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C:\Users\kaushikb\Documents\Work\Git\Office-work-\Raw Data\DPRs\"/>
    </mc:Choice>
  </mc:AlternateContent>
  <xr:revisionPtr revIDLastSave="0" documentId="13_ncr:1_{7A0D0113-FD0B-4C6A-9B39-BB2463C0A8BA}" xr6:coauthVersionLast="47" xr6:coauthVersionMax="47" xr10:uidLastSave="{00000000-0000-0000-0000-000000000000}"/>
  <bookViews>
    <workbookView xWindow="-110" yWindow="-110" windowWidth="19420" windowHeight="10300" tabRatio="918" firstSheet="9" activeTab="11" xr2:uid="{00000000-000D-0000-FFFF-FFFF00000000}"/>
  </bookViews>
  <sheets>
    <sheet name="TA413_PBNTL" sheetId="26" r:id="rId1"/>
    <sheet name="Visual Chart" sheetId="81" r:id="rId2"/>
    <sheet name="Stretch readiness " sheetId="88" r:id="rId3"/>
    <sheet name="L2 Plan vs Actual" sheetId="73" r:id="rId4"/>
    <sheet name="Survey summary" sheetId="66" state="hidden" r:id="rId5"/>
    <sheet name="Detailed Survey " sheetId="31" state="hidden" r:id="rId6"/>
    <sheet name="Check Survey " sheetId="32" state="hidden" r:id="rId7"/>
    <sheet name="ROW Tracker" sheetId="50" r:id="rId8"/>
    <sheet name="Foundation" sheetId="33" r:id="rId9"/>
    <sheet name="Earthing" sheetId="37" r:id="rId10"/>
    <sheet name="Erection Compiled" sheetId="38" r:id="rId11"/>
    <sheet name="Project Details" sheetId="90" r:id="rId12"/>
    <sheet name="Stringing" sheetId="46" r:id="rId13"/>
    <sheet name="Tack Welding" sheetId="45" r:id="rId14"/>
    <sheet name="OPGW" sheetId="48" r:id="rId15"/>
    <sheet name="Accessories" sheetId="49" state="hidden" r:id="rId16"/>
    <sheet name="Supply Status" sheetId="82" r:id="rId17"/>
    <sheet name="Hardware Supply" sheetId="43" r:id="rId18"/>
    <sheet name="Crossing status" sheetId="58" r:id="rId19"/>
    <sheet name="Statutory Proposals" sheetId="83" r:id="rId20"/>
    <sheet name="Tower Abstarct " sheetId="76" state="hidden" r:id="rId21"/>
    <sheet name="Tower Abstract sheet" sheetId="87" r:id="rId22"/>
    <sheet name="Location Summary" sheetId="80" r:id="rId23"/>
    <sheet name="Foundation Daily Progress" sheetId="71" r:id="rId24"/>
    <sheet name="Tower PRS abstract " sheetId="75" r:id="rId25"/>
    <sheet name="Stretch readiness  (2)" sheetId="89" state="hidden" r:id="rId26"/>
    <sheet name="Area" sheetId="85"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s>
  <definedNames>
    <definedName name="\" localSheetId="3">{"AWARDED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2">{"AWARDED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9">{"AWARDED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5">{"AWARDED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16">{"AWARDED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localSheetId="2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0" localSheetId="22">#REF!</definedName>
    <definedName name="\0" localSheetId="19">#REF!</definedName>
    <definedName name="\0" localSheetId="16">#REF!</definedName>
    <definedName name="\0" localSheetId="21">#REF!</definedName>
    <definedName name="\0">#REF!</definedName>
    <definedName name="\122" localSheetId="3" hidden="1">'[1]Rate Analysis'!#REF!</definedName>
    <definedName name="\122" localSheetId="19" hidden="1">#REF!</definedName>
    <definedName name="\122" localSheetId="2" hidden="1">'[1]Rate Analysis'!#REF!</definedName>
    <definedName name="\122" localSheetId="25" hidden="1">'[1]Rate Analysis'!#REF!</definedName>
    <definedName name="\122" localSheetId="16" hidden="1">#REF!</definedName>
    <definedName name="\122" hidden="1">#REF!</definedName>
    <definedName name="\123" localSheetId="3" hidden="1">'[2]Rate Analysis'!#REF!</definedName>
    <definedName name="\123" localSheetId="19" hidden="1">#REF!</definedName>
    <definedName name="\123" localSheetId="2" hidden="1">'[2]Rate Analysis'!#REF!</definedName>
    <definedName name="\123" localSheetId="25" hidden="1">'[2]Rate Analysis'!#REF!</definedName>
    <definedName name="\123" localSheetId="16" hidden="1">#REF!</definedName>
    <definedName name="\123" hidden="1">#REF!</definedName>
    <definedName name="\1234" localSheetId="3" hidden="1">'[2]Rate Analysis'!#REF!</definedName>
    <definedName name="\1234" localSheetId="19" hidden="1">#REF!</definedName>
    <definedName name="\1234" localSheetId="2" hidden="1">'[2]Rate Analysis'!#REF!</definedName>
    <definedName name="\1234" localSheetId="25" hidden="1">'[2]Rate Analysis'!#REF!</definedName>
    <definedName name="\1234" localSheetId="16" hidden="1">#REF!</definedName>
    <definedName name="\1234" hidden="1">#REF!</definedName>
    <definedName name="\12345" localSheetId="3" hidden="1">'[2]Rate Analysis'!#REF!</definedName>
    <definedName name="\12345" localSheetId="19" hidden="1">#REF!</definedName>
    <definedName name="\12345" localSheetId="2" hidden="1">'[2]Rate Analysis'!#REF!</definedName>
    <definedName name="\12345" localSheetId="25" hidden="1">'[2]Rate Analysis'!#REF!</definedName>
    <definedName name="\12345" localSheetId="16" hidden="1">#REF!</definedName>
    <definedName name="\12345" hidden="1">#REF!</definedName>
    <definedName name="\2" localSheetId="22">#REF!</definedName>
    <definedName name="\2" localSheetId="16">#REF!</definedName>
    <definedName name="\2" localSheetId="21">#REF!</definedName>
    <definedName name="\2">#REF!</definedName>
    <definedName name="\3">#REF!</definedName>
    <definedName name="\4">#REF!</definedName>
    <definedName name="\A" localSheetId="22">#REF!</definedName>
    <definedName name="\A" localSheetId="21">#REF!</definedName>
    <definedName name="\A" localSheetId="1">#REF!</definedName>
    <definedName name="\A">#REF!</definedName>
    <definedName name="\A_1">"#REF!"</definedName>
    <definedName name="\a1">#REF!</definedName>
    <definedName name="\B" localSheetId="22">#REF!</definedName>
    <definedName name="\B" localSheetId="21">#REF!</definedName>
    <definedName name="\B" localSheetId="1">#REF!</definedName>
    <definedName name="\B">#REF!</definedName>
    <definedName name="\C" localSheetId="1">#REF!</definedName>
    <definedName name="\C">#REF!</definedName>
    <definedName name="\c1">#REF!</definedName>
    <definedName name="\d">#N/A</definedName>
    <definedName name="\E">#REF!</definedName>
    <definedName name="\f" localSheetId="19">#REF!</definedName>
    <definedName name="\f">#REF!</definedName>
    <definedName name="\g">#REF!</definedName>
    <definedName name="\H" localSheetId="22">#REF!</definedName>
    <definedName name="\H" localSheetId="4">#REF!</definedName>
    <definedName name="\H" localSheetId="21">#REF!</definedName>
    <definedName name="\H">#REF!</definedName>
    <definedName name="\I">#REF!</definedName>
    <definedName name="\j">#REF!</definedName>
    <definedName name="\k">#REF!</definedName>
    <definedName name="\KWS123">#N/A</definedName>
    <definedName name="\l" localSheetId="3">#REF!</definedName>
    <definedName name="\l" localSheetId="22">#REF!</definedName>
    <definedName name="\l" localSheetId="4">#REF!</definedName>
    <definedName name="\l" localSheetId="21">#REF!</definedName>
    <definedName name="\l">#REF!</definedName>
    <definedName name="\M">#REF!</definedName>
    <definedName name="\N">#REF!</definedName>
    <definedName name="\P">#REF!</definedName>
    <definedName name="\q">#N/A</definedName>
    <definedName name="\R" localSheetId="3">#REF!</definedName>
    <definedName name="\R" localSheetId="22">#REF!</definedName>
    <definedName name="\R" localSheetId="4">#REF!</definedName>
    <definedName name="\R" localSheetId="21">#REF!</definedName>
    <definedName name="\R">#REF!</definedName>
    <definedName name="\S">#REF!</definedName>
    <definedName name="\t">#N/A</definedName>
    <definedName name="\U" localSheetId="3">#REF!</definedName>
    <definedName name="\U" localSheetId="22">#REF!</definedName>
    <definedName name="\U" localSheetId="4">#REF!</definedName>
    <definedName name="\U" localSheetId="21">#REF!</definedName>
    <definedName name="\U">#REF!</definedName>
    <definedName name="\V">#REF!</definedName>
    <definedName name="\z">#REF!</definedName>
    <definedName name="_" localSheetId="2">#REF!</definedName>
    <definedName name="_" localSheetId="25">#REF!</definedName>
    <definedName name="_">#REF!</definedName>
    <definedName name="_________________________________________________________dol12">#REF!</definedName>
    <definedName name="_________________________________________________________in18900">#REF!</definedName>
    <definedName name="_________________________________________________________iv19000">#REF!</definedName>
    <definedName name="________________________________________________________dol12">#REF!</definedName>
    <definedName name="________________________________________________________dol6">#REF!</definedName>
    <definedName name="________________________________________________________in18900">#REF!</definedName>
    <definedName name="________________________________________________________iv19000">#REF!</definedName>
    <definedName name="_______________________________________________________dol12">#REF!</definedName>
    <definedName name="_______________________________________________________dol6">#REF!</definedName>
    <definedName name="_______________________________________________________in18900">#REF!</definedName>
    <definedName name="_______________________________________________________iv19000">#REF!</definedName>
    <definedName name="______________________________________________________dol12">#REF!</definedName>
    <definedName name="______________________________________________________dol6">#REF!</definedName>
    <definedName name="_____________________________________________________dol12">#REF!</definedName>
    <definedName name="_____________________________________________________dol6">#REF!</definedName>
    <definedName name="_____________________________________________________in18900">#REF!</definedName>
    <definedName name="_____________________________________________________iv19000">#REF!</definedName>
    <definedName name="____________________________________________________dol12">#REF!</definedName>
    <definedName name="____________________________________________________dol6">#REF!</definedName>
    <definedName name="____________________________________________________in18900">#REF!</definedName>
    <definedName name="____________________________________________________iv19000">#REF!</definedName>
    <definedName name="___________________________________________________dol12">#REF!</definedName>
    <definedName name="___________________________________________________dol6">#REF!</definedName>
    <definedName name="___________________________________________________in18900">#REF!</definedName>
    <definedName name="___________________________________________________iv19000">#REF!</definedName>
    <definedName name="__________________________________________________dol12">#REF!</definedName>
    <definedName name="__________________________________________________dol6">#REF!</definedName>
    <definedName name="__________________________________________________in18900">#REF!</definedName>
    <definedName name="__________________________________________________iv19000">#REF!</definedName>
    <definedName name="_________________________________________________dol6">#REF!</definedName>
    <definedName name="_________________________________________________in18900">#REF!</definedName>
    <definedName name="_________________________________________________iv19000">#REF!</definedName>
    <definedName name="________________________________________________dol12">#REF!</definedName>
    <definedName name="________________________________________________in18900">#REF!</definedName>
    <definedName name="________________________________________________iv19000">#REF!</definedName>
    <definedName name="_______________________________________________dol12">#REF!</definedName>
    <definedName name="_______________________________________________dol6">#REF!</definedName>
    <definedName name="_______________________________________________in18900">#REF!</definedName>
    <definedName name="_______________________________________________iv19000">#REF!</definedName>
    <definedName name="______________________________________________dol12">#REF!</definedName>
    <definedName name="______________________________________________dol6">#REF!</definedName>
    <definedName name="______________________________________________IDA1">#REF!</definedName>
    <definedName name="______________________________________________in18900">#REF!</definedName>
    <definedName name="______________________________________________iv19000">#REF!</definedName>
    <definedName name="______________________________________________xlnm.Print_Area_1">#REF!</definedName>
    <definedName name="______________________________________________xlnm.Print_Area_2">#REF!</definedName>
    <definedName name="______________________________________________xlnm.Print_Titles_1">#REF!</definedName>
    <definedName name="______________________________________________xlnm.Print_Titles_2" localSheetId="3">(#REF!,#REF!)</definedName>
    <definedName name="______________________________________________xlnm.Print_Titles_2" localSheetId="19">(#REF!,#REF!)</definedName>
    <definedName name="______________________________________________xlnm.Print_Titles_2">(#REF!,#REF!)</definedName>
    <definedName name="_____________________________________________dol12" localSheetId="3">#REF!</definedName>
    <definedName name="_____________________________________________dol12" localSheetId="22">#REF!</definedName>
    <definedName name="_____________________________________________dol12" localSheetId="16">#REF!</definedName>
    <definedName name="_____________________________________________dol12" localSheetId="21">#REF!</definedName>
    <definedName name="_____________________________________________dol12">#REF!</definedName>
    <definedName name="_____________________________________________dol6" localSheetId="3">#REF!</definedName>
    <definedName name="_____________________________________________dol6" localSheetId="22">#REF!</definedName>
    <definedName name="_____________________________________________dol6" localSheetId="21">#REF!</definedName>
    <definedName name="_____________________________________________dol6">#REF!</definedName>
    <definedName name="_____________________________________________IDA1" localSheetId="3">#REF!</definedName>
    <definedName name="_____________________________________________IDA1" localSheetId="22">#REF!</definedName>
    <definedName name="_____________________________________________IDA1" localSheetId="21">#REF!</definedName>
    <definedName name="_____________________________________________IDA1">#REF!</definedName>
    <definedName name="_____________________________________________in18900">#REF!</definedName>
    <definedName name="_____________________________________________iv19000">#REF!</definedName>
    <definedName name="____________________________________________dol12">#REF!</definedName>
    <definedName name="____________________________________________dol6">#REF!</definedName>
    <definedName name="____________________________________________IDA1">#REF!</definedName>
    <definedName name="____________________________________________in18900">#REF!</definedName>
    <definedName name="____________________________________________iv19000">#REF!</definedName>
    <definedName name="____________________________________________xlnm.Print_Area_1">#REF!</definedName>
    <definedName name="____________________________________________xlnm.Print_Area_2">#REF!</definedName>
    <definedName name="____________________________________________xlnm.Print_Titles_1">#REF!</definedName>
    <definedName name="____________________________________________xlnm.Print_Titles_2" localSheetId="3">(#REF!,#REF!)</definedName>
    <definedName name="____________________________________________xlnm.Print_Titles_2" localSheetId="22">(#REF!,#REF!)</definedName>
    <definedName name="____________________________________________xlnm.Print_Titles_2" localSheetId="16">(#REF!,#REF!)</definedName>
    <definedName name="____________________________________________xlnm.Print_Titles_2" localSheetId="21">(#REF!,#REF!)</definedName>
    <definedName name="____________________________________________xlnm.Print_Titles_2">(#REF!,#REF!)</definedName>
    <definedName name="___________________________________________dol12" localSheetId="3">#REF!</definedName>
    <definedName name="___________________________________________dol12" localSheetId="22">#REF!</definedName>
    <definedName name="___________________________________________dol12" localSheetId="16">#REF!</definedName>
    <definedName name="___________________________________________dol12" localSheetId="21">#REF!</definedName>
    <definedName name="___________________________________________dol12">#REF!</definedName>
    <definedName name="___________________________________________dol6" localSheetId="3">#REF!</definedName>
    <definedName name="___________________________________________dol6" localSheetId="22">#REF!</definedName>
    <definedName name="___________________________________________dol6" localSheetId="21">#REF!</definedName>
    <definedName name="___________________________________________dol6">#REF!</definedName>
    <definedName name="___________________________________________IDA1" localSheetId="3">#REF!</definedName>
    <definedName name="___________________________________________IDA1" localSheetId="22">#REF!</definedName>
    <definedName name="___________________________________________IDA1" localSheetId="21">#REF!</definedName>
    <definedName name="___________________________________________IDA1">#REF!</definedName>
    <definedName name="___________________________________________in18900">#REF!</definedName>
    <definedName name="___________________________________________iv19000">#REF!</definedName>
    <definedName name="___________________________________________xlnm.Print_Area_1">#REF!</definedName>
    <definedName name="___________________________________________xlnm.Print_Area_2">#REF!</definedName>
    <definedName name="___________________________________________xlnm.Print_Area_3">#REF!</definedName>
    <definedName name="___________________________________________xlnm.Print_Titles_1">#REF!</definedName>
    <definedName name="___________________________________________xlnm.Print_Titles_2" localSheetId="3">(#REF!,#REF!)</definedName>
    <definedName name="___________________________________________xlnm.Print_Titles_2" localSheetId="22">(#REF!,#REF!)</definedName>
    <definedName name="___________________________________________xlnm.Print_Titles_2" localSheetId="16">(#REF!,#REF!)</definedName>
    <definedName name="___________________________________________xlnm.Print_Titles_2" localSheetId="21">(#REF!,#REF!)</definedName>
    <definedName name="___________________________________________xlnm.Print_Titles_2">(#REF!,#REF!)</definedName>
    <definedName name="___________________________________________xlnm.Print_Titles_3" localSheetId="3">(#REF!,#REF!)</definedName>
    <definedName name="___________________________________________xlnm.Print_Titles_3" localSheetId="22">(#REF!,#REF!)</definedName>
    <definedName name="___________________________________________xlnm.Print_Titles_3" localSheetId="21">(#REF!,#REF!)</definedName>
    <definedName name="___________________________________________xlnm.Print_Titles_3">(#REF!,#REF!)</definedName>
    <definedName name="__________________________________________dol12" localSheetId="3">#REF!</definedName>
    <definedName name="__________________________________________dol12" localSheetId="22">#REF!</definedName>
    <definedName name="__________________________________________dol12" localSheetId="16">#REF!</definedName>
    <definedName name="__________________________________________dol12" localSheetId="21">#REF!</definedName>
    <definedName name="__________________________________________dol12">#REF!</definedName>
    <definedName name="__________________________________________dol6" localSheetId="3">#REF!</definedName>
    <definedName name="__________________________________________dol6" localSheetId="22">#REF!</definedName>
    <definedName name="__________________________________________dol6" localSheetId="21">#REF!</definedName>
    <definedName name="__________________________________________dol6">#REF!</definedName>
    <definedName name="__________________________________________IDA1" localSheetId="3">#REF!</definedName>
    <definedName name="__________________________________________IDA1" localSheetId="22">#REF!</definedName>
    <definedName name="__________________________________________IDA1" localSheetId="21">#REF!</definedName>
    <definedName name="__________________________________________IDA1">#REF!</definedName>
    <definedName name="__________________________________________in18900">#REF!</definedName>
    <definedName name="__________________________________________iv19000">#REF!</definedName>
    <definedName name="__________________________________________xlnm.Print_Area_1">#REF!</definedName>
    <definedName name="__________________________________________xlnm.Print_Area_2">#REF!</definedName>
    <definedName name="__________________________________________xlnm.Print_Titles_1">#REF!</definedName>
    <definedName name="__________________________________________xlnm.Print_Titles_2" localSheetId="3">(#REF!,#REF!)</definedName>
    <definedName name="__________________________________________xlnm.Print_Titles_2" localSheetId="22">(#REF!,#REF!)</definedName>
    <definedName name="__________________________________________xlnm.Print_Titles_2" localSheetId="16">(#REF!,#REF!)</definedName>
    <definedName name="__________________________________________xlnm.Print_Titles_2" localSheetId="21">(#REF!,#REF!)</definedName>
    <definedName name="__________________________________________xlnm.Print_Titles_2">(#REF!,#REF!)</definedName>
    <definedName name="_________________________________________dol12" localSheetId="3">#REF!</definedName>
    <definedName name="_________________________________________dol12" localSheetId="22">#REF!</definedName>
    <definedName name="_________________________________________dol12" localSheetId="16">#REF!</definedName>
    <definedName name="_________________________________________dol12" localSheetId="21">#REF!</definedName>
    <definedName name="_________________________________________dol12">#REF!</definedName>
    <definedName name="_________________________________________dol6" localSheetId="3">#REF!</definedName>
    <definedName name="_________________________________________dol6" localSheetId="22">#REF!</definedName>
    <definedName name="_________________________________________dol6" localSheetId="21">#REF!</definedName>
    <definedName name="_________________________________________dol6">#REF!</definedName>
    <definedName name="_________________________________________IDA1" localSheetId="3">#REF!</definedName>
    <definedName name="_________________________________________IDA1" localSheetId="22">#REF!</definedName>
    <definedName name="_________________________________________IDA1" localSheetId="21">#REF!</definedName>
    <definedName name="_________________________________________IDA1">#REF!</definedName>
    <definedName name="_________________________________________in18900">#REF!</definedName>
    <definedName name="_________________________________________iv19000">#REF!</definedName>
    <definedName name="_________________________________________xlnm.Print_Area_1">#REF!</definedName>
    <definedName name="_________________________________________xlnm.Print_Area_2">#REF!</definedName>
    <definedName name="_________________________________________xlnm.Print_Area_3">#REF!</definedName>
    <definedName name="_________________________________________xlnm.Print_Titles_1">#REF!</definedName>
    <definedName name="_________________________________________xlnm.Print_Titles_2" localSheetId="3">(#REF!,#REF!)</definedName>
    <definedName name="_________________________________________xlnm.Print_Titles_2" localSheetId="22">(#REF!,#REF!)</definedName>
    <definedName name="_________________________________________xlnm.Print_Titles_2" localSheetId="16">(#REF!,#REF!)</definedName>
    <definedName name="_________________________________________xlnm.Print_Titles_2" localSheetId="21">(#REF!,#REF!)</definedName>
    <definedName name="_________________________________________xlnm.Print_Titles_2">(#REF!,#REF!)</definedName>
    <definedName name="_________________________________________xlnm.Print_Titles_3" localSheetId="3">(#REF!,#REF!)</definedName>
    <definedName name="_________________________________________xlnm.Print_Titles_3" localSheetId="22">(#REF!,#REF!)</definedName>
    <definedName name="_________________________________________xlnm.Print_Titles_3" localSheetId="21">(#REF!,#REF!)</definedName>
    <definedName name="_________________________________________xlnm.Print_Titles_3">(#REF!,#REF!)</definedName>
    <definedName name="________________________________________dol12" localSheetId="3">#REF!</definedName>
    <definedName name="________________________________________dol12" localSheetId="22">#REF!</definedName>
    <definedName name="________________________________________dol12" localSheetId="16">#REF!</definedName>
    <definedName name="________________________________________dol12" localSheetId="21">#REF!</definedName>
    <definedName name="________________________________________dol12">#REF!</definedName>
    <definedName name="________________________________________dol6" localSheetId="3">#REF!</definedName>
    <definedName name="________________________________________dol6" localSheetId="22">#REF!</definedName>
    <definedName name="________________________________________dol6" localSheetId="21">#REF!</definedName>
    <definedName name="________________________________________dol6">#REF!</definedName>
    <definedName name="________________________________________IDA1" localSheetId="3">#REF!</definedName>
    <definedName name="________________________________________IDA1" localSheetId="22">#REF!</definedName>
    <definedName name="________________________________________IDA1" localSheetId="21">#REF!</definedName>
    <definedName name="________________________________________IDA1">#REF!</definedName>
    <definedName name="________________________________________in18900">#REF!</definedName>
    <definedName name="________________________________________iv19000">#REF!</definedName>
    <definedName name="________________________________________xlnm.Print_Area_1">#REF!</definedName>
    <definedName name="________________________________________xlnm.Print_Area_2">#REF!</definedName>
    <definedName name="________________________________________xlnm.Print_Area_3">#REF!</definedName>
    <definedName name="________________________________________xlnm.Print_Titles_1">#REF!</definedName>
    <definedName name="________________________________________xlnm.Print_Titles_2" localSheetId="3">(#REF!,#REF!)</definedName>
    <definedName name="________________________________________xlnm.Print_Titles_2" localSheetId="22">(#REF!,#REF!)</definedName>
    <definedName name="________________________________________xlnm.Print_Titles_2" localSheetId="16">(#REF!,#REF!)</definedName>
    <definedName name="________________________________________xlnm.Print_Titles_2" localSheetId="21">(#REF!,#REF!)</definedName>
    <definedName name="________________________________________xlnm.Print_Titles_2">(#REF!,#REF!)</definedName>
    <definedName name="________________________________________xlnm.Print_Titles_3" localSheetId="3">(#REF!,#REF!)</definedName>
    <definedName name="________________________________________xlnm.Print_Titles_3" localSheetId="22">(#REF!,#REF!)</definedName>
    <definedName name="________________________________________xlnm.Print_Titles_3" localSheetId="21">(#REF!,#REF!)</definedName>
    <definedName name="________________________________________xlnm.Print_Titles_3">(#REF!,#REF!)</definedName>
    <definedName name="_______________________________________dol12" localSheetId="3">#REF!</definedName>
    <definedName name="_______________________________________dol12" localSheetId="22">#REF!</definedName>
    <definedName name="_______________________________________dol12" localSheetId="16">#REF!</definedName>
    <definedName name="_______________________________________dol12" localSheetId="21">#REF!</definedName>
    <definedName name="_______________________________________dol12">#REF!</definedName>
    <definedName name="_______________________________________dol6" localSheetId="3">#REF!</definedName>
    <definedName name="_______________________________________dol6" localSheetId="22">#REF!</definedName>
    <definedName name="_______________________________________dol6" localSheetId="21">#REF!</definedName>
    <definedName name="_______________________________________dol6">#REF!</definedName>
    <definedName name="_______________________________________IDA1" localSheetId="3">#REF!</definedName>
    <definedName name="_______________________________________IDA1" localSheetId="22">#REF!</definedName>
    <definedName name="_______________________________________IDA1" localSheetId="21">#REF!</definedName>
    <definedName name="_______________________________________IDA1">#REF!</definedName>
    <definedName name="_______________________________________in18900">#REF!</definedName>
    <definedName name="_______________________________________iv19000">#REF!</definedName>
    <definedName name="_______________________________________xlnm.Print_Area_1">#REF!</definedName>
    <definedName name="_______________________________________xlnm.Print_Area_2">#REF!</definedName>
    <definedName name="_______________________________________xlnm.Print_Area_3">#REF!</definedName>
    <definedName name="_______________________________________xlnm.Print_Titles_1">#REF!</definedName>
    <definedName name="_______________________________________xlnm.Print_Titles_2" localSheetId="3">(#REF!,#REF!)</definedName>
    <definedName name="_______________________________________xlnm.Print_Titles_2" localSheetId="22">(#REF!,#REF!)</definedName>
    <definedName name="_______________________________________xlnm.Print_Titles_2" localSheetId="16">(#REF!,#REF!)</definedName>
    <definedName name="_______________________________________xlnm.Print_Titles_2" localSheetId="21">(#REF!,#REF!)</definedName>
    <definedName name="_______________________________________xlnm.Print_Titles_2">(#REF!,#REF!)</definedName>
    <definedName name="_______________________________________xlnm.Print_Titles_3" localSheetId="3">(#REF!,#REF!)</definedName>
    <definedName name="_______________________________________xlnm.Print_Titles_3" localSheetId="22">(#REF!,#REF!)</definedName>
    <definedName name="_______________________________________xlnm.Print_Titles_3" localSheetId="21">(#REF!,#REF!)</definedName>
    <definedName name="_______________________________________xlnm.Print_Titles_3">(#REF!,#REF!)</definedName>
    <definedName name="______________________________________dol12" localSheetId="3">#REF!</definedName>
    <definedName name="______________________________________dol12" localSheetId="22">#REF!</definedName>
    <definedName name="______________________________________dol12" localSheetId="16">#REF!</definedName>
    <definedName name="______________________________________dol12" localSheetId="21">#REF!</definedName>
    <definedName name="______________________________________dol12">#REF!</definedName>
    <definedName name="______________________________________dol6" localSheetId="3">#REF!</definedName>
    <definedName name="______________________________________dol6" localSheetId="22">#REF!</definedName>
    <definedName name="______________________________________dol6" localSheetId="21">#REF!</definedName>
    <definedName name="______________________________________dol6">#REF!</definedName>
    <definedName name="______________________________________IDA1" localSheetId="3">#REF!</definedName>
    <definedName name="______________________________________IDA1" localSheetId="22">#REF!</definedName>
    <definedName name="______________________________________IDA1" localSheetId="21">#REF!</definedName>
    <definedName name="______________________________________IDA1">#REF!</definedName>
    <definedName name="______________________________________in18900">#REF!</definedName>
    <definedName name="______________________________________iv19000">#REF!</definedName>
    <definedName name="______________________________________xlnm.Print_Area_1">#REF!</definedName>
    <definedName name="______________________________________xlnm.Print_Area_2">#REF!</definedName>
    <definedName name="______________________________________xlnm.Print_Area_3">#REF!</definedName>
    <definedName name="______________________________________xlnm.Print_Titles_1">#REF!</definedName>
    <definedName name="______________________________________xlnm.Print_Titles_2" localSheetId="3">(#REF!,#REF!)</definedName>
    <definedName name="______________________________________xlnm.Print_Titles_2" localSheetId="22">(#REF!,#REF!)</definedName>
    <definedName name="______________________________________xlnm.Print_Titles_2" localSheetId="16">(#REF!,#REF!)</definedName>
    <definedName name="______________________________________xlnm.Print_Titles_2" localSheetId="21">(#REF!,#REF!)</definedName>
    <definedName name="______________________________________xlnm.Print_Titles_2">(#REF!,#REF!)</definedName>
    <definedName name="______________________________________xlnm.Print_Titles_3" localSheetId="3">(#REF!,#REF!)</definedName>
    <definedName name="______________________________________xlnm.Print_Titles_3" localSheetId="22">(#REF!,#REF!)</definedName>
    <definedName name="______________________________________xlnm.Print_Titles_3" localSheetId="21">(#REF!,#REF!)</definedName>
    <definedName name="______________________________________xlnm.Print_Titles_3">(#REF!,#REF!)</definedName>
    <definedName name="_____________________________________dol12" localSheetId="3">#REF!</definedName>
    <definedName name="_____________________________________dol12" localSheetId="22">#REF!</definedName>
    <definedName name="_____________________________________dol12" localSheetId="16">#REF!</definedName>
    <definedName name="_____________________________________dol12" localSheetId="21">#REF!</definedName>
    <definedName name="_____________________________________dol12">#REF!</definedName>
    <definedName name="_____________________________________dol6" localSheetId="3">#REF!</definedName>
    <definedName name="_____________________________________dol6" localSheetId="22">#REF!</definedName>
    <definedName name="_____________________________________dol6" localSheetId="21">#REF!</definedName>
    <definedName name="_____________________________________dol6">#REF!</definedName>
    <definedName name="_____________________________________IDA1" localSheetId="3">#REF!</definedName>
    <definedName name="_____________________________________IDA1" localSheetId="22">#REF!</definedName>
    <definedName name="_____________________________________IDA1" localSheetId="21">#REF!</definedName>
    <definedName name="_____________________________________IDA1">#REF!</definedName>
    <definedName name="_____________________________________in18900">#REF!</definedName>
    <definedName name="_____________________________________iv19000">#REF!</definedName>
    <definedName name="_____________________________________xlnm.Print_Area_1">#REF!</definedName>
    <definedName name="_____________________________________xlnm.Print_Area_2">#REF!</definedName>
    <definedName name="_____________________________________xlnm.Print_Area_3">#REF!</definedName>
    <definedName name="_____________________________________xlnm.Print_Titles_1">#REF!</definedName>
    <definedName name="_____________________________________xlnm.Print_Titles_2" localSheetId="3">(#REF!,#REF!)</definedName>
    <definedName name="_____________________________________xlnm.Print_Titles_2" localSheetId="22">(#REF!,#REF!)</definedName>
    <definedName name="_____________________________________xlnm.Print_Titles_2" localSheetId="16">(#REF!,#REF!)</definedName>
    <definedName name="_____________________________________xlnm.Print_Titles_2" localSheetId="21">(#REF!,#REF!)</definedName>
    <definedName name="_____________________________________xlnm.Print_Titles_2">(#REF!,#REF!)</definedName>
    <definedName name="_____________________________________xlnm.Print_Titles_3" localSheetId="3">(#REF!,#REF!)</definedName>
    <definedName name="_____________________________________xlnm.Print_Titles_3" localSheetId="22">(#REF!,#REF!)</definedName>
    <definedName name="_____________________________________xlnm.Print_Titles_3" localSheetId="21">(#REF!,#REF!)</definedName>
    <definedName name="_____________________________________xlnm.Print_Titles_3">(#REF!,#REF!)</definedName>
    <definedName name="____________________________________dol12" localSheetId="3">#REF!</definedName>
    <definedName name="____________________________________dol12" localSheetId="22">#REF!</definedName>
    <definedName name="____________________________________dol12" localSheetId="16">#REF!</definedName>
    <definedName name="____________________________________dol12" localSheetId="21">#REF!</definedName>
    <definedName name="____________________________________dol12">#REF!</definedName>
    <definedName name="____________________________________dol6" localSheetId="3">#REF!</definedName>
    <definedName name="____________________________________dol6" localSheetId="22">#REF!</definedName>
    <definedName name="____________________________________dol6" localSheetId="21">#REF!</definedName>
    <definedName name="____________________________________dol6">#REF!</definedName>
    <definedName name="____________________________________IDA1" localSheetId="3">#REF!</definedName>
    <definedName name="____________________________________IDA1" localSheetId="22">#REF!</definedName>
    <definedName name="____________________________________IDA1" localSheetId="21">#REF!</definedName>
    <definedName name="____________________________________IDA1">#REF!</definedName>
    <definedName name="____________________________________in18900">#REF!</definedName>
    <definedName name="____________________________________iv19000">#REF!</definedName>
    <definedName name="____________________________________xlnm.Print_Area_1">#REF!</definedName>
    <definedName name="____________________________________xlnm.Print_Area_2">#REF!</definedName>
    <definedName name="____________________________________xlnm.Print_Area_3">#REF!</definedName>
    <definedName name="____________________________________xlnm.Print_Titles_1">#REF!</definedName>
    <definedName name="____________________________________xlnm.Print_Titles_2" localSheetId="3">(#REF!,#REF!)</definedName>
    <definedName name="____________________________________xlnm.Print_Titles_2" localSheetId="22">(#REF!,#REF!)</definedName>
    <definedName name="____________________________________xlnm.Print_Titles_2" localSheetId="16">(#REF!,#REF!)</definedName>
    <definedName name="____________________________________xlnm.Print_Titles_2" localSheetId="21">(#REF!,#REF!)</definedName>
    <definedName name="____________________________________xlnm.Print_Titles_2">(#REF!,#REF!)</definedName>
    <definedName name="____________________________________xlnm.Print_Titles_3" localSheetId="3">(#REF!,#REF!)</definedName>
    <definedName name="____________________________________xlnm.Print_Titles_3" localSheetId="22">(#REF!,#REF!)</definedName>
    <definedName name="____________________________________xlnm.Print_Titles_3" localSheetId="21">(#REF!,#REF!)</definedName>
    <definedName name="____________________________________xlnm.Print_Titles_3">(#REF!,#REF!)</definedName>
    <definedName name="___________________________________dol12" localSheetId="3">#REF!</definedName>
    <definedName name="___________________________________dol12" localSheetId="22">#REF!</definedName>
    <definedName name="___________________________________dol12" localSheetId="16">#REF!</definedName>
    <definedName name="___________________________________dol12" localSheetId="21">#REF!</definedName>
    <definedName name="___________________________________dol12">#REF!</definedName>
    <definedName name="___________________________________dol6" localSheetId="3">#REF!</definedName>
    <definedName name="___________________________________dol6" localSheetId="22">#REF!</definedName>
    <definedName name="___________________________________dol6" localSheetId="21">#REF!</definedName>
    <definedName name="___________________________________dol6">#REF!</definedName>
    <definedName name="___________________________________IDA1" localSheetId="3">#REF!</definedName>
    <definedName name="___________________________________IDA1" localSheetId="22">#REF!</definedName>
    <definedName name="___________________________________IDA1" localSheetId="21">#REF!</definedName>
    <definedName name="___________________________________IDA1">#REF!</definedName>
    <definedName name="___________________________________in18900">#REF!</definedName>
    <definedName name="___________________________________iv19000">#REF!</definedName>
    <definedName name="___________________________________xlnm.Print_Area_1">#REF!</definedName>
    <definedName name="___________________________________xlnm.Print_Area_2">#REF!</definedName>
    <definedName name="___________________________________xlnm.Print_Area_3">#REF!</definedName>
    <definedName name="___________________________________xlnm.Print_Titles_1">#REF!</definedName>
    <definedName name="___________________________________xlnm.Print_Titles_2" localSheetId="3">(#REF!,#REF!)</definedName>
    <definedName name="___________________________________xlnm.Print_Titles_2" localSheetId="22">(#REF!,#REF!)</definedName>
    <definedName name="___________________________________xlnm.Print_Titles_2" localSheetId="16">(#REF!,#REF!)</definedName>
    <definedName name="___________________________________xlnm.Print_Titles_2" localSheetId="21">(#REF!,#REF!)</definedName>
    <definedName name="___________________________________xlnm.Print_Titles_2">(#REF!,#REF!)</definedName>
    <definedName name="___________________________________xlnm.Print_Titles_3" localSheetId="3">(#REF!,#REF!)</definedName>
    <definedName name="___________________________________xlnm.Print_Titles_3" localSheetId="22">(#REF!,#REF!)</definedName>
    <definedName name="___________________________________xlnm.Print_Titles_3" localSheetId="21">(#REF!,#REF!)</definedName>
    <definedName name="___________________________________xlnm.Print_Titles_3">(#REF!,#REF!)</definedName>
    <definedName name="__________________________________dol12" localSheetId="3">#REF!</definedName>
    <definedName name="__________________________________dol12" localSheetId="22">#REF!</definedName>
    <definedName name="__________________________________dol12" localSheetId="16">#REF!</definedName>
    <definedName name="__________________________________dol12" localSheetId="21">#REF!</definedName>
    <definedName name="__________________________________dol12">#REF!</definedName>
    <definedName name="__________________________________dol6" localSheetId="3">#REF!</definedName>
    <definedName name="__________________________________dol6" localSheetId="22">#REF!</definedName>
    <definedName name="__________________________________dol6" localSheetId="21">#REF!</definedName>
    <definedName name="__________________________________dol6">#REF!</definedName>
    <definedName name="__________________________________IDA1" localSheetId="3">#REF!</definedName>
    <definedName name="__________________________________IDA1" localSheetId="22">#REF!</definedName>
    <definedName name="__________________________________IDA1" localSheetId="21">#REF!</definedName>
    <definedName name="__________________________________IDA1">#REF!</definedName>
    <definedName name="__________________________________in18900">#REF!</definedName>
    <definedName name="__________________________________iv19000">#REF!</definedName>
    <definedName name="__________________________________xlnm.Print_Area_1">#REF!</definedName>
    <definedName name="__________________________________xlnm.Print_Area_2">#REF!</definedName>
    <definedName name="__________________________________xlnm.Print_Area_3">#REF!</definedName>
    <definedName name="__________________________________xlnm.Print_Titles_1">#REF!</definedName>
    <definedName name="__________________________________xlnm.Print_Titles_2" localSheetId="3">(#REF!,#REF!)</definedName>
    <definedName name="__________________________________xlnm.Print_Titles_2" localSheetId="22">(#REF!,#REF!)</definedName>
    <definedName name="__________________________________xlnm.Print_Titles_2" localSheetId="16">(#REF!,#REF!)</definedName>
    <definedName name="__________________________________xlnm.Print_Titles_2" localSheetId="21">(#REF!,#REF!)</definedName>
    <definedName name="__________________________________xlnm.Print_Titles_2">(#REF!,#REF!)</definedName>
    <definedName name="__________________________________xlnm.Print_Titles_3" localSheetId="3">(#REF!,#REF!)</definedName>
    <definedName name="__________________________________xlnm.Print_Titles_3" localSheetId="22">(#REF!,#REF!)</definedName>
    <definedName name="__________________________________xlnm.Print_Titles_3" localSheetId="21">(#REF!,#REF!)</definedName>
    <definedName name="__________________________________xlnm.Print_Titles_3">(#REF!,#REF!)</definedName>
    <definedName name="_________________________________dol12" localSheetId="3">#REF!</definedName>
    <definedName name="_________________________________dol12" localSheetId="22">#REF!</definedName>
    <definedName name="_________________________________dol12" localSheetId="16">#REF!</definedName>
    <definedName name="_________________________________dol12" localSheetId="21">#REF!</definedName>
    <definedName name="_________________________________dol12">#REF!</definedName>
    <definedName name="_________________________________dol6" localSheetId="3">#REF!</definedName>
    <definedName name="_________________________________dol6" localSheetId="22">#REF!</definedName>
    <definedName name="_________________________________dol6" localSheetId="21">#REF!</definedName>
    <definedName name="_________________________________dol6">#REF!</definedName>
    <definedName name="_________________________________IDA1" localSheetId="3">#REF!</definedName>
    <definedName name="_________________________________IDA1" localSheetId="22">#REF!</definedName>
    <definedName name="_________________________________IDA1" localSheetId="21">#REF!</definedName>
    <definedName name="_________________________________IDA1">#REF!</definedName>
    <definedName name="_________________________________in18900">#REF!</definedName>
    <definedName name="_________________________________iv19000">#REF!</definedName>
    <definedName name="_________________________________xlnm.Print_Area_1">#REF!</definedName>
    <definedName name="_________________________________xlnm.Print_Area_2">#REF!</definedName>
    <definedName name="_________________________________xlnm.Print_Area_3">#REF!</definedName>
    <definedName name="_________________________________xlnm.Print_Titles_1">#REF!</definedName>
    <definedName name="_________________________________xlnm.Print_Titles_2" localSheetId="3">(#REF!,#REF!)</definedName>
    <definedName name="_________________________________xlnm.Print_Titles_2" localSheetId="22">(#REF!,#REF!)</definedName>
    <definedName name="_________________________________xlnm.Print_Titles_2" localSheetId="16">(#REF!,#REF!)</definedName>
    <definedName name="_________________________________xlnm.Print_Titles_2" localSheetId="21">(#REF!,#REF!)</definedName>
    <definedName name="_________________________________xlnm.Print_Titles_2">(#REF!,#REF!)</definedName>
    <definedName name="_________________________________xlnm.Print_Titles_3" localSheetId="3">(#REF!,#REF!)</definedName>
    <definedName name="_________________________________xlnm.Print_Titles_3" localSheetId="22">(#REF!,#REF!)</definedName>
    <definedName name="_________________________________xlnm.Print_Titles_3" localSheetId="21">(#REF!,#REF!)</definedName>
    <definedName name="_________________________________xlnm.Print_Titles_3">(#REF!,#REF!)</definedName>
    <definedName name="________________________________dol12" localSheetId="3">#REF!</definedName>
    <definedName name="________________________________dol12" localSheetId="22">#REF!</definedName>
    <definedName name="________________________________dol12" localSheetId="16">#REF!</definedName>
    <definedName name="________________________________dol12" localSheetId="21">#REF!</definedName>
    <definedName name="________________________________dol12">#REF!</definedName>
    <definedName name="________________________________dol6" localSheetId="3">#REF!</definedName>
    <definedName name="________________________________dol6" localSheetId="22">#REF!</definedName>
    <definedName name="________________________________dol6" localSheetId="21">#REF!</definedName>
    <definedName name="________________________________dol6">#REF!</definedName>
    <definedName name="________________________________IDA1" localSheetId="3">#REF!</definedName>
    <definedName name="________________________________IDA1" localSheetId="22">#REF!</definedName>
    <definedName name="________________________________IDA1" localSheetId="21">#REF!</definedName>
    <definedName name="________________________________IDA1">#REF!</definedName>
    <definedName name="________________________________in18900">#REF!</definedName>
    <definedName name="________________________________iv19000">#REF!</definedName>
    <definedName name="________________________________xlnm.Print_Area_1">#REF!</definedName>
    <definedName name="________________________________xlnm.Print_Area_2">#REF!</definedName>
    <definedName name="________________________________xlnm.Print_Area_3">#REF!</definedName>
    <definedName name="________________________________xlnm.Print_Titles_1">#REF!</definedName>
    <definedName name="________________________________xlnm.Print_Titles_2" localSheetId="3">(#REF!,#REF!)</definedName>
    <definedName name="________________________________xlnm.Print_Titles_2" localSheetId="22">(#REF!,#REF!)</definedName>
    <definedName name="________________________________xlnm.Print_Titles_2" localSheetId="16">(#REF!,#REF!)</definedName>
    <definedName name="________________________________xlnm.Print_Titles_2" localSheetId="21">(#REF!,#REF!)</definedName>
    <definedName name="________________________________xlnm.Print_Titles_2">(#REF!,#REF!)</definedName>
    <definedName name="________________________________xlnm.Print_Titles_3" localSheetId="3">(#REF!,#REF!)</definedName>
    <definedName name="________________________________xlnm.Print_Titles_3" localSheetId="22">(#REF!,#REF!)</definedName>
    <definedName name="________________________________xlnm.Print_Titles_3" localSheetId="21">(#REF!,#REF!)</definedName>
    <definedName name="________________________________xlnm.Print_Titles_3">(#REF!,#REF!)</definedName>
    <definedName name="_______________________________dol12" localSheetId="3">#REF!</definedName>
    <definedName name="_______________________________dol12" localSheetId="22">#REF!</definedName>
    <definedName name="_______________________________dol12" localSheetId="16">#REF!</definedName>
    <definedName name="_______________________________dol12" localSheetId="21">#REF!</definedName>
    <definedName name="_______________________________dol12">#REF!</definedName>
    <definedName name="_______________________________dol6" localSheetId="3">#REF!</definedName>
    <definedName name="_______________________________dol6" localSheetId="22">#REF!</definedName>
    <definedName name="_______________________________dol6" localSheetId="21">#REF!</definedName>
    <definedName name="_______________________________dol6">#REF!</definedName>
    <definedName name="_______________________________IDA1" localSheetId="3">#REF!</definedName>
    <definedName name="_______________________________IDA1" localSheetId="22">#REF!</definedName>
    <definedName name="_______________________________IDA1" localSheetId="21">#REF!</definedName>
    <definedName name="_______________________________IDA1">#REF!</definedName>
    <definedName name="_______________________________in18900">#REF!</definedName>
    <definedName name="_______________________________iv19000">#REF!</definedName>
    <definedName name="_______________________________xlnm.Print_Area_1">#REF!</definedName>
    <definedName name="_______________________________xlnm.Print_Area_2">#REF!</definedName>
    <definedName name="_______________________________xlnm.Print_Area_3">#REF!</definedName>
    <definedName name="_______________________________xlnm.Print_Titles_1">#REF!</definedName>
    <definedName name="_______________________________xlnm.Print_Titles_2" localSheetId="3">(#REF!,#REF!)</definedName>
    <definedName name="_______________________________xlnm.Print_Titles_2" localSheetId="22">(#REF!,#REF!)</definedName>
    <definedName name="_______________________________xlnm.Print_Titles_2" localSheetId="16">(#REF!,#REF!)</definedName>
    <definedName name="_______________________________xlnm.Print_Titles_2" localSheetId="21">(#REF!,#REF!)</definedName>
    <definedName name="_______________________________xlnm.Print_Titles_2">(#REF!,#REF!)</definedName>
    <definedName name="_______________________________xlnm.Print_Titles_3" localSheetId="3">(#REF!,#REF!)</definedName>
    <definedName name="_______________________________xlnm.Print_Titles_3" localSheetId="22">(#REF!,#REF!)</definedName>
    <definedName name="_______________________________xlnm.Print_Titles_3" localSheetId="21">(#REF!,#REF!)</definedName>
    <definedName name="_______________________________xlnm.Print_Titles_3">(#REF!,#REF!)</definedName>
    <definedName name="______________________________dol12" localSheetId="3">#REF!</definedName>
    <definedName name="______________________________dol12" localSheetId="22">#REF!</definedName>
    <definedName name="______________________________dol12" localSheetId="16">#REF!</definedName>
    <definedName name="______________________________dol12" localSheetId="21">#REF!</definedName>
    <definedName name="______________________________dol12">#REF!</definedName>
    <definedName name="______________________________dol6" localSheetId="3">#REF!</definedName>
    <definedName name="______________________________dol6" localSheetId="22">#REF!</definedName>
    <definedName name="______________________________dol6" localSheetId="21">#REF!</definedName>
    <definedName name="______________________________dol6">#REF!</definedName>
    <definedName name="______________________________IDA1" localSheetId="3">#REF!</definedName>
    <definedName name="______________________________IDA1" localSheetId="22">#REF!</definedName>
    <definedName name="______________________________IDA1" localSheetId="21">#REF!</definedName>
    <definedName name="______________________________IDA1">#REF!</definedName>
    <definedName name="______________________________in18900">#REF!</definedName>
    <definedName name="______________________________iv19000">#REF!</definedName>
    <definedName name="______________________________xlnm.Print_Area_1">#REF!</definedName>
    <definedName name="______________________________xlnm.Print_Area_2">#REF!</definedName>
    <definedName name="______________________________xlnm.Print_Area_3">#REF!</definedName>
    <definedName name="______________________________xlnm.Print_Titles_1">#REF!</definedName>
    <definedName name="______________________________xlnm.Print_Titles_2" localSheetId="3">(#REF!,#REF!)</definedName>
    <definedName name="______________________________xlnm.Print_Titles_2" localSheetId="22">(#REF!,#REF!)</definedName>
    <definedName name="______________________________xlnm.Print_Titles_2" localSheetId="16">(#REF!,#REF!)</definedName>
    <definedName name="______________________________xlnm.Print_Titles_2" localSheetId="21">(#REF!,#REF!)</definedName>
    <definedName name="______________________________xlnm.Print_Titles_2">(#REF!,#REF!)</definedName>
    <definedName name="______________________________xlnm.Print_Titles_3" localSheetId="3">(#REF!,#REF!)</definedName>
    <definedName name="______________________________xlnm.Print_Titles_3" localSheetId="22">(#REF!,#REF!)</definedName>
    <definedName name="______________________________xlnm.Print_Titles_3" localSheetId="21">(#REF!,#REF!)</definedName>
    <definedName name="______________________________xlnm.Print_Titles_3">(#REF!,#REF!)</definedName>
    <definedName name="_____________________________dol12" localSheetId="3">#REF!</definedName>
    <definedName name="_____________________________dol12" localSheetId="22">#REF!</definedName>
    <definedName name="_____________________________dol12" localSheetId="16">#REF!</definedName>
    <definedName name="_____________________________dol12" localSheetId="21">#REF!</definedName>
    <definedName name="_____________________________dol12">#REF!</definedName>
    <definedName name="_____________________________dol6" localSheetId="3">#REF!</definedName>
    <definedName name="_____________________________dol6" localSheetId="22">#REF!</definedName>
    <definedName name="_____________________________dol6" localSheetId="21">#REF!</definedName>
    <definedName name="_____________________________dol6">#REF!</definedName>
    <definedName name="_____________________________IDA1" localSheetId="3">#REF!</definedName>
    <definedName name="_____________________________IDA1" localSheetId="22">#REF!</definedName>
    <definedName name="_____________________________IDA1" localSheetId="21">#REF!</definedName>
    <definedName name="_____________________________IDA1">#REF!</definedName>
    <definedName name="_____________________________in18900">#REF!</definedName>
    <definedName name="_____________________________iv19000">#REF!</definedName>
    <definedName name="_____________________________xlnm.Print_Area_1">#REF!</definedName>
    <definedName name="_____________________________xlnm.Print_Area_2">#REF!</definedName>
    <definedName name="_____________________________xlnm.Print_Area_3">#REF!</definedName>
    <definedName name="_____________________________xlnm.Print_Titles_1">#REF!</definedName>
    <definedName name="_____________________________xlnm.Print_Titles_2" localSheetId="3">(#REF!,#REF!)</definedName>
    <definedName name="_____________________________xlnm.Print_Titles_2" localSheetId="22">(#REF!,#REF!)</definedName>
    <definedName name="_____________________________xlnm.Print_Titles_2" localSheetId="16">(#REF!,#REF!)</definedName>
    <definedName name="_____________________________xlnm.Print_Titles_2" localSheetId="21">(#REF!,#REF!)</definedName>
    <definedName name="_____________________________xlnm.Print_Titles_2">(#REF!,#REF!)</definedName>
    <definedName name="_____________________________xlnm.Print_Titles_3" localSheetId="3">(#REF!,#REF!)</definedName>
    <definedName name="_____________________________xlnm.Print_Titles_3" localSheetId="22">(#REF!,#REF!)</definedName>
    <definedName name="_____________________________xlnm.Print_Titles_3" localSheetId="21">(#REF!,#REF!)</definedName>
    <definedName name="_____________________________xlnm.Print_Titles_3">(#REF!,#REF!)</definedName>
    <definedName name="____________________________dol12" localSheetId="3">#REF!</definedName>
    <definedName name="____________________________dol12" localSheetId="22">#REF!</definedName>
    <definedName name="____________________________dol12" localSheetId="16">#REF!</definedName>
    <definedName name="____________________________dol12" localSheetId="21">#REF!</definedName>
    <definedName name="____________________________dol12">#REF!</definedName>
    <definedName name="____________________________dol6" localSheetId="3">#REF!</definedName>
    <definedName name="____________________________dol6" localSheetId="22">#REF!</definedName>
    <definedName name="____________________________dol6" localSheetId="21">#REF!</definedName>
    <definedName name="____________________________dol6">#REF!</definedName>
    <definedName name="____________________________IDA1" localSheetId="3">#REF!</definedName>
    <definedName name="____________________________IDA1" localSheetId="22">#REF!</definedName>
    <definedName name="____________________________IDA1" localSheetId="21">#REF!</definedName>
    <definedName name="____________________________IDA1">#REF!</definedName>
    <definedName name="____________________________in18900">#REF!</definedName>
    <definedName name="____________________________iv19000">#REF!</definedName>
    <definedName name="____________________________xlnm.Print_Area_1">#REF!</definedName>
    <definedName name="____________________________xlnm.Print_Area_2">#REF!</definedName>
    <definedName name="____________________________xlnm.Print_Area_3">#REF!</definedName>
    <definedName name="____________________________xlnm.Print_Titles_1">#REF!</definedName>
    <definedName name="____________________________xlnm.Print_Titles_2" localSheetId="3">(#REF!,#REF!)</definedName>
    <definedName name="____________________________xlnm.Print_Titles_2" localSheetId="22">(#REF!,#REF!)</definedName>
    <definedName name="____________________________xlnm.Print_Titles_2" localSheetId="16">(#REF!,#REF!)</definedName>
    <definedName name="____________________________xlnm.Print_Titles_2" localSheetId="21">(#REF!,#REF!)</definedName>
    <definedName name="____________________________xlnm.Print_Titles_2">(#REF!,#REF!)</definedName>
    <definedName name="____________________________xlnm.Print_Titles_3" localSheetId="3">(#REF!,#REF!)</definedName>
    <definedName name="____________________________xlnm.Print_Titles_3" localSheetId="22">(#REF!,#REF!)</definedName>
    <definedName name="____________________________xlnm.Print_Titles_3" localSheetId="21">(#REF!,#REF!)</definedName>
    <definedName name="____________________________xlnm.Print_Titles_3">(#REF!,#REF!)</definedName>
    <definedName name="___________________________dol12" localSheetId="3">#REF!</definedName>
    <definedName name="___________________________dol12" localSheetId="22">#REF!</definedName>
    <definedName name="___________________________dol12" localSheetId="16">#REF!</definedName>
    <definedName name="___________________________dol12" localSheetId="21">#REF!</definedName>
    <definedName name="___________________________dol12">#REF!</definedName>
    <definedName name="___________________________dol6" localSheetId="3">#REF!</definedName>
    <definedName name="___________________________dol6" localSheetId="22">#REF!</definedName>
    <definedName name="___________________________dol6" localSheetId="21">#REF!</definedName>
    <definedName name="___________________________dol6">#REF!</definedName>
    <definedName name="___________________________IDA1" localSheetId="3">#REF!</definedName>
    <definedName name="___________________________IDA1" localSheetId="22">#REF!</definedName>
    <definedName name="___________________________IDA1" localSheetId="21">#REF!</definedName>
    <definedName name="___________________________IDA1">#REF!</definedName>
    <definedName name="___________________________in18900">#REF!</definedName>
    <definedName name="___________________________iv19000">#REF!</definedName>
    <definedName name="___________________________xlnm.Print_Area_1">#REF!</definedName>
    <definedName name="___________________________xlnm.Print_Area_2">#REF!</definedName>
    <definedName name="___________________________xlnm.Print_Area_3">#REF!</definedName>
    <definedName name="___________________________xlnm.Print_Titles_1">#REF!</definedName>
    <definedName name="___________________________xlnm.Print_Titles_2" localSheetId="3">(#REF!,#REF!)</definedName>
    <definedName name="___________________________xlnm.Print_Titles_2" localSheetId="22">(#REF!,#REF!)</definedName>
    <definedName name="___________________________xlnm.Print_Titles_2" localSheetId="16">(#REF!,#REF!)</definedName>
    <definedName name="___________________________xlnm.Print_Titles_2" localSheetId="21">(#REF!,#REF!)</definedName>
    <definedName name="___________________________xlnm.Print_Titles_2">(#REF!,#REF!)</definedName>
    <definedName name="___________________________xlnm.Print_Titles_3" localSheetId="3">(#REF!,#REF!)</definedName>
    <definedName name="___________________________xlnm.Print_Titles_3" localSheetId="22">(#REF!,#REF!)</definedName>
    <definedName name="___________________________xlnm.Print_Titles_3" localSheetId="21">(#REF!,#REF!)</definedName>
    <definedName name="___________________________xlnm.Print_Titles_3">(#REF!,#REF!)</definedName>
    <definedName name="__________________________b111121">'[3]PACK (B)'!#REF!</definedName>
    <definedName name="__________________________dol12" localSheetId="3">#REF!</definedName>
    <definedName name="__________________________dol12" localSheetId="22">#REF!</definedName>
    <definedName name="__________________________dol12" localSheetId="16">#REF!</definedName>
    <definedName name="__________________________dol12" localSheetId="21">#REF!</definedName>
    <definedName name="__________________________dol12">#REF!</definedName>
    <definedName name="__________________________dol6" localSheetId="3">#REF!</definedName>
    <definedName name="__________________________dol6" localSheetId="22">#REF!</definedName>
    <definedName name="__________________________dol6" localSheetId="21">#REF!</definedName>
    <definedName name="__________________________dol6">#REF!</definedName>
    <definedName name="__________________________dol7" localSheetId="3">#REF!</definedName>
    <definedName name="__________________________dol7" localSheetId="22">#REF!</definedName>
    <definedName name="__________________________dol7" localSheetId="21">#REF!</definedName>
    <definedName name="__________________________dol7">#REF!</definedName>
    <definedName name="__________________________IDA1">#REF!</definedName>
    <definedName name="__________________________in18900">#REF!</definedName>
    <definedName name="__________________________iv19000">#REF!</definedName>
    <definedName name="__________________________xlnm.Print_Area_1">#REF!</definedName>
    <definedName name="__________________________xlnm.Print_Area_2">#REF!</definedName>
    <definedName name="__________________________xlnm.Print_Area_3">#REF!</definedName>
    <definedName name="__________________________xlnm.Print_Titles_1">#REF!</definedName>
    <definedName name="__________________________xlnm.Print_Titles_2" localSheetId="3">(#REF!,#REF!)</definedName>
    <definedName name="__________________________xlnm.Print_Titles_2" localSheetId="22">(#REF!,#REF!)</definedName>
    <definedName name="__________________________xlnm.Print_Titles_2" localSheetId="16">(#REF!,#REF!)</definedName>
    <definedName name="__________________________xlnm.Print_Titles_2" localSheetId="21">(#REF!,#REF!)</definedName>
    <definedName name="__________________________xlnm.Print_Titles_2">(#REF!,#REF!)</definedName>
    <definedName name="__________________________xlnm.Print_Titles_3" localSheetId="3">(#REF!,#REF!)</definedName>
    <definedName name="__________________________xlnm.Print_Titles_3" localSheetId="22">(#REF!,#REF!)</definedName>
    <definedName name="__________________________xlnm.Print_Titles_3" localSheetId="21">(#REF!,#REF!)</definedName>
    <definedName name="__________________________xlnm.Print_Titles_3">(#REF!,#REF!)</definedName>
    <definedName name="_________________________b111121">'[3]PACK (B)'!#REF!</definedName>
    <definedName name="_________________________dol12" localSheetId="3">#REF!</definedName>
    <definedName name="_________________________dol12" localSheetId="22">#REF!</definedName>
    <definedName name="_________________________dol12" localSheetId="16">#REF!</definedName>
    <definedName name="_________________________dol12" localSheetId="21">#REF!</definedName>
    <definedName name="_________________________dol12">#REF!</definedName>
    <definedName name="_________________________dol6" localSheetId="3">#REF!</definedName>
    <definedName name="_________________________dol6" localSheetId="22">#REF!</definedName>
    <definedName name="_________________________dol6" localSheetId="21">#REF!</definedName>
    <definedName name="_________________________dol6">#REF!</definedName>
    <definedName name="_________________________IDA1" localSheetId="3">#REF!</definedName>
    <definedName name="_________________________IDA1" localSheetId="22">#REF!</definedName>
    <definedName name="_________________________IDA1" localSheetId="21">#REF!</definedName>
    <definedName name="_________________________IDA1">#REF!</definedName>
    <definedName name="_________________________in18900">#REF!</definedName>
    <definedName name="_________________________iv19000">#REF!</definedName>
    <definedName name="_________________________xlnm.Print_Area_1">#REF!</definedName>
    <definedName name="_________________________xlnm.Print_Area_2">#REF!</definedName>
    <definedName name="_________________________xlnm.Print_Area_3">#REF!</definedName>
    <definedName name="_________________________xlnm.Print_Titles_1">#REF!</definedName>
    <definedName name="_________________________xlnm.Print_Titles_2" localSheetId="3">(#REF!,#REF!)</definedName>
    <definedName name="_________________________xlnm.Print_Titles_2" localSheetId="22">(#REF!,#REF!)</definedName>
    <definedName name="_________________________xlnm.Print_Titles_2" localSheetId="16">(#REF!,#REF!)</definedName>
    <definedName name="_________________________xlnm.Print_Titles_2" localSheetId="21">(#REF!,#REF!)</definedName>
    <definedName name="_________________________xlnm.Print_Titles_2">(#REF!,#REF!)</definedName>
    <definedName name="_________________________xlnm.Print_Titles_3" localSheetId="3">(#REF!,#REF!)</definedName>
    <definedName name="_________________________xlnm.Print_Titles_3" localSheetId="22">(#REF!,#REF!)</definedName>
    <definedName name="_________________________xlnm.Print_Titles_3" localSheetId="21">(#REF!,#REF!)</definedName>
    <definedName name="_________________________xlnm.Print_Titles_3">(#REF!,#REF!)</definedName>
    <definedName name="________________________b111121">'[3]PACK (B)'!#REF!</definedName>
    <definedName name="________________________dol12" localSheetId="3">#REF!</definedName>
    <definedName name="________________________dol12" localSheetId="22">#REF!</definedName>
    <definedName name="________________________dol12" localSheetId="16">#REF!</definedName>
    <definedName name="________________________dol12" localSheetId="21">#REF!</definedName>
    <definedName name="________________________dol12">#REF!</definedName>
    <definedName name="________________________dol6" localSheetId="3">#REF!</definedName>
    <definedName name="________________________dol6" localSheetId="22">#REF!</definedName>
    <definedName name="________________________dol6" localSheetId="21">#REF!</definedName>
    <definedName name="________________________dol6">#REF!</definedName>
    <definedName name="________________________IDA1" localSheetId="3">#REF!</definedName>
    <definedName name="________________________IDA1" localSheetId="22">#REF!</definedName>
    <definedName name="________________________IDA1" localSheetId="21">#REF!</definedName>
    <definedName name="________________________IDA1">#REF!</definedName>
    <definedName name="________________________in18900">#REF!</definedName>
    <definedName name="________________________iv19000">#REF!</definedName>
    <definedName name="________________________xlnm.Print_Area_1">#REF!</definedName>
    <definedName name="________________________xlnm.Print_Area_2">#REF!</definedName>
    <definedName name="________________________xlnm.Print_Area_3">#REF!</definedName>
    <definedName name="________________________xlnm.Print_Titles_1">#REF!</definedName>
    <definedName name="________________________xlnm.Print_Titles_2" localSheetId="3">(#REF!,#REF!)</definedName>
    <definedName name="________________________xlnm.Print_Titles_2" localSheetId="22">(#REF!,#REF!)</definedName>
    <definedName name="________________________xlnm.Print_Titles_2" localSheetId="16">(#REF!,#REF!)</definedName>
    <definedName name="________________________xlnm.Print_Titles_2" localSheetId="21">(#REF!,#REF!)</definedName>
    <definedName name="________________________xlnm.Print_Titles_2">(#REF!,#REF!)</definedName>
    <definedName name="________________________xlnm.Print_Titles_3" localSheetId="3">(#REF!,#REF!)</definedName>
    <definedName name="________________________xlnm.Print_Titles_3" localSheetId="22">(#REF!,#REF!)</definedName>
    <definedName name="________________________xlnm.Print_Titles_3" localSheetId="21">(#REF!,#REF!)</definedName>
    <definedName name="________________________xlnm.Print_Titles_3">(#REF!,#REF!)</definedName>
    <definedName name="_______________________b111121">'[3]PACK (B)'!#REF!</definedName>
    <definedName name="_______________________dol12" localSheetId="3">#REF!</definedName>
    <definedName name="_______________________dol12" localSheetId="22">#REF!</definedName>
    <definedName name="_______________________dol12" localSheetId="16">#REF!</definedName>
    <definedName name="_______________________dol12" localSheetId="21">#REF!</definedName>
    <definedName name="_______________________dol12">#REF!</definedName>
    <definedName name="_______________________dol6" localSheetId="3">#REF!</definedName>
    <definedName name="_______________________dol6" localSheetId="22">#REF!</definedName>
    <definedName name="_______________________dol6" localSheetId="21">#REF!</definedName>
    <definedName name="_______________________dol6">#REF!</definedName>
    <definedName name="_______________________IDA1" localSheetId="3">#REF!</definedName>
    <definedName name="_______________________IDA1" localSheetId="22">#REF!</definedName>
    <definedName name="_______________________IDA1" localSheetId="21">#REF!</definedName>
    <definedName name="_______________________IDA1">#REF!</definedName>
    <definedName name="_______________________in18900">#REF!</definedName>
    <definedName name="_______________________iv19000">#REF!</definedName>
    <definedName name="_______________________xlnm.Print_Area_1">#REF!</definedName>
    <definedName name="_______________________xlnm.Print_Area_2">#REF!</definedName>
    <definedName name="_______________________xlnm.Print_Area_3">#REF!</definedName>
    <definedName name="_______________________xlnm.Print_Titles_1">#REF!</definedName>
    <definedName name="_______________________xlnm.Print_Titles_2" localSheetId="3">(#REF!,#REF!)</definedName>
    <definedName name="_______________________xlnm.Print_Titles_2" localSheetId="22">(#REF!,#REF!)</definedName>
    <definedName name="_______________________xlnm.Print_Titles_2" localSheetId="16">(#REF!,#REF!)</definedName>
    <definedName name="_______________________xlnm.Print_Titles_2" localSheetId="21">(#REF!,#REF!)</definedName>
    <definedName name="_______________________xlnm.Print_Titles_2">(#REF!,#REF!)</definedName>
    <definedName name="_______________________xlnm.Print_Titles_3" localSheetId="3">(#REF!,#REF!)</definedName>
    <definedName name="_______________________xlnm.Print_Titles_3" localSheetId="22">(#REF!,#REF!)</definedName>
    <definedName name="_______________________xlnm.Print_Titles_3" localSheetId="21">(#REF!,#REF!)</definedName>
    <definedName name="_______________________xlnm.Print_Titles_3">(#REF!,#REF!)</definedName>
    <definedName name="______________________b111121">'[3]PACK (B)'!#REF!</definedName>
    <definedName name="______________________dol12" localSheetId="3">#REF!</definedName>
    <definedName name="______________________dol12" localSheetId="22">#REF!</definedName>
    <definedName name="______________________dol12" localSheetId="16">#REF!</definedName>
    <definedName name="______________________dol12" localSheetId="21">#REF!</definedName>
    <definedName name="______________________dol12">#REF!</definedName>
    <definedName name="______________________dol6" localSheetId="3">#REF!</definedName>
    <definedName name="______________________dol6" localSheetId="22">#REF!</definedName>
    <definedName name="______________________dol6" localSheetId="21">#REF!</definedName>
    <definedName name="______________________dol6">#REF!</definedName>
    <definedName name="______________________IDA1" localSheetId="3">#REF!</definedName>
    <definedName name="______________________IDA1" localSheetId="22">#REF!</definedName>
    <definedName name="______________________IDA1" localSheetId="21">#REF!</definedName>
    <definedName name="______________________IDA1">#REF!</definedName>
    <definedName name="______________________in18900">#REF!</definedName>
    <definedName name="______________________iv19000">#REF!</definedName>
    <definedName name="______________________TAB1">[4]TABLES!$A$2:$C$16</definedName>
    <definedName name="______________________xlnm.Print_Area_1">#REF!</definedName>
    <definedName name="______________________xlnm.Print_Area_2">#REF!</definedName>
    <definedName name="______________________xlnm.Print_Area_3">#REF!</definedName>
    <definedName name="______________________xlnm.Print_Titles_1">#REF!</definedName>
    <definedName name="______________________xlnm.Print_Titles_2" localSheetId="3">(#REF!,#REF!)</definedName>
    <definedName name="______________________xlnm.Print_Titles_2" localSheetId="22">(#REF!,#REF!)</definedName>
    <definedName name="______________________xlnm.Print_Titles_2" localSheetId="16">(#REF!,#REF!)</definedName>
    <definedName name="______________________xlnm.Print_Titles_2" localSheetId="21">(#REF!,#REF!)</definedName>
    <definedName name="______________________xlnm.Print_Titles_2">(#REF!,#REF!)</definedName>
    <definedName name="______________________xlnm.Print_Titles_3" localSheetId="3">(#REF!,#REF!)</definedName>
    <definedName name="______________________xlnm.Print_Titles_3" localSheetId="22">(#REF!,#REF!)</definedName>
    <definedName name="______________________xlnm.Print_Titles_3" localSheetId="21">(#REF!,#REF!)</definedName>
    <definedName name="______________________xlnm.Print_Titles_3">(#REF!,#REF!)</definedName>
    <definedName name="_____________________b111121">'[3]PACK (B)'!#REF!</definedName>
    <definedName name="_____________________dol12" localSheetId="3">#REF!</definedName>
    <definedName name="_____________________dol12" localSheetId="22">#REF!</definedName>
    <definedName name="_____________________dol12" localSheetId="16">#REF!</definedName>
    <definedName name="_____________________dol12" localSheetId="21">#REF!</definedName>
    <definedName name="_____________________dol12">#REF!</definedName>
    <definedName name="_____________________dol6" localSheetId="3">#REF!</definedName>
    <definedName name="_____________________dol6" localSheetId="22">#REF!</definedName>
    <definedName name="_____________________dol6" localSheetId="21">#REF!</definedName>
    <definedName name="_____________________dol6">#REF!</definedName>
    <definedName name="_____________________IDA1" localSheetId="3">#REF!</definedName>
    <definedName name="_____________________IDA1" localSheetId="22">#REF!</definedName>
    <definedName name="_____________________IDA1" localSheetId="21">#REF!</definedName>
    <definedName name="_____________________IDA1">#REF!</definedName>
    <definedName name="_____________________in18900">#REF!</definedName>
    <definedName name="_____________________iv19000">#REF!</definedName>
    <definedName name="_____________________TAB1">[4]TABLES!$A$2:$C$16</definedName>
    <definedName name="_____________________xlnm.Print_Area_1">#REF!</definedName>
    <definedName name="_____________________xlnm.Print_Area_2">#REF!</definedName>
    <definedName name="_____________________xlnm.Print_Area_3">#REF!</definedName>
    <definedName name="_____________________xlnm.Print_Titles_1">#REF!</definedName>
    <definedName name="_____________________xlnm.Print_Titles_2" localSheetId="3">(#REF!,#REF!)</definedName>
    <definedName name="_____________________xlnm.Print_Titles_2" localSheetId="22">(#REF!,#REF!)</definedName>
    <definedName name="_____________________xlnm.Print_Titles_2" localSheetId="16">(#REF!,#REF!)</definedName>
    <definedName name="_____________________xlnm.Print_Titles_2" localSheetId="21">(#REF!,#REF!)</definedName>
    <definedName name="_____________________xlnm.Print_Titles_2">(#REF!,#REF!)</definedName>
    <definedName name="_____________________xlnm.Print_Titles_3" localSheetId="3">(#REF!,#REF!)</definedName>
    <definedName name="_____________________xlnm.Print_Titles_3" localSheetId="22">(#REF!,#REF!)</definedName>
    <definedName name="_____________________xlnm.Print_Titles_3" localSheetId="21">(#REF!,#REF!)</definedName>
    <definedName name="_____________________xlnm.Print_Titles_3">(#REF!,#REF!)</definedName>
    <definedName name="____________________b111121">'[3]PACK (B)'!#REF!</definedName>
    <definedName name="____________________dol12" localSheetId="3">#REF!</definedName>
    <definedName name="____________________dol12" localSheetId="22">#REF!</definedName>
    <definedName name="____________________dol12" localSheetId="16">#REF!</definedName>
    <definedName name="____________________dol12" localSheetId="21">#REF!</definedName>
    <definedName name="____________________dol12">#REF!</definedName>
    <definedName name="____________________dol6" localSheetId="3">#REF!</definedName>
    <definedName name="____________________dol6" localSheetId="22">#REF!</definedName>
    <definedName name="____________________dol6" localSheetId="21">#REF!</definedName>
    <definedName name="____________________dol6">#REF!</definedName>
    <definedName name="____________________IDA1" localSheetId="3">#REF!</definedName>
    <definedName name="____________________IDA1" localSheetId="22">#REF!</definedName>
    <definedName name="____________________IDA1" localSheetId="21">#REF!</definedName>
    <definedName name="____________________IDA1">#REF!</definedName>
    <definedName name="____________________in18900">#REF!</definedName>
    <definedName name="____________________iv19000">#REF!</definedName>
    <definedName name="____________________KEY3" hidden="1">'[5]SC Cost FEB 03'!#REF!</definedName>
    <definedName name="____________________TAB1">[4]TABLES!$A$2:$C$16</definedName>
    <definedName name="____________________xlnm.Print_Area_1">#REF!</definedName>
    <definedName name="____________________xlnm.Print_Area_2">#REF!</definedName>
    <definedName name="____________________xlnm.Print_Area_3">#REF!</definedName>
    <definedName name="____________________xlnm.Print_Titles_1">#REF!</definedName>
    <definedName name="____________________xlnm.Print_Titles_2" localSheetId="3">(#REF!,#REF!)</definedName>
    <definedName name="____________________xlnm.Print_Titles_2" localSheetId="22">(#REF!,#REF!)</definedName>
    <definedName name="____________________xlnm.Print_Titles_2" localSheetId="16">(#REF!,#REF!)</definedName>
    <definedName name="____________________xlnm.Print_Titles_2" localSheetId="21">(#REF!,#REF!)</definedName>
    <definedName name="____________________xlnm.Print_Titles_2">(#REF!,#REF!)</definedName>
    <definedName name="____________________xlnm.Print_Titles_3" localSheetId="3">(#REF!,#REF!)</definedName>
    <definedName name="____________________xlnm.Print_Titles_3" localSheetId="22">(#REF!,#REF!)</definedName>
    <definedName name="____________________xlnm.Print_Titles_3" localSheetId="21">(#REF!,#REF!)</definedName>
    <definedName name="____________________xlnm.Print_Titles_3">(#REF!,#REF!)</definedName>
    <definedName name="___________________A71614" localSheetId="16">#REF!</definedName>
    <definedName name="___________________A71614">#REF!</definedName>
    <definedName name="___________________A81614" localSheetId="16">#REF!</definedName>
    <definedName name="___________________A81614">#REF!</definedName>
    <definedName name="___________________A91614" localSheetId="16">#REF!</definedName>
    <definedName name="___________________A91614">#REF!</definedName>
    <definedName name="___________________aa1" localSheetId="3" hidden="1">{"'PROFITABILITY'!$A$1:$F$45"}</definedName>
    <definedName name="___________________aa1" localSheetId="22" hidden="1">{"'PROFITABILITY'!$A$1:$F$45"}</definedName>
    <definedName name="___________________aa1" localSheetId="19" hidden="1">{"'PROFITABILITY'!$A$1:$F$45"}</definedName>
    <definedName name="___________________aa1" localSheetId="2" hidden="1">{"'PROFITABILITY'!$A$1:$F$45"}</definedName>
    <definedName name="___________________aa1" localSheetId="25" hidden="1">{"'PROFITABILITY'!$A$1:$F$45"}</definedName>
    <definedName name="___________________aa1" localSheetId="16" hidden="1">{"'PROFITABILITY'!$A$1:$F$45"}</definedName>
    <definedName name="___________________aa1" localSheetId="21" hidden="1">{"'PROFITABILITY'!$A$1:$F$45"}</definedName>
    <definedName name="___________________aa1" hidden="1">{"'PROFITABILITY'!$A$1:$F$45"}</definedName>
    <definedName name="___________________b111121">'[3]PACK (B)'!#REF!</definedName>
    <definedName name="___________________dol12">#REF!</definedName>
    <definedName name="___________________dol6">#REF!</definedName>
    <definedName name="___________________IDA1">#REF!</definedName>
    <definedName name="___________________in18900">#REF!</definedName>
    <definedName name="___________________iv19000">#REF!</definedName>
    <definedName name="___________________KEY3" hidden="1">'[5]SC Cost FEB 03'!#REF!</definedName>
    <definedName name="___________________Nov2007" localSheetId="3" hidden="1">{"'PROFITABILITY'!$A$1:$F$45"}</definedName>
    <definedName name="___________________Nov2007" localSheetId="22" hidden="1">{"'PROFITABILITY'!$A$1:$F$45"}</definedName>
    <definedName name="___________________Nov2007" localSheetId="19" hidden="1">{"'PROFITABILITY'!$A$1:$F$45"}</definedName>
    <definedName name="___________________Nov2007" localSheetId="2" hidden="1">{"'PROFITABILITY'!$A$1:$F$45"}</definedName>
    <definedName name="___________________Nov2007" localSheetId="25" hidden="1">{"'PROFITABILITY'!$A$1:$F$45"}</definedName>
    <definedName name="___________________Nov2007" localSheetId="16" hidden="1">{"'PROFITABILITY'!$A$1:$F$45"}</definedName>
    <definedName name="___________________Nov2007" localSheetId="21" hidden="1">{"'PROFITABILITY'!$A$1:$F$45"}</definedName>
    <definedName name="___________________Nov2007" hidden="1">{"'PROFITABILITY'!$A$1:$F$45"}</definedName>
    <definedName name="___________________TAB1">[4]TABLES!$A$2:$C$16</definedName>
    <definedName name="___________________xlnm.Print_Area_1">#REF!</definedName>
    <definedName name="___________________xlnm.Print_Area_2">#REF!</definedName>
    <definedName name="___________________xlnm.Print_Area_3">#REF!</definedName>
    <definedName name="___________________xlnm.Print_Titles_1">#REF!</definedName>
    <definedName name="___________________xlnm.Print_Titles_2" localSheetId="3">(#REF!,#REF!)</definedName>
    <definedName name="___________________xlnm.Print_Titles_2" localSheetId="19">(#REF!,#REF!)</definedName>
    <definedName name="___________________xlnm.Print_Titles_2">(#REF!,#REF!)</definedName>
    <definedName name="___________________xlnm.Print_Titles_3" localSheetId="3">(#REF!,#REF!)</definedName>
    <definedName name="___________________xlnm.Print_Titles_3" localSheetId="22">(#REF!,#REF!)</definedName>
    <definedName name="___________________xlnm.Print_Titles_3" localSheetId="21">(#REF!,#REF!)</definedName>
    <definedName name="___________________xlnm.Print_Titles_3">(#REF!,#REF!)</definedName>
    <definedName name="__________________aa1" localSheetId="3" hidden="1">{"'PROFITABILITY'!$A$1:$F$45"}</definedName>
    <definedName name="__________________aa1" localSheetId="22" hidden="1">{"'PROFITABILITY'!$A$1:$F$45"}</definedName>
    <definedName name="__________________aa1" localSheetId="19" hidden="1">{"'PROFITABILITY'!$A$1:$F$45"}</definedName>
    <definedName name="__________________aa1" localSheetId="2" hidden="1">{"'PROFITABILITY'!$A$1:$F$45"}</definedName>
    <definedName name="__________________aa1" localSheetId="25" hidden="1">{"'PROFITABILITY'!$A$1:$F$45"}</definedName>
    <definedName name="__________________aa1" localSheetId="16" hidden="1">{"'PROFITABILITY'!$A$1:$F$45"}</definedName>
    <definedName name="__________________aa1" localSheetId="21" hidden="1">{"'PROFITABILITY'!$A$1:$F$45"}</definedName>
    <definedName name="__________________aa1" hidden="1">{"'PROFITABILITY'!$A$1:$F$45"}</definedName>
    <definedName name="__________________b111121">'[3]PACK (B)'!#REF!</definedName>
    <definedName name="__________________dol12">#REF!</definedName>
    <definedName name="__________________dol6">#REF!</definedName>
    <definedName name="__________________g1">#REF!</definedName>
    <definedName name="__________________IDA1">#REF!</definedName>
    <definedName name="__________________in18900">#REF!</definedName>
    <definedName name="__________________iv19000">#REF!</definedName>
    <definedName name="__________________KEY3" hidden="1">'[6]SC Cost FEB 03'!#REF!</definedName>
    <definedName name="__________________lb1">#REF!</definedName>
    <definedName name="__________________lb2">#REF!</definedName>
    <definedName name="__________________mm1">#REF!</definedName>
    <definedName name="__________________mm2">#REF!</definedName>
    <definedName name="__________________mm3">#REF!</definedName>
    <definedName name="__________________Nov2007" localSheetId="3" hidden="1">{"'PROFITABILITY'!$A$1:$F$45"}</definedName>
    <definedName name="__________________Nov2007" localSheetId="22" hidden="1">{"'PROFITABILITY'!$A$1:$F$45"}</definedName>
    <definedName name="__________________Nov2007" localSheetId="19" hidden="1">{"'PROFITABILITY'!$A$1:$F$45"}</definedName>
    <definedName name="__________________Nov2007" localSheetId="2" hidden="1">{"'PROFITABILITY'!$A$1:$F$45"}</definedName>
    <definedName name="__________________Nov2007" localSheetId="25" hidden="1">{"'PROFITABILITY'!$A$1:$F$45"}</definedName>
    <definedName name="__________________Nov2007" localSheetId="16" hidden="1">{"'PROFITABILITY'!$A$1:$F$45"}</definedName>
    <definedName name="__________________Nov2007" localSheetId="21" hidden="1">{"'PROFITABILITY'!$A$1:$F$45"}</definedName>
    <definedName name="__________________Nov2007" hidden="1">{"'PROFITABILITY'!$A$1:$F$45"}</definedName>
    <definedName name="__________________TAB1">[7]TABLES!$A$2:$C$16</definedName>
    <definedName name="__________________xlnm.Print_Area_1">#REF!</definedName>
    <definedName name="__________________xlnm.Print_Area_13">#REF!</definedName>
    <definedName name="__________________xlnm.Print_Area_2">#REF!</definedName>
    <definedName name="__________________xlnm.Print_Area_3">#REF!</definedName>
    <definedName name="__________________xlnm.Print_Titles_1">#REF!</definedName>
    <definedName name="__________________xlnm.Print_Titles_2" localSheetId="3">(#REF!,#REF!)</definedName>
    <definedName name="__________________xlnm.Print_Titles_2" localSheetId="19">(#REF!,#REF!)</definedName>
    <definedName name="__________________xlnm.Print_Titles_2">(#REF!,#REF!)</definedName>
    <definedName name="__________________xlnm.Print_Titles_3" localSheetId="3">(#REF!,#REF!)</definedName>
    <definedName name="__________________xlnm.Print_Titles_3" localSheetId="22">(#REF!,#REF!)</definedName>
    <definedName name="__________________xlnm.Print_Titles_3" localSheetId="21">(#REF!,#REF!)</definedName>
    <definedName name="__________________xlnm.Print_Titles_3">(#REF!,#REF!)</definedName>
    <definedName name="_________________A71614" localSheetId="16">#REF!</definedName>
    <definedName name="_________________A71614">#REF!</definedName>
    <definedName name="_________________A81614" localSheetId="16">#REF!</definedName>
    <definedName name="_________________A81614">#REF!</definedName>
    <definedName name="_________________A91614" localSheetId="16">#REF!</definedName>
    <definedName name="_________________A91614">#REF!</definedName>
    <definedName name="_________________aa1" localSheetId="3" hidden="1">{"'PROFITABILITY'!$A$1:$F$45"}</definedName>
    <definedName name="_________________aa1" localSheetId="22" hidden="1">{"'PROFITABILITY'!$A$1:$F$45"}</definedName>
    <definedName name="_________________aa1" localSheetId="19" hidden="1">{"'PROFITABILITY'!$A$1:$F$45"}</definedName>
    <definedName name="_________________aa1" localSheetId="2" hidden="1">{"'PROFITABILITY'!$A$1:$F$45"}</definedName>
    <definedName name="_________________aa1" localSheetId="25" hidden="1">{"'PROFITABILITY'!$A$1:$F$45"}</definedName>
    <definedName name="_________________aa1" localSheetId="16" hidden="1">{"'PROFITABILITY'!$A$1:$F$45"}</definedName>
    <definedName name="_________________aa1" localSheetId="21" hidden="1">{"'PROFITABILITY'!$A$1:$F$45"}</definedName>
    <definedName name="_________________aa1" hidden="1">{"'PROFITABILITY'!$A$1:$F$45"}</definedName>
    <definedName name="_________________b111121">'[3]PACK (B)'!#REF!</definedName>
    <definedName name="_________________CAN112">13.42</definedName>
    <definedName name="_________________CAN113">12.98</definedName>
    <definedName name="_________________CAN117">12.7</definedName>
    <definedName name="_________________CAN118">13.27</definedName>
    <definedName name="_________________CAN120">11.72</definedName>
    <definedName name="_________________CAN210">10.38</definedName>
    <definedName name="_________________CAN211">10.58</definedName>
    <definedName name="_________________CAN213">10.56</definedName>
    <definedName name="_________________CAN215">10.22</definedName>
    <definedName name="_________________CAN216">9.61</definedName>
    <definedName name="_________________CAN217">10.47</definedName>
    <definedName name="_________________CAN219">10.91</definedName>
    <definedName name="_________________CAN220">11.09</definedName>
    <definedName name="_________________CAN221">11.25</definedName>
    <definedName name="_________________CAN222">10.17</definedName>
    <definedName name="_________________CAN223">9.89</definedName>
    <definedName name="_________________CAN230">10.79</definedName>
    <definedName name="_________________can421">40.2</definedName>
    <definedName name="_________________can422">41.57</definedName>
    <definedName name="_________________can423">43.9</definedName>
    <definedName name="_________________can424">41.19</definedName>
    <definedName name="_________________can425">42.81</definedName>
    <definedName name="_________________can426">40.77</definedName>
    <definedName name="_________________can427">40.92</definedName>
    <definedName name="_________________can428">39.29</definedName>
    <definedName name="_________________can429">45.19</definedName>
    <definedName name="_________________can430">40.73</definedName>
    <definedName name="_________________can431">42.52</definedName>
    <definedName name="_________________can432">42.53</definedName>
    <definedName name="_________________can433">43.69</definedName>
    <definedName name="_________________can434">40.43</definedName>
    <definedName name="_________________can435">43.3</definedName>
    <definedName name="_________________dol12" localSheetId="3">#REF!</definedName>
    <definedName name="_________________dol12" localSheetId="22">#REF!</definedName>
    <definedName name="_________________dol12" localSheetId="16">#REF!</definedName>
    <definedName name="_________________dol12" localSheetId="21">#REF!</definedName>
    <definedName name="_________________dol12">#REF!</definedName>
    <definedName name="_________________dol6" localSheetId="3">#REF!</definedName>
    <definedName name="_________________dol6" localSheetId="16">#REF!</definedName>
    <definedName name="_________________dol6">#REF!</definedName>
    <definedName name="_________________IDA1" localSheetId="3">#REF!</definedName>
    <definedName name="_________________IDA1">#REF!</definedName>
    <definedName name="_________________in18900">#REF!</definedName>
    <definedName name="_________________iv19000">#REF!</definedName>
    <definedName name="_________________KEY3" hidden="1">'[5]SC Cost FEB 03'!#REF!</definedName>
    <definedName name="_________________m20">#REF!</definedName>
    <definedName name="_________________Nov2007" localSheetId="3" hidden="1">{"'PROFITABILITY'!$A$1:$F$45"}</definedName>
    <definedName name="_________________Nov2007" localSheetId="22" hidden="1">{"'PROFITABILITY'!$A$1:$F$45"}</definedName>
    <definedName name="_________________Nov2007" localSheetId="19" hidden="1">{"'PROFITABILITY'!$A$1:$F$45"}</definedName>
    <definedName name="_________________Nov2007" localSheetId="2" hidden="1">{"'PROFITABILITY'!$A$1:$F$45"}</definedName>
    <definedName name="_________________Nov2007" localSheetId="25" hidden="1">{"'PROFITABILITY'!$A$1:$F$45"}</definedName>
    <definedName name="_________________Nov2007" localSheetId="16" hidden="1">{"'PROFITABILITY'!$A$1:$F$45"}</definedName>
    <definedName name="_________________Nov2007" localSheetId="21" hidden="1">{"'PROFITABILITY'!$A$1:$F$45"}</definedName>
    <definedName name="_________________Nov2007" hidden="1">{"'PROFITABILITY'!$A$1:$F$45"}</definedName>
    <definedName name="_________________TAB1">[8]TABLES!$A$2:$C$16</definedName>
    <definedName name="_________________xlnm.Print_Area_1">#REF!</definedName>
    <definedName name="_________________xlnm.Print_Area_13">#REF!</definedName>
    <definedName name="_________________xlnm.Print_Area_2">#REF!</definedName>
    <definedName name="_________________xlnm.Print_Area_3">#REF!</definedName>
    <definedName name="_________________xlnm.Print_Titles_1">#REF!</definedName>
    <definedName name="_________________xlnm.Print_Titles_2" localSheetId="3">(#REF!,#REF!)</definedName>
    <definedName name="_________________xlnm.Print_Titles_2" localSheetId="19">(#REF!,#REF!)</definedName>
    <definedName name="_________________xlnm.Print_Titles_2">(#REF!,#REF!)</definedName>
    <definedName name="_________________xlnm.Print_Titles_3" localSheetId="3">(#REF!,#REF!)</definedName>
    <definedName name="_________________xlnm.Print_Titles_3" localSheetId="22">(#REF!,#REF!)</definedName>
    <definedName name="_________________xlnm.Print_Titles_3" localSheetId="21">(#REF!,#REF!)</definedName>
    <definedName name="_________________xlnm.Print_Titles_3">(#REF!,#REF!)</definedName>
    <definedName name="________________A655600">#REF!</definedName>
    <definedName name="________________A71614" localSheetId="16">#REF!</definedName>
    <definedName name="________________A71614">#REF!</definedName>
    <definedName name="________________A81614" localSheetId="16">#REF!</definedName>
    <definedName name="________________A81614">#REF!</definedName>
    <definedName name="________________A91614" localSheetId="16">#REF!</definedName>
    <definedName name="________________A91614">#REF!</definedName>
    <definedName name="________________aa1" localSheetId="3" hidden="1">{"'PROFITABILITY'!$A$1:$F$45"}</definedName>
    <definedName name="________________aa1" localSheetId="22" hidden="1">{"'PROFITABILITY'!$A$1:$F$45"}</definedName>
    <definedName name="________________aa1" localSheetId="19" hidden="1">{"'PROFITABILITY'!$A$1:$F$45"}</definedName>
    <definedName name="________________aa1" localSheetId="2" hidden="1">{"'PROFITABILITY'!$A$1:$F$45"}</definedName>
    <definedName name="________________aa1" localSheetId="25" hidden="1">{"'PROFITABILITY'!$A$1:$F$45"}</definedName>
    <definedName name="________________aa1" localSheetId="16" hidden="1">{"'PROFITABILITY'!$A$1:$F$45"}</definedName>
    <definedName name="________________aa1" localSheetId="21" hidden="1">{"'PROFITABILITY'!$A$1:$F$45"}</definedName>
    <definedName name="________________aa1" hidden="1">{"'PROFITABILITY'!$A$1:$F$45"}</definedName>
    <definedName name="________________b111121">'[3]PACK (B)'!#REF!</definedName>
    <definedName name="________________CAN112">13.42</definedName>
    <definedName name="________________CAN113">12.98</definedName>
    <definedName name="________________CAN117">12.7</definedName>
    <definedName name="________________CAN118">13.27</definedName>
    <definedName name="________________CAN120">11.72</definedName>
    <definedName name="________________CAN210">10.38</definedName>
    <definedName name="________________CAN211">10.58</definedName>
    <definedName name="________________CAN213">10.56</definedName>
    <definedName name="________________CAN215">10.22</definedName>
    <definedName name="________________CAN216">9.61</definedName>
    <definedName name="________________CAN217">10.47</definedName>
    <definedName name="________________CAN219">10.91</definedName>
    <definedName name="________________CAN220">11.09</definedName>
    <definedName name="________________CAN221">11.25</definedName>
    <definedName name="________________CAN222">10.17</definedName>
    <definedName name="________________CAN223">9.89</definedName>
    <definedName name="________________CAN230">10.79</definedName>
    <definedName name="________________can421">40.2</definedName>
    <definedName name="________________can422">41.57</definedName>
    <definedName name="________________can423">43.9</definedName>
    <definedName name="________________can424">41.19</definedName>
    <definedName name="________________can425">42.81</definedName>
    <definedName name="________________can426">40.77</definedName>
    <definedName name="________________can427">40.92</definedName>
    <definedName name="________________can428">39.29</definedName>
    <definedName name="________________can429">45.19</definedName>
    <definedName name="________________can430">40.73</definedName>
    <definedName name="________________can431">42.52</definedName>
    <definedName name="________________can432">42.53</definedName>
    <definedName name="________________can433">43.69</definedName>
    <definedName name="________________can434">40.43</definedName>
    <definedName name="________________can435">43.3</definedName>
    <definedName name="________________dol12" localSheetId="3">#REF!</definedName>
    <definedName name="________________dol12" localSheetId="22">#REF!</definedName>
    <definedName name="________________dol12" localSheetId="16">#REF!</definedName>
    <definedName name="________________dol12" localSheetId="21">#REF!</definedName>
    <definedName name="________________dol12">#REF!</definedName>
    <definedName name="________________dol6" localSheetId="3">#REF!</definedName>
    <definedName name="________________dol6" localSheetId="22">#REF!</definedName>
    <definedName name="________________dol6" localSheetId="21">#REF!</definedName>
    <definedName name="________________dol6">#REF!</definedName>
    <definedName name="________________f1">#REF!</definedName>
    <definedName name="________________g1">#REF!</definedName>
    <definedName name="________________IDA1" localSheetId="3">#REF!</definedName>
    <definedName name="________________IDA1">#REF!</definedName>
    <definedName name="________________in18900">#REF!</definedName>
    <definedName name="________________iv19000">#REF!</definedName>
    <definedName name="________________KEY3" hidden="1">'[6]SC Cost FEB 03'!#REF!</definedName>
    <definedName name="________________lb1">#REF!</definedName>
    <definedName name="________________lb2">#REF!</definedName>
    <definedName name="________________m20">#REF!</definedName>
    <definedName name="________________m234">#REF!</definedName>
    <definedName name="________________mm1">#REF!</definedName>
    <definedName name="________________mm2">#REF!</definedName>
    <definedName name="________________mm3">#REF!</definedName>
    <definedName name="________________Nov2007" localSheetId="3" hidden="1">{"'PROFITABILITY'!$A$1:$F$45"}</definedName>
    <definedName name="________________Nov2007" localSheetId="22" hidden="1">{"'PROFITABILITY'!$A$1:$F$45"}</definedName>
    <definedName name="________________Nov2007" localSheetId="19" hidden="1">{"'PROFITABILITY'!$A$1:$F$45"}</definedName>
    <definedName name="________________Nov2007" localSheetId="2" hidden="1">{"'PROFITABILITY'!$A$1:$F$45"}</definedName>
    <definedName name="________________Nov2007" localSheetId="25" hidden="1">{"'PROFITABILITY'!$A$1:$F$45"}</definedName>
    <definedName name="________________Nov2007" localSheetId="16" hidden="1">{"'PROFITABILITY'!$A$1:$F$45"}</definedName>
    <definedName name="________________Nov2007" localSheetId="21" hidden="1">{"'PROFITABILITY'!$A$1:$F$45"}</definedName>
    <definedName name="________________Nov2007" hidden="1">{"'PROFITABILITY'!$A$1:$F$45"}</definedName>
    <definedName name="________________TAB1">[8]TABLES!$A$2:$C$16</definedName>
    <definedName name="________________VS2004" hidden="1">#REF!</definedName>
    <definedName name="________________xlnm.Print_Area_1">#REF!</definedName>
    <definedName name="________________xlnm.Print_Area_13">#REF!</definedName>
    <definedName name="________________xlnm.Print_Area_2">#REF!</definedName>
    <definedName name="________________xlnm.Print_Area_3">#REF!</definedName>
    <definedName name="________________xlnm.Print_Titles_1">#REF!</definedName>
    <definedName name="________________xlnm.Print_Titles_2" localSheetId="3">(#REF!,#REF!)</definedName>
    <definedName name="________________xlnm.Print_Titles_2" localSheetId="19">(#REF!,#REF!)</definedName>
    <definedName name="________________xlnm.Print_Titles_2">(#REF!,#REF!)</definedName>
    <definedName name="________________xlnm.Print_Titles_3" localSheetId="3">(#REF!,#REF!)</definedName>
    <definedName name="________________xlnm.Print_Titles_3" localSheetId="22">(#REF!,#REF!)</definedName>
    <definedName name="________________xlnm.Print_Titles_3" localSheetId="21">(#REF!,#REF!)</definedName>
    <definedName name="________________xlnm.Print_Titles_3">(#REF!,#REF!)</definedName>
    <definedName name="_______________A655600">#REF!</definedName>
    <definedName name="_______________A71614" localSheetId="16">#REF!</definedName>
    <definedName name="_______________A71614">#REF!</definedName>
    <definedName name="_______________A81614" localSheetId="16">#REF!</definedName>
    <definedName name="_______________A81614">#REF!</definedName>
    <definedName name="_______________A91614" localSheetId="16">#REF!</definedName>
    <definedName name="_______________A91614">#REF!</definedName>
    <definedName name="_______________b111121">'[3]PACK (B)'!#REF!</definedName>
    <definedName name="_______________CAN112">13.42</definedName>
    <definedName name="_______________CAN113">12.98</definedName>
    <definedName name="_______________CAN117">12.7</definedName>
    <definedName name="_______________CAN118">13.27</definedName>
    <definedName name="_______________CAN120">11.72</definedName>
    <definedName name="_______________CAN210">10.38</definedName>
    <definedName name="_______________CAN211">10.58</definedName>
    <definedName name="_______________CAN213">10.56</definedName>
    <definedName name="_______________CAN215">10.22</definedName>
    <definedName name="_______________CAN216">9.61</definedName>
    <definedName name="_______________CAN217">10.47</definedName>
    <definedName name="_______________CAN219">10.91</definedName>
    <definedName name="_______________CAN220">11.09</definedName>
    <definedName name="_______________CAN221">11.25</definedName>
    <definedName name="_______________CAN222">10.17</definedName>
    <definedName name="_______________CAN223">9.89</definedName>
    <definedName name="_______________CAN230">10.79</definedName>
    <definedName name="_______________can421">40.2</definedName>
    <definedName name="_______________can422">41.57</definedName>
    <definedName name="_______________can423">43.9</definedName>
    <definedName name="_______________can424">41.19</definedName>
    <definedName name="_______________can425">42.81</definedName>
    <definedName name="_______________can426">40.77</definedName>
    <definedName name="_______________can427">40.92</definedName>
    <definedName name="_______________can428">39.29</definedName>
    <definedName name="_______________can429">45.19</definedName>
    <definedName name="_______________can430">40.73</definedName>
    <definedName name="_______________can431">42.52</definedName>
    <definedName name="_______________can432">42.53</definedName>
    <definedName name="_______________can433">43.69</definedName>
    <definedName name="_______________can434">40.43</definedName>
    <definedName name="_______________can435">43.3</definedName>
    <definedName name="_______________dol12" localSheetId="3">#REF!</definedName>
    <definedName name="_______________dol12" localSheetId="22">#REF!</definedName>
    <definedName name="_______________dol12" localSheetId="16">#REF!</definedName>
    <definedName name="_______________dol12" localSheetId="21">#REF!</definedName>
    <definedName name="_______________dol12">#REF!</definedName>
    <definedName name="_______________dol6" localSheetId="3">#REF!</definedName>
    <definedName name="_______________dol6" localSheetId="22">#REF!</definedName>
    <definedName name="_______________dol6" localSheetId="21">#REF!</definedName>
    <definedName name="_______________dol6">#REF!</definedName>
    <definedName name="_______________f1">#REF!</definedName>
    <definedName name="_______________IDA1" localSheetId="3">#REF!</definedName>
    <definedName name="_______________IDA1">#REF!</definedName>
    <definedName name="_______________in18900">#REF!</definedName>
    <definedName name="_______________iv19000">#REF!</definedName>
    <definedName name="_______________KEY3" hidden="1">'[6]SC Cost FEB 03'!#REF!</definedName>
    <definedName name="_______________m20">#REF!</definedName>
    <definedName name="_______________m234">#REF!</definedName>
    <definedName name="_______________TAB1">[8]TABLES!$A$2:$C$16</definedName>
    <definedName name="_______________VS2004" hidden="1">#REF!</definedName>
    <definedName name="_______________xlnm.Print_Area_1">#REF!</definedName>
    <definedName name="_______________xlnm.Print_Area_13">#REF!</definedName>
    <definedName name="_______________xlnm.Print_Area_2">#REF!</definedName>
    <definedName name="_______________xlnm.Print_Area_3">#REF!</definedName>
    <definedName name="_______________xlnm.Print_Titles_1">#REF!</definedName>
    <definedName name="_______________xlnm.Print_Titles_2" localSheetId="3">(#REF!,#REF!)</definedName>
    <definedName name="_______________xlnm.Print_Titles_2" localSheetId="22">(#REF!,#REF!)</definedName>
    <definedName name="_______________xlnm.Print_Titles_2" localSheetId="16">(#REF!,#REF!)</definedName>
    <definedName name="_______________xlnm.Print_Titles_2" localSheetId="21">(#REF!,#REF!)</definedName>
    <definedName name="_______________xlnm.Print_Titles_2">(#REF!,#REF!)</definedName>
    <definedName name="_______________xlnm.Print_Titles_3" localSheetId="3">(#REF!,#REF!)</definedName>
    <definedName name="_______________xlnm.Print_Titles_3" localSheetId="22">(#REF!,#REF!)</definedName>
    <definedName name="_______________xlnm.Print_Titles_3" localSheetId="21">(#REF!,#REF!)</definedName>
    <definedName name="_______________xlnm.Print_Titles_3">(#REF!,#REF!)</definedName>
    <definedName name="______________A655600">#REF!</definedName>
    <definedName name="______________A71614" localSheetId="16">#REF!</definedName>
    <definedName name="______________A71614">#REF!</definedName>
    <definedName name="______________A81614" localSheetId="16">#REF!</definedName>
    <definedName name="______________A81614">#REF!</definedName>
    <definedName name="______________A91614" localSheetId="16">#REF!</definedName>
    <definedName name="______________A91614">#REF!</definedName>
    <definedName name="______________aa1" localSheetId="3" hidden="1">{"'PROFITABILITY'!$A$1:$F$45"}</definedName>
    <definedName name="______________aa1" localSheetId="22" hidden="1">{"'PROFITABILITY'!$A$1:$F$45"}</definedName>
    <definedName name="______________aa1" localSheetId="19" hidden="1">{"'PROFITABILITY'!$A$1:$F$45"}</definedName>
    <definedName name="______________aa1" localSheetId="2" hidden="1">{"'PROFITABILITY'!$A$1:$F$45"}</definedName>
    <definedName name="______________aa1" localSheetId="25" hidden="1">{"'PROFITABILITY'!$A$1:$F$45"}</definedName>
    <definedName name="______________aa1" localSheetId="16" hidden="1">{"'PROFITABILITY'!$A$1:$F$45"}</definedName>
    <definedName name="______________aa1" localSheetId="21" hidden="1">{"'PROFITABILITY'!$A$1:$F$45"}</definedName>
    <definedName name="______________aa1" hidden="1">{"'PROFITABILITY'!$A$1:$F$45"}</definedName>
    <definedName name="______________b111121">'[3]PACK (B)'!#REF!</definedName>
    <definedName name="______________CAN112">13.42</definedName>
    <definedName name="______________CAN113">12.98</definedName>
    <definedName name="______________CAN117">12.7</definedName>
    <definedName name="______________CAN118">13.27</definedName>
    <definedName name="______________CAN120">11.72</definedName>
    <definedName name="______________CAN210">10.38</definedName>
    <definedName name="______________CAN211">10.58</definedName>
    <definedName name="______________CAN213">10.56</definedName>
    <definedName name="______________CAN215">10.22</definedName>
    <definedName name="______________CAN216">9.61</definedName>
    <definedName name="______________CAN217">10.47</definedName>
    <definedName name="______________CAN219">10.91</definedName>
    <definedName name="______________CAN220">11.09</definedName>
    <definedName name="______________CAN221">11.25</definedName>
    <definedName name="______________CAN222">10.17</definedName>
    <definedName name="______________CAN223">9.89</definedName>
    <definedName name="______________CAN230">10.79</definedName>
    <definedName name="______________can421">40.2</definedName>
    <definedName name="______________can422">41.57</definedName>
    <definedName name="______________can423">43.9</definedName>
    <definedName name="______________can424">41.19</definedName>
    <definedName name="______________can425">42.81</definedName>
    <definedName name="______________can426">40.77</definedName>
    <definedName name="______________can427">40.92</definedName>
    <definedName name="______________can428">39.29</definedName>
    <definedName name="______________can429">45.19</definedName>
    <definedName name="______________can430">40.73</definedName>
    <definedName name="______________can431">42.52</definedName>
    <definedName name="______________can432">42.53</definedName>
    <definedName name="______________can433">43.69</definedName>
    <definedName name="______________can434">40.43</definedName>
    <definedName name="______________can435">43.3</definedName>
    <definedName name="______________cem124" localSheetId="19">#REF!</definedName>
    <definedName name="______________cem124">#REF!</definedName>
    <definedName name="______________dol12" localSheetId="3">#REF!</definedName>
    <definedName name="______________dol12" localSheetId="16">#REF!</definedName>
    <definedName name="______________dol12">#REF!</definedName>
    <definedName name="______________dol6" localSheetId="3">#REF!</definedName>
    <definedName name="______________dol6" localSheetId="22">#REF!</definedName>
    <definedName name="______________dol6" localSheetId="21">#REF!</definedName>
    <definedName name="______________dol6">#REF!</definedName>
    <definedName name="______________f1">#REF!</definedName>
    <definedName name="______________g1">#REF!</definedName>
    <definedName name="______________IDA1" localSheetId="3">#REF!</definedName>
    <definedName name="______________IDA1">#REF!</definedName>
    <definedName name="______________in18900">#REF!</definedName>
    <definedName name="______________iv19000">#REF!</definedName>
    <definedName name="______________lb1">#REF!</definedName>
    <definedName name="______________lb2">#REF!</definedName>
    <definedName name="______________m20">#REF!</definedName>
    <definedName name="______________m234">#REF!</definedName>
    <definedName name="______________mm1">#REF!</definedName>
    <definedName name="______________mm2">#REF!</definedName>
    <definedName name="______________mm3">#REF!</definedName>
    <definedName name="______________Nov2007" localSheetId="3" hidden="1">{"'PROFITABILITY'!$A$1:$F$45"}</definedName>
    <definedName name="______________Nov2007" localSheetId="22" hidden="1">{"'PROFITABILITY'!$A$1:$F$45"}</definedName>
    <definedName name="______________Nov2007" localSheetId="19" hidden="1">{"'PROFITABILITY'!$A$1:$F$45"}</definedName>
    <definedName name="______________Nov2007" localSheetId="2" hidden="1">{"'PROFITABILITY'!$A$1:$F$45"}</definedName>
    <definedName name="______________Nov2007" localSheetId="25" hidden="1">{"'PROFITABILITY'!$A$1:$F$45"}</definedName>
    <definedName name="______________Nov2007" localSheetId="16" hidden="1">{"'PROFITABILITY'!$A$1:$F$45"}</definedName>
    <definedName name="______________Nov2007" localSheetId="21" hidden="1">{"'PROFITABILITY'!$A$1:$F$45"}</definedName>
    <definedName name="______________Nov2007" hidden="1">{"'PROFITABILITY'!$A$1:$F$45"}</definedName>
    <definedName name="______________TAB1">[8]TABLES!$A$2:$C$16</definedName>
    <definedName name="______________VS2004" hidden="1">#REF!</definedName>
    <definedName name="______________xlnm._FilterDatabase_1">#REF!</definedName>
    <definedName name="______________xlnm.Print_Area_1">#REF!</definedName>
    <definedName name="______________xlnm.Print_Area_13">#REF!</definedName>
    <definedName name="______________xlnm.Print_Area_2" localSheetId="22">#REF!</definedName>
    <definedName name="______________xlnm.Print_Area_2" localSheetId="21">#REF!</definedName>
    <definedName name="______________xlnm.Print_Area_2">#REF!</definedName>
    <definedName name="______________xlnm.Print_Area_3">#REF!</definedName>
    <definedName name="______________xlnm.Print_Titles_1">#REF!</definedName>
    <definedName name="______________xlnm.Print_Titles_2" localSheetId="3">(#REF!,#REF!)</definedName>
    <definedName name="______________xlnm.Print_Titles_2" localSheetId="19">(#REF!,#REF!)</definedName>
    <definedName name="______________xlnm.Print_Titles_2">(#REF!,#REF!)</definedName>
    <definedName name="______________xlnm.Print_Titles_3" localSheetId="3">(#REF!,#REF!)</definedName>
    <definedName name="______________xlnm.Print_Titles_3" localSheetId="22">(#REF!,#REF!)</definedName>
    <definedName name="______________xlnm.Print_Titles_3" localSheetId="21">(#REF!,#REF!)</definedName>
    <definedName name="______________xlnm.Print_Titles_3">(#REF!,#REF!)</definedName>
    <definedName name="_____________A65537">#REF!</definedName>
    <definedName name="_____________A655600">#REF!</definedName>
    <definedName name="_____________A71614" localSheetId="16">#REF!</definedName>
    <definedName name="_____________A71614">#REF!</definedName>
    <definedName name="_____________A81614" localSheetId="16">#REF!</definedName>
    <definedName name="_____________A81614">#REF!</definedName>
    <definedName name="_____________A91614" localSheetId="16">#REF!</definedName>
    <definedName name="_____________A91614">#REF!</definedName>
    <definedName name="_____________aa1" localSheetId="3" hidden="1">{"'PROFITABILITY'!$A$1:$F$45"}</definedName>
    <definedName name="_____________aa1" localSheetId="22" hidden="1">{"'PROFITABILITY'!$A$1:$F$45"}</definedName>
    <definedName name="_____________aa1" localSheetId="19" hidden="1">{"'PROFITABILITY'!$A$1:$F$45"}</definedName>
    <definedName name="_____________aa1" localSheetId="2" hidden="1">{"'PROFITABILITY'!$A$1:$F$45"}</definedName>
    <definedName name="_____________aa1" localSheetId="25" hidden="1">{"'PROFITABILITY'!$A$1:$F$45"}</definedName>
    <definedName name="_____________aa1" localSheetId="16" hidden="1">{"'PROFITABILITY'!$A$1:$F$45"}</definedName>
    <definedName name="_____________aa1" localSheetId="21" hidden="1">{"'PROFITABILITY'!$A$1:$F$45"}</definedName>
    <definedName name="_____________aa1" hidden="1">{"'PROFITABILITY'!$A$1:$F$45"}</definedName>
    <definedName name="_____________b111121">'[3]PACK (B)'!#REF!</definedName>
    <definedName name="_____________CAN112">13.42</definedName>
    <definedName name="_____________CAN113">12.98</definedName>
    <definedName name="_____________CAN117">12.7</definedName>
    <definedName name="_____________CAN118">13.27</definedName>
    <definedName name="_____________CAN120">11.72</definedName>
    <definedName name="_____________CAN210">10.38</definedName>
    <definedName name="_____________CAN211">10.58</definedName>
    <definedName name="_____________CAN213">10.56</definedName>
    <definedName name="_____________CAN215">10.22</definedName>
    <definedName name="_____________CAN216">9.61</definedName>
    <definedName name="_____________CAN217">10.47</definedName>
    <definedName name="_____________CAN219">10.91</definedName>
    <definedName name="_____________CAN220">11.09</definedName>
    <definedName name="_____________CAN221">11.25</definedName>
    <definedName name="_____________CAN222">10.17</definedName>
    <definedName name="_____________CAN223">9.89</definedName>
    <definedName name="_____________CAN230">10.79</definedName>
    <definedName name="_____________can421">40.2</definedName>
    <definedName name="_____________can422">41.57</definedName>
    <definedName name="_____________can423">43.9</definedName>
    <definedName name="_____________can424">41.19</definedName>
    <definedName name="_____________can425">42.81</definedName>
    <definedName name="_____________can426">40.77</definedName>
    <definedName name="_____________can427">40.92</definedName>
    <definedName name="_____________can428">39.29</definedName>
    <definedName name="_____________can429">45.19</definedName>
    <definedName name="_____________can430">40.73</definedName>
    <definedName name="_____________can431">42.52</definedName>
    <definedName name="_____________can432">42.53</definedName>
    <definedName name="_____________can433">43.69</definedName>
    <definedName name="_____________can434">40.43</definedName>
    <definedName name="_____________can435">43.3</definedName>
    <definedName name="_____________cem124" localSheetId="19">#REF!</definedName>
    <definedName name="_____________cem124">#REF!</definedName>
    <definedName name="_____________dec05" localSheetId="22" hidden="1">{"'Sheet1'!$A$4386:$N$4591"}</definedName>
    <definedName name="_____________dec05" localSheetId="19" hidden="1">{"'Sheet1'!$A$4386:$N$4591"}</definedName>
    <definedName name="_____________dec05" localSheetId="2" hidden="1">{"'Sheet1'!$A$4386:$N$4591"}</definedName>
    <definedName name="_____________dec05" localSheetId="25" hidden="1">{"'Sheet1'!$A$4386:$N$4591"}</definedName>
    <definedName name="_____________dec05" localSheetId="16" hidden="1">{"'Sheet1'!$A$4386:$N$4591"}</definedName>
    <definedName name="_____________dec05" localSheetId="21" hidden="1">{"'Sheet1'!$A$4386:$N$4591"}</definedName>
    <definedName name="_____________dec05" hidden="1">{"'Sheet1'!$A$4386:$N$4591"}</definedName>
    <definedName name="_____________dol12" localSheetId="3">#REF!</definedName>
    <definedName name="_____________dol12">#REF!</definedName>
    <definedName name="_____________dol6" localSheetId="3">#REF!</definedName>
    <definedName name="_____________dol6">#REF!</definedName>
    <definedName name="_____________f1">#REF!</definedName>
    <definedName name="_____________g1">#REF!</definedName>
    <definedName name="_____________IDA1" localSheetId="3">#REF!</definedName>
    <definedName name="_____________IDA1">#REF!</definedName>
    <definedName name="_____________in18900">#REF!</definedName>
    <definedName name="_____________iv19000">#REF!</definedName>
    <definedName name="_____________lb1">#REF!</definedName>
    <definedName name="_____________lb2">#REF!</definedName>
    <definedName name="_____________m20">#REF!</definedName>
    <definedName name="_____________m234">#REF!</definedName>
    <definedName name="_____________mac2">200</definedName>
    <definedName name="_____________mix10">4.5</definedName>
    <definedName name="_____________mix15">264/50</definedName>
    <definedName name="_____________mix20">330/50</definedName>
    <definedName name="_____________mix30">350/50</definedName>
    <definedName name="_____________mix40">450/50</definedName>
    <definedName name="_____________mm1" localSheetId="19">#REF!</definedName>
    <definedName name="_____________mm1">#REF!</definedName>
    <definedName name="_____________mm2" localSheetId="19">#REF!</definedName>
    <definedName name="_____________mm2">#REF!</definedName>
    <definedName name="_____________mm3" localSheetId="19">#REF!</definedName>
    <definedName name="_____________mm3">#REF!</definedName>
    <definedName name="_____________Nov2007" localSheetId="3" hidden="1">{"'PROFITABILITY'!$A$1:$F$45"}</definedName>
    <definedName name="_____________Nov2007" localSheetId="22" hidden="1">{"'PROFITABILITY'!$A$1:$F$45"}</definedName>
    <definedName name="_____________Nov2007" localSheetId="19" hidden="1">{"'PROFITABILITY'!$A$1:$F$45"}</definedName>
    <definedName name="_____________Nov2007" localSheetId="2" hidden="1">{"'PROFITABILITY'!$A$1:$F$45"}</definedName>
    <definedName name="_____________Nov2007" localSheetId="25" hidden="1">{"'PROFITABILITY'!$A$1:$F$45"}</definedName>
    <definedName name="_____________Nov2007" localSheetId="16" hidden="1">{"'PROFITABILITY'!$A$1:$F$45"}</definedName>
    <definedName name="_____________Nov2007" localSheetId="21" hidden="1">{"'PROFITABILITY'!$A$1:$F$45"}</definedName>
    <definedName name="_____________Nov2007" hidden="1">{"'PROFITABILITY'!$A$1:$F$45"}</definedName>
    <definedName name="_____________sh1">90</definedName>
    <definedName name="_____________sh2">120</definedName>
    <definedName name="_____________sh3">150</definedName>
    <definedName name="_____________sh4">180</definedName>
    <definedName name="_____________tab1" localSheetId="19">#REF!</definedName>
    <definedName name="_____________tab1" localSheetId="2">#REF!</definedName>
    <definedName name="_____________tab1" localSheetId="25">#REF!</definedName>
    <definedName name="_____________tab1">#REF!</definedName>
    <definedName name="_____________tab2" localSheetId="19">#REF!</definedName>
    <definedName name="_____________tab2">#REF!</definedName>
    <definedName name="_____________VS2004" localSheetId="22" hidden="1">#REF!</definedName>
    <definedName name="_____________VS2004" localSheetId="21" hidden="1">#REF!</definedName>
    <definedName name="_____________VS2004" hidden="1">#REF!</definedName>
    <definedName name="_____________xlnm._FilterDatabase_2">#REF!</definedName>
    <definedName name="_____________xlnm.Print_Area_1" localSheetId="22">#REF!</definedName>
    <definedName name="_____________xlnm.Print_Area_1" localSheetId="21">#REF!</definedName>
    <definedName name="_____________xlnm.Print_Area_1">#REF!</definedName>
    <definedName name="_____________xlnm.Print_Area_10">#REF!</definedName>
    <definedName name="_____________xlnm.Print_Area_13">#REF!</definedName>
    <definedName name="_____________xlnm.Print_Area_2">#REF!</definedName>
    <definedName name="_____________xlnm.Print_Area_3">#REF!</definedName>
    <definedName name="_____________xlnm.Print_Area_4">#REF!</definedName>
    <definedName name="_____________xlnm.Print_Area_5">#REF!</definedName>
    <definedName name="_____________xlnm.Print_Area_6">#REF!</definedName>
    <definedName name="_____________xlnm.Print_Area_9">#REF!</definedName>
    <definedName name="_____________xlnm.Print_Titles">#REF!</definedName>
    <definedName name="_____________xlnm.Print_Titles_1">#REF!</definedName>
    <definedName name="_____________xlnm.Print_Titles_2" localSheetId="3">(#REF!,#REF!)</definedName>
    <definedName name="_____________xlnm.Print_Titles_2" localSheetId="19">(#REF!,#REF!)</definedName>
    <definedName name="_____________xlnm.Print_Titles_2">(#REF!,#REF!)</definedName>
    <definedName name="_____________xlnm.Print_Titles_3" localSheetId="3">(#REF!,#REF!)</definedName>
    <definedName name="_____________xlnm.Print_Titles_3" localSheetId="22">(#REF!,#REF!)</definedName>
    <definedName name="_____________xlnm.Print_Titles_3" localSheetId="21">(#REF!,#REF!)</definedName>
    <definedName name="_____________xlnm.Print_Titles_3">(#REF!,#REF!)</definedName>
    <definedName name="____________A655600">#REF!</definedName>
    <definedName name="____________A71614" localSheetId="16">#REF!</definedName>
    <definedName name="____________A71614">#REF!</definedName>
    <definedName name="____________A81614" localSheetId="16">#REF!</definedName>
    <definedName name="____________A81614">#REF!</definedName>
    <definedName name="____________A91614" localSheetId="16">#REF!</definedName>
    <definedName name="____________A91614">#REF!</definedName>
    <definedName name="____________aa1" localSheetId="3" hidden="1">{"'PROFITABILITY'!$A$1:$F$45"}</definedName>
    <definedName name="____________aa1" localSheetId="22" hidden="1">{"'PROFITABILITY'!$A$1:$F$45"}</definedName>
    <definedName name="____________aa1" localSheetId="19" hidden="1">{"'PROFITABILITY'!$A$1:$F$45"}</definedName>
    <definedName name="____________aa1" localSheetId="2" hidden="1">{"'PROFITABILITY'!$A$1:$F$45"}</definedName>
    <definedName name="____________aa1" localSheetId="25" hidden="1">{"'PROFITABILITY'!$A$1:$F$45"}</definedName>
    <definedName name="____________aa1" localSheetId="16" hidden="1">{"'PROFITABILITY'!$A$1:$F$45"}</definedName>
    <definedName name="____________aa1" localSheetId="21" hidden="1">{"'PROFITABILITY'!$A$1:$F$45"}</definedName>
    <definedName name="____________aa1" hidden="1">{"'PROFITABILITY'!$A$1:$F$45"}</definedName>
    <definedName name="____________aoc1">#REF!</definedName>
    <definedName name="____________aoc2">#REF!</definedName>
    <definedName name="____________aoc3">#REF!</definedName>
    <definedName name="____________aoc4">#REF!</definedName>
    <definedName name="____________b111121">'[3]PACK (B)'!#REF!</definedName>
    <definedName name="____________CAN112">13.42</definedName>
    <definedName name="____________CAN113">12.98</definedName>
    <definedName name="____________CAN117">12.7</definedName>
    <definedName name="____________CAN118">13.27</definedName>
    <definedName name="____________CAN120">11.72</definedName>
    <definedName name="____________CAN210">10.38</definedName>
    <definedName name="____________CAN211">10.58</definedName>
    <definedName name="____________CAN213">10.56</definedName>
    <definedName name="____________CAN215">10.22</definedName>
    <definedName name="____________CAN216">9.61</definedName>
    <definedName name="____________CAN217">10.47</definedName>
    <definedName name="____________CAN219">10.91</definedName>
    <definedName name="____________CAN220">11.09</definedName>
    <definedName name="____________CAN221">11.25</definedName>
    <definedName name="____________CAN222">10.17</definedName>
    <definedName name="____________CAN223">9.89</definedName>
    <definedName name="____________CAN230">10.79</definedName>
    <definedName name="____________can421">40.2</definedName>
    <definedName name="____________can422">41.57</definedName>
    <definedName name="____________can423">43.9</definedName>
    <definedName name="____________can424">41.19</definedName>
    <definedName name="____________can425">42.81</definedName>
    <definedName name="____________can426">40.77</definedName>
    <definedName name="____________can427">40.92</definedName>
    <definedName name="____________can428">39.29</definedName>
    <definedName name="____________can429">45.19</definedName>
    <definedName name="____________can430">40.73</definedName>
    <definedName name="____________can431">42.52</definedName>
    <definedName name="____________can432">42.53</definedName>
    <definedName name="____________can433">43.69</definedName>
    <definedName name="____________can434">40.43</definedName>
    <definedName name="____________can435">43.3</definedName>
    <definedName name="____________dec05" localSheetId="22" hidden="1">{"'Sheet1'!$A$4386:$N$4591"}</definedName>
    <definedName name="____________dec05" localSheetId="19" hidden="1">{"'Sheet1'!$A$4386:$N$4591"}</definedName>
    <definedName name="____________dec05" localSheetId="2" hidden="1">{"'Sheet1'!$A$4386:$N$4591"}</definedName>
    <definedName name="____________dec05" localSheetId="25" hidden="1">{"'Sheet1'!$A$4386:$N$4591"}</definedName>
    <definedName name="____________dec05" localSheetId="16" hidden="1">{"'Sheet1'!$A$4386:$N$4591"}</definedName>
    <definedName name="____________dec05" localSheetId="21" hidden="1">{"'Sheet1'!$A$4386:$N$4591"}</definedName>
    <definedName name="____________dec05" hidden="1">{"'Sheet1'!$A$4386:$N$4591"}</definedName>
    <definedName name="____________dol12" localSheetId="3">#REF!</definedName>
    <definedName name="____________dol12">#REF!</definedName>
    <definedName name="____________dol6" localSheetId="3">#REF!</definedName>
    <definedName name="____________dol6">#REF!</definedName>
    <definedName name="____________drg1">#REF!</definedName>
    <definedName name="____________f1">#REF!</definedName>
    <definedName name="____________g1">#REF!</definedName>
    <definedName name="____________IDA1" localSheetId="3">#REF!</definedName>
    <definedName name="____________IDA1">#REF!</definedName>
    <definedName name="____________in18900">#REF!</definedName>
    <definedName name="____________iv19000">#REF!</definedName>
    <definedName name="____________KEY3" hidden="1">'[6]SC Cost FEB 03'!#REF!</definedName>
    <definedName name="____________lb1">#REF!</definedName>
    <definedName name="____________lb2">#REF!</definedName>
    <definedName name="____________m20">#REF!</definedName>
    <definedName name="____________m234">#REF!</definedName>
    <definedName name="____________m35">#REF!</definedName>
    <definedName name="____________mac2">200</definedName>
    <definedName name="____________mix10">4.5</definedName>
    <definedName name="____________mix15">264/50</definedName>
    <definedName name="____________mix20">330/50</definedName>
    <definedName name="____________mix30">350/50</definedName>
    <definedName name="____________mix40">450/50</definedName>
    <definedName name="____________mm1" localSheetId="19">#REF!</definedName>
    <definedName name="____________mm1">#REF!</definedName>
    <definedName name="____________mm2" localSheetId="19">#REF!</definedName>
    <definedName name="____________mm2">#REF!</definedName>
    <definedName name="____________mm3" localSheetId="19">#REF!</definedName>
    <definedName name="____________mm3">#REF!</definedName>
    <definedName name="____________Nov2007" localSheetId="3" hidden="1">{"'PROFITABILITY'!$A$1:$F$45"}</definedName>
    <definedName name="____________Nov2007" localSheetId="22" hidden="1">{"'PROFITABILITY'!$A$1:$F$45"}</definedName>
    <definedName name="____________Nov2007" localSheetId="19" hidden="1">{"'PROFITABILITY'!$A$1:$F$45"}</definedName>
    <definedName name="____________Nov2007" localSheetId="2" hidden="1">{"'PROFITABILITY'!$A$1:$F$45"}</definedName>
    <definedName name="____________Nov2007" localSheetId="25" hidden="1">{"'PROFITABILITY'!$A$1:$F$45"}</definedName>
    <definedName name="____________Nov2007" localSheetId="16" hidden="1">{"'PROFITABILITY'!$A$1:$F$45"}</definedName>
    <definedName name="____________Nov2007" localSheetId="21" hidden="1">{"'PROFITABILITY'!$A$1:$F$45"}</definedName>
    <definedName name="____________Nov2007" hidden="1">{"'PROFITABILITY'!$A$1:$F$45"}</definedName>
    <definedName name="____________sh1">90</definedName>
    <definedName name="____________sh2">120</definedName>
    <definedName name="____________sh3">150</definedName>
    <definedName name="____________sh4">180</definedName>
    <definedName name="____________tab1" localSheetId="19">#REF!</definedName>
    <definedName name="____________tab1" localSheetId="2">#REF!</definedName>
    <definedName name="____________tab1" localSheetId="25">#REF!</definedName>
    <definedName name="____________tab1">#REF!</definedName>
    <definedName name="____________tab2" localSheetId="19">#REF!</definedName>
    <definedName name="____________tab2">#REF!</definedName>
    <definedName name="____________VS2004" localSheetId="22" hidden="1">#REF!</definedName>
    <definedName name="____________VS2004" localSheetId="21" hidden="1">#REF!</definedName>
    <definedName name="____________VS2004" hidden="1">#REF!</definedName>
    <definedName name="____________xlnm._FilterDatabase_1">"#REF!"</definedName>
    <definedName name="____________xlnm.Print_Area_1" localSheetId="3">#REF!</definedName>
    <definedName name="____________xlnm.Print_Area_1" localSheetId="22">#REF!</definedName>
    <definedName name="____________xlnm.Print_Area_1" localSheetId="16">#REF!</definedName>
    <definedName name="____________xlnm.Print_Area_1" localSheetId="21">#REF!</definedName>
    <definedName name="____________xlnm.Print_Area_1">#REF!</definedName>
    <definedName name="____________xlnm.Print_Area_13" localSheetId="3">#REF!</definedName>
    <definedName name="____________xlnm.Print_Area_13" localSheetId="22">#REF!</definedName>
    <definedName name="____________xlnm.Print_Area_13" localSheetId="21">#REF!</definedName>
    <definedName name="____________xlnm.Print_Area_13">#REF!</definedName>
    <definedName name="____________xlnm.Print_Area_2" localSheetId="22">#REF!</definedName>
    <definedName name="____________xlnm.Print_Area_2" localSheetId="21">#REF!</definedName>
    <definedName name="____________xlnm.Print_Area_2">#REF!</definedName>
    <definedName name="____________xlnm.Print_Area_3" localSheetId="22">#REF!</definedName>
    <definedName name="____________xlnm.Print_Area_3" localSheetId="21">#REF!</definedName>
    <definedName name="____________xlnm.Print_Area_3">#REF!</definedName>
    <definedName name="____________xlnm.Print_Titles_1">#REF!</definedName>
    <definedName name="____________xlnm.Print_Titles_2" localSheetId="3">(#REF!,#REF!)</definedName>
    <definedName name="____________xlnm.Print_Titles_2" localSheetId="19">(#REF!,#REF!)</definedName>
    <definedName name="____________xlnm.Print_Titles_2">(#REF!,#REF!)</definedName>
    <definedName name="____________xlnm.Print_Titles_3" localSheetId="3">(#REF!,#REF!)</definedName>
    <definedName name="____________xlnm.Print_Titles_3" localSheetId="22">(#REF!,#REF!)</definedName>
    <definedName name="____________xlnm.Print_Titles_3" localSheetId="21">(#REF!,#REF!)</definedName>
    <definedName name="____________xlnm.Print_Titles_3">(#REF!,#REF!)</definedName>
    <definedName name="___________A65537">#REF!</definedName>
    <definedName name="___________A655600">#REF!</definedName>
    <definedName name="___________a655601">#REF!</definedName>
    <definedName name="___________A71614" localSheetId="16">#REF!</definedName>
    <definedName name="___________A71614">#REF!</definedName>
    <definedName name="___________A81614" localSheetId="16">#REF!</definedName>
    <definedName name="___________A81614">#REF!</definedName>
    <definedName name="___________A91614" localSheetId="16">#REF!</definedName>
    <definedName name="___________A91614">#REF!</definedName>
    <definedName name="___________aa1" localSheetId="3" hidden="1">{"'PROFITABILITY'!$A$1:$F$45"}</definedName>
    <definedName name="___________aa1" localSheetId="22" hidden="1">{"'PROFITABILITY'!$A$1:$F$45"}</definedName>
    <definedName name="___________aa1" localSheetId="19" hidden="1">{"'PROFITABILITY'!$A$1:$F$45"}</definedName>
    <definedName name="___________aa1" localSheetId="2" hidden="1">{"'PROFITABILITY'!$A$1:$F$45"}</definedName>
    <definedName name="___________aa1" localSheetId="25" hidden="1">{"'PROFITABILITY'!$A$1:$F$45"}</definedName>
    <definedName name="___________aa1" localSheetId="16" hidden="1">{"'PROFITABILITY'!$A$1:$F$45"}</definedName>
    <definedName name="___________aa1" localSheetId="21" hidden="1">{"'PROFITABILITY'!$A$1:$F$45"}</definedName>
    <definedName name="___________aa1" hidden="1">{"'PROFITABILITY'!$A$1:$F$45"}</definedName>
    <definedName name="___________aoc1">#REF!</definedName>
    <definedName name="___________aoc2">#REF!</definedName>
    <definedName name="___________aoc3">#REF!</definedName>
    <definedName name="___________aoc4">#REF!</definedName>
    <definedName name="___________b111121" localSheetId="2">#REF!</definedName>
    <definedName name="___________b111121" localSheetId="25">#REF!</definedName>
    <definedName name="___________b111121">#REF!</definedName>
    <definedName name="___________CAN112">13.42</definedName>
    <definedName name="___________CAN113">12.98</definedName>
    <definedName name="___________CAN117">12.7</definedName>
    <definedName name="___________CAN118">13.27</definedName>
    <definedName name="___________CAN120">11.72</definedName>
    <definedName name="___________CAN210">10.38</definedName>
    <definedName name="___________CAN211">10.58</definedName>
    <definedName name="___________CAN213">10.56</definedName>
    <definedName name="___________CAN215">10.22</definedName>
    <definedName name="___________CAN216">9.61</definedName>
    <definedName name="___________CAN217">10.47</definedName>
    <definedName name="___________CAN219">10.91</definedName>
    <definedName name="___________CAN220">11.09</definedName>
    <definedName name="___________CAN221">11.25</definedName>
    <definedName name="___________CAN222">10.17</definedName>
    <definedName name="___________CAN223">9.89</definedName>
    <definedName name="___________CAN230">10.79</definedName>
    <definedName name="___________can421">40.2</definedName>
    <definedName name="___________can422">41.57</definedName>
    <definedName name="___________can423">43.9</definedName>
    <definedName name="___________can424">41.19</definedName>
    <definedName name="___________can425">42.81</definedName>
    <definedName name="___________can426">40.77</definedName>
    <definedName name="___________can427">40.92</definedName>
    <definedName name="___________can428">39.29</definedName>
    <definedName name="___________can429">45.19</definedName>
    <definedName name="___________can430">40.73</definedName>
    <definedName name="___________can431">42.52</definedName>
    <definedName name="___________can432">42.53</definedName>
    <definedName name="___________can433">43.69</definedName>
    <definedName name="___________can434">40.43</definedName>
    <definedName name="___________can435">43.3</definedName>
    <definedName name="___________cem124" localSheetId="19">#REF!</definedName>
    <definedName name="___________cem124">#REF!</definedName>
    <definedName name="___________dec05" localSheetId="22" hidden="1">{"'Sheet1'!$A$4386:$N$4591"}</definedName>
    <definedName name="___________dec05" localSheetId="19" hidden="1">{"'Sheet1'!$A$4386:$N$4591"}</definedName>
    <definedName name="___________dec05" localSheetId="2" hidden="1">{"'Sheet1'!$A$4386:$N$4591"}</definedName>
    <definedName name="___________dec05" localSheetId="25" hidden="1">{"'Sheet1'!$A$4386:$N$4591"}</definedName>
    <definedName name="___________dec05" localSheetId="16" hidden="1">{"'Sheet1'!$A$4386:$N$4591"}</definedName>
    <definedName name="___________dec05" localSheetId="21" hidden="1">{"'Sheet1'!$A$4386:$N$4591"}</definedName>
    <definedName name="___________dec05" hidden="1">{"'Sheet1'!$A$4386:$N$4591"}</definedName>
    <definedName name="___________dol12" localSheetId="3">#REF!</definedName>
    <definedName name="___________dol12">#REF!</definedName>
    <definedName name="___________dol6" localSheetId="3">#REF!</definedName>
    <definedName name="___________dol6">#REF!</definedName>
    <definedName name="___________f1">#REF!</definedName>
    <definedName name="___________g1">#REF!</definedName>
    <definedName name="___________IDA1" localSheetId="3">#REF!</definedName>
    <definedName name="___________IDA1">#REF!</definedName>
    <definedName name="___________in18900">#REF!</definedName>
    <definedName name="___________iv19000">#REF!</definedName>
    <definedName name="___________Ki1">[9]grid!$C$182</definedName>
    <definedName name="___________Ki2">[9]grid!$C$191</definedName>
    <definedName name="___________lb1">#REF!</definedName>
    <definedName name="___________lb2">#REF!</definedName>
    <definedName name="___________m20">#REF!</definedName>
    <definedName name="___________m234">#REF!</definedName>
    <definedName name="___________m35">#REF!</definedName>
    <definedName name="___________mac2">200</definedName>
    <definedName name="___________mix10">4.5</definedName>
    <definedName name="___________mix15">264/50</definedName>
    <definedName name="___________mix20">330/50</definedName>
    <definedName name="___________mix30">350/50</definedName>
    <definedName name="___________mix40">450/50</definedName>
    <definedName name="___________mm1" localSheetId="19">#REF!</definedName>
    <definedName name="___________mm1">#REF!</definedName>
    <definedName name="___________mm2" localSheetId="19">#REF!</definedName>
    <definedName name="___________mm2">#REF!</definedName>
    <definedName name="___________mm3" localSheetId="19">#REF!</definedName>
    <definedName name="___________mm3">#REF!</definedName>
    <definedName name="___________Nov2007" localSheetId="3" hidden="1">{"'PROFITABILITY'!$A$1:$F$45"}</definedName>
    <definedName name="___________Nov2007" localSheetId="22" hidden="1">{"'PROFITABILITY'!$A$1:$F$45"}</definedName>
    <definedName name="___________Nov2007" localSheetId="19" hidden="1">{"'PROFITABILITY'!$A$1:$F$45"}</definedName>
    <definedName name="___________Nov2007" localSheetId="2" hidden="1">{"'PROFITABILITY'!$A$1:$F$45"}</definedName>
    <definedName name="___________Nov2007" localSheetId="25" hidden="1">{"'PROFITABILITY'!$A$1:$F$45"}</definedName>
    <definedName name="___________Nov2007" localSheetId="16" hidden="1">{"'PROFITABILITY'!$A$1:$F$45"}</definedName>
    <definedName name="___________Nov2007" localSheetId="21" hidden="1">{"'PROFITABILITY'!$A$1:$F$45"}</definedName>
    <definedName name="___________Nov2007" hidden="1">{"'PROFITABILITY'!$A$1:$F$45"}</definedName>
    <definedName name="___________sh1">90</definedName>
    <definedName name="___________sh2">120</definedName>
    <definedName name="___________sh3">150</definedName>
    <definedName name="___________sh4">180</definedName>
    <definedName name="___________tab1" localSheetId="19">#REF!</definedName>
    <definedName name="___________tab1" localSheetId="2">#REF!</definedName>
    <definedName name="___________tab1" localSheetId="25">#REF!</definedName>
    <definedName name="___________tab1">#REF!</definedName>
    <definedName name="___________tab2" localSheetId="19">#REF!</definedName>
    <definedName name="___________tab2">#REF!</definedName>
    <definedName name="___________VS2004" localSheetId="22" hidden="1">#REF!</definedName>
    <definedName name="___________VS2004" localSheetId="21" hidden="1">#REF!</definedName>
    <definedName name="___________VS2004" hidden="1">#REF!</definedName>
    <definedName name="___________xlnm._FilterDatabase_1">#REF!</definedName>
    <definedName name="___________xlnm._FilterDatabase_2">#REF!</definedName>
    <definedName name="___________xlnm.Print_Area_1" localSheetId="22">#REF!</definedName>
    <definedName name="___________xlnm.Print_Area_1" localSheetId="21">#REF!</definedName>
    <definedName name="___________xlnm.Print_Area_1">#REF!</definedName>
    <definedName name="___________xlnm.Print_Area_10">#REF!</definedName>
    <definedName name="___________xlnm.Print_Area_13">#REF!</definedName>
    <definedName name="___________xlnm.Print_Area_2" localSheetId="22">#REF!</definedName>
    <definedName name="___________xlnm.Print_Area_2" localSheetId="21">#REF!</definedName>
    <definedName name="___________xlnm.Print_Area_2">#REF!</definedName>
    <definedName name="___________xlnm.Print_Area_3" localSheetId="3">"#NAME?"</definedName>
    <definedName name="___________xlnm.Print_Area_3" localSheetId="22">"#NAME?"</definedName>
    <definedName name="___________xlnm.Print_Area_3" localSheetId="2">"#NAME?"</definedName>
    <definedName name="___________xlnm.Print_Area_3" localSheetId="25">"#NAME?"</definedName>
    <definedName name="___________xlnm.Print_Area_3" localSheetId="16">"#NAME?"</definedName>
    <definedName name="___________xlnm.Print_Area_3" localSheetId="21">"#NAME?"</definedName>
    <definedName name="___________xlnm.Print_Area_3">#REF!</definedName>
    <definedName name="___________xlnm.Print_Area_4" localSheetId="3">#REF!</definedName>
    <definedName name="___________xlnm.Print_Area_4" localSheetId="19">#REF!</definedName>
    <definedName name="___________xlnm.Print_Area_4">#REF!</definedName>
    <definedName name="___________xlnm.Print_Area_5" localSheetId="3">#REF!</definedName>
    <definedName name="___________xlnm.Print_Area_5">#REF!</definedName>
    <definedName name="___________xlnm.Print_Area_6" localSheetId="3">#REF!</definedName>
    <definedName name="___________xlnm.Print_Area_6">#REF!</definedName>
    <definedName name="___________xlnm.Print_Area_7">#REF!</definedName>
    <definedName name="___________xlnm.Print_Area_8">#REF!</definedName>
    <definedName name="___________xlnm.Print_Area_9">#REF!</definedName>
    <definedName name="___________xlnm.Print_Titles">#REF!</definedName>
    <definedName name="___________xlnm.Print_Titles_1">#REF!</definedName>
    <definedName name="___________xlnm.Print_Titles_2" localSheetId="3">(#REF!,#REF!)</definedName>
    <definedName name="___________xlnm.Print_Titles_2" localSheetId="19">(#REF!,#REF!)</definedName>
    <definedName name="___________xlnm.Print_Titles_2">(#REF!,#REF!)</definedName>
    <definedName name="___________xlnm.Print_Titles_3" localSheetId="3">(#REF!,#REF!)</definedName>
    <definedName name="___________xlnm.Print_Titles_3" localSheetId="22">(#REF!,#REF!)</definedName>
    <definedName name="___________xlnm.Print_Titles_3" localSheetId="21">(#REF!,#REF!)</definedName>
    <definedName name="___________xlnm.Print_Titles_3">(#REF!,#REF!)</definedName>
    <definedName name="__________A65537">#REF!</definedName>
    <definedName name="__________A655600">#REF!</definedName>
    <definedName name="__________a655601">#REF!</definedName>
    <definedName name="__________A71614" localSheetId="16">#REF!</definedName>
    <definedName name="__________A71614">#REF!</definedName>
    <definedName name="__________A81614" localSheetId="16">#REF!</definedName>
    <definedName name="__________A81614">#REF!</definedName>
    <definedName name="__________A91614" localSheetId="16">#REF!</definedName>
    <definedName name="__________A91614">#REF!</definedName>
    <definedName name="__________a999999">#REF!</definedName>
    <definedName name="__________aa1" localSheetId="3" hidden="1">{"'PROFITABILITY'!$A$1:$F$45"}</definedName>
    <definedName name="__________aa1" localSheetId="22" hidden="1">{"'PROFITABILITY'!$A$1:$F$45"}</definedName>
    <definedName name="__________aa1" localSheetId="19" hidden="1">{"'PROFITABILITY'!$A$1:$F$45"}</definedName>
    <definedName name="__________aa1" localSheetId="2" hidden="1">{"'PROFITABILITY'!$A$1:$F$45"}</definedName>
    <definedName name="__________aa1" localSheetId="25" hidden="1">{"'PROFITABILITY'!$A$1:$F$45"}</definedName>
    <definedName name="__________aa1" localSheetId="16" hidden="1">{"'PROFITABILITY'!$A$1:$F$45"}</definedName>
    <definedName name="__________aa1" localSheetId="21" hidden="1">{"'PROFITABILITY'!$A$1:$F$45"}</definedName>
    <definedName name="__________aa1" hidden="1">{"'PROFITABILITY'!$A$1:$F$45"}</definedName>
    <definedName name="__________aoc1">#REF!</definedName>
    <definedName name="__________aoc2">#REF!</definedName>
    <definedName name="__________aoc3">#REF!</definedName>
    <definedName name="__________aoc4">#REF!</definedName>
    <definedName name="__________b111121">'[3]PACK (B)'!#REF!</definedName>
    <definedName name="__________CAN112">13.42</definedName>
    <definedName name="__________CAN113">12.98</definedName>
    <definedName name="__________CAN117">12.7</definedName>
    <definedName name="__________CAN118">13.27</definedName>
    <definedName name="__________CAN120">11.72</definedName>
    <definedName name="__________CAN210">10.38</definedName>
    <definedName name="__________CAN211">10.58</definedName>
    <definedName name="__________CAN213">10.56</definedName>
    <definedName name="__________CAN215">10.22</definedName>
    <definedName name="__________CAN216">9.61</definedName>
    <definedName name="__________CAN217">10.47</definedName>
    <definedName name="__________CAN219">10.91</definedName>
    <definedName name="__________CAN220">11.09</definedName>
    <definedName name="__________CAN221">11.25</definedName>
    <definedName name="__________CAN222">10.17</definedName>
    <definedName name="__________CAN223">9.89</definedName>
    <definedName name="__________CAN230">10.79</definedName>
    <definedName name="__________can421">40.2</definedName>
    <definedName name="__________can422">41.57</definedName>
    <definedName name="__________can423">43.9</definedName>
    <definedName name="__________can424">41.19</definedName>
    <definedName name="__________can425">42.81</definedName>
    <definedName name="__________can426">40.77</definedName>
    <definedName name="__________can427">40.92</definedName>
    <definedName name="__________can428">39.29</definedName>
    <definedName name="__________can429">45.19</definedName>
    <definedName name="__________can430">40.73</definedName>
    <definedName name="__________can431">42.52</definedName>
    <definedName name="__________can432">42.53</definedName>
    <definedName name="__________can433">43.69</definedName>
    <definedName name="__________can434">40.43</definedName>
    <definedName name="__________can435">43.3</definedName>
    <definedName name="__________dec05" localSheetId="22" hidden="1">{"'Sheet1'!$A$4386:$N$4591"}</definedName>
    <definedName name="__________dec05" localSheetId="19" hidden="1">{"'Sheet1'!$A$4386:$N$4591"}</definedName>
    <definedName name="__________dec05" localSheetId="2" hidden="1">{"'Sheet1'!$A$4386:$N$4591"}</definedName>
    <definedName name="__________dec05" localSheetId="25" hidden="1">{"'Sheet1'!$A$4386:$N$4591"}</definedName>
    <definedName name="__________dec05" localSheetId="16" hidden="1">{"'Sheet1'!$A$4386:$N$4591"}</definedName>
    <definedName name="__________dec05" localSheetId="21" hidden="1">{"'Sheet1'!$A$4386:$N$4591"}</definedName>
    <definedName name="__________dec05" hidden="1">{"'Sheet1'!$A$4386:$N$4591"}</definedName>
    <definedName name="__________dol12" localSheetId="3">#REF!</definedName>
    <definedName name="__________dol12">#REF!</definedName>
    <definedName name="__________dol6" localSheetId="3">#REF!</definedName>
    <definedName name="__________dol6">#REF!</definedName>
    <definedName name="__________drg1">#REF!</definedName>
    <definedName name="__________f1">#REF!</definedName>
    <definedName name="__________g1">#REF!</definedName>
    <definedName name="__________IDA1" localSheetId="3">#REF!</definedName>
    <definedName name="__________IDA1">#REF!</definedName>
    <definedName name="__________in18900">#REF!</definedName>
    <definedName name="__________iv19000">#REF!</definedName>
    <definedName name="__________Ki1">[9]grid!$C$182</definedName>
    <definedName name="__________Ki2">[9]grid!$C$191</definedName>
    <definedName name="__________lb1">#REF!</definedName>
    <definedName name="__________lb2">#REF!</definedName>
    <definedName name="__________m20">#REF!</definedName>
    <definedName name="__________m234">#REF!</definedName>
    <definedName name="__________m35">#REF!</definedName>
    <definedName name="__________mac2">200</definedName>
    <definedName name="__________mix10">4.5</definedName>
    <definedName name="__________mix15">264/50</definedName>
    <definedName name="__________mix20">330/50</definedName>
    <definedName name="__________mix30">350/50</definedName>
    <definedName name="__________mix40">450/50</definedName>
    <definedName name="__________mm1" localSheetId="19">#REF!</definedName>
    <definedName name="__________mm1">#REF!</definedName>
    <definedName name="__________mm2" localSheetId="19">#REF!</definedName>
    <definedName name="__________mm2">#REF!</definedName>
    <definedName name="__________mm3" localSheetId="19">#REF!</definedName>
    <definedName name="__________mm3">#REF!</definedName>
    <definedName name="__________Nov2007" localSheetId="3" hidden="1">{"'PROFITABILITY'!$A$1:$F$45"}</definedName>
    <definedName name="__________Nov2007" localSheetId="22" hidden="1">{"'PROFITABILITY'!$A$1:$F$45"}</definedName>
    <definedName name="__________Nov2007" localSheetId="19" hidden="1">{"'PROFITABILITY'!$A$1:$F$45"}</definedName>
    <definedName name="__________Nov2007" localSheetId="2" hidden="1">{"'PROFITABILITY'!$A$1:$F$45"}</definedName>
    <definedName name="__________Nov2007" localSheetId="25" hidden="1">{"'PROFITABILITY'!$A$1:$F$45"}</definedName>
    <definedName name="__________Nov2007" localSheetId="16" hidden="1">{"'PROFITABILITY'!$A$1:$F$45"}</definedName>
    <definedName name="__________Nov2007" localSheetId="21" hidden="1">{"'PROFITABILITY'!$A$1:$F$45"}</definedName>
    <definedName name="__________Nov2007" hidden="1">{"'PROFITABILITY'!$A$1:$F$45"}</definedName>
    <definedName name="__________sh1">90</definedName>
    <definedName name="__________sh2">120</definedName>
    <definedName name="__________sh3">150</definedName>
    <definedName name="__________sh4">180</definedName>
    <definedName name="__________tab1" localSheetId="19">#REF!</definedName>
    <definedName name="__________tab1" localSheetId="2">#REF!</definedName>
    <definedName name="__________tab1" localSheetId="25">#REF!</definedName>
    <definedName name="__________tab1">#REF!</definedName>
    <definedName name="__________tab2" localSheetId="19">#REF!</definedName>
    <definedName name="__________tab2">#REF!</definedName>
    <definedName name="__________VS2004" localSheetId="22" hidden="1">#REF!</definedName>
    <definedName name="__________VS2004" localSheetId="21" hidden="1">#REF!</definedName>
    <definedName name="__________VS2004" hidden="1">#REF!</definedName>
    <definedName name="__________xlcn.WorksheetConnection_InfoEntryA2D32" localSheetId="3" hidden="1">'[10]Info Entry'!$A$2:$C$32</definedName>
    <definedName name="__________xlcn.WorksheetConnection_InfoEntryA2D32" localSheetId="19" hidden="1">#REF!</definedName>
    <definedName name="__________xlcn.WorksheetConnection_InfoEntryA2D32" localSheetId="2" hidden="1">'[10]Info Entry'!$A$2:$C$32</definedName>
    <definedName name="__________xlcn.WorksheetConnection_InfoEntryA2D32" localSheetId="25" hidden="1">'[10]Info Entry'!$A$2:$C$32</definedName>
    <definedName name="__________xlcn.WorksheetConnection_InfoEntryA2D32" localSheetId="16" hidden="1">#REF!</definedName>
    <definedName name="__________xlcn.WorksheetConnection_InfoEntryA2D32" hidden="1">#REF!</definedName>
    <definedName name="__________xlnm._FilterDatabase_1" localSheetId="22">#REF!</definedName>
    <definedName name="__________xlnm._FilterDatabase_1" localSheetId="16">#REF!</definedName>
    <definedName name="__________xlnm._FilterDatabase_1" localSheetId="21">#REF!</definedName>
    <definedName name="__________xlnm._FilterDatabase_1">#REF!</definedName>
    <definedName name="__________xlnm._FilterDatabase_2" localSheetId="22">#REF!</definedName>
    <definedName name="__________xlnm._FilterDatabase_2" localSheetId="21">#REF!</definedName>
    <definedName name="__________xlnm._FilterDatabase_2">#REF!</definedName>
    <definedName name="__________xlnm._FilterDatabase_5">#N/A</definedName>
    <definedName name="__________xlnm.Print_Area_1" localSheetId="3">#REF!</definedName>
    <definedName name="__________xlnm.Print_Area_1" localSheetId="22">#REF!</definedName>
    <definedName name="__________xlnm.Print_Area_1" localSheetId="16">#REF!</definedName>
    <definedName name="__________xlnm.Print_Area_1" localSheetId="21">#REF!</definedName>
    <definedName name="__________xlnm.Print_Area_1">#REF!</definedName>
    <definedName name="__________xlnm.Print_Area_10" localSheetId="3">#REF!</definedName>
    <definedName name="__________xlnm.Print_Area_10">#REF!</definedName>
    <definedName name="__________xlnm.Print_Area_13" localSheetId="3">#REF!</definedName>
    <definedName name="__________xlnm.Print_Area_13">#REF!</definedName>
    <definedName name="__________xlnm.Print_Area_2" localSheetId="22">#REF!</definedName>
    <definedName name="__________xlnm.Print_Area_2" localSheetId="21">#REF!</definedName>
    <definedName name="__________xlnm.Print_Area_2">#REF!</definedName>
    <definedName name="__________xlnm.Print_Area_3" localSheetId="22">#REF!</definedName>
    <definedName name="__________xlnm.Print_Area_3" localSheetId="21">#REF!</definedName>
    <definedName name="__________xlnm.Print_Area_3">#REF!</definedName>
    <definedName name="__________xlnm.Print_Area_4">#REF!</definedName>
    <definedName name="__________xlnm.Print_Area_5">#REF!</definedName>
    <definedName name="__________xlnm.Print_Area_6">#REF!</definedName>
    <definedName name="__________xlnm.Print_Area_7">#REF!</definedName>
    <definedName name="__________xlnm.Print_Area_8">#REF!</definedName>
    <definedName name="__________xlnm.Print_Area_9">#REF!</definedName>
    <definedName name="__________xlnm.Print_Titles">#REF!</definedName>
    <definedName name="__________xlnm.Print_Titles_1">#REF!</definedName>
    <definedName name="__________xlnm.Print_Titles_2" localSheetId="3">(#REF!,#REF!)</definedName>
    <definedName name="__________xlnm.Print_Titles_2" localSheetId="22">(#REF!,#REF!)</definedName>
    <definedName name="__________xlnm.Print_Titles_2" localSheetId="16">(#REF!,#REF!)</definedName>
    <definedName name="__________xlnm.Print_Titles_2" localSheetId="21">(#REF!,#REF!)</definedName>
    <definedName name="__________xlnm.Print_Titles_2">(#REF!,#REF!)</definedName>
    <definedName name="__________xlnm.Print_Titles_3" localSheetId="3">(#REF!,#REF!)</definedName>
    <definedName name="__________xlnm.Print_Titles_3" localSheetId="22">(#REF!,#REF!)</definedName>
    <definedName name="__________xlnm.Print_Titles_3" localSheetId="21">(#REF!,#REF!)</definedName>
    <definedName name="__________xlnm.Print_Titles_3">(#REF!,#REF!)</definedName>
    <definedName name="_________1____123Graph_ACHART_1" localSheetId="3" hidden="1">#REF!</definedName>
    <definedName name="_________1____123Graph_ACHART_1" localSheetId="22" hidden="1">#REF!</definedName>
    <definedName name="_________1____123Graph_ACHART_1" localSheetId="16" hidden="1">#REF!</definedName>
    <definedName name="_________1____123Graph_ACHART_1" localSheetId="21" hidden="1">#REF!</definedName>
    <definedName name="_________1____123Graph_ACHART_1" hidden="1">#REF!</definedName>
    <definedName name="_________2____123Graph_BCHART_1" localSheetId="3" hidden="1">#REF!</definedName>
    <definedName name="_________2____123Graph_BCHART_1" localSheetId="22" hidden="1">#REF!</definedName>
    <definedName name="_________2____123Graph_BCHART_1" localSheetId="21" hidden="1">#REF!</definedName>
    <definedName name="_________2____123Graph_BCHART_1" hidden="1">#REF!</definedName>
    <definedName name="_________3____123Graph_CCHART_1" localSheetId="3" hidden="1">#REF!</definedName>
    <definedName name="_________3____123Graph_CCHART_1" localSheetId="22" hidden="1">#REF!</definedName>
    <definedName name="_________3____123Graph_CCHART_1" localSheetId="21" hidden="1">#REF!</definedName>
    <definedName name="_________3____123Graph_CCHART_1" hidden="1">#REF!</definedName>
    <definedName name="_________4___123Graph_ACHART_1" hidden="1">#REF!</definedName>
    <definedName name="_________5___123Graph_BCHART_1" hidden="1">#REF!</definedName>
    <definedName name="_________6___123Graph_CCHART_1" hidden="1">#REF!</definedName>
    <definedName name="_________7__123Graph_ACHART_1" hidden="1">#REF!</definedName>
    <definedName name="_________8__123Graph_BCHART_1" hidden="1">#REF!</definedName>
    <definedName name="_________9__123Graph_CCHART_1" hidden="1">#REF!</definedName>
    <definedName name="_________A65537">#REF!</definedName>
    <definedName name="_________A655600">#REF!</definedName>
    <definedName name="_________a655601">#REF!</definedName>
    <definedName name="_________A71614">#REF!</definedName>
    <definedName name="_________A81614">#REF!</definedName>
    <definedName name="_________A91614">#REF!</definedName>
    <definedName name="_________a999999">#REF!</definedName>
    <definedName name="_________aa1" localSheetId="3" hidden="1">{"'PROFITABILITY'!$A$1:$F$45"}</definedName>
    <definedName name="_________aa1" localSheetId="22" hidden="1">{"'PROFITABILITY'!$A$1:$F$45"}</definedName>
    <definedName name="_________aa1" localSheetId="19" hidden="1">{"'PROFITABILITY'!$A$1:$F$45"}</definedName>
    <definedName name="_________aa1" localSheetId="2" hidden="1">{"'PROFITABILITY'!$A$1:$F$45"}</definedName>
    <definedName name="_________aa1" localSheetId="25" hidden="1">{"'PROFITABILITY'!$A$1:$F$45"}</definedName>
    <definedName name="_________aa1" localSheetId="16" hidden="1">{"'PROFITABILITY'!$A$1:$F$45"}</definedName>
    <definedName name="_________aa1" localSheetId="21" hidden="1">{"'PROFITABILITY'!$A$1:$F$45"}</definedName>
    <definedName name="_________aa1" hidden="1">{"'PROFITABILITY'!$A$1:$F$45"}</definedName>
    <definedName name="_________aoc1">#REF!</definedName>
    <definedName name="_________aoc2">#REF!</definedName>
    <definedName name="_________aoc3">#REF!</definedName>
    <definedName name="_________aoc4">#REF!</definedName>
    <definedName name="_________b111121" localSheetId="2">#REF!</definedName>
    <definedName name="_________b111121" localSheetId="25">#REF!</definedName>
    <definedName name="_________b111121">#REF!</definedName>
    <definedName name="_________CAN112">13.42</definedName>
    <definedName name="_________CAN113">12.98</definedName>
    <definedName name="_________CAN117">12.7</definedName>
    <definedName name="_________CAN118">13.27</definedName>
    <definedName name="_________CAN120">11.72</definedName>
    <definedName name="_________CAN210">10.38</definedName>
    <definedName name="_________CAN211">10.58</definedName>
    <definedName name="_________CAN213">10.56</definedName>
    <definedName name="_________CAN215">10.22</definedName>
    <definedName name="_________CAN216">9.61</definedName>
    <definedName name="_________CAN217">10.47</definedName>
    <definedName name="_________CAN219">10.91</definedName>
    <definedName name="_________CAN220">11.09</definedName>
    <definedName name="_________CAN221">11.25</definedName>
    <definedName name="_________CAN222">10.17</definedName>
    <definedName name="_________CAN223">9.89</definedName>
    <definedName name="_________CAN230">10.79</definedName>
    <definedName name="_________can421">40.2</definedName>
    <definedName name="_________can422">41.57</definedName>
    <definedName name="_________can423">43.9</definedName>
    <definedName name="_________can424">41.19</definedName>
    <definedName name="_________can425">42.81</definedName>
    <definedName name="_________can426">40.77</definedName>
    <definedName name="_________can427">40.92</definedName>
    <definedName name="_________can428">39.29</definedName>
    <definedName name="_________can429">45.19</definedName>
    <definedName name="_________can430">40.73</definedName>
    <definedName name="_________can431">42.52</definedName>
    <definedName name="_________can432">42.53</definedName>
    <definedName name="_________can433">43.69</definedName>
    <definedName name="_________can434">40.43</definedName>
    <definedName name="_________can435">43.3</definedName>
    <definedName name="_________cem124" localSheetId="19">#REF!</definedName>
    <definedName name="_________cem124">#REF!</definedName>
    <definedName name="_________dec05" localSheetId="22" hidden="1">{"'Sheet1'!$A$4386:$N$4591"}</definedName>
    <definedName name="_________dec05" localSheetId="19" hidden="1">{"'Sheet1'!$A$4386:$N$4591"}</definedName>
    <definedName name="_________dec05" localSheetId="2" hidden="1">{"'Sheet1'!$A$4386:$N$4591"}</definedName>
    <definedName name="_________dec05" localSheetId="25" hidden="1">{"'Sheet1'!$A$4386:$N$4591"}</definedName>
    <definedName name="_________dec05" localSheetId="16" hidden="1">{"'Sheet1'!$A$4386:$N$4591"}</definedName>
    <definedName name="_________dec05" localSheetId="21" hidden="1">{"'Sheet1'!$A$4386:$N$4591"}</definedName>
    <definedName name="_________dec05" hidden="1">{"'Sheet1'!$A$4386:$N$4591"}</definedName>
    <definedName name="_________dol12" localSheetId="3">#REF!</definedName>
    <definedName name="_________dol12">#REF!</definedName>
    <definedName name="_________dol6" localSheetId="3">#REF!</definedName>
    <definedName name="_________dol6">#REF!</definedName>
    <definedName name="_________f1">#REF!</definedName>
    <definedName name="_________g1">#REF!</definedName>
    <definedName name="_________IDA1" localSheetId="3">#REF!</definedName>
    <definedName name="_________IDA1">#REF!</definedName>
    <definedName name="_________in18900">#REF!</definedName>
    <definedName name="_________iv19000">#REF!</definedName>
    <definedName name="_________Ki1">[9]grid!$C$182</definedName>
    <definedName name="_________Ki2">[9]grid!$C$191</definedName>
    <definedName name="_________lb1">#REF!</definedName>
    <definedName name="_________lb2">#REF!</definedName>
    <definedName name="_________m20">#REF!</definedName>
    <definedName name="_________m234">#REF!</definedName>
    <definedName name="_________m35">#REF!</definedName>
    <definedName name="_________mac2">200</definedName>
    <definedName name="_________mix10">4.5</definedName>
    <definedName name="_________mix15">264/50</definedName>
    <definedName name="_________mix20">330/50</definedName>
    <definedName name="_________mix30">350/50</definedName>
    <definedName name="_________mix40">450/50</definedName>
    <definedName name="_________mm1" localSheetId="19">#REF!</definedName>
    <definedName name="_________mm1">#REF!</definedName>
    <definedName name="_________mm2" localSheetId="19">#REF!</definedName>
    <definedName name="_________mm2">#REF!</definedName>
    <definedName name="_________mm3" localSheetId="19">#REF!</definedName>
    <definedName name="_________mm3">#REF!</definedName>
    <definedName name="_________Nov2007" localSheetId="3" hidden="1">{"'PROFITABILITY'!$A$1:$F$45"}</definedName>
    <definedName name="_________Nov2007" localSheetId="22" hidden="1">{"'PROFITABILITY'!$A$1:$F$45"}</definedName>
    <definedName name="_________Nov2007" localSheetId="19" hidden="1">{"'PROFITABILITY'!$A$1:$F$45"}</definedName>
    <definedName name="_________Nov2007" localSheetId="2" hidden="1">{"'PROFITABILITY'!$A$1:$F$45"}</definedName>
    <definedName name="_________Nov2007" localSheetId="25" hidden="1">{"'PROFITABILITY'!$A$1:$F$45"}</definedName>
    <definedName name="_________Nov2007" localSheetId="16" hidden="1">{"'PROFITABILITY'!$A$1:$F$45"}</definedName>
    <definedName name="_________Nov2007" localSheetId="21" hidden="1">{"'PROFITABILITY'!$A$1:$F$45"}</definedName>
    <definedName name="_________Nov2007" hidden="1">{"'PROFITABILITY'!$A$1:$F$45"}</definedName>
    <definedName name="_________sh1">90</definedName>
    <definedName name="_________sh2">120</definedName>
    <definedName name="_________sh3">150</definedName>
    <definedName name="_________sh4">180</definedName>
    <definedName name="_________tab1" localSheetId="19">#REF!</definedName>
    <definedName name="_________tab1" localSheetId="2">#REF!</definedName>
    <definedName name="_________tab1" localSheetId="25">#REF!</definedName>
    <definedName name="_________tab1">#REF!</definedName>
    <definedName name="_________tab2" localSheetId="19">#REF!</definedName>
    <definedName name="_________tab2">#REF!</definedName>
    <definedName name="_________VS2004" localSheetId="22" hidden="1">#REF!</definedName>
    <definedName name="_________VS2004" localSheetId="21" hidden="1">#REF!</definedName>
    <definedName name="_________VS2004" hidden="1">#REF!</definedName>
    <definedName name="_________xlcn.WorksheetConnection_InfoEntryA2D32" localSheetId="3" hidden="1">'[10]Info Entry'!$A$2:$C$32</definedName>
    <definedName name="_________xlcn.WorksheetConnection_InfoEntryA2D32" localSheetId="19" hidden="1">#REF!</definedName>
    <definedName name="_________xlcn.WorksheetConnection_InfoEntryA2D32" localSheetId="2" hidden="1">'[10]Info Entry'!$A$2:$C$32</definedName>
    <definedName name="_________xlcn.WorksheetConnection_InfoEntryA2D32" localSheetId="25" hidden="1">'[10]Info Entry'!$A$2:$C$32</definedName>
    <definedName name="_________xlcn.WorksheetConnection_InfoEntryA2D32" localSheetId="16" hidden="1">#REF!</definedName>
    <definedName name="_________xlcn.WorksheetConnection_InfoEntryA2D32" hidden="1">#REF!</definedName>
    <definedName name="_________xlnm._FilterDatabase_1" localSheetId="22">#REF!</definedName>
    <definedName name="_________xlnm._FilterDatabase_1" localSheetId="16">#REF!</definedName>
    <definedName name="_________xlnm._FilterDatabase_1" localSheetId="21">#REF!</definedName>
    <definedName name="_________xlnm._FilterDatabase_1">#REF!</definedName>
    <definedName name="_________xlnm._FilterDatabase_2" localSheetId="22">#REF!</definedName>
    <definedName name="_________xlnm._FilterDatabase_2" localSheetId="21">#REF!</definedName>
    <definedName name="_________xlnm._FilterDatabase_2">#REF!</definedName>
    <definedName name="_________xlnm._FilterDatabase_3">#REF!</definedName>
    <definedName name="_________xlnm._FilterDatabase_4">#REF!</definedName>
    <definedName name="_________xlnm._FilterDatabase_5">#N/A</definedName>
    <definedName name="_________xlnm.Print_Area_1" localSheetId="3">#REF!</definedName>
    <definedName name="_________xlnm.Print_Area_1" localSheetId="22">#REF!</definedName>
    <definedName name="_________xlnm.Print_Area_1" localSheetId="16">#REF!</definedName>
    <definedName name="_________xlnm.Print_Area_1" localSheetId="21">#REF!</definedName>
    <definedName name="_________xlnm.Print_Area_1">#REF!</definedName>
    <definedName name="_________xlnm.Print_Area_1_1">"#REF!"</definedName>
    <definedName name="_________xlnm.Print_Area_10" localSheetId="3">#REF!</definedName>
    <definedName name="_________xlnm.Print_Area_10" localSheetId="22">#REF!</definedName>
    <definedName name="_________xlnm.Print_Area_10" localSheetId="16">#REF!</definedName>
    <definedName name="_________xlnm.Print_Area_10" localSheetId="21">#REF!</definedName>
    <definedName name="_________xlnm.Print_Area_10">#REF!</definedName>
    <definedName name="_________xlnm.Print_Area_10_1">"#REF!"</definedName>
    <definedName name="_________xlnm.Print_Area_11" localSheetId="3">#REF!</definedName>
    <definedName name="_________xlnm.Print_Area_11" localSheetId="22">#REF!</definedName>
    <definedName name="_________xlnm.Print_Area_11" localSheetId="16">#REF!</definedName>
    <definedName name="_________xlnm.Print_Area_11" localSheetId="21">#REF!</definedName>
    <definedName name="_________xlnm.Print_Area_11">#REF!</definedName>
    <definedName name="_________xlnm.Print_Area_13" localSheetId="3">#REF!</definedName>
    <definedName name="_________xlnm.Print_Area_13" localSheetId="22">#REF!</definedName>
    <definedName name="_________xlnm.Print_Area_13" localSheetId="21">#REF!</definedName>
    <definedName name="_________xlnm.Print_Area_13">#REF!</definedName>
    <definedName name="_________xlnm.Print_Area_2" localSheetId="22">#REF!</definedName>
    <definedName name="_________xlnm.Print_Area_2" localSheetId="21">#REF!</definedName>
    <definedName name="_________xlnm.Print_Area_2">#REF!</definedName>
    <definedName name="_________xlnm.Print_Area_2_1">"#REF!"</definedName>
    <definedName name="_________xlnm.Print_Area_3" localSheetId="3">#REF!</definedName>
    <definedName name="_________xlnm.Print_Area_3" localSheetId="22">#REF!</definedName>
    <definedName name="_________xlnm.Print_Area_3" localSheetId="16">#REF!</definedName>
    <definedName name="_________xlnm.Print_Area_3" localSheetId="21">#REF!</definedName>
    <definedName name="_________xlnm.Print_Area_3">#REF!</definedName>
    <definedName name="_________xlnm.Print_Area_4" localSheetId="3">#REF!</definedName>
    <definedName name="_________xlnm.Print_Area_4">#REF!</definedName>
    <definedName name="_________xlnm.Print_Area_5" localSheetId="3">#REF!</definedName>
    <definedName name="_________xlnm.Print_Area_5">#REF!</definedName>
    <definedName name="_________xlnm.Print_Area_6">#REF!</definedName>
    <definedName name="_________xlnm.Print_Area_7">#REF!</definedName>
    <definedName name="_________xlnm.Print_Area_8">#REF!</definedName>
    <definedName name="_________xlnm.Print_Area_9">#REF!</definedName>
    <definedName name="_________xlnm.Print_Titles">#REF!</definedName>
    <definedName name="_________xlnm.Print_Titles_1">#REF!</definedName>
    <definedName name="_________xlnm.Print_Titles_2" localSheetId="3">(#REF!,#REF!)</definedName>
    <definedName name="_________xlnm.Print_Titles_2" localSheetId="19">(#REF!,#REF!)</definedName>
    <definedName name="_________xlnm.Print_Titles_2">(#REF!,#REF!)</definedName>
    <definedName name="_________xlnm.Print_Titles_3" localSheetId="3">(#REF!,#REF!)</definedName>
    <definedName name="_________xlnm.Print_Titles_3" localSheetId="22">(#REF!,#REF!)</definedName>
    <definedName name="_________xlnm.Print_Titles_3" localSheetId="21">(#REF!,#REF!)</definedName>
    <definedName name="_________xlnm.Print_Titles_3">(#REF!,#REF!)</definedName>
    <definedName name="_________xlnm.Print_Titles_4" localSheetId="3">#REF!</definedName>
    <definedName name="_________xlnm.Print_Titles_4" localSheetId="22">#REF!</definedName>
    <definedName name="_________xlnm.Print_Titles_4" localSheetId="16">#REF!</definedName>
    <definedName name="_________xlnm.Print_Titles_4" localSheetId="21">#REF!</definedName>
    <definedName name="_________xlnm.Print_Titles_4">#REF!</definedName>
    <definedName name="_________xlnm.Print_Titles_7" localSheetId="3">#REF!</definedName>
    <definedName name="_________xlnm.Print_Titles_7">#REF!</definedName>
    <definedName name="________1____123Graph_ACHART_1" localSheetId="3" hidden="1">#REF!</definedName>
    <definedName name="________1____123Graph_ACHART_1" hidden="1">#REF!</definedName>
    <definedName name="________2____123Graph_BCHART_1" hidden="1">#REF!</definedName>
    <definedName name="________3____123Graph_CCHART_1" hidden="1">#REF!</definedName>
    <definedName name="________4_____a">#REF!</definedName>
    <definedName name="________4___123Graph_ACHART_1" hidden="1">#REF!</definedName>
    <definedName name="________5___123Graph_BCHART_1" hidden="1">#REF!</definedName>
    <definedName name="________6___123Graph_CCHART_1" hidden="1">#REF!</definedName>
    <definedName name="________7__123Graph_ACHART_1" hidden="1">#REF!</definedName>
    <definedName name="________8__123Graph_BCHART_1" hidden="1">#REF!</definedName>
    <definedName name="________9__123Graph_CCHART_1" hidden="1">#REF!</definedName>
    <definedName name="________A65537">#REF!</definedName>
    <definedName name="________A655600">#REF!</definedName>
    <definedName name="________a655601">#REF!</definedName>
    <definedName name="________A71614">#REF!</definedName>
    <definedName name="________A81614">#REF!</definedName>
    <definedName name="________A91614">#REF!</definedName>
    <definedName name="________a999999">#REF!</definedName>
    <definedName name="________aa1" localSheetId="3" hidden="1">{"'PROFITABILITY'!$A$1:$F$45"}</definedName>
    <definedName name="________aa1" localSheetId="22" hidden="1">{"'PROFITABILITY'!$A$1:$F$45"}</definedName>
    <definedName name="________aa1" localSheetId="19" hidden="1">{"'PROFITABILITY'!$A$1:$F$45"}</definedName>
    <definedName name="________aa1" localSheetId="2" hidden="1">{"'PROFITABILITY'!$A$1:$F$45"}</definedName>
    <definedName name="________aa1" localSheetId="25" hidden="1">{"'PROFITABILITY'!$A$1:$F$45"}</definedName>
    <definedName name="________aa1" localSheetId="16" hidden="1">{"'PROFITABILITY'!$A$1:$F$45"}</definedName>
    <definedName name="________aa1" localSheetId="21" hidden="1">{"'PROFITABILITY'!$A$1:$F$45"}</definedName>
    <definedName name="________aa1" hidden="1">{"'PROFITABILITY'!$A$1:$F$45"}</definedName>
    <definedName name="________aoc1">#REF!</definedName>
    <definedName name="________aoc2">#REF!</definedName>
    <definedName name="________aoc3">#REF!</definedName>
    <definedName name="________aoc4">#REF!</definedName>
    <definedName name="________b111121" localSheetId="2">#REF!</definedName>
    <definedName name="________b111121" localSheetId="25">#REF!</definedName>
    <definedName name="________b111121">#REF!</definedName>
    <definedName name="________CAN112">13.42</definedName>
    <definedName name="________CAN113">12.98</definedName>
    <definedName name="________CAN117">12.7</definedName>
    <definedName name="________CAN118">13.27</definedName>
    <definedName name="________CAN120">11.72</definedName>
    <definedName name="________CAN210">10.38</definedName>
    <definedName name="________CAN211">10.58</definedName>
    <definedName name="________CAN213">10.56</definedName>
    <definedName name="________CAN215">10.22</definedName>
    <definedName name="________CAN216">9.61</definedName>
    <definedName name="________CAN217">10.47</definedName>
    <definedName name="________CAN219">10.91</definedName>
    <definedName name="________CAN220">11.09</definedName>
    <definedName name="________CAN221">11.25</definedName>
    <definedName name="________CAN222">10.17</definedName>
    <definedName name="________CAN223">9.89</definedName>
    <definedName name="________CAN230">10.79</definedName>
    <definedName name="________can421">40.2</definedName>
    <definedName name="________can422">41.57</definedName>
    <definedName name="________can423">43.9</definedName>
    <definedName name="________can424">41.19</definedName>
    <definedName name="________can425">42.81</definedName>
    <definedName name="________can426">40.77</definedName>
    <definedName name="________can427">40.92</definedName>
    <definedName name="________can428">39.29</definedName>
    <definedName name="________can429">45.19</definedName>
    <definedName name="________can430">40.73</definedName>
    <definedName name="________can431">42.52</definedName>
    <definedName name="________can432">42.53</definedName>
    <definedName name="________can433">43.69</definedName>
    <definedName name="________can434">40.43</definedName>
    <definedName name="________can435">43.3</definedName>
    <definedName name="________cem124" localSheetId="19">#REF!</definedName>
    <definedName name="________cem124">#REF!</definedName>
    <definedName name="________CU600" localSheetId="3" hidden="1">{#N/A,#N/A,TRUE,"toc";#N/A,#N/A,TRUE,"general";#N/A,#N/A,TRUE,"compressive";#N/A,#N/A,TRUE,"lateral";#N/A,#N/A,TRUE,"shallow"}</definedName>
    <definedName name="________CU600" localSheetId="22" hidden="1">{#N/A,#N/A,TRUE,"toc";#N/A,#N/A,TRUE,"general";#N/A,#N/A,TRUE,"compressive";#N/A,#N/A,TRUE,"lateral";#N/A,#N/A,TRUE,"shallow"}</definedName>
    <definedName name="________CU600" localSheetId="19" hidden="1">{#N/A,#N/A,TRUE,"toc";#N/A,#N/A,TRUE,"general";#N/A,#N/A,TRUE,"compressive";#N/A,#N/A,TRUE,"lateral";#N/A,#N/A,TRUE,"shallow"}</definedName>
    <definedName name="________CU600" localSheetId="2" hidden="1">{#N/A,#N/A,TRUE,"toc";#N/A,#N/A,TRUE,"general";#N/A,#N/A,TRUE,"compressive";#N/A,#N/A,TRUE,"lateral";#N/A,#N/A,TRUE,"shallow"}</definedName>
    <definedName name="________CU600" localSheetId="25" hidden="1">{#N/A,#N/A,TRUE,"toc";#N/A,#N/A,TRUE,"general";#N/A,#N/A,TRUE,"compressive";#N/A,#N/A,TRUE,"lateral";#N/A,#N/A,TRUE,"shallow"}</definedName>
    <definedName name="________CU600" localSheetId="16" hidden="1">{#N/A,#N/A,TRUE,"toc";#N/A,#N/A,TRUE,"general";#N/A,#N/A,TRUE,"compressive";#N/A,#N/A,TRUE,"lateral";#N/A,#N/A,TRUE,"shallow"}</definedName>
    <definedName name="________CU600" localSheetId="21" hidden="1">{#N/A,#N/A,TRUE,"toc";#N/A,#N/A,TRUE,"general";#N/A,#N/A,TRUE,"compressive";#N/A,#N/A,TRUE,"lateral";#N/A,#N/A,TRUE,"shallow"}</definedName>
    <definedName name="________CU600" hidden="1">{#N/A,#N/A,TRUE,"toc";#N/A,#N/A,TRUE,"general";#N/A,#N/A,TRUE,"compressive";#N/A,#N/A,TRUE,"lateral";#N/A,#N/A,TRUE,"shallow"}</definedName>
    <definedName name="________dec05" localSheetId="22" hidden="1">{"'Sheet1'!$A$4386:$N$4591"}</definedName>
    <definedName name="________dec05" localSheetId="19" hidden="1">{"'Sheet1'!$A$4386:$N$4591"}</definedName>
    <definedName name="________dec05" localSheetId="2" hidden="1">{"'Sheet1'!$A$4386:$N$4591"}</definedName>
    <definedName name="________dec05" localSheetId="25" hidden="1">{"'Sheet1'!$A$4386:$N$4591"}</definedName>
    <definedName name="________dec05" localSheetId="16" hidden="1">{"'Sheet1'!$A$4386:$N$4591"}</definedName>
    <definedName name="________dec05" localSheetId="21" hidden="1">{"'Sheet1'!$A$4386:$N$4591"}</definedName>
    <definedName name="________dec05" hidden="1">{"'Sheet1'!$A$4386:$N$4591"}</definedName>
    <definedName name="________DET1" localSheetId="3">[11]Basicrates!$D$39</definedName>
    <definedName name="________DET1" localSheetId="19">#REF!</definedName>
    <definedName name="________DET1" localSheetId="2">[11]Basicrates!$D$39</definedName>
    <definedName name="________DET1" localSheetId="25">[11]Basicrates!$D$39</definedName>
    <definedName name="________DET1" localSheetId="16">#REF!</definedName>
    <definedName name="________DET1">#REF!</definedName>
    <definedName name="________dol12" localSheetId="3">#REF!</definedName>
    <definedName name="________dol12" localSheetId="22">#REF!</definedName>
    <definedName name="________dol12" localSheetId="21">#REF!</definedName>
    <definedName name="________dol12">#REF!</definedName>
    <definedName name="________dol6" localSheetId="3">#REF!</definedName>
    <definedName name="________dol6">#REF!</definedName>
    <definedName name="________drg1">#REF!</definedName>
    <definedName name="________f1">#REF!</definedName>
    <definedName name="________FEL1" localSheetId="3">[11]Basicrates!$D$90</definedName>
    <definedName name="________FEL1" localSheetId="19">#REF!</definedName>
    <definedName name="________FEL1" localSheetId="2">[11]Basicrates!$D$90</definedName>
    <definedName name="________FEL1" localSheetId="25">[11]Basicrates!$D$90</definedName>
    <definedName name="________FEL1" localSheetId="16">#REF!</definedName>
    <definedName name="________FEL1">#REF!</definedName>
    <definedName name="________g1" localSheetId="16">#REF!</definedName>
    <definedName name="________g1">#REF!</definedName>
    <definedName name="________g2">#REF!</definedName>
    <definedName name="________GEL1" localSheetId="3">[11]Basicrates!$D$38</definedName>
    <definedName name="________GEL1" localSheetId="19">#REF!</definedName>
    <definedName name="________GEL1" localSheetId="2">[11]Basicrates!$D$38</definedName>
    <definedName name="________GEL1" localSheetId="25">[11]Basicrates!$D$38</definedName>
    <definedName name="________GEL1" localSheetId="16">#REF!</definedName>
    <definedName name="________GEL1">#REF!</definedName>
    <definedName name="________HBG10" localSheetId="3">[11]Basicrates!$F$13</definedName>
    <definedName name="________HBG10" localSheetId="19">#REF!</definedName>
    <definedName name="________HBG10" localSheetId="2">[11]Basicrates!$F$13</definedName>
    <definedName name="________HBG10" localSheetId="25">[11]Basicrates!$F$13</definedName>
    <definedName name="________HBG10" localSheetId="16">#REF!</definedName>
    <definedName name="________HBG10">#REF!</definedName>
    <definedName name="________HBG12" localSheetId="3">[11]Basicrates!$F$12</definedName>
    <definedName name="________HBG12" localSheetId="19">#REF!</definedName>
    <definedName name="________HBG12" localSheetId="2">[11]Basicrates!$F$12</definedName>
    <definedName name="________HBG12" localSheetId="25">[11]Basicrates!$F$12</definedName>
    <definedName name="________HBG12" localSheetId="16">#REF!</definedName>
    <definedName name="________HBG12">#REF!</definedName>
    <definedName name="________HBG25" localSheetId="3">[11]Basicrates!$F$10</definedName>
    <definedName name="________HBG25" localSheetId="19">#REF!</definedName>
    <definedName name="________HBG25" localSheetId="2">[11]Basicrates!$F$10</definedName>
    <definedName name="________HBG25" localSheetId="25">[11]Basicrates!$F$10</definedName>
    <definedName name="________HBG25" localSheetId="16">#REF!</definedName>
    <definedName name="________HBG25">#REF!</definedName>
    <definedName name="________HBG40" localSheetId="3">[11]Basicrates!$F$9</definedName>
    <definedName name="________HBG40" localSheetId="19">#REF!</definedName>
    <definedName name="________HBG40" localSheetId="2">[11]Basicrates!$F$9</definedName>
    <definedName name="________HBG40" localSheetId="25">[11]Basicrates!$F$9</definedName>
    <definedName name="________HBG40" localSheetId="16">#REF!</definedName>
    <definedName name="________HBG40">#REF!</definedName>
    <definedName name="________HBG50" localSheetId="3">[11]Basicrates!$F$8</definedName>
    <definedName name="________HBG50" localSheetId="19">#REF!</definedName>
    <definedName name="________HBG50" localSheetId="2">[11]Basicrates!$F$8</definedName>
    <definedName name="________HBG50" localSheetId="25">[11]Basicrates!$F$8</definedName>
    <definedName name="________HBG50" localSheetId="16">#REF!</definedName>
    <definedName name="________HBG50">#REF!</definedName>
    <definedName name="________HBG6" localSheetId="3">[11]Basicrates!$F$14</definedName>
    <definedName name="________HBG6" localSheetId="19">#REF!</definedName>
    <definedName name="________HBG6" localSheetId="2">[11]Basicrates!$F$14</definedName>
    <definedName name="________HBG6" localSheetId="25">[11]Basicrates!$F$14</definedName>
    <definedName name="________HBG6" localSheetId="16">#REF!</definedName>
    <definedName name="________HBG6">#REF!</definedName>
    <definedName name="________IDA1" localSheetId="22">#REF!</definedName>
    <definedName name="________IDA1" localSheetId="16">#REF!</definedName>
    <definedName name="________IDA1" localSheetId="21">#REF!</definedName>
    <definedName name="________IDA1">#REF!</definedName>
    <definedName name="________in18900" localSheetId="22">#REF!</definedName>
    <definedName name="________in18900" localSheetId="21">#REF!</definedName>
    <definedName name="________in18900">#REF!</definedName>
    <definedName name="________iv19000">#REF!</definedName>
    <definedName name="________KEY3" hidden="1">'[6]SC Cost FEB 03'!#REF!</definedName>
    <definedName name="________Ki1">#REF!</definedName>
    <definedName name="________Ki2">#REF!</definedName>
    <definedName name="________lb1">#REF!</definedName>
    <definedName name="________lb2">#REF!</definedName>
    <definedName name="________m20">#REF!</definedName>
    <definedName name="________m234">#REF!</definedName>
    <definedName name="________m35">#REF!</definedName>
    <definedName name="________mac2">200</definedName>
    <definedName name="________MG1" localSheetId="3">[11]Basicrates!$D$132</definedName>
    <definedName name="________MG1" localSheetId="19">#REF!</definedName>
    <definedName name="________MG1" localSheetId="2">[11]Basicrates!$D$132</definedName>
    <definedName name="________MG1" localSheetId="25">[11]Basicrates!$D$132</definedName>
    <definedName name="________MG1" localSheetId="16">#REF!</definedName>
    <definedName name="________MG1">#REF!</definedName>
    <definedName name="________mix10">4.5</definedName>
    <definedName name="________mix15">264/50</definedName>
    <definedName name="________mix20">330/50</definedName>
    <definedName name="________mix30">350/50</definedName>
    <definedName name="________mix40">450/50</definedName>
    <definedName name="________mm1" localSheetId="19">#REF!</definedName>
    <definedName name="________mm1">#REF!</definedName>
    <definedName name="________mm2" localSheetId="19">#REF!</definedName>
    <definedName name="________mm2">#REF!</definedName>
    <definedName name="________mm3" localSheetId="19">#REF!</definedName>
    <definedName name="________mm3">#REF!</definedName>
    <definedName name="________Mzd1" localSheetId="3">[12]Basicrates!$D$158</definedName>
    <definedName name="________Mzd1" localSheetId="19">#REF!</definedName>
    <definedName name="________Mzd1" localSheetId="2">[12]Basicrates!$D$158</definedName>
    <definedName name="________Mzd1" localSheetId="25">[12]Basicrates!$D$158</definedName>
    <definedName name="________Mzd1" localSheetId="16">#REF!</definedName>
    <definedName name="________Mzd1">#REF!</definedName>
    <definedName name="________Nov2007" localSheetId="3" hidden="1">{"'PROFITABILITY'!$A$1:$F$45"}</definedName>
    <definedName name="________Nov2007" localSheetId="22" hidden="1">{"'PROFITABILITY'!$A$1:$F$45"}</definedName>
    <definedName name="________Nov2007" localSheetId="19" hidden="1">{"'PROFITABILITY'!$A$1:$F$45"}</definedName>
    <definedName name="________Nov2007" localSheetId="2" hidden="1">{"'PROFITABILITY'!$A$1:$F$45"}</definedName>
    <definedName name="________Nov2007" localSheetId="25" hidden="1">{"'PROFITABILITY'!$A$1:$F$45"}</definedName>
    <definedName name="________Nov2007" localSheetId="16" hidden="1">{"'PROFITABILITY'!$A$1:$F$45"}</definedName>
    <definedName name="________Nov2007" localSheetId="21" hidden="1">{"'PROFITABILITY'!$A$1:$F$45"}</definedName>
    <definedName name="________Nov2007" hidden="1">{"'PROFITABILITY'!$A$1:$F$45"}</definedName>
    <definedName name="________OP2" localSheetId="3">[11]Basicrates!$D$152</definedName>
    <definedName name="________OP2" localSheetId="19">#REF!</definedName>
    <definedName name="________OP2" localSheetId="2">[11]Basicrates!$D$152</definedName>
    <definedName name="________OP2" localSheetId="25">[11]Basicrates!$D$152</definedName>
    <definedName name="________OP2" localSheetId="16">#REF!</definedName>
    <definedName name="________OP2">#REF!</definedName>
    <definedName name="________PM123" hidden="1">{"'Sheet1'!$A$4386:$N$4591"}</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sh1">90</definedName>
    <definedName name="________sh2">120</definedName>
    <definedName name="________sh3">150</definedName>
    <definedName name="________sh4">180</definedName>
    <definedName name="________tab1" localSheetId="19">#REF!</definedName>
    <definedName name="________tab1" localSheetId="2">#REF!</definedName>
    <definedName name="________tab1" localSheetId="25">#REF!</definedName>
    <definedName name="________tab1" localSheetId="16">#REF!</definedName>
    <definedName name="________tab1">#REF!</definedName>
    <definedName name="________tab2" localSheetId="16">#REF!</definedName>
    <definedName name="________tab2">#REF!</definedName>
    <definedName name="________VS2004" localSheetId="22" hidden="1">#REF!</definedName>
    <definedName name="________VS2004" localSheetId="21" hidden="1">#REF!</definedName>
    <definedName name="________VS2004" hidden="1">#REF!</definedName>
    <definedName name="________WD2" localSheetId="3">[11]Basicrates!$D$131</definedName>
    <definedName name="________WD2" localSheetId="19">#REF!</definedName>
    <definedName name="________WD2" localSheetId="2">[11]Basicrates!$D$131</definedName>
    <definedName name="________WD2" localSheetId="25">[11]Basicrates!$D$131</definedName>
    <definedName name="________WD2" localSheetId="16">#REF!</definedName>
    <definedName name="________WD2">#REF!</definedName>
    <definedName name="________Xl1">#REF!</definedName>
    <definedName name="________xlcn.WorksheetConnection_InfoEntryA2D32" localSheetId="3" hidden="1">'[10]Info Entry'!$A$2:$C$32</definedName>
    <definedName name="________xlcn.WorksheetConnection_InfoEntryA2D32" localSheetId="19" hidden="1">#REF!</definedName>
    <definedName name="________xlcn.WorksheetConnection_InfoEntryA2D32" localSheetId="2" hidden="1">'[10]Info Entry'!$A$2:$C$32</definedName>
    <definedName name="________xlcn.WorksheetConnection_InfoEntryA2D32" localSheetId="25" hidden="1">'[10]Info Entry'!$A$2:$C$32</definedName>
    <definedName name="________xlcn.WorksheetConnection_InfoEntryA2D32" localSheetId="16" hidden="1">#REF!</definedName>
    <definedName name="________xlcn.WorksheetConnection_InfoEntryA2D32" hidden="1">#REF!</definedName>
    <definedName name="________xlnm._FilterDatabase_1" localSheetId="22">#REF!</definedName>
    <definedName name="________xlnm._FilterDatabase_1" localSheetId="16">#REF!</definedName>
    <definedName name="________xlnm._FilterDatabase_1" localSheetId="21">#REF!</definedName>
    <definedName name="________xlnm._FilterDatabase_1">#REF!</definedName>
    <definedName name="________xlnm._FilterDatabase_2" localSheetId="22">#REF!</definedName>
    <definedName name="________xlnm._FilterDatabase_2" localSheetId="21">#REF!</definedName>
    <definedName name="________xlnm._FilterDatabase_2">#REF!</definedName>
    <definedName name="________xlnm._FilterDatabase_3">#REF!</definedName>
    <definedName name="________xlnm._FilterDatabase_4">#REF!</definedName>
    <definedName name="________xlnm._FilterDatabase_5">#N/A</definedName>
    <definedName name="________xlnm.Print_Area_1" localSheetId="3">#REF!</definedName>
    <definedName name="________xlnm.Print_Area_1" localSheetId="22">#REF!</definedName>
    <definedName name="________xlnm.Print_Area_1" localSheetId="16">#REF!</definedName>
    <definedName name="________xlnm.Print_Area_1" localSheetId="21">#REF!</definedName>
    <definedName name="________xlnm.Print_Area_1">#REF!</definedName>
    <definedName name="________xlnm.Print_Area_1_1">"#REF!"</definedName>
    <definedName name="________xlnm.Print_Area_10" localSheetId="3">#REF!</definedName>
    <definedName name="________xlnm.Print_Area_10" localSheetId="22">#REF!</definedName>
    <definedName name="________xlnm.Print_Area_10" localSheetId="16">#REF!</definedName>
    <definedName name="________xlnm.Print_Area_10" localSheetId="21">#REF!</definedName>
    <definedName name="________xlnm.Print_Area_10">#REF!</definedName>
    <definedName name="________xlnm.Print_Area_10_1">"#REF!"</definedName>
    <definedName name="________xlnm.Print_Area_11" localSheetId="3">#REF!</definedName>
    <definedName name="________xlnm.Print_Area_11" localSheetId="22">#REF!</definedName>
    <definedName name="________xlnm.Print_Area_11" localSheetId="16">#REF!</definedName>
    <definedName name="________xlnm.Print_Area_11" localSheetId="21">#REF!</definedName>
    <definedName name="________xlnm.Print_Area_11">#REF!</definedName>
    <definedName name="________xlnm.Print_Area_11_1">"#REF!"</definedName>
    <definedName name="________xlnm.Print_Area_13" localSheetId="3">#REF!</definedName>
    <definedName name="________xlnm.Print_Area_13" localSheetId="22">#REF!</definedName>
    <definedName name="________xlnm.Print_Area_13" localSheetId="16">#REF!</definedName>
    <definedName name="________xlnm.Print_Area_13" localSheetId="21">#REF!</definedName>
    <definedName name="________xlnm.Print_Area_13">#REF!</definedName>
    <definedName name="________xlnm.Print_Area_2" localSheetId="3">#REF!</definedName>
    <definedName name="________xlnm.Print_Area_2" localSheetId="22">#REF!</definedName>
    <definedName name="________xlnm.Print_Area_2" localSheetId="21">#REF!</definedName>
    <definedName name="________xlnm.Print_Area_2">#REF!</definedName>
    <definedName name="________xlnm.Print_Area_3" localSheetId="22">#REF!</definedName>
    <definedName name="________xlnm.Print_Area_3" localSheetId="21">#REF!</definedName>
    <definedName name="________xlnm.Print_Area_3">#REF!</definedName>
    <definedName name="________xlnm.Print_Area_4">#REF!</definedName>
    <definedName name="________xlnm.Print_Area_5">#REF!</definedName>
    <definedName name="________xlnm.Print_Area_6">#REF!</definedName>
    <definedName name="________xlnm.Print_Area_7">#REF!</definedName>
    <definedName name="________xlnm.Print_Area_8">#REF!</definedName>
    <definedName name="________xlnm.Print_Area_9">#REF!</definedName>
    <definedName name="________xlnm.Print_Titles">#REF!</definedName>
    <definedName name="________xlnm.Print_Titles_1">#REF!</definedName>
    <definedName name="________xlnm.Print_Titles_2" localSheetId="3">(#REF!,#REF!)</definedName>
    <definedName name="________xlnm.Print_Titles_2" localSheetId="19">(#REF!,#REF!)</definedName>
    <definedName name="________xlnm.Print_Titles_2">(#REF!,#REF!)</definedName>
    <definedName name="________xlnm.Print_Titles_3" localSheetId="3">(#REF!,#REF!)</definedName>
    <definedName name="________xlnm.Print_Titles_3" localSheetId="22">(#REF!,#REF!)</definedName>
    <definedName name="________xlnm.Print_Titles_3" localSheetId="21">(#REF!,#REF!)</definedName>
    <definedName name="________xlnm.Print_Titles_3">(#REF!,#REF!)</definedName>
    <definedName name="________xlnm.Print_Titles_4" localSheetId="3">#REF!</definedName>
    <definedName name="________xlnm.Print_Titles_4" localSheetId="22">#REF!</definedName>
    <definedName name="________xlnm.Print_Titles_4" localSheetId="16">#REF!</definedName>
    <definedName name="________xlnm.Print_Titles_4" localSheetId="21">#REF!</definedName>
    <definedName name="________xlnm.Print_Titles_4">#REF!</definedName>
    <definedName name="________xlnm.Print_Titles_7" localSheetId="3">#REF!</definedName>
    <definedName name="________xlnm.Print_Titles_7">#REF!</definedName>
    <definedName name="_______1____123Graph_ACHART_1" localSheetId="3" hidden="1">#REF!</definedName>
    <definedName name="_______1____123Graph_ACHART_1" hidden="1">#REF!</definedName>
    <definedName name="_______2____123Graph_BCHART_1" hidden="1">#REF!</definedName>
    <definedName name="_______3____123Graph_CCHART_1" hidden="1">#REF!</definedName>
    <definedName name="_______4___123Graph_ACHART_1" hidden="1">#REF!</definedName>
    <definedName name="_______5___123Graph_BCHART_1" hidden="1">#REF!</definedName>
    <definedName name="_______6___123Graph_CCHART_1" hidden="1">#REF!</definedName>
    <definedName name="_______7__123Graph_ACHART_1" hidden="1">#REF!</definedName>
    <definedName name="_______8__123Graph_BCHART_1" hidden="1">#REF!</definedName>
    <definedName name="_______9__123Graph_CCHART_1" hidden="1">#REF!</definedName>
    <definedName name="_______a1">#REF!</definedName>
    <definedName name="_______A2">#REF!</definedName>
    <definedName name="_______A65537">#REF!</definedName>
    <definedName name="_______A655600">#REF!</definedName>
    <definedName name="_______a655601">#REF!</definedName>
    <definedName name="_______A71614">#REF!</definedName>
    <definedName name="_______A81614">#REF!</definedName>
    <definedName name="_______A91614">#REF!</definedName>
    <definedName name="_______a999999">#REF!</definedName>
    <definedName name="_______aa1" localSheetId="3" hidden="1">{"'PROFITABILITY'!$A$1:$F$45"}</definedName>
    <definedName name="_______aa1" localSheetId="22" hidden="1">{"'PROFITABILITY'!$A$1:$F$45"}</definedName>
    <definedName name="_______aa1" localSheetId="19" hidden="1">{"'PROFITABILITY'!$A$1:$F$45"}</definedName>
    <definedName name="_______aa1" localSheetId="2" hidden="1">{"'PROFITABILITY'!$A$1:$F$45"}</definedName>
    <definedName name="_______aa1" localSheetId="25" hidden="1">{"'PROFITABILITY'!$A$1:$F$45"}</definedName>
    <definedName name="_______aa1" localSheetId="16" hidden="1">{"'PROFITABILITY'!$A$1:$F$45"}</definedName>
    <definedName name="_______aa1" localSheetId="21" hidden="1">{"'PROFITABILITY'!$A$1:$F$45"}</definedName>
    <definedName name="_______aa1" hidden="1">{"'PROFITABILITY'!$A$1:$F$45"}</definedName>
    <definedName name="_______aba2">#REF!</definedName>
    <definedName name="_______aoc1">#REF!</definedName>
    <definedName name="_______aoc2">#REF!</definedName>
    <definedName name="_______aoc3">#REF!</definedName>
    <definedName name="_______aoc4">#REF!</definedName>
    <definedName name="_______b111121" localSheetId="2">#REF!</definedName>
    <definedName name="_______b111121" localSheetId="25">#REF!</definedName>
    <definedName name="_______b111121">#REF!</definedName>
    <definedName name="_______bom1">#REF!</definedName>
    <definedName name="_______CAN112">13.42</definedName>
    <definedName name="_______CAN113">12.98</definedName>
    <definedName name="_______CAN117">12.7</definedName>
    <definedName name="_______CAN118">13.27</definedName>
    <definedName name="_______CAN120">11.72</definedName>
    <definedName name="_______CAN210">10.38</definedName>
    <definedName name="_______CAN211">10.58</definedName>
    <definedName name="_______CAN213">10.56</definedName>
    <definedName name="_______CAN215">10.22</definedName>
    <definedName name="_______CAN216">9.61</definedName>
    <definedName name="_______CAN217">10.47</definedName>
    <definedName name="_______CAN219">10.91</definedName>
    <definedName name="_______CAN220">11.09</definedName>
    <definedName name="_______CAN221">11.25</definedName>
    <definedName name="_______CAN222">10.17</definedName>
    <definedName name="_______CAN223">9.89</definedName>
    <definedName name="_______CAN230">10.79</definedName>
    <definedName name="_______can421">40.2</definedName>
    <definedName name="_______can422">41.57</definedName>
    <definedName name="_______can423">43.9</definedName>
    <definedName name="_______can424">41.19</definedName>
    <definedName name="_______can425">42.81</definedName>
    <definedName name="_______can426">40.77</definedName>
    <definedName name="_______can427">40.92</definedName>
    <definedName name="_______can428">39.29</definedName>
    <definedName name="_______can429">45.19</definedName>
    <definedName name="_______can430">40.73</definedName>
    <definedName name="_______can431">42.52</definedName>
    <definedName name="_______can432">42.53</definedName>
    <definedName name="_______can433">43.69</definedName>
    <definedName name="_______can434">40.43</definedName>
    <definedName name="_______can435">43.3</definedName>
    <definedName name="_______cem124" localSheetId="19">#REF!</definedName>
    <definedName name="_______cem124">#REF!</definedName>
    <definedName name="_______CFB1">#REF!</definedName>
    <definedName name="_______CFB2">#REF!</definedName>
    <definedName name="_______CFB3">#REF!</definedName>
    <definedName name="_______col33">'[13]A1-Continuous'!#REF!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c05" localSheetId="22" hidden="1">{"'Sheet1'!$A$4386:$N$4591"}</definedName>
    <definedName name="_______dec05" localSheetId="19" hidden="1">{"'Sheet1'!$A$4386:$N$4591"}</definedName>
    <definedName name="_______dec05" localSheetId="2" hidden="1">{"'Sheet1'!$A$4386:$N$4591"}</definedName>
    <definedName name="_______dec05" localSheetId="25" hidden="1">{"'Sheet1'!$A$4386:$N$4591"}</definedName>
    <definedName name="_______dec05" localSheetId="16" hidden="1">{"'Sheet1'!$A$4386:$N$4591"}</definedName>
    <definedName name="_______dec05" localSheetId="21" hidden="1">{"'Sheet1'!$A$4386:$N$4591"}</definedName>
    <definedName name="_______dec05" hidden="1">{"'Sheet1'!$A$4386:$N$4591"}</definedName>
    <definedName name="_______del1">#REF!</definedName>
    <definedName name="_______DET1" localSheetId="3">[11]Basicrates!$D$39</definedName>
    <definedName name="_______DET1" localSheetId="19">#REF!</definedName>
    <definedName name="_______DET1" localSheetId="2">[11]Basicrates!$D$39</definedName>
    <definedName name="_______DET1" localSheetId="25">[11]Basicrates!$D$39</definedName>
    <definedName name="_______DET1" localSheetId="16">#REF!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#REF!</definedName>
    <definedName name="_______dol12" localSheetId="3">#REF!</definedName>
    <definedName name="_______dol12" localSheetId="22">#REF!</definedName>
    <definedName name="_______dol12" localSheetId="21">#REF!</definedName>
    <definedName name="_______dol12">#REF!</definedName>
    <definedName name="_______dol6" localSheetId="3">#REF!</definedName>
    <definedName name="_______dol6">#REF!</definedName>
    <definedName name="_______drg2">#REF!</definedName>
    <definedName name="_______f1">#REF!</definedName>
    <definedName name="_______FEL1" localSheetId="3">[11]Basicrates!$D$90</definedName>
    <definedName name="_______FEL1" localSheetId="19">#REF!</definedName>
    <definedName name="_______FEL1" localSheetId="2">[11]Basicrates!$D$90</definedName>
    <definedName name="_______FEL1" localSheetId="25">[11]Basicrates!$D$90</definedName>
    <definedName name="_______FEL1" localSheetId="16">#REF!</definedName>
    <definedName name="_______FEL1">#REF!</definedName>
    <definedName name="_______g1" localSheetId="16">#REF!</definedName>
    <definedName name="_______g1">#REF!</definedName>
    <definedName name="_______g2">#REF!</definedName>
    <definedName name="_______GEL1" localSheetId="3">[11]Basicrates!$D$38</definedName>
    <definedName name="_______GEL1" localSheetId="19">#REF!</definedName>
    <definedName name="_______GEL1" localSheetId="2">[11]Basicrates!$D$38</definedName>
    <definedName name="_______GEL1" localSheetId="25">[11]Basicrates!$D$38</definedName>
    <definedName name="_______GEL1" localSheetId="16">#REF!</definedName>
    <definedName name="_______GEL1">#REF!</definedName>
    <definedName name="_______HBG10" localSheetId="3">[11]Basicrates!$F$13</definedName>
    <definedName name="_______HBG10" localSheetId="19">#REF!</definedName>
    <definedName name="_______HBG10" localSheetId="2">[11]Basicrates!$F$13</definedName>
    <definedName name="_______HBG10" localSheetId="25">[11]Basicrates!$F$13</definedName>
    <definedName name="_______HBG10" localSheetId="16">#REF!</definedName>
    <definedName name="_______HBG10">#REF!</definedName>
    <definedName name="_______HBG12" localSheetId="3">[11]Basicrates!$F$12</definedName>
    <definedName name="_______HBG12" localSheetId="19">#REF!</definedName>
    <definedName name="_______HBG12" localSheetId="2">[11]Basicrates!$F$12</definedName>
    <definedName name="_______HBG12" localSheetId="25">[11]Basicrates!$F$12</definedName>
    <definedName name="_______HBG12" localSheetId="16">#REF!</definedName>
    <definedName name="_______HBG12">#REF!</definedName>
    <definedName name="_______HBG25" localSheetId="3">[11]Basicrates!$F$10</definedName>
    <definedName name="_______HBG25" localSheetId="19">#REF!</definedName>
    <definedName name="_______HBG25" localSheetId="2">[11]Basicrates!$F$10</definedName>
    <definedName name="_______HBG25" localSheetId="25">[11]Basicrates!$F$10</definedName>
    <definedName name="_______HBG25" localSheetId="16">#REF!</definedName>
    <definedName name="_______HBG25">#REF!</definedName>
    <definedName name="_______HBG40" localSheetId="3">[11]Basicrates!$F$9</definedName>
    <definedName name="_______HBG40" localSheetId="19">#REF!</definedName>
    <definedName name="_______HBG40" localSheetId="2">[11]Basicrates!$F$9</definedName>
    <definedName name="_______HBG40" localSheetId="25">[11]Basicrates!$F$9</definedName>
    <definedName name="_______HBG40" localSheetId="16">#REF!</definedName>
    <definedName name="_______HBG40">#REF!</definedName>
    <definedName name="_______HBG50" localSheetId="3">[11]Basicrates!$F$8</definedName>
    <definedName name="_______HBG50" localSheetId="19">#REF!</definedName>
    <definedName name="_______HBG50" localSheetId="2">[11]Basicrates!$F$8</definedName>
    <definedName name="_______HBG50" localSheetId="25">[11]Basicrates!$F$8</definedName>
    <definedName name="_______HBG50" localSheetId="16">#REF!</definedName>
    <definedName name="_______HBG50">#REF!</definedName>
    <definedName name="_______HBG6" localSheetId="3">[11]Basicrates!$F$14</definedName>
    <definedName name="_______HBG6" localSheetId="19">#REF!</definedName>
    <definedName name="_______HBG6" localSheetId="2">[11]Basicrates!$F$14</definedName>
    <definedName name="_______HBG6" localSheetId="25">[11]Basicrates!$F$14</definedName>
    <definedName name="_______HBG6" localSheetId="16">#REF!</definedName>
    <definedName name="_______HBG6">#REF!</definedName>
    <definedName name="_______IDA1" localSheetId="22">#REF!</definedName>
    <definedName name="_______IDA1" localSheetId="16">#REF!</definedName>
    <definedName name="_______IDA1" localSheetId="21">#REF!</definedName>
    <definedName name="_______IDA1">#REF!</definedName>
    <definedName name="_______in18900" localSheetId="22">#REF!</definedName>
    <definedName name="_______in18900" localSheetId="21">#REF!</definedName>
    <definedName name="_______in18900">#REF!</definedName>
    <definedName name="_______iv19000">#REF!</definedName>
    <definedName name="_______Ki1">#REF!</definedName>
    <definedName name="_______Ki2">#REF!</definedName>
    <definedName name="_______lb1">#REF!</definedName>
    <definedName name="_______lb2">#REF!</definedName>
    <definedName name="_______m20">#REF!</definedName>
    <definedName name="_______m234">#REF!</definedName>
    <definedName name="_______m35">#REF!</definedName>
    <definedName name="_______mac2">200</definedName>
    <definedName name="_______mcl132">'[13]A1-Continuous'!#REF!</definedName>
    <definedName name="_______MG1" localSheetId="3">[11]Basicrates!$D$132</definedName>
    <definedName name="_______MG1" localSheetId="19">#REF!</definedName>
    <definedName name="_______MG1" localSheetId="2">[11]Basicrates!$D$132</definedName>
    <definedName name="_______MG1" localSheetId="25">[11]Basicrates!$D$132</definedName>
    <definedName name="_______MG1" localSheetId="16">#REF!</definedName>
    <definedName name="_______MG1">#REF!</definedName>
    <definedName name="_______mix10">4.5</definedName>
    <definedName name="_______mix15">264/50</definedName>
    <definedName name="_______mix20">330/50</definedName>
    <definedName name="_______mix30">350/50</definedName>
    <definedName name="_______mix40">450/50</definedName>
    <definedName name="_______ml3">'[13]A1-Continuous'!#REF!</definedName>
    <definedName name="_______ml33">'[13]A1-Continuous'!#REF!</definedName>
    <definedName name="_______mlc33">'[13]A1-Continuous'!#REF!</definedName>
    <definedName name="_______mm1" localSheetId="19">#REF!</definedName>
    <definedName name="_______mm1">#REF!</definedName>
    <definedName name="_______mm2" localSheetId="19">#REF!</definedName>
    <definedName name="_______mm2">#REF!</definedName>
    <definedName name="_______mm3" localSheetId="19">#REF!</definedName>
    <definedName name="_______mm3">#REF!</definedName>
    <definedName name="_______mnk1">#REF!</definedName>
    <definedName name="_______Mzd1" localSheetId="3">[12]Basicrates!$D$158</definedName>
    <definedName name="_______Mzd1" localSheetId="19">#REF!</definedName>
    <definedName name="_______Mzd1" localSheetId="2">[12]Basicrates!$D$158</definedName>
    <definedName name="_______Mzd1" localSheetId="25">[12]Basicrates!$D$158</definedName>
    <definedName name="_______Mzd1" localSheetId="16">#REF!</definedName>
    <definedName name="_______Mzd1">#REF!</definedName>
    <definedName name="_______Nov2007" localSheetId="3" hidden="1">{"'PROFITABILITY'!$A$1:$F$45"}</definedName>
    <definedName name="_______Nov2007" localSheetId="22" hidden="1">{"'PROFITABILITY'!$A$1:$F$45"}</definedName>
    <definedName name="_______Nov2007" localSheetId="19" hidden="1">{"'PROFITABILITY'!$A$1:$F$45"}</definedName>
    <definedName name="_______Nov2007" localSheetId="2" hidden="1">{"'PROFITABILITY'!$A$1:$F$45"}</definedName>
    <definedName name="_______Nov2007" localSheetId="25" hidden="1">{"'PROFITABILITY'!$A$1:$F$45"}</definedName>
    <definedName name="_______Nov2007" localSheetId="16" hidden="1">{"'PROFITABILITY'!$A$1:$F$45"}</definedName>
    <definedName name="_______Nov2007" localSheetId="21" hidden="1">{"'PROFITABILITY'!$A$1:$F$45"}</definedName>
    <definedName name="_______Nov2007" hidden="1">{"'PROFITABILITY'!$A$1:$F$45"}</definedName>
    <definedName name="_______OP2" localSheetId="3">[11]Basicrates!$D$152</definedName>
    <definedName name="_______OP2" localSheetId="19">#REF!</definedName>
    <definedName name="_______OP2" localSheetId="2">[11]Basicrates!$D$152</definedName>
    <definedName name="_______OP2" localSheetId="25">[11]Basicrates!$D$152</definedName>
    <definedName name="_______OP2" localSheetId="16">#REF!</definedName>
    <definedName name="_______OP2">#REF!</definedName>
    <definedName name="_______out2">#REF!</definedName>
    <definedName name="_______pep99">#REF!</definedName>
    <definedName name="_______Re1">#REF!</definedName>
    <definedName name="_______Rl1">#REF!</definedName>
    <definedName name="_______rs1" localSheetId="16">#REF!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h1">90</definedName>
    <definedName name="_______sh2">120</definedName>
    <definedName name="_______sh3">150</definedName>
    <definedName name="_______sh4">180</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 localSheetId="2">#REF!</definedName>
    <definedName name="_______tab1" localSheetId="25">#REF!</definedName>
    <definedName name="_______tab1" localSheetId="16">#REF!</definedName>
    <definedName name="_______tab1">#REF!</definedName>
    <definedName name="_______tab2" localSheetId="19">#REF!</definedName>
    <definedName name="_______tab2">#REF!</definedName>
    <definedName name="_______Tk1">#REF!</definedName>
    <definedName name="_______Tkl1">#REF!</definedName>
    <definedName name="_______VS2004" localSheetId="22" hidden="1">#REF!</definedName>
    <definedName name="_______VS2004" localSheetId="21" hidden="1">#REF!</definedName>
    <definedName name="_______VS2004" hidden="1">#REF!</definedName>
    <definedName name="_______WD2" localSheetId="3">[11]Basicrates!$D$131</definedName>
    <definedName name="_______WD2" localSheetId="19">#REF!</definedName>
    <definedName name="_______WD2" localSheetId="2">[11]Basicrates!$D$131</definedName>
    <definedName name="_______WD2" localSheetId="25">[11]Basicrates!$D$131</definedName>
    <definedName name="_______WD2" localSheetId="16">#REF!</definedName>
    <definedName name="_______WD2">#REF!</definedName>
    <definedName name="_______wp1">#REF!</definedName>
    <definedName name="_______Xl1">#REF!</definedName>
    <definedName name="_______xlcn.WorksheetConnection_InfoEntryA2D32" localSheetId="3" hidden="1">'[10]Info Entry'!$A$2:$C$32</definedName>
    <definedName name="_______xlcn.WorksheetConnection_InfoEntryA2D32" localSheetId="19" hidden="1">#REF!</definedName>
    <definedName name="_______xlcn.WorksheetConnection_InfoEntryA2D32" localSheetId="2" hidden="1">'[10]Info Entry'!$A$2:$C$32</definedName>
    <definedName name="_______xlcn.WorksheetConnection_InfoEntryA2D32" localSheetId="25" hidden="1">'[10]Info Entry'!$A$2:$C$32</definedName>
    <definedName name="_______xlcn.WorksheetConnection_InfoEntryA2D32" localSheetId="16" hidden="1">#REF!</definedName>
    <definedName name="_______xlcn.WorksheetConnection_InfoEntryA2D32" hidden="1">#REF!</definedName>
    <definedName name="_______xlnm._FilterDatabase_1" localSheetId="22">#REF!</definedName>
    <definedName name="_______xlnm._FilterDatabase_1" localSheetId="16">#REF!</definedName>
    <definedName name="_______xlnm._FilterDatabase_1" localSheetId="21">#REF!</definedName>
    <definedName name="_______xlnm._FilterDatabase_1">#REF!</definedName>
    <definedName name="_______xlnm._FilterDatabase_2" localSheetId="22">#REF!</definedName>
    <definedName name="_______xlnm._FilterDatabase_2" localSheetId="21">#REF!</definedName>
    <definedName name="_______xlnm._FilterDatabase_2">#REF!</definedName>
    <definedName name="_______xlnm._FilterDatabase_3">#REF!</definedName>
    <definedName name="_______xlnm._FilterDatabase_4">#REF!</definedName>
    <definedName name="_______xlnm._FilterDatabase_5">#N/A</definedName>
    <definedName name="_______xlnm.Print_Area_1" localSheetId="3">#REF!</definedName>
    <definedName name="_______xlnm.Print_Area_1" localSheetId="22">#REF!</definedName>
    <definedName name="_______xlnm.Print_Area_1" localSheetId="16">#REF!</definedName>
    <definedName name="_______xlnm.Print_Area_1" localSheetId="21">#REF!</definedName>
    <definedName name="_______xlnm.Print_Area_1">#REF!</definedName>
    <definedName name="_______xlnm.Print_Area_1_1">"#REF!"</definedName>
    <definedName name="_______xlnm.Print_Area_10" localSheetId="3">#REF!</definedName>
    <definedName name="_______xlnm.Print_Area_10" localSheetId="22">#REF!</definedName>
    <definedName name="_______xlnm.Print_Area_10" localSheetId="16">#REF!</definedName>
    <definedName name="_______xlnm.Print_Area_10" localSheetId="21">#REF!</definedName>
    <definedName name="_______xlnm.Print_Area_10">#REF!</definedName>
    <definedName name="_______xlnm.Print_Area_10_1">"#REF!"</definedName>
    <definedName name="_______xlnm.Print_Area_11" localSheetId="3">#REF!</definedName>
    <definedName name="_______xlnm.Print_Area_11" localSheetId="22">#REF!</definedName>
    <definedName name="_______xlnm.Print_Area_11" localSheetId="16">#REF!</definedName>
    <definedName name="_______xlnm.Print_Area_11" localSheetId="21">#REF!</definedName>
    <definedName name="_______xlnm.Print_Area_11">#REF!</definedName>
    <definedName name="_______xlnm.Print_Area_11_1">"#REF!"</definedName>
    <definedName name="_______xlnm.Print_Area_13" localSheetId="3">#REF!</definedName>
    <definedName name="_______xlnm.Print_Area_13" localSheetId="22">#REF!</definedName>
    <definedName name="_______xlnm.Print_Area_13" localSheetId="16">#REF!</definedName>
    <definedName name="_______xlnm.Print_Area_13" localSheetId="21">#REF!</definedName>
    <definedName name="_______xlnm.Print_Area_13">#REF!</definedName>
    <definedName name="_______xlnm.Print_Area_2" localSheetId="3">#REF!</definedName>
    <definedName name="_______xlnm.Print_Area_2" localSheetId="22">#REF!</definedName>
    <definedName name="_______xlnm.Print_Area_2" localSheetId="21">#REF!</definedName>
    <definedName name="_______xlnm.Print_Area_2">#REF!</definedName>
    <definedName name="_______xlnm.Print_Area_3" localSheetId="22">#REF!</definedName>
    <definedName name="_______xlnm.Print_Area_3" localSheetId="21">#REF!</definedName>
    <definedName name="_______xlnm.Print_Area_3">#REF!</definedName>
    <definedName name="_______xlnm.Print_Area_4">#REF!</definedName>
    <definedName name="_______xlnm.Print_Area_5">#REF!</definedName>
    <definedName name="_______xlnm.Print_Area_6">#REF!</definedName>
    <definedName name="_______xlnm.Print_Area_7">#REF!</definedName>
    <definedName name="_______xlnm.Print_Area_8">#REF!</definedName>
    <definedName name="_______xlnm.Print_Area_9">#REF!</definedName>
    <definedName name="_______xlnm.Print_Titles">#REF!</definedName>
    <definedName name="_______xlnm.Print_Titles_1">#REF!</definedName>
    <definedName name="_______xlnm.Print_Titles_2" localSheetId="3">(#REF!,#REF!)</definedName>
    <definedName name="_______xlnm.Print_Titles_2" localSheetId="19">(#REF!,#REF!)</definedName>
    <definedName name="_______xlnm.Print_Titles_2">(#REF!,#REF!)</definedName>
    <definedName name="_______xlnm.Print_Titles_3" localSheetId="3">(#REF!,#REF!)</definedName>
    <definedName name="_______xlnm.Print_Titles_3" localSheetId="22">(#REF!,#REF!)</definedName>
    <definedName name="_______xlnm.Print_Titles_3" localSheetId="21">(#REF!,#REF!)</definedName>
    <definedName name="_______xlnm.Print_Titles_3">(#REF!,#REF!)</definedName>
    <definedName name="_______xlnm.Print_Titles_4" localSheetId="3">#REF!</definedName>
    <definedName name="_______xlnm.Print_Titles_4" localSheetId="22">#REF!</definedName>
    <definedName name="_______xlnm.Print_Titles_4" localSheetId="16">#REF!</definedName>
    <definedName name="_______xlnm.Print_Titles_4" localSheetId="21">#REF!</definedName>
    <definedName name="_______xlnm.Print_Titles_4">#REF!</definedName>
    <definedName name="_______xlnm.Print_Titles_7" localSheetId="3">#REF!</definedName>
    <definedName name="_______xlnm.Print_Titles_7">#REF!</definedName>
    <definedName name="______1____123Graph_ACHART_1" localSheetId="3" hidden="1">#REF!</definedName>
    <definedName name="______1____123Graph_ACHART_1" hidden="1">#REF!</definedName>
    <definedName name="______2____123Graph_BCHART_1" hidden="1">#REF!</definedName>
    <definedName name="______3____123Graph_CCHART_1" hidden="1">#REF!</definedName>
    <definedName name="______4___123Graph_ACHART_1" hidden="1">#REF!</definedName>
    <definedName name="______5___123Graph_BCHART_1" hidden="1">#REF!</definedName>
    <definedName name="______6___123Graph_CCHART_1" hidden="1">#REF!</definedName>
    <definedName name="______7__123Graph_ACHART_1" hidden="1">#REF!</definedName>
    <definedName name="______8__123Graph_BCHART_1" hidden="1">#REF!</definedName>
    <definedName name="______9__123Graph_CCHART_1" hidden="1">#REF!</definedName>
    <definedName name="______a1">#REF!</definedName>
    <definedName name="______A2">#REF!</definedName>
    <definedName name="______A65537">#REF!</definedName>
    <definedName name="______A655600">#REF!</definedName>
    <definedName name="______a655601">#REF!</definedName>
    <definedName name="______A71614">#REF!</definedName>
    <definedName name="______A81614">#REF!</definedName>
    <definedName name="______A91614">#REF!</definedName>
    <definedName name="______a999999">#REF!</definedName>
    <definedName name="______aa1" localSheetId="3" hidden="1">{"'PROFITABILITY'!$A$1:$F$45"}</definedName>
    <definedName name="______aa1" localSheetId="22" hidden="1">{"'PROFITABILITY'!$A$1:$F$45"}</definedName>
    <definedName name="______aa1" localSheetId="19" hidden="1">{"'PROFITABILITY'!$A$1:$F$45"}</definedName>
    <definedName name="______aa1" localSheetId="2" hidden="1">{"'PROFITABILITY'!$A$1:$F$45"}</definedName>
    <definedName name="______aa1" localSheetId="25" hidden="1">{"'PROFITABILITY'!$A$1:$F$45"}</definedName>
    <definedName name="______aa1" localSheetId="16" hidden="1">{"'PROFITABILITY'!$A$1:$F$45"}</definedName>
    <definedName name="______aa1" localSheetId="21" hidden="1">{"'PROFITABILITY'!$A$1:$F$45"}</definedName>
    <definedName name="______aa1" hidden="1">{"'PROFITABILITY'!$A$1:$F$45"}</definedName>
    <definedName name="______aba2">#REF!</definedName>
    <definedName name="______aoc1">#REF!</definedName>
    <definedName name="______aoc2">#REF!</definedName>
    <definedName name="______aoc3">#REF!</definedName>
    <definedName name="______aoc4">#REF!</definedName>
    <definedName name="______axx2">[14]Report!#REF!</definedName>
    <definedName name="______AXX4">[15]Sheet1!#REF!</definedName>
    <definedName name="______axx5">[15]Sheet1!#REF!</definedName>
    <definedName name="______axx6">[15]Sheet1!#REF!</definedName>
    <definedName name="______AXX7">[15]Sheet1!#REF!</definedName>
    <definedName name="______axx8">[15]Sheet1!#REF!</definedName>
    <definedName name="______b111121" localSheetId="2">#REF!</definedName>
    <definedName name="______b111121" localSheetId="25">#REF!</definedName>
    <definedName name="______b111121">#REF!</definedName>
    <definedName name="______bom1">#REF!</definedName>
    <definedName name="______CAN112">13.42</definedName>
    <definedName name="______CAN113">12.98</definedName>
    <definedName name="______CAN117">12.7</definedName>
    <definedName name="______CAN118">13.27</definedName>
    <definedName name="______CAN120">11.72</definedName>
    <definedName name="______CAN210">10.38</definedName>
    <definedName name="______CAN211">10.58</definedName>
    <definedName name="______CAN213">10.56</definedName>
    <definedName name="______CAN215">10.22</definedName>
    <definedName name="______CAN216">9.61</definedName>
    <definedName name="______CAN217">10.47</definedName>
    <definedName name="______CAN219">10.91</definedName>
    <definedName name="______CAN220">11.09</definedName>
    <definedName name="______CAN221">11.25</definedName>
    <definedName name="______CAN222">10.17</definedName>
    <definedName name="______CAN223">9.89</definedName>
    <definedName name="______CAN230">10.79</definedName>
    <definedName name="______can421">40.2</definedName>
    <definedName name="______can422">41.57</definedName>
    <definedName name="______can423">43.9</definedName>
    <definedName name="______can424">41.19</definedName>
    <definedName name="______can425">42.81</definedName>
    <definedName name="______can426">40.77</definedName>
    <definedName name="______can427">40.92</definedName>
    <definedName name="______can428">39.29</definedName>
    <definedName name="______can429">45.19</definedName>
    <definedName name="______can430">40.73</definedName>
    <definedName name="______can431">42.52</definedName>
    <definedName name="______can432">42.53</definedName>
    <definedName name="______can433">43.69</definedName>
    <definedName name="______can434">40.43</definedName>
    <definedName name="______can435">43.3</definedName>
    <definedName name="______cem124" localSheetId="19">#REF!</definedName>
    <definedName name="______cem124">#REF!</definedName>
    <definedName name="______CFB1">#REF!</definedName>
    <definedName name="______CFB2">#REF!</definedName>
    <definedName name="______CFB3">#REF!</definedName>
    <definedName name="______cli1">[16]Code!$B$3</definedName>
    <definedName name="______cli2">[16]Code!$B$4</definedName>
    <definedName name="______cli3">[16]Code!$B$5</definedName>
    <definedName name="______cli4">[16]Code!$B$6</definedName>
    <definedName name="______col33">'[17]A1-Continuous'!#REF!</definedName>
    <definedName name="______CU600" localSheetId="3" hidden="1">{#N/A,#N/A,TRUE,"toc";#N/A,#N/A,TRUE,"general";#N/A,#N/A,TRUE,"compressive";#N/A,#N/A,TRUE,"lateral";#N/A,#N/A,TRUE,"shallow"}</definedName>
    <definedName name="______CU600" localSheetId="22" hidden="1">{#N/A,#N/A,TRUE,"toc";#N/A,#N/A,TRUE,"general";#N/A,#N/A,TRUE,"compressive";#N/A,#N/A,TRUE,"lateral";#N/A,#N/A,TRUE,"shallow"}</definedName>
    <definedName name="______CU600" localSheetId="19" hidden="1">{#N/A,#N/A,TRUE,"toc";#N/A,#N/A,TRUE,"general";#N/A,#N/A,TRUE,"compressive";#N/A,#N/A,TRUE,"lateral";#N/A,#N/A,TRUE,"shallow"}</definedName>
    <definedName name="______CU600" localSheetId="2" hidden="1">{#N/A,#N/A,TRUE,"toc";#N/A,#N/A,TRUE,"general";#N/A,#N/A,TRUE,"compressive";#N/A,#N/A,TRUE,"lateral";#N/A,#N/A,TRUE,"shallow"}</definedName>
    <definedName name="______CU600" localSheetId="25" hidden="1">{#N/A,#N/A,TRUE,"toc";#N/A,#N/A,TRUE,"general";#N/A,#N/A,TRUE,"compressive";#N/A,#N/A,TRUE,"lateral";#N/A,#N/A,TRUE,"shallow"}</definedName>
    <definedName name="______CU600" localSheetId="16" hidden="1">{#N/A,#N/A,TRUE,"toc";#N/A,#N/A,TRUE,"general";#N/A,#N/A,TRUE,"compressive";#N/A,#N/A,TRUE,"lateral";#N/A,#N/A,TRUE,"shallow"}</definedName>
    <definedName name="______CU600" localSheetId="21" hidden="1">{#N/A,#N/A,TRUE,"toc";#N/A,#N/A,TRUE,"general";#N/A,#N/A,TRUE,"compressive";#N/A,#N/A,TRUE,"lateral";#N/A,#N/A,TRUE,"shallow"}</definedName>
    <definedName name="______CU600" hidden="1">{#N/A,#N/A,TRUE,"toc";#N/A,#N/A,TRUE,"general";#N/A,#N/A,TRUE,"compressive";#N/A,#N/A,TRUE,"lateral";#N/A,#N/A,TRUE,"shallow"}</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c05" localSheetId="22" hidden="1">{"'Sheet1'!$A$4386:$N$4591"}</definedName>
    <definedName name="______dec05" localSheetId="19" hidden="1">{"'Sheet1'!$A$4386:$N$4591"}</definedName>
    <definedName name="______dec05" localSheetId="2" hidden="1">{"'Sheet1'!$A$4386:$N$4591"}</definedName>
    <definedName name="______dec05" localSheetId="25" hidden="1">{"'Sheet1'!$A$4386:$N$4591"}</definedName>
    <definedName name="______dec05" localSheetId="16" hidden="1">{"'Sheet1'!$A$4386:$N$4591"}</definedName>
    <definedName name="______dec05" localSheetId="21" hidden="1">{"'Sheet1'!$A$4386:$N$4591"}</definedName>
    <definedName name="______dec05" hidden="1">{"'Sheet1'!$A$4386:$N$4591"}</definedName>
    <definedName name="______del1">#REF!</definedName>
    <definedName name="______DET1" localSheetId="3">[11]Basicrates!$D$39</definedName>
    <definedName name="______DET1" localSheetId="19">#REF!</definedName>
    <definedName name="______DET1" localSheetId="2">[11]Basicrates!$D$39</definedName>
    <definedName name="______DET1" localSheetId="25">[11]Basicrates!$D$39</definedName>
    <definedName name="______DET1" localSheetId="16">#REF!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#REF!</definedName>
    <definedName name="______dol12" localSheetId="3">#REF!</definedName>
    <definedName name="______dol12" localSheetId="22">#REF!</definedName>
    <definedName name="______dol12" localSheetId="21">#REF!</definedName>
    <definedName name="______dol12">#REF!</definedName>
    <definedName name="______dol6" localSheetId="3">#REF!</definedName>
    <definedName name="______dol6">#REF!</definedName>
    <definedName name="______drg1">#REF!</definedName>
    <definedName name="______drg2">#REF!</definedName>
    <definedName name="______f1">#REF!</definedName>
    <definedName name="______FEL1" localSheetId="3">[11]Basicrates!$D$90</definedName>
    <definedName name="______FEL1" localSheetId="19">#REF!</definedName>
    <definedName name="______FEL1" localSheetId="2">[11]Basicrates!$D$90</definedName>
    <definedName name="______FEL1" localSheetId="25">[11]Basicrates!$D$90</definedName>
    <definedName name="______FEL1" localSheetId="16">#REF!</definedName>
    <definedName name="______FEL1">#REF!</definedName>
    <definedName name="______g1" localSheetId="16">#REF!</definedName>
    <definedName name="______g1">#REF!</definedName>
    <definedName name="______g2">#REF!</definedName>
    <definedName name="______GEL1" localSheetId="3">[11]Basicrates!$D$38</definedName>
    <definedName name="______GEL1" localSheetId="19">#REF!</definedName>
    <definedName name="______GEL1" localSheetId="2">[11]Basicrates!$D$38</definedName>
    <definedName name="______GEL1" localSheetId="25">[11]Basicrates!$D$38</definedName>
    <definedName name="______GEL1" localSheetId="16">#REF!</definedName>
    <definedName name="______GEL1">#REF!</definedName>
    <definedName name="______HBG10" localSheetId="3">[11]Basicrates!$F$13</definedName>
    <definedName name="______HBG10" localSheetId="19">#REF!</definedName>
    <definedName name="______HBG10" localSheetId="2">[11]Basicrates!$F$13</definedName>
    <definedName name="______HBG10" localSheetId="25">[11]Basicrates!$F$13</definedName>
    <definedName name="______HBG10" localSheetId="16">#REF!</definedName>
    <definedName name="______HBG10">#REF!</definedName>
    <definedName name="______HBG12" localSheetId="3">[11]Basicrates!$F$12</definedName>
    <definedName name="______HBG12" localSheetId="19">#REF!</definedName>
    <definedName name="______HBG12" localSheetId="2">[11]Basicrates!$F$12</definedName>
    <definedName name="______HBG12" localSheetId="25">[11]Basicrates!$F$12</definedName>
    <definedName name="______HBG12" localSheetId="16">#REF!</definedName>
    <definedName name="______HBG12">#REF!</definedName>
    <definedName name="______HBG25" localSheetId="3">[11]Basicrates!$F$10</definedName>
    <definedName name="______HBG25" localSheetId="19">#REF!</definedName>
    <definedName name="______HBG25" localSheetId="2">[11]Basicrates!$F$10</definedName>
    <definedName name="______HBG25" localSheetId="25">[11]Basicrates!$F$10</definedName>
    <definedName name="______HBG25" localSheetId="16">#REF!</definedName>
    <definedName name="______HBG25">#REF!</definedName>
    <definedName name="______HBG40" localSheetId="3">[11]Basicrates!$F$9</definedName>
    <definedName name="______HBG40" localSheetId="19">#REF!</definedName>
    <definedName name="______HBG40" localSheetId="2">[11]Basicrates!$F$9</definedName>
    <definedName name="______HBG40" localSheetId="25">[11]Basicrates!$F$9</definedName>
    <definedName name="______HBG40" localSheetId="16">#REF!</definedName>
    <definedName name="______HBG40">#REF!</definedName>
    <definedName name="______HBG50" localSheetId="3">[11]Basicrates!$F$8</definedName>
    <definedName name="______HBG50" localSheetId="19">#REF!</definedName>
    <definedName name="______HBG50" localSheetId="2">[11]Basicrates!$F$8</definedName>
    <definedName name="______HBG50" localSheetId="25">[11]Basicrates!$F$8</definedName>
    <definedName name="______HBG50" localSheetId="16">#REF!</definedName>
    <definedName name="______HBG50">#REF!</definedName>
    <definedName name="______HBG6" localSheetId="3">[11]Basicrates!$F$14</definedName>
    <definedName name="______HBG6" localSheetId="19">#REF!</definedName>
    <definedName name="______HBG6" localSheetId="2">[11]Basicrates!$F$14</definedName>
    <definedName name="______HBG6" localSheetId="25">[11]Basicrates!$F$14</definedName>
    <definedName name="______HBG6" localSheetId="16">#REF!</definedName>
    <definedName name="______HBG6">#REF!</definedName>
    <definedName name="______HCO2">[18]Design!#REF!</definedName>
    <definedName name="______hfi2">[15]Sheet1!#REF!</definedName>
    <definedName name="______hfi3">[14]Report!#REF!</definedName>
    <definedName name="______hfi4">[15]Sheet1!#REF!</definedName>
    <definedName name="______hfi5">[15]Sheet1!#REF!</definedName>
    <definedName name="______hfi6">[15]Sheet1!#REF!</definedName>
    <definedName name="______HFI7">[15]Sheet1!#REF!</definedName>
    <definedName name="______hfi8">[15]Sheet1!#REF!</definedName>
    <definedName name="______Hra2">[18]Design!#REF!</definedName>
    <definedName name="______Hso2">[18]Design!#REF!</definedName>
    <definedName name="______Hso3">[18]Design!#REF!</definedName>
    <definedName name="______IDA1" localSheetId="22">#REF!</definedName>
    <definedName name="______IDA1" localSheetId="16">#REF!</definedName>
    <definedName name="______IDA1" localSheetId="21">#REF!</definedName>
    <definedName name="______IDA1">#REF!</definedName>
    <definedName name="______in18900" localSheetId="22">#REF!</definedName>
    <definedName name="______in18900" localSheetId="21">#REF!</definedName>
    <definedName name="______in18900">#REF!</definedName>
    <definedName name="______Ism3">[18]Design!#REF!</definedName>
    <definedName name="______iv19000">#REF!</definedName>
    <definedName name="______kd1">[18]Design!#REF!</definedName>
    <definedName name="______kd2">[18]Design!#REF!</definedName>
    <definedName name="______kd3">[18]Design!#REF!</definedName>
    <definedName name="______Ki1">#REF!</definedName>
    <definedName name="______Ki2">#REF!</definedName>
    <definedName name="______lb1">#REF!</definedName>
    <definedName name="______lb2">#REF!</definedName>
    <definedName name="______m20">#REF!</definedName>
    <definedName name="______m234">#REF!</definedName>
    <definedName name="______m35">#REF!</definedName>
    <definedName name="______mac2">200</definedName>
    <definedName name="______mcl132">'[17]A1-Continuous'!#REF!</definedName>
    <definedName name="______MG1" localSheetId="3">[11]Basicrates!$D$132</definedName>
    <definedName name="______MG1" localSheetId="19">#REF!</definedName>
    <definedName name="______MG1" localSheetId="2">[11]Basicrates!$D$132</definedName>
    <definedName name="______MG1" localSheetId="25">[11]Basicrates!$D$132</definedName>
    <definedName name="______MG1" localSheetId="16">#REF!</definedName>
    <definedName name="______MG1">#REF!</definedName>
    <definedName name="______mix10">4.5</definedName>
    <definedName name="______mix15">264/50</definedName>
    <definedName name="______mix20">330/50</definedName>
    <definedName name="______mix30">350/50</definedName>
    <definedName name="______mix40">450/50</definedName>
    <definedName name="______ml3">'[17]A1-Continuous'!#REF!</definedName>
    <definedName name="______ml33">'[17]A1-Continuous'!#REF!</definedName>
    <definedName name="______mlc33">'[17]A1-Continuous'!#REF!</definedName>
    <definedName name="______mm1" localSheetId="19">#REF!</definedName>
    <definedName name="______mm1">#REF!</definedName>
    <definedName name="______mm2" localSheetId="19">#REF!</definedName>
    <definedName name="______mm2">#REF!</definedName>
    <definedName name="______mm3" localSheetId="19">#REF!</definedName>
    <definedName name="______mm3">#REF!</definedName>
    <definedName name="______mnk1">#REF!</definedName>
    <definedName name="______Mzd1" localSheetId="3">[12]Basicrates!$D$158</definedName>
    <definedName name="______Mzd1" localSheetId="19">#REF!</definedName>
    <definedName name="______Mzd1" localSheetId="2">[12]Basicrates!$D$158</definedName>
    <definedName name="______Mzd1" localSheetId="25">[12]Basicrates!$D$158</definedName>
    <definedName name="______Mzd1" localSheetId="16">#REF!</definedName>
    <definedName name="______Mzd1">#REF!</definedName>
    <definedName name="______Nov2007" localSheetId="3" hidden="1">{"'PROFITABILITY'!$A$1:$F$45"}</definedName>
    <definedName name="______Nov2007" localSheetId="22" hidden="1">{"'PROFITABILITY'!$A$1:$F$45"}</definedName>
    <definedName name="______Nov2007" localSheetId="19" hidden="1">{"'PROFITABILITY'!$A$1:$F$45"}</definedName>
    <definedName name="______Nov2007" localSheetId="2" hidden="1">{"'PROFITABILITY'!$A$1:$F$45"}</definedName>
    <definedName name="______Nov2007" localSheetId="25" hidden="1">{"'PROFITABILITY'!$A$1:$F$45"}</definedName>
    <definedName name="______Nov2007" localSheetId="16" hidden="1">{"'PROFITABILITY'!$A$1:$F$45"}</definedName>
    <definedName name="______Nov2007" localSheetId="21" hidden="1">{"'PROFITABILITY'!$A$1:$F$45"}</definedName>
    <definedName name="______Nov2007" hidden="1">{"'PROFITABILITY'!$A$1:$F$45"}</definedName>
    <definedName name="______OP2" localSheetId="3">[11]Basicrates!$D$152</definedName>
    <definedName name="______OP2" localSheetId="19">#REF!</definedName>
    <definedName name="______OP2" localSheetId="2">[11]Basicrates!$D$152</definedName>
    <definedName name="______OP2" localSheetId="25">[11]Basicrates!$D$152</definedName>
    <definedName name="______OP2" localSheetId="16">#REF!</definedName>
    <definedName name="______OP2">#REF!</definedName>
    <definedName name="______out2">#REF!</definedName>
    <definedName name="______pan1">#REF!</definedName>
    <definedName name="______PAN2">#REF!</definedName>
    <definedName name="______pep99">#REF!</definedName>
    <definedName name="______PM123" hidden="1">{"'Sheet1'!$A$4386:$N$4591"}</definedName>
    <definedName name="______Re1">#REF!</definedName>
    <definedName name="______Rl1">#REF!</definedName>
    <definedName name="______rs1" localSheetId="16">#REF!</definedName>
    <definedName name="______rs1">#REF!</definedName>
    <definedName name="______run1">[18]Design!#REF!</definedName>
    <definedName name="______run2">[18]Design!#REF!</definedName>
    <definedName name="______run3">[18]Design!#REF!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h1">90</definedName>
    <definedName name="______sh2">120</definedName>
    <definedName name="______sh3">150</definedName>
    <definedName name="______sh4">180</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 localSheetId="2">#REF!</definedName>
    <definedName name="______tab1" localSheetId="25">#REF!</definedName>
    <definedName name="______tab1" localSheetId="16">#REF!</definedName>
    <definedName name="______tab1">#REF!</definedName>
    <definedName name="______tab2" localSheetId="19">#REF!</definedName>
    <definedName name="______tab2">#REF!</definedName>
    <definedName name="______Tk1">#REF!</definedName>
    <definedName name="______Tkl1">#REF!</definedName>
    <definedName name="______Vf1">#REF!</definedName>
    <definedName name="______Vf2">#REF!</definedName>
    <definedName name="______VS2004" localSheetId="22" hidden="1">#REF!</definedName>
    <definedName name="______VS2004" localSheetId="21" hidden="1">#REF!</definedName>
    <definedName name="______VS2004" hidden="1">#REF!</definedName>
    <definedName name="______Wc1">[18]Design!#REF!</definedName>
    <definedName name="______WC3">[18]Design!#REF!</definedName>
    <definedName name="______WD2" localSheetId="3">[11]Basicrates!$D$131</definedName>
    <definedName name="______WD2" localSheetId="19">#REF!</definedName>
    <definedName name="______WD2" localSheetId="2">[11]Basicrates!$D$131</definedName>
    <definedName name="______WD2" localSheetId="25">[11]Basicrates!$D$131</definedName>
    <definedName name="______WD2" localSheetId="16">#REF!</definedName>
    <definedName name="______WD2">#REF!</definedName>
    <definedName name="______wp1">#REF!</definedName>
    <definedName name="______Wr1">[18]Design!#REF!</definedName>
    <definedName name="______Wr3">[18]Design!#REF!</definedName>
    <definedName name="______Xl1">#REF!</definedName>
    <definedName name="______xlcn.WorksheetConnection_InfoEntryA2D32" localSheetId="3" hidden="1">'[10]Info Entry'!$A$2:$C$32</definedName>
    <definedName name="______xlcn.WorksheetConnection_InfoEntryA2D32" localSheetId="19" hidden="1">#REF!</definedName>
    <definedName name="______xlcn.WorksheetConnection_InfoEntryA2D32" localSheetId="2" hidden="1">'[10]Info Entry'!$A$2:$C$32</definedName>
    <definedName name="______xlcn.WorksheetConnection_InfoEntryA2D32" localSheetId="25" hidden="1">'[10]Info Entry'!$A$2:$C$32</definedName>
    <definedName name="______xlcn.WorksheetConnection_InfoEntryA2D32" localSheetId="16" hidden="1">#REF!</definedName>
    <definedName name="______xlcn.WorksheetConnection_InfoEntryA2D32" hidden="1">#REF!</definedName>
    <definedName name="______xlnm._FilterDatabase_1" localSheetId="22">#REF!</definedName>
    <definedName name="______xlnm._FilterDatabase_1" localSheetId="16">#REF!</definedName>
    <definedName name="______xlnm._FilterDatabase_1" localSheetId="21">#REF!</definedName>
    <definedName name="______xlnm._FilterDatabase_1">#REF!</definedName>
    <definedName name="______xlnm._FilterDatabase_2" localSheetId="22">#REF!</definedName>
    <definedName name="______xlnm._FilterDatabase_2" localSheetId="21">#REF!</definedName>
    <definedName name="______xlnm._FilterDatabase_2">#REF!</definedName>
    <definedName name="______xlnm._FilterDatabase_3">#REF!</definedName>
    <definedName name="______xlnm._FilterDatabase_4">#REF!</definedName>
    <definedName name="______xlnm._FilterDatabase_5">#N/A</definedName>
    <definedName name="______xlnm.Print_Area_1" localSheetId="3">#REF!</definedName>
    <definedName name="______xlnm.Print_Area_1" localSheetId="22">#REF!</definedName>
    <definedName name="______xlnm.Print_Area_1" localSheetId="16">#REF!</definedName>
    <definedName name="______xlnm.Print_Area_1" localSheetId="21">#REF!</definedName>
    <definedName name="______xlnm.Print_Area_1">#REF!</definedName>
    <definedName name="______xlnm.Print_Area_1_1">"#REF!"</definedName>
    <definedName name="______xlnm.Print_Area_10" localSheetId="3">#REF!</definedName>
    <definedName name="______xlnm.Print_Area_10" localSheetId="22">#REF!</definedName>
    <definedName name="______xlnm.Print_Area_10" localSheetId="16">#REF!</definedName>
    <definedName name="______xlnm.Print_Area_10" localSheetId="21">#REF!</definedName>
    <definedName name="______xlnm.Print_Area_10">#REF!</definedName>
    <definedName name="______xlnm.Print_Area_10_1">"#REF!"</definedName>
    <definedName name="______xlnm.Print_Area_11" localSheetId="3">#REF!</definedName>
    <definedName name="______xlnm.Print_Area_11" localSheetId="22">#REF!</definedName>
    <definedName name="______xlnm.Print_Area_11" localSheetId="16">#REF!</definedName>
    <definedName name="______xlnm.Print_Area_11" localSheetId="21">#REF!</definedName>
    <definedName name="______xlnm.Print_Area_11">#REF!</definedName>
    <definedName name="______xlnm.Print_Area_11_1">"#REF!"</definedName>
    <definedName name="______xlnm.Print_Area_13" localSheetId="3">#REF!</definedName>
    <definedName name="______xlnm.Print_Area_13" localSheetId="22">#REF!</definedName>
    <definedName name="______xlnm.Print_Area_13" localSheetId="16">#REF!</definedName>
    <definedName name="______xlnm.Print_Area_13" localSheetId="21">#REF!</definedName>
    <definedName name="______xlnm.Print_Area_13">#REF!</definedName>
    <definedName name="______xlnm.Print_Area_2" localSheetId="3">#REF!</definedName>
    <definedName name="______xlnm.Print_Area_2" localSheetId="22">#REF!</definedName>
    <definedName name="______xlnm.Print_Area_2" localSheetId="21">#REF!</definedName>
    <definedName name="______xlnm.Print_Area_2">#REF!</definedName>
    <definedName name="______xlnm.Print_Area_3" localSheetId="22">#REF!</definedName>
    <definedName name="______xlnm.Print_Area_3" localSheetId="21">#REF!</definedName>
    <definedName name="______xlnm.Print_Area_3">#REF!</definedName>
    <definedName name="______xlnm.Print_Area_4">#REF!</definedName>
    <definedName name="______xlnm.Print_Area_5">#REF!</definedName>
    <definedName name="______xlnm.Print_Area_6">#REF!</definedName>
    <definedName name="______xlnm.Print_Area_7">#REF!</definedName>
    <definedName name="______xlnm.Print_Area_8">#REF!</definedName>
    <definedName name="______xlnm.Print_Area_9">#REF!</definedName>
    <definedName name="______xlnm.Print_Titles">#REF!</definedName>
    <definedName name="______xlnm.Print_Titles_1">#REF!</definedName>
    <definedName name="______xlnm.Print_Titles_2" localSheetId="3">(#REF!,#REF!)</definedName>
    <definedName name="______xlnm.Print_Titles_2" localSheetId="22">(#REF!,#REF!)</definedName>
    <definedName name="______xlnm.Print_Titles_2" localSheetId="16">(#REF!,#REF!)</definedName>
    <definedName name="______xlnm.Print_Titles_2" localSheetId="21">(#REF!,#REF!)</definedName>
    <definedName name="______xlnm.Print_Titles_2">(#REF!,#REF!)</definedName>
    <definedName name="______xlnm.Print_Titles_3" localSheetId="3">(#REF!,#REF!)</definedName>
    <definedName name="______xlnm.Print_Titles_3" localSheetId="22">(#REF!,#REF!)</definedName>
    <definedName name="______xlnm.Print_Titles_3" localSheetId="21">(#REF!,#REF!)</definedName>
    <definedName name="______xlnm.Print_Titles_3">(#REF!,#REF!)</definedName>
    <definedName name="______xlnm.Print_Titles_4" localSheetId="3">#REF!</definedName>
    <definedName name="______xlnm.Print_Titles_4" localSheetId="22">#REF!</definedName>
    <definedName name="______xlnm.Print_Titles_4" localSheetId="16">#REF!</definedName>
    <definedName name="______xlnm.Print_Titles_4" localSheetId="21">#REF!</definedName>
    <definedName name="______xlnm.Print_Titles_4">#REF!</definedName>
    <definedName name="______xlnm.Print_Titles_7" localSheetId="3">#REF!</definedName>
    <definedName name="______xlnm.Print_Titles_7">#REF!</definedName>
    <definedName name="_____1____123Graph_ACHART_1" localSheetId="3" hidden="1">#REF!</definedName>
    <definedName name="_____1____123Graph_ACHART_1" hidden="1">#REF!</definedName>
    <definedName name="_____2____123Graph_BCHART_1" hidden="1">#REF!</definedName>
    <definedName name="_____3____123Graph_CCHART_1" hidden="1">#REF!</definedName>
    <definedName name="_____4___123Graph_ACHART_1" hidden="1">#REF!</definedName>
    <definedName name="_____5___123Graph_BCHART_1" hidden="1">#REF!</definedName>
    <definedName name="_____6___123Graph_CCHART_1" hidden="1">#REF!</definedName>
    <definedName name="_____7__123Graph_ACHART_1" hidden="1">#REF!</definedName>
    <definedName name="_____8__123Graph_BCHART_1" hidden="1">#REF!</definedName>
    <definedName name="_____9__123Graph_CCHART_1" hidden="1">#REF!</definedName>
    <definedName name="_____a1">#REF!</definedName>
    <definedName name="_____A2">#REF!</definedName>
    <definedName name="_____A65537">#REF!</definedName>
    <definedName name="_____A655600">#REF!</definedName>
    <definedName name="_____a655601">#REF!</definedName>
    <definedName name="_____A71614">#REF!</definedName>
    <definedName name="_____A81614">#REF!</definedName>
    <definedName name="_____A91614">#REF!</definedName>
    <definedName name="_____a999999">#REF!</definedName>
    <definedName name="_____aa1" localSheetId="3" hidden="1">{"'PROFITABILITY'!$A$1:$F$45"}</definedName>
    <definedName name="_____aa1" localSheetId="22" hidden="1">{"'PROFITABILITY'!$A$1:$F$45"}</definedName>
    <definedName name="_____aa1" localSheetId="19" hidden="1">{"'PROFITABILITY'!$A$1:$F$45"}</definedName>
    <definedName name="_____aa1" localSheetId="2" hidden="1">{"'PROFITABILITY'!$A$1:$F$45"}</definedName>
    <definedName name="_____aa1" localSheetId="25" hidden="1">{"'PROFITABILITY'!$A$1:$F$45"}</definedName>
    <definedName name="_____aa1" localSheetId="16" hidden="1">{"'PROFITABILITY'!$A$1:$F$45"}</definedName>
    <definedName name="_____aa1" localSheetId="21" hidden="1">{"'PROFITABILITY'!$A$1:$F$45"}</definedName>
    <definedName name="_____aa1" hidden="1">{"'PROFITABILITY'!$A$1:$F$45"}</definedName>
    <definedName name="_____aba2">#REF!</definedName>
    <definedName name="_____acs1">#REF!</definedName>
    <definedName name="_____acs2">#REF!</definedName>
    <definedName name="_____aoc1">#REF!</definedName>
    <definedName name="_____aoc2">#REF!</definedName>
    <definedName name="_____aoc3">#REF!</definedName>
    <definedName name="_____aoc4">#REF!</definedName>
    <definedName name="_____axx1">[14]Report!#REF!</definedName>
    <definedName name="_____axx2">[19]Report!#REF!</definedName>
    <definedName name="_____axx3">[14]Report!#REF!</definedName>
    <definedName name="_____AXX4">[15]Sheet1!#REF!</definedName>
    <definedName name="_____axx5">[15]Sheet1!#REF!</definedName>
    <definedName name="_____axx6">[15]Sheet1!#REF!</definedName>
    <definedName name="_____AXX7">[15]Sheet1!#REF!</definedName>
    <definedName name="_____axx8">[15]Sheet1!#REF!</definedName>
    <definedName name="_____b1">#REF!</definedName>
    <definedName name="_____b111121" localSheetId="2">#REF!</definedName>
    <definedName name="_____b111121" localSheetId="25">#REF!</definedName>
    <definedName name="_____b111121">#REF!</definedName>
    <definedName name="_____bhh2">#REF!</definedName>
    <definedName name="_____bom1">#REF!</definedName>
    <definedName name="_____CAN112">13.42</definedName>
    <definedName name="_____CAN113">12.98</definedName>
    <definedName name="_____CAN117">12.7</definedName>
    <definedName name="_____CAN118">13.27</definedName>
    <definedName name="_____CAN120">11.72</definedName>
    <definedName name="_____CAN210">10.38</definedName>
    <definedName name="_____CAN211">10.58</definedName>
    <definedName name="_____CAN213">10.56</definedName>
    <definedName name="_____CAN215">10.22</definedName>
    <definedName name="_____CAN216">9.61</definedName>
    <definedName name="_____CAN217">10.47</definedName>
    <definedName name="_____CAN219">10.91</definedName>
    <definedName name="_____CAN220">11.09</definedName>
    <definedName name="_____CAN221">11.25</definedName>
    <definedName name="_____CAN222">10.17</definedName>
    <definedName name="_____CAN223">9.89</definedName>
    <definedName name="_____CAN230">10.79</definedName>
    <definedName name="_____can421">40.2</definedName>
    <definedName name="_____can422">41.57</definedName>
    <definedName name="_____can423">43.9</definedName>
    <definedName name="_____can424">41.19</definedName>
    <definedName name="_____can425">42.81</definedName>
    <definedName name="_____can426">40.77</definedName>
    <definedName name="_____can427">40.92</definedName>
    <definedName name="_____can428">39.29</definedName>
    <definedName name="_____can429">45.19</definedName>
    <definedName name="_____can430">40.73</definedName>
    <definedName name="_____can431">42.52</definedName>
    <definedName name="_____can432">42.53</definedName>
    <definedName name="_____can433">43.69</definedName>
    <definedName name="_____can434">40.43</definedName>
    <definedName name="_____can435">43.3</definedName>
    <definedName name="_____cdd2">#REF!</definedName>
    <definedName name="_____cem124" localSheetId="19">#REF!</definedName>
    <definedName name="_____cem124">#REF!</definedName>
    <definedName name="_____CFB1">#REF!</definedName>
    <definedName name="_____CFB2">#REF!</definedName>
    <definedName name="_____CFB3">#REF!</definedName>
    <definedName name="_____cff2">#REF!</definedName>
    <definedName name="_____cli1">[20]Code!$B$3</definedName>
    <definedName name="_____cli2">[20]Code!$B$4</definedName>
    <definedName name="_____cli3">[20]Code!$B$5</definedName>
    <definedName name="_____cli4">[20]Code!$B$6</definedName>
    <definedName name="_____col33">'[21]A1-Continuous'!#REF!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c05" localSheetId="22" hidden="1">{"'Sheet1'!$A$4386:$N$4591"}</definedName>
    <definedName name="_____dec05" localSheetId="19" hidden="1">{"'Sheet1'!$A$4386:$N$4591"}</definedName>
    <definedName name="_____dec05" localSheetId="2" hidden="1">{"'Sheet1'!$A$4386:$N$4591"}</definedName>
    <definedName name="_____dec05" localSheetId="25" hidden="1">{"'Sheet1'!$A$4386:$N$4591"}</definedName>
    <definedName name="_____dec05" localSheetId="16" hidden="1">{"'Sheet1'!$A$4386:$N$4591"}</definedName>
    <definedName name="_____dec05" localSheetId="21" hidden="1">{"'Sheet1'!$A$4386:$N$4591"}</definedName>
    <definedName name="_____dec05" hidden="1">{"'Sheet1'!$A$4386:$N$4591"}</definedName>
    <definedName name="_____del1">#REF!</definedName>
    <definedName name="_____DET1" localSheetId="3">[11]Basicrates!$D$39</definedName>
    <definedName name="_____DET1" localSheetId="19">#REF!</definedName>
    <definedName name="_____DET1" localSheetId="2">[11]Basicrates!$D$39</definedName>
    <definedName name="_____DET1" localSheetId="25">[11]Basicrates!$D$39</definedName>
    <definedName name="_____DET1" localSheetId="16">#REF!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#REF!</definedName>
    <definedName name="_____dol12" localSheetId="3">#REF!</definedName>
    <definedName name="_____dol12" localSheetId="22">#REF!</definedName>
    <definedName name="_____dol12" localSheetId="21">#REF!</definedName>
    <definedName name="_____dol12">#REF!</definedName>
    <definedName name="_____dol6" localSheetId="3">#REF!</definedName>
    <definedName name="_____dol6">#REF!</definedName>
    <definedName name="_____drg1">#REF!</definedName>
    <definedName name="_____drg2">#REF!</definedName>
    <definedName name="_____eth2">#REF!</definedName>
    <definedName name="_____f1">#REF!</definedName>
    <definedName name="_____FEL1" localSheetId="3">[11]Basicrates!$D$90</definedName>
    <definedName name="_____FEL1" localSheetId="19">#REF!</definedName>
    <definedName name="_____FEL1" localSheetId="2">[11]Basicrates!$D$90</definedName>
    <definedName name="_____FEL1" localSheetId="25">[11]Basicrates!$D$90</definedName>
    <definedName name="_____FEL1" localSheetId="16">#REF!</definedName>
    <definedName name="_____FEL1">#REF!</definedName>
    <definedName name="_____Fpi1">#REF!</definedName>
    <definedName name="_____g1" localSheetId="16">#REF!</definedName>
    <definedName name="_____g1">#REF!</definedName>
    <definedName name="_____g2">#REF!</definedName>
    <definedName name="_____GEL1" localSheetId="3">[11]Basicrates!$D$38</definedName>
    <definedName name="_____GEL1" localSheetId="19">#REF!</definedName>
    <definedName name="_____GEL1" localSheetId="2">[11]Basicrates!$D$38</definedName>
    <definedName name="_____GEL1" localSheetId="25">[11]Basicrates!$D$38</definedName>
    <definedName name="_____GEL1" localSheetId="16">#REF!</definedName>
    <definedName name="_____GEL1">#REF!</definedName>
    <definedName name="_____HBG10" localSheetId="3">[11]Basicrates!$F$13</definedName>
    <definedName name="_____HBG10" localSheetId="19">#REF!</definedName>
    <definedName name="_____HBG10" localSheetId="2">[11]Basicrates!$F$13</definedName>
    <definedName name="_____HBG10" localSheetId="25">[11]Basicrates!$F$13</definedName>
    <definedName name="_____HBG10" localSheetId="16">#REF!</definedName>
    <definedName name="_____HBG10">#REF!</definedName>
    <definedName name="_____HBG12" localSheetId="3">[11]Basicrates!$F$12</definedName>
    <definedName name="_____HBG12" localSheetId="19">#REF!</definedName>
    <definedName name="_____HBG12" localSheetId="2">[11]Basicrates!$F$12</definedName>
    <definedName name="_____HBG12" localSheetId="25">[11]Basicrates!$F$12</definedName>
    <definedName name="_____HBG12" localSheetId="16">#REF!</definedName>
    <definedName name="_____HBG12">#REF!</definedName>
    <definedName name="_____HBG25" localSheetId="3">[11]Basicrates!$F$10</definedName>
    <definedName name="_____HBG25" localSheetId="19">#REF!</definedName>
    <definedName name="_____HBG25" localSheetId="2">[11]Basicrates!$F$10</definedName>
    <definedName name="_____HBG25" localSheetId="25">[11]Basicrates!$F$10</definedName>
    <definedName name="_____HBG25" localSheetId="16">#REF!</definedName>
    <definedName name="_____HBG25">#REF!</definedName>
    <definedName name="_____HBG40" localSheetId="3">[11]Basicrates!$F$9</definedName>
    <definedName name="_____HBG40" localSheetId="19">#REF!</definedName>
    <definedName name="_____HBG40" localSheetId="2">[11]Basicrates!$F$9</definedName>
    <definedName name="_____HBG40" localSheetId="25">[11]Basicrates!$F$9</definedName>
    <definedName name="_____HBG40" localSheetId="16">#REF!</definedName>
    <definedName name="_____HBG40">#REF!</definedName>
    <definedName name="_____HBG50" localSheetId="3">[11]Basicrates!$F$8</definedName>
    <definedName name="_____HBG50" localSheetId="19">#REF!</definedName>
    <definedName name="_____HBG50" localSheetId="2">[11]Basicrates!$F$8</definedName>
    <definedName name="_____HBG50" localSheetId="25">[11]Basicrates!$F$8</definedName>
    <definedName name="_____HBG50" localSheetId="16">#REF!</definedName>
    <definedName name="_____HBG50">#REF!</definedName>
    <definedName name="_____HBG6" localSheetId="3">[11]Basicrates!$F$14</definedName>
    <definedName name="_____HBG6" localSheetId="19">#REF!</definedName>
    <definedName name="_____HBG6" localSheetId="2">[11]Basicrates!$F$14</definedName>
    <definedName name="_____HBG6" localSheetId="25">[11]Basicrates!$F$14</definedName>
    <definedName name="_____HBG6" localSheetId="16">#REF!</definedName>
    <definedName name="_____HBG6">#REF!</definedName>
    <definedName name="_____HCO2">[18]Design!#REF!</definedName>
    <definedName name="_____hfi1">[14]Report!#REF!</definedName>
    <definedName name="_____hfi2">[19]Report!#REF!</definedName>
    <definedName name="_____hfi3">[19]Report!#REF!</definedName>
    <definedName name="_____hfi4">[15]Sheet1!#REF!</definedName>
    <definedName name="_____hfi5">[15]Sheet1!#REF!</definedName>
    <definedName name="_____hfi6">[15]Sheet1!#REF!</definedName>
    <definedName name="_____HFI7">[15]Sheet1!#REF!</definedName>
    <definedName name="_____hfi8">[15]Sheet1!#REF!</definedName>
    <definedName name="_____Hra2">[18]Design!#REF!</definedName>
    <definedName name="_____Hso2">[18]Design!#REF!</definedName>
    <definedName name="_____Hso3">[18]Design!#REF!</definedName>
    <definedName name="_____IDA1" localSheetId="22">#REF!</definedName>
    <definedName name="_____IDA1" localSheetId="16">#REF!</definedName>
    <definedName name="_____IDA1" localSheetId="21">#REF!</definedName>
    <definedName name="_____IDA1">#REF!</definedName>
    <definedName name="_____ifa1">#REF!</definedName>
    <definedName name="_____ifa2">#REF!</definedName>
    <definedName name="_____in18900" localSheetId="22">#REF!</definedName>
    <definedName name="_____in18900" localSheetId="21">#REF!</definedName>
    <definedName name="_____in18900">#REF!</definedName>
    <definedName name="_____INT1">#REF!</definedName>
    <definedName name="_____Ism3">[18]Design!#REF!</definedName>
    <definedName name="_____iv19000">#REF!</definedName>
    <definedName name="_____kd1">[18]Design!#REF!</definedName>
    <definedName name="_____kd2">[18]Design!#REF!</definedName>
    <definedName name="_____kd3">[18]Design!#REF!</definedName>
    <definedName name="_____Ki1">#REF!</definedName>
    <definedName name="_____Ki2">#REF!</definedName>
    <definedName name="_____lb1">#REF!</definedName>
    <definedName name="_____lb2">#REF!</definedName>
    <definedName name="_____m20">#REF!</definedName>
    <definedName name="_____m234">#REF!</definedName>
    <definedName name="_____m35">#REF!</definedName>
    <definedName name="_____mac2">200</definedName>
    <definedName name="_____mcl132">'[21]A1-Continuous'!#REF!</definedName>
    <definedName name="_____MG1" localSheetId="3">[11]Basicrates!$D$132</definedName>
    <definedName name="_____MG1" localSheetId="19">#REF!</definedName>
    <definedName name="_____MG1" localSheetId="2">[11]Basicrates!$D$132</definedName>
    <definedName name="_____MG1" localSheetId="25">[11]Basicrates!$D$132</definedName>
    <definedName name="_____MG1" localSheetId="16">#REF!</definedName>
    <definedName name="_____MG1">#REF!</definedName>
    <definedName name="_____mix10">4.5</definedName>
    <definedName name="_____mix15">264/50</definedName>
    <definedName name="_____mix20">330/50</definedName>
    <definedName name="_____mix30">350/50</definedName>
    <definedName name="_____mix40">450/50</definedName>
    <definedName name="_____ml3">'[21]A1-Continuous'!#REF!</definedName>
    <definedName name="_____ml33">'[21]A1-Continuous'!#REF!</definedName>
    <definedName name="_____mlc33">'[21]A1-Continuous'!#REF!</definedName>
    <definedName name="_____mm1" localSheetId="19">#REF!</definedName>
    <definedName name="_____mm1">#REF!</definedName>
    <definedName name="_____mm2" localSheetId="19">#REF!</definedName>
    <definedName name="_____mm2">#REF!</definedName>
    <definedName name="_____mm3" localSheetId="19">#REF!</definedName>
    <definedName name="_____mm3">#REF!</definedName>
    <definedName name="_____mnk1">#REF!</definedName>
    <definedName name="_____Mzd1" localSheetId="3">[11]Basicrates!$D$158</definedName>
    <definedName name="_____Mzd1" localSheetId="19">#REF!</definedName>
    <definedName name="_____Mzd1" localSheetId="2">[11]Basicrates!$D$158</definedName>
    <definedName name="_____Mzd1" localSheetId="25">[11]Basicrates!$D$158</definedName>
    <definedName name="_____Mzd1" localSheetId="16">#REF!</definedName>
    <definedName name="_____Mzd1">#REF!</definedName>
    <definedName name="_____new1">#REF!</definedName>
    <definedName name="_____Nov2007" localSheetId="3" hidden="1">{"'PROFITABILITY'!$A$1:$F$45"}</definedName>
    <definedName name="_____Nov2007" localSheetId="22" hidden="1">{"'PROFITABILITY'!$A$1:$F$45"}</definedName>
    <definedName name="_____Nov2007" localSheetId="19" hidden="1">{"'PROFITABILITY'!$A$1:$F$45"}</definedName>
    <definedName name="_____Nov2007" localSheetId="2" hidden="1">{"'PROFITABILITY'!$A$1:$F$45"}</definedName>
    <definedName name="_____Nov2007" localSheetId="25" hidden="1">{"'PROFITABILITY'!$A$1:$F$45"}</definedName>
    <definedName name="_____Nov2007" localSheetId="16" hidden="1">{"'PROFITABILITY'!$A$1:$F$45"}</definedName>
    <definedName name="_____Nov2007" localSheetId="21" hidden="1">{"'PROFITABILITY'!$A$1:$F$45"}</definedName>
    <definedName name="_____Nov2007" hidden="1">{"'PROFITABILITY'!$A$1:$F$45"}</definedName>
    <definedName name="_____np3" localSheetId="3">'[22]Material '!$G$50</definedName>
    <definedName name="_____np3" localSheetId="19">#REF!</definedName>
    <definedName name="_____np3" localSheetId="2">'[22]Material '!$G$50</definedName>
    <definedName name="_____np3" localSheetId="25">'[22]Material '!$G$50</definedName>
    <definedName name="_____np3" localSheetId="16">#REF!</definedName>
    <definedName name="_____np3">#REF!</definedName>
    <definedName name="_____OP2" localSheetId="3">[11]Basicrates!$D$152</definedName>
    <definedName name="_____OP2" localSheetId="19">#REF!</definedName>
    <definedName name="_____OP2" localSheetId="2">[11]Basicrates!$D$152</definedName>
    <definedName name="_____OP2" localSheetId="25">[11]Basicrates!$D$152</definedName>
    <definedName name="_____OP2" localSheetId="16">#REF!</definedName>
    <definedName name="_____OP2">#REF!</definedName>
    <definedName name="_____out2">#REF!</definedName>
    <definedName name="_____pan1">#REF!</definedName>
    <definedName name="_____PAN2">#REF!</definedName>
    <definedName name="_____pep99">#REF!</definedName>
    <definedName name="_____PM123" hidden="1">{"'Sheet1'!$A$4386:$N$4591"}</definedName>
    <definedName name="_____RAC1" localSheetId="16">#REF!</definedName>
    <definedName name="_____RAC1">#REF!</definedName>
    <definedName name="_____rcu2">#REF!</definedName>
    <definedName name="_____Re1">#REF!</definedName>
    <definedName name="_____Rl1">#REF!</definedName>
    <definedName name="_____rs1" localSheetId="16">#REF!</definedName>
    <definedName name="_____rs1">#REF!</definedName>
    <definedName name="_____rt1">#REF!</definedName>
    <definedName name="_____rt2">#REF!</definedName>
    <definedName name="_____rt3">#REF!</definedName>
    <definedName name="_____run1">[18]Design!#REF!</definedName>
    <definedName name="_____run2">[18]Design!#REF!</definedName>
    <definedName name="_____run3">[18]Design!#REF!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C01">#REF!</definedName>
    <definedName name="_____SC02">#REF!</definedName>
    <definedName name="_____SC03">#REF!</definedName>
    <definedName name="_____SC04">#REF!</definedName>
    <definedName name="_____SC05">#REF!</definedName>
    <definedName name="_____SC06">#REF!</definedName>
    <definedName name="_____SC11">#REF!</definedName>
    <definedName name="_____SC12">#REF!</definedName>
    <definedName name="_____SC13">#REF!</definedName>
    <definedName name="_____SC21">#REF!</definedName>
    <definedName name="_____SC22">#REF!</definedName>
    <definedName name="_____SC23">#REF!</definedName>
    <definedName name="_____SC24">#REF!</definedName>
    <definedName name="_____SC25">#REF!</definedName>
    <definedName name="_____SC26">#REF!</definedName>
    <definedName name="_____sh1">90</definedName>
    <definedName name="_____sh2">120</definedName>
    <definedName name="_____sh3">150</definedName>
    <definedName name="_____sh4">180</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 localSheetId="19">#REF!</definedName>
    <definedName name="_____tab1" localSheetId="2">#REF!</definedName>
    <definedName name="_____tab1" localSheetId="25">#REF!</definedName>
    <definedName name="_____tab1">#REF!</definedName>
    <definedName name="_____tab2" localSheetId="19">#REF!</definedName>
    <definedName name="_____tab2">#REF!</definedName>
    <definedName name="_____tf2" localSheetId="3">[23]Intro!$J$142</definedName>
    <definedName name="_____tf2" localSheetId="19">#REF!</definedName>
    <definedName name="_____tf2" localSheetId="2">[23]Intro!$J$142</definedName>
    <definedName name="_____tf2" localSheetId="25">[23]Intro!$J$142</definedName>
    <definedName name="_____tf2" localSheetId="16">#REF!</definedName>
    <definedName name="_____tf2">#REF!</definedName>
    <definedName name="_____tf3" localSheetId="3">[23]Intro!$J$148</definedName>
    <definedName name="_____tf3" localSheetId="19">#REF!</definedName>
    <definedName name="_____tf3" localSheetId="2">[23]Intro!$J$148</definedName>
    <definedName name="_____tf3" localSheetId="25">[23]Intro!$J$148</definedName>
    <definedName name="_____tf3" localSheetId="16">#REF!</definedName>
    <definedName name="_____tf3">#REF!</definedName>
    <definedName name="_____tf4" localSheetId="3">[23]Intro!$J$150</definedName>
    <definedName name="_____tf4" localSheetId="19">#REF!</definedName>
    <definedName name="_____tf4" localSheetId="2">[23]Intro!$J$150</definedName>
    <definedName name="_____tf4" localSheetId="25">[23]Intro!$J$150</definedName>
    <definedName name="_____tf4" localSheetId="16">#REF!</definedName>
    <definedName name="_____tf4">#REF!</definedName>
    <definedName name="_____tfd1" localSheetId="3">[23]Intro!$L$141</definedName>
    <definedName name="_____tfd1" localSheetId="19">#REF!</definedName>
    <definedName name="_____tfd1" localSheetId="2">[23]Intro!$L$141</definedName>
    <definedName name="_____tfd1" localSheetId="25">[23]Intro!$L$141</definedName>
    <definedName name="_____tfd1" localSheetId="16">#REF!</definedName>
    <definedName name="_____tfd1">#REF!</definedName>
    <definedName name="_____tfd2" localSheetId="3">[23]Intro!$L$143</definedName>
    <definedName name="_____tfd2" localSheetId="19">#REF!</definedName>
    <definedName name="_____tfd2" localSheetId="2">[23]Intro!$L$143</definedName>
    <definedName name="_____tfd2" localSheetId="25">[23]Intro!$L$143</definedName>
    <definedName name="_____tfd2" localSheetId="16">#REF!</definedName>
    <definedName name="_____tfd2">#REF!</definedName>
    <definedName name="_____tfd3" localSheetId="3">[23]Intro!$L$147</definedName>
    <definedName name="_____tfd3" localSheetId="19">#REF!</definedName>
    <definedName name="_____tfd3" localSheetId="2">[23]Intro!$L$147</definedName>
    <definedName name="_____tfd3" localSheetId="25">[23]Intro!$L$147</definedName>
    <definedName name="_____tfd3" localSheetId="16">#REF!</definedName>
    <definedName name="_____tfd3">#REF!</definedName>
    <definedName name="_____tfd4" localSheetId="3">[23]Intro!$L$149</definedName>
    <definedName name="_____tfd4" localSheetId="19">#REF!</definedName>
    <definedName name="_____tfd4" localSheetId="2">[23]Intro!$L$149</definedName>
    <definedName name="_____tfd4" localSheetId="25">[23]Intro!$L$149</definedName>
    <definedName name="_____tfd4" localSheetId="16">#REF!</definedName>
    <definedName name="_____tfd4">#REF!</definedName>
    <definedName name="_____Tk1">#REF!</definedName>
    <definedName name="_____Tk11">#REF!</definedName>
    <definedName name="_____Tk2">#REF!</definedName>
    <definedName name="_____Tkl1">#REF!</definedName>
    <definedName name="_____tl1">#REF!</definedName>
    <definedName name="_____tl2">#REF!</definedName>
    <definedName name="_____tr1" localSheetId="3">[23]Intro!$C$140</definedName>
    <definedName name="_____tr1" localSheetId="19">#REF!</definedName>
    <definedName name="_____tr1" localSheetId="2">[23]Intro!$C$140</definedName>
    <definedName name="_____tr1" localSheetId="25">[23]Intro!$C$140</definedName>
    <definedName name="_____tr1" localSheetId="16">#REF!</definedName>
    <definedName name="_____tr1">#REF!</definedName>
    <definedName name="_____tr2" localSheetId="3">[23]Intro!$C$142</definedName>
    <definedName name="_____tr2" localSheetId="19">#REF!</definedName>
    <definedName name="_____tr2" localSheetId="2">[23]Intro!$C$142</definedName>
    <definedName name="_____tr2" localSheetId="25">[23]Intro!$C$142</definedName>
    <definedName name="_____tr2" localSheetId="16">#REF!</definedName>
    <definedName name="_____tr2">#REF!</definedName>
    <definedName name="_____tr3" localSheetId="3">[23]Intro!$C$150</definedName>
    <definedName name="_____tr3" localSheetId="19">#REF!</definedName>
    <definedName name="_____tr3" localSheetId="2">[23]Intro!$C$150</definedName>
    <definedName name="_____tr3" localSheetId="25">[23]Intro!$C$150</definedName>
    <definedName name="_____tr3" localSheetId="16">#REF!</definedName>
    <definedName name="_____tr3">#REF!</definedName>
    <definedName name="_____trd1" localSheetId="3">[23]Intro!$B$140</definedName>
    <definedName name="_____trd1" localSheetId="19">#REF!</definedName>
    <definedName name="_____trd1" localSheetId="2">[23]Intro!$B$140</definedName>
    <definedName name="_____trd1" localSheetId="25">[23]Intro!$B$140</definedName>
    <definedName name="_____trd1" localSheetId="16">#REF!</definedName>
    <definedName name="_____trd1">#REF!</definedName>
    <definedName name="_____trd2" localSheetId="3">[23]Intro!$B$142</definedName>
    <definedName name="_____trd2" localSheetId="19">#REF!</definedName>
    <definedName name="_____trd2" localSheetId="2">[23]Intro!$B$142</definedName>
    <definedName name="_____trd2" localSheetId="25">[23]Intro!$B$142</definedName>
    <definedName name="_____trd2" localSheetId="16">#REF!</definedName>
    <definedName name="_____trd2">#REF!</definedName>
    <definedName name="_____trd3" localSheetId="3">[23]Intro!$B$148</definedName>
    <definedName name="_____trd3" localSheetId="19">#REF!</definedName>
    <definedName name="_____trd3" localSheetId="2">[23]Intro!$B$148</definedName>
    <definedName name="_____trd3" localSheetId="25">[23]Intro!$B$148</definedName>
    <definedName name="_____trd3" localSheetId="16">#REF!</definedName>
    <definedName name="_____trd3">#REF!</definedName>
    <definedName name="_____Vf1">#REF!</definedName>
    <definedName name="_____Vf2">#REF!</definedName>
    <definedName name="_____vr1">#REF!</definedName>
    <definedName name="_____VS2004" localSheetId="22" hidden="1">#REF!</definedName>
    <definedName name="_____VS2004" localSheetId="16" hidden="1">#REF!</definedName>
    <definedName name="_____VS2004" localSheetId="21" hidden="1">#REF!</definedName>
    <definedName name="_____VS2004" hidden="1">#REF!</definedName>
    <definedName name="_____Wc1">[18]Design!#REF!</definedName>
    <definedName name="_____WC3">[18]Design!#REF!</definedName>
    <definedName name="_____WD2" localSheetId="3">[11]Basicrates!$D$131</definedName>
    <definedName name="_____WD2" localSheetId="19">#REF!</definedName>
    <definedName name="_____WD2" localSheetId="2">[11]Basicrates!$D$131</definedName>
    <definedName name="_____WD2" localSheetId="25">[11]Basicrates!$D$131</definedName>
    <definedName name="_____WD2" localSheetId="16">#REF!</definedName>
    <definedName name="_____WD2">#REF!</definedName>
    <definedName name="_____wp1">#REF!</definedName>
    <definedName name="_____Wr1">[18]Design!#REF!</definedName>
    <definedName name="_____Wr3">[18]Design!#REF!</definedName>
    <definedName name="_____Xl1">#REF!</definedName>
    <definedName name="_____xlcn.WorksheetConnection_InfoEntryA2D32" localSheetId="3" hidden="1">'[10]Info Entry'!$A$2:$C$32</definedName>
    <definedName name="_____xlcn.WorksheetConnection_InfoEntryA2D32" localSheetId="19" hidden="1">#REF!</definedName>
    <definedName name="_____xlcn.WorksheetConnection_InfoEntryA2D32" localSheetId="2" hidden="1">'[10]Info Entry'!$A$2:$C$32</definedName>
    <definedName name="_____xlcn.WorksheetConnection_InfoEntryA2D32" localSheetId="25" hidden="1">'[10]Info Entry'!$A$2:$C$32</definedName>
    <definedName name="_____xlcn.WorksheetConnection_InfoEntryA2D32" localSheetId="16" hidden="1">#REF!</definedName>
    <definedName name="_____xlcn.WorksheetConnection_InfoEntryA2D32" hidden="1">#REF!</definedName>
    <definedName name="_____xlnm._FilterDatabase" localSheetId="22">#REF!</definedName>
    <definedName name="_____xlnm._FilterDatabase" localSheetId="16">#REF!</definedName>
    <definedName name="_____xlnm._FilterDatabase" localSheetId="21">#REF!</definedName>
    <definedName name="_____xlnm._FilterDatabase">#REF!</definedName>
    <definedName name="_____xlnm._FilterDatabase_1" localSheetId="22">#REF!</definedName>
    <definedName name="_____xlnm._FilterDatabase_1" localSheetId="21">#REF!</definedName>
    <definedName name="_____xlnm._FilterDatabase_1">#REF!</definedName>
    <definedName name="_____xlnm._FilterDatabase_2">#REF!</definedName>
    <definedName name="_____xlnm._FilterDatabase_3">#REF!</definedName>
    <definedName name="_____xlnm._FilterDatabase_4">#REF!</definedName>
    <definedName name="_____xlnm._FilterDatabase_5">#N/A</definedName>
    <definedName name="_____xlnm.Print_Area_1" localSheetId="3">#REF!</definedName>
    <definedName name="_____xlnm.Print_Area_1" localSheetId="22">#REF!</definedName>
    <definedName name="_____xlnm.Print_Area_1" localSheetId="16">#REF!</definedName>
    <definedName name="_____xlnm.Print_Area_1" localSheetId="21">#REF!</definedName>
    <definedName name="_____xlnm.Print_Area_1">#REF!</definedName>
    <definedName name="_____xlnm.Print_Area_1_1">"#REF!"</definedName>
    <definedName name="_____xlnm.Print_Area_10" localSheetId="3">#REF!</definedName>
    <definedName name="_____xlnm.Print_Area_10" localSheetId="22">#REF!</definedName>
    <definedName name="_____xlnm.Print_Area_10" localSheetId="16">#REF!</definedName>
    <definedName name="_____xlnm.Print_Area_10" localSheetId="21">#REF!</definedName>
    <definedName name="_____xlnm.Print_Area_10">#REF!</definedName>
    <definedName name="_____xlnm.Print_Area_10_1">"#REF!"</definedName>
    <definedName name="_____xlnm.Print_Area_11" localSheetId="3">#REF!</definedName>
    <definedName name="_____xlnm.Print_Area_11" localSheetId="22">#REF!</definedName>
    <definedName name="_____xlnm.Print_Area_11" localSheetId="16">#REF!</definedName>
    <definedName name="_____xlnm.Print_Area_11" localSheetId="21">#REF!</definedName>
    <definedName name="_____xlnm.Print_Area_11">#REF!</definedName>
    <definedName name="_____xlnm.Print_Area_11_1">"#REF!"</definedName>
    <definedName name="_____xlnm.Print_Area_13" localSheetId="3">#REF!</definedName>
    <definedName name="_____xlnm.Print_Area_13" localSheetId="22">#REF!</definedName>
    <definedName name="_____xlnm.Print_Area_13" localSheetId="16">#REF!</definedName>
    <definedName name="_____xlnm.Print_Area_13" localSheetId="21">#REF!</definedName>
    <definedName name="_____xlnm.Print_Area_13">#REF!</definedName>
    <definedName name="_____xlnm.Print_Area_2" localSheetId="3">#REF!</definedName>
    <definedName name="_____xlnm.Print_Area_2" localSheetId="22">#REF!</definedName>
    <definedName name="_____xlnm.Print_Area_2" localSheetId="21">#REF!</definedName>
    <definedName name="_____xlnm.Print_Area_2">#REF!</definedName>
    <definedName name="_____xlnm.Print_Area_3" localSheetId="22">#REF!</definedName>
    <definedName name="_____xlnm.Print_Area_3" localSheetId="21">#REF!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_xlnm.Print_Titles_1" localSheetId="3">"#NAME?"</definedName>
    <definedName name="_____xlnm.Print_Titles_1" localSheetId="22">"#NAME?"</definedName>
    <definedName name="_____xlnm.Print_Titles_1" localSheetId="2">"#NAME?"</definedName>
    <definedName name="_____xlnm.Print_Titles_1" localSheetId="25">"#NAME?"</definedName>
    <definedName name="_____xlnm.Print_Titles_1" localSheetId="16">"#NAME?"</definedName>
    <definedName name="_____xlnm.Print_Titles_1" localSheetId="21">"#NAME?"</definedName>
    <definedName name="_____xlnm.Print_Titles_1">#REF!</definedName>
    <definedName name="_____xlnm.Print_Titles_2" localSheetId="3">(#REF!,#REF!)</definedName>
    <definedName name="_____xlnm.Print_Titles_2" localSheetId="22">(#REF!,#REF!)</definedName>
    <definedName name="_____xlnm.Print_Titles_2" localSheetId="16">(#REF!,#REF!)</definedName>
    <definedName name="_____xlnm.Print_Titles_2" localSheetId="21">(#REF!,#REF!)</definedName>
    <definedName name="_____xlnm.Print_Titles_2">(#REF!,#REF!)</definedName>
    <definedName name="_____xlnm.Print_Titles_3" localSheetId="3">(#REF!,#REF!)</definedName>
    <definedName name="_____xlnm.Print_Titles_3" localSheetId="22">(#REF!,#REF!)</definedName>
    <definedName name="_____xlnm.Print_Titles_3" localSheetId="21">(#REF!,#REF!)</definedName>
    <definedName name="_____xlnm.Print_Titles_3">(#REF!,#REF!)</definedName>
    <definedName name="_____xlnm.Print_Titles_4" localSheetId="3">#REF!</definedName>
    <definedName name="_____xlnm.Print_Titles_4" localSheetId="22">#REF!</definedName>
    <definedName name="_____xlnm.Print_Titles_4" localSheetId="16">#REF!</definedName>
    <definedName name="_____xlnm.Print_Titles_4" localSheetId="21">#REF!</definedName>
    <definedName name="_____xlnm.Print_Titles_4">#REF!</definedName>
    <definedName name="_____xlnm.Print_Titles_7" localSheetId="3">#REF!</definedName>
    <definedName name="_____xlnm.Print_Titles_7">#REF!</definedName>
    <definedName name="____1____123Graph_ACHART_1" localSheetId="3" hidden="1">#REF!</definedName>
    <definedName name="____1____123Graph_ACHART_1" hidden="1">#REF!</definedName>
    <definedName name="____2____123Graph_BCHART_1" hidden="1">#REF!</definedName>
    <definedName name="____3____123Graph_CCHART_1" hidden="1">#REF!</definedName>
    <definedName name="____4___123Graph_ACHART_1" hidden="1">#REF!</definedName>
    <definedName name="____5___123Graph_BCHART_1" hidden="1">#REF!</definedName>
    <definedName name="____6___123Graph_CCHART_1" hidden="1">#REF!</definedName>
    <definedName name="____7__123Graph_ACHART_1" hidden="1">#REF!</definedName>
    <definedName name="____8__123Graph_BCHART_1" hidden="1">#REF!</definedName>
    <definedName name="____9__123Graph_CCHART_1" hidden="1">#REF!</definedName>
    <definedName name="____a1">#REF!</definedName>
    <definedName name="____A2">#REF!</definedName>
    <definedName name="____A65537">#REF!</definedName>
    <definedName name="____A655600">#REF!</definedName>
    <definedName name="____a655601">#REF!</definedName>
    <definedName name="____A71614">#REF!</definedName>
    <definedName name="____A81614">#REF!</definedName>
    <definedName name="____A91614">#REF!</definedName>
    <definedName name="____a999999">#REF!</definedName>
    <definedName name="____aa1" localSheetId="3" hidden="1">{"'PROFITABILITY'!$A$1:$F$45"}</definedName>
    <definedName name="____aa1" localSheetId="22" hidden="1">{"'PROFITABILITY'!$A$1:$F$45"}</definedName>
    <definedName name="____aa1" localSheetId="19" hidden="1">{"'PROFITABILITY'!$A$1:$F$45"}</definedName>
    <definedName name="____aa1" localSheetId="2" hidden="1">{"'PROFITABILITY'!$A$1:$F$45"}</definedName>
    <definedName name="____aa1" localSheetId="25" hidden="1">{"'PROFITABILITY'!$A$1:$F$45"}</definedName>
    <definedName name="____aa1" localSheetId="16" hidden="1">{"'PROFITABILITY'!$A$1:$F$45"}</definedName>
    <definedName name="____aa1" localSheetId="21" hidden="1">{"'PROFITABILITY'!$A$1:$F$45"}</definedName>
    <definedName name="____aa1" hidden="1">{"'PROFITABILITY'!$A$1:$F$45"}</definedName>
    <definedName name="____aba2">#REF!</definedName>
    <definedName name="____acs1">#REF!</definedName>
    <definedName name="____acs2">#REF!</definedName>
    <definedName name="____aoc1">#REF!</definedName>
    <definedName name="____aoc2">#REF!</definedName>
    <definedName name="____aoc3">#REF!</definedName>
    <definedName name="____aoc4">#REF!</definedName>
    <definedName name="____axx1">[19]Report!#REF!</definedName>
    <definedName name="____axx2">[24]Report!#REF!</definedName>
    <definedName name="____axx3">[19]Report!#REF!</definedName>
    <definedName name="____AXX4" localSheetId="2">#REF!</definedName>
    <definedName name="____AXX4" localSheetId="25">#REF!</definedName>
    <definedName name="____AXX4">#REF!</definedName>
    <definedName name="____axx5" localSheetId="2">#REF!</definedName>
    <definedName name="____axx5" localSheetId="25">#REF!</definedName>
    <definedName name="____axx5">#REF!</definedName>
    <definedName name="____axx6" localSheetId="2">#REF!</definedName>
    <definedName name="____axx6" localSheetId="25">#REF!</definedName>
    <definedName name="____axx6">#REF!</definedName>
    <definedName name="____AXX7" localSheetId="2">#REF!</definedName>
    <definedName name="____AXX7" localSheetId="25">#REF!</definedName>
    <definedName name="____AXX7">#REF!</definedName>
    <definedName name="____axx8" localSheetId="2">#REF!</definedName>
    <definedName name="____axx8" localSheetId="25">#REF!</definedName>
    <definedName name="____axx8">#REF!</definedName>
    <definedName name="____b1">#REF!</definedName>
    <definedName name="____b111121" localSheetId="2">#REF!</definedName>
    <definedName name="____b111121" localSheetId="25">#REF!</definedName>
    <definedName name="____b111121">#REF!</definedName>
    <definedName name="____bhh2">#REF!</definedName>
    <definedName name="____bom1">#REF!</definedName>
    <definedName name="____CAN112">13.42</definedName>
    <definedName name="____CAN113">12.98</definedName>
    <definedName name="____CAN117">12.7</definedName>
    <definedName name="____CAN118">13.27</definedName>
    <definedName name="____CAN120">11.72</definedName>
    <definedName name="____CAN210">10.38</definedName>
    <definedName name="____CAN211">10.58</definedName>
    <definedName name="____CAN213">10.56</definedName>
    <definedName name="____CAN215">10.22</definedName>
    <definedName name="____CAN216">9.61</definedName>
    <definedName name="____CAN217">10.47</definedName>
    <definedName name="____CAN219">10.91</definedName>
    <definedName name="____CAN220">11.09</definedName>
    <definedName name="____CAN221">11.25</definedName>
    <definedName name="____CAN222">10.17</definedName>
    <definedName name="____CAN223">9.89</definedName>
    <definedName name="____CAN230">10.79</definedName>
    <definedName name="____can421">40.2</definedName>
    <definedName name="____can422">41.57</definedName>
    <definedName name="____can423">43.9</definedName>
    <definedName name="____can424">41.19</definedName>
    <definedName name="____can425">42.81</definedName>
    <definedName name="____can426">40.77</definedName>
    <definedName name="____can427">40.92</definedName>
    <definedName name="____can428">39.29</definedName>
    <definedName name="____can429">45.19</definedName>
    <definedName name="____can430">40.73</definedName>
    <definedName name="____can431">42.52</definedName>
    <definedName name="____can432">42.53</definedName>
    <definedName name="____can433">43.69</definedName>
    <definedName name="____can434">40.43</definedName>
    <definedName name="____can435">43.3</definedName>
    <definedName name="____CBR220" localSheetId="3">#REF!</definedName>
    <definedName name="____CBR220" localSheetId="22">#REF!</definedName>
    <definedName name="____CBR220" localSheetId="16">#REF!</definedName>
    <definedName name="____CBR220" localSheetId="21">#REF!</definedName>
    <definedName name="____CBR220">#REF!</definedName>
    <definedName name="____CBR500" localSheetId="3">#REF!</definedName>
    <definedName name="____CBR500" localSheetId="22">#REF!</definedName>
    <definedName name="____CBR500" localSheetId="21">#REF!</definedName>
    <definedName name="____CBR500">#REF!</definedName>
    <definedName name="____cdd2">#REF!</definedName>
    <definedName name="____cem124">#REF!</definedName>
    <definedName name="____CFB1">#REF!</definedName>
    <definedName name="____CFB2">#REF!</definedName>
    <definedName name="____CFB3">#REF!</definedName>
    <definedName name="____cff2">#REF!</definedName>
    <definedName name="____cli1">[20]Code!$B$3</definedName>
    <definedName name="____cli2">[20]Code!$B$4</definedName>
    <definedName name="____cli3">[20]Code!$B$5</definedName>
    <definedName name="____cli4">[20]Code!$B$6</definedName>
    <definedName name="____col33">#REF!</definedName>
    <definedName name="____cth2">#REF!</definedName>
    <definedName name="____CTR220" localSheetId="3">#REF!</definedName>
    <definedName name="____CTR220">#REF!</definedName>
    <definedName name="____CTR500">#REF!</definedName>
    <definedName name="____CVT220">#REF!</definedName>
    <definedName name="____CVT500">#REF!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c05" localSheetId="22" hidden="1">{"'Sheet1'!$A$4386:$N$4591"}</definedName>
    <definedName name="____dec05" localSheetId="19" hidden="1">{"'Sheet1'!$A$4386:$N$4591"}</definedName>
    <definedName name="____dec05" localSheetId="2" hidden="1">{"'Sheet1'!$A$4386:$N$4591"}</definedName>
    <definedName name="____dec05" localSheetId="25" hidden="1">{"'Sheet1'!$A$4386:$N$4591"}</definedName>
    <definedName name="____dec05" localSheetId="16" hidden="1">{"'Sheet1'!$A$4386:$N$4591"}</definedName>
    <definedName name="____dec05" localSheetId="21" hidden="1">{"'Sheet1'!$A$4386:$N$4591"}</definedName>
    <definedName name="____dec05" hidden="1">{"'Sheet1'!$A$4386:$N$4591"}</definedName>
    <definedName name="____del1">#REF!</definedName>
    <definedName name="____DET1" localSheetId="3">[11]Basicrates!$D$39</definedName>
    <definedName name="____DET1" localSheetId="19">#REF!</definedName>
    <definedName name="____DET1" localSheetId="2">[11]Basicrates!$D$39</definedName>
    <definedName name="____DET1" localSheetId="25">[11]Basicrates!$D$39</definedName>
    <definedName name="____DET1" localSheetId="16">#REF!</definedName>
    <definedName name="____DET1">#REF!</definedName>
    <definedName name="____DET2">#REF!</definedName>
    <definedName name="____DET3">#REF!</definedName>
    <definedName name="____DET4">#REF!</definedName>
    <definedName name="____DET5">#REF!</definedName>
    <definedName name="____DET6">#REF!</definedName>
    <definedName name="____dev9947">#REF!</definedName>
    <definedName name="____DIS1">[25]CAL!#REF!</definedName>
    <definedName name="____dol12" localSheetId="22">#REF!</definedName>
    <definedName name="____dol12" localSheetId="16">#REF!</definedName>
    <definedName name="____dol12" localSheetId="21">#REF!</definedName>
    <definedName name="____dol12">#REF!</definedName>
    <definedName name="____dol6" localSheetId="22">#REF!</definedName>
    <definedName name="____dol6" localSheetId="21">#REF!</definedName>
    <definedName name="____dol6">#REF!</definedName>
    <definedName name="____drg1">#REF!</definedName>
    <definedName name="____drg2">#REF!</definedName>
    <definedName name="____eth2">#REF!</definedName>
    <definedName name="____f1">#REF!</definedName>
    <definedName name="____FEL1" localSheetId="3">[11]Basicrates!$D$90</definedName>
    <definedName name="____FEL1" localSheetId="19">#REF!</definedName>
    <definedName name="____FEL1" localSheetId="2">[11]Basicrates!$D$90</definedName>
    <definedName name="____FEL1" localSheetId="25">[11]Basicrates!$D$90</definedName>
    <definedName name="____FEL1" localSheetId="16">#REF!</definedName>
    <definedName name="____FEL1">#REF!</definedName>
    <definedName name="____Fpi1" localSheetId="16">#REF!</definedName>
    <definedName name="____Fpi1">#REF!</definedName>
    <definedName name="____g1" localSheetId="16">#REF!</definedName>
    <definedName name="____g1">#REF!</definedName>
    <definedName name="____g2">#REF!</definedName>
    <definedName name="____g2_1">#REF!</definedName>
    <definedName name="____GEL1" localSheetId="3">[11]Basicrates!$D$38</definedName>
    <definedName name="____GEL1" localSheetId="19">#REF!</definedName>
    <definedName name="____GEL1" localSheetId="2">[11]Basicrates!$D$38</definedName>
    <definedName name="____GEL1" localSheetId="25">[11]Basicrates!$D$38</definedName>
    <definedName name="____GEL1" localSheetId="16">#REF!</definedName>
    <definedName name="____GEL1">#REF!</definedName>
    <definedName name="____HBG10" localSheetId="3">[11]Basicrates!$F$13</definedName>
    <definedName name="____HBG10" localSheetId="19">#REF!</definedName>
    <definedName name="____HBG10" localSheetId="2">[11]Basicrates!$F$13</definedName>
    <definedName name="____HBG10" localSheetId="25">[11]Basicrates!$F$13</definedName>
    <definedName name="____HBG10" localSheetId="16">#REF!</definedName>
    <definedName name="____HBG10">#REF!</definedName>
    <definedName name="____HBG12" localSheetId="3">[11]Basicrates!$F$12</definedName>
    <definedName name="____HBG12" localSheetId="19">#REF!</definedName>
    <definedName name="____HBG12" localSheetId="2">[11]Basicrates!$F$12</definedName>
    <definedName name="____HBG12" localSheetId="25">[11]Basicrates!$F$12</definedName>
    <definedName name="____HBG12" localSheetId="16">#REF!</definedName>
    <definedName name="____HBG12">#REF!</definedName>
    <definedName name="____HBG25" localSheetId="3">[11]Basicrates!$F$10</definedName>
    <definedName name="____HBG25" localSheetId="19">#REF!</definedName>
    <definedName name="____HBG25" localSheetId="2">[11]Basicrates!$F$10</definedName>
    <definedName name="____HBG25" localSheetId="25">[11]Basicrates!$F$10</definedName>
    <definedName name="____HBG25" localSheetId="16">#REF!</definedName>
    <definedName name="____HBG25">#REF!</definedName>
    <definedName name="____HBG40" localSheetId="3">[11]Basicrates!$F$9</definedName>
    <definedName name="____HBG40" localSheetId="19">#REF!</definedName>
    <definedName name="____HBG40" localSheetId="2">[11]Basicrates!$F$9</definedName>
    <definedName name="____HBG40" localSheetId="25">[11]Basicrates!$F$9</definedName>
    <definedName name="____HBG40" localSheetId="16">#REF!</definedName>
    <definedName name="____HBG40">#REF!</definedName>
    <definedName name="____HBG50" localSheetId="3">[11]Basicrates!$F$8</definedName>
    <definedName name="____HBG50" localSheetId="19">#REF!</definedName>
    <definedName name="____HBG50" localSheetId="2">[11]Basicrates!$F$8</definedName>
    <definedName name="____HBG50" localSheetId="25">[11]Basicrates!$F$8</definedName>
    <definedName name="____HBG50" localSheetId="16">#REF!</definedName>
    <definedName name="____HBG50">#REF!</definedName>
    <definedName name="____HBG6" localSheetId="3">[11]Basicrates!$F$14</definedName>
    <definedName name="____HBG6" localSheetId="19">#REF!</definedName>
    <definedName name="____HBG6" localSheetId="2">[11]Basicrates!$F$14</definedName>
    <definedName name="____HBG6" localSheetId="25">[11]Basicrates!$F$14</definedName>
    <definedName name="____HBG6" localSheetId="16">#REF!</definedName>
    <definedName name="____HBG6">#REF!</definedName>
    <definedName name="____HCO2" localSheetId="16">#REF!</definedName>
    <definedName name="____HCO2">#REF!</definedName>
    <definedName name="____hfi1">[19]Report!#REF!</definedName>
    <definedName name="____hfi2" localSheetId="2">#REF!</definedName>
    <definedName name="____hfi2" localSheetId="25">#REF!</definedName>
    <definedName name="____hfi2" localSheetId="16">#REF!</definedName>
    <definedName name="____hfi2">#REF!</definedName>
    <definedName name="____hfi3">[24]Report!#REF!</definedName>
    <definedName name="____hfi4" localSheetId="2">#REF!</definedName>
    <definedName name="____hfi4" localSheetId="25">#REF!</definedName>
    <definedName name="____hfi4">#REF!</definedName>
    <definedName name="____hfi5" localSheetId="2">#REF!</definedName>
    <definedName name="____hfi5" localSheetId="25">#REF!</definedName>
    <definedName name="____hfi5">#REF!</definedName>
    <definedName name="____hfi6" localSheetId="2">#REF!</definedName>
    <definedName name="____hfi6" localSheetId="25">#REF!</definedName>
    <definedName name="____hfi6">#REF!</definedName>
    <definedName name="____HFI7">[15]Sheet1!#REF!</definedName>
    <definedName name="____hfi8" localSheetId="2">#REF!</definedName>
    <definedName name="____hfi8" localSheetId="25">#REF!</definedName>
    <definedName name="____hfi8">#REF!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[25]CAL!#REF!</definedName>
    <definedName name="____IDA1" localSheetId="22">#REF!</definedName>
    <definedName name="____IDA1" localSheetId="21">#REF!</definedName>
    <definedName name="____IDA1">#REF!</definedName>
    <definedName name="____IDC2">#N/A</definedName>
    <definedName name="____IDC21">#N/A</definedName>
    <definedName name="____IDC22">#N/A</definedName>
    <definedName name="____IDC23">#N/A</definedName>
    <definedName name="____idc3">#N/A</definedName>
    <definedName name="____ifa1">#REF!</definedName>
    <definedName name="____ifa2">#REF!</definedName>
    <definedName name="____in18900" localSheetId="3">#REF!</definedName>
    <definedName name="____in18900" localSheetId="22">#REF!</definedName>
    <definedName name="____in18900" localSheetId="16">#REF!</definedName>
    <definedName name="____in18900" localSheetId="21">#REF!</definedName>
    <definedName name="____in18900">#REF!</definedName>
    <definedName name="____INT1">#REF!</definedName>
    <definedName name="____Ism3" localSheetId="16">#REF!</definedName>
    <definedName name="____Ism3">#REF!</definedName>
    <definedName name="____iv19000" localSheetId="3">#REF!</definedName>
    <definedName name="____iv19000">#REF!</definedName>
    <definedName name="____kd1">#REF!</definedName>
    <definedName name="____kd2">#REF!</definedName>
    <definedName name="____kd3">#REF!</definedName>
    <definedName name="____Ki1">#REF!</definedName>
    <definedName name="____Ki2">#REF!</definedName>
    <definedName name="____LAR220" localSheetId="3">#REF!</definedName>
    <definedName name="____LAR220">#REF!</definedName>
    <definedName name="____LAR500">#REF!</definedName>
    <definedName name="____lb1">#REF!</definedName>
    <definedName name="____lb2">#REF!</definedName>
    <definedName name="____LMH1">#REF!</definedName>
    <definedName name="____LMH2">#REF!</definedName>
    <definedName name="____LTR220">#REF!</definedName>
    <definedName name="____LTR500">#REF!</definedName>
    <definedName name="____m20">#REF!</definedName>
    <definedName name="____m234">#REF!</definedName>
    <definedName name="____m35">#REF!</definedName>
    <definedName name="____mac2">200</definedName>
    <definedName name="____MAN1">#REF!</definedName>
    <definedName name="____mcl132" localSheetId="19">#REF!</definedName>
    <definedName name="____mcl132" localSheetId="2">#REF!</definedName>
    <definedName name="____mcl132" localSheetId="25">#REF!</definedName>
    <definedName name="____mcl132">#REF!</definedName>
    <definedName name="____MG1" localSheetId="3">[11]Basicrates!$D$132</definedName>
    <definedName name="____MG1" localSheetId="19">#REF!</definedName>
    <definedName name="____MG1" localSheetId="2">[11]Basicrates!$D$132</definedName>
    <definedName name="____MG1" localSheetId="25">[11]Basicrates!$D$132</definedName>
    <definedName name="____MG1" localSheetId="16">#REF!</definedName>
    <definedName name="____MG1">#REF!</definedName>
    <definedName name="____mix10">4.5</definedName>
    <definedName name="____mix15">264/50</definedName>
    <definedName name="____MIX1540" localSheetId="3">'[26]Mix Design'!$P$11</definedName>
    <definedName name="____MIX1540" localSheetId="19">#REF!</definedName>
    <definedName name="____MIX1540" localSheetId="2">'[26]Mix Design'!$P$11</definedName>
    <definedName name="____MIX1540" localSheetId="25">'[26]Mix Design'!$P$11</definedName>
    <definedName name="____MIX1540" localSheetId="16">#REF!</definedName>
    <definedName name="____MIX1540">#REF!</definedName>
    <definedName name="____MIX2" localSheetId="3">'[27]Mix Design'!$P$12</definedName>
    <definedName name="____MIX2" localSheetId="19">#REF!</definedName>
    <definedName name="____MIX2" localSheetId="2">'[27]Mix Design'!$P$12</definedName>
    <definedName name="____MIX2" localSheetId="25">'[27]Mix Design'!$P$12</definedName>
    <definedName name="____MIX2" localSheetId="16">#REF!</definedName>
    <definedName name="____MIX2">#REF!</definedName>
    <definedName name="____mix20">330/50</definedName>
    <definedName name="____MIX2020" localSheetId="3">'[26]Mix Design'!$P$12</definedName>
    <definedName name="____MIX2020" localSheetId="19">#REF!</definedName>
    <definedName name="____MIX2020" localSheetId="2">'[26]Mix Design'!$P$12</definedName>
    <definedName name="____MIX2020" localSheetId="25">'[26]Mix Design'!$P$12</definedName>
    <definedName name="____MIX2020" localSheetId="16">#REF!</definedName>
    <definedName name="____MIX2020">#REF!</definedName>
    <definedName name="____MIX2040" localSheetId="3">'[26]Mix Design'!$P$13</definedName>
    <definedName name="____MIX2040" localSheetId="19">#REF!</definedName>
    <definedName name="____MIX2040" localSheetId="2">'[26]Mix Design'!$P$13</definedName>
    <definedName name="____MIX2040" localSheetId="25">'[26]Mix Design'!$P$13</definedName>
    <definedName name="____MIX2040" localSheetId="16">#REF!</definedName>
    <definedName name="____MIX2040">#REF!</definedName>
    <definedName name="____MIX2540" localSheetId="3">'[26]Mix Design'!$P$15</definedName>
    <definedName name="____MIX2540" localSheetId="19">#REF!</definedName>
    <definedName name="____MIX2540" localSheetId="2">'[26]Mix Design'!$P$15</definedName>
    <definedName name="____MIX2540" localSheetId="25">'[26]Mix Design'!$P$15</definedName>
    <definedName name="____MIX2540" localSheetId="16">#REF!</definedName>
    <definedName name="____MIX2540">#REF!</definedName>
    <definedName name="____Mix255" localSheetId="3">'[28]Mix Design'!$P$13</definedName>
    <definedName name="____Mix255" localSheetId="19">#REF!</definedName>
    <definedName name="____Mix255" localSheetId="2">'[28]Mix Design'!$P$13</definedName>
    <definedName name="____Mix255" localSheetId="25">'[28]Mix Design'!$P$13</definedName>
    <definedName name="____Mix255" localSheetId="16">#REF!</definedName>
    <definedName name="____Mix255">#REF!</definedName>
    <definedName name="____mix30">350/50</definedName>
    <definedName name="____mix40">450/50</definedName>
    <definedName name="____ml3" localSheetId="19">#REF!</definedName>
    <definedName name="____ml3" localSheetId="2">#REF!</definedName>
    <definedName name="____ml3" localSheetId="25">#REF!</definedName>
    <definedName name="____ml3">#REF!</definedName>
    <definedName name="____ml33" localSheetId="19">#REF!</definedName>
    <definedName name="____ml33" localSheetId="2">#REF!</definedName>
    <definedName name="____ml33" localSheetId="25">#REF!</definedName>
    <definedName name="____ml33">#REF!</definedName>
    <definedName name="____mlc33" localSheetId="19">#REF!</definedName>
    <definedName name="____mlc33" localSheetId="2">#REF!</definedName>
    <definedName name="____mlc33" localSheetId="25">#REF!</definedName>
    <definedName name="____mlc33">#REF!</definedName>
    <definedName name="____mm1">#REF!</definedName>
    <definedName name="____mm2">#REF!</definedName>
    <definedName name="____mm3">#REF!</definedName>
    <definedName name="____mnk1">#REF!</definedName>
    <definedName name="____Mzd1" localSheetId="3">[11]Basicrates!$D$158</definedName>
    <definedName name="____Mzd1" localSheetId="19">#REF!</definedName>
    <definedName name="____Mzd1" localSheetId="2">[11]Basicrates!$D$158</definedName>
    <definedName name="____Mzd1" localSheetId="25">[11]Basicrates!$D$158</definedName>
    <definedName name="____Mzd1" localSheetId="16">#REF!</definedName>
    <definedName name="____Mzd1">#REF!</definedName>
    <definedName name="____new1">#REF!</definedName>
    <definedName name="____Nov2007" localSheetId="3" hidden="1">{"'PROFITABILITY'!$A$1:$F$45"}</definedName>
    <definedName name="____Nov2007" localSheetId="22" hidden="1">{"'PROFITABILITY'!$A$1:$F$45"}</definedName>
    <definedName name="____Nov2007" localSheetId="19" hidden="1">{"'PROFITABILITY'!$A$1:$F$45"}</definedName>
    <definedName name="____Nov2007" localSheetId="2" hidden="1">{"'PROFITABILITY'!$A$1:$F$45"}</definedName>
    <definedName name="____Nov2007" localSheetId="25" hidden="1">{"'PROFITABILITY'!$A$1:$F$45"}</definedName>
    <definedName name="____Nov2007" localSheetId="16" hidden="1">{"'PROFITABILITY'!$A$1:$F$45"}</definedName>
    <definedName name="____Nov2007" localSheetId="21" hidden="1">{"'PROFITABILITY'!$A$1:$F$45"}</definedName>
    <definedName name="____Nov2007" hidden="1">{"'PROFITABILITY'!$A$1:$F$45"}</definedName>
    <definedName name="____np3" localSheetId="3">'[22]Material '!$G$50</definedName>
    <definedName name="____np3" localSheetId="19">#REF!</definedName>
    <definedName name="____np3" localSheetId="2">'[22]Material '!$G$50</definedName>
    <definedName name="____np3" localSheetId="25">'[22]Material '!$G$50</definedName>
    <definedName name="____np3" localSheetId="16">#REF!</definedName>
    <definedName name="____np3">#REF!</definedName>
    <definedName name="____OP2" localSheetId="3">[11]Basicrates!$D$152</definedName>
    <definedName name="____OP2" localSheetId="19">#REF!</definedName>
    <definedName name="____OP2" localSheetId="2">[11]Basicrates!$D$152</definedName>
    <definedName name="____OP2" localSheetId="25">[11]Basicrates!$D$152</definedName>
    <definedName name="____OP2" localSheetId="16">#REF!</definedName>
    <definedName name="____OP2">#REF!</definedName>
    <definedName name="____out2">#REF!</definedName>
    <definedName name="____pan1">#REF!</definedName>
    <definedName name="____PAN2">#REF!</definedName>
    <definedName name="____PB1">#REF!</definedName>
    <definedName name="____pep99">#REF!</definedName>
    <definedName name="____pfi1">[25]CAL!#REF!</definedName>
    <definedName name="____PLC220" localSheetId="22">#REF!</definedName>
    <definedName name="____PLC220" localSheetId="16">#REF!</definedName>
    <definedName name="____PLC220" localSheetId="21">#REF!</definedName>
    <definedName name="____PLC220">#REF!</definedName>
    <definedName name="____PM123" hidden="1">{"'Sheet1'!$A$4386:$N$4591"}</definedName>
    <definedName name="____pp1">[25]CAL!#REF!</definedName>
    <definedName name="____pp2">[25]CAL!#REF!</definedName>
    <definedName name="____RAC1">#REF!</definedName>
    <definedName name="____rcu2">#REF!</definedName>
    <definedName name="____Re1">#REF!</definedName>
    <definedName name="____RE220" localSheetId="22">#REF!</definedName>
    <definedName name="____RE220" localSheetId="21">#REF!</definedName>
    <definedName name="____RE220">#REF!</definedName>
    <definedName name="____RE500">#REF!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01">#REF!</definedName>
    <definedName name="____SC02">#REF!</definedName>
    <definedName name="____SC03">#REF!</definedName>
    <definedName name="____SC04">#REF!</definedName>
    <definedName name="____SC05">#REF!</definedName>
    <definedName name="____SC06">#REF!</definedName>
    <definedName name="____SC11">#REF!</definedName>
    <definedName name="____SC12">#REF!</definedName>
    <definedName name="____SC13">#REF!</definedName>
    <definedName name="____SC21">#REF!</definedName>
    <definedName name="____SC22">#REF!</definedName>
    <definedName name="____SC23">#REF!</definedName>
    <definedName name="____SC24">#REF!</definedName>
    <definedName name="____SC25">#REF!</definedName>
    <definedName name="____SC26">#REF!</definedName>
    <definedName name="____sch2">#REF!</definedName>
    <definedName name="____sch9">#REF!</definedName>
    <definedName name="____sdf1">#REF!</definedName>
    <definedName name="____SDF2">#REF!</definedName>
    <definedName name="____sh1">90</definedName>
    <definedName name="____sh2">120</definedName>
    <definedName name="____sh3">150</definedName>
    <definedName name="____sh4">180</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 localSheetId="19">#REF!</definedName>
    <definedName name="____tab1" localSheetId="2">#REF!</definedName>
    <definedName name="____tab1" localSheetId="25">#REF!</definedName>
    <definedName name="____tab1">#REF!</definedName>
    <definedName name="____tab2" localSheetId="19">#REF!</definedName>
    <definedName name="____tab2">#REF!</definedName>
    <definedName name="____TB2" localSheetId="3">'[29]SPT vs PHI'!$B$2:$C$65</definedName>
    <definedName name="____TB2" localSheetId="19">#REF!</definedName>
    <definedName name="____TB2" localSheetId="2">'[29]SPT vs PHI'!$B$2:$C$65</definedName>
    <definedName name="____TB2" localSheetId="25">'[29]SPT vs PHI'!$B$2:$C$65</definedName>
    <definedName name="____TB2" localSheetId="16">#REF!</definedName>
    <definedName name="____TB2">#REF!</definedName>
    <definedName name="____tf1" localSheetId="3">[23]Intro!$J$140</definedName>
    <definedName name="____tf1" localSheetId="19">#REF!</definedName>
    <definedName name="____tf1" localSheetId="2">[23]Intro!$J$140</definedName>
    <definedName name="____tf1" localSheetId="25">[23]Intro!$J$140</definedName>
    <definedName name="____tf1" localSheetId="16">#REF!</definedName>
    <definedName name="____tf1">#REF!</definedName>
    <definedName name="____tf2" localSheetId="3">[23]Intro!$J$142</definedName>
    <definedName name="____tf2" localSheetId="19">#REF!</definedName>
    <definedName name="____tf2" localSheetId="2">[23]Intro!$J$142</definedName>
    <definedName name="____tf2" localSheetId="25">[23]Intro!$J$142</definedName>
    <definedName name="____tf2" localSheetId="16">#REF!</definedName>
    <definedName name="____tf2">#REF!</definedName>
    <definedName name="____tf3" localSheetId="3">[23]Intro!$J$148</definedName>
    <definedName name="____tf3" localSheetId="19">#REF!</definedName>
    <definedName name="____tf3" localSheetId="2">[23]Intro!$J$148</definedName>
    <definedName name="____tf3" localSheetId="25">[23]Intro!$J$148</definedName>
    <definedName name="____tf3" localSheetId="16">#REF!</definedName>
    <definedName name="____tf3">#REF!</definedName>
    <definedName name="____tf4" localSheetId="3">[23]Intro!$J$150</definedName>
    <definedName name="____tf4" localSheetId="19">#REF!</definedName>
    <definedName name="____tf4" localSheetId="2">[23]Intro!$J$150</definedName>
    <definedName name="____tf4" localSheetId="25">[23]Intro!$J$150</definedName>
    <definedName name="____tf4" localSheetId="16">#REF!</definedName>
    <definedName name="____tf4">#REF!</definedName>
    <definedName name="____tfd1" localSheetId="3">[23]Intro!$L$141</definedName>
    <definedName name="____tfd1" localSheetId="19">#REF!</definedName>
    <definedName name="____tfd1" localSheetId="2">[23]Intro!$L$141</definedName>
    <definedName name="____tfd1" localSheetId="25">[23]Intro!$L$141</definedName>
    <definedName name="____tfd1" localSheetId="16">#REF!</definedName>
    <definedName name="____tfd1">#REF!</definedName>
    <definedName name="____tfd2" localSheetId="3">[23]Intro!$L$143</definedName>
    <definedName name="____tfd2" localSheetId="19">#REF!</definedName>
    <definedName name="____tfd2" localSheetId="2">[23]Intro!$L$143</definedName>
    <definedName name="____tfd2" localSheetId="25">[23]Intro!$L$143</definedName>
    <definedName name="____tfd2" localSheetId="16">#REF!</definedName>
    <definedName name="____tfd2">#REF!</definedName>
    <definedName name="____tfd3" localSheetId="3">[23]Intro!$L$147</definedName>
    <definedName name="____tfd3" localSheetId="19">#REF!</definedName>
    <definedName name="____tfd3" localSheetId="2">[23]Intro!$L$147</definedName>
    <definedName name="____tfd3" localSheetId="25">[23]Intro!$L$147</definedName>
    <definedName name="____tfd3" localSheetId="16">#REF!</definedName>
    <definedName name="____tfd3">#REF!</definedName>
    <definedName name="____tfd4" localSheetId="3">[23]Intro!$L$149</definedName>
    <definedName name="____tfd4" localSheetId="19">#REF!</definedName>
    <definedName name="____tfd4" localSheetId="2">[23]Intro!$L$149</definedName>
    <definedName name="____tfd4" localSheetId="25">[23]Intro!$L$149</definedName>
    <definedName name="____tfd4" localSheetId="16">#REF!</definedName>
    <definedName name="____tfd4">#REF!</definedName>
    <definedName name="____Tk1">#REF!</definedName>
    <definedName name="____Tk11">#REF!</definedName>
    <definedName name="____Tk2" localSheetId="16">#REF!</definedName>
    <definedName name="____Tk2">#REF!</definedName>
    <definedName name="____Tkl1">#REF!</definedName>
    <definedName name="____tl1">#REF!</definedName>
    <definedName name="____tl2">#REF!</definedName>
    <definedName name="____tr1" localSheetId="3">[23]Intro!$C$140</definedName>
    <definedName name="____tr1" localSheetId="19">#REF!</definedName>
    <definedName name="____tr1" localSheetId="2">[23]Intro!$C$140</definedName>
    <definedName name="____tr1" localSheetId="25">[23]Intro!$C$140</definedName>
    <definedName name="____tr1" localSheetId="16">#REF!</definedName>
    <definedName name="____tr1">#REF!</definedName>
    <definedName name="____tr2" localSheetId="3">[23]Intro!$C$142</definedName>
    <definedName name="____tr2" localSheetId="19">#REF!</definedName>
    <definedName name="____tr2" localSheetId="2">[23]Intro!$C$142</definedName>
    <definedName name="____tr2" localSheetId="25">[23]Intro!$C$142</definedName>
    <definedName name="____tr2" localSheetId="16">#REF!</definedName>
    <definedName name="____tr2">#REF!</definedName>
    <definedName name="____TR220" localSheetId="22">#REF!</definedName>
    <definedName name="____TR220" localSheetId="16">#REF!</definedName>
    <definedName name="____TR220" localSheetId="21">#REF!</definedName>
    <definedName name="____TR220">#REF!</definedName>
    <definedName name="____tr3" localSheetId="3">[23]Intro!$C$150</definedName>
    <definedName name="____tr3" localSheetId="19">#REF!</definedName>
    <definedName name="____tr3" localSheetId="2">[23]Intro!$C$150</definedName>
    <definedName name="____tr3" localSheetId="25">[23]Intro!$C$150</definedName>
    <definedName name="____tr3" localSheetId="16">#REF!</definedName>
    <definedName name="____tr3">#REF!</definedName>
    <definedName name="____TR500" localSheetId="22">#REF!</definedName>
    <definedName name="____TR500" localSheetId="16">#REF!</definedName>
    <definedName name="____TR500" localSheetId="21">#REF!</definedName>
    <definedName name="____TR500">#REF!</definedName>
    <definedName name="____trd1" localSheetId="3">[23]Intro!$B$140</definedName>
    <definedName name="____trd1" localSheetId="19">#REF!</definedName>
    <definedName name="____trd1" localSheetId="2">[23]Intro!$B$140</definedName>
    <definedName name="____trd1" localSheetId="25">[23]Intro!$B$140</definedName>
    <definedName name="____trd1" localSheetId="16">#REF!</definedName>
    <definedName name="____trd1">#REF!</definedName>
    <definedName name="____trd2" localSheetId="3">[23]Intro!$B$142</definedName>
    <definedName name="____trd2" localSheetId="19">#REF!</definedName>
    <definedName name="____trd2" localSheetId="2">[23]Intro!$B$142</definedName>
    <definedName name="____trd2" localSheetId="25">[23]Intro!$B$142</definedName>
    <definedName name="____trd2" localSheetId="16">#REF!</definedName>
    <definedName name="____trd2">#REF!</definedName>
    <definedName name="____trd3" localSheetId="3">[23]Intro!$B$148</definedName>
    <definedName name="____trd3" localSheetId="19">#REF!</definedName>
    <definedName name="____trd3" localSheetId="2">[23]Intro!$B$148</definedName>
    <definedName name="____trd3" localSheetId="25">[23]Intro!$B$148</definedName>
    <definedName name="____trd3" localSheetId="16">#REF!</definedName>
    <definedName name="____trd3">#REF!</definedName>
    <definedName name="____Vf1">#REF!</definedName>
    <definedName name="____Vf2">#REF!</definedName>
    <definedName name="____vr1" localSheetId="16">#REF!</definedName>
    <definedName name="____vr1">#REF!</definedName>
    <definedName name="____VS2004" localSheetId="22" hidden="1">#REF!</definedName>
    <definedName name="____VS2004" localSheetId="21" hidden="1">#REF!</definedName>
    <definedName name="____VS2004" hidden="1">#REF!</definedName>
    <definedName name="____Wc1">#REF!</definedName>
    <definedName name="____WC3">#REF!</definedName>
    <definedName name="____WD2" localSheetId="3">[11]Basicrates!$D$131</definedName>
    <definedName name="____WD2" localSheetId="19">#REF!</definedName>
    <definedName name="____WD2" localSheetId="2">[11]Basicrates!$D$131</definedName>
    <definedName name="____WD2" localSheetId="25">[11]Basicrates!$D$131</definedName>
    <definedName name="____WD2" localSheetId="16">#REF!</definedName>
    <definedName name="____WD2">#REF!</definedName>
    <definedName name="____wp1" localSheetId="16">#REF!</definedName>
    <definedName name="____wp1">#REF!</definedName>
    <definedName name="____Wr1" localSheetId="16">#REF!</definedName>
    <definedName name="____Wr1">#REF!</definedName>
    <definedName name="____Wr3">#REF!</definedName>
    <definedName name="____Xl1">#REF!</definedName>
    <definedName name="____xlcn.WorksheetConnection_InfoEntryA2D32" localSheetId="3" hidden="1">'[10]Info Entry'!$A$2:$C$32</definedName>
    <definedName name="____xlcn.WorksheetConnection_InfoEntryA2D32" localSheetId="19" hidden="1">#REF!</definedName>
    <definedName name="____xlcn.WorksheetConnection_InfoEntryA2D32" localSheetId="2" hidden="1">'[10]Info Entry'!$A$2:$C$32</definedName>
    <definedName name="____xlcn.WorksheetConnection_InfoEntryA2D32" localSheetId="25" hidden="1">'[10]Info Entry'!$A$2:$C$32</definedName>
    <definedName name="____xlcn.WorksheetConnection_InfoEntryA2D32" localSheetId="16" hidden="1">#REF!</definedName>
    <definedName name="____xlcn.WorksheetConnection_InfoEntryA2D32" hidden="1">#REF!</definedName>
    <definedName name="____xlnm._FilterDatabase" localSheetId="22">#REF!</definedName>
    <definedName name="____xlnm._FilterDatabase" localSheetId="16">#REF!</definedName>
    <definedName name="____xlnm._FilterDatabase" localSheetId="21">#REF!</definedName>
    <definedName name="____xlnm._FilterDatabase">#REF!</definedName>
    <definedName name="____xlnm._FilterDatabase_1" localSheetId="22">#REF!</definedName>
    <definedName name="____xlnm._FilterDatabase_1" localSheetId="2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 localSheetId="3">#REF!</definedName>
    <definedName name="____xlnm.Print_Area" localSheetId="22">#REF!</definedName>
    <definedName name="____xlnm.Print_Area" localSheetId="16">#REF!</definedName>
    <definedName name="____xlnm.Print_Area" localSheetId="21">#REF!</definedName>
    <definedName name="____xlnm.Print_Area">#REF!</definedName>
    <definedName name="____xlnm.Print_Area_1" localSheetId="3">#REF!</definedName>
    <definedName name="____xlnm.Print_Area_1" localSheetId="22">#REF!</definedName>
    <definedName name="____xlnm.Print_Area_1" localSheetId="21">#REF!</definedName>
    <definedName name="____xlnm.Print_Area_1">#REF!</definedName>
    <definedName name="____xlnm.Print_Area_1_1">"#REF!"</definedName>
    <definedName name="____xlnm.Print_Area_1_2">"#REF!"</definedName>
    <definedName name="____xlnm.Print_Area_10" localSheetId="3">#REF!</definedName>
    <definedName name="____xlnm.Print_Area_10" localSheetId="22">#REF!</definedName>
    <definedName name="____xlnm.Print_Area_10" localSheetId="16">#REF!</definedName>
    <definedName name="____xlnm.Print_Area_10" localSheetId="21">#REF!</definedName>
    <definedName name="____xlnm.Print_Area_10">#REF!</definedName>
    <definedName name="____xlnm.Print_Area_10_1">"#REF!"</definedName>
    <definedName name="____xlnm.Print_Area_11" localSheetId="3">#REF!</definedName>
    <definedName name="____xlnm.Print_Area_11" localSheetId="22">#REF!</definedName>
    <definedName name="____xlnm.Print_Area_11" localSheetId="16">#REF!</definedName>
    <definedName name="____xlnm.Print_Area_11" localSheetId="21">#REF!</definedName>
    <definedName name="____xlnm.Print_Area_11">#REF!</definedName>
    <definedName name="____xlnm.Print_Area_13" localSheetId="3">#REF!</definedName>
    <definedName name="____xlnm.Print_Area_13">#REF!</definedName>
    <definedName name="____xlnm.Print_Area_2" localSheetId="22">#REF!</definedName>
    <definedName name="____xlnm.Print_Area_2" localSheetId="21">#REF!</definedName>
    <definedName name="____xlnm.Print_Area_2">#REF!</definedName>
    <definedName name="____xlnm.Print_Area_3" localSheetId="22">#REF!</definedName>
    <definedName name="____xlnm.Print_Area_3" localSheetId="21">#REF!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1" localSheetId="22">#REF!</definedName>
    <definedName name="____xlnm.Print_Titles_1" localSheetId="21">#REF!</definedName>
    <definedName name="____xlnm.Print_Titles_1">#REF!</definedName>
    <definedName name="____xlnm.Print_Titles_2" localSheetId="3">(#REF!,#REF!)</definedName>
    <definedName name="____xlnm.Print_Titles_2" localSheetId="19">(#REF!,#REF!)</definedName>
    <definedName name="____xlnm.Print_Titles_2">(#REF!,#REF!)</definedName>
    <definedName name="____xlnm.Print_Titles_3" localSheetId="3">(#REF!,#REF!)</definedName>
    <definedName name="____xlnm.Print_Titles_3" localSheetId="22">(#REF!,#REF!)</definedName>
    <definedName name="____xlnm.Print_Titles_3" localSheetId="21">(#REF!,#REF!)</definedName>
    <definedName name="____xlnm.Print_Titles_3">(#REF!,#REF!)</definedName>
    <definedName name="____xlnm.Print_Titles_4" localSheetId="3">#REF!</definedName>
    <definedName name="____xlnm.Print_Titles_4" localSheetId="22">#REF!</definedName>
    <definedName name="____xlnm.Print_Titles_4" localSheetId="16">#REF!</definedName>
    <definedName name="____xlnm.Print_Titles_4" localSheetId="21">#REF!</definedName>
    <definedName name="____xlnm.Print_Titles_4">#REF!</definedName>
    <definedName name="____xlnm.Print_Titles_7" localSheetId="3">#REF!</definedName>
    <definedName name="____xlnm.Print_Titles_7">#REF!</definedName>
    <definedName name="____ZS1">#REF!</definedName>
    <definedName name="____ZS2">#REF!</definedName>
    <definedName name="___1____123Graph_ACHART_1" localSheetId="3" hidden="1">#REF!</definedName>
    <definedName name="___1____123Graph_ACHART_1" hidden="1">#REF!</definedName>
    <definedName name="___1__123Graph_ACHART_1" hidden="1">#REF!</definedName>
    <definedName name="___1_3_1_1">#REF!</definedName>
    <definedName name="___10_s_1_1">[30]Vdc5!#REF!</definedName>
    <definedName name="___11_Z_1_1">#REF!</definedName>
    <definedName name="___12Excel_BuiltIn_Print_Area_1_1">#REF!</definedName>
    <definedName name="___13Excel_BuiltIn_Print_Area_1_2">#REF!</definedName>
    <definedName name="___18__123Graph_CCHART_1" hidden="1">#REF!</definedName>
    <definedName name="___2____123Graph_BCHART_1" hidden="1">#REF!</definedName>
    <definedName name="___2__123Graph_BCHART_1" hidden="1">#REF!</definedName>
    <definedName name="___2_4_1_1">#REF!</definedName>
    <definedName name="___3____123Graph_CCHART_1" hidden="1">#REF!</definedName>
    <definedName name="___3__123Graph_CCHART_1" hidden="1">#REF!</definedName>
    <definedName name="___3_A_1_1">#REF!</definedName>
    <definedName name="___4___123Graph_ACHART_1" hidden="1">#REF!</definedName>
    <definedName name="___4_a1_1_1">#REF!</definedName>
    <definedName name="___5___123Graph_BCHART_1" hidden="1">#REF!</definedName>
    <definedName name="___5_a1_1_1_1">#REF!</definedName>
    <definedName name="___6___123Graph_CCHART_1" hidden="1">#REF!</definedName>
    <definedName name="___6_C_1_1">#REF!</definedName>
    <definedName name="___7__123Graph_ACHART_1" hidden="1">#REF!</definedName>
    <definedName name="___7_E_1_1">#REF!</definedName>
    <definedName name="___8__123Graph_BCHART_1" hidden="1">#REF!</definedName>
    <definedName name="___8_F_1_1">#REF!</definedName>
    <definedName name="___9__123Graph_CCHART_1" hidden="1">#REF!</definedName>
    <definedName name="___9_Q_1_1">#REF!</definedName>
    <definedName name="___A1">#REF!</definedName>
    <definedName name="___a1_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71614">#REF!</definedName>
    <definedName name="___A8">#REF!</definedName>
    <definedName name="___A81614">#REF!</definedName>
    <definedName name="___A9">#REF!</definedName>
    <definedName name="___A91614">#REF!</definedName>
    <definedName name="___a999999">#REF!</definedName>
    <definedName name="___aa1" localSheetId="3" hidden="1">{"'PROFITABILITY'!$A$1:$F$45"}</definedName>
    <definedName name="___aa1" localSheetId="22" hidden="1">{"'PROFITABILITY'!$A$1:$F$45"}</definedName>
    <definedName name="___aa1" localSheetId="19" hidden="1">{"'PROFITABILITY'!$A$1:$F$45"}</definedName>
    <definedName name="___aa1" localSheetId="2" hidden="1">{"'PROFITABILITY'!$A$1:$F$45"}</definedName>
    <definedName name="___aa1" localSheetId="25" hidden="1">{"'PROFITABILITY'!$A$1:$F$45"}</definedName>
    <definedName name="___aa1" localSheetId="16" hidden="1">{"'PROFITABILITY'!$A$1:$F$45"}</definedName>
    <definedName name="___aa1" localSheetId="21" hidden="1">{"'PROFITABILITY'!$A$1:$F$45"}</definedName>
    <definedName name="___aa1" hidden="1">{"'PROFITABILITY'!$A$1:$F$45"}</definedName>
    <definedName name="___aba2">#REF!</definedName>
    <definedName name="___acs1">#REF!</definedName>
    <definedName name="___acs2">#REF!</definedName>
    <definedName name="___aoc1">#REF!</definedName>
    <definedName name="___aoc2">#REF!</definedName>
    <definedName name="___aoc3">#REF!</definedName>
    <definedName name="___aoc4">#REF!</definedName>
    <definedName name="___axx1">[24]Report!#REF!</definedName>
    <definedName name="___axx2">[14]Report!#REF!</definedName>
    <definedName name="___axx3">[24]Report!#REF!</definedName>
    <definedName name="___AXX4" localSheetId="2">#REF!</definedName>
    <definedName name="___AXX4" localSheetId="25">#REF!</definedName>
    <definedName name="___AXX4">#REF!</definedName>
    <definedName name="___axx5" localSheetId="2">#REF!</definedName>
    <definedName name="___axx5" localSheetId="25">#REF!</definedName>
    <definedName name="___axx5">#REF!</definedName>
    <definedName name="___axx6" localSheetId="2">#REF!</definedName>
    <definedName name="___axx6" localSheetId="25">#REF!</definedName>
    <definedName name="___axx6">#REF!</definedName>
    <definedName name="___AXX7" localSheetId="2">#REF!</definedName>
    <definedName name="___AXX7" localSheetId="25">#REF!</definedName>
    <definedName name="___AXX7">#REF!</definedName>
    <definedName name="___axx8" localSheetId="2">#REF!</definedName>
    <definedName name="___axx8" localSheetId="25">#REF!</definedName>
    <definedName name="___axx8">#REF!</definedName>
    <definedName name="___b1">#REF!</definedName>
    <definedName name="___b1_1">#REF!</definedName>
    <definedName name="___b111121" localSheetId="2">#REF!</definedName>
    <definedName name="___b111121" localSheetId="25">#REF!</definedName>
    <definedName name="___b111121">#REF!</definedName>
    <definedName name="___bhh2">#REF!</definedName>
    <definedName name="___BLK2" localSheetId="3">[31]BLK2!$1:$1048576</definedName>
    <definedName name="___BLK2" localSheetId="19">#REF!</definedName>
    <definedName name="___BLK2" localSheetId="2">[31]BLK2!$1:$1048576</definedName>
    <definedName name="___BLK2" localSheetId="25">[31]BLK2!$1:$1048576</definedName>
    <definedName name="___BLK2" localSheetId="16">#REF!</definedName>
    <definedName name="___BLK2">#REF!</definedName>
    <definedName name="___BLK3" localSheetId="3">[31]BLK3!$1:$1048576</definedName>
    <definedName name="___BLK3" localSheetId="19">#REF!</definedName>
    <definedName name="___BLK3" localSheetId="2">[31]BLK3!$1:$1048576</definedName>
    <definedName name="___BLK3" localSheetId="25">[31]BLK3!$1:$1048576</definedName>
    <definedName name="___BLK3" localSheetId="16">#REF!</definedName>
    <definedName name="___BLK3">#REF!</definedName>
    <definedName name="___bom1">#REF!</definedName>
    <definedName name="___CAN112">13.42</definedName>
    <definedName name="___CAN113">12.98</definedName>
    <definedName name="___CAN117">12.7</definedName>
    <definedName name="___CAN118">13.27</definedName>
    <definedName name="___CAN120">11.72</definedName>
    <definedName name="___CAN210">10.38</definedName>
    <definedName name="___CAN211">10.58</definedName>
    <definedName name="___CAN213">10.56</definedName>
    <definedName name="___CAN215">10.22</definedName>
    <definedName name="___CAN216">9.61</definedName>
    <definedName name="___CAN217">10.47</definedName>
    <definedName name="___CAN219">10.91</definedName>
    <definedName name="___CAN220">11.09</definedName>
    <definedName name="___CAN221">11.25</definedName>
    <definedName name="___CAN222">10.17</definedName>
    <definedName name="___CAN223">9.89</definedName>
    <definedName name="___CAN230">10.79</definedName>
    <definedName name="___can421">40.2</definedName>
    <definedName name="___can422">41.57</definedName>
    <definedName name="___can423">43.9</definedName>
    <definedName name="___can424">41.19</definedName>
    <definedName name="___can425">42.81</definedName>
    <definedName name="___can426">40.77</definedName>
    <definedName name="___can427">40.92</definedName>
    <definedName name="___can428">39.29</definedName>
    <definedName name="___can429">45.19</definedName>
    <definedName name="___can430">40.73</definedName>
    <definedName name="___can431">42.52</definedName>
    <definedName name="___can432">42.53</definedName>
    <definedName name="___can433">43.69</definedName>
    <definedName name="___can434">40.43</definedName>
    <definedName name="___can435">43.3</definedName>
    <definedName name="___CBR220" localSheetId="3">#REF!</definedName>
    <definedName name="___CBR220" localSheetId="22">#REF!</definedName>
    <definedName name="___CBR220" localSheetId="16">#REF!</definedName>
    <definedName name="___CBR220" localSheetId="21">#REF!</definedName>
    <definedName name="___CBR220">#REF!</definedName>
    <definedName name="___CBR500" localSheetId="3">#REF!</definedName>
    <definedName name="___CBR500" localSheetId="22">#REF!</definedName>
    <definedName name="___CBR500" localSheetId="21">#REF!</definedName>
    <definedName name="___CBR500">#REF!</definedName>
    <definedName name="___cdd2">#REF!</definedName>
    <definedName name="___cem124" localSheetId="3">[32]Analysis!$D$434</definedName>
    <definedName name="___cem124" localSheetId="22">#REF!</definedName>
    <definedName name="___cem124" localSheetId="2">[32]Analysis!$D$434</definedName>
    <definedName name="___cem124" localSheetId="25">[32]Analysis!$D$434</definedName>
    <definedName name="___cem124" localSheetId="16">#REF!</definedName>
    <definedName name="___cem124" localSheetId="21">#REF!</definedName>
    <definedName name="___cem124">#REF!</definedName>
    <definedName name="___CFB1">#REF!</definedName>
    <definedName name="___CFB2">#REF!</definedName>
    <definedName name="___CFB3">#REF!</definedName>
    <definedName name="___cff2" localSheetId="16">#REF!</definedName>
    <definedName name="___cff2">#REF!</definedName>
    <definedName name="___cli1">[20]Code!$B$3</definedName>
    <definedName name="___cli2">[20]Code!$B$4</definedName>
    <definedName name="___cli3">[20]Code!$B$5</definedName>
    <definedName name="___cli4">[20]Code!$B$6</definedName>
    <definedName name="___cli5">#REF!</definedName>
    <definedName name="___col33" localSheetId="2">#REF!</definedName>
    <definedName name="___col33" localSheetId="25">#REF!</definedName>
    <definedName name="___col33">#REF!</definedName>
    <definedName name="___cth2">#REF!</definedName>
    <definedName name="___CTR220" localSheetId="22">#REF!</definedName>
    <definedName name="___CTR220" localSheetId="21">#REF!</definedName>
    <definedName name="___CTR220">#REF!</definedName>
    <definedName name="___CTR500" localSheetId="22">#REF!</definedName>
    <definedName name="___CTR500" localSheetId="21">#REF!</definedName>
    <definedName name="___CTR500">#REF!</definedName>
    <definedName name="___CVT220">#REF!</definedName>
    <definedName name="___CVT500">#REF!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c05" localSheetId="22" hidden="1">{"'Sheet1'!$A$4386:$N$4591"}</definedName>
    <definedName name="___dec05" localSheetId="19" hidden="1">{"'Sheet1'!$A$4386:$N$4591"}</definedName>
    <definedName name="___dec05" localSheetId="2" hidden="1">{"'Sheet1'!$A$4386:$N$4591"}</definedName>
    <definedName name="___dec05" localSheetId="25" hidden="1">{"'Sheet1'!$A$4386:$N$4591"}</definedName>
    <definedName name="___dec05" localSheetId="16" hidden="1">{"'Sheet1'!$A$4386:$N$4591"}</definedName>
    <definedName name="___dec05" localSheetId="21" hidden="1">{"'Sheet1'!$A$4386:$N$4591"}</definedName>
    <definedName name="___dec05" hidden="1">{"'Sheet1'!$A$4386:$N$4591"}</definedName>
    <definedName name="___del1">#REF!</definedName>
    <definedName name="___DET1" localSheetId="3">[11]Basicrates!$D$39</definedName>
    <definedName name="___DET1" localSheetId="19">#REF!</definedName>
    <definedName name="___DET1" localSheetId="2">[11]Basicrates!$D$39</definedName>
    <definedName name="___DET1" localSheetId="25">[11]Basicrates!$D$39</definedName>
    <definedName name="___DET1" localSheetId="16">#REF!</definedName>
    <definedName name="___DET1">#REF!</definedName>
    <definedName name="___DET2">#REF!</definedName>
    <definedName name="___DET3">#REF!</definedName>
    <definedName name="___DET4">#REF!</definedName>
    <definedName name="___DET5">#REF!</definedName>
    <definedName name="___DET6">#REF!</definedName>
    <definedName name="___dev9947">#REF!</definedName>
    <definedName name="___DIS1">[33]Coalmine!#REF!</definedName>
    <definedName name="___dol12" localSheetId="22">#REF!</definedName>
    <definedName name="___dol12" localSheetId="16">#REF!</definedName>
    <definedName name="___dol12" localSheetId="21">#REF!</definedName>
    <definedName name="___dol12">#REF!</definedName>
    <definedName name="___dol6" localSheetId="22">#REF!</definedName>
    <definedName name="___dol6" localSheetId="21">#REF!</definedName>
    <definedName name="___dol6">#REF!</definedName>
    <definedName name="___drg1">#REF!</definedName>
    <definedName name="___drg2">#REF!</definedName>
    <definedName name="___eth2">#REF!</definedName>
    <definedName name="___f1">#REF!</definedName>
    <definedName name="___FEL1" localSheetId="3">[11]Basicrates!$D$90</definedName>
    <definedName name="___FEL1" localSheetId="19">#REF!</definedName>
    <definedName name="___FEL1" localSheetId="2">[11]Basicrates!$D$90</definedName>
    <definedName name="___FEL1" localSheetId="25">[11]Basicrates!$D$90</definedName>
    <definedName name="___FEL1" localSheetId="16">#REF!</definedName>
    <definedName name="___FEL1">#REF!</definedName>
    <definedName name="___Fpi1" localSheetId="16">#REF!</definedName>
    <definedName name="___Fpi1">#REF!</definedName>
    <definedName name="___g1" localSheetId="16">#REF!</definedName>
    <definedName name="___g1">#REF!</definedName>
    <definedName name="___g2">#REF!</definedName>
    <definedName name="___g2_1">#REF!</definedName>
    <definedName name="___GEL1" localSheetId="3">[11]Basicrates!$D$38</definedName>
    <definedName name="___GEL1" localSheetId="19">#REF!</definedName>
    <definedName name="___GEL1" localSheetId="2">[11]Basicrates!$D$38</definedName>
    <definedName name="___GEL1" localSheetId="25">[11]Basicrates!$D$38</definedName>
    <definedName name="___GEL1" localSheetId="16">#REF!</definedName>
    <definedName name="___GEL1">#REF!</definedName>
    <definedName name="___HBG10" localSheetId="3">[11]Basicrates!$F$13</definedName>
    <definedName name="___HBG10" localSheetId="19">#REF!</definedName>
    <definedName name="___HBG10" localSheetId="2">[11]Basicrates!$F$13</definedName>
    <definedName name="___HBG10" localSheetId="25">[11]Basicrates!$F$13</definedName>
    <definedName name="___HBG10" localSheetId="16">#REF!</definedName>
    <definedName name="___HBG10">#REF!</definedName>
    <definedName name="___HBG12" localSheetId="3">[11]Basicrates!$F$12</definedName>
    <definedName name="___HBG12" localSheetId="19">#REF!</definedName>
    <definedName name="___HBG12" localSheetId="2">[11]Basicrates!$F$12</definedName>
    <definedName name="___HBG12" localSheetId="25">[11]Basicrates!$F$12</definedName>
    <definedName name="___HBG12" localSheetId="16">#REF!</definedName>
    <definedName name="___HBG12">#REF!</definedName>
    <definedName name="___HBG25" localSheetId="3">[11]Basicrates!$F$10</definedName>
    <definedName name="___HBG25" localSheetId="19">#REF!</definedName>
    <definedName name="___HBG25" localSheetId="2">[11]Basicrates!$F$10</definedName>
    <definedName name="___HBG25" localSheetId="25">[11]Basicrates!$F$10</definedName>
    <definedName name="___HBG25" localSheetId="16">#REF!</definedName>
    <definedName name="___HBG25">#REF!</definedName>
    <definedName name="___HBG40" localSheetId="3">[11]Basicrates!$F$9</definedName>
    <definedName name="___HBG40" localSheetId="19">#REF!</definedName>
    <definedName name="___HBG40" localSheetId="2">[11]Basicrates!$F$9</definedName>
    <definedName name="___HBG40" localSheetId="25">[11]Basicrates!$F$9</definedName>
    <definedName name="___HBG40" localSheetId="16">#REF!</definedName>
    <definedName name="___HBG40">#REF!</definedName>
    <definedName name="___HBG50" localSheetId="3">[11]Basicrates!$F$8</definedName>
    <definedName name="___HBG50" localSheetId="19">#REF!</definedName>
    <definedName name="___HBG50" localSheetId="2">[11]Basicrates!$F$8</definedName>
    <definedName name="___HBG50" localSheetId="25">[11]Basicrates!$F$8</definedName>
    <definedName name="___HBG50" localSheetId="16">#REF!</definedName>
    <definedName name="___HBG50">#REF!</definedName>
    <definedName name="___HBG6" localSheetId="3">[11]Basicrates!$F$14</definedName>
    <definedName name="___HBG6" localSheetId="19">#REF!</definedName>
    <definedName name="___HBG6" localSheetId="2">[11]Basicrates!$F$14</definedName>
    <definedName name="___HBG6" localSheetId="25">[11]Basicrates!$F$14</definedName>
    <definedName name="___HBG6" localSheetId="16">#REF!</definedName>
    <definedName name="___HBG6">#REF!</definedName>
    <definedName name="___HCO2" localSheetId="16">#REF!</definedName>
    <definedName name="___HCO2">#REF!</definedName>
    <definedName name="___hfi1">[24]Report!#REF!</definedName>
    <definedName name="___hfi2" localSheetId="2">#REF!</definedName>
    <definedName name="___hfi2" localSheetId="25">#REF!</definedName>
    <definedName name="___hfi2" localSheetId="16">#REF!</definedName>
    <definedName name="___hfi2">#REF!</definedName>
    <definedName name="___hfi3">[14]Report!#REF!</definedName>
    <definedName name="___hfi4" localSheetId="2">#REF!</definedName>
    <definedName name="___hfi4" localSheetId="25">#REF!</definedName>
    <definedName name="___hfi4">#REF!</definedName>
    <definedName name="___hfi5" localSheetId="2">#REF!</definedName>
    <definedName name="___hfi5" localSheetId="25">#REF!</definedName>
    <definedName name="___hfi5">#REF!</definedName>
    <definedName name="___hfi6" localSheetId="2">#REF!</definedName>
    <definedName name="___hfi6" localSheetId="25">#REF!</definedName>
    <definedName name="___hfi6">#REF!</definedName>
    <definedName name="___HFI7" localSheetId="2">#REF!</definedName>
    <definedName name="___HFI7" localSheetId="25">#REF!</definedName>
    <definedName name="___HFI7">#REF!</definedName>
    <definedName name="___hfi8" localSheetId="2">#REF!</definedName>
    <definedName name="___hfi8" localSheetId="25">#REF!</definedName>
    <definedName name="___hfi8">#REF!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[33]Coalmine!#REF!</definedName>
    <definedName name="___IDA1" localSheetId="22">#REF!</definedName>
    <definedName name="___IDA1" localSheetId="21">#REF!</definedName>
    <definedName name="___IDA1">#REF!</definedName>
    <definedName name="___ifa1">#REF!</definedName>
    <definedName name="___ifa2">#REF!</definedName>
    <definedName name="___III7">"$C4.$#REF!$#REF!"</definedName>
    <definedName name="___in18900" localSheetId="22">#REF!</definedName>
    <definedName name="___in18900" localSheetId="21">#REF!</definedName>
    <definedName name="___in18900">#REF!</definedName>
    <definedName name="___INT1">#REF!</definedName>
    <definedName name="___Ism3" localSheetId="16">#REF!</definedName>
    <definedName name="___Ism3">#REF!</definedName>
    <definedName name="___iv19000">#REF!</definedName>
    <definedName name="___kd1">#REF!</definedName>
    <definedName name="___kd2">#REF!</definedName>
    <definedName name="___kd3">#REF!</definedName>
    <definedName name="___KEY3" hidden="1">'[6]SC Cost FEB 03'!#REF!</definedName>
    <definedName name="___Ki1">#REF!</definedName>
    <definedName name="___Ki2">#REF!</definedName>
    <definedName name="___LAR220">#REF!</definedName>
    <definedName name="___LAR500">#REF!</definedName>
    <definedName name="___lb1">#REF!</definedName>
    <definedName name="___lb2">#REF!</definedName>
    <definedName name="___LMH1">#REF!</definedName>
    <definedName name="___LMH2">#REF!</definedName>
    <definedName name="___LTR220">#REF!</definedName>
    <definedName name="___LTR500">#REF!</definedName>
    <definedName name="___m20">#REF!</definedName>
    <definedName name="___m234">#REF!</definedName>
    <definedName name="___m35">#REF!</definedName>
    <definedName name="___mac2">200</definedName>
    <definedName name="___MAN1">#REF!</definedName>
    <definedName name="___mcl132" localSheetId="19">#REF!</definedName>
    <definedName name="___mcl132" localSheetId="2">#REF!</definedName>
    <definedName name="___mcl132" localSheetId="25">#REF!</definedName>
    <definedName name="___mcl132">#REF!</definedName>
    <definedName name="___MG1" localSheetId="3">[11]Basicrates!$D$132</definedName>
    <definedName name="___MG1" localSheetId="19">#REF!</definedName>
    <definedName name="___MG1" localSheetId="2">[11]Basicrates!$D$132</definedName>
    <definedName name="___MG1" localSheetId="25">[11]Basicrates!$D$132</definedName>
    <definedName name="___MG1" localSheetId="16">#REF!</definedName>
    <definedName name="___MG1">#REF!</definedName>
    <definedName name="___mix10">4.5</definedName>
    <definedName name="___mix15">264/50</definedName>
    <definedName name="___MIX1540" localSheetId="3">'[26]Mix Design'!$P$11</definedName>
    <definedName name="___MIX1540" localSheetId="19">#REF!</definedName>
    <definedName name="___MIX1540" localSheetId="2">'[26]Mix Design'!$P$11</definedName>
    <definedName name="___MIX1540" localSheetId="25">'[26]Mix Design'!$P$11</definedName>
    <definedName name="___MIX1540" localSheetId="16">#REF!</definedName>
    <definedName name="___MIX1540">#REF!</definedName>
    <definedName name="___MIX2" localSheetId="3">'[27]Mix Design'!$P$12</definedName>
    <definedName name="___MIX2" localSheetId="19">#REF!</definedName>
    <definedName name="___MIX2" localSheetId="2">'[27]Mix Design'!$P$12</definedName>
    <definedName name="___MIX2" localSheetId="25">'[27]Mix Design'!$P$12</definedName>
    <definedName name="___MIX2" localSheetId="16">#REF!</definedName>
    <definedName name="___MIX2">#REF!</definedName>
    <definedName name="___mix20">330/50</definedName>
    <definedName name="___MIX2020" localSheetId="3">'[26]Mix Design'!$P$12</definedName>
    <definedName name="___MIX2020" localSheetId="19">#REF!</definedName>
    <definedName name="___MIX2020" localSheetId="2">'[26]Mix Design'!$P$12</definedName>
    <definedName name="___MIX2020" localSheetId="25">'[26]Mix Design'!$P$12</definedName>
    <definedName name="___MIX2020" localSheetId="16">#REF!</definedName>
    <definedName name="___MIX2020">#REF!</definedName>
    <definedName name="___MIX2040" localSheetId="3">'[26]Mix Design'!$P$13</definedName>
    <definedName name="___MIX2040" localSheetId="19">#REF!</definedName>
    <definedName name="___MIX2040" localSheetId="2">'[26]Mix Design'!$P$13</definedName>
    <definedName name="___MIX2040" localSheetId="25">'[26]Mix Design'!$P$13</definedName>
    <definedName name="___MIX2040" localSheetId="16">#REF!</definedName>
    <definedName name="___MIX2040">#REF!</definedName>
    <definedName name="___MIX2540" localSheetId="3">'[26]Mix Design'!$P$15</definedName>
    <definedName name="___MIX2540" localSheetId="19">#REF!</definedName>
    <definedName name="___MIX2540" localSheetId="2">'[26]Mix Design'!$P$15</definedName>
    <definedName name="___MIX2540" localSheetId="25">'[26]Mix Design'!$P$15</definedName>
    <definedName name="___MIX2540" localSheetId="16">#REF!</definedName>
    <definedName name="___MIX2540">#REF!</definedName>
    <definedName name="___Mix255" localSheetId="3">'[28]Mix Design'!$P$13</definedName>
    <definedName name="___Mix255" localSheetId="19">#REF!</definedName>
    <definedName name="___Mix255" localSheetId="2">'[28]Mix Design'!$P$13</definedName>
    <definedName name="___Mix255" localSheetId="25">'[28]Mix Design'!$P$13</definedName>
    <definedName name="___Mix255" localSheetId="16">#REF!</definedName>
    <definedName name="___Mix255">#REF!</definedName>
    <definedName name="___mix30">350/50</definedName>
    <definedName name="___mix40">450/50</definedName>
    <definedName name="___ml3" localSheetId="19">#REF!</definedName>
    <definedName name="___ml3" localSheetId="2">#REF!</definedName>
    <definedName name="___ml3" localSheetId="25">#REF!</definedName>
    <definedName name="___ml3">#REF!</definedName>
    <definedName name="___ml33" localSheetId="19">#REF!</definedName>
    <definedName name="___ml33" localSheetId="2">#REF!</definedName>
    <definedName name="___ml33" localSheetId="25">#REF!</definedName>
    <definedName name="___ml33">#REF!</definedName>
    <definedName name="___mlc33" localSheetId="19">#REF!</definedName>
    <definedName name="___mlc33" localSheetId="2">#REF!</definedName>
    <definedName name="___mlc33" localSheetId="25">#REF!</definedName>
    <definedName name="___mlc33">#REF!</definedName>
    <definedName name="___mm1">#REF!</definedName>
    <definedName name="___mm2">#REF!</definedName>
    <definedName name="___mm3">#REF!</definedName>
    <definedName name="___mnk1">#REF!</definedName>
    <definedName name="___Mzd1" localSheetId="3">[11]Basicrates!$D$158</definedName>
    <definedName name="___Mzd1" localSheetId="19">#REF!</definedName>
    <definedName name="___Mzd1" localSheetId="2">[11]Basicrates!$D$158</definedName>
    <definedName name="___Mzd1" localSheetId="25">[11]Basicrates!$D$158</definedName>
    <definedName name="___Mzd1" localSheetId="16">#REF!</definedName>
    <definedName name="___Mzd1">#REF!</definedName>
    <definedName name="___new1">#REF!</definedName>
    <definedName name="___Nov2007" localSheetId="3" hidden="1">{"'PROFITABILITY'!$A$1:$F$45"}</definedName>
    <definedName name="___Nov2007" localSheetId="22" hidden="1">{"'PROFITABILITY'!$A$1:$F$45"}</definedName>
    <definedName name="___Nov2007" localSheetId="19" hidden="1">{"'PROFITABILITY'!$A$1:$F$45"}</definedName>
    <definedName name="___Nov2007" localSheetId="2" hidden="1">{"'PROFITABILITY'!$A$1:$F$45"}</definedName>
    <definedName name="___Nov2007" localSheetId="25" hidden="1">{"'PROFITABILITY'!$A$1:$F$45"}</definedName>
    <definedName name="___Nov2007" localSheetId="16" hidden="1">{"'PROFITABILITY'!$A$1:$F$45"}</definedName>
    <definedName name="___Nov2007" localSheetId="21" hidden="1">{"'PROFITABILITY'!$A$1:$F$45"}</definedName>
    <definedName name="___Nov2007" hidden="1">{"'PROFITABILITY'!$A$1:$F$45"}</definedName>
    <definedName name="___np3" localSheetId="3">'[22]Material '!$G$50</definedName>
    <definedName name="___np3" localSheetId="19">#REF!</definedName>
    <definedName name="___np3" localSheetId="2">'[22]Material '!$G$50</definedName>
    <definedName name="___np3" localSheetId="25">'[22]Material '!$G$50</definedName>
    <definedName name="___np3" localSheetId="16">#REF!</definedName>
    <definedName name="___np3">#REF!</definedName>
    <definedName name="___OP2" localSheetId="3">[11]Basicrates!$D$152</definedName>
    <definedName name="___OP2" localSheetId="19">#REF!</definedName>
    <definedName name="___OP2" localSheetId="2">[11]Basicrates!$D$152</definedName>
    <definedName name="___OP2" localSheetId="25">[11]Basicrates!$D$152</definedName>
    <definedName name="___OP2" localSheetId="16">#REF!</definedName>
    <definedName name="___OP2">#REF!</definedName>
    <definedName name="___out2">#REF!</definedName>
    <definedName name="___pan1">#REF!</definedName>
    <definedName name="___PAN2">#REF!</definedName>
    <definedName name="___PB1">#REF!</definedName>
    <definedName name="___pep99">#REF!</definedName>
    <definedName name="___pfi1">[33]Coalmine!#REF!</definedName>
    <definedName name="___PLC220" localSheetId="22">#REF!</definedName>
    <definedName name="___PLC220" localSheetId="16">#REF!</definedName>
    <definedName name="___PLC220" localSheetId="21">#REF!</definedName>
    <definedName name="___PLC220">#REF!</definedName>
    <definedName name="___PM123" hidden="1">{"'Sheet1'!$A$4386:$N$4591"}</definedName>
    <definedName name="___pp1">[33]Coalmine!#REF!</definedName>
    <definedName name="___pp2">[33]Coalmine!#REF!</definedName>
    <definedName name="___RAC1">#REF!</definedName>
    <definedName name="___rcu2">#REF!</definedName>
    <definedName name="___Re1">#REF!</definedName>
    <definedName name="___RE220" localSheetId="22">#REF!</definedName>
    <definedName name="___RE220" localSheetId="21">#REF!</definedName>
    <definedName name="___RE220">#REF!</definedName>
    <definedName name="___RE500">#REF!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01">#REF!</definedName>
    <definedName name="___SC02">#REF!</definedName>
    <definedName name="___SC03">#REF!</definedName>
    <definedName name="___SC04">#REF!</definedName>
    <definedName name="___SC05">#REF!</definedName>
    <definedName name="___SC06">#REF!</definedName>
    <definedName name="___SC11">#REF!</definedName>
    <definedName name="___SC12">#REF!</definedName>
    <definedName name="___SC13">#REF!</definedName>
    <definedName name="___SC21">#REF!</definedName>
    <definedName name="___SC22">#REF!</definedName>
    <definedName name="___SC23">#REF!</definedName>
    <definedName name="___SC24">#REF!</definedName>
    <definedName name="___SC25">#REF!</definedName>
    <definedName name="___SC26">#REF!</definedName>
    <definedName name="___sch2">#REF!</definedName>
    <definedName name="___sch9">#REF!</definedName>
    <definedName name="___sdf1">#REF!</definedName>
    <definedName name="___SDF2">#REF!</definedName>
    <definedName name="___sh1">90</definedName>
    <definedName name="___sh2">120</definedName>
    <definedName name="___sh3">150</definedName>
    <definedName name="___sh4">180</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 localSheetId="19">#REF!</definedName>
    <definedName name="___tab1" localSheetId="2">#REF!</definedName>
    <definedName name="___tab1" localSheetId="25">#REF!</definedName>
    <definedName name="___tab1">#REF!</definedName>
    <definedName name="___tab2" localSheetId="19">#REF!</definedName>
    <definedName name="___tab2">#REF!</definedName>
    <definedName name="___TB2" localSheetId="3">'[29]SPT vs PHI'!$B$2:$C$65</definedName>
    <definedName name="___TB2" localSheetId="19">#REF!</definedName>
    <definedName name="___TB2" localSheetId="2">'[29]SPT vs PHI'!$B$2:$C$65</definedName>
    <definedName name="___TB2" localSheetId="25">'[29]SPT vs PHI'!$B$2:$C$65</definedName>
    <definedName name="___TB2" localSheetId="16">#REF!</definedName>
    <definedName name="___TB2">#REF!</definedName>
    <definedName name="___tf1" localSheetId="3">[23]Intro!$J$140</definedName>
    <definedName name="___tf1" localSheetId="19">#REF!</definedName>
    <definedName name="___tf1" localSheetId="2">[23]Intro!$J$140</definedName>
    <definedName name="___tf1" localSheetId="25">[23]Intro!$J$140</definedName>
    <definedName name="___tf1" localSheetId="16">#REF!</definedName>
    <definedName name="___tf1">#REF!</definedName>
    <definedName name="___tf2" localSheetId="3">[23]Intro!$J$142</definedName>
    <definedName name="___tf2" localSheetId="19">#REF!</definedName>
    <definedName name="___tf2" localSheetId="2">[23]Intro!$J$142</definedName>
    <definedName name="___tf2" localSheetId="25">[23]Intro!$J$142</definedName>
    <definedName name="___tf2" localSheetId="16">#REF!</definedName>
    <definedName name="___tf2">#REF!</definedName>
    <definedName name="___tf3" localSheetId="3">[23]Intro!$J$148</definedName>
    <definedName name="___tf3" localSheetId="19">#REF!</definedName>
    <definedName name="___tf3" localSheetId="2">[23]Intro!$J$148</definedName>
    <definedName name="___tf3" localSheetId="25">[23]Intro!$J$148</definedName>
    <definedName name="___tf3" localSheetId="16">#REF!</definedName>
    <definedName name="___tf3">#REF!</definedName>
    <definedName name="___tf4" localSheetId="3">[23]Intro!$J$150</definedName>
    <definedName name="___tf4" localSheetId="19">#REF!</definedName>
    <definedName name="___tf4" localSheetId="2">[23]Intro!$J$150</definedName>
    <definedName name="___tf4" localSheetId="25">[23]Intro!$J$150</definedName>
    <definedName name="___tf4" localSheetId="16">#REF!</definedName>
    <definedName name="___tf4">#REF!</definedName>
    <definedName name="___tfd1" localSheetId="3">[23]Intro!$L$141</definedName>
    <definedName name="___tfd1" localSheetId="19">#REF!</definedName>
    <definedName name="___tfd1" localSheetId="2">[23]Intro!$L$141</definedName>
    <definedName name="___tfd1" localSheetId="25">[23]Intro!$L$141</definedName>
    <definedName name="___tfd1" localSheetId="16">#REF!</definedName>
    <definedName name="___tfd1">#REF!</definedName>
    <definedName name="___tfd2" localSheetId="3">[23]Intro!$L$143</definedName>
    <definedName name="___tfd2" localSheetId="19">#REF!</definedName>
    <definedName name="___tfd2" localSheetId="2">[23]Intro!$L$143</definedName>
    <definedName name="___tfd2" localSheetId="25">[23]Intro!$L$143</definedName>
    <definedName name="___tfd2" localSheetId="16">#REF!</definedName>
    <definedName name="___tfd2">#REF!</definedName>
    <definedName name="___tfd3" localSheetId="3">[23]Intro!$L$147</definedName>
    <definedName name="___tfd3" localSheetId="19">#REF!</definedName>
    <definedName name="___tfd3" localSheetId="2">[23]Intro!$L$147</definedName>
    <definedName name="___tfd3" localSheetId="25">[23]Intro!$L$147</definedName>
    <definedName name="___tfd3" localSheetId="16">#REF!</definedName>
    <definedName name="___tfd3">#REF!</definedName>
    <definedName name="___tfd4" localSheetId="3">[23]Intro!$L$149</definedName>
    <definedName name="___tfd4" localSheetId="19">#REF!</definedName>
    <definedName name="___tfd4" localSheetId="2">[23]Intro!$L$149</definedName>
    <definedName name="___tfd4" localSheetId="25">[23]Intro!$L$149</definedName>
    <definedName name="___tfd4" localSheetId="16">#REF!</definedName>
    <definedName name="___tfd4">#REF!</definedName>
    <definedName name="___Tk1" localSheetId="16">#REF!</definedName>
    <definedName name="___Tk1">#REF!</definedName>
    <definedName name="___Tk11" localSheetId="16">#REF!</definedName>
    <definedName name="___Tk11">#REF!</definedName>
    <definedName name="___Tk2">#REF!</definedName>
    <definedName name="___Tkl1">#REF!</definedName>
    <definedName name="___tl1">#REF!</definedName>
    <definedName name="___tl2">#REF!</definedName>
    <definedName name="___tr1" localSheetId="3">[23]Intro!$C$140</definedName>
    <definedName name="___tr1" localSheetId="19">#REF!</definedName>
    <definedName name="___tr1" localSheetId="2">[23]Intro!$C$140</definedName>
    <definedName name="___tr1" localSheetId="25">[23]Intro!$C$140</definedName>
    <definedName name="___tr1" localSheetId="16">#REF!</definedName>
    <definedName name="___tr1">#REF!</definedName>
    <definedName name="___tr2" localSheetId="3">[23]Intro!$C$142</definedName>
    <definedName name="___tr2" localSheetId="19">#REF!</definedName>
    <definedName name="___tr2" localSheetId="2">[23]Intro!$C$142</definedName>
    <definedName name="___tr2" localSheetId="25">[23]Intro!$C$142</definedName>
    <definedName name="___tr2" localSheetId="16">#REF!</definedName>
    <definedName name="___tr2">#REF!</definedName>
    <definedName name="___TR220" localSheetId="22">#REF!</definedName>
    <definedName name="___TR220" localSheetId="16">#REF!</definedName>
    <definedName name="___TR220" localSheetId="21">#REF!</definedName>
    <definedName name="___TR220">#REF!</definedName>
    <definedName name="___tr3" localSheetId="3">[23]Intro!$C$150</definedName>
    <definedName name="___tr3" localSheetId="19">#REF!</definedName>
    <definedName name="___tr3" localSheetId="2">[23]Intro!$C$150</definedName>
    <definedName name="___tr3" localSheetId="25">[23]Intro!$C$150</definedName>
    <definedName name="___tr3" localSheetId="16">#REF!</definedName>
    <definedName name="___tr3">#REF!</definedName>
    <definedName name="___TR500" localSheetId="22">#REF!</definedName>
    <definedName name="___TR500" localSheetId="16">#REF!</definedName>
    <definedName name="___TR500" localSheetId="21">#REF!</definedName>
    <definedName name="___TR500">#REF!</definedName>
    <definedName name="___trd1" localSheetId="3">[23]Intro!$B$140</definedName>
    <definedName name="___trd1" localSheetId="19">#REF!</definedName>
    <definedName name="___trd1" localSheetId="2">[23]Intro!$B$140</definedName>
    <definedName name="___trd1" localSheetId="25">[23]Intro!$B$140</definedName>
    <definedName name="___trd1" localSheetId="16">#REF!</definedName>
    <definedName name="___trd1">#REF!</definedName>
    <definedName name="___trd2" localSheetId="3">[23]Intro!$B$142</definedName>
    <definedName name="___trd2" localSheetId="19">#REF!</definedName>
    <definedName name="___trd2" localSheetId="2">[23]Intro!$B$142</definedName>
    <definedName name="___trd2" localSheetId="25">[23]Intro!$B$142</definedName>
    <definedName name="___trd2" localSheetId="16">#REF!</definedName>
    <definedName name="___trd2">#REF!</definedName>
    <definedName name="___trd3" localSheetId="3">[23]Intro!$B$148</definedName>
    <definedName name="___trd3" localSheetId="19">#REF!</definedName>
    <definedName name="___trd3" localSheetId="2">[23]Intro!$B$148</definedName>
    <definedName name="___trd3" localSheetId="25">[23]Intro!$B$148</definedName>
    <definedName name="___trd3" localSheetId="16">#REF!</definedName>
    <definedName name="___trd3">#REF!</definedName>
    <definedName name="___Vf1" localSheetId="16">#REF!</definedName>
    <definedName name="___Vf1">#REF!</definedName>
    <definedName name="___Vf2" localSheetId="16">#REF!</definedName>
    <definedName name="___Vf2">#REF!</definedName>
    <definedName name="___vr1">#REF!</definedName>
    <definedName name="___VS2004" localSheetId="22" hidden="1">#REF!</definedName>
    <definedName name="___VS2004" localSheetId="21" hidden="1">#REF!</definedName>
    <definedName name="___VS2004" hidden="1">#REF!</definedName>
    <definedName name="___Wc1">#REF!</definedName>
    <definedName name="___WC3">#REF!</definedName>
    <definedName name="___WD2" localSheetId="3">[11]Basicrates!$D$131</definedName>
    <definedName name="___WD2" localSheetId="19">#REF!</definedName>
    <definedName name="___WD2" localSheetId="2">[11]Basicrates!$D$131</definedName>
    <definedName name="___WD2" localSheetId="25">[11]Basicrates!$D$131</definedName>
    <definedName name="___WD2" localSheetId="16">#REF!</definedName>
    <definedName name="___WD2">#REF!</definedName>
    <definedName name="___wp1" localSheetId="16">#REF!</definedName>
    <definedName name="___wp1">#REF!</definedName>
    <definedName name="___Wr1" localSheetId="16">#REF!</definedName>
    <definedName name="___Wr1">#REF!</definedName>
    <definedName name="___Wr3">#REF!</definedName>
    <definedName name="___Xl1">#REF!</definedName>
    <definedName name="___xlcn.WorksheetConnection_InfoEntryA2D32" localSheetId="3" hidden="1">'[10]Info Entry'!$A$2:$C$32</definedName>
    <definedName name="___xlcn.WorksheetConnection_InfoEntryA2D32" localSheetId="19" hidden="1">#REF!</definedName>
    <definedName name="___xlcn.WorksheetConnection_InfoEntryA2D32" localSheetId="2" hidden="1">'[10]Info Entry'!$A$2:$C$32</definedName>
    <definedName name="___xlcn.WorksheetConnection_InfoEntryA2D32" localSheetId="25" hidden="1">'[10]Info Entry'!$A$2:$C$32</definedName>
    <definedName name="___xlcn.WorksheetConnection_InfoEntryA2D32" localSheetId="16" hidden="1">#REF!</definedName>
    <definedName name="___xlcn.WorksheetConnection_InfoEntryA2D32" hidden="1">#REF!</definedName>
    <definedName name="___xlfn_COUNTIFS">#N/A</definedName>
    <definedName name="___xlfn_SUMIFS">#N/A</definedName>
    <definedName name="___xlnm._FilterDatabase" localSheetId="22">#REF!</definedName>
    <definedName name="___xlnm._FilterDatabase" localSheetId="16">#REF!</definedName>
    <definedName name="___xlnm._FilterDatabase" localSheetId="21">#REF!</definedName>
    <definedName name="___xlnm._FilterDatabase">#REF!</definedName>
    <definedName name="___xlnm._FilterDatabase_1" localSheetId="22">#REF!</definedName>
    <definedName name="___xlnm._FilterDatabase_1" localSheetId="21">#REF!</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 localSheetId="3">#REF!</definedName>
    <definedName name="___xlnm.Print_Area" localSheetId="22">#REF!</definedName>
    <definedName name="___xlnm.Print_Area" localSheetId="2">#REF!</definedName>
    <definedName name="___xlnm.Print_Area" localSheetId="25">#REF!</definedName>
    <definedName name="___xlnm.Print_Area" localSheetId="16">#REF!</definedName>
    <definedName name="___xlnm.Print_Area" localSheetId="21">#REF!</definedName>
    <definedName name="___xlnm.Print_Area">#REF!</definedName>
    <definedName name="___xlnm.Print_Area_1" localSheetId="3">#REF!</definedName>
    <definedName name="___xlnm.Print_Area_1" localSheetId="22">#REF!</definedName>
    <definedName name="___xlnm.Print_Area_1" localSheetId="21">#REF!</definedName>
    <definedName name="___xlnm.Print_Area_1">#REF!</definedName>
    <definedName name="___xlnm.Print_Area_1_1">"#REF!"</definedName>
    <definedName name="___xlnm.Print_Area_1_2">"#REF!"</definedName>
    <definedName name="___xlnm.Print_Area_10" localSheetId="3">#REF!</definedName>
    <definedName name="___xlnm.Print_Area_10" localSheetId="22">#REF!</definedName>
    <definedName name="___xlnm.Print_Area_10" localSheetId="16">#REF!</definedName>
    <definedName name="___xlnm.Print_Area_10" localSheetId="21">#REF!</definedName>
    <definedName name="___xlnm.Print_Area_10">#REF!</definedName>
    <definedName name="___xlnm.Print_Area_10_1">"#REF!"</definedName>
    <definedName name="___xlnm.Print_Area_11" localSheetId="3">#REF!</definedName>
    <definedName name="___xlnm.Print_Area_11" localSheetId="22">#REF!</definedName>
    <definedName name="___xlnm.Print_Area_11" localSheetId="16">#REF!</definedName>
    <definedName name="___xlnm.Print_Area_11" localSheetId="21">#REF!</definedName>
    <definedName name="___xlnm.Print_Area_11">#REF!</definedName>
    <definedName name="___xlnm.Print_Area_13" localSheetId="3">#REF!</definedName>
    <definedName name="___xlnm.Print_Area_13">#REF!</definedName>
    <definedName name="___xlnm.Print_Area_2" localSheetId="22">#REF!</definedName>
    <definedName name="___xlnm.Print_Area_2" localSheetId="2">#REF!</definedName>
    <definedName name="___xlnm.Print_Area_2" localSheetId="25">#REF!</definedName>
    <definedName name="___xlnm.Print_Area_2" localSheetId="21">#REF!</definedName>
    <definedName name="___xlnm.Print_Area_2">#REF!</definedName>
    <definedName name="___xlnm.Print_Area_3" localSheetId="22">#REF!</definedName>
    <definedName name="___xlnm.Print_Area_3" localSheetId="2">#REF!</definedName>
    <definedName name="___xlnm.Print_Area_3" localSheetId="25">#REF!</definedName>
    <definedName name="___xlnm.Print_Area_3" localSheetId="21">#REF!</definedName>
    <definedName name="___xlnm.Print_Area_3">#REF!</definedName>
    <definedName name="___xlnm.Print_Area_4">#REF!</definedName>
    <definedName name="___xlnm.Print_Area_5" localSheetId="2">#REF!</definedName>
    <definedName name="___xlnm.Print_Area_5" localSheetId="25">#REF!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1" localSheetId="22">#REF!</definedName>
    <definedName name="___xlnm.Print_Titles_1" localSheetId="21">#REF!</definedName>
    <definedName name="___xlnm.Print_Titles_1">#REF!</definedName>
    <definedName name="___xlnm.Print_Titles_2" localSheetId="3">(#REF!,#REF!)</definedName>
    <definedName name="___xlnm.Print_Titles_2" localSheetId="19">(#REF!,#REF!)</definedName>
    <definedName name="___xlnm.Print_Titles_2">(#REF!,#REF!)</definedName>
    <definedName name="___xlnm.Print_Titles_3" localSheetId="3">(#REF!,#REF!)</definedName>
    <definedName name="___xlnm.Print_Titles_3" localSheetId="22">(#REF!,#REF!)</definedName>
    <definedName name="___xlnm.Print_Titles_3" localSheetId="21">(#REF!,#REF!)</definedName>
    <definedName name="___xlnm.Print_Titles_3">(#REF!,#REF!)</definedName>
    <definedName name="___xlnm.Print_Titles_4" localSheetId="3">#REF!</definedName>
    <definedName name="___xlnm.Print_Titles_4" localSheetId="22">#REF!</definedName>
    <definedName name="___xlnm.Print_Titles_4" localSheetId="16">#REF!</definedName>
    <definedName name="___xlnm.Print_Titles_4" localSheetId="21">#REF!</definedName>
    <definedName name="___xlnm.Print_Titles_4">#REF!</definedName>
    <definedName name="___xlnm.Print_Titles_7" localSheetId="3">#REF!</definedName>
    <definedName name="___xlnm.Print_Titles_7">#REF!</definedName>
    <definedName name="___ZS1">#REF!</definedName>
    <definedName name="___ZS2">#REF!</definedName>
    <definedName name="__1_______123Graph_ACHART_1" localSheetId="3" hidden="1">#REF!</definedName>
    <definedName name="__1_______123Graph_ACHART_1" hidden="1">#REF!</definedName>
    <definedName name="__1____123Graph_ACHART_1" hidden="1">#REF!</definedName>
    <definedName name="__1__123Graph_ACHART_1" hidden="1">#REF!</definedName>
    <definedName name="__1_3_1_1">#REF!</definedName>
    <definedName name="__10____123Graph_ACHART_1" hidden="1">#REF!</definedName>
    <definedName name="__10_a1_1_1_1">#REF!</definedName>
    <definedName name="__10_s_1_1">[30]Vdc5!#REF!</definedName>
    <definedName name="__11____123Graph_BCHART_1" hidden="1">#REF!</definedName>
    <definedName name="__11_Z_1_1">#REF!</definedName>
    <definedName name="__12____123Graph_CCHART_1" hidden="1">#REF!</definedName>
    <definedName name="__12_C_1_1">#REF!</definedName>
    <definedName name="__123">#REF!</definedName>
    <definedName name="__123Graph_A" localSheetId="3" hidden="1">#REF!</definedName>
    <definedName name="__123Graph_A" localSheetId="19" hidden="1">#REF!</definedName>
    <definedName name="__123Graph_A" hidden="1">#REF!</definedName>
    <definedName name="__123Graph_ACURRENT" localSheetId="3" hidden="1">[34]FitOutConfCentre!#REF!</definedName>
    <definedName name="__123Graph_ACURRENT" localSheetId="19" hidden="1">#REF!</definedName>
    <definedName name="__123Graph_ACURRENT" localSheetId="2" hidden="1">[34]FitOutConfCentre!#REF!</definedName>
    <definedName name="__123Graph_ACURRENT" localSheetId="25" hidden="1">[34]FitOutConfCentre!#REF!</definedName>
    <definedName name="__123Graph_ACURRENT" localSheetId="16" hidden="1">#REF!</definedName>
    <definedName name="__123Graph_ACURRENT" hidden="1">#REF!</definedName>
    <definedName name="__123Graph_ASTATPROG" hidden="1">#REF!</definedName>
    <definedName name="__123Graph_B" localSheetId="22" hidden="1">#REF!</definedName>
    <definedName name="__123Graph_B" localSheetId="2" hidden="1">#REF!</definedName>
    <definedName name="__123Graph_B" localSheetId="25" hidden="1">#REF!</definedName>
    <definedName name="__123Graph_B" localSheetId="21" hidden="1">#REF!</definedName>
    <definedName name="__123Graph_B" localSheetId="1" hidden="1">#REF!</definedName>
    <definedName name="__123Graph_B" hidden="1">#REF!</definedName>
    <definedName name="__123Graph_C" hidden="1">#REF!</definedName>
    <definedName name="__123Graph_C_1">#N/A</definedName>
    <definedName name="__123Graph_C_1_1">"#N/A"</definedName>
    <definedName name="__123Graph_C_2">#N/A</definedName>
    <definedName name="__123Graph_D" hidden="1">#REF!</definedName>
    <definedName name="__123Graph_E" localSheetId="19" hidden="1">#REF!</definedName>
    <definedName name="__123Graph_E" hidden="1">#REF!</definedName>
    <definedName name="__123Graph_F" localSheetId="19" hidden="1">#REF!</definedName>
    <definedName name="__123Graph_F" hidden="1">#REF!</definedName>
    <definedName name="__123Graph_X" localSheetId="22" hidden="1">#REF!</definedName>
    <definedName name="__123Graph_X" localSheetId="21" hidden="1">#REF!</definedName>
    <definedName name="__123Graph_X" hidden="1">#REF!</definedName>
    <definedName name="__123Graph_XSTATPROG" hidden="1">#REF!</definedName>
    <definedName name="__12Excel_BuiltIn_Print_Area_1_1">#REF!</definedName>
    <definedName name="__13___123Graph_ACHART_1" localSheetId="22" hidden="1">#REF!</definedName>
    <definedName name="__13___123Graph_ACHART_1" localSheetId="21" hidden="1">#REF!</definedName>
    <definedName name="__13___123Graph_ACHART_1" hidden="1">#REF!</definedName>
    <definedName name="__13Excel_BuiltIn_Print_Area_1_2">#REF!</definedName>
    <definedName name="__14___123Graph_BCHART_1" localSheetId="22" hidden="1">#REF!</definedName>
    <definedName name="__14___123Graph_BCHART_1" localSheetId="21" hidden="1">#REF!</definedName>
    <definedName name="__14___123Graph_BCHART_1" hidden="1">#REF!</definedName>
    <definedName name="__14_E_1_1">#REF!</definedName>
    <definedName name="__15___123Graph_CCHART_1" hidden="1">#REF!</definedName>
    <definedName name="__16__123Graph_ACHART_1" hidden="1">#REF!</definedName>
    <definedName name="__16_F_1_1">#REF!</definedName>
    <definedName name="__17__123Graph_BCHART_1" hidden="1">#REF!</definedName>
    <definedName name="__18__123Graph_CCHART_1" hidden="1">#REF!</definedName>
    <definedName name="__18_Q_1_1">#REF!</definedName>
    <definedName name="__2">#REF!</definedName>
    <definedName name="__2_______123Graph_BCHART_1" hidden="1">#REF!</definedName>
    <definedName name="__2____123Graph_BCHART_1" hidden="1">#REF!</definedName>
    <definedName name="__2__123Graph_BCHART_1" hidden="1">#REF!</definedName>
    <definedName name="__2_3_1_1">#REF!</definedName>
    <definedName name="__2_4_1_1">#REF!</definedName>
    <definedName name="__20_s_1_1">[30]Vdc5!#REF!</definedName>
    <definedName name="__22_Z_1_1">#REF!</definedName>
    <definedName name="__24Excel_BuiltIn_Print_Area_1_1">#REF!</definedName>
    <definedName name="__25Excel_BuiltIn_Print_Area_1_2">#REF!</definedName>
    <definedName name="__3_______123Graph_CCHART_1" hidden="1">#REF!</definedName>
    <definedName name="__3____123Graph_CCHART_1" hidden="1">#REF!</definedName>
    <definedName name="__3__123Graph_CCHART_1" hidden="1">#REF!</definedName>
    <definedName name="__3_A_1_1">#REF!</definedName>
    <definedName name="__4________s">#REF!</definedName>
    <definedName name="__4______123Graph_ACHART_1" hidden="1">#REF!</definedName>
    <definedName name="__4___123Graph_ACHART_1" hidden="1">#REF!</definedName>
    <definedName name="__4_4_1_1">#REF!</definedName>
    <definedName name="__4_a1_1_1">#REF!</definedName>
    <definedName name="__5______123Graph_BCHART_1" hidden="1">#REF!</definedName>
    <definedName name="__5___123Graph_BCHART_1" hidden="1">#REF!</definedName>
    <definedName name="__5_a1_1_1_1">#REF!</definedName>
    <definedName name="__6______123Graph_CCHART_1" hidden="1">#REF!</definedName>
    <definedName name="__6___123Graph_CCHART_1" hidden="1">#REF!</definedName>
    <definedName name="__6_A_1_1">#REF!</definedName>
    <definedName name="__6_C_1_1">#REF!</definedName>
    <definedName name="__7_____123Graph_ACHART_1" hidden="1">#REF!</definedName>
    <definedName name="__7__123Graph_ACHART_1" hidden="1">#REF!</definedName>
    <definedName name="__7_E_1_1">#REF!</definedName>
    <definedName name="__8_____123Graph_BCHART_1" hidden="1">#REF!</definedName>
    <definedName name="__8__123Graph_BCHART_1" hidden="1">#REF!</definedName>
    <definedName name="__8_a1_1_1">#REF!</definedName>
    <definedName name="__8_F_1_1">#REF!</definedName>
    <definedName name="__9_____123Graph_CCHART_1" hidden="1">#REF!</definedName>
    <definedName name="__9__123Graph_CCHART_1" hidden="1">#REF!</definedName>
    <definedName name="__9_Q_1_1">#REF!</definedName>
    <definedName name="__A1">#REF!</definedName>
    <definedName name="__a1_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71614">#REF!</definedName>
    <definedName name="__A8">#REF!</definedName>
    <definedName name="__A81614">#REF!</definedName>
    <definedName name="__A9">#REF!</definedName>
    <definedName name="__A91614">#REF!</definedName>
    <definedName name="__a999999">#REF!</definedName>
    <definedName name="__aa1" localSheetId="3" hidden="1">{"'PROFITABILITY'!$A$1:$F$45"}</definedName>
    <definedName name="__aa1" localSheetId="22" hidden="1">{"'PROFITABILITY'!$A$1:$F$45"}</definedName>
    <definedName name="__aa1" localSheetId="19" hidden="1">{"'PROFITABILITY'!$A$1:$F$45"}</definedName>
    <definedName name="__aa1" localSheetId="2" hidden="1">{"'PROFITABILITY'!$A$1:$F$45"}</definedName>
    <definedName name="__aa1" localSheetId="25" hidden="1">{"'PROFITABILITY'!$A$1:$F$45"}</definedName>
    <definedName name="__aa1" localSheetId="16" hidden="1">{"'PROFITABILITY'!$A$1:$F$45"}</definedName>
    <definedName name="__aa1" localSheetId="21" hidden="1">{"'PROFITABILITY'!$A$1:$F$45"}</definedName>
    <definedName name="__aa1" hidden="1">{"'PROFITABILITY'!$A$1:$F$45"}</definedName>
    <definedName name="__aba2">#REF!</definedName>
    <definedName name="__acs1">#REF!</definedName>
    <definedName name="__acs2">#REF!</definedName>
    <definedName name="__ahu1" localSheetId="3">'[35]Costing-blk-B'!#REF!</definedName>
    <definedName name="__ahu1" localSheetId="19">#REF!</definedName>
    <definedName name="__ahu1" localSheetId="2">'[35]Costing-blk-B'!#REF!</definedName>
    <definedName name="__ahu1" localSheetId="25">'[35]Costing-blk-B'!#REF!</definedName>
    <definedName name="__ahu1" localSheetId="16">#REF!</definedName>
    <definedName name="__ahu1">#REF!</definedName>
    <definedName name="__ahu2" localSheetId="3">'[35]Costing-blk-B'!#REF!</definedName>
    <definedName name="__ahu2" localSheetId="19">#REF!</definedName>
    <definedName name="__ahu2" localSheetId="2">'[35]Costing-blk-B'!#REF!</definedName>
    <definedName name="__ahu2" localSheetId="25">'[35]Costing-blk-B'!#REF!</definedName>
    <definedName name="__ahu2" localSheetId="16">#REF!</definedName>
    <definedName name="__ahu2">#REF!</definedName>
    <definedName name="__aoc1" localSheetId="16">#REF!</definedName>
    <definedName name="__aoc1">#REF!</definedName>
    <definedName name="__aoc2" localSheetId="16">#REF!</definedName>
    <definedName name="__aoc2">#REF!</definedName>
    <definedName name="__aoc3">#REF!</definedName>
    <definedName name="__aoc4">#REF!</definedName>
    <definedName name="__axx1">[14]Report!#REF!</definedName>
    <definedName name="__axx2">[24]Report!#REF!</definedName>
    <definedName name="__axx3">[14]Report!#REF!</definedName>
    <definedName name="__AXX4">#REF!</definedName>
    <definedName name="__axx5" localSheetId="2">#REF!</definedName>
    <definedName name="__axx5" localSheetId="25">#REF!</definedName>
    <definedName name="__axx5">#REF!</definedName>
    <definedName name="__axx6">#REF!</definedName>
    <definedName name="__AXX7" localSheetId="2">#REF!</definedName>
    <definedName name="__AXX7" localSheetId="25">#REF!</definedName>
    <definedName name="__AXX7">#REF!</definedName>
    <definedName name="__axx8">#REF!</definedName>
    <definedName name="__b1">#REF!</definedName>
    <definedName name="__b1_1">#REF!</definedName>
    <definedName name="__b111121" localSheetId="2">#REF!</definedName>
    <definedName name="__b111121" localSheetId="25">#REF!</definedName>
    <definedName name="__b111121">#REF!</definedName>
    <definedName name="__BAA1">#REF!</definedName>
    <definedName name="__bct75">#REF!</definedName>
    <definedName name="__bhh2">#REF!</definedName>
    <definedName name="__BLK3" localSheetId="3">[31]BLK3!$1:$1048576</definedName>
    <definedName name="__BLK3" localSheetId="19">#REF!</definedName>
    <definedName name="__BLK3" localSheetId="2">[31]BLK3!$1:$1048576</definedName>
    <definedName name="__BLK3" localSheetId="25">[31]BLK3!$1:$1048576</definedName>
    <definedName name="__BLK3" localSheetId="16">#REF!</definedName>
    <definedName name="__BLK3">#REF!</definedName>
    <definedName name="__bom1">#REF!</definedName>
    <definedName name="__buh11">#REF!</definedName>
    <definedName name="__CAN112">13.42</definedName>
    <definedName name="__CAN113">12.98</definedName>
    <definedName name="__CAN117">12.7</definedName>
    <definedName name="__CAN118">13.27</definedName>
    <definedName name="__CAN120">11.72</definedName>
    <definedName name="__CAN210">10.38</definedName>
    <definedName name="__CAN211">10.58</definedName>
    <definedName name="__CAN213">10.56</definedName>
    <definedName name="__CAN215">10.22</definedName>
    <definedName name="__CAN216">9.61</definedName>
    <definedName name="__CAN217">10.47</definedName>
    <definedName name="__CAN219">10.91</definedName>
    <definedName name="__CAN220">11.09</definedName>
    <definedName name="__CAN221">11.25</definedName>
    <definedName name="__CAN222">10.17</definedName>
    <definedName name="__CAN223">9.89</definedName>
    <definedName name="__CAN230">10.79</definedName>
    <definedName name="__can421">40.2</definedName>
    <definedName name="__can422">41.57</definedName>
    <definedName name="__can423">43.9</definedName>
    <definedName name="__can424">41.19</definedName>
    <definedName name="__can425">42.81</definedName>
    <definedName name="__can426">40.77</definedName>
    <definedName name="__can427">40.92</definedName>
    <definedName name="__can428">39.29</definedName>
    <definedName name="__can429">45.19</definedName>
    <definedName name="__can430">40.73</definedName>
    <definedName name="__can431">42.52</definedName>
    <definedName name="__can432">42.53</definedName>
    <definedName name="__can433">43.69</definedName>
    <definedName name="__can434">40.43</definedName>
    <definedName name="__can435">43.3</definedName>
    <definedName name="__CBR220" localSheetId="3">#REF!</definedName>
    <definedName name="__CBR220" localSheetId="22">#REF!</definedName>
    <definedName name="__CBR220" localSheetId="16">#REF!</definedName>
    <definedName name="__CBR220" localSheetId="21">#REF!</definedName>
    <definedName name="__CBR220">#REF!</definedName>
    <definedName name="__CBR500" localSheetId="3">#REF!</definedName>
    <definedName name="__CBR500" localSheetId="22">#REF!</definedName>
    <definedName name="__CBR500" localSheetId="21">#REF!</definedName>
    <definedName name="__CBR500">#REF!</definedName>
    <definedName name="__CCT220">#REF!</definedName>
    <definedName name="__cdd2">#REF!</definedName>
    <definedName name="__cem124" localSheetId="3">[32]Analysis!$D$434</definedName>
    <definedName name="__cem124" localSheetId="22">#REF!</definedName>
    <definedName name="__cem124" localSheetId="2">[32]Analysis!$D$434</definedName>
    <definedName name="__cem124" localSheetId="25">[32]Analysis!$D$434</definedName>
    <definedName name="__cem124" localSheetId="16">#REF!</definedName>
    <definedName name="__cem124" localSheetId="21">#REF!</definedName>
    <definedName name="__cem124">#REF!</definedName>
    <definedName name="__CFB1">#REF!</definedName>
    <definedName name="__CFB2">#REF!</definedName>
    <definedName name="__CFB3">#REF!</definedName>
    <definedName name="__cff2" localSheetId="16">#REF!</definedName>
    <definedName name="__cff2">#REF!</definedName>
    <definedName name="__cli1">[20]Code!$B$3</definedName>
    <definedName name="__cli2">[20]Code!$B$4</definedName>
    <definedName name="__cli3">[20]Code!$B$5</definedName>
    <definedName name="__cli4">[20]Code!$B$6</definedName>
    <definedName name="__cli5">#REF!</definedName>
    <definedName name="__col33" localSheetId="2">#REF!</definedName>
    <definedName name="__col33" localSheetId="25">#REF!</definedName>
    <definedName name="__col33">#REF!</definedName>
    <definedName name="__cth2">#REF!</definedName>
    <definedName name="__CTR220" localSheetId="22">#REF!</definedName>
    <definedName name="__CTR220" localSheetId="21">#REF!</definedName>
    <definedName name="__CTR220">#REF!</definedName>
    <definedName name="__CTR500" localSheetId="22">#REF!</definedName>
    <definedName name="__CTR500" localSheetId="21">#REF!</definedName>
    <definedName name="__CTR500">#REF!</definedName>
    <definedName name="__CVT220">#REF!</definedName>
    <definedName name="__CVT50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 localSheetId="3">'[36]BDisc Q4'!#REF!</definedName>
    <definedName name="__DAT17" localSheetId="19">#REF!</definedName>
    <definedName name="__DAT17" localSheetId="2">'[36]BDisc Q4'!#REF!</definedName>
    <definedName name="__DAT17" localSheetId="25">'[36]BDisc Q4'!#REF!</definedName>
    <definedName name="__DAT17" localSheetId="16">#REF!</definedName>
    <definedName name="__DAT17">#REF!</definedName>
    <definedName name="__DAT18" localSheetId="3">'[36]BDisc Q4'!#REF!</definedName>
    <definedName name="__DAT18" localSheetId="19">#REF!</definedName>
    <definedName name="__DAT18" localSheetId="2">'[36]BDisc Q4'!#REF!</definedName>
    <definedName name="__DAT18" localSheetId="25">'[36]BDisc Q4'!#REF!</definedName>
    <definedName name="__DAT18" localSheetId="16">#REF!</definedName>
    <definedName name="__DAT18">#REF!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localSheetId="22" hidden="1">{"'Sheet1'!$A$4386:$N$4591"}</definedName>
    <definedName name="__dec05" localSheetId="19" hidden="1">{"'Sheet1'!$A$4386:$N$4591"}</definedName>
    <definedName name="__dec05" localSheetId="2" hidden="1">{"'Sheet1'!$A$4386:$N$4591"}</definedName>
    <definedName name="__dec05" localSheetId="25" hidden="1">{"'Sheet1'!$A$4386:$N$4591"}</definedName>
    <definedName name="__dec05" localSheetId="16" hidden="1">{"'Sheet1'!$A$4386:$N$4591"}</definedName>
    <definedName name="__dec05" localSheetId="21" hidden="1">{"'Sheet1'!$A$4386:$N$4591"}</definedName>
    <definedName name="__dec05" hidden="1">{"'Sheet1'!$A$4386:$N$4591"}</definedName>
    <definedName name="__del1">#REF!</definedName>
    <definedName name="__DET1" localSheetId="3">[11]Basicrates!$D$39</definedName>
    <definedName name="__DET1" localSheetId="19">#REF!</definedName>
    <definedName name="__DET1" localSheetId="2">[11]Basicrates!$D$39</definedName>
    <definedName name="__DET1" localSheetId="25">[11]Basicrates!$D$39</definedName>
    <definedName name="__DET1" localSheetId="16">#REF!</definedName>
    <definedName name="__DET1">#REF!</definedName>
    <definedName name="__DET2">#REF!</definedName>
    <definedName name="__DET3">#REF!</definedName>
    <definedName name="__DET4">#REF!</definedName>
    <definedName name="__DET5">#REF!</definedName>
    <definedName name="__DET6">#REF!</definedName>
    <definedName name="__dev9947">#REF!</definedName>
    <definedName name="__DIS1">[37]Coalmine!#REF!</definedName>
    <definedName name="__DKT75">#REF!</definedName>
    <definedName name="__dol12" localSheetId="22">#REF!</definedName>
    <definedName name="__dol12" localSheetId="16">#REF!</definedName>
    <definedName name="__dol12" localSheetId="21">#REF!</definedName>
    <definedName name="__dol12">#REF!</definedName>
    <definedName name="__dol6" localSheetId="22">#REF!</definedName>
    <definedName name="__dol6" localSheetId="21">#REF!</definedName>
    <definedName name="__dol6">#REF!</definedName>
    <definedName name="__drg1">#REF!</definedName>
    <definedName name="__drg2">#REF!</definedName>
    <definedName name="__EdFJsKAA" localSheetId="22">#REF!</definedName>
    <definedName name="__EdFJsKAA" localSheetId="21">#REF!</definedName>
    <definedName name="__EdFJsKAA">#REF!</definedName>
    <definedName name="__eid1" localSheetId="3">[38]C1C2!$B$3:$B$12</definedName>
    <definedName name="__eid1" localSheetId="19">#REF!</definedName>
    <definedName name="__eid1" localSheetId="2">[38]C1C2!$B$3:$B$12</definedName>
    <definedName name="__eid1" localSheetId="25">[38]C1C2!$B$3:$B$12</definedName>
    <definedName name="__eid1" localSheetId="16">#REF!</definedName>
    <definedName name="__eid1">#REF!</definedName>
    <definedName name="__eth2" localSheetId="16">#REF!</definedName>
    <definedName name="__eth2">#REF!</definedName>
    <definedName name="__f1" localSheetId="16">#REF!</definedName>
    <definedName name="__f1">#REF!</definedName>
    <definedName name="__FEL1" localSheetId="3">[11]Basicrates!$D$90</definedName>
    <definedName name="__FEL1" localSheetId="19">#REF!</definedName>
    <definedName name="__FEL1" localSheetId="2">[11]Basicrates!$D$90</definedName>
    <definedName name="__FEL1" localSheetId="25">[11]Basicrates!$D$90</definedName>
    <definedName name="__FEL1" localSheetId="16">#REF!</definedName>
    <definedName name="__FEL1">#REF!</definedName>
    <definedName name="__Fpi1" localSheetId="16">#REF!</definedName>
    <definedName name="__Fpi1">#REF!</definedName>
    <definedName name="__g1" localSheetId="16">#REF!</definedName>
    <definedName name="__g1">#REF!</definedName>
    <definedName name="__g2">#REF!</definedName>
    <definedName name="__g2_1">#REF!</definedName>
    <definedName name="__GEL1" localSheetId="3">[11]Basicrates!$D$38</definedName>
    <definedName name="__GEL1" localSheetId="19">#REF!</definedName>
    <definedName name="__GEL1" localSheetId="2">[11]Basicrates!$D$38</definedName>
    <definedName name="__GEL1" localSheetId="25">[11]Basicrates!$D$38</definedName>
    <definedName name="__GEL1" localSheetId="16">#REF!</definedName>
    <definedName name="__GEL1">#REF!</definedName>
    <definedName name="__HBG10" localSheetId="3">[11]Basicrates!$F$13</definedName>
    <definedName name="__HBG10" localSheetId="19">#REF!</definedName>
    <definedName name="__HBG10" localSheetId="2">[11]Basicrates!$F$13</definedName>
    <definedName name="__HBG10" localSheetId="25">[11]Basicrates!$F$13</definedName>
    <definedName name="__HBG10" localSheetId="16">#REF!</definedName>
    <definedName name="__HBG10">#REF!</definedName>
    <definedName name="__HBG12" localSheetId="3">[11]Basicrates!$F$12</definedName>
    <definedName name="__HBG12" localSheetId="19">#REF!</definedName>
    <definedName name="__HBG12" localSheetId="2">[11]Basicrates!$F$12</definedName>
    <definedName name="__HBG12" localSheetId="25">[11]Basicrates!$F$12</definedName>
    <definedName name="__HBG12" localSheetId="16">#REF!</definedName>
    <definedName name="__HBG12">#REF!</definedName>
    <definedName name="__HBG25" localSheetId="3">[11]Basicrates!$F$10</definedName>
    <definedName name="__HBG25" localSheetId="19">#REF!</definedName>
    <definedName name="__HBG25" localSheetId="2">[11]Basicrates!$F$10</definedName>
    <definedName name="__HBG25" localSheetId="25">[11]Basicrates!$F$10</definedName>
    <definedName name="__HBG25" localSheetId="16">#REF!</definedName>
    <definedName name="__HBG25">#REF!</definedName>
    <definedName name="__HBG40" localSheetId="3">[11]Basicrates!$F$9</definedName>
    <definedName name="__HBG40" localSheetId="19">#REF!</definedName>
    <definedName name="__HBG40" localSheetId="2">[11]Basicrates!$F$9</definedName>
    <definedName name="__HBG40" localSheetId="25">[11]Basicrates!$F$9</definedName>
    <definedName name="__HBG40" localSheetId="16">#REF!</definedName>
    <definedName name="__HBG40">#REF!</definedName>
    <definedName name="__HBG50" localSheetId="3">[11]Basicrates!$F$8</definedName>
    <definedName name="__HBG50" localSheetId="19">#REF!</definedName>
    <definedName name="__HBG50" localSheetId="2">[11]Basicrates!$F$8</definedName>
    <definedName name="__HBG50" localSheetId="25">[11]Basicrates!$F$8</definedName>
    <definedName name="__HBG50" localSheetId="16">#REF!</definedName>
    <definedName name="__HBG50">#REF!</definedName>
    <definedName name="__HBG6" localSheetId="3">[11]Basicrates!$F$14</definedName>
    <definedName name="__HBG6" localSheetId="19">#REF!</definedName>
    <definedName name="__HBG6" localSheetId="2">[11]Basicrates!$F$14</definedName>
    <definedName name="__HBG6" localSheetId="25">[11]Basicrates!$F$14</definedName>
    <definedName name="__HBG6" localSheetId="16">#REF!</definedName>
    <definedName name="__HBG6">#REF!</definedName>
    <definedName name="__HCO2" localSheetId="16">#REF!</definedName>
    <definedName name="__HCO2">#REF!</definedName>
    <definedName name="__hfi1">[14]Report!#REF!</definedName>
    <definedName name="__hfi2" localSheetId="2">#REF!</definedName>
    <definedName name="__hfi2" localSheetId="25">#REF!</definedName>
    <definedName name="__hfi2" localSheetId="16">#REF!</definedName>
    <definedName name="__hfi2">#REF!</definedName>
    <definedName name="__hfi3">[24]Report!#REF!</definedName>
    <definedName name="__hfi4">#REF!</definedName>
    <definedName name="__hfi5">#REF!</definedName>
    <definedName name="__hfi6">#REF!</definedName>
    <definedName name="__HFI7">#REF!</definedName>
    <definedName name="__hfi8">#REF!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[37]Coalmine!#REF!</definedName>
    <definedName name="__hxf1">[25]CAL!#REF!</definedName>
    <definedName name="__IDA1" localSheetId="22">#REF!</definedName>
    <definedName name="__IDA1" localSheetId="21">#REF!</definedName>
    <definedName name="__IDA1">#REF!</definedName>
    <definedName name="__ifa1">#REF!</definedName>
    <definedName name="__ifa2">#REF!</definedName>
    <definedName name="__III7">"$C4.$#REF!$#REF!"</definedName>
    <definedName name="__in18900" localSheetId="22">#REF!</definedName>
    <definedName name="__in18900" localSheetId="21">#REF!</definedName>
    <definedName name="__in18900">#REF!</definedName>
    <definedName name="__INT1">#REF!</definedName>
    <definedName name="__Ism3" localSheetId="16">#REF!</definedName>
    <definedName name="__Ism3">#REF!</definedName>
    <definedName name="__ISO220">#REF!</definedName>
    <definedName name="__iv19000">#REF!</definedName>
    <definedName name="__kd1">#REF!</definedName>
    <definedName name="__kd2">#REF!</definedName>
    <definedName name="__kd3">#REF!</definedName>
    <definedName name="__KEY3" hidden="1">'[5]SC Cost FEB 03'!#REF!</definedName>
    <definedName name="__Ki1">#REF!</definedName>
    <definedName name="__Ki2">#REF!</definedName>
    <definedName name="__kvs1" hidden="1">{#N/A,#N/A,FALSE,"COVER1.XLS ";#N/A,#N/A,FALSE,"RACT1.XLS";#N/A,#N/A,FALSE,"RACT2.XLS";#N/A,#N/A,FALSE,"ECCMP";#N/A,#N/A,FALSE,"WELDER.XLS"}</definedName>
    <definedName name="__LAR220">#REF!</definedName>
    <definedName name="__LAR500">#REF!</definedName>
    <definedName name="__lb1">#REF!</definedName>
    <definedName name="__lb2">#REF!</definedName>
    <definedName name="__LMH1">#REF!</definedName>
    <definedName name="__LMH2">#REF!</definedName>
    <definedName name="__ls1">#REF!</definedName>
    <definedName name="__ls2">#REF!</definedName>
    <definedName name="__ls3">#REF!</definedName>
    <definedName name="__ls4">#REF!</definedName>
    <definedName name="__LTR220">#REF!</definedName>
    <definedName name="__LTR500">#REF!</definedName>
    <definedName name="__m20">#REF!</definedName>
    <definedName name="__m234">#REF!</definedName>
    <definedName name="__m35">#REF!</definedName>
    <definedName name="__mac2">200</definedName>
    <definedName name="__MAN1">#REF!</definedName>
    <definedName name="__mcc1" localSheetId="3">[39]costing!#REF!</definedName>
    <definedName name="__mcc1" localSheetId="19">#REF!</definedName>
    <definedName name="__mcc1" localSheetId="2">[39]costing!#REF!</definedName>
    <definedName name="__mcc1" localSheetId="25">[39]costing!#REF!</definedName>
    <definedName name="__mcc1" localSheetId="16">#REF!</definedName>
    <definedName name="__mcc1">#REF!</definedName>
    <definedName name="__mcc2" localSheetId="3">[39]costing!#REF!</definedName>
    <definedName name="__mcc2" localSheetId="19">#REF!</definedName>
    <definedName name="__mcc2" localSheetId="2">[39]costing!#REF!</definedName>
    <definedName name="__mcc2" localSheetId="25">[39]costing!#REF!</definedName>
    <definedName name="__mcc2" localSheetId="16">#REF!</definedName>
    <definedName name="__mcc2">#REF!</definedName>
    <definedName name="__mcl132" localSheetId="2">#REF!</definedName>
    <definedName name="__mcl132" localSheetId="25">#REF!</definedName>
    <definedName name="__mcl132" localSheetId="16">#REF!</definedName>
    <definedName name="__mcl132">#REF!</definedName>
    <definedName name="__MG1" localSheetId="3">[11]Basicrates!$D$132</definedName>
    <definedName name="__MG1" localSheetId="19">#REF!</definedName>
    <definedName name="__MG1" localSheetId="2">[11]Basicrates!$D$132</definedName>
    <definedName name="__MG1" localSheetId="25">[11]Basicrates!$D$132</definedName>
    <definedName name="__MG1" localSheetId="16">#REF!</definedName>
    <definedName name="__MG1">#REF!</definedName>
    <definedName name="__mix10">4.5</definedName>
    <definedName name="__mix15">264/50</definedName>
    <definedName name="__MIX1540" localSheetId="3">'[26]Mix Design'!$P$11</definedName>
    <definedName name="__MIX1540" localSheetId="19">#REF!</definedName>
    <definedName name="__MIX1540" localSheetId="2">'[26]Mix Design'!$P$11</definedName>
    <definedName name="__MIX1540" localSheetId="25">'[26]Mix Design'!$P$11</definedName>
    <definedName name="__MIX1540" localSheetId="16">#REF!</definedName>
    <definedName name="__MIX1540">#REF!</definedName>
    <definedName name="__MIX2" localSheetId="3">'[27]Mix Design'!$P$12</definedName>
    <definedName name="__MIX2" localSheetId="19">#REF!</definedName>
    <definedName name="__MIX2" localSheetId="2">'[27]Mix Design'!$P$12</definedName>
    <definedName name="__MIX2" localSheetId="25">'[27]Mix Design'!$P$12</definedName>
    <definedName name="__MIX2" localSheetId="16">#REF!</definedName>
    <definedName name="__MIX2">#REF!</definedName>
    <definedName name="__mix20">330/50</definedName>
    <definedName name="__MIX2020" localSheetId="3">'[26]Mix Design'!$P$12</definedName>
    <definedName name="__MIX2020" localSheetId="19">#REF!</definedName>
    <definedName name="__MIX2020" localSheetId="2">'[26]Mix Design'!$P$12</definedName>
    <definedName name="__MIX2020" localSheetId="25">'[26]Mix Design'!$P$12</definedName>
    <definedName name="__MIX2020" localSheetId="16">#REF!</definedName>
    <definedName name="__MIX2020">#REF!</definedName>
    <definedName name="__MIX2040" localSheetId="3">'[26]Mix Design'!$P$13</definedName>
    <definedName name="__MIX2040" localSheetId="19">#REF!</definedName>
    <definedName name="__MIX2040" localSheetId="2">'[26]Mix Design'!$P$13</definedName>
    <definedName name="__MIX2040" localSheetId="25">'[26]Mix Design'!$P$13</definedName>
    <definedName name="__MIX2040" localSheetId="16">#REF!</definedName>
    <definedName name="__MIX2040">#REF!</definedName>
    <definedName name="__MIX2540" localSheetId="3">'[26]Mix Design'!$P$15</definedName>
    <definedName name="__MIX2540" localSheetId="19">#REF!</definedName>
    <definedName name="__MIX2540" localSheetId="2">'[26]Mix Design'!$P$15</definedName>
    <definedName name="__MIX2540" localSheetId="25">'[26]Mix Design'!$P$15</definedName>
    <definedName name="__MIX2540" localSheetId="16">#REF!</definedName>
    <definedName name="__MIX2540">#REF!</definedName>
    <definedName name="__Mix255" localSheetId="3">'[28]Mix Design'!$P$13</definedName>
    <definedName name="__Mix255" localSheetId="19">#REF!</definedName>
    <definedName name="__Mix255" localSheetId="2">'[28]Mix Design'!$P$13</definedName>
    <definedName name="__Mix255" localSheetId="25">'[28]Mix Design'!$P$13</definedName>
    <definedName name="__Mix255" localSheetId="16">#REF!</definedName>
    <definedName name="__Mix255">#REF!</definedName>
    <definedName name="__mix30">350/50</definedName>
    <definedName name="__mix40">450/50</definedName>
    <definedName name="__ml3" localSheetId="19">#REF!</definedName>
    <definedName name="__ml3" localSheetId="2">#REF!</definedName>
    <definedName name="__ml3" localSheetId="25">#REF!</definedName>
    <definedName name="__ml3">#REF!</definedName>
    <definedName name="__ml33" localSheetId="19">#REF!</definedName>
    <definedName name="__ml33" localSheetId="2">#REF!</definedName>
    <definedName name="__ml33" localSheetId="25">#REF!</definedName>
    <definedName name="__ml33">#REF!</definedName>
    <definedName name="__mlc33" localSheetId="19">#REF!</definedName>
    <definedName name="__mlc33" localSheetId="2">#REF!</definedName>
    <definedName name="__mlc33" localSheetId="25">#REF!</definedName>
    <definedName name="__mlc33">#REF!</definedName>
    <definedName name="__mm1">#REF!</definedName>
    <definedName name="__mm2">#REF!</definedName>
    <definedName name="__mm3">#REF!</definedName>
    <definedName name="__MMB220">#REF!</definedName>
    <definedName name="__mnk1">#REF!</definedName>
    <definedName name="__mp1" localSheetId="3">[39]costing!#REF!</definedName>
    <definedName name="__mp1" localSheetId="19">#REF!</definedName>
    <definedName name="__mp1" localSheetId="2">[39]costing!#REF!</definedName>
    <definedName name="__mp1" localSheetId="25">[39]costing!#REF!</definedName>
    <definedName name="__mp1" localSheetId="16">#REF!</definedName>
    <definedName name="__mp1">#REF!</definedName>
    <definedName name="__Mzd1" localSheetId="3">[11]Basicrates!$D$158</definedName>
    <definedName name="__Mzd1" localSheetId="19">#REF!</definedName>
    <definedName name="__Mzd1" localSheetId="2">[11]Basicrates!$D$158</definedName>
    <definedName name="__Mzd1" localSheetId="25">[11]Basicrates!$D$158</definedName>
    <definedName name="__Mzd1" localSheetId="16">#REF!</definedName>
    <definedName name="__Mzd1">#REF!</definedName>
    <definedName name="__new1">#REF!</definedName>
    <definedName name="__Nov2007" localSheetId="3" hidden="1">{"'PROFITABILITY'!$A$1:$F$45"}</definedName>
    <definedName name="__Nov2007" localSheetId="22" hidden="1">{"'PROFITABILITY'!$A$1:$F$45"}</definedName>
    <definedName name="__Nov2007" localSheetId="19" hidden="1">{"'PROFITABILITY'!$A$1:$F$45"}</definedName>
    <definedName name="__Nov2007" localSheetId="2" hidden="1">{"'PROFITABILITY'!$A$1:$F$45"}</definedName>
    <definedName name="__Nov2007" localSheetId="25" hidden="1">{"'PROFITABILITY'!$A$1:$F$45"}</definedName>
    <definedName name="__Nov2007" localSheetId="16" hidden="1">{"'PROFITABILITY'!$A$1:$F$45"}</definedName>
    <definedName name="__Nov2007" localSheetId="21" hidden="1">{"'PROFITABILITY'!$A$1:$F$45"}</definedName>
    <definedName name="__Nov2007" hidden="1">{"'PROFITABILITY'!$A$1:$F$45"}</definedName>
    <definedName name="__np3" localSheetId="3">'[22]Material '!$G$50</definedName>
    <definedName name="__np3" localSheetId="19">#REF!</definedName>
    <definedName name="__np3" localSheetId="2">'[22]Material '!$G$50</definedName>
    <definedName name="__np3" localSheetId="25">'[22]Material '!$G$50</definedName>
    <definedName name="__np3" localSheetId="16">#REF!</definedName>
    <definedName name="__np3">#REF!</definedName>
    <definedName name="__ns1" hidden="1">{#N/A,#N/A,FALSE,"COVER1.XLS ";#N/A,#N/A,FALSE,"RACT1.XLS";#N/A,#N/A,FALSE,"RACT2.XLS";#N/A,#N/A,FALSE,"ECCMP";#N/A,#N/A,FALSE,"WELDER.XLS"}</definedName>
    <definedName name="__nt75">#REF!</definedName>
    <definedName name="__OP2" localSheetId="3">[11]Basicrates!$D$152</definedName>
    <definedName name="__OP2" localSheetId="19">#REF!</definedName>
    <definedName name="__OP2" localSheetId="2">[11]Basicrates!$D$152</definedName>
    <definedName name="__OP2" localSheetId="25">[11]Basicrates!$D$152</definedName>
    <definedName name="__OP2" localSheetId="16">#REF!</definedName>
    <definedName name="__OP2">#REF!</definedName>
    <definedName name="__out2">#REF!</definedName>
    <definedName name="__pan1">#REF!</definedName>
    <definedName name="__PAN2">#REF!</definedName>
    <definedName name="__PB1">#REF!</definedName>
    <definedName name="__pdp1" localSheetId="3">[39]costing!#REF!</definedName>
    <definedName name="__pdp1" localSheetId="19">#REF!</definedName>
    <definedName name="__pdp1" localSheetId="2">[39]costing!#REF!</definedName>
    <definedName name="__pdp1" localSheetId="25">[39]costing!#REF!</definedName>
    <definedName name="__pdp1" localSheetId="16">#REF!</definedName>
    <definedName name="__pdp1">#REF!</definedName>
    <definedName name="__pdp2" localSheetId="3">[39]costing!#REF!</definedName>
    <definedName name="__pdp2" localSheetId="19">#REF!</definedName>
    <definedName name="__pdp2" localSheetId="2">[39]costing!#REF!</definedName>
    <definedName name="__pdp2" localSheetId="25">[39]costing!#REF!</definedName>
    <definedName name="__pdp2" localSheetId="16">#REF!</definedName>
    <definedName name="__pdp2">#REF!</definedName>
    <definedName name="__pdp3" localSheetId="3">[39]costing!#REF!</definedName>
    <definedName name="__pdp3" localSheetId="19">#REF!</definedName>
    <definedName name="__pdp3" localSheetId="2">[39]costing!#REF!</definedName>
    <definedName name="__pdp3" localSheetId="25">[39]costing!#REF!</definedName>
    <definedName name="__pdp3" localSheetId="16">#REF!</definedName>
    <definedName name="__pdp3">#REF!</definedName>
    <definedName name="__pep99">#REF!</definedName>
    <definedName name="__pfi1">[37]Coalmine!#REF!</definedName>
    <definedName name="__PLC220" localSheetId="22">#REF!</definedName>
    <definedName name="__PLC220" localSheetId="16">#REF!</definedName>
    <definedName name="__PLC220" localSheetId="21">#REF!</definedName>
    <definedName name="__PLC220">#REF!</definedName>
    <definedName name="__pp1">[37]Coalmine!#REF!</definedName>
    <definedName name="__pp2">[37]Coalmine!#REF!</definedName>
    <definedName name="__Q1">#REF!</definedName>
    <definedName name="__Q1_1">#REF!</definedName>
    <definedName name="__rcu2">#REF!</definedName>
    <definedName name="__Re1">#REF!</definedName>
    <definedName name="__RE220" localSheetId="22">#REF!</definedName>
    <definedName name="__RE220" localSheetId="21">#REF!</definedName>
    <definedName name="__RE220">#REF!</definedName>
    <definedName name="__RE500">#REF!</definedName>
    <definedName name="__Rl1">#REF!</definedName>
    <definedName name="__ROD6">#REF!</definedName>
    <definedName name="__row1" localSheetId="3">'[40]BOQ LT'!#REF!</definedName>
    <definedName name="__row1" localSheetId="19">#REF!</definedName>
    <definedName name="__row1" localSheetId="2">'[40]BOQ LT'!#REF!</definedName>
    <definedName name="__row1" localSheetId="25">'[40]BOQ LT'!#REF!</definedName>
    <definedName name="__row1" localSheetId="16">#REF!</definedName>
    <definedName name="__row1">#REF!</definedName>
    <definedName name="__rs1" localSheetId="16">#REF!</definedName>
    <definedName name="__rs1">#REF!</definedName>
    <definedName name="__rt1" localSheetId="16">#REF!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df1">#REF!</definedName>
    <definedName name="__SDF2">#REF!</definedName>
    <definedName name="__sel1" localSheetId="3">'[41]Form 6'!$B$11,'[41]Form 6'!$B$14,'[41]Form 6'!$B$17,'[41]Form 6'!$B$20,'[41]Form 6'!$B$23,'[41]Form 6'!$B$26,'[41]Form 6'!$B$29,'[41]Form 6'!$B$32,'[41]Form 6'!$B$35,'[41]Form 6'!$B$38,'[41]Form 6'!$B$41,'[41]Form 6'!$B$44,'[41]Form 6'!$B$47,'[41]Form 6'!$B$50,'[41]Form 6'!$B$53,'[41]Form 6'!$B$56,'[41]Form 6'!$B$59,'[41]Form 6'!$B$62,'[41]Form 6'!$B$65,'[41]Form 6'!$B$68</definedName>
    <definedName name="__sel1" localSheetId="19">#REF!,#REF!,#REF!,#REF!,#REF!,#REF!,#REF!,#REF!,#REF!,#REF!,#REF!,#REF!,#REF!,#REF!,#REF!,#REF!,#REF!,#REF!,#REF!,#REF!</definedName>
    <definedName name="__sel1" localSheetId="2">'[41]Form 6'!$B$11,'[41]Form 6'!$B$14,'[41]Form 6'!$B$17,'[41]Form 6'!$B$20,'[41]Form 6'!$B$23,'[41]Form 6'!$B$26,'[41]Form 6'!$B$29,'[41]Form 6'!$B$32,'[41]Form 6'!$B$35,'[41]Form 6'!$B$38,'[41]Form 6'!$B$41,'[41]Form 6'!$B$44,'[41]Form 6'!$B$47,'[41]Form 6'!$B$50,'[41]Form 6'!$B$53,'[41]Form 6'!$B$56,'[41]Form 6'!$B$59,'[41]Form 6'!$B$62,'[41]Form 6'!$B$65,'[41]Form 6'!$B$68</definedName>
    <definedName name="__sel1" localSheetId="25">'[41]Form 6'!$B$11,'[41]Form 6'!$B$14,'[41]Form 6'!$B$17,'[41]Form 6'!$B$20,'[41]Form 6'!$B$23,'[41]Form 6'!$B$26,'[41]Form 6'!$B$29,'[41]Form 6'!$B$32,'[41]Form 6'!$B$35,'[41]Form 6'!$B$38,'[41]Form 6'!$B$41,'[41]Form 6'!$B$44,'[41]Form 6'!$B$47,'[41]Form 6'!$B$50,'[41]Form 6'!$B$53,'[41]Form 6'!$B$56,'[41]Form 6'!$B$59,'[41]Form 6'!$B$62,'[41]Form 6'!$B$65,'[41]Form 6'!$B$68</definedName>
    <definedName name="__sel1" localSheetId="16">#REF!,#REF!,#REF!,#REF!,#REF!,#REF!,#REF!,#REF!,#REF!,#REF!,#REF!,#REF!,#REF!,#REF!,#REF!,#REF!,#REF!,#REF!,#REF!,#REF!</definedName>
    <definedName name="__sel1">#REF!,#REF!,#REF!,#REF!,#REF!,#REF!,#REF!,#REF!,#REF!,#REF!,#REF!,#REF!,#REF!,#REF!,#REF!,#REF!,#REF!,#REF!,#REF!,#REF!</definedName>
    <definedName name="__sh1">90</definedName>
    <definedName name="__sh2">120</definedName>
    <definedName name="__sh3">150</definedName>
    <definedName name="__sh4">180</definedName>
    <definedName name="__sig1">[42]Code!$B$5</definedName>
    <definedName name="__sig2">[42]Code!$B$6</definedName>
    <definedName name="__sig3">[42]Code!$B$7</definedName>
    <definedName name="__sig4">[42]Code!$B$8</definedName>
    <definedName name="__sig5">[42]Code!$B$9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 localSheetId="19">#REF!</definedName>
    <definedName name="__tab1" localSheetId="2">#REF!</definedName>
    <definedName name="__tab1" localSheetId="25">#REF!</definedName>
    <definedName name="__tab1" localSheetId="16">#REF!</definedName>
    <definedName name="__tab1">#REF!</definedName>
    <definedName name="__tab2" localSheetId="19">#REF!</definedName>
    <definedName name="__tab2">#REF!</definedName>
    <definedName name="__TB2" localSheetId="3">'[29]SPT vs PHI'!$B$2:$C$65</definedName>
    <definedName name="__TB2" localSheetId="19">#REF!</definedName>
    <definedName name="__TB2" localSheetId="2">'[29]SPT vs PHI'!$B$2:$C$65</definedName>
    <definedName name="__TB2" localSheetId="25">'[29]SPT vs PHI'!$B$2:$C$65</definedName>
    <definedName name="__TB2" localSheetId="16">#REF!</definedName>
    <definedName name="__TB2">#REF!</definedName>
    <definedName name="__tf1" localSheetId="3">[23]Intro!$J$140</definedName>
    <definedName name="__tf1" localSheetId="19">#REF!</definedName>
    <definedName name="__tf1" localSheetId="2">[23]Intro!$J$140</definedName>
    <definedName name="__tf1" localSheetId="25">[23]Intro!$J$140</definedName>
    <definedName name="__tf1" localSheetId="16">#REF!</definedName>
    <definedName name="__tf1">#REF!</definedName>
    <definedName name="__tf2" localSheetId="3">[23]Intro!$J$142</definedName>
    <definedName name="__tf2" localSheetId="19">#REF!</definedName>
    <definedName name="__tf2" localSheetId="2">[23]Intro!$J$142</definedName>
    <definedName name="__tf2" localSheetId="25">[23]Intro!$J$142</definedName>
    <definedName name="__tf2" localSheetId="16">#REF!</definedName>
    <definedName name="__tf2">#REF!</definedName>
    <definedName name="__tf3" localSheetId="3">[23]Intro!$J$148</definedName>
    <definedName name="__tf3" localSheetId="19">#REF!</definedName>
    <definedName name="__tf3" localSheetId="2">[23]Intro!$J$148</definedName>
    <definedName name="__tf3" localSheetId="25">[23]Intro!$J$148</definedName>
    <definedName name="__tf3" localSheetId="16">#REF!</definedName>
    <definedName name="__tf3">#REF!</definedName>
    <definedName name="__tf4" localSheetId="3">[23]Intro!$J$150</definedName>
    <definedName name="__tf4" localSheetId="19">#REF!</definedName>
    <definedName name="__tf4" localSheetId="2">[23]Intro!$J$150</definedName>
    <definedName name="__tf4" localSheetId="25">[23]Intro!$J$150</definedName>
    <definedName name="__tf4" localSheetId="16">#REF!</definedName>
    <definedName name="__tf4">#REF!</definedName>
    <definedName name="__tfd1" localSheetId="3">[23]Intro!$L$141</definedName>
    <definedName name="__tfd1" localSheetId="19">#REF!</definedName>
    <definedName name="__tfd1" localSheetId="2">[23]Intro!$L$141</definedName>
    <definedName name="__tfd1" localSheetId="25">[23]Intro!$L$141</definedName>
    <definedName name="__tfd1" localSheetId="16">#REF!</definedName>
    <definedName name="__tfd1">#REF!</definedName>
    <definedName name="__tfd2" localSheetId="3">[23]Intro!$L$143</definedName>
    <definedName name="__tfd2" localSheetId="19">#REF!</definedName>
    <definedName name="__tfd2" localSheetId="2">[23]Intro!$L$143</definedName>
    <definedName name="__tfd2" localSheetId="25">[23]Intro!$L$143</definedName>
    <definedName name="__tfd2" localSheetId="16">#REF!</definedName>
    <definedName name="__tfd2">#REF!</definedName>
    <definedName name="__tfd3" localSheetId="3">[23]Intro!$L$147</definedName>
    <definedName name="__tfd3" localSheetId="19">#REF!</definedName>
    <definedName name="__tfd3" localSheetId="2">[23]Intro!$L$147</definedName>
    <definedName name="__tfd3" localSheetId="25">[23]Intro!$L$147</definedName>
    <definedName name="__tfd3" localSheetId="16">#REF!</definedName>
    <definedName name="__tfd3">#REF!</definedName>
    <definedName name="__tfd4" localSheetId="3">[23]Intro!$L$149</definedName>
    <definedName name="__tfd4" localSheetId="19">#REF!</definedName>
    <definedName name="__tfd4" localSheetId="2">[23]Intro!$L$149</definedName>
    <definedName name="__tfd4" localSheetId="25">[23]Intro!$L$149</definedName>
    <definedName name="__tfd4" localSheetId="16">#REF!</definedName>
    <definedName name="__tfd4">#REF!</definedName>
    <definedName name="__Tk1" localSheetId="16">#REF!</definedName>
    <definedName name="__Tk1">#REF!</definedName>
    <definedName name="__Tk11" localSheetId="16">#REF!</definedName>
    <definedName name="__Tk11">#REF!</definedName>
    <definedName name="__Tk2">#REF!</definedName>
    <definedName name="__Tkl1">#REF!</definedName>
    <definedName name="__tl1">#REF!</definedName>
    <definedName name="__tl2">#REF!</definedName>
    <definedName name="__tr1" localSheetId="3">[23]Intro!$C$140</definedName>
    <definedName name="__tr1" localSheetId="19">#REF!</definedName>
    <definedName name="__tr1" localSheetId="2">[23]Intro!$C$140</definedName>
    <definedName name="__tr1" localSheetId="25">[23]Intro!$C$140</definedName>
    <definedName name="__tr1" localSheetId="16">#REF!</definedName>
    <definedName name="__tr1">#REF!</definedName>
    <definedName name="__tr2" localSheetId="3">[23]Intro!$C$142</definedName>
    <definedName name="__tr2" localSheetId="19">#REF!</definedName>
    <definedName name="__tr2" localSheetId="2">[23]Intro!$C$142</definedName>
    <definedName name="__tr2" localSheetId="25">[23]Intro!$C$142</definedName>
    <definedName name="__tr2" localSheetId="16">#REF!</definedName>
    <definedName name="__tr2">#REF!</definedName>
    <definedName name="__TR220" localSheetId="22">#REF!</definedName>
    <definedName name="__TR220" localSheetId="16">#REF!</definedName>
    <definedName name="__TR220" localSheetId="21">#REF!</definedName>
    <definedName name="__TR220">#REF!</definedName>
    <definedName name="__tr3" localSheetId="3">[23]Intro!$C$150</definedName>
    <definedName name="__tr3" localSheetId="19">#REF!</definedName>
    <definedName name="__tr3" localSheetId="2">[23]Intro!$C$150</definedName>
    <definedName name="__tr3" localSheetId="25">[23]Intro!$C$150</definedName>
    <definedName name="__tr3" localSheetId="16">#REF!</definedName>
    <definedName name="__tr3">#REF!</definedName>
    <definedName name="__TR500" localSheetId="22">#REF!</definedName>
    <definedName name="__TR500" localSheetId="16">#REF!</definedName>
    <definedName name="__TR500" localSheetId="21">#REF!</definedName>
    <definedName name="__TR500">#REF!</definedName>
    <definedName name="__tr75">#REF!</definedName>
    <definedName name="__trd1" localSheetId="3">[23]Intro!$B$140</definedName>
    <definedName name="__trd1" localSheetId="19">#REF!</definedName>
    <definedName name="__trd1" localSheetId="2">[23]Intro!$B$140</definedName>
    <definedName name="__trd1" localSheetId="25">[23]Intro!$B$140</definedName>
    <definedName name="__trd1" localSheetId="16">#REF!</definedName>
    <definedName name="__trd1">#REF!</definedName>
    <definedName name="__trd2" localSheetId="3">[23]Intro!$B$142</definedName>
    <definedName name="__trd2" localSheetId="19">#REF!</definedName>
    <definedName name="__trd2" localSheetId="2">[23]Intro!$B$142</definedName>
    <definedName name="__trd2" localSheetId="25">[23]Intro!$B$142</definedName>
    <definedName name="__trd2" localSheetId="16">#REF!</definedName>
    <definedName name="__trd2">#REF!</definedName>
    <definedName name="__trd3" localSheetId="3">[23]Intro!$B$148</definedName>
    <definedName name="__trd3" localSheetId="19">#REF!</definedName>
    <definedName name="__trd3" localSheetId="2">[23]Intro!$B$148</definedName>
    <definedName name="__trd3" localSheetId="25">[23]Intro!$B$148</definedName>
    <definedName name="__trd3" localSheetId="16">#REF!</definedName>
    <definedName name="__trd3">#REF!</definedName>
    <definedName name="__trt75">#REF!</definedName>
    <definedName name="__try1" localSheetId="3">[43]InputPO_Del!#REF!</definedName>
    <definedName name="__try1" localSheetId="19">#REF!</definedName>
    <definedName name="__try1" localSheetId="2">[43]InputPO_Del!#REF!</definedName>
    <definedName name="__try1" localSheetId="25">[43]InputPO_Del!#REF!</definedName>
    <definedName name="__try1" localSheetId="16">#REF!</definedName>
    <definedName name="__try1">#REF!</definedName>
    <definedName name="__tt75">#REF!</definedName>
    <definedName name="__Vf1" localSheetId="16">#REF!</definedName>
    <definedName name="__Vf1">#REF!</definedName>
    <definedName name="__Vf2" localSheetId="16">#REF!</definedName>
    <definedName name="__Vf2">#REF!</definedName>
    <definedName name="__vr1">#REF!</definedName>
    <definedName name="__VS2004" localSheetId="22" hidden="1">#REF!</definedName>
    <definedName name="__VS2004" localSheetId="21" hidden="1">#REF!</definedName>
    <definedName name="__VS2004" hidden="1">#REF!</definedName>
    <definedName name="__Wc1">#REF!</definedName>
    <definedName name="__WC3">#REF!</definedName>
    <definedName name="__WD2" localSheetId="3">[11]Basicrates!$D$131</definedName>
    <definedName name="__WD2" localSheetId="19">#REF!</definedName>
    <definedName name="__WD2" localSheetId="2">[11]Basicrates!$D$131</definedName>
    <definedName name="__WD2" localSheetId="25">[11]Basicrates!$D$131</definedName>
    <definedName name="__WD2" localSheetId="16">#REF!</definedName>
    <definedName name="__WD2">#REF!</definedName>
    <definedName name="__wp1" localSheetId="16">#REF!</definedName>
    <definedName name="__wp1">#REF!</definedName>
    <definedName name="__Wr1" localSheetId="16">#REF!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cn.WorksheetConnection_InfoEntryA2D32" localSheetId="3" hidden="1">'[10]Info Entry'!$A$2:$C$32</definedName>
    <definedName name="__xlcn.WorksheetConnection_InfoEntryA2D32" localSheetId="19" hidden="1">#REF!</definedName>
    <definedName name="__xlcn.WorksheetConnection_InfoEntryA2D32" localSheetId="2" hidden="1">'[10]Info Entry'!$A$2:$C$32</definedName>
    <definedName name="__xlcn.WorksheetConnection_InfoEntryA2D32" localSheetId="25" hidden="1">'[10]Info Entry'!$A$2:$C$32</definedName>
    <definedName name="__xlcn.WorksheetConnection_InfoEntryA2D32" localSheetId="16" hidden="1">#REF!</definedName>
    <definedName name="__xlcn.WorksheetConnection_InfoEntryA2D32" hidden="1">#REF!</definedName>
    <definedName name="__xlfn_COUNTIFS">#N/A</definedName>
    <definedName name="__xlfn_SUMIFS">#N/A</definedName>
    <definedName name="__xlnm._FilterDatabase" localSheetId="2">#N/A</definedName>
    <definedName name="__xlnm._FilterDatabase" localSheetId="25">#N/A</definedName>
    <definedName name="__xlnm._FilterDatabase">#N/A</definedName>
    <definedName name="__xlnm._FilterDatabase_1" localSheetId="3">#REF!</definedName>
    <definedName name="__xlnm._FilterDatabase_1" localSheetId="22">#REF!</definedName>
    <definedName name="__xlnm._FilterDatabase_1" localSheetId="16">#REF!</definedName>
    <definedName name="__xlnm._FilterDatabase_1" localSheetId="21">#REF!</definedName>
    <definedName name="__xlnm._FilterDatabase_1">#REF!</definedName>
    <definedName name="__xlnm._FilterDatabase_1_1">"#REF!"</definedName>
    <definedName name="__xlnm._FilterDatabase_2" localSheetId="3">#REF!</definedName>
    <definedName name="__xlnm._FilterDatabase_2" localSheetId="22">#REF!</definedName>
    <definedName name="__xlnm._FilterDatabase_2" localSheetId="16">#REF!</definedName>
    <definedName name="__xlnm._FilterDatabase_2" localSheetId="21">#REF!</definedName>
    <definedName name="__xlnm._FilterDatabase_2">#REF!</definedName>
    <definedName name="__xlnm._FilterDatabase_2_1">"#REF!"</definedName>
    <definedName name="__xlnm._FilterDatabase_3" localSheetId="3">#REF!</definedName>
    <definedName name="__xlnm._FilterDatabase_3" localSheetId="22">#REF!</definedName>
    <definedName name="__xlnm._FilterDatabase_3" localSheetId="16">#REF!</definedName>
    <definedName name="__xlnm._FilterDatabase_3" localSheetId="21">#REF!</definedName>
    <definedName name="__xlnm._FilterDatabase_3">#REF!</definedName>
    <definedName name="__xlnm._FilterDatabase_3_1">"#REF!"</definedName>
    <definedName name="__xlnm._FilterDatabase_4" localSheetId="3">#REF!</definedName>
    <definedName name="__xlnm._FilterDatabase_4" localSheetId="22">#REF!</definedName>
    <definedName name="__xlnm._FilterDatabase_4" localSheetId="16">#REF!</definedName>
    <definedName name="__xlnm._FilterDatabase_4" localSheetId="21">#REF!</definedName>
    <definedName name="__xlnm._FilterDatabase_4">#REF!</definedName>
    <definedName name="__xlnm._FilterDatabase_5">#N/A</definedName>
    <definedName name="__xlnm.Database">"#REF!"</definedName>
    <definedName name="__xlnm.Database_1">"#REF!"</definedName>
    <definedName name="__xlnm.Print_Area" localSheetId="3">#REF!</definedName>
    <definedName name="__xlnm.Print_Area" localSheetId="22">#REF!</definedName>
    <definedName name="__xlnm.Print_Area" localSheetId="2">#REF!</definedName>
    <definedName name="__xlnm.Print_Area" localSheetId="25">#REF!</definedName>
    <definedName name="__xlnm.Print_Area" localSheetId="16">#REF!</definedName>
    <definedName name="__xlnm.Print_Area" localSheetId="4">#REF!</definedName>
    <definedName name="__xlnm.Print_Area" localSheetId="21">#REF!</definedName>
    <definedName name="__xlnm.Print_Area">"$#REF!.$A$1:$D$37"</definedName>
    <definedName name="__xlnm.Print_Area_1" localSheetId="3">#REF!</definedName>
    <definedName name="__xlnm.Print_Area_1" localSheetId="22">#REF!</definedName>
    <definedName name="__xlnm.Print_Area_1" localSheetId="2">#REF!</definedName>
    <definedName name="__xlnm.Print_Area_1" localSheetId="25">#REF!</definedName>
    <definedName name="__xlnm.Print_Area_1" localSheetId="16">#REF!</definedName>
    <definedName name="__xlnm.Print_Area_1" localSheetId="4">#REF!</definedName>
    <definedName name="__xlnm.Print_Area_1" localSheetId="21">#REF!</definedName>
    <definedName name="__xlnm.Print_Area_1">"$#REF!.$A$1:$D$37"</definedName>
    <definedName name="__xlnm.Print_Area_1_1" localSheetId="3">"#REF!"</definedName>
    <definedName name="__xlnm.Print_Area_1_1" localSheetId="22">"#REF!"</definedName>
    <definedName name="__xlnm.Print_Area_1_1" localSheetId="2">"#REF!"</definedName>
    <definedName name="__xlnm.Print_Area_1_1" localSheetId="25">"#REF!"</definedName>
    <definedName name="__xlnm.Print_Area_1_1" localSheetId="16">"#REF!"</definedName>
    <definedName name="__xlnm.Print_Area_1_1" localSheetId="21">"#REF!"</definedName>
    <definedName name="__xlnm.Print_Area_1_1">#REF!</definedName>
    <definedName name="__xlnm.Print_Area_1_2">"#REF!"</definedName>
    <definedName name="__xlnm.Print_Area_1_3">"#REF!"</definedName>
    <definedName name="__xlnm.Print_Area_10" localSheetId="3">#REF!</definedName>
    <definedName name="__xlnm.Print_Area_10" localSheetId="22">#REF!</definedName>
    <definedName name="__xlnm.Print_Area_10" localSheetId="16">#REF!</definedName>
    <definedName name="__xlnm.Print_Area_10" localSheetId="21">#REF!</definedName>
    <definedName name="__xlnm.Print_Area_10">#REF!</definedName>
    <definedName name="__xlnm.Print_Area_10_1">"#REF!"</definedName>
    <definedName name="__xlnm.Print_Area_11" localSheetId="3">#REF!</definedName>
    <definedName name="__xlnm.Print_Area_11" localSheetId="22">#REF!</definedName>
    <definedName name="__xlnm.Print_Area_11" localSheetId="16">#REF!</definedName>
    <definedName name="__xlnm.Print_Area_11" localSheetId="21">#REF!</definedName>
    <definedName name="__xlnm.Print_Area_11">#REF!</definedName>
    <definedName name="__xlnm.Print_Area_13" localSheetId="3">#REF!</definedName>
    <definedName name="__xlnm.Print_Area_13">#REF!</definedName>
    <definedName name="__xlnm.Print_Area_2" localSheetId="3">#REF!</definedName>
    <definedName name="__xlnm.Print_Area_2" localSheetId="22">#REF!</definedName>
    <definedName name="__xlnm.Print_Area_2" localSheetId="2">#REF!</definedName>
    <definedName name="__xlnm.Print_Area_2" localSheetId="25">#REF!</definedName>
    <definedName name="__xlnm.Print_Area_2" localSheetId="16">#REF!</definedName>
    <definedName name="__xlnm.Print_Area_2" localSheetId="4">#REF!</definedName>
    <definedName name="__xlnm.Print_Area_2" localSheetId="21">#REF!</definedName>
    <definedName name="__xlnm.Print_Area_2">"$#REF!.$A$1:$Z$38"</definedName>
    <definedName name="__xlnm.Print_Area_3" localSheetId="3">#REF!</definedName>
    <definedName name="__xlnm.Print_Area_3" localSheetId="22">#REF!</definedName>
    <definedName name="__xlnm.Print_Area_3" localSheetId="2">#REF!</definedName>
    <definedName name="__xlnm.Print_Area_3" localSheetId="25">#REF!</definedName>
    <definedName name="__xlnm.Print_Area_3" localSheetId="16">#REF!</definedName>
    <definedName name="__xlnm.Print_Area_3" localSheetId="4">#REF!</definedName>
    <definedName name="__xlnm.Print_Area_3" localSheetId="21">#REF!</definedName>
    <definedName name="__xlnm.Print_Area_3">"$#REF!.$A$1:$E$42"</definedName>
    <definedName name="__xlnm.Print_Area_3_1" localSheetId="3">#REF!</definedName>
    <definedName name="__xlnm.Print_Area_3_1" localSheetId="22">#REF!</definedName>
    <definedName name="__xlnm.Print_Area_3_1" localSheetId="16">#REF!</definedName>
    <definedName name="__xlnm.Print_Area_3_1" localSheetId="21">#REF!</definedName>
    <definedName name="__xlnm.Print_Area_3_1">#REF!</definedName>
    <definedName name="__xlnm.Print_Area_3_2">"#REF!"</definedName>
    <definedName name="__xlnm.Print_Area_3_3">"#REF!"</definedName>
    <definedName name="__xlnm.Print_Area_4" localSheetId="3">#REF!</definedName>
    <definedName name="__xlnm.Print_Area_4" localSheetId="22">#REF!</definedName>
    <definedName name="__xlnm.Print_Area_4" localSheetId="2">#REF!</definedName>
    <definedName name="__xlnm.Print_Area_4" localSheetId="25">#REF!</definedName>
    <definedName name="__xlnm.Print_Area_4" localSheetId="16">#REF!</definedName>
    <definedName name="__xlnm.Print_Area_4" localSheetId="4">#REF!</definedName>
    <definedName name="__xlnm.Print_Area_4" localSheetId="21">#REF!</definedName>
    <definedName name="__xlnm.Print_Area_4">"$#REF!.$A$1:$D$37"</definedName>
    <definedName name="__xlnm.Print_Area_5" localSheetId="3">#REF!</definedName>
    <definedName name="__xlnm.Print_Area_5" localSheetId="22">#REF!</definedName>
    <definedName name="__xlnm.Print_Area_5" localSheetId="2">#REF!</definedName>
    <definedName name="__xlnm.Print_Area_5" localSheetId="25">#REF!</definedName>
    <definedName name="__xlnm.Print_Area_5" localSheetId="16">#REF!</definedName>
    <definedName name="__xlnm.Print_Area_5" localSheetId="4">#REF!</definedName>
    <definedName name="__xlnm.Print_Area_5" localSheetId="21">#REF!</definedName>
    <definedName name="__xlnm.Print_Area_5">"$#REF!.$A$1:$D$37"</definedName>
    <definedName name="__xlnm.Print_Area_6" localSheetId="3">#REF!</definedName>
    <definedName name="__xlnm.Print_Area_6" localSheetId="22">#REF!</definedName>
    <definedName name="__xlnm.Print_Area_6" localSheetId="2">#REF!</definedName>
    <definedName name="__xlnm.Print_Area_6" localSheetId="25">#REF!</definedName>
    <definedName name="__xlnm.Print_Area_6" localSheetId="16">#REF!</definedName>
    <definedName name="__xlnm.Print_Area_6" localSheetId="4">#REF!</definedName>
    <definedName name="__xlnm.Print_Area_6" localSheetId="21">#REF!</definedName>
    <definedName name="__xlnm.Print_Area_6">"$#REF!.$A$1:$O$46"</definedName>
    <definedName name="__xlnm.Print_Area_7" localSheetId="3">#REF!</definedName>
    <definedName name="__xlnm.Print_Area_7" localSheetId="22">#REF!</definedName>
    <definedName name="__xlnm.Print_Area_7" localSheetId="2">#REF!</definedName>
    <definedName name="__xlnm.Print_Area_7" localSheetId="25">#REF!</definedName>
    <definedName name="__xlnm.Print_Area_7" localSheetId="16">#REF!</definedName>
    <definedName name="__xlnm.Print_Area_7" localSheetId="4">#REF!</definedName>
    <definedName name="__xlnm.Print_Area_7" localSheetId="21">#REF!</definedName>
    <definedName name="__xlnm.Print_Area_7">"$#REF!.$A$1:$O$42"</definedName>
    <definedName name="__xlnm.Print_Area_8" localSheetId="3">#REF!</definedName>
    <definedName name="__xlnm.Print_Area_8" localSheetId="22">#REF!</definedName>
    <definedName name="__xlnm.Print_Area_8" localSheetId="16">#REF!</definedName>
    <definedName name="__xlnm.Print_Area_8" localSheetId="21">#REF!</definedName>
    <definedName name="__xlnm.Print_Area_8">#REF!</definedName>
    <definedName name="__xlnm.Print_Area_9" localSheetId="3">#REF!</definedName>
    <definedName name="__xlnm.Print_Area_9">#REF!</definedName>
    <definedName name="__xlnm.Print_Titles" localSheetId="3">#REF!</definedName>
    <definedName name="__xlnm.Print_Titles" localSheetId="2">#REF!</definedName>
    <definedName name="__xlnm.Print_Titles" localSheetId="25">#REF!</definedName>
    <definedName name="__xlnm.Print_Titles">#REF!</definedName>
    <definedName name="__xlnm.Print_Titles_1" localSheetId="22">#REF!</definedName>
    <definedName name="__xlnm.Print_Titles_1" localSheetId="2">#REF!</definedName>
    <definedName name="__xlnm.Print_Titles_1" localSheetId="25">#REF!</definedName>
    <definedName name="__xlnm.Print_Titles_1" localSheetId="21">#REF!</definedName>
    <definedName name="__xlnm.Print_Titles_1">#REF!</definedName>
    <definedName name="__xlnm.Print_Titles_1_1">#REF!</definedName>
    <definedName name="__xlnm.Print_Titles_1_2">"#REF!"</definedName>
    <definedName name="__xlnm.Print_Titles_1_3">"#REF!"</definedName>
    <definedName name="__xlnm.Print_Titles_2" localSheetId="3">#REF!</definedName>
    <definedName name="__xlnm.Print_Titles_2" localSheetId="22">#REF!</definedName>
    <definedName name="__xlnm.Print_Titles_2" localSheetId="16">#REF!</definedName>
    <definedName name="__xlnm.Print_Titles_2" localSheetId="21">#REF!</definedName>
    <definedName name="__xlnm.Print_Titles_2">#REF!</definedName>
    <definedName name="__xlnm.Print_Titles_3" localSheetId="3">#REF!</definedName>
    <definedName name="__xlnm.Print_Titles_3" localSheetId="22">#REF!</definedName>
    <definedName name="__xlnm.Print_Titles_3" localSheetId="21">#REF!</definedName>
    <definedName name="__xlnm.Print_Titles_3">#REF!</definedName>
    <definedName name="__xlnm.Print_Titles_3_1" localSheetId="3">#REF!</definedName>
    <definedName name="__xlnm.Print_Titles_3_1" localSheetId="22">#REF!</definedName>
    <definedName name="__xlnm.Print_Titles_3_1" localSheetId="21">#REF!</definedName>
    <definedName name="__xlnm.Print_Titles_3_1">#REF!</definedName>
    <definedName name="__xlnm.Print_Titles_3_2">"#REF!"</definedName>
    <definedName name="__xlnm.Print_Titles_3_3">"#REF!"</definedName>
    <definedName name="__xlnm.Print_Titles_4" localSheetId="3">#REF!</definedName>
    <definedName name="__xlnm.Print_Titles_4" localSheetId="22">#REF!</definedName>
    <definedName name="__xlnm.Print_Titles_4" localSheetId="16">#REF!</definedName>
    <definedName name="__xlnm.Print_Titles_4" localSheetId="21">#REF!</definedName>
    <definedName name="__xlnm.Print_Titles_4">#REF!</definedName>
    <definedName name="__xlnm.Print_Titles_7" localSheetId="3">#REF!</definedName>
    <definedName name="__xlnm.Print_Titles_7">#REF!</definedName>
    <definedName name="__xlnm.Recorder">"#REF!"</definedName>
    <definedName name="__xlnm.Recorder_1">"#REF!"</definedName>
    <definedName name="__ZS1" localSheetId="19">#REF!</definedName>
    <definedName name="__ZS1">#REF!</definedName>
    <definedName name="__ZS2" localSheetId="19">#REF!</definedName>
    <definedName name="__ZS2">#REF!</definedName>
    <definedName name="_0" localSheetId="19">#REF!</definedName>
    <definedName name="_0">#REF!</definedName>
    <definedName name="_0___0">#REF!</definedName>
    <definedName name="_033">#REF!</definedName>
    <definedName name="_066">#REF!</definedName>
    <definedName name="_0790" localSheetId="22">#REF!</definedName>
    <definedName name="_0790" localSheetId="21">#REF!</definedName>
    <definedName name="_0790">#REF!</definedName>
    <definedName name="_1" hidden="1">#REF!</definedName>
    <definedName name="_1____________123Graph_ACHART_1" hidden="1">#REF!</definedName>
    <definedName name="_1_______123Graph_ACHART_1" hidden="1">#REF!</definedName>
    <definedName name="_1____123Graph_ACHART_1" hidden="1">#REF!</definedName>
    <definedName name="_1___123Graph_ACHART_1" hidden="1">#REF!</definedName>
    <definedName name="_1__123Graph_ACHART_1" hidden="1">#REF!</definedName>
    <definedName name="_1__Excavation_completed_of_pit_B">#REF!</definedName>
    <definedName name="_1__Productivity_Reference">'[44](4) Task_Productivty'!$A$1</definedName>
    <definedName name="_1_3_1_1">#REF!</definedName>
    <definedName name="_1_Jan17">#REF!</definedName>
    <definedName name="_10.0mm" localSheetId="3">'[45]Materials '!$AV$9</definedName>
    <definedName name="_10.0mm" localSheetId="19">#REF!</definedName>
    <definedName name="_10.0mm" localSheetId="2">'[45]Materials '!$AV$9</definedName>
    <definedName name="_10.0mm" localSheetId="25">'[45]Materials '!$AV$9</definedName>
    <definedName name="_10.0mm" localSheetId="16">#REF!</definedName>
    <definedName name="_10.0mm">#REF!</definedName>
    <definedName name="_10________123Graph_ACHART_1" localSheetId="22" hidden="1">#REF!</definedName>
    <definedName name="_10________123Graph_ACHART_1" localSheetId="16" hidden="1">#REF!</definedName>
    <definedName name="_10________123Graph_ACHART_1" localSheetId="21" hidden="1">#REF!</definedName>
    <definedName name="_10________123Graph_ACHART_1" hidden="1">#REF!</definedName>
    <definedName name="_10____123Graph_ACHART_1" localSheetId="22" hidden="1">#REF!</definedName>
    <definedName name="_10____123Graph_ACHART_1" localSheetId="21" hidden="1">#REF!</definedName>
    <definedName name="_10____123Graph_ACHART_1" hidden="1">#REF!</definedName>
    <definedName name="_10__123Graph_BCHART_1" hidden="1">#REF!</definedName>
    <definedName name="_10_a1_1_1_1">#REF!</definedName>
    <definedName name="_10_s_1_1">[30]Vdc5!#REF!</definedName>
    <definedName name="_1000A01">#N/A</definedName>
    <definedName name="_10Excel_BuiltIn_Print_Area_18_1" localSheetId="16">#REF!</definedName>
    <definedName name="_10Excel_BuiltIn_Print_Area_18_1">#REF!</definedName>
    <definedName name="_10Excel_BuiltIn_Print_Area_3_1" localSheetId="16">#REF!</definedName>
    <definedName name="_10Excel_BuiltIn_Print_Area_3_1">#REF!</definedName>
    <definedName name="_10Excel_BuiltIn_Print_Area_4_1_1_1_1" localSheetId="3">#REF!</definedName>
    <definedName name="_10Excel_BuiltIn_Print_Area_4_1_1_1_1" localSheetId="22">#REF!</definedName>
    <definedName name="_10Excel_BuiltIn_Print_Area_4_1_1_1_1" localSheetId="4">#REF!</definedName>
    <definedName name="_10Excel_BuiltIn_Print_Area_4_1_1_1_1" localSheetId="21">#REF!</definedName>
    <definedName name="_10Excel_BuiltIn_Print_Area_4_1_1_1_1">#REF!</definedName>
    <definedName name="_10Excel_BuiltIn_Print_Area_4_1_1_1_1_1_1">#REF!</definedName>
    <definedName name="_10Excel_BuiltIn_Print_Area_7">"$#REF!.$A$1:$Z$43"</definedName>
    <definedName name="_10MACRO_SOMMAIRE_.Bouton5_QuandClic">#N/A</definedName>
    <definedName name="_11">#N/A</definedName>
    <definedName name="_11________123Graph_BCHART_1" localSheetId="3" hidden="1">#REF!</definedName>
    <definedName name="_11________123Graph_BCHART_1" localSheetId="22" hidden="1">#REF!</definedName>
    <definedName name="_11________123Graph_BCHART_1" localSheetId="16" hidden="1">#REF!</definedName>
    <definedName name="_11________123Graph_BCHART_1" localSheetId="21" hidden="1">#REF!</definedName>
    <definedName name="_11________123Graph_BCHART_1" hidden="1">#REF!</definedName>
    <definedName name="_11____123Graph_BCHART_1" localSheetId="3" hidden="1">#REF!</definedName>
    <definedName name="_11____123Graph_BCHART_1" localSheetId="22" hidden="1">#REF!</definedName>
    <definedName name="_11____123Graph_BCHART_1" localSheetId="21" hidden="1">#REF!</definedName>
    <definedName name="_11____123Graph_BCHART_1" hidden="1">#REF!</definedName>
    <definedName name="_11_3_0Crite" localSheetId="3">#REF!</definedName>
    <definedName name="_11_3_0Crite" localSheetId="22">#REF!</definedName>
    <definedName name="_11_3_0Crite" localSheetId="21">#REF!</definedName>
    <definedName name="_11_3_0Crite">#REF!</definedName>
    <definedName name="_11_Z_1_1">#REF!</definedName>
    <definedName name="_11BS">#REF!</definedName>
    <definedName name="_11Excel_BuiltIn_Print_Area_18_1">#REF!</definedName>
    <definedName name="_11Excel_BuiltIn_Print_Area_2_1">#REF!</definedName>
    <definedName name="_11Excel_BuiltIn_Print_Area_3_1_1">#REF!</definedName>
    <definedName name="_11Excel_BuiltIn_Print_Area_4_1_1_1_1_1" localSheetId="22">#REF!</definedName>
    <definedName name="_11Excel_BuiltIn_Print_Area_4_1_1_1_1_1" localSheetId="4">#REF!</definedName>
    <definedName name="_11Excel_BuiltIn_Print_Area_4_1_1_1_1_1" localSheetId="21">#REF!</definedName>
    <definedName name="_11Excel_BuiltIn_Print_Area_4_1_1_1_1_1">#REF!</definedName>
    <definedName name="_11Excel_BuiltIn_Print_Area_4_1_1_1_1_1_1_1_1_1_1">#REF!</definedName>
    <definedName name="_11Excel_BuiltIn_Print_Area_8">"$#REF!.$A$1:$Z$41"</definedName>
    <definedName name="_11MACRO_SOMMAIRE_.Bouton6_QuandClic">#N/A</definedName>
    <definedName name="_12________123Graph_CCHART_1" localSheetId="3" hidden="1">#REF!</definedName>
    <definedName name="_12________123Graph_CCHART_1" localSheetId="22" hidden="1">#REF!</definedName>
    <definedName name="_12________123Graph_CCHART_1" localSheetId="16" hidden="1">#REF!</definedName>
    <definedName name="_12________123Graph_CCHART_1" localSheetId="21" hidden="1">#REF!</definedName>
    <definedName name="_12________123Graph_CCHART_1" hidden="1">#REF!</definedName>
    <definedName name="_12____123Graph_CCHART_1" localSheetId="3" hidden="1">#REF!</definedName>
    <definedName name="_12____123Graph_CCHART_1" localSheetId="22" hidden="1">#REF!</definedName>
    <definedName name="_12____123Graph_CCHART_1" localSheetId="21" hidden="1">#REF!</definedName>
    <definedName name="_12____123Graph_CCHART_1" hidden="1">#REF!</definedName>
    <definedName name="_12__123Graph_BCHART_1" localSheetId="3" hidden="1">#REF!</definedName>
    <definedName name="_12__123Graph_BCHART_1" localSheetId="22" hidden="1">#REF!</definedName>
    <definedName name="_12__123Graph_BCHART_1" localSheetId="21" hidden="1">#REF!</definedName>
    <definedName name="_12__123Graph_BCHART_1" hidden="1">#REF!</definedName>
    <definedName name="_12__123Graph_CCHART_1" hidden="1">#REF!</definedName>
    <definedName name="_12_C_1_1">#REF!</definedName>
    <definedName name="_12BS">#REF!</definedName>
    <definedName name="_12Excel_BuiltIn_Print_Area_1_1">#REF!</definedName>
    <definedName name="_12Excel_BuiltIn_Print_Area_2_1_1_1">#REF!</definedName>
    <definedName name="_12Excel_BuiltIn_Print_Area_3_1_1_1">#REF!</definedName>
    <definedName name="_12Excel_BuiltIn_Print_Area_4_1_1_1_1_1_1" localSheetId="22">#REF!</definedName>
    <definedName name="_12Excel_BuiltIn_Print_Area_4_1_1_1_1_1_1" localSheetId="4">#REF!</definedName>
    <definedName name="_12Excel_BuiltIn_Print_Area_4_1_1_1_1_1_1" localSheetId="21">#REF!</definedName>
    <definedName name="_12Excel_BuiltIn_Print_Area_4_1_1_1_1_1_1">#REF!</definedName>
    <definedName name="_12Excel_BuiltIn_Print_Area_4_1_1_1_1_1_1_1_1_1_1_1">#REF!</definedName>
    <definedName name="_12Excel_BuiltIn_Print_Area_9">"$#REF!.$A$1:$S$38"</definedName>
    <definedName name="_12MACRO_SOMMAIRE_.Bouton7_QuandClic">#N/A</definedName>
    <definedName name="_13.2mm" localSheetId="3">'[45]Materials '!$AV$7</definedName>
    <definedName name="_13.2mm" localSheetId="19">#REF!</definedName>
    <definedName name="_13.2mm" localSheetId="2">'[45]Materials '!$AV$7</definedName>
    <definedName name="_13.2mm" localSheetId="25">'[45]Materials '!$AV$7</definedName>
    <definedName name="_13.2mm" localSheetId="16">#REF!</definedName>
    <definedName name="_13.2mm">#REF!</definedName>
    <definedName name="_13____123Graph_ACHART_1" localSheetId="3" hidden="1">#REF!</definedName>
    <definedName name="_13____123Graph_ACHART_1" localSheetId="22" hidden="1">#REF!</definedName>
    <definedName name="_13____123Graph_ACHART_1" localSheetId="16" hidden="1">#REF!</definedName>
    <definedName name="_13____123Graph_ACHART_1" localSheetId="21" hidden="1">#REF!</definedName>
    <definedName name="_13____123Graph_ACHART_1" hidden="1">#REF!</definedName>
    <definedName name="_13___123Graph_ACHART_1" localSheetId="3" hidden="1">#REF!</definedName>
    <definedName name="_13___123Graph_ACHART_1" localSheetId="22" hidden="1">#REF!</definedName>
    <definedName name="_13___123Graph_ACHART_1" localSheetId="21" hidden="1">#REF!</definedName>
    <definedName name="_13___123Graph_ACHART_1" hidden="1">#REF!</definedName>
    <definedName name="_13_3_0Criteria" localSheetId="22">#REF!</definedName>
    <definedName name="_13_3_0Criteria" localSheetId="21">#REF!</definedName>
    <definedName name="_13_3_0Criteria">#REF!</definedName>
    <definedName name="_13_ページング_電話関係">#REF!</definedName>
    <definedName name="_132">#REF!</definedName>
    <definedName name="_13BS">#REF!</definedName>
    <definedName name="_13Excel_BuiltIn_Print_Area_1_1">"$#REF!.$A$1:$E$42"</definedName>
    <definedName name="_13Excel_BuiltIn_Print_Area_1_2">#REF!</definedName>
    <definedName name="_13Excel_BuiltIn_Print_Area_2_1" localSheetId="16">#REF!</definedName>
    <definedName name="_13Excel_BuiltIn_Print_Area_2_1">#REF!</definedName>
    <definedName name="_13Excel_BuiltIn_Print_Area_2_1_1_1_1" localSheetId="16">#REF!</definedName>
    <definedName name="_13Excel_BuiltIn_Print_Area_2_1_1_1_1">#REF!</definedName>
    <definedName name="_13Excel_BuiltIn_Print_Area_3_1_1_1_1" localSheetId="16">#REF!</definedName>
    <definedName name="_13Excel_BuiltIn_Print_Area_3_1_1_1_1">#REF!</definedName>
    <definedName name="_13Excel_BuiltIn_Print_Area_4_1_1_1_1_1_1_1_1_1_1" localSheetId="3">#REF!</definedName>
    <definedName name="_13Excel_BuiltIn_Print_Area_4_1_1_1_1_1_1_1_1_1_1" localSheetId="22">#REF!</definedName>
    <definedName name="_13Excel_BuiltIn_Print_Area_4_1_1_1_1_1_1_1_1_1_1" localSheetId="4">#REF!</definedName>
    <definedName name="_13Excel_BuiltIn_Print_Area_4_1_1_1_1_1_1_1_1_1_1" localSheetId="21">#REF!</definedName>
    <definedName name="_13Excel_BuiltIn_Print_Area_4_1_1_1_1_1_1_1_1_1_1">#REF!</definedName>
    <definedName name="_13Excel_BuiltIn_Print_Area_4_1_1_1_1_1_1_1_1_1_1_1_1">#REF!</definedName>
    <definedName name="_13MACRO_SOMMAIRE_.Bouton8_QuandClic">#N/A</definedName>
    <definedName name="_14____123Graph_BCHART_1" localSheetId="3" hidden="1">#REF!</definedName>
    <definedName name="_14____123Graph_BCHART_1" localSheetId="22" hidden="1">#REF!</definedName>
    <definedName name="_14____123Graph_BCHART_1" localSheetId="16" hidden="1">#REF!</definedName>
    <definedName name="_14____123Graph_BCHART_1" localSheetId="21" hidden="1">#REF!</definedName>
    <definedName name="_14____123Graph_BCHART_1" hidden="1">#REF!</definedName>
    <definedName name="_14___123Graph_BCHART_1" localSheetId="3" hidden="1">#REF!</definedName>
    <definedName name="_14___123Graph_BCHART_1" localSheetId="16" hidden="1">#REF!</definedName>
    <definedName name="_14___123Graph_BCHART_1" hidden="1">#REF!</definedName>
    <definedName name="_14_E_1_1">#REF!</definedName>
    <definedName name="_14BS">#REF!</definedName>
    <definedName name="_14Excel_BuiltIn_Print_Area_2_1_1_1_1_1">#REF!</definedName>
    <definedName name="_14Excel_BuiltIn_Print_Area_4_1_1_1_1">#REF!</definedName>
    <definedName name="_14Excel_BuiltIn_Print_Area_4_1_1_1_1_1_1_1_1_1_1_1" localSheetId="22">#REF!</definedName>
    <definedName name="_14Excel_BuiltIn_Print_Area_4_1_1_1_1_1_1_1_1_1_1_1" localSheetId="4">#REF!</definedName>
    <definedName name="_14Excel_BuiltIn_Print_Area_4_1_1_1_1_1_1_1_1_1_1_1" localSheetId="21">#REF!</definedName>
    <definedName name="_14Excel_BuiltIn_Print_Area_4_1_1_1_1_1_1_1_1_1_1_1">#REF!</definedName>
    <definedName name="_14Excel_BuiltIn_Print_Area_5_1_1_1_1">#REF!</definedName>
    <definedName name="_14MACRO_SOMMAIRE_.Bouton9_QuandClic">#N/A</definedName>
    <definedName name="_15____123Graph_CCHART_1" localSheetId="3" hidden="1">#REF!</definedName>
    <definedName name="_15____123Graph_CCHART_1" localSheetId="22" hidden="1">#REF!</definedName>
    <definedName name="_15____123Graph_CCHART_1" localSheetId="16" hidden="1">#REF!</definedName>
    <definedName name="_15____123Graph_CCHART_1" localSheetId="21" hidden="1">#REF!</definedName>
    <definedName name="_15____123Graph_CCHART_1" hidden="1">#REF!</definedName>
    <definedName name="_15___123Graph_CCHART_1" localSheetId="3" hidden="1">#REF!</definedName>
    <definedName name="_15___123Graph_CCHART_1" localSheetId="16" hidden="1">#REF!</definedName>
    <definedName name="_15___123Graph_CCHART_1" hidden="1">#REF!</definedName>
    <definedName name="_15__123Graph_CCHART_1" localSheetId="3" hidden="1">#REF!</definedName>
    <definedName name="_15__123Graph_CCHART_1" hidden="1">#REF!</definedName>
    <definedName name="_15_3__Crite">#REF!</definedName>
    <definedName name="_15BS">#REF!</definedName>
    <definedName name="_15Excel_BuiltIn_Print_Area_2_1_1_1">#REF!</definedName>
    <definedName name="_15Excel_BuiltIn_Print_Area_3_1">#REF!</definedName>
    <definedName name="_15Excel_BuiltIn_Print_Area_4_1_1_1_1_1_1_1_1_1_1_1_1" localSheetId="22">#REF!</definedName>
    <definedName name="_15Excel_BuiltIn_Print_Area_4_1_1_1_1_1_1_1_1_1_1_1_1" localSheetId="4">#REF!</definedName>
    <definedName name="_15Excel_BuiltIn_Print_Area_4_1_1_1_1_1_1_1_1_1_1_1_1" localSheetId="21">#REF!</definedName>
    <definedName name="_15Excel_BuiltIn_Print_Area_4_1_1_1_1_1_1_1_1_1_1_1_1">#REF!</definedName>
    <definedName name="_15Excel_BuiltIn_Print_Area_5_1_1_1">#REF!</definedName>
    <definedName name="_15Excel_BuiltIn_Print_Area_5_1_1_1_1_1_1">#REF!</definedName>
    <definedName name="_15MACROS_IMPRESSION_.Choix">#N/A</definedName>
    <definedName name="_16__123Graph_ACHART_1" localSheetId="3" hidden="1">#REF!</definedName>
    <definedName name="_16__123Graph_ACHART_1" localSheetId="22" hidden="1">#REF!</definedName>
    <definedName name="_16__123Graph_ACHART_1" localSheetId="16" hidden="1">#REF!</definedName>
    <definedName name="_16__123Graph_ACHART_1" localSheetId="21" hidden="1">#REF!</definedName>
    <definedName name="_16__123Graph_ACHART_1" hidden="1">#REF!</definedName>
    <definedName name="_16_F_1_1">#REF!</definedName>
    <definedName name="_16BS">#REF!</definedName>
    <definedName name="_16Excel_BuiltIn_Print_Area_3_1_1" localSheetId="16">#REF!</definedName>
    <definedName name="_16Excel_BuiltIn_Print_Area_3_1_1">#REF!</definedName>
    <definedName name="_16Excel_BuiltIn_Print_Area_5_1_1_1_1">#REF!</definedName>
    <definedName name="_16Excel_BuiltIn_Print_Titles_1_1_1" localSheetId="16">(#REF!,#REF!)</definedName>
    <definedName name="_16Excel_BuiltIn_Print_Titles_1_1_1">(#REF!,#REF!)</definedName>
    <definedName name="_16Excel_BuiltIn_Print_Titles_4_1" localSheetId="3">#REF!</definedName>
    <definedName name="_16Excel_BuiltIn_Print_Titles_4_1" localSheetId="16">#REF!</definedName>
    <definedName name="_16Excel_BuiltIn_Print_Titles_4_1">#REF!</definedName>
    <definedName name="_16MACROS_IMPRESSION_.Démare">#N/A</definedName>
    <definedName name="_17__123Graph_BCHART_1" localSheetId="3" hidden="1">#REF!</definedName>
    <definedName name="_17__123Graph_BCHART_1" localSheetId="22" hidden="1">#REF!</definedName>
    <definedName name="_17__123Graph_BCHART_1" localSheetId="19" hidden="1">#REF!</definedName>
    <definedName name="_17__123Graph_BCHART_1" localSheetId="21" hidden="1">#REF!</definedName>
    <definedName name="_17__123Graph_BCHART_1" hidden="1">#REF!</definedName>
    <definedName name="_17_3__Criteria" localSheetId="3">#REF!</definedName>
    <definedName name="_17_3__Criteria">#REF!</definedName>
    <definedName name="_17Excel_BuiltIn_Print_Area_2_1_1_1_1">#REF!</definedName>
    <definedName name="_17Excel_BuiltIn_Print_Area_3_1_1_1">#REF!</definedName>
    <definedName name="_17Excel_BuiltIn_Print_Area_7_1_1_1_1">#REF!</definedName>
    <definedName name="_17Excel_BuiltIn_Print_Titles_4_1">#REF!</definedName>
    <definedName name="_18__123Graph_CCHART_1" localSheetId="3" hidden="1">#REF!</definedName>
    <definedName name="_18__123Graph_CCHART_1" hidden="1">#REF!</definedName>
    <definedName name="_18_Q_1_1">#REF!</definedName>
    <definedName name="_18Excel_BuiltIn_Print_Area_3_1_1_1_1">#REF!</definedName>
    <definedName name="_18Excel_BuiltIn_Print_Area_8_1_1_1_1">#REF!</definedName>
    <definedName name="_18Excel_BuiltIn_Print_Titles_5_1_1">#REF!</definedName>
    <definedName name="_19Excel_BuiltIn_Print_Area_2_1_1_1_1_1">#REF!</definedName>
    <definedName name="_19Excel_BuiltIn_Print_Area_4_1_1_1_1">#REF!</definedName>
    <definedName name="_19Excel_BuiltIn_Print_Area_9_1">#REF!</definedName>
    <definedName name="_19G_0Extr">#REF!</definedName>
    <definedName name="_1Excel_BuiltIn_Print_Area_1">"$#REF!.$A$1:$U$39"</definedName>
    <definedName name="_1Excel_BuiltIn_Print_Area_1_1" localSheetId="16">#REF!</definedName>
    <definedName name="_1Excel_BuiltIn_Print_Area_1_1">#REF!</definedName>
    <definedName name="_1Excel_BuiltIn_Print_Area_10_1" localSheetId="16">#REF!</definedName>
    <definedName name="_1Excel_BuiltIn_Print_Area_10_1">#REF!</definedName>
    <definedName name="_1Excel_BuiltIn_Print_Area_3_1">#REF!</definedName>
    <definedName name="_1Excel_BuiltIn_Print_Area_4_1" localSheetId="16">#REF!</definedName>
    <definedName name="_1Excel_BuiltIn_Print_Area_4_1">#REF!</definedName>
    <definedName name="_1F" localSheetId="3" hidden="1">[46]대비표!#REF!</definedName>
    <definedName name="_1F" localSheetId="19" hidden="1">#REF!</definedName>
    <definedName name="_1F" localSheetId="2" hidden="1">[46]대비표!#REF!</definedName>
    <definedName name="_1F" localSheetId="25" hidden="1">[46]대비표!#REF!</definedName>
    <definedName name="_1F" localSheetId="16" hidden="1">#REF!</definedName>
    <definedName name="_1F" hidden="1">#REF!</definedName>
    <definedName name="_1MACRO_3___Roof_Plate_.resolution">#N/A</definedName>
    <definedName name="_2" localSheetId="3">#REF!</definedName>
    <definedName name="_2" localSheetId="19">#REF!</definedName>
    <definedName name="_2" localSheetId="16">#REF!</definedName>
    <definedName name="_2">#REF!</definedName>
    <definedName name="_2____________123Graph_BCHART_1" localSheetId="3" hidden="1">#REF!</definedName>
    <definedName name="_2____________123Graph_BCHART_1" localSheetId="16" hidden="1">#REF!</definedName>
    <definedName name="_2____________123Graph_BCHART_1" hidden="1">#REF!</definedName>
    <definedName name="_2_______123Graph_BCHART_1" localSheetId="3" hidden="1">#REF!</definedName>
    <definedName name="_2_______123Graph_BCHART_1" localSheetId="16" hidden="1">#REF!</definedName>
    <definedName name="_2_______123Graph_BCHART_1" hidden="1">#REF!</definedName>
    <definedName name="_2____123Graph_BCHART_1" hidden="1">#REF!</definedName>
    <definedName name="_2___123Graph_BCHART_1" hidden="1">#REF!</definedName>
    <definedName name="_2___c">#REF!</definedName>
    <definedName name="_2__123Graph_ACHART_1" hidden="1">#REF!</definedName>
    <definedName name="_2__123Graph_BCHART_1" hidden="1">#REF!</definedName>
    <definedName name="_2__a____i">#REF!</definedName>
    <definedName name="_2__a____ii">#REF!</definedName>
    <definedName name="_2__a____iii">#REF!</definedName>
    <definedName name="_2__b">#REF!</definedName>
    <definedName name="_2__c">#REF!</definedName>
    <definedName name="_2_0_0_F" localSheetId="3" hidden="1">[46]대비표!#REF!</definedName>
    <definedName name="_2_0_0_F" localSheetId="19" hidden="1">#REF!</definedName>
    <definedName name="_2_0_0_F" localSheetId="2" hidden="1">[46]대비표!#REF!</definedName>
    <definedName name="_2_0_0_F" localSheetId="25" hidden="1">[46]대비표!#REF!</definedName>
    <definedName name="_2_0_0_F" localSheetId="16" hidden="1">#REF!</definedName>
    <definedName name="_2_0_0_F" hidden="1">#REF!</definedName>
    <definedName name="_2_3_1_1">#REF!</definedName>
    <definedName name="_2_4_1_1">#REF!</definedName>
    <definedName name="_20_s_1_1">[30]Vdc5!#REF!</definedName>
    <definedName name="_20Excel_BuiltIn_Print_Area_5_1_1_1" localSheetId="16">#REF!</definedName>
    <definedName name="_20Excel_BuiltIn_Print_Area_5_1_1_1">#REF!</definedName>
    <definedName name="_20F" localSheetId="3" hidden="1">[46]대비표!#REF!</definedName>
    <definedName name="_20F" localSheetId="19" hidden="1">#REF!</definedName>
    <definedName name="_20F" localSheetId="2" hidden="1">[46]대비표!#REF!</definedName>
    <definedName name="_20F" localSheetId="25" hidden="1">[46]대비표!#REF!</definedName>
    <definedName name="_20F" localSheetId="16" hidden="1">#REF!</definedName>
    <definedName name="_20F" hidden="1">#REF!</definedName>
    <definedName name="_21_0_0_F" localSheetId="3" hidden="1">[46]대비표!#REF!</definedName>
    <definedName name="_21_0_0_F" localSheetId="19" hidden="1">#REF!</definedName>
    <definedName name="_21_0_0_F" localSheetId="2" hidden="1">[46]대비표!#REF!</definedName>
    <definedName name="_21_0_0_F" localSheetId="25" hidden="1">[46]대비표!#REF!</definedName>
    <definedName name="_21_0_0_F" localSheetId="16" hidden="1">#REF!</definedName>
    <definedName name="_21_0_0_F" hidden="1">#REF!</definedName>
    <definedName name="_21Excel_BuiltIn_Print_Area_3_1" localSheetId="16">#REF!</definedName>
    <definedName name="_21Excel_BuiltIn_Print_Area_3_1">#REF!</definedName>
    <definedName name="_21Excel_BuiltIn_Print_Area_5_1_1_1_1" localSheetId="16">#REF!</definedName>
    <definedName name="_21Excel_BuiltIn_Print_Area_5_1_1_1_1">#REF!</definedName>
    <definedName name="_21G_0Extract" localSheetId="22">#REF!</definedName>
    <definedName name="_21G_0Extract" localSheetId="21">#REF!</definedName>
    <definedName name="_21G_0Extract">#REF!</definedName>
    <definedName name="_22" localSheetId="22" hidden="1">#REF!</definedName>
    <definedName name="_22" localSheetId="21" hidden="1">#REF!</definedName>
    <definedName name="_22" hidden="1">#REF!</definedName>
    <definedName name="_22_Z_1_1">#REF!</definedName>
    <definedName name="_22Excel_BuiltIn_Print_Area_7_1_1_1_1">#REF!</definedName>
    <definedName name="_23_0_0_F" localSheetId="3" hidden="1">[46]대비표!#REF!</definedName>
    <definedName name="_23_0_0_F" localSheetId="19" hidden="1">#REF!</definedName>
    <definedName name="_23_0_0_F" localSheetId="2" hidden="1">[46]대비표!#REF!</definedName>
    <definedName name="_23_0_0_F" localSheetId="25" hidden="1">[46]대비표!#REF!</definedName>
    <definedName name="_23_0_0_F" localSheetId="16" hidden="1">#REF!</definedName>
    <definedName name="_23_0_0_F" hidden="1">#REF!</definedName>
    <definedName name="_23Excel_BuiltIn_Print_Area_3_1_1" localSheetId="16">#REF!</definedName>
    <definedName name="_23Excel_BuiltIn_Print_Area_3_1_1">#REF!</definedName>
    <definedName name="_23Excel_BuiltIn_Print_Area_8_1_1_1_1" localSheetId="16">#REF!</definedName>
    <definedName name="_23Excel_BuiltIn_Print_Area_8_1_1_1_1">#REF!</definedName>
    <definedName name="_23G__Extr" localSheetId="22">#REF!</definedName>
    <definedName name="_23G__Extr" localSheetId="21">#REF!</definedName>
    <definedName name="_23G__Extr">#REF!</definedName>
    <definedName name="_24_0_0_F" localSheetId="3" hidden="1">[46]대비표!#REF!</definedName>
    <definedName name="_24_0_0_F" localSheetId="19" hidden="1">#REF!</definedName>
    <definedName name="_24_0_0_F" localSheetId="2" hidden="1">[46]대비표!#REF!</definedName>
    <definedName name="_24_0_0_F" localSheetId="25" hidden="1">[46]대비표!#REF!</definedName>
    <definedName name="_24_0_0_F" localSheetId="16" hidden="1">#REF!</definedName>
    <definedName name="_24_0_0_F" hidden="1">#REF!</definedName>
    <definedName name="_24Excel_BuiltIn_Print_Area_1_1">#REF!</definedName>
    <definedName name="_24Excel_BuiltIn_Print_Area_9_1" localSheetId="16">#REF!</definedName>
    <definedName name="_24Excel_BuiltIn_Print_Area_9_1">#REF!</definedName>
    <definedName name="_25Excel_BuiltIn_Print_Area_1_2">#REF!</definedName>
    <definedName name="_25Excel_BuiltIn_Print_Area_3_1_1_1" localSheetId="16">#REF!</definedName>
    <definedName name="_25Excel_BuiltIn_Print_Area_3_1_1_1">#REF!</definedName>
    <definedName name="_25G__Extract" localSheetId="22">#REF!</definedName>
    <definedName name="_25G__Extract" localSheetId="21">#REF!</definedName>
    <definedName name="_25G__Extract">#REF!</definedName>
    <definedName name="_27Excel_BuiltIn_Print_Area_3_1_1_1_1">#REF!</definedName>
    <definedName name="_29Excel_BuiltIn_Print_Area_4_1_1_1_1">#REF!</definedName>
    <definedName name="_2A2" localSheetId="3">'[47]P Staff fac'!$F$12</definedName>
    <definedName name="_2A2" localSheetId="19">#REF!</definedName>
    <definedName name="_2A2" localSheetId="2">'[47]P Staff fac'!$F$12</definedName>
    <definedName name="_2A2" localSheetId="25">'[47]P Staff fac'!$F$12</definedName>
    <definedName name="_2A2" localSheetId="16">#REF!</definedName>
    <definedName name="_2A2">#REF!</definedName>
    <definedName name="_2Excel_BuiltIn_Print_Area_10">"$#REF!.$A$1:$V$42"</definedName>
    <definedName name="_2Excel_BuiltIn_Print_Area_12_1_1_1_1" localSheetId="16">#REF!</definedName>
    <definedName name="_2Excel_BuiltIn_Print_Area_12_1_1_1_1">#REF!</definedName>
    <definedName name="_2Excel_BuiltIn_Print_Area_2_1_1_1" localSheetId="16">#REF!</definedName>
    <definedName name="_2Excel_BuiltIn_Print_Area_2_1_1_1">#REF!</definedName>
    <definedName name="_2Excel_BuiltIn_Print_Area_3_1" localSheetId="16">#REF!</definedName>
    <definedName name="_2Excel_BuiltIn_Print_Area_3_1">#REF!</definedName>
    <definedName name="_2Excel_BuiltIn_Print_Area_4_1">#REF!</definedName>
    <definedName name="_2MACRO_SOMMAIRE_.Bouton1_QuandClic">#N/A</definedName>
    <definedName name="_3" localSheetId="3">#REF!</definedName>
    <definedName name="_3" localSheetId="22">#REF!</definedName>
    <definedName name="_3" localSheetId="16">#REF!</definedName>
    <definedName name="_3" localSheetId="21">#REF!</definedName>
    <definedName name="_3">#REF!</definedName>
    <definedName name="_3_______________aq" localSheetId="3">#REF!</definedName>
    <definedName name="_3_______________aq" localSheetId="16">#REF!</definedName>
    <definedName name="_3_______________aq">#REF!</definedName>
    <definedName name="_3______________b" localSheetId="3">#REF!</definedName>
    <definedName name="_3______________b">#REF!</definedName>
    <definedName name="_3____________123Graph_CCHART_1" hidden="1">#REF!</definedName>
    <definedName name="_3___________e">#REF!</definedName>
    <definedName name="_3________e">#REF!</definedName>
    <definedName name="_3_______123Graph_CCHART_1" hidden="1">#REF!</definedName>
    <definedName name="_3____123Graph_CCHART_1" hidden="1">#REF!</definedName>
    <definedName name="_3____c">#REF!</definedName>
    <definedName name="_3___123Graph_CCHART_1" hidden="1">#REF!</definedName>
    <definedName name="_3___f">#REF!</definedName>
    <definedName name="_3__123Graph_ACHART_1" hidden="1">#REF!</definedName>
    <definedName name="_3__123Graph_CCHART_1" hidden="1">#REF!</definedName>
    <definedName name="_3__a">#REF!</definedName>
    <definedName name="_3__b">#REF!</definedName>
    <definedName name="_3__e">#REF!</definedName>
    <definedName name="_3_1">#REF!</definedName>
    <definedName name="_3_1_1">#REF!</definedName>
    <definedName name="_3_3a">#REF!</definedName>
    <definedName name="_3_a">#REF!</definedName>
    <definedName name="_3_A_1_1">#REF!</definedName>
    <definedName name="_31_Mar_02">#REF!</definedName>
    <definedName name="_31Excel_BuiltIn_Print_Area_5_1_1_1">#REF!</definedName>
    <definedName name="_33Excel_BuiltIn_Print_Area_5_1_1_1_1">#REF!</definedName>
    <definedName name="_35Excel_BuiltIn_Print_Area_7_1_1_1_1">#REF!</definedName>
    <definedName name="_37Excel_BuiltIn_Print_Area_8_1_1_1_1">#REF!</definedName>
    <definedName name="_39Excel_BuiltIn_Print_Area_9_1">#REF!</definedName>
    <definedName name="_3B3" localSheetId="3">[48]PRELIM5!$F$17</definedName>
    <definedName name="_3B3" localSheetId="19">#REF!</definedName>
    <definedName name="_3B3" localSheetId="2">[48]PRELIM5!$F$17</definedName>
    <definedName name="_3B3" localSheetId="25">[48]PRELIM5!$F$17</definedName>
    <definedName name="_3B3" localSheetId="16">#REF!</definedName>
    <definedName name="_3B3">#REF!</definedName>
    <definedName name="_3Excel_BuiltIn_Print_Area_10_1" localSheetId="16">#REF!</definedName>
    <definedName name="_3Excel_BuiltIn_Print_Area_10_1">#REF!</definedName>
    <definedName name="_3Excel_BuiltIn_Print_Area_11">"$#REF!.$A$1:$V$46"</definedName>
    <definedName name="_3Excel_BuiltIn_Print_Area_16_1_1_1_1" localSheetId="16">#REF!</definedName>
    <definedName name="_3Excel_BuiltIn_Print_Area_16_1_1_1_1">#REF!</definedName>
    <definedName name="_3Excel_BuiltIn_Print_Area_2_1_1_1_1_1_1_1_1_1_1_1" localSheetId="16">#REF!</definedName>
    <definedName name="_3Excel_BuiltIn_Print_Area_2_1_1_1_1_1_1_1_1_1_1_1">#REF!</definedName>
    <definedName name="_3Excel_BuiltIn_Print_Area_4_1_1">#REF!</definedName>
    <definedName name="_3Excel_BuiltIn_Print_Titles_3_1" localSheetId="16">#REF!</definedName>
    <definedName name="_3Excel_BuiltIn_Print_Titles_3_1">#REF!</definedName>
    <definedName name="_3MACRO_SOMMAIRE_.Bouton10_QuandClic">#N/A</definedName>
    <definedName name="_4" localSheetId="3">#REF!</definedName>
    <definedName name="_4" localSheetId="22">#REF!</definedName>
    <definedName name="_4" localSheetId="16">#REF!</definedName>
    <definedName name="_4" localSheetId="21">#REF!</definedName>
    <definedName name="_4">#REF!</definedName>
    <definedName name="_4_" localSheetId="3">#REF!</definedName>
    <definedName name="_4_" localSheetId="16">#REF!</definedName>
    <definedName name="_4_">#REF!</definedName>
    <definedName name="_4_____________" localSheetId="3">#REF!</definedName>
    <definedName name="_4_____________">#REF!</definedName>
    <definedName name="_4___________123Graph_ACHART_1" hidden="1">#REF!</definedName>
    <definedName name="_4______123Graph_ACHART_1" hidden="1">#REF!</definedName>
    <definedName name="_4______a______ii">#REF!</definedName>
    <definedName name="_4______a_____ii">#REF!</definedName>
    <definedName name="_4______i____">#REF!</definedName>
    <definedName name="_4____b________i">#REF!</definedName>
    <definedName name="_4___123Graph_ACHART_1" hidden="1">#REF!</definedName>
    <definedName name="_4___b">#REF!</definedName>
    <definedName name="_4__123Graph_ACHART_1" hidden="1">#REF!</definedName>
    <definedName name="_4__123Graph_BCHART_1" hidden="1">#REF!</definedName>
    <definedName name="_4__a____i">#REF!</definedName>
    <definedName name="_4__a____ii">#REF!</definedName>
    <definedName name="_4__a____iii">#REF!</definedName>
    <definedName name="_4__b___iv">#REF!</definedName>
    <definedName name="_4_1">#REF!</definedName>
    <definedName name="_4_1_1">#REF!</definedName>
    <definedName name="_4_4_1_1">#REF!</definedName>
    <definedName name="_4_a______________iii">#REF!</definedName>
    <definedName name="_4_a___iv">#REF!</definedName>
    <definedName name="_4_a___v">#REF!</definedName>
    <definedName name="_4_a1_1_1">#REF!</definedName>
    <definedName name="_4_b_________iiiiiii">#REF!</definedName>
    <definedName name="_4_b___i">#REF!</definedName>
    <definedName name="_4_b___ii">#REF!</definedName>
    <definedName name="_4_b___iii">#REF!</definedName>
    <definedName name="_4_b_iv_______">#REF!</definedName>
    <definedName name="_40mm" localSheetId="3">'[45]Materials '!$AV$4</definedName>
    <definedName name="_40mm" localSheetId="19">#REF!</definedName>
    <definedName name="_40mm" localSheetId="2">'[45]Materials '!$AV$4</definedName>
    <definedName name="_40mm" localSheetId="25">'[45]Materials '!$AV$4</definedName>
    <definedName name="_40mm" localSheetId="16">#REF!</definedName>
    <definedName name="_40mm">#REF!</definedName>
    <definedName name="_41aa1_" localSheetId="3" hidden="1">{#N/A,#N/A,FALSE,"CCTV"}</definedName>
    <definedName name="_41aa1_" localSheetId="22" hidden="1">{#N/A,#N/A,FALSE,"CCTV"}</definedName>
    <definedName name="_41aa1_" localSheetId="19" hidden="1">{#N/A,#N/A,FALSE,"CCTV"}</definedName>
    <definedName name="_41aa1_" localSheetId="2" hidden="1">{#N/A,#N/A,FALSE,"CCTV"}</definedName>
    <definedName name="_41aa1_" localSheetId="25" hidden="1">{#N/A,#N/A,FALSE,"CCTV"}</definedName>
    <definedName name="_41aa1_" localSheetId="16" hidden="1">{#N/A,#N/A,FALSE,"CCTV"}</definedName>
    <definedName name="_41aa1_" localSheetId="21" hidden="1">{#N/A,#N/A,FALSE,"CCTV"}</definedName>
    <definedName name="_41aa1_" hidden="1">{#N/A,#N/A,FALSE,"CCTV"}</definedName>
    <definedName name="_4321">#REF!</definedName>
    <definedName name="_4aa1_" localSheetId="3" hidden="1">{#N/A,#N/A,FALSE,"CCTV"}</definedName>
    <definedName name="_4aa1_" localSheetId="22" hidden="1">{#N/A,#N/A,FALSE,"CCTV"}</definedName>
    <definedName name="_4aa1_" localSheetId="19" hidden="1">{#N/A,#N/A,FALSE,"CCTV"}</definedName>
    <definedName name="_4aa1_" localSheetId="2" hidden="1">{#N/A,#N/A,FALSE,"CCTV"}</definedName>
    <definedName name="_4aa1_" localSheetId="25" hidden="1">{#N/A,#N/A,FALSE,"CCTV"}</definedName>
    <definedName name="_4aa1_" localSheetId="16" hidden="1">{#N/A,#N/A,FALSE,"CCTV"}</definedName>
    <definedName name="_4aa1_" localSheetId="21" hidden="1">{#N/A,#N/A,FALSE,"CCTV"}</definedName>
    <definedName name="_4aa1_" hidden="1">{#N/A,#N/A,FALSE,"CCTV"}</definedName>
    <definedName name="_4C_x" localSheetId="3">#REF!</definedName>
    <definedName name="_4C_x" localSheetId="22">#REF!</definedName>
    <definedName name="_4C_x" localSheetId="16">#REF!</definedName>
    <definedName name="_4C_x" localSheetId="21">#REF!</definedName>
    <definedName name="_4C_x">#REF!</definedName>
    <definedName name="_4Excel_BuiltIn_Print_Area_12">"$#REF!.$A$1:$P$83"</definedName>
    <definedName name="_4Excel_BuiltIn_Print_Area_17_1_1_1_1" localSheetId="16">#REF!</definedName>
    <definedName name="_4Excel_BuiltIn_Print_Area_17_1_1_1_1">#REF!</definedName>
    <definedName name="_4Excel_BuiltIn_Print_Area_3_1_1_1_1_1_1_1_1_1" localSheetId="16">#REF!</definedName>
    <definedName name="_4Excel_BuiltIn_Print_Area_3_1_1_1_1_1_1_1_1_1">#REF!</definedName>
    <definedName name="_4Excel_BuiltIn_Print_Area_4_1_1_1">#REF!</definedName>
    <definedName name="_4MACRO_SOMMAIRE_.Bouton11_QuandClic">#N/A</definedName>
    <definedName name="_5.0_Hire_and_running_charges_of_winch___grab" localSheetId="16">#REF!</definedName>
    <definedName name="_5.0_Hire_and_running_charges_of_winch___grab">#REF!</definedName>
    <definedName name="_5.6mm" localSheetId="3">'[45]Materials '!$AV$10</definedName>
    <definedName name="_5.6mm" localSheetId="19">#REF!</definedName>
    <definedName name="_5.6mm" localSheetId="2">'[45]Materials '!$AV$10</definedName>
    <definedName name="_5.6mm" localSheetId="25">'[45]Materials '!$AV$10</definedName>
    <definedName name="_5.6mm" localSheetId="16">#REF!</definedName>
    <definedName name="_5.6mm">#REF!</definedName>
    <definedName name="_5___________123Graph_BCHART_1" localSheetId="3" hidden="1">#REF!</definedName>
    <definedName name="_5___________123Graph_BCHART_1" localSheetId="22" hidden="1">#REF!</definedName>
    <definedName name="_5___________123Graph_BCHART_1" localSheetId="21" hidden="1">#REF!</definedName>
    <definedName name="_5___________123Graph_BCHART_1" hidden="1">#REF!</definedName>
    <definedName name="_5______123Graph_BCHART_1" localSheetId="3" hidden="1">#REF!</definedName>
    <definedName name="_5______123Graph_BCHART_1" hidden="1">#REF!</definedName>
    <definedName name="_5___123Graph_BCHART_1" hidden="1">#REF!</definedName>
    <definedName name="_5___c">#REF!</definedName>
    <definedName name="_5___ci">#REF!</definedName>
    <definedName name="_5__123Graph_ACHART_1" hidden="1">#REF!</definedName>
    <definedName name="_5__123Graph_BCHART_1" hidden="1">#REF!</definedName>
    <definedName name="_5__a____i">#REF!</definedName>
    <definedName name="_5__a___ii">#REF!</definedName>
    <definedName name="_5__b">#REF!</definedName>
    <definedName name="_5_a1_1_1_1">#REF!</definedName>
    <definedName name="_5Excel_BuiltIn_Print_Area_12_1_1_1_1">#REF!</definedName>
    <definedName name="_5Excel_BuiltIn_Print_Area_18_1">#REF!</definedName>
    <definedName name="_5Excel_BuiltIn_Print_Area_2">"$#REF!.$A$1:$U$38"</definedName>
    <definedName name="_5Excel_BuiltIn_Print_Area_4_1" localSheetId="16">#REF!</definedName>
    <definedName name="_5Excel_BuiltIn_Print_Area_4_1">#REF!</definedName>
    <definedName name="_5Excel_BuiltIn_Print_Area_4_1_1_1_1">#REF!</definedName>
    <definedName name="_5MACRO_SOMMAIRE_.Bouton12_QuandClic">#N/A</definedName>
    <definedName name="_6___________123Graph_CCHART_1" localSheetId="3" hidden="1">#REF!</definedName>
    <definedName name="_6___________123Graph_CCHART_1" localSheetId="22" hidden="1">#REF!</definedName>
    <definedName name="_6___________123Graph_CCHART_1" localSheetId="19" hidden="1">#REF!</definedName>
    <definedName name="_6___________123Graph_CCHART_1" localSheetId="21" hidden="1">#REF!</definedName>
    <definedName name="_6___________123Graph_CCHART_1" hidden="1">#REF!</definedName>
    <definedName name="_6______123Graph_CCHART_1" localSheetId="3" hidden="1">#REF!</definedName>
    <definedName name="_6______123Graph_CCHART_1" hidden="1">#REF!</definedName>
    <definedName name="_6___123Graph_CCHART_1" localSheetId="3" hidden="1">#REF!</definedName>
    <definedName name="_6___123Graph_CCHART_1" hidden="1">#REF!</definedName>
    <definedName name="_6___c">#REF!</definedName>
    <definedName name="_6__123Graph_ACHART_1" hidden="1">#REF!</definedName>
    <definedName name="_6__123Graph_BCHART_1" hidden="1">#REF!</definedName>
    <definedName name="_6__123Graph_CCHART_1" hidden="1">#REF!</definedName>
    <definedName name="_6__a">#REF!</definedName>
    <definedName name="_6__b">#REF!</definedName>
    <definedName name="_6__d">#REF!</definedName>
    <definedName name="_6_A_1_1">#REF!</definedName>
    <definedName name="_6_C_1_1">#REF!</definedName>
    <definedName name="_6382">#REF!</definedName>
    <definedName name="_6Excel_BuiltIn_Print_Area_1_1" localSheetId="22">#REF!</definedName>
    <definedName name="_6Excel_BuiltIn_Print_Area_1_1" localSheetId="4">#REF!</definedName>
    <definedName name="_6Excel_BuiltIn_Print_Area_1_1" localSheetId="21">#REF!</definedName>
    <definedName name="_6Excel_BuiltIn_Print_Area_1_1">#REF!</definedName>
    <definedName name="_6Excel_BuiltIn_Print_Area_10_1">#REF!</definedName>
    <definedName name="_6Excel_BuiltIn_Print_Area_2_1">#REF!</definedName>
    <definedName name="_6Excel_BuiltIn_Print_Area_3">"$#REF!.$A$1:$R$38"</definedName>
    <definedName name="_6Excel_BuiltIn_Print_Area_4_1_1" localSheetId="16">#REF!</definedName>
    <definedName name="_6Excel_BuiltIn_Print_Area_4_1_1">#REF!</definedName>
    <definedName name="_6Excel_BuiltIn_Print_Area_4_1_1_1_1_1">#REF!</definedName>
    <definedName name="_6MACRO_SOMMAIRE_.Bouton13_QuandClic">#N/A</definedName>
    <definedName name="_7__________123Graph_ACHART_1" localSheetId="3" hidden="1">#REF!</definedName>
    <definedName name="_7__________123Graph_ACHART_1" localSheetId="22" hidden="1">#REF!</definedName>
    <definedName name="_7__________123Graph_ACHART_1" localSheetId="19" hidden="1">#REF!</definedName>
    <definedName name="_7__________123Graph_ACHART_1" localSheetId="21" hidden="1">#REF!</definedName>
    <definedName name="_7__________123Graph_ACHART_1" hidden="1">#REF!</definedName>
    <definedName name="_7_____123Graph_ACHART_1" localSheetId="3" hidden="1">#REF!</definedName>
    <definedName name="_7_____123Graph_ACHART_1" hidden="1">#REF!</definedName>
    <definedName name="_7__123Graph_ACHART_1" localSheetId="3" hidden="1">#REF!</definedName>
    <definedName name="_7__123Graph_ACHART_1" hidden="1">#REF!</definedName>
    <definedName name="_7_a">#REF!</definedName>
    <definedName name="_7_E_1_1">#REF!</definedName>
    <definedName name="_7Excel_BuiltIn_Print_Area_12_1_1_1_1">#REF!</definedName>
    <definedName name="_7Excel_BuiltIn_Print_Area_16_1_1_1_1">#REF!</definedName>
    <definedName name="_7Excel_BuiltIn_Print_Area_2_1_1_1">#REF!</definedName>
    <definedName name="_7Excel_BuiltIn_Print_Area_4_1" localSheetId="22">#REF!</definedName>
    <definedName name="_7Excel_BuiltIn_Print_Area_4_1" localSheetId="4">#REF!</definedName>
    <definedName name="_7Excel_BuiltIn_Print_Area_4_1" localSheetId="21">#REF!</definedName>
    <definedName name="_7Excel_BuiltIn_Print_Area_4_1">#REF!</definedName>
    <definedName name="_7Excel_BuiltIn_Print_Area_4_1_1_1">#REF!</definedName>
    <definedName name="_7Excel_BuiltIn_Print_Titles_4_1">#REF!</definedName>
    <definedName name="_7MACRO_SOMMAIRE_.Bouton2_QuandClic">#N/A</definedName>
    <definedName name="_8__________123Graph_BCHART_1" localSheetId="3" hidden="1">#REF!</definedName>
    <definedName name="_8__________123Graph_BCHART_1" localSheetId="22" hidden="1">#REF!</definedName>
    <definedName name="_8__________123Graph_BCHART_1" localSheetId="16" hidden="1">#REF!</definedName>
    <definedName name="_8__________123Graph_BCHART_1" localSheetId="21" hidden="1">#REF!</definedName>
    <definedName name="_8__________123Graph_BCHART_1" hidden="1">#REF!</definedName>
    <definedName name="_8_____123Graph_BCHART_1" localSheetId="3" hidden="1">#REF!</definedName>
    <definedName name="_8_____123Graph_BCHART_1" localSheetId="16" hidden="1">#REF!</definedName>
    <definedName name="_8_____123Graph_BCHART_1" hidden="1">#REF!</definedName>
    <definedName name="_8__123Graph_BCHART_1" localSheetId="3" hidden="1">#REF!</definedName>
    <definedName name="_8__123Graph_BCHART_1" hidden="1">#REF!</definedName>
    <definedName name="_8__a___x">#REF!</definedName>
    <definedName name="_8_a1_1_1">#REF!</definedName>
    <definedName name="_8_F_1_1">#REF!</definedName>
    <definedName name="_8Excel_BuiltIn_Print_Area_16_1_1_1_1">#REF!</definedName>
    <definedName name="_8Excel_BuiltIn_Print_Area_2_1_1_1_1">#REF!</definedName>
    <definedName name="_8Excel_BuiltIn_Print_Area_4_1_1" localSheetId="22">#REF!</definedName>
    <definedName name="_8Excel_BuiltIn_Print_Area_4_1_1" localSheetId="4">#REF!</definedName>
    <definedName name="_8Excel_BuiltIn_Print_Area_4_1_1" localSheetId="21">#REF!</definedName>
    <definedName name="_8Excel_BuiltIn_Print_Area_4_1_1">#REF!</definedName>
    <definedName name="_8Excel_BuiltIn_Print_Area_4_1_1_1_1">#REF!</definedName>
    <definedName name="_8MACRO_SOMMAIRE_.Bouton3_QuandClic">#N/A</definedName>
    <definedName name="_9__________123Graph_CCHART_1" localSheetId="3" hidden="1">#REF!</definedName>
    <definedName name="_9__________123Graph_CCHART_1" localSheetId="22" hidden="1">#REF!</definedName>
    <definedName name="_9__________123Graph_CCHART_1" localSheetId="16" hidden="1">#REF!</definedName>
    <definedName name="_9__________123Graph_CCHART_1" localSheetId="21" hidden="1">#REF!</definedName>
    <definedName name="_9__________123Graph_CCHART_1" hidden="1">#REF!</definedName>
    <definedName name="_9_____123Graph_CCHART_1" localSheetId="3" hidden="1">#REF!</definedName>
    <definedName name="_9_____123Graph_CCHART_1" localSheetId="16" hidden="1">#REF!</definedName>
    <definedName name="_9_____123Graph_CCHART_1" hidden="1">#REF!</definedName>
    <definedName name="_9__123Graph_CCHART_1" localSheetId="3" hidden="1">#REF!</definedName>
    <definedName name="_9__123Graph_CCHART_1" hidden="1">#REF!</definedName>
    <definedName name="_9_Q_1_1">#REF!</definedName>
    <definedName name="_9Excel_BuiltIn_Print_Area_17_1_1_1_1">#REF!</definedName>
    <definedName name="_9Excel_BuiltIn_Print_Area_2_1_1_1_1_1">#REF!</definedName>
    <definedName name="_9Excel_BuiltIn_Print_Area_4_1_1_1" localSheetId="22">#REF!</definedName>
    <definedName name="_9Excel_BuiltIn_Print_Area_4_1_1_1" localSheetId="4">#REF!</definedName>
    <definedName name="_9Excel_BuiltIn_Print_Area_4_1_1_1" localSheetId="21">#REF!</definedName>
    <definedName name="_9Excel_BuiltIn_Print_Area_4_1_1_1">#REF!</definedName>
    <definedName name="_9Excel_BuiltIn_Print_Area_4_1_1_1_1_1">#REF!</definedName>
    <definedName name="_9Excel_BuiltIn_Print_Area_6">"$#REF!.$A$1:$K$50"</definedName>
    <definedName name="_9MACRO_SOMMAIRE_.Bouton4_QuandClic">#N/A</definedName>
    <definedName name="_a" localSheetId="22">"#REF!"</definedName>
    <definedName name="_a" localSheetId="2">"#REF!"</definedName>
    <definedName name="_a" localSheetId="25">"#REF!"</definedName>
    <definedName name="_A" localSheetId="16">#REF!</definedName>
    <definedName name="_a" localSheetId="21">"#REF!"</definedName>
    <definedName name="_a">"#REF!"</definedName>
    <definedName name="_A___0">#REF!</definedName>
    <definedName name="_A___0___0">#REF!</definedName>
    <definedName name="_A___0___0___0">#REF!</definedName>
    <definedName name="_A___0___0___0___0">#REF!</definedName>
    <definedName name="_A___0___0___0___0___0">#REF!</definedName>
    <definedName name="_A___0___0___0___0___0___0">#REF!</definedName>
    <definedName name="_A_1">#REF!</definedName>
    <definedName name="_A1">#REF!</definedName>
    <definedName name="_a1_1">#REF!</definedName>
    <definedName name="_a1_1_1">#REF!</definedName>
    <definedName name="_a1_1_2">#REF!</definedName>
    <definedName name="_A10">#REF!</definedName>
    <definedName name="_A13">#REF!</definedName>
    <definedName name="_A2">#REF!</definedName>
    <definedName name="_A20000" localSheetId="3">#REF!</definedName>
    <definedName name="_A20000" localSheetId="22">#REF!</definedName>
    <definedName name="_A20000" localSheetId="16">#REF!</definedName>
    <definedName name="_A20000" localSheetId="21">#REF!</definedName>
    <definedName name="_A20000">#REF!</definedName>
    <definedName name="_A3">#REF!</definedName>
    <definedName name="_A31">#REF!</definedName>
    <definedName name="_A321">#REF!</definedName>
    <definedName name="_A4">#REF!</definedName>
    <definedName name="_A5">#REF!</definedName>
    <definedName name="_A6">#REF!</definedName>
    <definedName name="_A65537" localSheetId="3">#REF!</definedName>
    <definedName name="_A65537">#REF!</definedName>
    <definedName name="_A655600" localSheetId="3">#REF!</definedName>
    <definedName name="_A655600">#REF!</definedName>
    <definedName name="_a655601">#REF!</definedName>
    <definedName name="_A7">#REF!</definedName>
    <definedName name="_A71614">#REF!</definedName>
    <definedName name="_A8">#REF!</definedName>
    <definedName name="_A80000">#REF!</definedName>
    <definedName name="_A81613">#REF!</definedName>
    <definedName name="_A81614">#REF!</definedName>
    <definedName name="_A9">#REF!</definedName>
    <definedName name="_A91614">#REF!</definedName>
    <definedName name="_a999999">#REF!</definedName>
    <definedName name="_aa1" localSheetId="3" hidden="1">{"'PROFITABILITY'!$A$1:$F$45"}</definedName>
    <definedName name="_aa1" localSheetId="22" hidden="1">{"'PROFITABILITY'!$A$1:$F$45"}</definedName>
    <definedName name="_aa1" localSheetId="19" hidden="1">{"'PROFITABILITY'!$A$1:$F$45"}</definedName>
    <definedName name="_aa1" localSheetId="2" hidden="1">{"'PROFITABILITY'!$A$1:$F$45"}</definedName>
    <definedName name="_aa1" localSheetId="25" hidden="1">{"'PROFITABILITY'!$A$1:$F$45"}</definedName>
    <definedName name="_aa1" localSheetId="16" hidden="1">{"'PROFITABILITY'!$A$1:$F$45"}</definedName>
    <definedName name="_aa1" localSheetId="21" hidden="1">{"'PROFITABILITY'!$A$1:$F$45"}</definedName>
    <definedName name="_aa1" hidden="1">{"'PROFITABILITY'!$A$1:$F$45"}</definedName>
    <definedName name="_aba2" localSheetId="22">#REF!</definedName>
    <definedName name="_aba2" localSheetId="4">#REF!</definedName>
    <definedName name="_aba2" localSheetId="21">#REF!</definedName>
    <definedName name="_aba2">#REF!</definedName>
    <definedName name="_acs1">#REF!</definedName>
    <definedName name="_acs2">#REF!</definedName>
    <definedName name="_adj1" localSheetId="22">#REF!</definedName>
    <definedName name="_adj1" localSheetId="4">#REF!</definedName>
    <definedName name="_adj1" localSheetId="21">#REF!</definedName>
    <definedName name="_adj1">#REF!</definedName>
    <definedName name="_ahu1" localSheetId="22">#REF!</definedName>
    <definedName name="_ahu1" localSheetId="4">#REF!</definedName>
    <definedName name="_ahu1" localSheetId="21">#REF!</definedName>
    <definedName name="_ahu1">#REF!</definedName>
    <definedName name="_ahu2" localSheetId="22">#REF!</definedName>
    <definedName name="_ahu2" localSheetId="21">#REF!</definedName>
    <definedName name="_ahu2">#REF!</definedName>
    <definedName name="_am1">#N/A</definedName>
    <definedName name="_am2">#N/A</definedName>
    <definedName name="_Ann1">#REF!</definedName>
    <definedName name="_aoc1" localSheetId="3">'[49]02'!$I$91</definedName>
    <definedName name="_aoc1" localSheetId="22">#REF!</definedName>
    <definedName name="_aoc1" localSheetId="19">#REF!</definedName>
    <definedName name="_aoc1" localSheetId="2">'[49]02'!$I$91</definedName>
    <definedName name="_aoc1" localSheetId="25">'[49]02'!$I$91</definedName>
    <definedName name="_aoc1" localSheetId="16">#REF!</definedName>
    <definedName name="_aoc1" localSheetId="21">#REF!</definedName>
    <definedName name="_aoc1">#REF!</definedName>
    <definedName name="_AOC2" localSheetId="3">#REF!</definedName>
    <definedName name="_AOC2" localSheetId="22">#REF!</definedName>
    <definedName name="_AOC2" localSheetId="21">#REF!</definedName>
    <definedName name="_AOC2">#REF!</definedName>
    <definedName name="_aoc3" localSheetId="3">'[49]04'!$I$27</definedName>
    <definedName name="_aoc3" localSheetId="22">#REF!</definedName>
    <definedName name="_aoc3" localSheetId="19">#REF!</definedName>
    <definedName name="_aoc3" localSheetId="2">'[49]04'!$I$27</definedName>
    <definedName name="_aoc3" localSheetId="25">'[49]04'!$I$27</definedName>
    <definedName name="_aoc3" localSheetId="16">#REF!</definedName>
    <definedName name="_aoc3" localSheetId="21">#REF!</definedName>
    <definedName name="_aoc3">#REF!</definedName>
    <definedName name="_aoc4" localSheetId="3">'[49]05'!$I$103</definedName>
    <definedName name="_aoc4" localSheetId="22">#REF!</definedName>
    <definedName name="_aoc4" localSheetId="19">#REF!</definedName>
    <definedName name="_aoc4" localSheetId="2">'[49]05'!$I$103</definedName>
    <definedName name="_aoc4" localSheetId="25">'[49]05'!$I$103</definedName>
    <definedName name="_aoc4" localSheetId="16">#REF!</definedName>
    <definedName name="_aoc4" localSheetId="21">#REF!</definedName>
    <definedName name="_aoc4">#REF!</definedName>
    <definedName name="_AtRisk_SimSetting_AutomaticallyGenerateReports" hidden="1">FALSE</definedName>
    <definedName name="_AtRisk_SimSetting_AutomaticResultsDisplayMode" localSheetId="3" hidden="1">2</definedName>
    <definedName name="_AtRisk_SimSetting_AutomaticResultsDisplayMode" localSheetId="22" hidden="1">0</definedName>
    <definedName name="_AtRisk_SimSetting_AutomaticResultsDisplayMode" localSheetId="2" hidden="1">2</definedName>
    <definedName name="_AtRisk_SimSetting_AutomaticResultsDisplayMode" localSheetId="25" hidden="1">2</definedName>
    <definedName name="_AtRisk_SimSetting_AutomaticResultsDisplayMode" localSheetId="16" hidden="1">2</definedName>
    <definedName name="_AtRisk_SimSetting_AutomaticResultsDisplayMode" localSheetId="21" hidden="1">0</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localSheetId="3" hidden="1">FALSE</definedName>
    <definedName name="_AtRisk_SimSetting_SmartSensitivityAnalysisEnabled" localSheetId="22" hidden="1">TRUE</definedName>
    <definedName name="_AtRisk_SimSetting_SmartSensitivityAnalysisEnabled" localSheetId="2" hidden="1">FALSE</definedName>
    <definedName name="_AtRisk_SimSetting_SmartSensitivityAnalysisEnabled" localSheetId="25" hidden="1">FALSE</definedName>
    <definedName name="_AtRisk_SimSetting_SmartSensitivityAnalysisEnabled" localSheetId="16" hidden="1">FALSE</definedName>
    <definedName name="_AtRisk_SimSetting_SmartSensitivityAnalysisEnabled" localSheetId="21" hidden="1">TRUE</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3">#REF!</definedName>
    <definedName name="_AXX1" localSheetId="2">#REF!</definedName>
    <definedName name="_AXX1" localSheetId="25">#REF!</definedName>
    <definedName name="_AXX1">#REF!</definedName>
    <definedName name="_axx2" localSheetId="2">#REF!</definedName>
    <definedName name="_axx2" localSheetId="25">#REF!</definedName>
    <definedName name="_axx2">#REF!</definedName>
    <definedName name="_axx3">[24]Report!#REF!</definedName>
    <definedName name="_AXX4">[15]Sheet1!#REF!</definedName>
    <definedName name="_axx5">[15]Sheet1!#REF!</definedName>
    <definedName name="_axx6">[15]Sheet1!#REF!</definedName>
    <definedName name="_AXX7">[15]Sheet1!#REF!</definedName>
    <definedName name="_axx8">[15]Sheet1!#REF!</definedName>
    <definedName name="_B">#REF!</definedName>
    <definedName name="_B1">#REF!</definedName>
    <definedName name="_b1_1">#REF!</definedName>
    <definedName name="_b111121" localSheetId="2">#REF!</definedName>
    <definedName name="_b111121" localSheetId="25">#REF!</definedName>
    <definedName name="_b111121">#REF!</definedName>
    <definedName name="_BAA1">#REF!</definedName>
    <definedName name="_BAS1">#REF!</definedName>
    <definedName name="_bct75">#REF!</definedName>
    <definedName name="_bhh2">#REF!</definedName>
    <definedName name="_bitumen6070" localSheetId="3">'[45]Materials '!$AV$17</definedName>
    <definedName name="_bitumen6070" localSheetId="19">#REF!</definedName>
    <definedName name="_bitumen6070" localSheetId="2">'[45]Materials '!$AV$17</definedName>
    <definedName name="_bitumen6070" localSheetId="25">'[45]Materials '!$AV$17</definedName>
    <definedName name="_bitumen6070" localSheetId="16">#REF!</definedName>
    <definedName name="_bitumen6070">#REF!</definedName>
    <definedName name="_BLK2" localSheetId="3">[31]BLK2!$1:$1048576</definedName>
    <definedName name="_BLK2" localSheetId="19">#REF!</definedName>
    <definedName name="_BLK2" localSheetId="2">[31]BLK2!$1:$1048576</definedName>
    <definedName name="_BLK2" localSheetId="25">[31]BLK2!$1:$1048576</definedName>
    <definedName name="_BLK2" localSheetId="16">#REF!</definedName>
    <definedName name="_BLK2">#REF!</definedName>
    <definedName name="_BLK3" localSheetId="3">[31]BLK3!$1:$1048576</definedName>
    <definedName name="_BLK3" localSheetId="19">#REF!</definedName>
    <definedName name="_BLK3" localSheetId="2">[31]BLK3!$1:$1048576</definedName>
    <definedName name="_BLK3" localSheetId="25">[31]BLK3!$1:$1048576</definedName>
    <definedName name="_BLK3" localSheetId="16">#REF!</definedName>
    <definedName name="_BLK3">#REF!</definedName>
    <definedName name="_bom1" localSheetId="22">#REF!</definedName>
    <definedName name="_bom1" localSheetId="16">#REF!</definedName>
    <definedName name="_bom1" localSheetId="21">#REF!</definedName>
    <definedName name="_bom1">#REF!</definedName>
    <definedName name="_BUB1">#REF!</definedName>
    <definedName name="_BUB2">#REF!</definedName>
    <definedName name="_buh11">#REF!</definedName>
    <definedName name="_C">#REF!</definedName>
    <definedName name="_C___0">#REF!</definedName>
    <definedName name="_C___13">#REF!</definedName>
    <definedName name="_C_1">#REF!</definedName>
    <definedName name="_C_1_1">#REF!</definedName>
    <definedName name="_CAN112">13.42</definedName>
    <definedName name="_CAN113">12.98</definedName>
    <definedName name="_CAN117">12.7</definedName>
    <definedName name="_CAN118">13.27</definedName>
    <definedName name="_CAN120">11.72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0">11.09</definedName>
    <definedName name="_CAN221">11.25</definedName>
    <definedName name="_CAN222">10.17</definedName>
    <definedName name="_CAN223">9.89</definedName>
    <definedName name="_CAN230">10.79</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0">40.73</definedName>
    <definedName name="_can431">42.52</definedName>
    <definedName name="_can432">42.53</definedName>
    <definedName name="_can433">43.69</definedName>
    <definedName name="_can434">40.43</definedName>
    <definedName name="_can435">43.3</definedName>
    <definedName name="_CAN458" localSheetId="3">[50]PROCTOR!#REF!</definedName>
    <definedName name="_CAN458" localSheetId="19">#REF!</definedName>
    <definedName name="_CAN458" localSheetId="2">[50]PROCTOR!#REF!</definedName>
    <definedName name="_CAN458" localSheetId="25">[50]PROCTOR!#REF!</definedName>
    <definedName name="_CAN458" localSheetId="16">#REF!</definedName>
    <definedName name="_CAN458">#REF!</definedName>
    <definedName name="_CAN486" localSheetId="3">[50]PROCTOR!#REF!</definedName>
    <definedName name="_CAN486" localSheetId="19">#REF!</definedName>
    <definedName name="_CAN486" localSheetId="2">[50]PROCTOR!#REF!</definedName>
    <definedName name="_CAN486" localSheetId="25">[50]PROCTOR!#REF!</definedName>
    <definedName name="_CAN486" localSheetId="16">#REF!</definedName>
    <definedName name="_CAN486">#REF!</definedName>
    <definedName name="_CAN487" localSheetId="3">[50]PROCTOR!#REF!</definedName>
    <definedName name="_CAN487" localSheetId="19">#REF!</definedName>
    <definedName name="_CAN487" localSheetId="2">[50]PROCTOR!#REF!</definedName>
    <definedName name="_CAN487" localSheetId="25">[50]PROCTOR!#REF!</definedName>
    <definedName name="_CAN487" localSheetId="16">#REF!</definedName>
    <definedName name="_CAN487">#REF!</definedName>
    <definedName name="_CAN488" localSheetId="3">[50]PROCTOR!#REF!</definedName>
    <definedName name="_CAN488" localSheetId="19">#REF!</definedName>
    <definedName name="_CAN488" localSheetId="2">[50]PROCTOR!#REF!</definedName>
    <definedName name="_CAN488" localSheetId="25">[50]PROCTOR!#REF!</definedName>
    <definedName name="_CAN488" localSheetId="16">#REF!</definedName>
    <definedName name="_CAN488">#REF!</definedName>
    <definedName name="_CAN489" localSheetId="3">[50]PROCTOR!#REF!</definedName>
    <definedName name="_CAN489" localSheetId="19">#REF!</definedName>
    <definedName name="_CAN489" localSheetId="2">[50]PROCTOR!#REF!</definedName>
    <definedName name="_CAN489" localSheetId="25">[50]PROCTOR!#REF!</definedName>
    <definedName name="_CAN489" localSheetId="16">#REF!</definedName>
    <definedName name="_CAN489">#REF!</definedName>
    <definedName name="_CAN490" localSheetId="3">[50]PROCTOR!#REF!</definedName>
    <definedName name="_CAN490" localSheetId="19">#REF!</definedName>
    <definedName name="_CAN490" localSheetId="2">[50]PROCTOR!#REF!</definedName>
    <definedName name="_CAN490" localSheetId="25">[50]PROCTOR!#REF!</definedName>
    <definedName name="_CAN490" localSheetId="16">#REF!</definedName>
    <definedName name="_CAN490">#REF!</definedName>
    <definedName name="_CAN491" localSheetId="3">[50]PROCTOR!#REF!</definedName>
    <definedName name="_CAN491" localSheetId="19">#REF!</definedName>
    <definedName name="_CAN491" localSheetId="2">[50]PROCTOR!#REF!</definedName>
    <definedName name="_CAN491" localSheetId="25">[50]PROCTOR!#REF!</definedName>
    <definedName name="_CAN491" localSheetId="16">#REF!</definedName>
    <definedName name="_CAN491">#REF!</definedName>
    <definedName name="_CAN492" localSheetId="3">[50]PROCTOR!#REF!</definedName>
    <definedName name="_CAN492" localSheetId="19">#REF!</definedName>
    <definedName name="_CAN492" localSheetId="2">[50]PROCTOR!#REF!</definedName>
    <definedName name="_CAN492" localSheetId="25">[50]PROCTOR!#REF!</definedName>
    <definedName name="_CAN492" localSheetId="16">#REF!</definedName>
    <definedName name="_CAN492">#REF!</definedName>
    <definedName name="_CAN493" localSheetId="3">[50]PROCTOR!#REF!</definedName>
    <definedName name="_CAN493" localSheetId="19">#REF!</definedName>
    <definedName name="_CAN493" localSheetId="2">[50]PROCTOR!#REF!</definedName>
    <definedName name="_CAN493" localSheetId="25">[50]PROCTOR!#REF!</definedName>
    <definedName name="_CAN493" localSheetId="16">#REF!</definedName>
    <definedName name="_CAN493">#REF!</definedName>
    <definedName name="_CAN494" localSheetId="3">[50]PROCTOR!#REF!</definedName>
    <definedName name="_CAN494" localSheetId="19">#REF!</definedName>
    <definedName name="_CAN494" localSheetId="2">[50]PROCTOR!#REF!</definedName>
    <definedName name="_CAN494" localSheetId="25">[50]PROCTOR!#REF!</definedName>
    <definedName name="_CAN494" localSheetId="16">#REF!</definedName>
    <definedName name="_CAN494">#REF!</definedName>
    <definedName name="_CAN495" localSheetId="3">[50]PROCTOR!#REF!</definedName>
    <definedName name="_CAN495" localSheetId="19">#REF!</definedName>
    <definedName name="_CAN495" localSheetId="2">[50]PROCTOR!#REF!</definedName>
    <definedName name="_CAN495" localSheetId="25">[50]PROCTOR!#REF!</definedName>
    <definedName name="_CAN495" localSheetId="16">#REF!</definedName>
    <definedName name="_CAN495">#REF!</definedName>
    <definedName name="_CAN496" localSheetId="3">[50]PROCTOR!#REF!</definedName>
    <definedName name="_CAN496" localSheetId="19">#REF!</definedName>
    <definedName name="_CAN496" localSheetId="2">[50]PROCTOR!#REF!</definedName>
    <definedName name="_CAN496" localSheetId="25">[50]PROCTOR!#REF!</definedName>
    <definedName name="_CAN496" localSheetId="16">#REF!</definedName>
    <definedName name="_CAN496">#REF!</definedName>
    <definedName name="_CAN497" localSheetId="3">[50]PROCTOR!#REF!</definedName>
    <definedName name="_CAN497" localSheetId="19">#REF!</definedName>
    <definedName name="_CAN497" localSheetId="2">[50]PROCTOR!#REF!</definedName>
    <definedName name="_CAN497" localSheetId="25">[50]PROCTOR!#REF!</definedName>
    <definedName name="_CAN497" localSheetId="16">#REF!</definedName>
    <definedName name="_CAN497">#REF!</definedName>
    <definedName name="_CAN498" localSheetId="3">[50]PROCTOR!#REF!</definedName>
    <definedName name="_CAN498" localSheetId="19">#REF!</definedName>
    <definedName name="_CAN498" localSheetId="2">[50]PROCTOR!#REF!</definedName>
    <definedName name="_CAN498" localSheetId="25">[50]PROCTOR!#REF!</definedName>
    <definedName name="_CAN498" localSheetId="16">#REF!</definedName>
    <definedName name="_CAN498">#REF!</definedName>
    <definedName name="_CAN499" localSheetId="3">[50]PROCTOR!#REF!</definedName>
    <definedName name="_CAN499" localSheetId="19">#REF!</definedName>
    <definedName name="_CAN499" localSheetId="2">[50]PROCTOR!#REF!</definedName>
    <definedName name="_CAN499" localSheetId="25">[50]PROCTOR!#REF!</definedName>
    <definedName name="_CAN499" localSheetId="16">#REF!</definedName>
    <definedName name="_CAN499">#REF!</definedName>
    <definedName name="_CAN500" localSheetId="3">[50]PROCTOR!#REF!</definedName>
    <definedName name="_CAN500" localSheetId="19">#REF!</definedName>
    <definedName name="_CAN500" localSheetId="2">[50]PROCTOR!#REF!</definedName>
    <definedName name="_CAN500" localSheetId="25">[50]PROCTOR!#REF!</definedName>
    <definedName name="_CAN500" localSheetId="16">#REF!</definedName>
    <definedName name="_CAN500">#REF!</definedName>
    <definedName name="_CBR220" localSheetId="22">#REF!</definedName>
    <definedName name="_CBR220" localSheetId="16">#REF!</definedName>
    <definedName name="_CBR220" localSheetId="21">#REF!</definedName>
    <definedName name="_CBR220">#REF!</definedName>
    <definedName name="_CBR500" localSheetId="22">#REF!</definedName>
    <definedName name="_CBR500" localSheetId="21">#REF!</definedName>
    <definedName name="_CBR500">#REF!</definedName>
    <definedName name="_CCT220">#REF!</definedName>
    <definedName name="_cdd2">#REF!</definedName>
    <definedName name="_CDT1">#REF!</definedName>
    <definedName name="_cem124" localSheetId="3">[32]Analysis!$D$434</definedName>
    <definedName name="_cem124" localSheetId="19">#REF!</definedName>
    <definedName name="_cem124" localSheetId="2">[32]Analysis!$D$434</definedName>
    <definedName name="_cem124" localSheetId="25">[32]Analysis!$D$434</definedName>
    <definedName name="_cem124" localSheetId="16">#REF!</definedName>
    <definedName name="_cem124">#REF!</definedName>
    <definedName name="_cf2" localSheetId="3" hidden="1">{#N/A,#N/A,FALSE,"Variables";#N/A,#N/A,FALSE,"NPV Cashflows NZ$";#N/A,#N/A,FALSE,"Cashflows NZ$"}</definedName>
    <definedName name="_cf2" localSheetId="22" hidden="1">{#N/A,#N/A,FALSE,"Variables";#N/A,#N/A,FALSE,"NPV Cashflows NZ$";#N/A,#N/A,FALSE,"Cashflows NZ$"}</definedName>
    <definedName name="_cf2" localSheetId="19" hidden="1">{#N/A,#N/A,FALSE,"Variables";#N/A,#N/A,FALSE,"NPV Cashflows NZ$";#N/A,#N/A,FALSE,"Cashflows NZ$"}</definedName>
    <definedName name="_cf2" localSheetId="2" hidden="1">{#N/A,#N/A,FALSE,"Variables";#N/A,#N/A,FALSE,"NPV Cashflows NZ$";#N/A,#N/A,FALSE,"Cashflows NZ$"}</definedName>
    <definedName name="_cf2" localSheetId="25" hidden="1">{#N/A,#N/A,FALSE,"Variables";#N/A,#N/A,FALSE,"NPV Cashflows NZ$";#N/A,#N/A,FALSE,"Cashflows NZ$"}</definedName>
    <definedName name="_cf2" localSheetId="16" hidden="1">{#N/A,#N/A,FALSE,"Variables";#N/A,#N/A,FALSE,"NPV Cashflows NZ$";#N/A,#N/A,FALSE,"Cashflows NZ$"}</definedName>
    <definedName name="_cf2" localSheetId="21" hidden="1">{#N/A,#N/A,FALSE,"Variables";#N/A,#N/A,FALSE,"NPV Cashflows NZ$";#N/A,#N/A,FALSE,"Cashflows NZ$"}</definedName>
    <definedName name="_cf2" hidden="1">{#N/A,#N/A,FALSE,"Variables";#N/A,#N/A,FALSE,"NPV Cashflows NZ$";#N/A,#N/A,FALSE,"Cashflows NZ$"}</definedName>
    <definedName name="_CFB1" localSheetId="3">#REF!</definedName>
    <definedName name="_CFB1" localSheetId="22">#REF!</definedName>
    <definedName name="_CFB1" localSheetId="19">#REF!</definedName>
    <definedName name="_CFB1" localSheetId="21">#REF!</definedName>
    <definedName name="_CFB1">#REF!</definedName>
    <definedName name="_CFB2" localSheetId="3">#REF!</definedName>
    <definedName name="_CFB2">#REF!</definedName>
    <definedName name="_CFB3">#REF!</definedName>
    <definedName name="_cff2">#REF!</definedName>
    <definedName name="_cli1">[20]Code!$B$3</definedName>
    <definedName name="_cli2">[20]Code!$B$4</definedName>
    <definedName name="_cli3">[20]Code!$B$5</definedName>
    <definedName name="_cli4">[20]Code!$B$6</definedName>
    <definedName name="_cli5">#REF!</definedName>
    <definedName name="_COL1">#REF!</definedName>
    <definedName name="_col33">'[13]A1-Continuous'!#REF!</definedName>
    <definedName name="_CRMB" localSheetId="3">'[45]Materials '!$AV$18</definedName>
    <definedName name="_CRMB" localSheetId="19">#REF!</definedName>
    <definedName name="_CRMB" localSheetId="2">'[45]Materials '!$AV$18</definedName>
    <definedName name="_CRMB" localSheetId="25">'[45]Materials '!$AV$18</definedName>
    <definedName name="_CRMB" localSheetId="16">#REF!</definedName>
    <definedName name="_CRMB">#REF!</definedName>
    <definedName name="_cth2" localSheetId="16">#REF!</definedName>
    <definedName name="_cth2">#REF!</definedName>
    <definedName name="_CTR220" localSheetId="22">#REF!</definedName>
    <definedName name="_CTR220" localSheetId="21">#REF!</definedName>
    <definedName name="_CTR220">#REF!</definedName>
    <definedName name="_CTR500" localSheetId="22">#REF!</definedName>
    <definedName name="_CTR500" localSheetId="21">#REF!</definedName>
    <definedName name="_CTR500">#REF!</definedName>
    <definedName name="_CVT220">#REF!</definedName>
    <definedName name="_CVT500">#REF!</definedName>
    <definedName name="_d">"#REF!"</definedName>
    <definedName name="_DAT1" localSheetId="3">#REF!</definedName>
    <definedName name="_DAT1" localSheetId="22">#REF!</definedName>
    <definedName name="_DAT1" localSheetId="16">#REF!</definedName>
    <definedName name="_DAT1" localSheetId="21">#REF!</definedName>
    <definedName name="_DAT1">#REF!</definedName>
    <definedName name="_DAT10" localSheetId="3">#REF!</definedName>
    <definedName name="_DAT10" localSheetId="16">#REF!</definedName>
    <definedName name="_DAT10">#REF!</definedName>
    <definedName name="_DAT11" localSheetId="3">#REF!</definedName>
    <definedName name="_DAT11">#REF!</definedName>
    <definedName name="_DAT12">#REF!</definedName>
    <definedName name="_DAT13">#REF!</definedName>
    <definedName name="_DAT14">#REF!</definedName>
    <definedName name="_DAT15">#REF!</definedName>
    <definedName name="_DAT16">#REF!</definedName>
    <definedName name="_DAT17" localSheetId="22">#REF!</definedName>
    <definedName name="_DAT17" localSheetId="21">#REF!</definedName>
    <definedName name="_DAT17">#REF!</definedName>
    <definedName name="_DAT18" localSheetId="22">#REF!</definedName>
    <definedName name="_DAT18" localSheetId="21">#REF!</definedName>
    <definedName name="_DAT18">#REF!</definedName>
    <definedName name="_DAT2" localSheetId="22">#REF!</definedName>
    <definedName name="_DAT2" localSheetId="21">#REF!</definedName>
    <definedName name="_DAT2">#REF!</definedName>
    <definedName name="_DAT3" localSheetId="22">#REF!</definedName>
    <definedName name="_DAT3" localSheetId="21">#REF!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localSheetId="22" hidden="1">{"'Sheet1'!$A$4386:$N$4591"}</definedName>
    <definedName name="_dec05" localSheetId="19" hidden="1">{"'Sheet1'!$A$4386:$N$4591"}</definedName>
    <definedName name="_dec05" localSheetId="2" hidden="1">{"'Sheet1'!$A$4386:$N$4591"}</definedName>
    <definedName name="_dec05" localSheetId="25" hidden="1">{"'Sheet1'!$A$4386:$N$4591"}</definedName>
    <definedName name="_dec05" localSheetId="16" hidden="1">{"'Sheet1'!$A$4386:$N$4591"}</definedName>
    <definedName name="_dec05" localSheetId="21" hidden="1">{"'Sheet1'!$A$4386:$N$4591"}</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#REF!</definedName>
    <definedName name="_DIS1">[37]Coalmine!#REF!</definedName>
    <definedName name="_Dist_Bin" hidden="1">#REF!</definedName>
    <definedName name="_Dist_Values" hidden="1">#REF!</definedName>
    <definedName name="_DKT75">#REF!</definedName>
    <definedName name="_dol11" localSheetId="22">#REF!</definedName>
    <definedName name="_dol11" localSheetId="21">#REF!</definedName>
    <definedName name="_dol11">#REF!</definedName>
    <definedName name="_dol12">#REF!</definedName>
    <definedName name="_dol13">#REF!</definedName>
    <definedName name="_dol6">#REF!</definedName>
    <definedName name="_drg1" localSheetId="22">#REF!</definedName>
    <definedName name="_drg1" localSheetId="21">#REF!</definedName>
    <definedName name="_drg1">#REF!</definedName>
    <definedName name="_drg2" localSheetId="22">#REF!</definedName>
    <definedName name="_drg2" localSheetId="21">#REF!</definedName>
    <definedName name="_drg2">#REF!</definedName>
    <definedName name="_E">#REF!</definedName>
    <definedName name="_E_1">#REF!</definedName>
    <definedName name="_E_1_1">#REF!</definedName>
    <definedName name="_ELL45">#REF!</definedName>
    <definedName name="_ELL90">#REF!</definedName>
    <definedName name="_eth2">#REF!</definedName>
    <definedName name="_f">"#REF!"</definedName>
    <definedName name="_F_1">#REF!</definedName>
    <definedName name="_F_1_1">#REF!</definedName>
    <definedName name="_F1" localSheetId="3">#REF!</definedName>
    <definedName name="_F1" localSheetId="22">#REF!</definedName>
    <definedName name="_f1" localSheetId="16">#REF!</definedName>
    <definedName name="_F1" localSheetId="21">#REF!</definedName>
    <definedName name="_F1">#REF!</definedName>
    <definedName name="_F3" localSheetId="3">#REF!</definedName>
    <definedName name="_F3" localSheetId="16">#REF!</definedName>
    <definedName name="_F3">#REF!</definedName>
    <definedName name="_fac1" localSheetId="3">#REF!</definedName>
    <definedName name="_fac1">#REF!</definedName>
    <definedName name="_fac2">#REF!</definedName>
    <definedName name="_fac3">#REF!</definedName>
    <definedName name="_FEL1" localSheetId="3">[11]Basicrates!$D$90</definedName>
    <definedName name="_FEL1" localSheetId="19">#REF!</definedName>
    <definedName name="_FEL1" localSheetId="2">[11]Basicrates!$D$90</definedName>
    <definedName name="_FEL1" localSheetId="25">[11]Basicrates!$D$90</definedName>
    <definedName name="_FEL1" localSheetId="16">#REF!</definedName>
    <definedName name="_FEL1">#REF!</definedName>
    <definedName name="_FF3" localSheetId="22">#REF!</definedName>
    <definedName name="_FF3" localSheetId="16">#REF!</definedName>
    <definedName name="_FF3" localSheetId="21">#REF!</definedName>
    <definedName name="_FF3">#REF!</definedName>
    <definedName name="_Fill" localSheetId="22" hidden="1">#REF!</definedName>
    <definedName name="_Fill" localSheetId="21" hidden="1">#REF!</definedName>
    <definedName name="_Fill" hidden="1">#REF!</definedName>
    <definedName name="_Fill_1" localSheetId="3">"#REF!"</definedName>
    <definedName name="_Fill_1" localSheetId="22">"#REF!"</definedName>
    <definedName name="_Fill_1" localSheetId="2">"#REF!"</definedName>
    <definedName name="_Fill_1" localSheetId="25">"#REF!"</definedName>
    <definedName name="_Fill_1" localSheetId="16">"#REF!"</definedName>
    <definedName name="_Fill_1" localSheetId="21">"#REF!"</definedName>
    <definedName name="_Fill_1">#REF!</definedName>
    <definedName name="_Fill1" localSheetId="3" hidden="1">[51]BHANDUP!#REF!</definedName>
    <definedName name="_Fill1" localSheetId="19" hidden="1">#REF!</definedName>
    <definedName name="_Fill1" localSheetId="2" hidden="1">[51]BHANDUP!#REF!</definedName>
    <definedName name="_Fill1" localSheetId="25" hidden="1">[51]BHANDUP!#REF!</definedName>
    <definedName name="_Fill1" localSheetId="16" hidden="1">#REF!</definedName>
    <definedName name="_Fill1" hidden="1">#REF!</definedName>
    <definedName name="_xlnm._FilterDatabase" localSheetId="6" hidden="1">'Check Survey '!$A$4:$G$57</definedName>
    <definedName name="_xlnm._FilterDatabase" localSheetId="5" hidden="1">'Detailed Survey '!$A$4:$J$52</definedName>
    <definedName name="_xlnm._FilterDatabase" localSheetId="9" hidden="1">Earthing!$A$4:$J$296</definedName>
    <definedName name="_xlnm._FilterDatabase" localSheetId="10" hidden="1">'Erection Compiled'!$A$4:$V$248</definedName>
    <definedName name="_xlnm._FilterDatabase" localSheetId="8" hidden="1">Foundation!$A$4:$Q$359</definedName>
    <definedName name="_xlnm._FilterDatabase" localSheetId="23" hidden="1">'Foundation Daily Progress'!$B$3:$R$1318</definedName>
    <definedName name="_xlnm._FilterDatabase" localSheetId="3">#REF!</definedName>
    <definedName name="_xlnm._FilterDatabase" localSheetId="22" hidden="1">'Location Summary'!$A$3:$P$615</definedName>
    <definedName name="_xlnm._FilterDatabase" localSheetId="7" hidden="1">'ROW Tracker'!$A$4:$O$137</definedName>
    <definedName name="_xlnm._FilterDatabase" localSheetId="19" hidden="1">#REF!</definedName>
    <definedName name="_xlnm._FilterDatabase" localSheetId="2" hidden="1">'Stretch readiness '!$A$10:$K$75</definedName>
    <definedName name="_xlnm._FilterDatabase" localSheetId="25" hidden="1">'Stretch readiness  (2)'!$A$11:$S$75</definedName>
    <definedName name="_xlnm._FilterDatabase" localSheetId="12" hidden="1">Stringing!$A$4:$N$14</definedName>
    <definedName name="_xlnm._FilterDatabase" localSheetId="16">#REF!</definedName>
    <definedName name="_xlnm._FilterDatabase" localSheetId="4" hidden="1">'Survey summary'!$A$2:$N$31</definedName>
    <definedName name="_xlnm._FilterDatabase" localSheetId="13" hidden="1">'Tack Welding'!$A$4:$J$121</definedName>
    <definedName name="_xlnm._FilterDatabase" localSheetId="20" hidden="1">'Tower Abstarct '!$A$4:$G$302</definedName>
    <definedName name="_xlnm._FilterDatabase" localSheetId="21" hidden="1">'Tower Abstract sheet'!$I$3:$K$309</definedName>
    <definedName name="_xlnm._FilterDatabase" hidden="1">#REF!</definedName>
    <definedName name="_FilterDatabase_0" localSheetId="3">#REF!</definedName>
    <definedName name="_FilterDatabase_0" localSheetId="16">#REF!</definedName>
    <definedName name="_FilterDatabase_0">#REF!</definedName>
    <definedName name="_FilterDatabase_0_0">NA()</definedName>
    <definedName name="_FilterDatabase_0_0_1">NA()</definedName>
    <definedName name="_FilterDatabase_0_1">NA()</definedName>
    <definedName name="_FilterDatabase_0_2">NA()</definedName>
    <definedName name="_FLK1" localSheetId="3">#REF!</definedName>
    <definedName name="_FLK1" localSheetId="22">#REF!</definedName>
    <definedName name="_FLK1" localSheetId="19">#REF!</definedName>
    <definedName name="_FLK1" localSheetId="21">#REF!</definedName>
    <definedName name="_FLK1">#REF!</definedName>
    <definedName name="_FND1">#REF!</definedName>
    <definedName name="_FND2">#REF!</definedName>
    <definedName name="_fos1" localSheetId="3">#REF!</definedName>
    <definedName name="_fos1">#REF!</definedName>
    <definedName name="_Fpi1">#REF!</definedName>
    <definedName name="_g1">#REF!</definedName>
    <definedName name="_g2">#REF!</definedName>
    <definedName name="_g2_1">#REF!</definedName>
    <definedName name="_g66666">#REF!</definedName>
    <definedName name="_GEN1" localSheetId="3">#REF!</definedName>
    <definedName name="_GEN1">#REF!</definedName>
    <definedName name="_h">#REF!</definedName>
    <definedName name="_HBG10" localSheetId="3">[11]Basicrates!$F$13</definedName>
    <definedName name="_HBG10" localSheetId="19">#REF!</definedName>
    <definedName name="_HBG10" localSheetId="2">[11]Basicrates!$F$13</definedName>
    <definedName name="_HBG10" localSheetId="25">[11]Basicrates!$F$13</definedName>
    <definedName name="_HBG10" localSheetId="16">#REF!</definedName>
    <definedName name="_HBG10">#REF!</definedName>
    <definedName name="_HBG12" localSheetId="3">[11]Basicrates!$F$12</definedName>
    <definedName name="_HBG12" localSheetId="19">#REF!</definedName>
    <definedName name="_HBG12" localSheetId="2">[11]Basicrates!$F$12</definedName>
    <definedName name="_HBG12" localSheetId="25">[11]Basicrates!$F$12</definedName>
    <definedName name="_HBG12" localSheetId="16">#REF!</definedName>
    <definedName name="_HBG12">#REF!</definedName>
    <definedName name="_HBG25" localSheetId="3">[11]Basicrates!$F$10</definedName>
    <definedName name="_HBG25" localSheetId="19">#REF!</definedName>
    <definedName name="_HBG25" localSheetId="2">[11]Basicrates!$F$10</definedName>
    <definedName name="_HBG25" localSheetId="25">[11]Basicrates!$F$10</definedName>
    <definedName name="_HBG25" localSheetId="16">#REF!</definedName>
    <definedName name="_HBG25">#REF!</definedName>
    <definedName name="_HBG40" localSheetId="3">[11]Basicrates!$F$9</definedName>
    <definedName name="_HBG40" localSheetId="19">#REF!</definedName>
    <definedName name="_HBG40" localSheetId="2">[11]Basicrates!$F$9</definedName>
    <definedName name="_HBG40" localSheetId="25">[11]Basicrates!$F$9</definedName>
    <definedName name="_HBG40" localSheetId="16">#REF!</definedName>
    <definedName name="_HBG40">#REF!</definedName>
    <definedName name="_HBG50" localSheetId="3">[11]Basicrates!$F$8</definedName>
    <definedName name="_HBG50" localSheetId="19">#REF!</definedName>
    <definedName name="_HBG50" localSheetId="2">[11]Basicrates!$F$8</definedName>
    <definedName name="_HBG50" localSheetId="25">[11]Basicrates!$F$8</definedName>
    <definedName name="_HBG50" localSheetId="16">#REF!</definedName>
    <definedName name="_HBG50">#REF!</definedName>
    <definedName name="_HBG6" localSheetId="3">[11]Basicrates!$F$14</definedName>
    <definedName name="_HBG6" localSheetId="19">#REF!</definedName>
    <definedName name="_HBG6" localSheetId="2">[11]Basicrates!$F$14</definedName>
    <definedName name="_HBG6" localSheetId="25">[11]Basicrates!$F$14</definedName>
    <definedName name="_HBG6" localSheetId="16">#REF!</definedName>
    <definedName name="_HBG6">#REF!</definedName>
    <definedName name="_hcjksd">#REF!</definedName>
    <definedName name="_HCO2">#REF!</definedName>
    <definedName name="_HE02" localSheetId="22">#REF!</definedName>
    <definedName name="_HE02" localSheetId="16">#REF!</definedName>
    <definedName name="_HE02" localSheetId="21">#REF!</definedName>
    <definedName name="_HE02">#REF!</definedName>
    <definedName name="_HE06" localSheetId="22">#REF!</definedName>
    <definedName name="_HE06" localSheetId="21">#REF!</definedName>
    <definedName name="_HE06">#REF!</definedName>
    <definedName name="_HE07">#REF!</definedName>
    <definedName name="_HE08">#REF!</definedName>
    <definedName name="_HE09">#REF!</definedName>
    <definedName name="_HE1">#REF!</definedName>
    <definedName name="_HE11">#REF!</definedName>
    <definedName name="_HE2">#REF!</definedName>
    <definedName name="_HE21">#REF!</definedName>
    <definedName name="_HE3">#REF!</definedName>
    <definedName name="_HE4">#REF!</definedName>
    <definedName name="_HE5">#REF!</definedName>
    <definedName name="_HE61">#REF!</definedName>
    <definedName name="_HE71">#REF!</definedName>
    <definedName name="_HE81">#REF!</definedName>
    <definedName name="_HE91">#REF!</definedName>
    <definedName name="_hfi04">#REF!</definedName>
    <definedName name="_hfi1">[14]Report!#REF!</definedName>
    <definedName name="_hfi2">[15]Sheet1!#REF!</definedName>
    <definedName name="_hfi3">[14]Report!#REF!</definedName>
    <definedName name="_hfi4">[15]Sheet1!#REF!</definedName>
    <definedName name="_hfi5">[15]Sheet1!#REF!</definedName>
    <definedName name="_hfi6">[15]Sheet1!#REF!</definedName>
    <definedName name="_HFI7" localSheetId="2">#REF!</definedName>
    <definedName name="_HFI7" localSheetId="25">#REF!</definedName>
    <definedName name="_HFI7">#REF!</definedName>
    <definedName name="_hfi8">[15]Sheet1!#REF!</definedName>
    <definedName name="_HM1">#REF!</definedName>
    <definedName name="_HM10">#REF!</definedName>
    <definedName name="_HM11">#REF!</definedName>
    <definedName name="_HM12">#REF!</definedName>
    <definedName name="_HM2">#REF!</definedName>
    <definedName name="_HM3">#REF!</definedName>
    <definedName name="_HM4">#REF!</definedName>
    <definedName name="_HM5">#REF!</definedName>
    <definedName name="_HM6">#REF!</definedName>
    <definedName name="_HM7">#REF!</definedName>
    <definedName name="_HM8">#REF!</definedName>
    <definedName name="_HM9">#REF!</definedName>
    <definedName name="_Hra2">#REF!</definedName>
    <definedName name="_Hso2">#REF!</definedName>
    <definedName name="_Hso3">#REF!</definedName>
    <definedName name="_HV1">#REF!</definedName>
    <definedName name="_hxa1">#REF!</definedName>
    <definedName name="_hxa2">#REF!</definedName>
    <definedName name="_hxb1">#REF!</definedName>
    <definedName name="_hxb2">#REF!</definedName>
    <definedName name="_hxc1">#REF!</definedName>
    <definedName name="_hxc2">#REF!</definedName>
    <definedName name="_hxd1">[37]Coalmine!#REF!</definedName>
    <definedName name="_hxf1">[25]CAL!#REF!</definedName>
    <definedName name="_i">"#REF!"</definedName>
    <definedName name="_Icc01" localSheetId="19">#REF!</definedName>
    <definedName name="_Icc01">#REF!</definedName>
    <definedName name="_IDA1" localSheetId="3">#REF!</definedName>
    <definedName name="_IDA1" localSheetId="22">#REF!</definedName>
    <definedName name="_IDA1" localSheetId="16">#REF!</definedName>
    <definedName name="_IDA1" localSheetId="21">#REF!</definedName>
    <definedName name="_IDA1">#REF!</definedName>
    <definedName name="_ifa1">#REF!</definedName>
    <definedName name="_ifa2">#REF!</definedName>
    <definedName name="_III7">"$C4.$#REF!$#REF!"</definedName>
    <definedName name="_in18900" localSheetId="3">#REF!</definedName>
    <definedName name="_in18900" localSheetId="22">#REF!</definedName>
    <definedName name="_in18900" localSheetId="19">#REF!</definedName>
    <definedName name="_in18900" localSheetId="16">#REF!</definedName>
    <definedName name="_in18900" localSheetId="21">#REF!</definedName>
    <definedName name="_in18900">#REF!</definedName>
    <definedName name="_INT1">#REF!</definedName>
    <definedName name="_IPB1" localSheetId="3">#REF!</definedName>
    <definedName name="_IPB1" localSheetId="22">#REF!</definedName>
    <definedName name="_IPB1" localSheetId="21">#REF!</definedName>
    <definedName name="_IPB1">#REF!</definedName>
    <definedName name="_Ism3">#REF!</definedName>
    <definedName name="_ISO220">#REF!</definedName>
    <definedName name="_iv19000" localSheetId="22">#REF!</definedName>
    <definedName name="_iv19000" localSheetId="21">#REF!</definedName>
    <definedName name="_iv19000">#REF!</definedName>
    <definedName name="_j">"#REF!"</definedName>
    <definedName name="_k">"#REF!"</definedName>
    <definedName name="_kd1">#REF!</definedName>
    <definedName name="_kd2">#REF!</definedName>
    <definedName name="_kd3">#REF!</definedName>
    <definedName name="_Key1" localSheetId="3" hidden="1">#REF!</definedName>
    <definedName name="_Key1" localSheetId="22" hidden="1">#REF!</definedName>
    <definedName name="_Key1" localSheetId="19" hidden="1">#REF!</definedName>
    <definedName name="_Key1" localSheetId="21" hidden="1">#REF!</definedName>
    <definedName name="_Key1" hidden="1">#REF!</definedName>
    <definedName name="_Key2" localSheetId="3" hidden="1">#REF!</definedName>
    <definedName name="_Key2" hidden="1">#REF!</definedName>
    <definedName name="_key3" localSheetId="3" hidden="1">#REF!</definedName>
    <definedName name="_key3" localSheetId="2" hidden="1">#REF!</definedName>
    <definedName name="_key3" localSheetId="25" hidden="1">#REF!</definedName>
    <definedName name="_key3" hidden="1">#REF!</definedName>
    <definedName name="_Ki1">#REF!</definedName>
    <definedName name="_Ki2">#REF!</definedName>
    <definedName name="_klkjlo">#REF!</definedName>
    <definedName name="_KWEY" hidden="1">#REF!</definedName>
    <definedName name="_KWS1">#N/A</definedName>
    <definedName name="_KWS2">#N/A</definedName>
    <definedName name="_KWS3">#N/A</definedName>
    <definedName name="_l" localSheetId="19">#REF!</definedName>
    <definedName name="_l">#REF!</definedName>
    <definedName name="_LAR220" localSheetId="22">#REF!</definedName>
    <definedName name="_LAR220" localSheetId="19">#REF!</definedName>
    <definedName name="_LAR220" localSheetId="21">#REF!</definedName>
    <definedName name="_LAR220">#REF!</definedName>
    <definedName name="_LAR500" localSheetId="3">#REF!</definedName>
    <definedName name="_LAR500" localSheetId="22">#REF!</definedName>
    <definedName name="_LAR500" localSheetId="21">#REF!</definedName>
    <definedName name="_LAR500">#REF!</definedName>
    <definedName name="_lb1">#REF!</definedName>
    <definedName name="_lb2">#REF!</definedName>
    <definedName name="_LE1">#REF!</definedName>
    <definedName name="_LE2">#REF!</definedName>
    <definedName name="_LEX1">#REF!</definedName>
    <definedName name="_LEX2">#REF!</definedName>
    <definedName name="_LMH1">#REF!</definedName>
    <definedName name="_LMH2">#REF!</definedName>
    <definedName name="_ls1">#REF!</definedName>
    <definedName name="_ls2">#REF!</definedName>
    <definedName name="_ls3">#REF!</definedName>
    <definedName name="_ls4">#REF!</definedName>
    <definedName name="_LTR220">#REF!</definedName>
    <definedName name="_LTR500">#REF!</definedName>
    <definedName name="_LV1">#REF!</definedName>
    <definedName name="_lvl1">#REF!</definedName>
    <definedName name="_m" localSheetId="22">"#REF!"</definedName>
    <definedName name="_m" localSheetId="2">"#REF!"</definedName>
    <definedName name="_m" localSheetId="25">"#REF!"</definedName>
    <definedName name="_M" localSheetId="16">#REF!</definedName>
    <definedName name="_m" localSheetId="21">"#REF!"</definedName>
    <definedName name="_m">"#REF!"</definedName>
    <definedName name="_m20" localSheetId="16">#REF!</definedName>
    <definedName name="_m20">#REF!</definedName>
    <definedName name="_m234" localSheetId="16">#REF!</definedName>
    <definedName name="_m234">#REF!</definedName>
    <definedName name="_m35" localSheetId="16">#REF!</definedName>
    <definedName name="_m35">#REF!</definedName>
    <definedName name="_mac2">200</definedName>
    <definedName name="_MAN1">#REF!</definedName>
    <definedName name="_MatInverse_In" localSheetId="19" hidden="1">#REF!</definedName>
    <definedName name="_MatInverse_In" hidden="1">#REF!</definedName>
    <definedName name="_MatInverse_Out" hidden="1">[52]Table!#REF!</definedName>
    <definedName name="_mcc1" localSheetId="22">#REF!</definedName>
    <definedName name="_mcc1" localSheetId="4">#REF!</definedName>
    <definedName name="_mcc1" localSheetId="21">#REF!</definedName>
    <definedName name="_mcc1">#REF!</definedName>
    <definedName name="_mcc2" localSheetId="22">#REF!</definedName>
    <definedName name="_mcc2" localSheetId="4">#REF!</definedName>
    <definedName name="_mcc2" localSheetId="21">#REF!</definedName>
    <definedName name="_mcc2">#REF!</definedName>
    <definedName name="_mcl132">'[13]A1-Continuous'!#REF!</definedName>
    <definedName name="_MG1" localSheetId="3">[11]Basicrates!$D$132</definedName>
    <definedName name="_MG1" localSheetId="19">#REF!</definedName>
    <definedName name="_MG1" localSheetId="2">[11]Basicrates!$D$132</definedName>
    <definedName name="_MG1" localSheetId="25">[11]Basicrates!$D$132</definedName>
    <definedName name="_MG1" localSheetId="16">#REF!</definedName>
    <definedName name="_MG1">#REF!</definedName>
    <definedName name="_mhr1" localSheetId="22">#REF!</definedName>
    <definedName name="_mhr1" localSheetId="16">#REF!</definedName>
    <definedName name="_mhr1" localSheetId="21">#REF!</definedName>
    <definedName name="_mhr1">#REF!</definedName>
    <definedName name="_mhr2" localSheetId="22">#REF!</definedName>
    <definedName name="_mhr2" localSheetId="21">#REF!</definedName>
    <definedName name="_mhr2">#REF!</definedName>
    <definedName name="_mhr3">#REF!</definedName>
    <definedName name="_mhr4">#REF!</definedName>
    <definedName name="_mix10">4.5</definedName>
    <definedName name="_mix15">264/50</definedName>
    <definedName name="_MIX1540" localSheetId="3">'[26]Mix Design'!$P$11</definedName>
    <definedName name="_MIX1540" localSheetId="19">#REF!</definedName>
    <definedName name="_MIX1540" localSheetId="2">'[26]Mix Design'!$P$11</definedName>
    <definedName name="_MIX1540" localSheetId="25">'[26]Mix Design'!$P$11</definedName>
    <definedName name="_MIX1540" localSheetId="16">#REF!</definedName>
    <definedName name="_MIX1540">#REF!</definedName>
    <definedName name="_MIX2" localSheetId="3">'[27]Mix Design'!$P$12</definedName>
    <definedName name="_MIX2" localSheetId="19">#REF!</definedName>
    <definedName name="_MIX2" localSheetId="2">'[27]Mix Design'!$P$12</definedName>
    <definedName name="_MIX2" localSheetId="25">'[27]Mix Design'!$P$12</definedName>
    <definedName name="_MIX2" localSheetId="16">#REF!</definedName>
    <definedName name="_MIX2">#REF!</definedName>
    <definedName name="_mix20">330/50</definedName>
    <definedName name="_MIX2020" localSheetId="3">'[26]Mix Design'!$P$12</definedName>
    <definedName name="_MIX2020" localSheetId="19">#REF!</definedName>
    <definedName name="_MIX2020" localSheetId="2">'[26]Mix Design'!$P$12</definedName>
    <definedName name="_MIX2020" localSheetId="25">'[26]Mix Design'!$P$12</definedName>
    <definedName name="_MIX2020" localSheetId="16">#REF!</definedName>
    <definedName name="_MIX2020">#REF!</definedName>
    <definedName name="_MIX2040" localSheetId="3">'[26]Mix Design'!$P$13</definedName>
    <definedName name="_MIX2040" localSheetId="19">#REF!</definedName>
    <definedName name="_MIX2040" localSheetId="2">'[26]Mix Design'!$P$13</definedName>
    <definedName name="_MIX2040" localSheetId="25">'[26]Mix Design'!$P$13</definedName>
    <definedName name="_MIX2040" localSheetId="16">#REF!</definedName>
    <definedName name="_MIX2040">#REF!</definedName>
    <definedName name="_MIX2540" localSheetId="3">'[26]Mix Design'!$P$15</definedName>
    <definedName name="_MIX2540" localSheetId="19">#REF!</definedName>
    <definedName name="_MIX2540" localSheetId="2">'[26]Mix Design'!$P$15</definedName>
    <definedName name="_MIX2540" localSheetId="25">'[26]Mix Design'!$P$15</definedName>
    <definedName name="_MIX2540" localSheetId="16">#REF!</definedName>
    <definedName name="_MIX2540">#REF!</definedName>
    <definedName name="_Mix255" localSheetId="3">'[28]Mix Design'!$P$13</definedName>
    <definedName name="_Mix255" localSheetId="19">#REF!</definedName>
    <definedName name="_Mix255" localSheetId="2">'[28]Mix Design'!$P$13</definedName>
    <definedName name="_Mix255" localSheetId="25">'[28]Mix Design'!$P$13</definedName>
    <definedName name="_Mix255" localSheetId="16">#REF!</definedName>
    <definedName name="_Mix255">#REF!</definedName>
    <definedName name="_mix30" localSheetId="2">360/50</definedName>
    <definedName name="_mix30" localSheetId="25">360/50</definedName>
    <definedName name="_mix30">360/50</definedName>
    <definedName name="_mix40" localSheetId="2">450/50</definedName>
    <definedName name="_mix40" localSheetId="25">450/50</definedName>
    <definedName name="_mix40">450/50</definedName>
    <definedName name="_ml3">'[13]A1-Continuous'!#REF!</definedName>
    <definedName name="_ml33">'[13]A1-Continuous'!#REF!</definedName>
    <definedName name="_mlc33">'[13]A1-Continuous'!#REF!</definedName>
    <definedName name="_mm1" localSheetId="19">#REF!</definedName>
    <definedName name="_mm1">#REF!</definedName>
    <definedName name="_mm2" localSheetId="19">#REF!</definedName>
    <definedName name="_mm2">#REF!</definedName>
    <definedName name="_mm3" localSheetId="19">#REF!</definedName>
    <definedName name="_mm3">#REF!</definedName>
    <definedName name="_MMB220">#REF!</definedName>
    <definedName name="_mnk1">#REF!</definedName>
    <definedName name="_mp1" localSheetId="22">#REF!</definedName>
    <definedName name="_mp1" localSheetId="21">#REF!</definedName>
    <definedName name="_mp1">#REF!</definedName>
    <definedName name="_Mzd1" localSheetId="3">[11]Basicrates!$D$158</definedName>
    <definedName name="_Mzd1" localSheetId="19">#REF!</definedName>
    <definedName name="_Mzd1" localSheetId="2">[11]Basicrates!$D$158</definedName>
    <definedName name="_Mzd1" localSheetId="25">[11]Basicrates!$D$158</definedName>
    <definedName name="_Mzd1" localSheetId="16">#REF!</definedName>
    <definedName name="_Mzd1">#REF!</definedName>
    <definedName name="_N" localSheetId="16">#REF!</definedName>
    <definedName name="_N">#REF!</definedName>
    <definedName name="_new1">#REF!</definedName>
    <definedName name="_ngl3" localSheetId="22">#REF!</definedName>
    <definedName name="_ngl3" localSheetId="21">#REF!</definedName>
    <definedName name="_ngl3">#REF!</definedName>
    <definedName name="_ngl4" localSheetId="22">#REF!</definedName>
    <definedName name="_ngl4" localSheetId="21">#REF!</definedName>
    <definedName name="_ngl4">#REF!</definedName>
    <definedName name="_Nov2007" localSheetId="3" hidden="1">{"'PROFITABILITY'!$A$1:$F$45"}</definedName>
    <definedName name="_Nov2007" localSheetId="22" hidden="1">{"'PROFITABILITY'!$A$1:$F$45"}</definedName>
    <definedName name="_Nov2007" localSheetId="19" hidden="1">{"'PROFITABILITY'!$A$1:$F$45"}</definedName>
    <definedName name="_Nov2007" localSheetId="2" hidden="1">{"'PROFITABILITY'!$A$1:$F$45"}</definedName>
    <definedName name="_Nov2007" localSheetId="25" hidden="1">{"'PROFITABILITY'!$A$1:$F$45"}</definedName>
    <definedName name="_Nov2007" localSheetId="16" hidden="1">{"'PROFITABILITY'!$A$1:$F$45"}</definedName>
    <definedName name="_Nov2007" localSheetId="21" hidden="1">{"'PROFITABILITY'!$A$1:$F$45"}</definedName>
    <definedName name="_Nov2007" hidden="1">{"'PROFITABILITY'!$A$1:$F$45"}</definedName>
    <definedName name="_np3" localSheetId="3">'[22]Material '!$G$50</definedName>
    <definedName name="_np3" localSheetId="19">#REF!</definedName>
    <definedName name="_np3" localSheetId="2">'[22]Material '!$G$50</definedName>
    <definedName name="_np3" localSheetId="25">'[22]Material '!$G$50</definedName>
    <definedName name="_np3" localSheetId="16">#REF!</definedName>
    <definedName name="_np3">#REF!</definedName>
    <definedName name="_nt75">#REF!</definedName>
    <definedName name="_OP2" localSheetId="3">[11]Basicrates!$D$152</definedName>
    <definedName name="_OP2" localSheetId="19">#REF!</definedName>
    <definedName name="_OP2" localSheetId="2">[11]Basicrates!$D$152</definedName>
    <definedName name="_OP2" localSheetId="25">[11]Basicrates!$D$152</definedName>
    <definedName name="_OP2" localSheetId="16">#REF!</definedName>
    <definedName name="_OP2">#REF!</definedName>
    <definedName name="_Order1" hidden="1">255</definedName>
    <definedName name="_Order2" localSheetId="22" hidden="1">255</definedName>
    <definedName name="_Order2" localSheetId="16" hidden="1">0</definedName>
    <definedName name="_Order2" localSheetId="21" hidden="1">255</definedName>
    <definedName name="_Order2" hidden="1">255</definedName>
    <definedName name="_out2" localSheetId="22">#REF!</definedName>
    <definedName name="_out2" localSheetId="21">#REF!</definedName>
    <definedName name="_out2" localSheetId="1">#REF!</definedName>
    <definedName name="_out2">#REF!</definedName>
    <definedName name="_p" localSheetId="22">"#REF!"</definedName>
    <definedName name="_p" localSheetId="2">"#REF!"</definedName>
    <definedName name="_p" localSheetId="25">"#REF!"</definedName>
    <definedName name="_P" localSheetId="16">#REF!</definedName>
    <definedName name="_p" localSheetId="21">"#REF!"</definedName>
    <definedName name="_p">"#REF!"</definedName>
    <definedName name="_P1" localSheetId="3">#REF!</definedName>
    <definedName name="_P1" localSheetId="22">#REF!</definedName>
    <definedName name="_P1" localSheetId="19">#REF!</definedName>
    <definedName name="_P1" localSheetId="21">#REF!</definedName>
    <definedName name="_P1">#REF!</definedName>
    <definedName name="_P2" localSheetId="3">#REF!</definedName>
    <definedName name="_P2">#REF!</definedName>
    <definedName name="_P3" localSheetId="3">#REF!</definedName>
    <definedName name="_P3">#REF!</definedName>
    <definedName name="_P4">#REF!</definedName>
    <definedName name="_P5">#REF!</definedName>
    <definedName name="_pan1">#REF!</definedName>
    <definedName name="_PAN2">#REF!</definedName>
    <definedName name="_Parse_In" hidden="1">#REF!</definedName>
    <definedName name="_Parse_Out" hidden="1">#REF!</definedName>
    <definedName name="_PB1">#REF!</definedName>
    <definedName name="_pdp1" localSheetId="22">#REF!</definedName>
    <definedName name="_pdp1" localSheetId="21">#REF!</definedName>
    <definedName name="_pdp1" localSheetId="1">#REF!</definedName>
    <definedName name="_pdp1">#REF!</definedName>
    <definedName name="_pdp2" localSheetId="22">#REF!</definedName>
    <definedName name="_pdp2" localSheetId="21">#REF!</definedName>
    <definedName name="_pdp2" localSheetId="1">#REF!</definedName>
    <definedName name="_pdp2">#REF!</definedName>
    <definedName name="_pdp3" localSheetId="22">#REF!</definedName>
    <definedName name="_pdp3" localSheetId="21">#REF!</definedName>
    <definedName name="_pdp3" localSheetId="1">#REF!</definedName>
    <definedName name="_pdp3">#REF!</definedName>
    <definedName name="_pep99" localSheetId="22">#REF!</definedName>
    <definedName name="_pep99" localSheetId="21">#REF!</definedName>
    <definedName name="_pep99" localSheetId="1">#REF!</definedName>
    <definedName name="_pep99">#REF!</definedName>
    <definedName name="_pfi1">[37]Coalmine!#REF!</definedName>
    <definedName name="_PIN1">#REF!</definedName>
    <definedName name="_PLC220">#REF!</definedName>
    <definedName name="_PM123" localSheetId="22" hidden="1">{"'Sheet1'!$A$4386:$N$4591"}</definedName>
    <definedName name="_PM123" localSheetId="19" hidden="1">{"'Sheet1'!$A$4386:$N$4591"}</definedName>
    <definedName name="_PM123" localSheetId="2" hidden="1">{"'Sheet1'!$A$4386:$N$4591"}</definedName>
    <definedName name="_PM123" localSheetId="25" hidden="1">{"'Sheet1'!$A$4386:$N$4591"}</definedName>
    <definedName name="_PM123" localSheetId="16" hidden="1">{"'Sheet1'!$A$4386:$N$4591"}</definedName>
    <definedName name="_PM123" localSheetId="21" hidden="1">{"'Sheet1'!$A$4386:$N$4591"}</definedName>
    <definedName name="_PM123" hidden="1">{"'Sheet1'!$A$4386:$N$4591"}</definedName>
    <definedName name="_PO2" localSheetId="3">'[53]PO NOS'!$B$2:$D$994</definedName>
    <definedName name="_PO2" localSheetId="19">#REF!</definedName>
    <definedName name="_PO2" localSheetId="2">'[53]PO NOS'!$B$2:$D$994</definedName>
    <definedName name="_PO2" localSheetId="25">'[53]PO NOS'!$B$2:$D$994</definedName>
    <definedName name="_PO2" localSheetId="16">#REF!</definedName>
    <definedName name="_PO2">#REF!</definedName>
    <definedName name="_pp" localSheetId="3" hidden="1">{"'PROFITABILITY'!$A$1:$F$45"}</definedName>
    <definedName name="_pp" localSheetId="22" hidden="1">{"'PROFITABILITY'!$A$1:$F$45"}</definedName>
    <definedName name="_pp" localSheetId="19" hidden="1">{"'PROFITABILITY'!$A$1:$F$45"}</definedName>
    <definedName name="_pp" localSheetId="2" hidden="1">{"'PROFITABILITY'!$A$1:$F$45"}</definedName>
    <definedName name="_pp" localSheetId="25" hidden="1">{"'PROFITABILITY'!$A$1:$F$45"}</definedName>
    <definedName name="_pp" localSheetId="16" hidden="1">{"'PROFITABILITY'!$A$1:$F$45"}</definedName>
    <definedName name="_pp" localSheetId="21" hidden="1">{"'PROFITABILITY'!$A$1:$F$45"}</definedName>
    <definedName name="_pp" hidden="1">{"'PROFITABILITY'!$A$1:$F$45"}</definedName>
    <definedName name="_pp1">[37]Coalmine!#REF!</definedName>
    <definedName name="_pp2">[37]Coalmine!#REF!</definedName>
    <definedName name="_ps1" localSheetId="1">#REF!</definedName>
    <definedName name="_ps1">#REF!</definedName>
    <definedName name="_Q">#REF!</definedName>
    <definedName name="_Q___0">#REF!</definedName>
    <definedName name="_Q___0___0">#REF!</definedName>
    <definedName name="_Q___0___0___0">#REF!</definedName>
    <definedName name="_Q___0___0___0___0">#REF!</definedName>
    <definedName name="_Q___0___0___0___0___0">#REF!</definedName>
    <definedName name="_Q___0___0___0___0___0___0">#REF!</definedName>
    <definedName name="_Q_1">#REF!</definedName>
    <definedName name="_Q1">#REF!</definedName>
    <definedName name="_Q1_1">#REF!</definedName>
    <definedName name="_qqq1">#N/A</definedName>
    <definedName name="_QTY1" localSheetId="3">#REF!</definedName>
    <definedName name="_QTY1" localSheetId="22">#REF!</definedName>
    <definedName name="_QTY1" localSheetId="16">#REF!</definedName>
    <definedName name="_QTY1" localSheetId="21">#REF!</definedName>
    <definedName name="_QTY1">#REF!</definedName>
    <definedName name="_qty2" localSheetId="3">#REF!</definedName>
    <definedName name="_qty2" localSheetId="22">#REF!</definedName>
    <definedName name="_qty2" localSheetId="21">#REF!</definedName>
    <definedName name="_qty2">#REF!</definedName>
    <definedName name="_qty3" localSheetId="3">#REF!</definedName>
    <definedName name="_qty3" localSheetId="22">#REF!</definedName>
    <definedName name="_qty3" localSheetId="21">#REF!</definedName>
    <definedName name="_qty3">#REF!</definedName>
    <definedName name="_qty4">#REF!</definedName>
    <definedName name="_r" localSheetId="22">"#REF!"</definedName>
    <definedName name="_r" localSheetId="2">"#REF!"</definedName>
    <definedName name="_r" localSheetId="25">"#REF!"</definedName>
    <definedName name="_R" localSheetId="16">#REF!</definedName>
    <definedName name="_r" localSheetId="21">"#REF!"</definedName>
    <definedName name="_r">"#REF!"</definedName>
    <definedName name="_R1">#REF!</definedName>
    <definedName name="_RAC1" localSheetId="16">#REF!</definedName>
    <definedName name="_RAC1">#REF!</definedName>
    <definedName name="_RBS1" localSheetId="3">#REF!</definedName>
    <definedName name="_RBS1" localSheetId="22">#REF!</definedName>
    <definedName name="_RBS1" localSheetId="21">#REF!</definedName>
    <definedName name="_RBS1">#REF!</definedName>
    <definedName name="_rc">#REF!</definedName>
    <definedName name="_rcu2">#REF!</definedName>
    <definedName name="_Re1">#REF!</definedName>
    <definedName name="_RE100" localSheetId="3">#REF!</definedName>
    <definedName name="_RE100">#REF!</definedName>
    <definedName name="_RE104" localSheetId="3">#REF!</definedName>
    <definedName name="_RE104">#REF!</definedName>
    <definedName name="_RE112">#REF!</definedName>
    <definedName name="_RE220">#REF!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00">#REF!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1</definedName>
    <definedName name="_Regression_Out" localSheetId="3" hidden="1">#REF!</definedName>
    <definedName name="_Regression_Out" localSheetId="22" hidden="1">#REF!</definedName>
    <definedName name="_Regression_Out" localSheetId="16" hidden="1">#REF!</definedName>
    <definedName name="_Regression_Out" localSheetId="21" hidden="1">#REF!</definedName>
    <definedName name="_Regression_Out" hidden="1">#REF!</definedName>
    <definedName name="_Regression_X" localSheetId="3" hidden="1">#REF!</definedName>
    <definedName name="_Regression_X" localSheetId="22" hidden="1">#REF!</definedName>
    <definedName name="_Regression_X" localSheetId="21" hidden="1">#REF!</definedName>
    <definedName name="_Regression_X" hidden="1">#REF!</definedName>
    <definedName name="_Regression_Y" localSheetId="3" hidden="1">#REF!</definedName>
    <definedName name="_Regression_Y" localSheetId="22" hidden="1">#REF!</definedName>
    <definedName name="_Regression_Y" localSheetId="21" hidden="1">#REF!</definedName>
    <definedName name="_Regression_Y" hidden="1">#REF!</definedName>
    <definedName name="_Rl1">#REF!</definedName>
    <definedName name="_ROD6">#REF!</definedName>
    <definedName name="_row1" localSheetId="22">#REF!</definedName>
    <definedName name="_row1" localSheetId="21">#REF!</definedName>
    <definedName name="_row1" localSheetId="1">#REF!</definedName>
    <definedName name="_row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___0">#REF!</definedName>
    <definedName name="_S___0___0">#REF!</definedName>
    <definedName name="_S___0___0___0">#REF!</definedName>
    <definedName name="_S___0___0___0___0">#REF!</definedName>
    <definedName name="_S___0___0___0___0___0">#REF!</definedName>
    <definedName name="_S___0___0___0___0___0___0">#REF!</definedName>
    <definedName name="_S___0___0___0___0___0___0_1">#REF!</definedName>
    <definedName name="_s_1">[30]Vdc5!#REF!</definedName>
    <definedName name="_s_1_1">[30]Vdc5!#REF!</definedName>
    <definedName name="_s41" hidden="1">{"form-D1",#N/A,FALSE,"FORM-D1";"form-D1_amt",#N/A,FALSE,"FORM-D1"}</definedName>
    <definedName name="_SAP1" localSheetId="22">#REF!</definedName>
    <definedName name="_SAP1" localSheetId="21">#REF!</definedName>
    <definedName name="_SAP1" localSheetId="1">#REF!</definedName>
    <definedName name="_SAP1">#REF!</definedName>
    <definedName name="_SAP10" localSheetId="1">#REF!</definedName>
    <definedName name="_SAP10">#REF!</definedName>
    <definedName name="_SAP11" localSheetId="1">#REF!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01">#REF!</definedName>
    <definedName name="_SC02">#REF!</definedName>
    <definedName name="_SC03">#REF!</definedName>
    <definedName name="_SC04">#REF!</definedName>
    <definedName name="_SC05">#REF!</definedName>
    <definedName name="_SC06">#REF!</definedName>
    <definedName name="_SC11">#REF!</definedName>
    <definedName name="_SC12">#REF!</definedName>
    <definedName name="_SC13">#REF!</definedName>
    <definedName name="_SC21">#REF!</definedName>
    <definedName name="_SC22">#REF!</definedName>
    <definedName name="_SC23">#REF!</definedName>
    <definedName name="_SC24">#REF!</definedName>
    <definedName name="_SC25">#REF!</definedName>
    <definedName name="_SC26">#REF!</definedName>
    <definedName name="_SC7025">#REF!</definedName>
    <definedName name="_SC7042">#REF!</definedName>
    <definedName name="_SC7043">#REF!</definedName>
    <definedName name="_SC7045">#REF!</definedName>
    <definedName name="_SC7048">#REF!</definedName>
    <definedName name="_SCH11">#N/A</definedName>
    <definedName name="_sch2" localSheetId="3">#REF!</definedName>
    <definedName name="_sch2" localSheetId="22">#REF!</definedName>
    <definedName name="_sch2" localSheetId="16">#REF!</definedName>
    <definedName name="_sch2" localSheetId="4">#REF!</definedName>
    <definedName name="_sch2" localSheetId="21">#REF!</definedName>
    <definedName name="_sch2">#REF!</definedName>
    <definedName name="_sch9" localSheetId="22">#REF!</definedName>
    <definedName name="_sch9" localSheetId="21">#REF!</definedName>
    <definedName name="_sch9">#REF!</definedName>
    <definedName name="_sdf1">#REF!</definedName>
    <definedName name="_SDF2">#REF!</definedName>
    <definedName name="_SG1">#REF!</definedName>
    <definedName name="_SG2">#REF!</definedName>
    <definedName name="_sh1">90</definedName>
    <definedName name="_sh2">120</definedName>
    <definedName name="_sh3">150</definedName>
    <definedName name="_sh4">180</definedName>
    <definedName name="_sig1">[42]Code!$B$5</definedName>
    <definedName name="_sig2">[42]Code!$B$6</definedName>
    <definedName name="_sig3">[42]Code!$B$7</definedName>
    <definedName name="_sig4">[42]Code!$B$8</definedName>
    <definedName name="_sig5">[42]Code!$B$9</definedName>
    <definedName name="_sit75">#REF!</definedName>
    <definedName name="_Sort" localSheetId="16" hidden="1">#REF!</definedName>
    <definedName name="_Sort" hidden="1">#REF!</definedName>
    <definedName name="_srk1"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6"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rk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_SS402" localSheetId="3">#REF!</definedName>
    <definedName name="_SS402" localSheetId="22">#REF!</definedName>
    <definedName name="_SS402" localSheetId="4">#REF!</definedName>
    <definedName name="_SS402" localSheetId="21">#REF!</definedName>
    <definedName name="_SS402">#REF!</definedName>
    <definedName name="_SS403" localSheetId="22">#REF!</definedName>
    <definedName name="_SS403" localSheetId="4">#REF!</definedName>
    <definedName name="_SS403" localSheetId="21">#REF!</definedName>
    <definedName name="_SS403">#REF!</definedName>
    <definedName name="_SS404" localSheetId="22">#REF!</definedName>
    <definedName name="_SS404" localSheetId="4">#REF!</definedName>
    <definedName name="_SS404" localSheetId="21">#REF!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SSF1">#REF!</definedName>
    <definedName name="_SSF2">#REF!</definedName>
    <definedName name="_SSF3">#REF!</definedName>
    <definedName name="_SUN1">#N/A</definedName>
    <definedName name="_SUN2">#N/A</definedName>
    <definedName name="_SV7025" localSheetId="3">#REF!</definedName>
    <definedName name="_SV7025" localSheetId="22">#REF!</definedName>
    <definedName name="_SV7025" localSheetId="16">#REF!</definedName>
    <definedName name="_SV7025" localSheetId="21">#REF!</definedName>
    <definedName name="_SV7025">#REF!</definedName>
    <definedName name="_SV7042" localSheetId="3">#REF!</definedName>
    <definedName name="_SV7042" localSheetId="22">#REF!</definedName>
    <definedName name="_SV7042" localSheetId="21">#REF!</definedName>
    <definedName name="_SV7042">#REF!</definedName>
    <definedName name="_SV7043" localSheetId="3">#REF!</definedName>
    <definedName name="_SV7043" localSheetId="22">#REF!</definedName>
    <definedName name="_SV7043" localSheetId="21">#REF!</definedName>
    <definedName name="_SV7043">#REF!</definedName>
    <definedName name="_SV7045">#REF!</definedName>
    <definedName name="_SV7048">#REF!</definedName>
    <definedName name="_t">"#REF!"</definedName>
    <definedName name="_T141000" localSheetId="3">#REF!</definedName>
    <definedName name="_T141000" localSheetId="22">#REF!</definedName>
    <definedName name="_T141000" localSheetId="16">#REF!</definedName>
    <definedName name="_T141000" localSheetId="21">#REF!</definedName>
    <definedName name="_T141000">#REF!</definedName>
    <definedName name="_T142000" localSheetId="3">#REF!</definedName>
    <definedName name="_T142000" localSheetId="16">#REF!</definedName>
    <definedName name="_T142000">#REF!</definedName>
    <definedName name="_T143100" localSheetId="3">#REF!</definedName>
    <definedName name="_T143100">#REF!</definedName>
    <definedName name="_T143300">#REF!</definedName>
    <definedName name="_T143400">#REF!</definedName>
    <definedName name="_T143600">#REF!</definedName>
    <definedName name="_T143800">#REF!</definedName>
    <definedName name="_T143820">#REF!</definedName>
    <definedName name="_T144100">#REF!</definedName>
    <definedName name="_T144300">#REF!</definedName>
    <definedName name="_T144400">#REF!</definedName>
    <definedName name="_T144500">#REF!</definedName>
    <definedName name="_T144600">#REF!</definedName>
    <definedName name="_T144700">#REF!</definedName>
    <definedName name="_T144800">#REF!</definedName>
    <definedName name="_T145000">#REF!</definedName>
    <definedName name="_T146000">#REF!</definedName>
    <definedName name="_T147000">#REF!</definedName>
    <definedName name="_T147100">#REF!</definedName>
    <definedName name="_T147200">#REF!</definedName>
    <definedName name="_TAB1" localSheetId="2">#REF!</definedName>
    <definedName name="_TAB1" localSheetId="25">#REF!</definedName>
    <definedName name="_TAB1">#REF!</definedName>
    <definedName name="_TAB2">#REF!</definedName>
    <definedName name="_TB2" localSheetId="3">'[29]SPT vs PHI'!$B$2:$C$65</definedName>
    <definedName name="_TB2" localSheetId="19">#REF!</definedName>
    <definedName name="_TB2" localSheetId="2">'[29]SPT vs PHI'!$B$2:$C$65</definedName>
    <definedName name="_TB2" localSheetId="25">'[29]SPT vs PHI'!$B$2:$C$65</definedName>
    <definedName name="_TB2" localSheetId="16">#REF!</definedName>
    <definedName name="_TB2">#REF!</definedName>
    <definedName name="_te1">#REF!</definedName>
    <definedName name="_tf2" localSheetId="3">[23]Intro!$J$142</definedName>
    <definedName name="_tf2" localSheetId="19">#REF!</definedName>
    <definedName name="_tf2" localSheetId="2">[23]Intro!$J$142</definedName>
    <definedName name="_tf2" localSheetId="25">[23]Intro!$J$142</definedName>
    <definedName name="_tf2" localSheetId="16">#REF!</definedName>
    <definedName name="_tf2">#REF!</definedName>
    <definedName name="_tf3" localSheetId="3">[23]Intro!$J$148</definedName>
    <definedName name="_tf3" localSheetId="19">#REF!</definedName>
    <definedName name="_tf3" localSheetId="2">[23]Intro!$J$148</definedName>
    <definedName name="_tf3" localSheetId="25">[23]Intro!$J$148</definedName>
    <definedName name="_tf3" localSheetId="16">#REF!</definedName>
    <definedName name="_tf3">#REF!</definedName>
    <definedName name="_tf4" localSheetId="3">[23]Intro!$J$150</definedName>
    <definedName name="_tf4" localSheetId="19">#REF!</definedName>
    <definedName name="_tf4" localSheetId="2">[23]Intro!$J$150</definedName>
    <definedName name="_tf4" localSheetId="25">[23]Intro!$J$150</definedName>
    <definedName name="_tf4" localSheetId="16">#REF!</definedName>
    <definedName name="_tf4">#REF!</definedName>
    <definedName name="_tfd1" localSheetId="3">[23]Intro!$L$141</definedName>
    <definedName name="_tfd1" localSheetId="19">#REF!</definedName>
    <definedName name="_tfd1" localSheetId="2">[23]Intro!$L$141</definedName>
    <definedName name="_tfd1" localSheetId="25">[23]Intro!$L$141</definedName>
    <definedName name="_tfd1" localSheetId="16">#REF!</definedName>
    <definedName name="_tfd1">#REF!</definedName>
    <definedName name="_tfd2" localSheetId="3">[23]Intro!$L$143</definedName>
    <definedName name="_tfd2" localSheetId="19">#REF!</definedName>
    <definedName name="_tfd2" localSheetId="2">[23]Intro!$L$143</definedName>
    <definedName name="_tfd2" localSheetId="25">[23]Intro!$L$143</definedName>
    <definedName name="_tfd2" localSheetId="16">#REF!</definedName>
    <definedName name="_tfd2">#REF!</definedName>
    <definedName name="_tfd3" localSheetId="3">[23]Intro!$L$147</definedName>
    <definedName name="_tfd3" localSheetId="19">#REF!</definedName>
    <definedName name="_tfd3" localSheetId="2">[23]Intro!$L$147</definedName>
    <definedName name="_tfd3" localSheetId="25">[23]Intro!$L$147</definedName>
    <definedName name="_tfd3" localSheetId="16">#REF!</definedName>
    <definedName name="_tfd3">#REF!</definedName>
    <definedName name="_tfd4" localSheetId="3">[23]Intro!$L$149</definedName>
    <definedName name="_tfd4" localSheetId="19">#REF!</definedName>
    <definedName name="_tfd4" localSheetId="2">[23]Intro!$L$149</definedName>
    <definedName name="_tfd4" localSheetId="25">[23]Intro!$L$149</definedName>
    <definedName name="_tfd4" localSheetId="16">#REF!</definedName>
    <definedName name="_tfd4">#REF!</definedName>
    <definedName name="_Tk1" localSheetId="16">#REF!</definedName>
    <definedName name="_Tk1">#REF!</definedName>
    <definedName name="_Tk11" localSheetId="16">#REF!</definedName>
    <definedName name="_Tk11">#REF!</definedName>
    <definedName name="_Tk2">#REF!</definedName>
    <definedName name="_Tkl1">#REF!</definedName>
    <definedName name="_tl1">#REF!</definedName>
    <definedName name="_tl2">#REF!</definedName>
    <definedName name="_Tm2">#REF!</definedName>
    <definedName name="_tr1" localSheetId="3">[23]Intro!$C$140</definedName>
    <definedName name="_tr1" localSheetId="19">#REF!</definedName>
    <definedName name="_tr1" localSheetId="2">[23]Intro!$C$140</definedName>
    <definedName name="_tr1" localSheetId="25">[23]Intro!$C$140</definedName>
    <definedName name="_tr1" localSheetId="16">#REF!</definedName>
    <definedName name="_tr1">#REF!</definedName>
    <definedName name="_TR100">#REF!</definedName>
    <definedName name="_tr2" localSheetId="3">[23]Intro!$C$142</definedName>
    <definedName name="_tr2" localSheetId="19">#REF!</definedName>
    <definedName name="_tr2" localSheetId="2">[23]Intro!$C$142</definedName>
    <definedName name="_tr2" localSheetId="25">[23]Intro!$C$142</definedName>
    <definedName name="_tr2" localSheetId="16">#REF!</definedName>
    <definedName name="_tr2">#REF!</definedName>
    <definedName name="_TR220" localSheetId="22">#REF!</definedName>
    <definedName name="_TR220" localSheetId="16">#REF!</definedName>
    <definedName name="_TR220" localSheetId="21">#REF!</definedName>
    <definedName name="_TR220">#REF!</definedName>
    <definedName name="_tr3" localSheetId="3">[23]Intro!$C$150</definedName>
    <definedName name="_tr3" localSheetId="19">#REF!</definedName>
    <definedName name="_tr3" localSheetId="2">[23]Intro!$C$150</definedName>
    <definedName name="_tr3" localSheetId="25">[23]Intro!$C$150</definedName>
    <definedName name="_tr3" localSheetId="16">#REF!</definedName>
    <definedName name="_tr3">#REF!</definedName>
    <definedName name="_TR315">#REF!</definedName>
    <definedName name="_TR33">#REF!</definedName>
    <definedName name="_TR500" localSheetId="22">#REF!</definedName>
    <definedName name="_TR500" localSheetId="16">#REF!</definedName>
    <definedName name="_TR500" localSheetId="21">#REF!</definedName>
    <definedName name="_TR500">#REF!</definedName>
    <definedName name="_tr75">#REF!</definedName>
    <definedName name="_trd1" localSheetId="3">[23]Intro!$B$140</definedName>
    <definedName name="_trd1" localSheetId="19">#REF!</definedName>
    <definedName name="_trd1" localSheetId="2">[23]Intro!$B$140</definedName>
    <definedName name="_trd1" localSheetId="25">[23]Intro!$B$140</definedName>
    <definedName name="_trd1" localSheetId="16">#REF!</definedName>
    <definedName name="_trd1">#REF!</definedName>
    <definedName name="_trd2" localSheetId="3">[23]Intro!$B$142</definedName>
    <definedName name="_trd2" localSheetId="19">#REF!</definedName>
    <definedName name="_trd2" localSheetId="2">[23]Intro!$B$142</definedName>
    <definedName name="_trd2" localSheetId="25">[23]Intro!$B$142</definedName>
    <definedName name="_trd2" localSheetId="16">#REF!</definedName>
    <definedName name="_trd2">#REF!</definedName>
    <definedName name="_trd3" localSheetId="3">[23]Intro!$B$148</definedName>
    <definedName name="_trd3" localSheetId="19">#REF!</definedName>
    <definedName name="_trd3" localSheetId="2">[23]Intro!$B$148</definedName>
    <definedName name="_trd3" localSheetId="25">[23]Intro!$B$148</definedName>
    <definedName name="_trd3" localSheetId="16">#REF!</definedName>
    <definedName name="_trd3">#REF!</definedName>
    <definedName name="_trt75">#REF!</definedName>
    <definedName name="_try1" localSheetId="22">#REF!</definedName>
    <definedName name="_try1" localSheetId="16">#REF!</definedName>
    <definedName name="_try1" localSheetId="21">#REF!</definedName>
    <definedName name="_try1">#REF!</definedName>
    <definedName name="_tt75">#REF!</definedName>
    <definedName name="_U">#REF!</definedName>
    <definedName name="_V">#REF!</definedName>
    <definedName name="_V1">#REF!</definedName>
    <definedName name="_V2">#REF!</definedName>
    <definedName name="_VC12">#REF!</definedName>
    <definedName name="_Vf1">#REF!</definedName>
    <definedName name="_Vf2">#REF!</definedName>
    <definedName name="_VisualChart" hidden="1">#REF!</definedName>
    <definedName name="_vr1">#REF!</definedName>
    <definedName name="_VS2004" hidden="1">#REF!</definedName>
    <definedName name="_Wc1">#REF!</definedName>
    <definedName name="_WC3">#REF!</definedName>
    <definedName name="_WD2" localSheetId="3">[11]Basicrates!$D$131</definedName>
    <definedName name="_WD2" localSheetId="19">#REF!</definedName>
    <definedName name="_WD2" localSheetId="2">[11]Basicrates!$D$131</definedName>
    <definedName name="_WD2" localSheetId="25">[11]Basicrates!$D$131</definedName>
    <definedName name="_WD2" localSheetId="16">#REF!</definedName>
    <definedName name="_WD2">#REF!</definedName>
    <definedName name="_WP1" localSheetId="22">#REF!</definedName>
    <definedName name="_WP1" localSheetId="16">#REF!</definedName>
    <definedName name="_WP1" localSheetId="21">#REF!</definedName>
    <definedName name="_WP1">#REF!</definedName>
    <definedName name="_Wr1">#REF!</definedName>
    <definedName name="_Wr3">#REF!</definedName>
    <definedName name="_Xl1">#REF!</definedName>
    <definedName name="_xlcn.WorksheetConnection_InfoEntryA2D32" localSheetId="3" hidden="1">'[10]Info Entry'!$A$2:$C$32</definedName>
    <definedName name="_xlcn.WorksheetConnection_InfoEntryA2D32" localSheetId="19" hidden="1">#REF!</definedName>
    <definedName name="_xlcn.WorksheetConnection_InfoEntryA2D32" localSheetId="2" hidden="1">'[10]Info Entry'!$A$2:$C$32</definedName>
    <definedName name="_xlcn.WorksheetConnection_InfoEntryA2D32" localSheetId="25" hidden="1">'[10]Info Entry'!$A$2:$C$32</definedName>
    <definedName name="_xlcn.WorksheetConnection_InfoEntryA2D32" localSheetId="16" hidden="1">#REF!</definedName>
    <definedName name="_xlcn.WorksheetConnection_InfoEntryA2D32" hidden="1">#REF!</definedName>
    <definedName name="_Z">#REF!</definedName>
    <definedName name="_Z_1">#REF!</definedName>
    <definedName name="_Z_1_1">#REF!</definedName>
    <definedName name="_ZS1" localSheetId="16">#REF!</definedName>
    <definedName name="_ZS1">#REF!</definedName>
    <definedName name="_ZS2" localSheetId="16">#REF!</definedName>
    <definedName name="_ZS2">#REF!</definedName>
    <definedName name="¿uº°¿μ¾÷" localSheetId="22">#REF!</definedName>
    <definedName name="¿uº°¿μ¾÷" localSheetId="21">#REF!</definedName>
    <definedName name="¿uº°¿μ¾÷">#REF!</definedName>
    <definedName name="√">"SQRT"</definedName>
    <definedName name="a" localSheetId="22">#REF!</definedName>
    <definedName name="a" localSheetId="21">#REF!</definedName>
    <definedName name="a" localSheetId="1">#REF!</definedName>
    <definedName name="a">#REF!</definedName>
    <definedName name="a._Trimmer">#REF!</definedName>
    <definedName name="A.T.RAJAN">#REF!</definedName>
    <definedName name="a____________">#REF!</definedName>
    <definedName name="a___0">#REF!</definedName>
    <definedName name="a___13">#REF!</definedName>
    <definedName name="a__Labour_charges_for_cutting_bending__welding_including_materials.">#REF!</definedName>
    <definedName name="A_1">"#REF!"</definedName>
    <definedName name="A_A">#REF!</definedName>
    <definedName name="A_B">#REF!</definedName>
    <definedName name="A_D" localSheetId="19">INDEX(#REF!,MATCH(#REF!,#REF!,0))</definedName>
    <definedName name="A_D" localSheetId="16">INDEX(#REF!,MATCH(#REF!,#REF!,0))</definedName>
    <definedName name="A_D">INDEX(#REF!,MATCH(#REF!,#REF!,0))</definedName>
    <definedName name="a_dash" localSheetId="3">#REF!</definedName>
    <definedName name="a_dash" localSheetId="22">#REF!</definedName>
    <definedName name="a_dash" localSheetId="16">#REF!</definedName>
    <definedName name="a_dash" localSheetId="21">#REF!</definedName>
    <definedName name="a_dash">#REF!</definedName>
    <definedName name="A_sp">#REF!</definedName>
    <definedName name="a0" localSheetId="3">#REF!</definedName>
    <definedName name="a0" localSheetId="22">#REF!</definedName>
    <definedName name="a0" localSheetId="21">#REF!</definedName>
    <definedName name="a0">#REF!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22">#REF!</definedName>
    <definedName name="A1_" localSheetId="21">#REF!</definedName>
    <definedName name="A1_" localSheetId="1">#REF!</definedName>
    <definedName name="A1_">#REF!</definedName>
    <definedName name="A1____0">#REF!</definedName>
    <definedName name="A1____13">#REF!</definedName>
    <definedName name="A10_" localSheetId="1">#REF!</definedName>
    <definedName name="A10_">#REF!</definedName>
    <definedName name="A10____0">#REF!</definedName>
    <definedName name="A10____13">#REF!</definedName>
    <definedName name="A13_" localSheetId="1">#REF!</definedName>
    <definedName name="A13_">#REF!</definedName>
    <definedName name="A13____0">#REF!</definedName>
    <definedName name="A13____13">#REF!</definedName>
    <definedName name="a1a" localSheetId="2">#REF!</definedName>
    <definedName name="a1a" localSheetId="25">#REF!</definedName>
    <definedName name="a1a">#REF!</definedName>
    <definedName name="A2_">#REF!</definedName>
    <definedName name="A2____0">#REF!</definedName>
    <definedName name="A2____13">#REF!</definedName>
    <definedName name="a2a" localSheetId="2">#REF!</definedName>
    <definedName name="a2a" localSheetId="25">#REF!</definedName>
    <definedName name="a2a">#REF!</definedName>
    <definedName name="A3_">#REF!</definedName>
    <definedName name="A3____0">#REF!</definedName>
    <definedName name="A3____13">#REF!</definedName>
    <definedName name="A4_">#REF!</definedName>
    <definedName name="A4____0">#REF!</definedName>
    <definedName name="A4____13">#REF!</definedName>
    <definedName name="a45b45">#REF!</definedName>
    <definedName name="A5_">#REF!</definedName>
    <definedName name="A5____0">#REF!</definedName>
    <definedName name="A5____13">#REF!</definedName>
    <definedName name="A6_">#REF!</definedName>
    <definedName name="A6____0">#REF!</definedName>
    <definedName name="A6____13">#REF!</definedName>
    <definedName name="A65379A10">#REF!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 localSheetId="22">#REF!</definedName>
    <definedName name="aa" localSheetId="21">#REF!</definedName>
    <definedName name="aa">#REF!</definedName>
    <definedName name="aa_1">#REF!</definedName>
    <definedName name="aaa" localSheetId="3">#REF!</definedName>
    <definedName name="AAA" localSheetId="22" hidden="1">{#N/A,#N/A,FALSE,"COVER1.XLS ";#N/A,#N/A,FALSE,"RACT1.XLS";#N/A,#N/A,FALSE,"RACT2.XLS";#N/A,#N/A,FALSE,"ECCMP";#N/A,#N/A,FALSE,"WELDER.XLS"}</definedName>
    <definedName name="AAA" localSheetId="19" hidden="1">{#N/A,#N/A,FALSE,"COVER1.XLS ";#N/A,#N/A,FALSE,"RACT1.XLS";#N/A,#N/A,FALSE,"RACT2.XLS";#N/A,#N/A,FALSE,"ECCMP";#N/A,#N/A,FALSE,"WELDER.XLS"}</definedName>
    <definedName name="aaa" localSheetId="2">#REF!</definedName>
    <definedName name="aaa" localSheetId="25">#REF!</definedName>
    <definedName name="AAA" localSheetId="16" hidden="1">{#N/A,#N/A,FALSE,"COVER1.XLS ";#N/A,#N/A,FALSE,"RACT1.XLS";#N/A,#N/A,FALSE,"RACT2.XLS";#N/A,#N/A,FALSE,"ECCMP";#N/A,#N/A,FALSE,"WELDER.XLS"}</definedName>
    <definedName name="AAA" localSheetId="4" hidden="1">{#N/A,#N/A,FALSE,"COVER1.XLS ";#N/A,#N/A,FALSE,"RACT1.XLS";#N/A,#N/A,FALSE,"RACT2.XLS";#N/A,#N/A,FALSE,"ECCMP";#N/A,#N/A,FALSE,"WELDER.XLS"}</definedName>
    <definedName name="AAA" localSheetId="21" hidden="1">{#N/A,#N/A,FALSE,"COVER1.XLS ";#N/A,#N/A,FALSE,"RACT1.XLS";#N/A,#N/A,FALSE,"RACT2.XLS";#N/A,#N/A,FALSE,"ECCMP";#N/A,#N/A,FALSE,"WELDER.XLS"}</definedName>
    <definedName name="AAA" localSheetId="1" hidden="1">{#N/A,#N/A,FALSE,"COVER1.XLS ";#N/A,#N/A,FALSE,"RACT1.XLS";#N/A,#N/A,FALSE,"RACT2.XLS";#N/A,#N/A,FALSE,"ECCMP";#N/A,#N/A,FALSE,"WELDER.XLS"}</definedName>
    <definedName name="AAA" hidden="1">{#N/A,#N/A,FALSE,"COVER1.XLS ";#N/A,#N/A,FALSE,"RACT1.XLS";#N/A,#N/A,FALSE,"RACT2.XLS";#N/A,#N/A,FALSE,"ECCMP";#N/A,#N/A,FALSE,"WELDER.XLS"}</definedName>
    <definedName name="aaaa" localSheetId="3">#REF!</definedName>
    <definedName name="aaaa" localSheetId="22">#REF!</definedName>
    <definedName name="aaaa" localSheetId="4">#REF!</definedName>
    <definedName name="aaaa" localSheetId="21">#REF!</definedName>
    <definedName name="aaaa">#REF!</definedName>
    <definedName name="AAAA_1">NA()</definedName>
    <definedName name="aaaaa" localSheetId="19">#REF!</definedName>
    <definedName name="aaaaa">#REF!</definedName>
    <definedName name="AAAAAA" localSheetId="22" hidden="1">#REF!</definedName>
    <definedName name="AAAAAA" localSheetId="16" hidden="1">#REF!</definedName>
    <definedName name="AAAAAA" localSheetId="21" hidden="1">#REF!</definedName>
    <definedName name="AAAAAA" hidden="1">#REF!</definedName>
    <definedName name="AAAAAAA">#REF!</definedName>
    <definedName name="AAAAAAAAA" localSheetId="22">#REF!</definedName>
    <definedName name="AAAAAAAAA" localSheetId="21">#REF!</definedName>
    <definedName name="AAAAAAAAA">#REF!</definedName>
    <definedName name="aaaaaaaaaaa">#REF!</definedName>
    <definedName name="AAAAAAAAAAAAA" hidden="1">#REF!</definedName>
    <definedName name="AAAAAAAAAAAAAAAAAAAAAAAAAAAAAAAAAAAAAAAAA">#REF!</definedName>
    <definedName name="aaassd">#REF!</definedName>
    <definedName name="aab" localSheetId="3" hidden="1">{"form-D1",#N/A,FALSE,"FORM-D1";"form-D1_amt",#N/A,FALSE,"FORM-D1"}</definedName>
    <definedName name="aab" localSheetId="22" hidden="1">{"form-D1",#N/A,FALSE,"FORM-D1";"form-D1_amt",#N/A,FALSE,"FORM-D1"}</definedName>
    <definedName name="aab" localSheetId="19" hidden="1">{"form-D1",#N/A,FALSE,"FORM-D1";"form-D1_amt",#N/A,FALSE,"FORM-D1"}</definedName>
    <definedName name="aab" localSheetId="2" hidden="1">{"form-D1",#N/A,FALSE,"FORM-D1";"form-D1_amt",#N/A,FALSE,"FORM-D1"}</definedName>
    <definedName name="aab" localSheetId="25" hidden="1">{"form-D1",#N/A,FALSE,"FORM-D1";"form-D1_amt",#N/A,FALSE,"FORM-D1"}</definedName>
    <definedName name="aab" localSheetId="16" hidden="1">{"form-D1",#N/A,FALSE,"FORM-D1";"form-D1_amt",#N/A,FALSE,"FORM-D1"}</definedName>
    <definedName name="aab" localSheetId="21" hidden="1">{"form-D1",#N/A,FALSE,"FORM-D1";"form-D1_amt",#N/A,FALSE,"FORM-D1"}</definedName>
    <definedName name="aab" hidden="1">{"form-D1",#N/A,FALSE,"FORM-D1";"form-D1_amt",#N/A,FALSE,"FORM-D1"}</definedName>
    <definedName name="aab_1">NA()</definedName>
    <definedName name="aac" localSheetId="3" hidden="1">{"'PROFITABILITY'!$A$1:$F$45"}</definedName>
    <definedName name="aac" localSheetId="22" hidden="1">{"'PROFITABILITY'!$A$1:$F$45"}</definedName>
    <definedName name="aac" localSheetId="19" hidden="1">{"'PROFITABILITY'!$A$1:$F$45"}</definedName>
    <definedName name="aac" localSheetId="2" hidden="1">{"'PROFITABILITY'!$A$1:$F$45"}</definedName>
    <definedName name="aac" localSheetId="25" hidden="1">{"'PROFITABILITY'!$A$1:$F$45"}</definedName>
    <definedName name="aac" localSheetId="16" hidden="1">{"'PROFITABILITY'!$A$1:$F$45"}</definedName>
    <definedName name="aac" localSheetId="21" hidden="1">{"'PROFITABILITY'!$A$1:$F$45"}</definedName>
    <definedName name="aac" hidden="1">{"'PROFITABILITY'!$A$1:$F$45"}</definedName>
    <definedName name="aadf" hidden="1">#REF!</definedName>
    <definedName name="aaffa" hidden="1">{#N/A,#N/A,FALSE,"COVER.XLS";#N/A,#N/A,FALSE,"RACT1.XLS";#N/A,#N/A,FALSE,"RACT2.XLS";#N/A,#N/A,FALSE,"ECCMP";#N/A,#N/A,FALSE,"WELDER.XLS"}</definedName>
    <definedName name="aamin">#REF!</definedName>
    <definedName name="aas">#REF!</definedName>
    <definedName name="aasdad">[54]GWC!#REF!</definedName>
    <definedName name="AASDF">#REF!</definedName>
    <definedName name="aav" localSheetId="3" hidden="1">{"'PROFITABILITY'!$A$1:$F$45"}</definedName>
    <definedName name="aav" localSheetId="22" hidden="1">{"'PROFITABILITY'!$A$1:$F$45"}</definedName>
    <definedName name="aav" localSheetId="19" hidden="1">{"'PROFITABILITY'!$A$1:$F$45"}</definedName>
    <definedName name="aav" localSheetId="2" hidden="1">{"'PROFITABILITY'!$A$1:$F$45"}</definedName>
    <definedName name="aav" localSheetId="25" hidden="1">{"'PROFITABILITY'!$A$1:$F$45"}</definedName>
    <definedName name="aav" localSheetId="16" hidden="1">{"'PROFITABILITY'!$A$1:$F$45"}</definedName>
    <definedName name="aav" localSheetId="21" hidden="1">{"'PROFITABILITY'!$A$1:$F$45"}</definedName>
    <definedName name="aav" hidden="1">{"'PROFITABILITY'!$A$1:$F$45"}</definedName>
    <definedName name="aAXX1">#REF!</definedName>
    <definedName name="ab" localSheetId="22">#REF!</definedName>
    <definedName name="ab" localSheetId="4">#REF!</definedName>
    <definedName name="ab" localSheetId="21">#REF!</definedName>
    <definedName name="ab">#REF!</definedName>
    <definedName name="aba" hidden="1">{#N/A,#N/A,FALSE,"COVER1.XLS ";#N/A,#N/A,FALSE,"RACT1.XLS";#N/A,#N/A,FALSE,"RACT2.XLS";#N/A,#N/A,FALSE,"ECCMP";#N/A,#N/A,FALSE,"WELDER.XLS"}</definedName>
    <definedName name="abab">#REF!</definedName>
    <definedName name="ABACUS" localSheetId="22">#REF!</definedName>
    <definedName name="ABACUS" localSheetId="4">#REF!</definedName>
    <definedName name="ABACUS" localSheetId="21">#REF!</definedName>
    <definedName name="ABACUS">#REF!</definedName>
    <definedName name="abb">#REF!</definedName>
    <definedName name="abc" localSheetId="3" hidden="1">{"'PROFITABILITY'!$A$1:$F$45"}</definedName>
    <definedName name="abc" localSheetId="22" hidden="1">{"'PROFITABILITY'!$A$1:$F$45"}</definedName>
    <definedName name="abc" localSheetId="19" hidden="1">{"'PROFITABILITY'!$A$1:$F$45"}</definedName>
    <definedName name="abc" localSheetId="2" hidden="1">{"'PROFITABILITY'!$A$1:$F$45"}</definedName>
    <definedName name="abc" localSheetId="25" hidden="1">{"'PROFITABILITY'!$A$1:$F$45"}</definedName>
    <definedName name="abc" localSheetId="16">#REF!</definedName>
    <definedName name="abc" localSheetId="21" hidden="1">{"'PROFITABILITY'!$A$1:$F$45"}</definedName>
    <definedName name="abc" hidden="1">{"'PROFITABILITY'!$A$1:$F$45"}</definedName>
    <definedName name="aBC_1">#REF!</definedName>
    <definedName name="ABCD">#REF!</definedName>
    <definedName name="abcde">#REF!</definedName>
    <definedName name="abcdefg" localSheetId="3" hidden="1">{"'PROFITABILITY'!$A$1:$F$45"}</definedName>
    <definedName name="abcdefg" localSheetId="22" hidden="1">{"'PROFITABILITY'!$A$1:$F$45"}</definedName>
    <definedName name="abcdefg" localSheetId="19" hidden="1">{"'PROFITABILITY'!$A$1:$F$45"}</definedName>
    <definedName name="abcdefg" localSheetId="2" hidden="1">{"'PROFITABILITY'!$A$1:$F$45"}</definedName>
    <definedName name="abcdefg" localSheetId="25" hidden="1">{"'PROFITABILITY'!$A$1:$F$45"}</definedName>
    <definedName name="abcdefg" localSheetId="16" hidden="1">{"'PROFITABILITY'!$A$1:$F$45"}</definedName>
    <definedName name="abcdefg" localSheetId="21" hidden="1">{"'PROFITABILITY'!$A$1:$F$45"}</definedName>
    <definedName name="abcdefg" hidden="1">{"'PROFITABILITY'!$A$1:$F$45"}</definedName>
    <definedName name="abg" localSheetId="2">#REF!</definedName>
    <definedName name="abg" localSheetId="25">#REF!</definedName>
    <definedName name="abg">#REF!</definedName>
    <definedName name="ABoltDia">#REF!</definedName>
    <definedName name="ABoltLength">#REF!</definedName>
    <definedName name="ABoltProjection">#REF!</definedName>
    <definedName name="ABS">#REF!</definedName>
    <definedName name="abstract" localSheetId="3">'[55]Rate Analysis'!$G$154</definedName>
    <definedName name="abstract" localSheetId="19">#REF!</definedName>
    <definedName name="abstract" localSheetId="2">'[55]Rate Analysis'!$G$154</definedName>
    <definedName name="abstract" localSheetId="25">'[55]Rate Analysis'!$G$154</definedName>
    <definedName name="abstract" localSheetId="16">#REF!</definedName>
    <definedName name="abstract">#REF!</definedName>
    <definedName name="ABTemplateOD" localSheetId="22">#REF!</definedName>
    <definedName name="ABTemplateOD" localSheetId="16">#REF!</definedName>
    <definedName name="ABTemplateOD" localSheetId="21">#REF!</definedName>
    <definedName name="ABTemplateOD">#REF!</definedName>
    <definedName name="AC" localSheetId="22">#REF!</definedName>
    <definedName name="AC" localSheetId="21">#REF!</definedName>
    <definedName name="AC">#REF!</definedName>
    <definedName name="AC_DESIGN">#REF!</definedName>
    <definedName name="AC_disc">#REF!</definedName>
    <definedName name="AC170CM" localSheetId="3">[11]Basicrates!$D$133</definedName>
    <definedName name="AC170CM" localSheetId="19">#REF!</definedName>
    <definedName name="AC170CM" localSheetId="2">[11]Basicrates!$D$133</definedName>
    <definedName name="AC170CM" localSheetId="25">[11]Basicrates!$D$133</definedName>
    <definedName name="AC170CM" localSheetId="16">#REF!</definedName>
    <definedName name="AC170CM">#REF!</definedName>
    <definedName name="ACARRAY" localSheetId="16">#REF!</definedName>
    <definedName name="ACARRAY">#REF!</definedName>
    <definedName name="acb">#REF!</definedName>
    <definedName name="ACCESS" localSheetId="22">#REF!</definedName>
    <definedName name="ACCESS" localSheetId="21">#REF!</definedName>
    <definedName name="ACCESS">#REF!</definedName>
    <definedName name="ACCESS220" localSheetId="22">#REF!</definedName>
    <definedName name="ACCESS220" localSheetId="21">#REF!</definedName>
    <definedName name="ACCESS220">#REF!</definedName>
    <definedName name="AccessDatabase" hidden="1">"C:\WIN95\Desktop\Ramesh\AIC\Aic.mdb"</definedName>
    <definedName name="Accessories">#REF!</definedName>
    <definedName name="accp" localSheetId="3">#REF!</definedName>
    <definedName name="accp" localSheetId="22">#REF!</definedName>
    <definedName name="accp" localSheetId="16">#REF!</definedName>
    <definedName name="accp" localSheetId="21">#REF!</definedName>
    <definedName name="accp">#REF!</definedName>
    <definedName name="ACDC" localSheetId="3">#REF!</definedName>
    <definedName name="ACDC">#REF!</definedName>
    <definedName name="ACDC220" localSheetId="3">#REF!</definedName>
    <definedName name="ACDC220">#REF!</definedName>
    <definedName name="ACER" comment="Self loader 03">#REF!</definedName>
    <definedName name="ACK">[56]Basis!$I$5</definedName>
    <definedName name="ACT">#REF!</definedName>
    <definedName name="ACTIVITY_5">#REF!</definedName>
    <definedName name="ACTIVITY_6">#REF!</definedName>
    <definedName name="ACTN">#REF!</definedName>
    <definedName name="ACTN2">#REF!</definedName>
    <definedName name="actp" localSheetId="3" hidden="1">{"Total Indirect Manpower",#N/A,FALSE,"J";"Total Direct Manpower",#N/A,FALSE,"J";"Direct Structural Manpower",#N/A,FALSE,"J";"Direct Mechanical Manpower",#N/A,FALSE,"J";"Direct Piping Manpower",#N/A,FALSE,"J";"Direct Tanks Manpower",#N/A,FALSE,"J";"Direct ElecInstrSS Manpower",#N/A,FALSE,"J"}</definedName>
    <definedName name="actp" localSheetId="22" hidden="1">{"Total Indirect Manpower",#N/A,FALSE,"J";"Total Direct Manpower",#N/A,FALSE,"J";"Direct Structural Manpower",#N/A,FALSE,"J";"Direct Mechanical Manpower",#N/A,FALSE,"J";"Direct Piping Manpower",#N/A,FALSE,"J";"Direct Tanks Manpower",#N/A,FALSE,"J";"Direct ElecInstrSS Manpower",#N/A,FALSE,"J"}</definedName>
    <definedName name="actp" localSheetId="19" hidden="1">{"Total Indirect Manpower",#N/A,FALSE,"J";"Total Direct Manpower",#N/A,FALSE,"J";"Direct Structural Manpower",#N/A,FALSE,"J";"Direct Mechanical Manpower",#N/A,FALSE,"J";"Direct Piping Manpower",#N/A,FALSE,"J";"Direct Tanks Manpower",#N/A,FALSE,"J";"Direct ElecInstrSS Manpower",#N/A,FALSE,"J"}</definedName>
    <definedName name="actp" localSheetId="2" hidden="1">{"Total Indirect Manpower",#N/A,FALSE,"J";"Total Direct Manpower",#N/A,FALSE,"J";"Direct Structural Manpower",#N/A,FALSE,"J";"Direct Mechanical Manpower",#N/A,FALSE,"J";"Direct Piping Manpower",#N/A,FALSE,"J";"Direct Tanks Manpower",#N/A,FALSE,"J";"Direct ElecInstrSS Manpower",#N/A,FALSE,"J"}</definedName>
    <definedName name="actp" localSheetId="25" hidden="1">{"Total Indirect Manpower",#N/A,FALSE,"J";"Total Direct Manpower",#N/A,FALSE,"J";"Direct Structural Manpower",#N/A,FALSE,"J";"Direct Mechanical Manpower",#N/A,FALSE,"J";"Direct Piping Manpower",#N/A,FALSE,"J";"Direct Tanks Manpower",#N/A,FALSE,"J";"Direct ElecInstrSS Manpower",#N/A,FALSE,"J"}</definedName>
    <definedName name="actp" localSheetId="16" hidden="1">{"Total Indirect Manpower",#N/A,FALSE,"J";"Total Direct Manpower",#N/A,FALSE,"J";"Direct Structural Manpower",#N/A,FALSE,"J";"Direct Mechanical Manpower",#N/A,FALSE,"J";"Direct Piping Manpower",#N/A,FALSE,"J";"Direct Tanks Manpower",#N/A,FALSE,"J";"Direct ElecInstrSS Manpower",#N/A,FALSE,"J"}</definedName>
    <definedName name="actp" localSheetId="21" hidden="1">{"Total Indirect Manpower",#N/A,FALSE,"J";"Total Direct Manpower",#N/A,FALSE,"J";"Direct Structural Manpower",#N/A,FALSE,"J";"Direct Mechanical Manpower",#N/A,FALSE,"J";"Direct Piping Manpower",#N/A,FALSE,"J";"Direct Tanks Manpower",#N/A,FALSE,"J";"Direct ElecInstrSS Manpower",#N/A,FALSE,"J"}</definedName>
    <definedName name="actp" hidden="1">{"Total Indirect Manpower",#N/A,FALSE,"J";"Total Direct Manpower",#N/A,FALSE,"J";"Direct Structural Manpower",#N/A,FALSE,"J";"Direct Mechanical Manpower",#N/A,FALSE,"J";"Direct Piping Manpower",#N/A,FALSE,"J";"Direct Tanks Manpower",#N/A,FALSE,"J";"Direct ElecInstrSS Manpower",#N/A,FALSE,"J"}</definedName>
    <definedName name="Actual">(PeriodInActual*(#REF!&gt;0))*PeriodInPlan</definedName>
    <definedName name="ActualBeyond">PeriodInActual*(#REF!&gt;0)</definedName>
    <definedName name="AD" localSheetId="22" hidden="1">{"'Sheet1'!$A$4386:$N$4591"}</definedName>
    <definedName name="AD" localSheetId="19" hidden="1">{"'Sheet1'!$A$4386:$N$4591"}</definedName>
    <definedName name="AD" localSheetId="2" hidden="1">{"'Sheet1'!$A$4386:$N$4591"}</definedName>
    <definedName name="AD" localSheetId="25" hidden="1">{"'Sheet1'!$A$4386:$N$4591"}</definedName>
    <definedName name="AD" localSheetId="16" hidden="1">{"'Sheet1'!$A$4386:$N$4591"}</definedName>
    <definedName name="AD" localSheetId="21" hidden="1">{"'Sheet1'!$A$4386:$N$4591"}</definedName>
    <definedName name="AD" hidden="1">{"'Sheet1'!$A$4386:$N$4591"}</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ADADAD" localSheetId="3" hidden="1">#REF!</definedName>
    <definedName name="ADADADADAD" hidden="1">#REF!</definedName>
    <definedName name="adadd" hidden="1">{#N/A,#N/A,FALSE,"COVER1.XLS ";#N/A,#N/A,FALSE,"RACT1.XLS";#N/A,#N/A,FALSE,"RACT2.XLS";#N/A,#N/A,FALSE,"ECCMP";#N/A,#N/A,FALSE,"WELDER.XLS"}</definedName>
    <definedName name="adas">[57]CLAY!#REF!</definedName>
    <definedName name="adasdas">#REF!</definedName>
    <definedName name="adcbef" localSheetId="3" hidden="1">{"'PROFITABILITY'!$A$1:$F$45"}</definedName>
    <definedName name="adcbef" localSheetId="22" hidden="1">{"'PROFITABILITY'!$A$1:$F$45"}</definedName>
    <definedName name="adcbef" localSheetId="19" hidden="1">{"'PROFITABILITY'!$A$1:$F$45"}</definedName>
    <definedName name="adcbef" localSheetId="2" hidden="1">{"'PROFITABILITY'!$A$1:$F$45"}</definedName>
    <definedName name="adcbef" localSheetId="25" hidden="1">{"'PROFITABILITY'!$A$1:$F$45"}</definedName>
    <definedName name="adcbef" localSheetId="16" hidden="1">{"'PROFITABILITY'!$A$1:$F$45"}</definedName>
    <definedName name="adcbef" localSheetId="21" hidden="1">{"'PROFITABILITY'!$A$1:$F$45"}</definedName>
    <definedName name="adcbef" hidden="1">{"'PROFITABILITY'!$A$1:$F$45"}</definedName>
    <definedName name="ADD">#REF!</definedName>
    <definedName name="addf">#REF!</definedName>
    <definedName name="ADF">#REF!</definedName>
    <definedName name="adfa">#REF!</definedName>
    <definedName name="adfad">[54]GWC!#REF!</definedName>
    <definedName name="ADFFG">#REF!</definedName>
    <definedName name="ADFGFG">#REF!</definedName>
    <definedName name="ADFS">#REF!</definedName>
    <definedName name="adfsgdfv">#REF!</definedName>
    <definedName name="ADG">#REF!</definedName>
    <definedName name="adgh">[15]Sheet1!#REF!</definedName>
    <definedName name="ADITION" localSheetId="3" hidden="1">{"'장비'!$A$3:$M$12"}</definedName>
    <definedName name="ADITION" localSheetId="22" hidden="1">{"'장비'!$A$3:$M$12"}</definedName>
    <definedName name="ADITION" localSheetId="19" hidden="1">{"'장비'!$A$3:$M$12"}</definedName>
    <definedName name="ADITION" localSheetId="2" hidden="1">{"'장비'!$A$3:$M$12"}</definedName>
    <definedName name="ADITION" localSheetId="25" hidden="1">{"'장비'!$A$3:$M$12"}</definedName>
    <definedName name="ADITION" localSheetId="16" hidden="1">{"'장비'!$A$3:$M$12"}</definedName>
    <definedName name="ADITION" localSheetId="21" hidden="1">{"'장비'!$A$3:$M$12"}</definedName>
    <definedName name="ADITION" hidden="1">{"'장비'!$A$3:$M$12"}</definedName>
    <definedName name="adj" localSheetId="22">#REF!</definedName>
    <definedName name="adj" localSheetId="21">#REF!</definedName>
    <definedName name="adj">#REF!</definedName>
    <definedName name="admixPC" localSheetId="3">[58]RA!$P$11</definedName>
    <definedName name="admixPC" localSheetId="19">#REF!</definedName>
    <definedName name="admixPC" localSheetId="2">[58]RA!$P$11</definedName>
    <definedName name="admixPC" localSheetId="25">[58]RA!$P$11</definedName>
    <definedName name="admixPC" localSheetId="16">#REF!</definedName>
    <definedName name="admixPC">#REF!</definedName>
    <definedName name="admixpolymer" localSheetId="3">[59]Inputs!$D$18</definedName>
    <definedName name="admixpolymer" localSheetId="19">#REF!</definedName>
    <definedName name="admixpolymer" localSheetId="2">[59]Inputs!$D$18</definedName>
    <definedName name="admixpolymer" localSheetId="25">[59]Inputs!$D$18</definedName>
    <definedName name="admixpolymer" localSheetId="16">#REF!</definedName>
    <definedName name="admixpolymer">#REF!</definedName>
    <definedName name="Admixture" localSheetId="16">#REF!</definedName>
    <definedName name="Admixture">#REF!</definedName>
    <definedName name="adrgdrafg">#REF!</definedName>
    <definedName name="ads" hidden="1">{#N/A,#N/A,FALSE,"COVER1.XLS ";#N/A,#N/A,FALSE,"RACT1.XLS";#N/A,#N/A,FALSE,"RACT2.XLS";#N/A,#N/A,FALSE,"ECCMP";#N/A,#N/A,FALSE,"WELDER.XLS"}</definedName>
    <definedName name="aDSgdsfgds">#REF!</definedName>
    <definedName name="ADUMP" localSheetId="3">'[60]Cost of O &amp; O'!$F$13</definedName>
    <definedName name="ADUMP" localSheetId="19">#REF!</definedName>
    <definedName name="ADUMP" localSheetId="2">'[60]Cost of O &amp; O'!$F$13</definedName>
    <definedName name="ADUMP" localSheetId="25">'[60]Cost of O &amp; O'!$F$13</definedName>
    <definedName name="ADUMP" localSheetId="16">#REF!</definedName>
    <definedName name="ADUMP">#REF!</definedName>
    <definedName name="ADVIK" localSheetId="22">#REF!</definedName>
    <definedName name="ADVIK" localSheetId="16">#REF!</definedName>
    <definedName name="ADVIK" localSheetId="21">#REF!</definedName>
    <definedName name="ADVIK">#REF!</definedName>
    <definedName name="adwea">#REF!</definedName>
    <definedName name="ae" localSheetId="22">#REF!</definedName>
    <definedName name="ae" localSheetId="21">#REF!</definedName>
    <definedName name="ae">#REF!</definedName>
    <definedName name="AEA" localSheetId="3">[61]ANALYSIS!$C$18</definedName>
    <definedName name="AEA" localSheetId="19">#REF!</definedName>
    <definedName name="AEA" localSheetId="2">[61]ANALYSIS!$C$18</definedName>
    <definedName name="AEA" localSheetId="25">[61]ANALYSIS!$C$18</definedName>
    <definedName name="AEA" localSheetId="16">#REF!</definedName>
    <definedName name="AEA">#REF!</definedName>
    <definedName name="AED" localSheetId="22">#REF!</definedName>
    <definedName name="AED" localSheetId="16">#REF!</definedName>
    <definedName name="AED" localSheetId="21">#REF!</definedName>
    <definedName name="AED">#REF!</definedName>
    <definedName name="AEDproEUR" localSheetId="22">1/#REF!</definedName>
    <definedName name="AEDproEUR" localSheetId="16">1/#REF!</definedName>
    <definedName name="AEDproEUR" localSheetId="21">1/#REF!</definedName>
    <definedName name="AEDproEUR">1/#REF!</definedName>
    <definedName name="aerawrwaraaa">[54]GWC!#REF!</definedName>
    <definedName name="aesrdgdrg">#REF!</definedName>
    <definedName name="aeyae" localSheetId="3">'[62]FORM-16'!$B$1:$K$61</definedName>
    <definedName name="aeyae" localSheetId="19">#REF!</definedName>
    <definedName name="aeyae" localSheetId="2">'[62]FORM-16'!$B$1:$K$61</definedName>
    <definedName name="aeyae" localSheetId="25">'[62]FORM-16'!$B$1:$K$61</definedName>
    <definedName name="aeyae" localSheetId="16">#REF!</definedName>
    <definedName name="aeyae">#REF!</definedName>
    <definedName name="aeyrq" localSheetId="3">'[62]FORM-16'!$B$63:$K$135</definedName>
    <definedName name="aeyrq" localSheetId="19">#REF!</definedName>
    <definedName name="aeyrq" localSheetId="2">'[62]FORM-16'!$B$63:$K$135</definedName>
    <definedName name="aeyrq" localSheetId="25">'[62]FORM-16'!$B$63:$K$135</definedName>
    <definedName name="aeyrq" localSheetId="16">#REF!</definedName>
    <definedName name="aeyrq">#REF!</definedName>
    <definedName name="aeyt" localSheetId="3">'[63]FORM-16'!$A$63:$J$135</definedName>
    <definedName name="aeyt" localSheetId="19">#REF!</definedName>
    <definedName name="aeyt" localSheetId="2">'[63]FORM-16'!$A$63:$J$135</definedName>
    <definedName name="aeyt" localSheetId="25">'[63]FORM-16'!$A$63:$J$135</definedName>
    <definedName name="aeyt" localSheetId="16">#REF!</definedName>
    <definedName name="aeyt">#REF!</definedName>
    <definedName name="af" localSheetId="22">#REF!</definedName>
    <definedName name="af" localSheetId="16">#REF!</definedName>
    <definedName name="af" localSheetId="21">#REF!</definedName>
    <definedName name="af">#REF!</definedName>
    <definedName name="AF_00" localSheetId="22">#REF!</definedName>
    <definedName name="AF_00" localSheetId="21">#REF!</definedName>
    <definedName name="AF_00">#REF!</definedName>
    <definedName name="AF_01" localSheetId="22">#REF!</definedName>
    <definedName name="AF_01" localSheetId="21">#REF!</definedName>
    <definedName name="AF_01">#REF!</definedName>
    <definedName name="AF_02">#REF!</definedName>
    <definedName name="AF_98">#REF!</definedName>
    <definedName name="AF_99">#REF!</definedName>
    <definedName name="AF_M_98" localSheetId="22">#REF!</definedName>
    <definedName name="AF_M_98" localSheetId="21">#REF!</definedName>
    <definedName name="AF_M_98">#REF!</definedName>
    <definedName name="AF_M_99" localSheetId="22">#REF!</definedName>
    <definedName name="AF_M_99" localSheetId="21">#REF!</definedName>
    <definedName name="AF_M_99">#REF!</definedName>
    <definedName name="afafa" hidden="1">[64]MAINBS1!#REF!</definedName>
    <definedName name="afdad" localSheetId="3" hidden="1">{"form-D1",#N/A,FALSE,"FORM-D1";"form-D1_amt",#N/A,FALSE,"FORM-D1"}</definedName>
    <definedName name="afdad" localSheetId="22" hidden="1">{"form-D1",#N/A,FALSE,"FORM-D1";"form-D1_amt",#N/A,FALSE,"FORM-D1"}</definedName>
    <definedName name="afdad" localSheetId="19" hidden="1">{"form-D1",#N/A,FALSE,"FORM-D1";"form-D1_amt",#N/A,FALSE,"FORM-D1"}</definedName>
    <definedName name="afdad" localSheetId="2" hidden="1">{"form-D1",#N/A,FALSE,"FORM-D1";"form-D1_amt",#N/A,FALSE,"FORM-D1"}</definedName>
    <definedName name="afdad" localSheetId="25" hidden="1">{"form-D1",#N/A,FALSE,"FORM-D1";"form-D1_amt",#N/A,FALSE,"FORM-D1"}</definedName>
    <definedName name="afdad" localSheetId="16" hidden="1">{"form-D1",#N/A,FALSE,"FORM-D1";"form-D1_amt",#N/A,FALSE,"FORM-D1"}</definedName>
    <definedName name="afdad" localSheetId="21" hidden="1">{"form-D1",#N/A,FALSE,"FORM-D1";"form-D1_amt",#N/A,FALSE,"FORM-D1"}</definedName>
    <definedName name="afdad" hidden="1">{"form-D1",#N/A,FALSE,"FORM-D1";"form-D1_amt",#N/A,FALSE,"FORM-D1"}</definedName>
    <definedName name="afdad_1">NA()</definedName>
    <definedName name="AFF">#REF!</definedName>
    <definedName name="afit" localSheetId="3">#REF!</definedName>
    <definedName name="afit" localSheetId="22">#REF!</definedName>
    <definedName name="afit" localSheetId="16">#REF!</definedName>
    <definedName name="afit" localSheetId="21">#REF!</definedName>
    <definedName name="afit">#REF!</definedName>
    <definedName name="afsgs">[57]CLAY!#REF!</definedName>
    <definedName name="AG" localSheetId="3">INDEX(#REF!,MATCH(#REF!,#REF!,0))</definedName>
    <definedName name="Ag" localSheetId="22">#REF!</definedName>
    <definedName name="Ag" localSheetId="19">#REF!</definedName>
    <definedName name="AG" localSheetId="2">INDEX(#REF!,MATCH(#REF!,#REF!,0))</definedName>
    <definedName name="AG" localSheetId="25">INDEX(#REF!,MATCH(#REF!,#REF!,0))</definedName>
    <definedName name="Ag" localSheetId="21">#REF!</definedName>
    <definedName name="Ag">#REF!</definedName>
    <definedName name="Ag___0" localSheetId="3">#REF!</definedName>
    <definedName name="Ag___0" localSheetId="19">#REF!</definedName>
    <definedName name="Ag___0">#REF!</definedName>
    <definedName name="Ag___13">#REF!</definedName>
    <definedName name="agdump">#REF!</definedName>
    <definedName name="agedump">#REF!</definedName>
    <definedName name="agencydump">#REF!</definedName>
    <definedName name="AGENCYLY">#REF!</definedName>
    <definedName name="AGENCYPLAN">#REF!</definedName>
    <definedName name="agg">#REF!</definedName>
    <definedName name="Agg40mm" localSheetId="3">'[65]Basic Rates'!$C$19</definedName>
    <definedName name="Agg40mm" localSheetId="19">#REF!</definedName>
    <definedName name="Agg40mm" localSheetId="2">'[65]Basic Rates'!$C$19</definedName>
    <definedName name="Agg40mm" localSheetId="25">'[65]Basic Rates'!$C$19</definedName>
    <definedName name="Agg40mm" localSheetId="16">#REF!</definedName>
    <definedName name="Agg40mm">#REF!</definedName>
    <definedName name="AggMT" localSheetId="3">'[65]Basic Rates'!$E$12</definedName>
    <definedName name="AggMT" localSheetId="19">#REF!</definedName>
    <definedName name="AggMT" localSheetId="2">'[65]Basic Rates'!$E$12</definedName>
    <definedName name="AggMT" localSheetId="25">'[65]Basic Rates'!$E$12</definedName>
    <definedName name="AggMT" localSheetId="16">#REF!</definedName>
    <definedName name="AggMT">#REF!</definedName>
    <definedName name="aggregates20mm" localSheetId="3">'[45]Materials '!$AV$6</definedName>
    <definedName name="aggregates20mm" localSheetId="19">#REF!</definedName>
    <definedName name="aggregates20mm" localSheetId="2">'[45]Materials '!$AV$6</definedName>
    <definedName name="aggregates20mm" localSheetId="25">'[45]Materials '!$AV$6</definedName>
    <definedName name="aggregates20mm" localSheetId="16">#REF!</definedName>
    <definedName name="aggregates20mm">#REF!</definedName>
    <definedName name="Agr12mm" localSheetId="16">#REF!</definedName>
    <definedName name="Agr12mm">#REF!</definedName>
    <definedName name="Agr20mm" localSheetId="16">#REF!</definedName>
    <definedName name="Agr20mm">#REF!</definedName>
    <definedName name="Agr40mm">#REF!</definedName>
    <definedName name="Agr53mm">#REF!</definedName>
    <definedName name="Agr6mm">#REF!</definedName>
    <definedName name="agrP">#REF!</definedName>
    <definedName name="AH" localSheetId="3" hidden="1">{#N/A,#N/A,FALSE,"CCTV"}</definedName>
    <definedName name="AH" localSheetId="22" hidden="1">{#N/A,#N/A,FALSE,"CCTV"}</definedName>
    <definedName name="AH" localSheetId="19" hidden="1">{#N/A,#N/A,FALSE,"CCTV"}</definedName>
    <definedName name="AH" localSheetId="2" hidden="1">{#N/A,#N/A,FALSE,"CCTV"}</definedName>
    <definedName name="AH" localSheetId="25" hidden="1">{#N/A,#N/A,FALSE,"CCTV"}</definedName>
    <definedName name="ah" localSheetId="16">#REF!</definedName>
    <definedName name="AH" localSheetId="21" hidden="1">{#N/A,#N/A,FALSE,"CCTV"}</definedName>
    <definedName name="AH" hidden="1">{#N/A,#N/A,FALSE,"CCTV"}</definedName>
    <definedName name="AHAHAHAHAH" localSheetId="3" hidden="1">#REF!</definedName>
    <definedName name="AHAHAHAHAH" localSheetId="22" hidden="1">#REF!</definedName>
    <definedName name="AHAHAHAHAH" localSheetId="16" hidden="1">#REF!</definedName>
    <definedName name="AHAHAHAHAH" localSheetId="21" hidden="1">#REF!</definedName>
    <definedName name="AHAHAHAHAH" hidden="1">#REF!</definedName>
    <definedName name="AI" localSheetId="3">#REF!</definedName>
    <definedName name="AI">#REF!</definedName>
    <definedName name="Aic_Instrumentation_List" localSheetId="3">#REF!</definedName>
    <definedName name="Aic_Instrumentation_List">#REF!</definedName>
    <definedName name="AICC_Serv" localSheetId="1">#REF!</definedName>
    <definedName name="AICC_Serv">#REF!</definedName>
    <definedName name="AIR_COOLER_CODES">#REF!</definedName>
    <definedName name="air_trap">#REF!</definedName>
    <definedName name="AirConditioning" localSheetId="1">#REF!</definedName>
    <definedName name="AirConditioning">#REF!</definedName>
    <definedName name="aiv">#REF!</definedName>
    <definedName name="AJ" localSheetId="19">INDEX(#REF!,MATCH(#REF!,#REF!,0))</definedName>
    <definedName name="AJ" localSheetId="16">INDEX(#REF!,MATCH(#REF!,#REF!,0))</definedName>
    <definedName name="AJ">INDEX(#REF!,MATCH(#REF!,#REF!,0))</definedName>
    <definedName name="ajslk" hidden="1">{"form-D1",#N/A,FALSE,"FORM-D1";"form-D1_amt",#N/A,FALSE,"FORM-D1"}</definedName>
    <definedName name="AK" localSheetId="19">INDEX(#REF!,MATCH(#REF!,#REF!,0))</definedName>
    <definedName name="AK" localSheetId="2">INDEX(#REF!,MATCH(#REF!,#REF!,0))</definedName>
    <definedName name="AK" localSheetId="25">INDEX(#REF!,MATCH(#REF!,#REF!,0))</definedName>
    <definedName name="AK" localSheetId="16">INDEX(#REF!,MATCH(#REF!,#REF!,0))</definedName>
    <definedName name="AK">INDEX(#REF!,MATCH(#REF!,#REF!,0))</definedName>
    <definedName name="aks">#REF!</definedName>
    <definedName name="aksj" hidden="1">{"form-D1",#N/A,FALSE,"FORM-D1";"form-D1_amt",#N/A,FALSE,"FORM-D1"}</definedName>
    <definedName name="AL" localSheetId="19">INDEX(#REF!,MATCH(#REF!,#REF!,0))</definedName>
    <definedName name="AL" localSheetId="2">INDEX(#REF!,MATCH(#REF!,#REF!,0))</definedName>
    <definedName name="AL" localSheetId="25">INDEX(#REF!,MATCH(#REF!,#REF!,0))</definedName>
    <definedName name="AL" localSheetId="16">INDEX(#REF!,MATCH(#REF!,#REF!,0))</definedName>
    <definedName name="AL">INDEX(#REF!,MATCH(#REF!,#REF!,0))</definedName>
    <definedName name="ALarea">#REF!</definedName>
    <definedName name="alarms" localSheetId="1">#REF!</definedName>
    <definedName name="alarms">#REF!</definedName>
    <definedName name="ALIM">#REF!</definedName>
    <definedName name="all" localSheetId="3">'[66]Load Details(B2)'!$A$1:$J$387</definedName>
    <definedName name="all" localSheetId="22">#REF!</definedName>
    <definedName name="all" localSheetId="19">#REF!</definedName>
    <definedName name="all" localSheetId="2">'[66]Load Details(B2)'!$A$1:$J$387</definedName>
    <definedName name="all" localSheetId="25">'[66]Load Details(B2)'!$A$1:$J$387</definedName>
    <definedName name="all" localSheetId="16">#REF!</definedName>
    <definedName name="all" localSheetId="21">#REF!</definedName>
    <definedName name="all">#REF!</definedName>
    <definedName name="All_Item" localSheetId="22">#REF!</definedName>
    <definedName name="All_Item" localSheetId="21">#REF!</definedName>
    <definedName name="All_Item">#REF!</definedName>
    <definedName name="alpha" localSheetId="3">[67]DSLP!#REF!</definedName>
    <definedName name="alpha" localSheetId="22">#REF!</definedName>
    <definedName name="alpha" localSheetId="19">#REF!</definedName>
    <definedName name="alpha" localSheetId="2">[67]DSLP!#REF!</definedName>
    <definedName name="alpha" localSheetId="25">[67]DSLP!#REF!</definedName>
    <definedName name="alpha" localSheetId="16">#REF!</definedName>
    <definedName name="alpha" localSheetId="21">#REF!</definedName>
    <definedName name="alpha">#REF!</definedName>
    <definedName name="alpha_disc" localSheetId="22">#REF!</definedName>
    <definedName name="alpha_disc" localSheetId="21">#REF!</definedName>
    <definedName name="alpha_disc">#REF!</definedName>
    <definedName name="alpha_ed" localSheetId="22">#REF!</definedName>
    <definedName name="alpha_ed" localSheetId="21">#REF!</definedName>
    <definedName name="alpha_ed">#REF!</definedName>
    <definedName name="alphaa">#REF!</definedName>
    <definedName name="alphab">#REF!</definedName>
    <definedName name="ALPIN">#N/A</definedName>
    <definedName name="ALPJYOU">#N/A</definedName>
    <definedName name="ALPTOI">#N/A</definedName>
    <definedName name="Alt" localSheetId="16">#REF!</definedName>
    <definedName name="Alt">#REF!</definedName>
    <definedName name="Aluminium" localSheetId="3">'[65]Basic Rates'!$C$18</definedName>
    <definedName name="Aluminium" localSheetId="19">#REF!</definedName>
    <definedName name="Aluminium" localSheetId="2">'[65]Basic Rates'!$C$18</definedName>
    <definedName name="Aluminium" localSheetId="25">'[65]Basic Rates'!$C$18</definedName>
    <definedName name="Aluminium" localSheetId="16">#REF!</definedName>
    <definedName name="Aluminium">#REF!</definedName>
    <definedName name="Alw" localSheetId="3">#REF!</definedName>
    <definedName name="Alw" localSheetId="22">#REF!</definedName>
    <definedName name="Alw" localSheetId="21">#REF!</definedName>
    <definedName name="Alw">#REF!</definedName>
    <definedName name="alwarsump">#REF!</definedName>
    <definedName name="AM" localSheetId="19">INDEX(#REF!,MATCH(#REF!,#REF!,0))</definedName>
    <definedName name="AM" localSheetId="2">INDEX(#REF!,MATCH(#REF!,#REF!,0))</definedName>
    <definedName name="AM" localSheetId="25">INDEX(#REF!,MATCH(#REF!,#REF!,0))</definedName>
    <definedName name="AM" localSheetId="16">INDEX(#REF!,MATCH(#REF!,#REF!,0))</definedName>
    <definedName name="AM">INDEX(#REF!,MATCH(#REF!,#REF!,0))</definedName>
    <definedName name="ama">'[68]YTD-March''10'!#REF!</definedName>
    <definedName name="amin">#REF!</definedName>
    <definedName name="amin1">#REF!</definedName>
    <definedName name="amin2">#REF!</definedName>
    <definedName name="amol" localSheetId="3">#REF!</definedName>
    <definedName name="amol">#REF!</definedName>
    <definedName name="amritsar" localSheetId="3">'[69]AoR Finishing'!$J$309</definedName>
    <definedName name="amritsar" localSheetId="19">#REF!</definedName>
    <definedName name="amritsar" localSheetId="2">'[69]AoR Finishing'!$J$309</definedName>
    <definedName name="amritsar" localSheetId="25">'[69]AoR Finishing'!$J$309</definedName>
    <definedName name="amritsar" localSheetId="16">#REF!</definedName>
    <definedName name="amritsar">#REF!</definedName>
    <definedName name="Analysis" localSheetId="22">#REF!</definedName>
    <definedName name="Analysis" localSheetId="16">#REF!</definedName>
    <definedName name="Analysis" localSheetId="21">#REF!</definedName>
    <definedName name="Analysis">#REF!</definedName>
    <definedName name="Analysis_1">"#REF!"</definedName>
    <definedName name="anb">#REF!</definedName>
    <definedName name="anchor" localSheetId="3">#REF!</definedName>
    <definedName name="anchor" localSheetId="22">#REF!</definedName>
    <definedName name="anchor" localSheetId="16">#REF!</definedName>
    <definedName name="anchor" localSheetId="21">#REF!</definedName>
    <definedName name="anchor">#REF!</definedName>
    <definedName name="Anfang" localSheetId="3">#REF!</definedName>
    <definedName name="Anfang" localSheetId="16">#REF!</definedName>
    <definedName name="Anfang">#REF!</definedName>
    <definedName name="Angeb">#REF!</definedName>
    <definedName name="angle" localSheetId="3">#REF!</definedName>
    <definedName name="angle">#REF!</definedName>
    <definedName name="ANNEX2">#REF!</definedName>
    <definedName name="ANNEX2A">#REF!</definedName>
    <definedName name="ANNEX4">#REF!</definedName>
    <definedName name="annex4.1">#REF!</definedName>
    <definedName name="annex4.1a">#REF!</definedName>
    <definedName name="ANNEX4A">#REF!</definedName>
    <definedName name="annex6" localSheetId="2">#REF!</definedName>
    <definedName name="annex6" localSheetId="25">#REF!</definedName>
    <definedName name="annex6">#REF!</definedName>
    <definedName name="annex6_9">#REF!</definedName>
    <definedName name="annexure_A">#REF!</definedName>
    <definedName name="ANNEXURE_FOR_BILL_NO.EUS_632_FDN_001">#REF!</definedName>
    <definedName name="ANNEXURE_FOR_BILL_NO.EUS_632_FDN_002">#REF!</definedName>
    <definedName name="ANNEXURE4A">#REF!</definedName>
    <definedName name="anscount" hidden="1">1</definedName>
    <definedName name="anticorrosive" localSheetId="3">[58]RA!$P$25</definedName>
    <definedName name="anticorrosive" localSheetId="19">#REF!</definedName>
    <definedName name="anticorrosive" localSheetId="2">[58]RA!$P$25</definedName>
    <definedName name="anticorrosive" localSheetId="25">[58]RA!$P$25</definedName>
    <definedName name="anticorrosive" localSheetId="16">#REF!</definedName>
    <definedName name="anticorrosive">#REF!</definedName>
    <definedName name="Ao">#REF!</definedName>
    <definedName name="Aone">#REF!</definedName>
    <definedName name="AP">#REF!</definedName>
    <definedName name="app" localSheetId="3">#REF!</definedName>
    <definedName name="app" localSheetId="22">#REF!</definedName>
    <definedName name="app" localSheetId="21">#REF!</definedName>
    <definedName name="app">#REF!</definedName>
    <definedName name="APPR">#REF!</definedName>
    <definedName name="Approach" localSheetId="2">#REF!</definedName>
    <definedName name="Approach" localSheetId="25">#REF!</definedName>
    <definedName name="Approach">#REF!</definedName>
    <definedName name="APR" localSheetId="3" hidden="1">{"form-D1",#N/A,FALSE,"FORM-D1";"form-D1_amt",#N/A,FALSE,"FORM-D1"}</definedName>
    <definedName name="APR" localSheetId="22" hidden="1">{"form-D1",#N/A,FALSE,"FORM-D1";"form-D1_amt",#N/A,FALSE,"FORM-D1"}</definedName>
    <definedName name="APR" localSheetId="19" hidden="1">{"form-D1",#N/A,FALSE,"FORM-D1";"form-D1_amt",#N/A,FALSE,"FORM-D1"}</definedName>
    <definedName name="APR" localSheetId="2" hidden="1">{"form-D1",#N/A,FALSE,"FORM-D1";"form-D1_amt",#N/A,FALSE,"FORM-D1"}</definedName>
    <definedName name="APR" localSheetId="25" hidden="1">{"form-D1",#N/A,FALSE,"FORM-D1";"form-D1_amt",#N/A,FALSE,"FORM-D1"}</definedName>
    <definedName name="APR" localSheetId="16" hidden="1">{"form-D1",#N/A,FALSE,"FORM-D1";"form-D1_amt",#N/A,FALSE,"FORM-D1"}</definedName>
    <definedName name="APR" localSheetId="21" hidden="1">{"form-D1",#N/A,FALSE,"FORM-D1";"form-D1_amt",#N/A,FALSE,"FORM-D1"}</definedName>
    <definedName name="APR" hidden="1">{"form-D1",#N/A,FALSE,"FORM-D1";"form-D1_amt",#N/A,FALSE,"FORM-D1"}</definedName>
    <definedName name="APR_1">NA()</definedName>
    <definedName name="APRIL">#REF!</definedName>
    <definedName name="april_qty" localSheetId="22">#REF!</definedName>
    <definedName name="april_qty" localSheetId="16">#REF!</definedName>
    <definedName name="april_qty" localSheetId="21">#REF!</definedName>
    <definedName name="april_qty">#REF!</definedName>
    <definedName name="APRIL14"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RIL14"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pty" localSheetId="3" hidden="1">{#N/A,#N/A,FALSE,"WRSUMMARY";#N/A,#N/A,FALSE,"ANNEX-1";#N/A,#N/A,FALSE,"ANNEX-2";#N/A,#N/A,FALSE,"ANNEX-3";#N/A,#N/A,FALSE,"WORKING"}</definedName>
    <definedName name="apty" localSheetId="22" hidden="1">{#N/A,#N/A,FALSE,"WRSUMMARY";#N/A,#N/A,FALSE,"ANNEX-1";#N/A,#N/A,FALSE,"ANNEX-2";#N/A,#N/A,FALSE,"ANNEX-3";#N/A,#N/A,FALSE,"WORKING"}</definedName>
    <definedName name="apty" localSheetId="19" hidden="1">{#N/A,#N/A,FALSE,"WRSUMMARY";#N/A,#N/A,FALSE,"ANNEX-1";#N/A,#N/A,FALSE,"ANNEX-2";#N/A,#N/A,FALSE,"ANNEX-3";#N/A,#N/A,FALSE,"WORKING"}</definedName>
    <definedName name="apty" localSheetId="2" hidden="1">{#N/A,#N/A,FALSE,"WRSUMMARY";#N/A,#N/A,FALSE,"ANNEX-1";#N/A,#N/A,FALSE,"ANNEX-2";#N/A,#N/A,FALSE,"ANNEX-3";#N/A,#N/A,FALSE,"WORKING"}</definedName>
    <definedName name="apty" localSheetId="25" hidden="1">{#N/A,#N/A,FALSE,"WRSUMMARY";#N/A,#N/A,FALSE,"ANNEX-1";#N/A,#N/A,FALSE,"ANNEX-2";#N/A,#N/A,FALSE,"ANNEX-3";#N/A,#N/A,FALSE,"WORKING"}</definedName>
    <definedName name="apty" localSheetId="16" hidden="1">{#N/A,#N/A,FALSE,"WRSUMMARY";#N/A,#N/A,FALSE,"ANNEX-1";#N/A,#N/A,FALSE,"ANNEX-2";#N/A,#N/A,FALSE,"ANNEX-3";#N/A,#N/A,FALSE,"WORKING"}</definedName>
    <definedName name="apty" localSheetId="21" hidden="1">{#N/A,#N/A,FALSE,"WRSUMMARY";#N/A,#N/A,FALSE,"ANNEX-1";#N/A,#N/A,FALSE,"ANNEX-2";#N/A,#N/A,FALSE,"ANNEX-3";#N/A,#N/A,FALSE,"WORKING"}</definedName>
    <definedName name="apty" hidden="1">{#N/A,#N/A,FALSE,"WRSUMMARY";#N/A,#N/A,FALSE,"ANNEX-1";#N/A,#N/A,FALSE,"ANNEX-2";#N/A,#N/A,FALSE,"ANNEX-3";#N/A,#N/A,FALSE,"WORKING"}</definedName>
    <definedName name="aq" localSheetId="3">#REF!</definedName>
    <definedName name="aq" localSheetId="22">#REF!</definedName>
    <definedName name="aq" localSheetId="19">#REF!</definedName>
    <definedName name="aq" localSheetId="2">#REF!</definedName>
    <definedName name="aq" localSheetId="25">#REF!</definedName>
    <definedName name="aq" localSheetId="21">#REF!</definedName>
    <definedName name="aq">#REF!</definedName>
    <definedName name="ar">#REF!</definedName>
    <definedName name="arb" localSheetId="3" hidden="1">#REF!</definedName>
    <definedName name="arb" hidden="1">#REF!</definedName>
    <definedName name="arctanz">#REF!</definedName>
    <definedName name="Area">#REF!</definedName>
    <definedName name="AREA_000" localSheetId="3">#REF!</definedName>
    <definedName name="AREA_000">#REF!</definedName>
    <definedName name="AREA_001">#REF!</definedName>
    <definedName name="AreaA1" localSheetId="3">#REF!,#REF!,#REF!</definedName>
    <definedName name="AreaA1" localSheetId="19">#REF!,#REF!,#REF!</definedName>
    <definedName name="AreaA1" localSheetId="16">#REF!,#REF!,#REF!</definedName>
    <definedName name="AreaA1">#REF!,#REF!,#REF!</definedName>
    <definedName name="AreaA3" localSheetId="3">#REF!,#REF!,#REF!</definedName>
    <definedName name="AreaA3" localSheetId="16">#REF!,#REF!,#REF!</definedName>
    <definedName name="AreaA3">#REF!,#REF!,#REF!</definedName>
    <definedName name="aredsgdrgaer">#REF!</definedName>
    <definedName name="arrotonda" localSheetId="3">#REF!</definedName>
    <definedName name="arrotonda" localSheetId="22">#REF!</definedName>
    <definedName name="arrotonda" localSheetId="16">#REF!</definedName>
    <definedName name="arrotonda" localSheetId="21">#REF!</definedName>
    <definedName name="arrotonda">#REF!</definedName>
    <definedName name="arwrw">#REF!</definedName>
    <definedName name="as" localSheetId="22">#REF!</definedName>
    <definedName name="as" localSheetId="21">#REF!</definedName>
    <definedName name="as" localSheetId="1">#REF!</definedName>
    <definedName name="as">#REF!</definedName>
    <definedName name="as_1">[70]Vdc5!#REF!</definedName>
    <definedName name="AS_disc" localSheetId="1">#REF!</definedName>
    <definedName name="AS_disc">#REF!</definedName>
    <definedName name="AS2DocOpenMode" hidden="1">"AS2DocumentEdit"</definedName>
    <definedName name="asa">#REF!</definedName>
    <definedName name="asd" localSheetId="3">#REF!</definedName>
    <definedName name="asd" localSheetId="22">#REF!</definedName>
    <definedName name="asd" localSheetId="16">#REF!</definedName>
    <definedName name="asd" localSheetId="21">#REF!</definedName>
    <definedName name="asd">#REF!</definedName>
    <definedName name="asda" localSheetId="3">#REF!</definedName>
    <definedName name="asda" localSheetId="2">#REF!</definedName>
    <definedName name="asda" localSheetId="25">#REF!</definedName>
    <definedName name="asda">#REF!</definedName>
    <definedName name="asdcasd"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9"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1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casd"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asddfr" localSheetId="16">#REF!</definedName>
    <definedName name="asddfr">#REF!</definedName>
    <definedName name="asdff" localSheetId="16">#REF!</definedName>
    <definedName name="asdff">#REF!</definedName>
    <definedName name="asdfgf" localSheetId="3">#REF!</definedName>
    <definedName name="asdfgf" localSheetId="22">#REF!</definedName>
    <definedName name="asdfgf" localSheetId="21">#REF!</definedName>
    <definedName name="asdfgf">#REF!</definedName>
    <definedName name="ASDFGH" localSheetId="3" hidden="1">#REF!</definedName>
    <definedName name="ASDFGH" hidden="1">#REF!</definedName>
    <definedName name="ASDGSG" hidden="1">{"'PROFITABILITY'!$A$1:$F$45"}</definedName>
    <definedName name="asdsad" localSheetId="1">#REF!</definedName>
    <definedName name="asdsad">#REF!</definedName>
    <definedName name="ASF">#REF!</definedName>
    <definedName name="asfaff">#REF!</definedName>
    <definedName name="asfdasdf">#REF!</definedName>
    <definedName name="asfdasfas">#N/A</definedName>
    <definedName name="ASFFFF">#REF!</definedName>
    <definedName name="asfgeruu">#REF!</definedName>
    <definedName name="asfsd">#REF!</definedName>
    <definedName name="ASHOKA" localSheetId="19">#REF!</definedName>
    <definedName name="ASHOKA">#REF!</definedName>
    <definedName name="asjk" hidden="1">{"form-D1",#N/A,FALSE,"FORM-D1";"form-D1_amt",#N/A,FALSE,"FORM-D1"}</definedName>
    <definedName name="ass" localSheetId="22" hidden="1">#REF!</definedName>
    <definedName name="ass" localSheetId="16">#REF!</definedName>
    <definedName name="ass" localSheetId="21" hidden="1">#REF!</definedName>
    <definedName name="ass" hidden="1">#REF!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ASAASA" localSheetId="22" hidden="1">#REF!</definedName>
    <definedName name="ASSASAASA" localSheetId="21" hidden="1">#REF!</definedName>
    <definedName name="ASSASAASA" hidden="1">#REF!</definedName>
    <definedName name="assets">#REF!</definedName>
    <definedName name="ASSSSSS" hidden="1">#REF!</definedName>
    <definedName name="ASSSSSSSSSSSSSSSSSSSSSSSS">#REF!</definedName>
    <definedName name="asw">#REF!</definedName>
    <definedName name="At">#REF!</definedName>
    <definedName name="Athree">#REF!</definedName>
    <definedName name="Attachment_C_3">#REF!</definedName>
    <definedName name="Atwo">#REF!</definedName>
    <definedName name="atype3.0">#REF!</definedName>
    <definedName name="AUD">#REF!</definedName>
    <definedName name="August">#REF!</definedName>
    <definedName name="Auto">#REF!</definedName>
    <definedName name="autofill_data">#REF!</definedName>
    <definedName name="aux">#REF!</definedName>
    <definedName name="Aux.items">#REF!</definedName>
    <definedName name="AuxRelay">#REF!</definedName>
    <definedName name="Available_Labour" localSheetId="3">'[71]LABOUR RATE'!$B$4:$B$20</definedName>
    <definedName name="Available_Labour" localSheetId="19">#REF!</definedName>
    <definedName name="Available_Labour" localSheetId="2">'[71]LABOUR RATE'!$B$4:$B$20</definedName>
    <definedName name="Available_Labour" localSheetId="25">'[71]LABOUR RATE'!$B$4:$B$20</definedName>
    <definedName name="Available_Labour" localSheetId="16">#REF!</definedName>
    <definedName name="Available_Labour">#REF!</definedName>
    <definedName name="AVIBRA" localSheetId="3">'[60]Cost of O &amp; O'!$F$8</definedName>
    <definedName name="AVIBRA" localSheetId="19">#REF!</definedName>
    <definedName name="AVIBRA" localSheetId="2">'[60]Cost of O &amp; O'!$F$8</definedName>
    <definedName name="AVIBRA" localSheetId="25">'[60]Cost of O &amp; O'!$F$8</definedName>
    <definedName name="AVIBRA" localSheetId="16">#REF!</definedName>
    <definedName name="AVIBRA">#REF!</definedName>
    <definedName name="aw" localSheetId="22">#REF!</definedName>
    <definedName name="aw" localSheetId="16">#REF!</definedName>
    <definedName name="aw" localSheetId="21">#REF!</definedName>
    <definedName name="aw">#REF!</definedName>
    <definedName name="awsegfSAeFG">#REF!</definedName>
    <definedName name="AWW">#REF!</definedName>
    <definedName name="ax" localSheetId="2">#REF!</definedName>
    <definedName name="ax" localSheetId="25">#REF!</definedName>
    <definedName name="ax">#REF!</definedName>
    <definedName name="AXXX2">[25]CAL!#REF!</definedName>
    <definedName name="AXXX3">[25]CAL!#REF!</definedName>
    <definedName name="AXXX3d">[25]CAL!#REF!</definedName>
    <definedName name="AXXXX2">[25]CAL!#REF!</definedName>
    <definedName name="AXXXX3">[25]CAL!#REF!</definedName>
    <definedName name="ay" localSheetId="2">#REF!</definedName>
    <definedName name="ay" localSheetId="25">#REF!</definedName>
    <definedName name="ay">#REF!</definedName>
    <definedName name="azdfrgg">#REF!</definedName>
    <definedName name="aziz" localSheetId="3">[72]Data!$J$9:$K$13</definedName>
    <definedName name="aziz" localSheetId="19">#REF!</definedName>
    <definedName name="aziz" localSheetId="2">[72]Data!$J$9:$K$13</definedName>
    <definedName name="aziz" localSheetId="25">[72]Data!$J$9:$K$13</definedName>
    <definedName name="aziz" localSheetId="16">#REF!</definedName>
    <definedName name="aziz">#REF!</definedName>
    <definedName name="azsa" localSheetId="3" hidden="1">{"'PROFITABILITY'!$A$1:$F$45"}</definedName>
    <definedName name="azsa" localSheetId="22" hidden="1">{"'PROFITABILITY'!$A$1:$F$45"}</definedName>
    <definedName name="azsa" localSheetId="19" hidden="1">{"'PROFITABILITY'!$A$1:$F$45"}</definedName>
    <definedName name="azsa" localSheetId="2" hidden="1">{"'PROFITABILITY'!$A$1:$F$45"}</definedName>
    <definedName name="azsa" localSheetId="25" hidden="1">{"'PROFITABILITY'!$A$1:$F$45"}</definedName>
    <definedName name="azsa" localSheetId="16" hidden="1">{"'PROFITABILITY'!$A$1:$F$45"}</definedName>
    <definedName name="azsa" localSheetId="21" hidden="1">{"'PROFITABILITY'!$A$1:$F$45"}</definedName>
    <definedName name="azsa" hidden="1">{"'PROFITABILITY'!$A$1:$F$45"}</definedName>
    <definedName name="B" localSheetId="2">#REF!</definedName>
    <definedName name="B" localSheetId="25">#REF!</definedName>
    <definedName name="B">#REF!</definedName>
    <definedName name="B___0">#REF!</definedName>
    <definedName name="B___13">#REF!</definedName>
    <definedName name="b_1">#REF!</definedName>
    <definedName name="b_dash">#REF!</definedName>
    <definedName name="B_FLG">#REF!</definedName>
    <definedName name="b1x">#REF!</definedName>
    <definedName name="b1xx">#REF!</definedName>
    <definedName name="b2x">#REF!</definedName>
    <definedName name="b2xx">#REF!</definedName>
    <definedName name="Ba">#REF!</definedName>
    <definedName name="back_pressure">#REF!</definedName>
    <definedName name="BAL">#REF!</definedName>
    <definedName name="ball">#REF!</definedName>
    <definedName name="ballies" localSheetId="3">'[22]Material '!$G$31</definedName>
    <definedName name="ballies" localSheetId="19">#REF!</definedName>
    <definedName name="ballies" localSheetId="2">'[22]Material '!$G$31</definedName>
    <definedName name="ballies" localSheetId="25">'[22]Material '!$G$31</definedName>
    <definedName name="ballies" localSheetId="16">#REF!</definedName>
    <definedName name="ballies">#REF!</definedName>
    <definedName name="bas" localSheetId="3" hidden="1">{"'PROFITABILITY'!$A$1:$F$45"}</definedName>
    <definedName name="bas" localSheetId="22" hidden="1">{"'PROFITABILITY'!$A$1:$F$45"}</definedName>
    <definedName name="bas" localSheetId="19" hidden="1">{"'PROFITABILITY'!$A$1:$F$45"}</definedName>
    <definedName name="bas" localSheetId="2" hidden="1">{"'PROFITABILITY'!$A$1:$F$45"}</definedName>
    <definedName name="bas" localSheetId="25" hidden="1">{"'PROFITABILITY'!$A$1:$F$45"}</definedName>
    <definedName name="bas" localSheetId="16" hidden="1">{"'PROFITABILITY'!$A$1:$F$45"}</definedName>
    <definedName name="bas" localSheetId="21" hidden="1">{"'PROFITABILITY'!$A$1:$F$45"}</definedName>
    <definedName name="bas" hidden="1">{"'PROFITABILITY'!$A$1:$F$45"}</definedName>
    <definedName name="BASE_PLATE">#REF!</definedName>
    <definedName name="BaseCement">[73]Indices!$F$7</definedName>
    <definedName name="BaseClayProducts">[73]Indices!$G$7</definedName>
    <definedName name="BaseDiesel">[73]Indices!$C$7</definedName>
    <definedName name="BaseI1">#REF!</definedName>
    <definedName name="BaseI2">#REF!</definedName>
    <definedName name="BaseI3">#REF!</definedName>
    <definedName name="BaseI4">#REF!</definedName>
    <definedName name="BaseIronSteel">[73]Indices!$E$7</definedName>
    <definedName name="BasekV1">#REF!</definedName>
    <definedName name="BasekV2">#REF!</definedName>
    <definedName name="BasekV3">#REF!</definedName>
    <definedName name="BasekV4">#REF!</definedName>
    <definedName name="BaseLabour">[73]Indices!$D$7</definedName>
    <definedName name="BaseMVA">#REF!</definedName>
    <definedName name="basetrav">#REF!</definedName>
    <definedName name="BASHA">#REF!</definedName>
    <definedName name="Basic_Material_List" localSheetId="3">'[71]Material Rate'!$B$5:$B$17</definedName>
    <definedName name="Basic_Material_List" localSheetId="19">#REF!</definedName>
    <definedName name="Basic_Material_List" localSheetId="2">'[71]Material Rate'!$B$5:$B$17</definedName>
    <definedName name="Basic_Material_List" localSheetId="25">'[71]Material Rate'!$B$5:$B$17</definedName>
    <definedName name="Basic_Material_List" localSheetId="16">#REF!</definedName>
    <definedName name="Basic_Material_List">#REF!</definedName>
    <definedName name="basic_rtu" localSheetId="22">#REF!</definedName>
    <definedName name="basic_rtu" localSheetId="16">#REF!</definedName>
    <definedName name="basic_rtu" localSheetId="21">#REF!</definedName>
    <definedName name="basic_rtu">#REF!</definedName>
    <definedName name="bat">#REF!</definedName>
    <definedName name="bat_det">#REF!</definedName>
    <definedName name="Batching_hot_mix_plant">#REF!</definedName>
    <definedName name="BAUfaktor" localSheetId="22">#REF!</definedName>
    <definedName name="BAUfaktor" localSheetId="21">#REF!</definedName>
    <definedName name="BAUfaktor">#REF!</definedName>
    <definedName name="bawerffg">#REF!</definedName>
    <definedName name="bb" localSheetId="3" hidden="1">{"'PROFITABILITY'!$A$1:$F$45"}</definedName>
    <definedName name="bb" localSheetId="22" hidden="1">{"'PROFITABILITY'!$A$1:$F$45"}</definedName>
    <definedName name="bb" localSheetId="19" hidden="1">{"'PROFITABILITY'!$A$1:$F$45"}</definedName>
    <definedName name="bb" localSheetId="2" hidden="1">{"'PROFITABILITY'!$A$1:$F$45"}</definedName>
    <definedName name="bb" localSheetId="25" hidden="1">{"'PROFITABILITY'!$A$1:$F$45"}</definedName>
    <definedName name="bb" localSheetId="16">#REF!</definedName>
    <definedName name="bb" localSheetId="21" hidden="1">{"'PROFITABILITY'!$A$1:$F$45"}</definedName>
    <definedName name="bb" hidden="1">{"'PROFITABILITY'!$A$1:$F$45"}</definedName>
    <definedName name="bbb" localSheetId="3" hidden="1">{"'PROFITABILITY'!$A$1:$F$45"}</definedName>
    <definedName name="bbb" localSheetId="22" hidden="1">{"'PROFITABILITY'!$A$1:$F$45"}</definedName>
    <definedName name="bbb" localSheetId="19" hidden="1">{"'PROFITABILITY'!$A$1:$F$45"}</definedName>
    <definedName name="bbb" localSheetId="2" hidden="1">{"'PROFITABILITY'!$A$1:$F$45"}</definedName>
    <definedName name="bbb" localSheetId="25" hidden="1">{"'PROFITABILITY'!$A$1:$F$45"}</definedName>
    <definedName name="BBB" localSheetId="16">#REF!</definedName>
    <definedName name="bbb" localSheetId="21" hidden="1">{"'PROFITABILITY'!$A$1:$F$45"}</definedName>
    <definedName name="bbb" hidden="1">{"'PROFITABILITY'!$A$1:$F$45"}</definedName>
    <definedName name="bbbb">#REF!</definedName>
    <definedName name="BBH">#REF!</definedName>
    <definedName name="bc" localSheetId="2">#REF!</definedName>
    <definedName name="bc" localSheetId="25">#REF!</definedName>
    <definedName name="bc">#REF!</definedName>
    <definedName name="bcd">#REF!</definedName>
    <definedName name="bcgf">[57]CLAY!#REF!</definedName>
    <definedName name="bcs">#REF!</definedName>
    <definedName name="bct">#REF!</definedName>
    <definedName name="bcv" localSheetId="3" hidden="1">{"'PROFITABILITY'!$A$1:$F$45"}</definedName>
    <definedName name="bcv" localSheetId="22" hidden="1">{"'PROFITABILITY'!$A$1:$F$45"}</definedName>
    <definedName name="bcv" localSheetId="19" hidden="1">{"'PROFITABILITY'!$A$1:$F$45"}</definedName>
    <definedName name="bcv" localSheetId="2" hidden="1">{"'PROFITABILITY'!$A$1:$F$45"}</definedName>
    <definedName name="bcv" localSheetId="25" hidden="1">{"'PROFITABILITY'!$A$1:$F$45"}</definedName>
    <definedName name="bcv" localSheetId="16" hidden="1">{"'PROFITABILITY'!$A$1:$F$45"}</definedName>
    <definedName name="bcv" localSheetId="21" hidden="1">{"'PROFITABILITY'!$A$1:$F$45"}</definedName>
    <definedName name="bcv" hidden="1">{"'PROFITABILITY'!$A$1:$F$45"}</definedName>
    <definedName name="BD" localSheetId="19">INDEX(#REF!,MATCH(#REF!,#REF!,0))</definedName>
    <definedName name="BD" localSheetId="16">INDEX(#REF!,MATCH(#REF!,#REF!,0))</definedName>
    <definedName name="BD">INDEX(#REF!,MATCH(#REF!,#REF!,0))</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 localSheetId="19">INDEX(#REF!,MATCH(#REF!,#REF!,0))</definedName>
    <definedName name="BE" localSheetId="2">INDEX(#REF!,MATCH(#REF!,#REF!,0))</definedName>
    <definedName name="BE" localSheetId="25">INDEX(#REF!,MATCH(#REF!,#REF!,0))</definedName>
    <definedName name="BE" localSheetId="16">INDEX(#REF!,MATCH(#REF!,#REF!,0))</definedName>
    <definedName name="BE">INDEX(#REF!,MATCH(#REF!,#REF!,0))</definedName>
    <definedName name="bearings" localSheetId="3">[74]Inputs!$D$16</definedName>
    <definedName name="bearings" localSheetId="19">#REF!</definedName>
    <definedName name="bearings" localSheetId="2">[74]Inputs!$D$16</definedName>
    <definedName name="bearings" localSheetId="25">[74]Inputs!$D$16</definedName>
    <definedName name="bearings" localSheetId="16">#REF!</definedName>
    <definedName name="bearings">#REF!</definedName>
    <definedName name="Beg_Bal">#REF!</definedName>
    <definedName name="Beldar" localSheetId="16">#REF!</definedName>
    <definedName name="Beldar">#REF!</definedName>
    <definedName name="BEN" localSheetId="22">#REF!</definedName>
    <definedName name="BEN" localSheetId="21">#REF!</definedName>
    <definedName name="BEN">#REF!</definedName>
    <definedName name="BEND">#REF!</definedName>
    <definedName name="Benefits" localSheetId="22">#REF!</definedName>
    <definedName name="Benefits" localSheetId="21">#REF!</definedName>
    <definedName name="Benefits">#REF!</definedName>
    <definedName name="BENJ">#REF!</definedName>
    <definedName name="Bentonite" localSheetId="3">[75]RA!$P$27</definedName>
    <definedName name="Bentonite" localSheetId="19">#REF!</definedName>
    <definedName name="Bentonite" localSheetId="2">[75]RA!$P$27</definedName>
    <definedName name="Bentonite" localSheetId="25">[75]RA!$P$27</definedName>
    <definedName name="Bentonite" localSheetId="16">#REF!</definedName>
    <definedName name="Bentonite">#REF!</definedName>
    <definedName name="beta" localSheetId="22">#REF!</definedName>
    <definedName name="beta" localSheetId="16">#REF!</definedName>
    <definedName name="beta" localSheetId="21">#REF!</definedName>
    <definedName name="beta">#REF!</definedName>
    <definedName name="BF" localSheetId="22">INDEX(#REF!,MATCH(#REF!,#REF!,0))</definedName>
    <definedName name="BF" localSheetId="19">INDEX(#REF!,MATCH(#REF!,#REF!,0))</definedName>
    <definedName name="BF" localSheetId="2">INDEX(#REF!,MATCH(#REF!,#REF!,0))</definedName>
    <definedName name="BF" localSheetId="25">INDEX(#REF!,MATCH(#REF!,#REF!,0))</definedName>
    <definedName name="BF" localSheetId="16">#REF!</definedName>
    <definedName name="BF" localSheetId="21">INDEX(#REF!,MATCH(#REF!,#REF!,0))</definedName>
    <definedName name="BF">INDEX(#REF!,MATCH(#REF!,#REF!,0))</definedName>
    <definedName name="BG" localSheetId="22">#REF!</definedName>
    <definedName name="BG" localSheetId="21">#REF!</definedName>
    <definedName name="BG">#REF!</definedName>
    <definedName name="BG_CHGS">#REF!</definedName>
    <definedName name="BG_RATE">#REF!</definedName>
    <definedName name="BGrP">#REF!</definedName>
    <definedName name="BGT3_WORKING">#REF!</definedName>
    <definedName name="BH" localSheetId="22">INDEX(#REF!,MATCH(#REF!,#REF!,0))</definedName>
    <definedName name="BH" localSheetId="19">INDEX(#REF!,MATCH(#REF!,#REF!,0))</definedName>
    <definedName name="BH" localSheetId="2">INDEX(#REF!,MATCH(#REF!,#REF!,0))</definedName>
    <definedName name="BH" localSheetId="25">INDEX(#REF!,MATCH(#REF!,#REF!,0))</definedName>
    <definedName name="bh" localSheetId="16">#REF!</definedName>
    <definedName name="BH" localSheetId="21">INDEX(#REF!,MATCH(#REF!,#REF!,0))</definedName>
    <definedName name="BH">INDEX(#REF!,MATCH(#REF!,#REF!,0))</definedName>
    <definedName name="bhaska1">#REF!</definedName>
    <definedName name="bhaskar">#REF!</definedName>
    <definedName name="Bhisti">#REF!</definedName>
    <definedName name="bhs">[76]strain!#REF!</definedName>
    <definedName name="BI" localSheetId="22">INDEX(#REF!,MATCH(#REF!,#REF!,0))</definedName>
    <definedName name="BI" localSheetId="19">INDEX(#REF!,MATCH(#REF!,#REF!,0))</definedName>
    <definedName name="BI" localSheetId="16">#REF!</definedName>
    <definedName name="BI" localSheetId="21">INDEX(#REF!,MATCH(#REF!,#REF!,0))</definedName>
    <definedName name="BI">INDEX(#REF!,MATCH(#REF!,#REF!,0))</definedName>
    <definedName name="BID_CURR">#REF!</definedName>
    <definedName name="Bidder_Quote_Ref_No">#REF!</definedName>
    <definedName name="biddername">#N/A</definedName>
    <definedName name="BILLNOWISE">#REF!</definedName>
    <definedName name="Bilu">#REF!</definedName>
    <definedName name="Bilu2">#REF!</definedName>
    <definedName name="Bilu3">#REF!</definedName>
    <definedName name="bina">#REF!</definedName>
    <definedName name="Bindingwire">#REF!</definedName>
    <definedName name="bitpressuredis" localSheetId="3">'[77]Machinary_Road Work'!$K$7</definedName>
    <definedName name="bitpressuredis" localSheetId="19">#REF!</definedName>
    <definedName name="bitpressuredis" localSheetId="2">'[77]Machinary_Road Work'!$K$7</definedName>
    <definedName name="bitpressuredis" localSheetId="25">'[77]Machinary_Road Work'!$K$7</definedName>
    <definedName name="bitpressuredis" localSheetId="16">#REF!</definedName>
    <definedName name="bitpressuredis">#REF!</definedName>
    <definedName name="BJ" localSheetId="19">INDEX(#REF!,MATCH(#REF!,#REF!,0))</definedName>
    <definedName name="BJ" localSheetId="16">INDEX(#REF!,MATCH(#REF!,#REF!,0))</definedName>
    <definedName name="BJ">INDEX(#REF!,MATCH(#REF!,#REF!,0))</definedName>
    <definedName name="BK" localSheetId="19">INDEX(#REF!,MATCH(#REF!,#REF!,0))</definedName>
    <definedName name="BK" localSheetId="16">INDEX(#REF!,MATCH(#REF!,#REF!,0))</definedName>
    <definedName name="BK">INDEX(#REF!,MATCH(#REF!,#REF!,0))</definedName>
    <definedName name="BKS" localSheetId="3">[78]BOQ!#REF!</definedName>
    <definedName name="BKS" localSheetId="19">#REF!</definedName>
    <definedName name="BKS" localSheetId="2">[78]BOQ!#REF!</definedName>
    <definedName name="BKS" localSheetId="25">[78]BOQ!#REF!</definedName>
    <definedName name="BKS" localSheetId="16">#REF!</definedName>
    <definedName name="BKS">#REF!</definedName>
    <definedName name="BL" localSheetId="19">INDEX(#REF!,MATCH(#REF!,#REF!,0))</definedName>
    <definedName name="BL" localSheetId="16">INDEX(#REF!,MATCH(#REF!,#REF!,0))</definedName>
    <definedName name="BL">INDEX(#REF!,MATCH(#REF!,#REF!,0))</definedName>
    <definedName name="BL2A">#N/A</definedName>
    <definedName name="BL2A2">#N/A</definedName>
    <definedName name="BL2AA">#N/A</definedName>
    <definedName name="BL2AAA">#N/A</definedName>
    <definedName name="BL2B">#N/A</definedName>
    <definedName name="BL2BB">#N/A</definedName>
    <definedName name="BL2BBB">#N/A</definedName>
    <definedName name="BL2C">#N/A</definedName>
    <definedName name="BL2CC">#N/A</definedName>
    <definedName name="BL2CCC">#N/A</definedName>
    <definedName name="BL3A">#N/A</definedName>
    <definedName name="BL3AA">#N/A</definedName>
    <definedName name="BL3AAA">#N/A</definedName>
    <definedName name="BL3B">#N/A</definedName>
    <definedName name="BL3BB">#N/A</definedName>
    <definedName name="BL3BBB">#N/A</definedName>
    <definedName name="BL3C">#N/A</definedName>
    <definedName name="BL3CC">#N/A</definedName>
    <definedName name="BL3CCC">#N/A</definedName>
    <definedName name="BL4A">#N/A</definedName>
    <definedName name="BL4AA">#N/A</definedName>
    <definedName name="BL4AAA">#N/A</definedName>
    <definedName name="BL4B">#N/A</definedName>
    <definedName name="BL4BB">#N/A</definedName>
    <definedName name="BL4BBB">#N/A</definedName>
    <definedName name="BL4C">#N/A</definedName>
    <definedName name="BL4CC">#N/A</definedName>
    <definedName name="BL4CCC">#N/A</definedName>
    <definedName name="BL5A">#N/A</definedName>
    <definedName name="BL5AA">#N/A</definedName>
    <definedName name="BL5AAA">#N/A</definedName>
    <definedName name="BL5B">#N/A</definedName>
    <definedName name="BL5BB">#N/A</definedName>
    <definedName name="BL5BBB">#N/A</definedName>
    <definedName name="BL5C">#N/A</definedName>
    <definedName name="BL5CC">#N/A</definedName>
    <definedName name="BL5CCC">#N/A</definedName>
    <definedName name="blhvhb" hidden="1">#REF!</definedName>
    <definedName name="BlkS" localSheetId="3">[12]Basicrates!$D$145</definedName>
    <definedName name="BlkS" localSheetId="19">#REF!</definedName>
    <definedName name="BlkS" localSheetId="2">[12]Basicrates!$D$145</definedName>
    <definedName name="BlkS" localSheetId="25">[12]Basicrates!$D$145</definedName>
    <definedName name="BlkS" localSheetId="16">#REF!</definedName>
    <definedName name="BlkS">#REF!</definedName>
    <definedName name="BM" localSheetId="22">#REF!</definedName>
    <definedName name="BM" localSheetId="16">#REF!</definedName>
    <definedName name="BM" localSheetId="21">#REF!</definedName>
    <definedName name="BM">#REF!</definedName>
    <definedName name="Bn" localSheetId="22">#REF!</definedName>
    <definedName name="Bn" localSheetId="21">#REF!</definedName>
    <definedName name="Bn">#REF!</definedName>
    <definedName name="BODY1">#REF!</definedName>
    <definedName name="BODY2">#REF!</definedName>
    <definedName name="boisar" localSheetId="22">#REF!</definedName>
    <definedName name="boisar" localSheetId="21">#REF!</definedName>
    <definedName name="boisar">#REF!</definedName>
    <definedName name="BOISAR_BAYWISE">#REF!</definedName>
    <definedName name="bol">#REF!</definedName>
    <definedName name="BOLT">#REF!</definedName>
    <definedName name="BoltCircle">#REF!</definedName>
    <definedName name="BoltCircleOrPoleOD">#REF!</definedName>
    <definedName name="bom" localSheetId="22">#REF!</definedName>
    <definedName name="bom" localSheetId="21">#REF!</definedName>
    <definedName name="bom" localSheetId="1">#REF!</definedName>
    <definedName name="bom">#REF!</definedName>
    <definedName name="BOM_PR">#REF!</definedName>
    <definedName name="BOM_PR_TOT">#REF!</definedName>
    <definedName name="boml">#REF!</definedName>
    <definedName name="bondstone" localSheetId="3">'[22]Material '!$G$40</definedName>
    <definedName name="bondstone" localSheetId="19">#REF!</definedName>
    <definedName name="bondstone" localSheetId="2">'[22]Material '!$G$40</definedName>
    <definedName name="bondstone" localSheetId="25">'[22]Material '!$G$40</definedName>
    <definedName name="bondstone" localSheetId="16">#REF!</definedName>
    <definedName name="bondstone">#REF!</definedName>
    <definedName name="BONPSCHE" localSheetId="22">#REF!</definedName>
    <definedName name="BONPSCHE" localSheetId="16">#REF!</definedName>
    <definedName name="BONPSCHE" localSheetId="21">#REF!</definedName>
    <definedName name="BONPSCHE">#REF!</definedName>
    <definedName name="BOQ">#REF!</definedName>
    <definedName name="BOQ_1">"#REF!"</definedName>
    <definedName name="boq_type" localSheetId="19">#REF!</definedName>
    <definedName name="boq_type">#REF!</definedName>
    <definedName name="boq_version" localSheetId="19">#REF!</definedName>
    <definedName name="boq_version">#REF!</definedName>
    <definedName name="BOSS" localSheetId="3">#REF!</definedName>
    <definedName name="BOSS" localSheetId="22">#REF!</definedName>
    <definedName name="BOSS" localSheetId="21">#REF!</definedName>
    <definedName name="BOSS">#REF!</definedName>
    <definedName name="botl">#REF!</definedName>
    <definedName name="botn">#REF!</definedName>
    <definedName name="BOX" localSheetId="3">#REF!</definedName>
    <definedName name="BOX">#REF!</definedName>
    <definedName name="bp" localSheetId="2">#REF!</definedName>
    <definedName name="bp" localSheetId="25">#REF!</definedName>
    <definedName name="bp">#REF!</definedName>
    <definedName name="bpf">#REF!</definedName>
    <definedName name="bps" localSheetId="22">#REF!</definedName>
    <definedName name="bps" localSheetId="21">#REF!</definedName>
    <definedName name="bps" localSheetId="1">#REF!</definedName>
    <definedName name="bps">#REF!</definedName>
    <definedName name="BQ">#REF!</definedName>
    <definedName name="BR_Resou" localSheetId="22">#REF!</definedName>
    <definedName name="BR_Resou" localSheetId="21">#REF!</definedName>
    <definedName name="BR_Resou" localSheetId="1">#REF!</definedName>
    <definedName name="BR_Resou">#REF!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ridge" localSheetId="3" hidden="1">{"form-D1",#N/A,FALSE,"FORM-D1";"form-D1_amt",#N/A,FALSE,"FORM-D1"}</definedName>
    <definedName name="Bridge" localSheetId="22" hidden="1">{"form-D1",#N/A,FALSE,"FORM-D1";"form-D1_amt",#N/A,FALSE,"FORM-D1"}</definedName>
    <definedName name="Bridge" localSheetId="19" hidden="1">{"form-D1",#N/A,FALSE,"FORM-D1";"form-D1_amt",#N/A,FALSE,"FORM-D1"}</definedName>
    <definedName name="Bridge" localSheetId="2" hidden="1">{"form-D1",#N/A,FALSE,"FORM-D1";"form-D1_amt",#N/A,FALSE,"FORM-D1"}</definedName>
    <definedName name="Bridge" localSheetId="25" hidden="1">{"form-D1",#N/A,FALSE,"FORM-D1";"form-D1_amt",#N/A,FALSE,"FORM-D1"}</definedName>
    <definedName name="Bridge" localSheetId="16" hidden="1">{"form-D1",#N/A,FALSE,"FORM-D1";"form-D1_amt",#N/A,FALSE,"FORM-D1"}</definedName>
    <definedName name="Bridge" localSheetId="21" hidden="1">{"form-D1",#N/A,FALSE,"FORM-D1";"form-D1_amt",#N/A,FALSE,"FORM-D1"}</definedName>
    <definedName name="Bridge" hidden="1">{"form-D1",#N/A,FALSE,"FORM-D1";"form-D1_amt",#N/A,FALSE,"FORM-D1"}</definedName>
    <definedName name="brk" localSheetId="16">#REF!</definedName>
    <definedName name="brk">#REF!</definedName>
    <definedName name="brk___0">#REF!</definedName>
    <definedName name="bs" localSheetId="22">#REF!</definedName>
    <definedName name="BS" localSheetId="16">#REF!</definedName>
    <definedName name="bs" localSheetId="21">#REF!</definedName>
    <definedName name="bs">#REF!</definedName>
    <definedName name="BS_9A" localSheetId="22">#REF!</definedName>
    <definedName name="BS_9A" localSheetId="21">#REF!</definedName>
    <definedName name="BS_9A">#REF!</definedName>
    <definedName name="BS_9B" localSheetId="22">#REF!</definedName>
    <definedName name="BS_9B" localSheetId="21">#REF!</definedName>
    <definedName name="BS_9B">#REF!</definedName>
    <definedName name="bt80.100" localSheetId="3">'[79]Abs PMRL'!$B$292</definedName>
    <definedName name="bt80.100" localSheetId="19">#REF!</definedName>
    <definedName name="bt80.100" localSheetId="2">'[79]Abs PMRL'!$B$292</definedName>
    <definedName name="bt80.100" localSheetId="25">'[79]Abs PMRL'!$B$292</definedName>
    <definedName name="bt80.100" localSheetId="16">#REF!</definedName>
    <definedName name="bt80.100">#REF!</definedName>
    <definedName name="btb_musd" localSheetId="22">#REF!</definedName>
    <definedName name="btb_musd" localSheetId="2">#REF!</definedName>
    <definedName name="btb_musd" localSheetId="25">#REF!</definedName>
    <definedName name="btb_musd" localSheetId="21">#REF!</definedName>
    <definedName name="btb_musd" localSheetId="1">#REF!</definedName>
    <definedName name="btb_musd">#REF!</definedName>
    <definedName name="bua">#REF!</definedName>
    <definedName name="bUB">#REF!</definedName>
    <definedName name="BUDDHA">#REF!</definedName>
    <definedName name="budgets">#REF!</definedName>
    <definedName name="building" localSheetId="3">'[80]DETAILED  BOQ'!$A$2</definedName>
    <definedName name="building" localSheetId="22">#REF!</definedName>
    <definedName name="building" localSheetId="19">#REF!</definedName>
    <definedName name="building" localSheetId="2">'[80]DETAILED  BOQ'!$A$2</definedName>
    <definedName name="building" localSheetId="25">'[80]DETAILED  BOQ'!$A$2</definedName>
    <definedName name="building" localSheetId="16">#REF!</definedName>
    <definedName name="building" localSheetId="21">#REF!</definedName>
    <definedName name="building">#REF!</definedName>
    <definedName name="building___0" localSheetId="3">'[81]ANNEXURE-A'!$A$2</definedName>
    <definedName name="building___0" localSheetId="19">#REF!</definedName>
    <definedName name="building___0" localSheetId="2">'[81]ANNEXURE-A'!$A$2</definedName>
    <definedName name="building___0" localSheetId="25">'[81]ANNEXURE-A'!$A$2</definedName>
    <definedName name="building___0" localSheetId="16">#REF!</definedName>
    <definedName name="building___0">#REF!</definedName>
    <definedName name="building___11" localSheetId="3">'[81]ANNEXURE-A'!$A$2</definedName>
    <definedName name="building___11" localSheetId="19">#REF!</definedName>
    <definedName name="building___11" localSheetId="2">'[81]ANNEXURE-A'!$A$2</definedName>
    <definedName name="building___11" localSheetId="25">'[81]ANNEXURE-A'!$A$2</definedName>
    <definedName name="building___11" localSheetId="16">#REF!</definedName>
    <definedName name="building___11">#REF!</definedName>
    <definedName name="building___12" localSheetId="3">'[81]ANNEXURE-A'!$A$2</definedName>
    <definedName name="building___12" localSheetId="19">#REF!</definedName>
    <definedName name="building___12" localSheetId="2">'[81]ANNEXURE-A'!$A$2</definedName>
    <definedName name="building___12" localSheetId="25">'[81]ANNEXURE-A'!$A$2</definedName>
    <definedName name="building___12" localSheetId="16">#REF!</definedName>
    <definedName name="building___12">#REF!</definedName>
    <definedName name="BuiltIn_AutoFilter___1" localSheetId="16">#REF!</definedName>
    <definedName name="BuiltIn_AutoFilter___1">#REF!</definedName>
    <definedName name="BuiltIn_AutoFilter___17" localSheetId="16">#REF!</definedName>
    <definedName name="BuiltIn_AutoFilter___17">#REF!</definedName>
    <definedName name="BuiltIn_AutoFilter___19">#REF!</definedName>
    <definedName name="BuiltIn_AutoFilter___6_2">"#REF!"</definedName>
    <definedName name="BuiltIn_AutoFilter___6_3">"#REF!"</definedName>
    <definedName name="BuiltIn_AutoFilter___6_4">"#REF!"</definedName>
    <definedName name="BuiltIn_Consolidate_Area___2">NA()</definedName>
    <definedName name="BuiltIn_Consolidate_Area___3">NA()</definedName>
    <definedName name="BuiltIn_Consolidate_Area___4">NA()</definedName>
    <definedName name="BuiltIn_Consolidate_Area___5">NA()</definedName>
    <definedName name="BuiltIn_Consolidate_Area___6">NA()</definedName>
    <definedName name="BuiltIn_Consolidate_Area___7">NA()</definedName>
    <definedName name="BuiltIn_Consolidate_Area___9">NA()</definedName>
    <definedName name="BuiltIn_Print_Area" localSheetId="3">#REF!</definedName>
    <definedName name="BuiltIn_Print_Area" localSheetId="22">#REF!</definedName>
    <definedName name="BuiltIn_Print_Area" localSheetId="16">#REF!</definedName>
    <definedName name="BuiltIn_Print_Area" localSheetId="21">#REF!</definedName>
    <definedName name="BuiltIn_Print_Area">#REF!</definedName>
    <definedName name="BuiltIn_Print_Area___0" localSheetId="3">#REF!</definedName>
    <definedName name="BuiltIn_Print_Area___0" localSheetId="16">#REF!</definedName>
    <definedName name="BuiltIn_Print_Area___0">#REF!</definedName>
    <definedName name="BuiltIn_Print_Area___0___0" localSheetId="3">#REF!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__0___0___0___0">#REF!</definedName>
    <definedName name="BuiltIn_Print_Area___0___0___0___0___0___0___0">#REF!</definedName>
    <definedName name="BuiltIn_Print_Area___0___0___0___0___0___0___0___0">#REF!</definedName>
    <definedName name="BuiltIn_Print_Area___0___0___0___0___0___0___0___0___0">#REF!</definedName>
    <definedName name="BuiltIn_Print_Area___0___0___0___0___0___0___0___0___0___0">#REF!</definedName>
    <definedName name="BuiltIn_Print_Area___0___0___0___0___0___0___0___0___0___0___0">#REF!</definedName>
    <definedName name="BuiltIn_Print_Area___0___0___0___0___0___0___0___0___0___0___0___0">#REF!</definedName>
    <definedName name="BuiltIn_Print_Area___0___0___0___0___0___0___0___0___0___0___0___0___0">#REF!</definedName>
    <definedName name="BuiltIn_Print_Area___0___0___0___0___0___0___0___0___0___0___0___0___0___0">#REF!</definedName>
    <definedName name="BuiltIn_Print_Area___0___0___0___0___0___0___0___0___0_1">#REF!</definedName>
    <definedName name="BuiltIn_Print_Area___0___0___0___0___0___0___0___0_1">#REF!</definedName>
    <definedName name="BuiltIn_Print_Area___0___0___0___0___0___0___0_1">[82]Raipur!#REF!</definedName>
    <definedName name="BuiltIn_Print_Area___0___0___0___0___0___0_1">#REF!</definedName>
    <definedName name="BuiltIn_Print_Area___0___0___0___0___0_1">[82]Raipur!#REF!</definedName>
    <definedName name="BuiltIn_Print_Area___0___0___0___0_1">#REF!</definedName>
    <definedName name="BuiltIn_Print_Area___0___0___0_1">[82]Raipur!#REF!</definedName>
    <definedName name="BuiltIn_Print_Area___0___0_1">#REF!</definedName>
    <definedName name="BuiltIn_Print_Area___0_1">#REF!</definedName>
    <definedName name="BuiltIn_Print_Area_1">#REF!</definedName>
    <definedName name="BuiltIn_Print_Titles">#REF!</definedName>
    <definedName name="BuiltIn_Print_Titles___0" localSheetId="2">#REF!</definedName>
    <definedName name="BuiltIn_Print_Titles___0" localSheetId="25">#REF!</definedName>
    <definedName name="BuiltIn_Print_Titles___0">#REF!</definedName>
    <definedName name="BuiltIn_Print_Titles___0___0">#REF!</definedName>
    <definedName name="BuiltIn_Print_Titles___0___0___0">#REF!</definedName>
    <definedName name="BuiltIn_Print_Titles___0___0___0___0">#REF!</definedName>
    <definedName name="BuiltIn_Print_Titles___0___0___0___0___0">#REF!</definedName>
    <definedName name="BuiltIn_Print_Titles___0___0___0___0___0___0">#REF!</definedName>
    <definedName name="BuiltIn_Print_Titles___0___0___0___0___0___0___0">#REF!</definedName>
    <definedName name="BuiltIn_Print_Titles___0___0___0___0___0___0___0___0">#REF!</definedName>
    <definedName name="BuiltIn_Print_Titles___0___0___0___0___0___0___0___0___0">#REF!</definedName>
    <definedName name="BuiltIn_Print_Titles___0___0___0___0___0___0___0___0___0___0">#REF!</definedName>
    <definedName name="BuiltIn_Print_Titles___0___0___0___0___0___0___0___0___0___0___0">#REF!</definedName>
    <definedName name="BuiltIn_Print_Titles___0___0___0___0___0___0___0___0___0___0___0___0">#REF!</definedName>
    <definedName name="BuiltIn_Print_Titles___0___0___0___0___0___0___0___0___0___0___0___0___0">#REF!</definedName>
    <definedName name="BuiltIn_Print_Titles___0___0___0___0___0___0___0___0___0___0___0___0___0___0">#REF!</definedName>
    <definedName name="BuiltIn_Print_Titles___0___0___0___0___0___0___0___0___0___0___0___0___0___0___0">#REF!</definedName>
    <definedName name="BuiltIn_Print_Titles___0___0___0___0___0___0___0___0___0___0___0___0___0___0___0___0">#REF!</definedName>
    <definedName name="BuiltIn_Print_Titles___0___0___0___0___0___0___0___0___0___0___0___0___0___0___0___0___0">#REF!</definedName>
    <definedName name="BuiltIn_Print_Titles___0___0___0___0___0___0___0___0___0___0___0___0___0___0___0___0___0___0">#REF!</definedName>
    <definedName name="BuiltIn_Print_Titles___0___0___0___0___0___0___0___0___0___0___0___0___0___0___0___0___0___0___0">#REF!</definedName>
    <definedName name="BuiltIn_Print_Titles___0___0___0___0___0___0___0___0___0___0___0___0___0___0___0___0___0___0___0___0">#REF!</definedName>
    <definedName name="BuiltIn_Print_Titles___0___0___0___0___0___0___0___0___0___0___0___0___0___0___0___0___0___0___0___0___0">#REF!</definedName>
    <definedName name="BuiltIn_Print_Titles___0___0___0___0___0___0___0___0___0___0___0___0___0___0___0___0___0___0___0___0___0___0">#REF!</definedName>
    <definedName name="BuiltIn_Print_Titles___0___0___0___0___0___0___0___0___0___0___0___0___0___0___0___0___0___0___0___0___0___0___0">#REF!</definedName>
    <definedName name="BuiltIn_Print_Titles___0___0___0___0___0___0___0___0___0___0___0___0___0___0___0___0___0___0___0___0___0___0___0___0">#REF!</definedName>
    <definedName name="BuiltIn_Print_Titles___0___0___0___0___0___0___0___0___0___0___0___0___0___0___0___0___0___0___0___0___0___0___0___0___0">#REF!</definedName>
    <definedName name="BuiltIn_Print_Titles___0___0___0___0___0___0___0___0___0___0___0___0___0___0___0___0___0___0___0___0___0___0___0___0___0___0">#REF!</definedName>
    <definedName name="BuiltIn_Print_Titles___0___0___0___0___0___0___0___0___0___0___0___0___0___0___0___0___0___0___0___0___0___0___0___0___0___0___0">#REF!</definedName>
    <definedName name="BuiltIn_Print_Titles___0___0___0___0___0___0___0___0___0___0___0___0___0___0___0___0___0___0___0___0___0___0___0___0___0___0___0___0">#REF!</definedName>
    <definedName name="BuiltIn_Print_Titles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___0___0___0___0___0">#REF!</definedName>
    <definedName name="BuiltIn_Print_Titles___0___0___0___0___0___0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__0_1">#REF!</definedName>
    <definedName name="BuiltIn_Print_Titles___0___0___0___0___0___0___0___0___0___0___0___0___0___0___0___0___0___0___0___0___0___0___0___0___0___0___0___0_1">#REF!</definedName>
    <definedName name="BuiltIn_Print_Titles___0___0___0___0___0___0___0___0___0___0___0___0___0___0___0___0___0___0___0___0___0___0___0___0___0___0___0_1">#REF!</definedName>
    <definedName name="BuiltIn_Print_Titles___0___0___0___0___0___0___0___0___0___0___0___0___0___0___0___0___0___0___0___0___0___0___0___0___0___0_1">#REF!</definedName>
    <definedName name="BuiltIn_Print_Titles___0___0___0___0___0___0___0___0___0___0___0___0___0___0___0___0___0___0___0___0___0___0___0___0___0_1">#REF!</definedName>
    <definedName name="BuiltIn_Print_Titles___0___0___0___0___0___0___0___0___0___0___0___0___0___0___0___0___0___0___0___0___0___0___0___0_1">#REF!</definedName>
    <definedName name="BuiltIn_Print_Titles___0___0___0___0___0___0___0___0___0___0___0___0___0___0___0___0___0___0___0___0___0___0___0_1">#REF!</definedName>
    <definedName name="BuiltIn_Print_Titles___0___0___0___0___0___0___0___0___0___0___0___0___0___0___0___0___0___0___0___0___0___0_1">#REF!</definedName>
    <definedName name="BuiltIn_Print_Titles___0___0___0___0___0___0___0___0___0___0___0___0___0___0___0___0___0___0___0___0___0_1">#REF!</definedName>
    <definedName name="BuiltIn_Print_Titles___0___0___0___0___0___0___0___0___0___0___0___0___0___0___0___0___0___0___0___0_1">#REF!</definedName>
    <definedName name="BuiltIn_Print_Titles___0___0___0___0___0___0___0___0___0___0___0___0___0___0___0___0___0___0___0_1">#REF!</definedName>
    <definedName name="BuiltIn_Print_Titles___0___0___0___0___0___0___0___0___0___0___0___0___0___0___0___0___0___0_1">#REF!</definedName>
    <definedName name="BuiltIn_Print_Titles___0___0___0___0___0___0___0___0___0___0___0___0___0___0___0___0___0_1">#REF!</definedName>
    <definedName name="BuiltIn_Print_Titles___0___0___0___0___0___0___0___0___0___0___0___0___0___0___0___0_1">#REF!</definedName>
    <definedName name="BuiltIn_Print_Titles___0___0___0___0___0___0___0___0___0___0___0___0___0___0___0_1">#REF!</definedName>
    <definedName name="BuiltIn_Print_Titles___0___0___0___0___0___0___0___0___0___0___0___0___0___0_1">#REF!</definedName>
    <definedName name="BuiltIn_Print_Titles___0___0___0___0___0___0___0___0___0___0___0___0___0_1">#REF!</definedName>
    <definedName name="BuiltIn_Print_Titles___0___0___0___0___0___0___0___0___0___0___0___0_1">#REF!</definedName>
    <definedName name="BuiltIn_Print_Titles___0___0___0___0___0___0___0___0___0___0___0_1">#REF!</definedName>
    <definedName name="BuiltIn_Print_Titles___0___0___0___0___0___0___0___0___0___0_1">#REF!</definedName>
    <definedName name="BuiltIn_Print_Titles___0___0___0___0___0___0___0___0___0_1">#REF!</definedName>
    <definedName name="BuiltIn_Print_Titles___0___0___0___0___0___0___0___0_1">#REF!</definedName>
    <definedName name="BuiltIn_Print_Titles___0___0___0___0___0___0___0_1">#REF!</definedName>
    <definedName name="BuiltIn_Print_Titles___0___0___0___0___0_1">#REF!</definedName>
    <definedName name="BuiltIn_Print_Titles___0___0___0___0_1">[82]Raipur!#REF!</definedName>
    <definedName name="BuiltIn_Print_Titles___0___0___0_1">#REF!</definedName>
    <definedName name="BuiltIn_Print_Titles___0___0_1">[82]Raipur!#REF!</definedName>
    <definedName name="BuiltIn_Print_Titles___0_1">#REF!</definedName>
    <definedName name="BuiltIn_Print_Titles_1">#REF!</definedName>
    <definedName name="butterfly">#REF!</definedName>
    <definedName name="Button_5">"AS_PER_TALLY_31_09_04_ONYX_List"</definedName>
    <definedName name="Button_7">"AS_PER_TALLY_31_09_04_ONYX_List1"</definedName>
    <definedName name="Button_8">"AS_PER_TALLY_31_09_04_ONYX_List1"</definedName>
    <definedName name="BVJIOJ8FYEMF8">#REF!</definedName>
    <definedName name="BW" localSheetId="19">#REF!</definedName>
    <definedName name="BW">#REF!</definedName>
    <definedName name="Bx" localSheetId="22">#REF!</definedName>
    <definedName name="Bx" localSheetId="19">#REF!</definedName>
    <definedName name="Bx" localSheetId="21">#REF!</definedName>
    <definedName name="Bx">#REF!</definedName>
    <definedName name="Bx___0">#REF!</definedName>
    <definedName name="Bx___13">#REF!</definedName>
    <definedName name="Bxx">#REF!</definedName>
    <definedName name="by_weld">#REF!</definedName>
    <definedName name="C_">#REF!</definedName>
    <definedName name="c_1" localSheetId="3">'[83]C-1'!$G$36</definedName>
    <definedName name="c_1" localSheetId="19">#REF!</definedName>
    <definedName name="c_1" localSheetId="2">'[83]C-1'!$G$36</definedName>
    <definedName name="c_1" localSheetId="25">'[83]C-1'!$G$36</definedName>
    <definedName name="c_1" localSheetId="16">#REF!</definedName>
    <definedName name="c_1">#REF!</definedName>
    <definedName name="c_10" localSheetId="3">'[83]C-10'!$G$54</definedName>
    <definedName name="c_10" localSheetId="19">#REF!</definedName>
    <definedName name="c_10" localSheetId="2">'[83]C-10'!$G$54</definedName>
    <definedName name="c_10" localSheetId="25">'[83]C-10'!$G$54</definedName>
    <definedName name="c_10" localSheetId="16">#REF!</definedName>
    <definedName name="c_10">#REF!</definedName>
    <definedName name="c_11" localSheetId="3">'[83]C-11'!$G$20</definedName>
    <definedName name="c_11" localSheetId="19">#REF!</definedName>
    <definedName name="c_11" localSheetId="2">'[83]C-11'!$G$20</definedName>
    <definedName name="c_11" localSheetId="25">'[83]C-11'!$G$20</definedName>
    <definedName name="c_11" localSheetId="16">#REF!</definedName>
    <definedName name="c_11">#REF!</definedName>
    <definedName name="c_12" localSheetId="3">'[83]C-12'!$G$12</definedName>
    <definedName name="c_12" localSheetId="19">#REF!</definedName>
    <definedName name="c_12" localSheetId="2">'[83]C-12'!$G$12</definedName>
    <definedName name="c_12" localSheetId="25">'[83]C-12'!$G$12</definedName>
    <definedName name="c_12" localSheetId="16">#REF!</definedName>
    <definedName name="c_12">#REF!</definedName>
    <definedName name="c_2" localSheetId="3">'[83]C-2'!$G$35</definedName>
    <definedName name="c_2" localSheetId="19">#REF!</definedName>
    <definedName name="c_2" localSheetId="2">'[83]C-2'!$G$35</definedName>
    <definedName name="c_2" localSheetId="25">'[83]C-2'!$G$35</definedName>
    <definedName name="c_2" localSheetId="16">#REF!</definedName>
    <definedName name="c_2">#REF!</definedName>
    <definedName name="c_3" localSheetId="3">'[83]C-3'!$G$23</definedName>
    <definedName name="c_3" localSheetId="19">#REF!</definedName>
    <definedName name="c_3" localSheetId="2">'[83]C-3'!$G$23</definedName>
    <definedName name="c_3" localSheetId="25">'[83]C-3'!$G$23</definedName>
    <definedName name="c_3" localSheetId="16">#REF!</definedName>
    <definedName name="c_3">#REF!</definedName>
    <definedName name="c_4" localSheetId="3">'[83]C-4'!$G$24</definedName>
    <definedName name="c_4" localSheetId="19">#REF!</definedName>
    <definedName name="c_4" localSheetId="2">'[83]C-4'!$G$24</definedName>
    <definedName name="c_4" localSheetId="25">'[83]C-4'!$G$24</definedName>
    <definedName name="c_4" localSheetId="16">#REF!</definedName>
    <definedName name="c_4">#REF!</definedName>
    <definedName name="c_5" localSheetId="3">'[83]C-5'!$G$25</definedName>
    <definedName name="c_5" localSheetId="19">#REF!</definedName>
    <definedName name="c_5" localSheetId="2">'[83]C-5'!$G$25</definedName>
    <definedName name="c_5" localSheetId="25">'[83]C-5'!$G$25</definedName>
    <definedName name="c_5" localSheetId="16">#REF!</definedName>
    <definedName name="c_5">#REF!</definedName>
    <definedName name="c_5a" localSheetId="3">'[83]C-5A'!$G$22</definedName>
    <definedName name="c_5a" localSheetId="19">#REF!</definedName>
    <definedName name="c_5a" localSheetId="2">'[83]C-5A'!$G$22</definedName>
    <definedName name="c_5a" localSheetId="25">'[83]C-5A'!$G$22</definedName>
    <definedName name="c_5a" localSheetId="16">#REF!</definedName>
    <definedName name="c_5a">#REF!</definedName>
    <definedName name="c_6" localSheetId="3">'[83]C-6'!$G$49</definedName>
    <definedName name="c_6" localSheetId="19">#REF!</definedName>
    <definedName name="c_6" localSheetId="2">'[83]C-6'!$G$49</definedName>
    <definedName name="c_6" localSheetId="25">'[83]C-6'!$G$49</definedName>
    <definedName name="c_6" localSheetId="16">#REF!</definedName>
    <definedName name="c_6">#REF!</definedName>
    <definedName name="c_6a" localSheetId="3">'[83]C-6A'!$G$48</definedName>
    <definedName name="c_6a" localSheetId="19">#REF!</definedName>
    <definedName name="c_6a" localSheetId="2">'[83]C-6A'!$G$48</definedName>
    <definedName name="c_6a" localSheetId="25">'[83]C-6A'!$G$48</definedName>
    <definedName name="c_6a" localSheetId="16">#REF!</definedName>
    <definedName name="c_6a">#REF!</definedName>
    <definedName name="c_7" localSheetId="3">'[83]C-7'!$H$40</definedName>
    <definedName name="c_7" localSheetId="19">#REF!</definedName>
    <definedName name="c_7" localSheetId="2">'[83]C-7'!$H$40</definedName>
    <definedName name="c_7" localSheetId="25">'[83]C-7'!$H$40</definedName>
    <definedName name="c_7" localSheetId="16">#REF!</definedName>
    <definedName name="c_7">#REF!</definedName>
    <definedName name="c_8" localSheetId="3">'[83]C-8'!$G$31</definedName>
    <definedName name="c_8" localSheetId="19">#REF!</definedName>
    <definedName name="c_8" localSheetId="2">'[83]C-8'!$G$31</definedName>
    <definedName name="c_8" localSheetId="25">'[83]C-8'!$G$31</definedName>
    <definedName name="c_8" localSheetId="16">#REF!</definedName>
    <definedName name="c_8">#REF!</definedName>
    <definedName name="c_9" localSheetId="3">'[83]C-9'!$G$32</definedName>
    <definedName name="c_9" localSheetId="19">#REF!</definedName>
    <definedName name="c_9" localSheetId="2">'[83]C-9'!$G$32</definedName>
    <definedName name="c_9" localSheetId="25">'[83]C-9'!$G$32</definedName>
    <definedName name="c_9" localSheetId="16">#REF!</definedName>
    <definedName name="c_9">#REF!</definedName>
    <definedName name="c_c">#REF!</definedName>
    <definedName name="c_margin" localSheetId="22">#REF!</definedName>
    <definedName name="c_margin" localSheetId="16">#REF!</definedName>
    <definedName name="c_margin" localSheetId="21">#REF!</definedName>
    <definedName name="c_margin">#REF!</definedName>
    <definedName name="C_VALUE" localSheetId="22">#REF!</definedName>
    <definedName name="C_VALUE" localSheetId="21">#REF!</definedName>
    <definedName name="C_VALUE">#REF!</definedName>
    <definedName name="C0">#REF!</definedName>
    <definedName name="Ca" localSheetId="22">#REF!</definedName>
    <definedName name="ca" localSheetId="16">#REF!*1.507</definedName>
    <definedName name="Ca" localSheetId="21">#REF!</definedName>
    <definedName name="Ca">#REF!</definedName>
    <definedName name="caa" localSheetId="3" hidden="1">{"'PROFITABILITY'!$A$1:$F$45"}</definedName>
    <definedName name="caa" localSheetId="22" hidden="1">{"'PROFITABILITY'!$A$1:$F$45"}</definedName>
    <definedName name="caa" localSheetId="19" hidden="1">{"'PROFITABILITY'!$A$1:$F$45"}</definedName>
    <definedName name="caa" localSheetId="2" hidden="1">{"'PROFITABILITY'!$A$1:$F$45"}</definedName>
    <definedName name="caa" localSheetId="25" hidden="1">{"'PROFITABILITY'!$A$1:$F$45"}</definedName>
    <definedName name="caa" localSheetId="16" hidden="1">{"'PROFITABILITY'!$A$1:$F$45"}</definedName>
    <definedName name="caa" localSheetId="21" hidden="1">{"'PROFITABILITY'!$A$1:$F$45"}</definedName>
    <definedName name="caa" hidden="1">{"'PROFITABILITY'!$A$1:$F$45"}</definedName>
    <definedName name="CABLE" localSheetId="22">#REF!</definedName>
    <definedName name="CABLE" localSheetId="21">#REF!</definedName>
    <definedName name="CABLE" localSheetId="1">#REF!</definedName>
    <definedName name="CABLE">#REF!</definedName>
    <definedName name="CABLE_A">#REF!</definedName>
    <definedName name="CABLE_G">#REF!</definedName>
    <definedName name="Cable_Size">#REF!</definedName>
    <definedName name="CABLE1">#REF!</definedName>
    <definedName name="cal">#REF!</definedName>
    <definedName name="CalcAgencyPrice">#REF!</definedName>
    <definedName name="can">#REF!</definedName>
    <definedName name="cant" localSheetId="2">#REF!</definedName>
    <definedName name="cant" localSheetId="25">#REF!</definedName>
    <definedName name="cant">#REF!</definedName>
    <definedName name="cap" localSheetId="22">#REF!</definedName>
    <definedName name="cap" localSheetId="21">#REF!</definedName>
    <definedName name="cap" localSheetId="1">#REF!</definedName>
    <definedName name="cap">#REF!</definedName>
    <definedName name="CAPA1">#N/A</definedName>
    <definedName name="CAPA11">#N/A</definedName>
    <definedName name="CAPA111">#N/A</definedName>
    <definedName name="CAPA2">#N/A</definedName>
    <definedName name="CAPA22">#N/A</definedName>
    <definedName name="CAPA222">#N/A</definedName>
    <definedName name="CAPA3">#N/A</definedName>
    <definedName name="CAPA33">#N/A</definedName>
    <definedName name="CAPA333">#N/A</definedName>
    <definedName name="CAPA4">#N/A</definedName>
    <definedName name="CAPA44">#N/A</definedName>
    <definedName name="CAPA444">#N/A</definedName>
    <definedName name="CAPA7">#N/A</definedName>
    <definedName name="CAPA77">#N/A</definedName>
    <definedName name="CAPA777">#N/A</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RPI">#REF!</definedName>
    <definedName name="cash" localSheetId="2">#REF!</definedName>
    <definedName name="cash" localSheetId="25">#REF!</definedName>
    <definedName name="cash">#REF!</definedName>
    <definedName name="cashfloaa">#REF!</definedName>
    <definedName name="cashflow">#REF!</definedName>
    <definedName name="Category_All">#REF!</definedName>
    <definedName name="CATIN">#N/A</definedName>
    <definedName name="CATJYOU">#N/A</definedName>
    <definedName name="CATREC">#N/A</definedName>
    <definedName name="CATSYU">#N/A</definedName>
    <definedName name="CAUSE" localSheetId="3">#REF!</definedName>
    <definedName name="CAUSE" localSheetId="22">#REF!</definedName>
    <definedName name="CAUSE" localSheetId="16">#REF!</definedName>
    <definedName name="CAUSE" localSheetId="21">#REF!</definedName>
    <definedName name="CAUSE">#REF!</definedName>
    <definedName name="CB" localSheetId="19">INDEX(#REF!,MATCH(#REF!,#REF!,0))</definedName>
    <definedName name="CB" localSheetId="2">INDEX(#REF!,MATCH(#REF!,#REF!,0))</definedName>
    <definedName name="CB" localSheetId="25">INDEX(#REF!,MATCH(#REF!,#REF!,0))</definedName>
    <definedName name="CB" localSheetId="16">INDEX(#REF!,MATCH(#REF!,#REF!,0))</definedName>
    <definedName name="CB">INDEX(#REF!,MATCH(#REF!,#REF!,0))</definedName>
    <definedName name="CBISO" localSheetId="22">#REF!</definedName>
    <definedName name="CBISO" localSheetId="21">#REF!</definedName>
    <definedName name="CBISO" localSheetId="1">#REF!</definedName>
    <definedName name="CBISO">#REF!</definedName>
    <definedName name="CBISO145" localSheetId="22">#REF!</definedName>
    <definedName name="CBISO145" localSheetId="21">#REF!</definedName>
    <definedName name="CBISO145" localSheetId="1">#REF!</definedName>
    <definedName name="CBISO145">#REF!</definedName>
    <definedName name="CBISO245" localSheetId="1">#REF!</definedName>
    <definedName name="CBISO245">#REF!</definedName>
    <definedName name="CBR220CTL">#REF!</definedName>
    <definedName name="CBR500CTL">#REF!</definedName>
    <definedName name="CC" localSheetId="3">INDEX(#REF!,MATCH(#REF!,#REF!,0))</definedName>
    <definedName name="cc" localSheetId="22" hidden="1">{"form-D1",#N/A,FALSE,"FORM-D1";"form-D1_amt",#N/A,FALSE,"FORM-D1"}</definedName>
    <definedName name="cc" localSheetId="19" hidden="1">{"form-D1",#N/A,FALSE,"FORM-D1";"form-D1_amt",#N/A,FALSE,"FORM-D1"}</definedName>
    <definedName name="CC" localSheetId="2">INDEX(#REF!,MATCH(#REF!,#REF!,0))</definedName>
    <definedName name="CC" localSheetId="25">INDEX(#REF!,MATCH(#REF!,#REF!,0))</definedName>
    <definedName name="CC" localSheetId="16">#REF!</definedName>
    <definedName name="cc" localSheetId="21" hidden="1">{"form-D1",#N/A,FALSE,"FORM-D1";"form-D1_amt",#N/A,FALSE,"FORM-D1"}</definedName>
    <definedName name="cc" hidden="1">{"form-D1",#N/A,FALSE,"FORM-D1";"form-D1_amt",#N/A,FALSE,"FORM-D1"}</definedName>
    <definedName name="CCB">#REF!</definedName>
    <definedName name="CCC" localSheetId="3" hidden="1">{#N/A,#N/A,FALSE,"str_title";#N/A,#N/A,FALSE,"SUM";#N/A,#N/A,FALSE,"Scope";#N/A,#N/A,FALSE,"PIE-Jn";#N/A,#N/A,FALSE,"PIE-Jn_Hz";#N/A,#N/A,FALSE,"Liq_Plan";#N/A,#N/A,FALSE,"S_Curve";#N/A,#N/A,FALSE,"Liq_Prof";#N/A,#N/A,FALSE,"Man_Pwr";#N/A,#N/A,FALSE,"Man_Prof"}</definedName>
    <definedName name="CCC" localSheetId="22" hidden="1">{#N/A,#N/A,FALSE,"str_title";#N/A,#N/A,FALSE,"SUM";#N/A,#N/A,FALSE,"Scope";#N/A,#N/A,FALSE,"PIE-Jn";#N/A,#N/A,FALSE,"PIE-Jn_Hz";#N/A,#N/A,FALSE,"Liq_Plan";#N/A,#N/A,FALSE,"S_Curve";#N/A,#N/A,FALSE,"Liq_Prof";#N/A,#N/A,FALSE,"Man_Pwr";#N/A,#N/A,FALSE,"Man_Prof"}</definedName>
    <definedName name="CCC" localSheetId="19" hidden="1">{#N/A,#N/A,FALSE,"str_title";#N/A,#N/A,FALSE,"SUM";#N/A,#N/A,FALSE,"Scope";#N/A,#N/A,FALSE,"PIE-Jn";#N/A,#N/A,FALSE,"PIE-Jn_Hz";#N/A,#N/A,FALSE,"Liq_Plan";#N/A,#N/A,FALSE,"S_Curve";#N/A,#N/A,FALSE,"Liq_Prof";#N/A,#N/A,FALSE,"Man_Pwr";#N/A,#N/A,FALSE,"Man_Prof"}</definedName>
    <definedName name="CCC" localSheetId="2" hidden="1">{#N/A,#N/A,FALSE,"str_title";#N/A,#N/A,FALSE,"SUM";#N/A,#N/A,FALSE,"Scope";#N/A,#N/A,FALSE,"PIE-Jn";#N/A,#N/A,FALSE,"PIE-Jn_Hz";#N/A,#N/A,FALSE,"Liq_Plan";#N/A,#N/A,FALSE,"S_Curve";#N/A,#N/A,FALSE,"Liq_Prof";#N/A,#N/A,FALSE,"Man_Pwr";#N/A,#N/A,FALSE,"Man_Prof"}</definedName>
    <definedName name="CCC" localSheetId="25" hidden="1">{#N/A,#N/A,FALSE,"str_title";#N/A,#N/A,FALSE,"SUM";#N/A,#N/A,FALSE,"Scope";#N/A,#N/A,FALSE,"PIE-Jn";#N/A,#N/A,FALSE,"PIE-Jn_Hz";#N/A,#N/A,FALSE,"Liq_Plan";#N/A,#N/A,FALSE,"S_Curve";#N/A,#N/A,FALSE,"Liq_Prof";#N/A,#N/A,FALSE,"Man_Pwr";#N/A,#N/A,FALSE,"Man_Prof"}</definedName>
    <definedName name="CCC" localSheetId="16" hidden="1">{#N/A,#N/A,FALSE,"str_title";#N/A,#N/A,FALSE,"SUM";#N/A,#N/A,FALSE,"Scope";#N/A,#N/A,FALSE,"PIE-Jn";#N/A,#N/A,FALSE,"PIE-Jn_Hz";#N/A,#N/A,FALSE,"Liq_Plan";#N/A,#N/A,FALSE,"S_Curve";#N/A,#N/A,FALSE,"Liq_Prof";#N/A,#N/A,FALSE,"Man_Pwr";#N/A,#N/A,FALSE,"Man_Prof"}</definedName>
    <definedName name="CCC" localSheetId="4" hidden="1">{#N/A,#N/A,FALSE,"str_title";#N/A,#N/A,FALSE,"SUM";#N/A,#N/A,FALSE,"Scope";#N/A,#N/A,FALSE,"PIE-Jn";#N/A,#N/A,FALSE,"PIE-Jn_Hz";#N/A,#N/A,FALSE,"Liq_Plan";#N/A,#N/A,FALSE,"S_Curve";#N/A,#N/A,FALSE,"Liq_Prof";#N/A,#N/A,FALSE,"Man_Pwr";#N/A,#N/A,FALSE,"Man_Prof"}</definedName>
    <definedName name="CCC" localSheetId="21" hidden="1">{#N/A,#N/A,FALSE,"str_title";#N/A,#N/A,FALSE,"SUM";#N/A,#N/A,FALSE,"Scope";#N/A,#N/A,FALSE,"PIE-Jn";#N/A,#N/A,FALSE,"PIE-Jn_Hz";#N/A,#N/A,FALSE,"Liq_Plan";#N/A,#N/A,FALSE,"S_Curve";#N/A,#N/A,FALSE,"Liq_Prof";#N/A,#N/A,FALSE,"Man_Pwr";#N/A,#N/A,FALSE,"Man_Prof"}</definedName>
    <definedName name="CCC" localSheetId="1" hidden="1">{#N/A,#N/A,FALSE,"str_title";#N/A,#N/A,FALSE,"SUM";#N/A,#N/A,FALSE,"Scope";#N/A,#N/A,FALSE,"PIE-Jn";#N/A,#N/A,FALSE,"PIE-Jn_Hz";#N/A,#N/A,FALSE,"Liq_Plan";#N/A,#N/A,FALSE,"S_Curve";#N/A,#N/A,FALSE,"Liq_Prof";#N/A,#N/A,FALSE,"Man_Pwr";#N/A,#N/A,FALSE,"Man_Prof"}</definedName>
    <definedName name="CCC" hidden="1">{#N/A,#N/A,FALSE,"str_title";#N/A,#N/A,FALSE,"SUM";#N/A,#N/A,FALSE,"Scope";#N/A,#N/A,FALSE,"PIE-Jn";#N/A,#N/A,FALSE,"PIE-Jn_Hz";#N/A,#N/A,FALSE,"Liq_Plan";#N/A,#N/A,FALSE,"S_Curve";#N/A,#N/A,FALSE,"Liq_Prof";#N/A,#N/A,FALSE,"Man_Pwr";#N/A,#N/A,FALSE,"Man_Prof"}</definedName>
    <definedName name="cccc" localSheetId="3">#REF!</definedName>
    <definedName name="cccc" localSheetId="22">#REF!</definedName>
    <definedName name="cccc" localSheetId="16">#REF!</definedName>
    <definedName name="cccc" localSheetId="21">#REF!</definedName>
    <definedName name="cccc">#REF!</definedName>
    <definedName name="cd" localSheetId="22">#REF!</definedName>
    <definedName name="cd" localSheetId="2">#REF!</definedName>
    <definedName name="cd" localSheetId="25">#REF!</definedName>
    <definedName name="cd" localSheetId="4">#REF!</definedName>
    <definedName name="cd" localSheetId="21">#REF!</definedName>
    <definedName name="cd">#REF!</definedName>
    <definedName name="CD_HW" localSheetId="22">#REF!</definedName>
    <definedName name="CD_HW" localSheetId="4">#REF!</definedName>
    <definedName name="CD_HW" localSheetId="21">#REF!</definedName>
    <definedName name="CD_HW">#REF!</definedName>
    <definedName name="CD_SPLADL" localSheetId="22">#REF!</definedName>
    <definedName name="CD_SPLADL" localSheetId="4">#REF!</definedName>
    <definedName name="CD_SPLADL" localSheetId="21">#REF!</definedName>
    <definedName name="CD_SPLADL">#REF!</definedName>
    <definedName name="CD_SW">#REF!</definedName>
    <definedName name="cdays">#REF!</definedName>
    <definedName name="cdds" localSheetId="2">#REF!</definedName>
    <definedName name="cdds" localSheetId="25">#REF!</definedName>
    <definedName name="cdds">#REF!</definedName>
    <definedName name="cdfgdf">#REF!</definedName>
    <definedName name="Cdi">'[84]220 11  BS '!#REF!</definedName>
    <definedName name="CDT">#REF!</definedName>
    <definedName name="CE" localSheetId="19">INDEX(#REF!,MATCH(#REF!,#REF!,0))</definedName>
    <definedName name="CE" localSheetId="2">INDEX(#REF!,MATCH(#REF!,#REF!,0))</definedName>
    <definedName name="CE" localSheetId="25">INDEX(#REF!,MATCH(#REF!,#REF!,0))</definedName>
    <definedName name="CE" localSheetId="16">INDEX(#REF!,MATCH(#REF!,#REF!,0))</definedName>
    <definedName name="CE">INDEX(#REF!,MATCH(#REF!,#REF!,0))</definedName>
    <definedName name="ced" localSheetId="22">#REF!</definedName>
    <definedName name="ced" localSheetId="21">#REF!</definedName>
    <definedName name="ced">#REF!</definedName>
    <definedName name="CED_BOHW" localSheetId="22">#REF!</definedName>
    <definedName name="CED_BOHW" localSheetId="21">#REF!</definedName>
    <definedName name="CED_BOHW" localSheetId="1">#REF!</definedName>
    <definedName name="CED_BOHW">#REF!</definedName>
    <definedName name="CED_BOSW" localSheetId="1">#REF!</definedName>
    <definedName name="CED_BOSW">#REF!</definedName>
    <definedName name="CED_IDTOHW" localSheetId="1">#REF!</definedName>
    <definedName name="CED_IDTOHW">#REF!</definedName>
    <definedName name="CED_IDTOSW">#REF!</definedName>
    <definedName name="ced_own">#REF!</definedName>
    <definedName name="CED_OWNHW">#REF!</definedName>
    <definedName name="CED_OWNSW">#REF!</definedName>
    <definedName name="CED_pc">#REF!</definedName>
    <definedName name="CED_SW">#REF!</definedName>
    <definedName name="ced_tr">#REF!</definedName>
    <definedName name="CED_TRHW">#REF!</definedName>
    <definedName name="CED_TRSW">#REF!</definedName>
    <definedName name="cee">#REF!</definedName>
    <definedName name="cell">#REF!</definedName>
    <definedName name="cem">190</definedName>
    <definedName name="cement" localSheetId="3">[32]Analysis!$D$343</definedName>
    <definedName name="cement" localSheetId="19">#REF!</definedName>
    <definedName name="cement" localSheetId="2">[32]Analysis!$D$343</definedName>
    <definedName name="cement" localSheetId="25">[32]Analysis!$D$343</definedName>
    <definedName name="cement" localSheetId="16">#REF!</definedName>
    <definedName name="cement">#REF!</definedName>
    <definedName name="Cement_124" localSheetId="3">'[85]Rate Analysis'!$D$434</definedName>
    <definedName name="Cement_124" localSheetId="22">#REF!</definedName>
    <definedName name="Cement_124" localSheetId="19">#REF!</definedName>
    <definedName name="Cement_124" localSheetId="2">'[85]Rate Analysis'!$D$434</definedName>
    <definedName name="Cement_124" localSheetId="25">'[85]Rate Analysis'!$D$434</definedName>
    <definedName name="Cement_124" localSheetId="16">#REF!</definedName>
    <definedName name="Cement_124" localSheetId="21">#REF!</definedName>
    <definedName name="Cement_124">#REF!</definedName>
    <definedName name="cent" localSheetId="3">[86]CHIFLET!$B$35</definedName>
    <definedName name="cent" localSheetId="19">#REF!</definedName>
    <definedName name="cent" localSheetId="2">[86]CHIFLET!$B$35</definedName>
    <definedName name="cent" localSheetId="25">[86]CHIFLET!$B$35</definedName>
    <definedName name="cent" localSheetId="16">#REF!</definedName>
    <definedName name="cent">#REF!</definedName>
    <definedName name="CeramicFloorTiles" localSheetId="3">'[65]Basic Rates'!$C$21</definedName>
    <definedName name="CeramicFloorTiles" localSheetId="19">#REF!</definedName>
    <definedName name="CeramicFloorTiles" localSheetId="2">'[65]Basic Rates'!$C$21</definedName>
    <definedName name="CeramicFloorTiles" localSheetId="25">'[65]Basic Rates'!$C$21</definedName>
    <definedName name="CeramicFloorTiles" localSheetId="16">#REF!</definedName>
    <definedName name="CeramicFloorTiles">#REF!</definedName>
    <definedName name="CF" localSheetId="22">#REF!</definedName>
    <definedName name="Cf" localSheetId="16">#REF!</definedName>
    <definedName name="CF" localSheetId="21">#REF!</definedName>
    <definedName name="CF">#REF!</definedName>
    <definedName name="cf_musd" localSheetId="22">#REF!</definedName>
    <definedName name="cf_musd" localSheetId="2">#REF!</definedName>
    <definedName name="cf_musd" localSheetId="25">#REF!</definedName>
    <definedName name="cf_musd" localSheetId="21">#REF!</definedName>
    <definedName name="cf_musd">#REF!</definedName>
    <definedName name="cfre">#REF!</definedName>
    <definedName name="CG" localSheetId="19">INDEX(#REF!,MATCH(#REF!,#REF!,0))</definedName>
    <definedName name="CG" localSheetId="16">INDEX(#REF!,MATCH(#REF!,#REF!,0))</definedName>
    <definedName name="CG">INDEX(#REF!,MATCH(#REF!,#REF!,0))</definedName>
    <definedName name="cgxcf">#REF!</definedName>
    <definedName name="CH" localSheetId="19">INDEX(#REF!,MATCH(#REF!,#REF!,0))</definedName>
    <definedName name="CH" localSheetId="16">INDEX(#REF!,MATCH(#REF!,#REF!,0))</definedName>
    <definedName name="CH">INDEX(#REF!,MATCH(#REF!,#REF!,0))</definedName>
    <definedName name="ch_area1" localSheetId="22">#REF!</definedName>
    <definedName name="ch_area1" localSheetId="21">#REF!</definedName>
    <definedName name="ch_area1">#REF!</definedName>
    <definedName name="ch_area2" localSheetId="22">#REF!</definedName>
    <definedName name="ch_area2" localSheetId="21">#REF!</definedName>
    <definedName name="ch_area2">#REF!</definedName>
    <definedName name="ch_area3" localSheetId="22">#REF!</definedName>
    <definedName name="ch_area3" localSheetId="21">#REF!</definedName>
    <definedName name="ch_area3">#REF!</definedName>
    <definedName name="ch_area4" localSheetId="22">#REF!</definedName>
    <definedName name="ch_area4" localSheetId="21">#REF!</definedName>
    <definedName name="ch_area4">#REF!</definedName>
    <definedName name="chand" localSheetId="3">'[87]Civil &amp; design'!$F$17</definedName>
    <definedName name="chand" localSheetId="19">#REF!</definedName>
    <definedName name="chand" localSheetId="2">'[87]Civil &amp; design'!$F$17</definedName>
    <definedName name="chand" localSheetId="25">'[87]Civil &amp; design'!$F$17</definedName>
    <definedName name="chand" localSheetId="16">#REF!</definedName>
    <definedName name="chand">#REF!</definedName>
    <definedName name="chandra">#REF!</definedName>
    <definedName name="Charges_of_road_roller" localSheetId="16">#REF!</definedName>
    <definedName name="Charges_of_road_roller">#REF!</definedName>
    <definedName name="CHART" localSheetId="3">'[88]C-12'!$G$12</definedName>
    <definedName name="CHART" localSheetId="19">#REF!</definedName>
    <definedName name="CHART" localSheetId="2">'[88]C-12'!$G$12</definedName>
    <definedName name="CHART" localSheetId="25">'[88]C-12'!$G$12</definedName>
    <definedName name="CHART" localSheetId="16">#REF!</definedName>
    <definedName name="CHART">#REF!</definedName>
    <definedName name="ChartData_Monthly">#REF!</definedName>
    <definedName name="ChartData_Weekly">#REF!</definedName>
    <definedName name="check" localSheetId="22">#REF!</definedName>
    <definedName name="check" localSheetId="16">#REF!</definedName>
    <definedName name="check" localSheetId="21">#REF!</definedName>
    <definedName name="check">#REF!</definedName>
    <definedName name="checked" localSheetId="2">#REF!</definedName>
    <definedName name="checked" localSheetId="25">#REF!</definedName>
    <definedName name="checked">#REF!</definedName>
    <definedName name="CHF" localSheetId="22">#REF!</definedName>
    <definedName name="CHF" localSheetId="21">#REF!</definedName>
    <definedName name="CHF">#REF!</definedName>
    <definedName name="chk" localSheetId="22">#REF!</definedName>
    <definedName name="chk" localSheetId="21">#REF!</definedName>
    <definedName name="chk" localSheetId="1">#REF!</definedName>
    <definedName name="chk">#REF!</definedName>
    <definedName name="chmap1">#N/A</definedName>
    <definedName name="CHW">#REF!</definedName>
    <definedName name="CI" localSheetId="19">INDEX(#REF!,MATCH(#REF!,#REF!,0))</definedName>
    <definedName name="CI" localSheetId="16">INDEX(#REF!,MATCH(#REF!,#REF!,0))</definedName>
    <definedName name="CI">INDEX(#REF!,MATCH(#REF!,#REF!,0))</definedName>
    <definedName name="CIF_ABB_Imp" localSheetId="1">#REF!</definedName>
    <definedName name="CIF_ABB_Imp">#REF!</definedName>
    <definedName name="CIF_ABB_local" localSheetId="1">#REF!</definedName>
    <definedName name="CIF_ABB_local">#REF!</definedName>
    <definedName name="CIF_ABB_peenya">#REF!</definedName>
    <definedName name="CIF_AIC_Imp">#REF!</definedName>
    <definedName name="CIF_AIC_local">#REF!</definedName>
    <definedName name="CIF_NonABB_Imp">#REF!</definedName>
    <definedName name="CIF_NonABB_local">#REF!</definedName>
    <definedName name="City">#NAME?</definedName>
    <definedName name="civ" localSheetId="19">#REF!</definedName>
    <definedName name="civ">#REF!</definedName>
    <definedName name="civil" localSheetId="3">#REF!</definedName>
    <definedName name="civil" localSheetId="22">#REF!</definedName>
    <definedName name="civil" localSheetId="16">#REF!</definedName>
    <definedName name="civil" localSheetId="21">#REF!</definedName>
    <definedName name="civil">#REF!</definedName>
    <definedName name="CJ" localSheetId="19">INDEX(#REF!,MATCH(#REF!,#REF!,0))</definedName>
    <definedName name="CJ" localSheetId="16">INDEX(#REF!,MATCH(#REF!,#REF!,0))</definedName>
    <definedName name="CJ">INDEX(#REF!,MATCH(#REF!,#REF!,0))</definedName>
    <definedName name="CK" localSheetId="19">INDEX(#REF!,MATCH(#REF!,#REF!,0))</definedName>
    <definedName name="CK" localSheetId="16">INDEX(#REF!,MATCH(#REF!,#REF!,0))</definedName>
    <definedName name="CK">INDEX(#REF!,MATCH(#REF!,#REF!,0))</definedName>
    <definedName name="Cl" localSheetId="3">#REF!</definedName>
    <definedName name="Cl" localSheetId="22">#REF!</definedName>
    <definedName name="Cl" localSheetId="19">#REF!</definedName>
    <definedName name="cl" localSheetId="16">150</definedName>
    <definedName name="Cl" localSheetId="21">#REF!</definedName>
    <definedName name="Cl">#REF!</definedName>
    <definedName name="Cl.Preforma" localSheetId="3" hidden="1">{"Execavation",#N/A,FALSE,"furniture (employer)"}</definedName>
    <definedName name="Cl.Preforma" localSheetId="22" hidden="1">{"Execavation",#N/A,FALSE,"furniture (employer)"}</definedName>
    <definedName name="Cl.Preforma" localSheetId="19" hidden="1">{"Execavation",#N/A,FALSE,"furniture (employer)"}</definedName>
    <definedName name="Cl.Preforma" localSheetId="2" hidden="1">{"Execavation",#N/A,FALSE,"furniture (employer)"}</definedName>
    <definedName name="Cl.Preforma" localSheetId="25" hidden="1">{"Execavation",#N/A,FALSE,"furniture (employer)"}</definedName>
    <definedName name="Cl.Preforma" localSheetId="16" hidden="1">{"Execavation",#N/A,FALSE,"furniture (employer)"}</definedName>
    <definedName name="Cl.Preforma" localSheetId="21" hidden="1">{"Execavation",#N/A,FALSE,"furniture (employer)"}</definedName>
    <definedName name="Cl.Preforma" hidden="1">{"Execavation",#N/A,FALSE,"furniture (employer)"}</definedName>
    <definedName name="cl33kv" localSheetId="2">#REF!</definedName>
    <definedName name="cl33kv" localSheetId="25">#REF!</definedName>
    <definedName name="cl33kv" localSheetId="16">#REF!</definedName>
    <definedName name="cl33kv">#REF!</definedName>
    <definedName name="CLAIMB" localSheetId="3" hidden="1">{"Execavation",#N/A,FALSE,"furniture (employer)"}</definedName>
    <definedName name="CLAIMB" localSheetId="22" hidden="1">{"Execavation",#N/A,FALSE,"furniture (employer)"}</definedName>
    <definedName name="CLAIMB" localSheetId="19" hidden="1">{"Execavation",#N/A,FALSE,"furniture (employer)"}</definedName>
    <definedName name="CLAIMB" localSheetId="2" hidden="1">{"Execavation",#N/A,FALSE,"furniture (employer)"}</definedName>
    <definedName name="CLAIMB" localSheetId="25" hidden="1">{"Execavation",#N/A,FALSE,"furniture (employer)"}</definedName>
    <definedName name="CLAIMB" localSheetId="16" hidden="1">{"Execavation",#N/A,FALSE,"furniture (employer)"}</definedName>
    <definedName name="CLAIMB" localSheetId="21" hidden="1">{"Execavation",#N/A,FALSE,"furniture (employer)"}</definedName>
    <definedName name="CLAIMB" hidden="1">{"Execavation",#N/A,FALSE,"furniture (employer)"}</definedName>
    <definedName name="CLAIMSB" localSheetId="3" hidden="1">{"Execavation",#N/A,FALSE,"furniture (employer)"}</definedName>
    <definedName name="CLAIMSB" localSheetId="22" hidden="1">{"Execavation",#N/A,FALSE,"furniture (employer)"}</definedName>
    <definedName name="CLAIMSB" localSheetId="19" hidden="1">{"Execavation",#N/A,FALSE,"furniture (employer)"}</definedName>
    <definedName name="CLAIMSB" localSheetId="2" hidden="1">{"Execavation",#N/A,FALSE,"furniture (employer)"}</definedName>
    <definedName name="CLAIMSB" localSheetId="25" hidden="1">{"Execavation",#N/A,FALSE,"furniture (employer)"}</definedName>
    <definedName name="CLAIMSB" localSheetId="16" hidden="1">{"Execavation",#N/A,FALSE,"furniture (employer)"}</definedName>
    <definedName name="CLAIMSB" localSheetId="21" hidden="1">{"Execavation",#N/A,FALSE,"furniture (employer)"}</definedName>
    <definedName name="CLAIMSB" hidden="1">{"Execavation",#N/A,FALSE,"furniture (employer)"}</definedName>
    <definedName name="CLASS">#REF!</definedName>
    <definedName name="clbs">#REF!</definedName>
    <definedName name="cld">#REF!</definedName>
    <definedName name="Clearance" localSheetId="3">#REF!</definedName>
    <definedName name="Clearance" localSheetId="22">#REF!</definedName>
    <definedName name="Clearance" localSheetId="19">#REF!</definedName>
    <definedName name="Clearance" localSheetId="2">#REF!</definedName>
    <definedName name="Clearance" localSheetId="25">#REF!</definedName>
    <definedName name="Clearance" localSheetId="21">#REF!</definedName>
    <definedName name="Clearance">#REF!</definedName>
    <definedName name="cli" localSheetId="3">#REF!</definedName>
    <definedName name="cli">#REF!</definedName>
    <definedName name="CLIENT" localSheetId="3">#REF!</definedName>
    <definedName name="CLIENT">#REF!</definedName>
    <definedName name="Client_Markup">#REF!</definedName>
    <definedName name="cll">#REF!</definedName>
    <definedName name="cllf" localSheetId="2">#REF!</definedName>
    <definedName name="cllf" localSheetId="25">#REF!</definedName>
    <definedName name="cllf">#REF!</definedName>
    <definedName name="CLM" localSheetId="3" hidden="1">{"Execavation",#N/A,FALSE,"furniture (employer)"}</definedName>
    <definedName name="CLM" localSheetId="22" hidden="1">{"Execavation",#N/A,FALSE,"furniture (employer)"}</definedName>
    <definedName name="CLM" localSheetId="19" hidden="1">{"Execavation",#N/A,FALSE,"furniture (employer)"}</definedName>
    <definedName name="CLM" localSheetId="2" hidden="1">{"Execavation",#N/A,FALSE,"furniture (employer)"}</definedName>
    <definedName name="CLM" localSheetId="25" hidden="1">{"Execavation",#N/A,FALSE,"furniture (employer)"}</definedName>
    <definedName name="CLM" localSheetId="16" hidden="1">{"Execavation",#N/A,FALSE,"furniture (employer)"}</definedName>
    <definedName name="CLM" localSheetId="21" hidden="1">{"Execavation",#N/A,FALSE,"furniture (employer)"}</definedName>
    <definedName name="CLM" hidden="1">{"Execavation",#N/A,FALSE,"furniture (employer)"}</definedName>
    <definedName name="clobs">#REF!</definedName>
    <definedName name="clod">#REF!</definedName>
    <definedName name="clol">#REF!</definedName>
    <definedName name="clot">#REF!</definedName>
    <definedName name="clt">#REF!</definedName>
    <definedName name="cltf" localSheetId="19">#REF!</definedName>
    <definedName name="cltf" localSheetId="2">#REF!</definedName>
    <definedName name="cltf" localSheetId="25">#REF!</definedName>
    <definedName name="cltf">#REF!</definedName>
    <definedName name="CM" localSheetId="19">INDEX(#REF!,MATCH(#REF!,#REF!,0))</definedName>
    <definedName name="CM" localSheetId="16">INDEX(#REF!,MATCH(#REF!,#REF!,0))</definedName>
    <definedName name="CM">INDEX(#REF!,MATCH(#REF!,#REF!,0))</definedName>
    <definedName name="CM_14" localSheetId="3">'[85]Rate Analysis'!$D$77</definedName>
    <definedName name="CM_14" localSheetId="22">#REF!</definedName>
    <definedName name="CM_14" localSheetId="19">#REF!</definedName>
    <definedName name="CM_14" localSheetId="2">'[85]Rate Analysis'!$D$77</definedName>
    <definedName name="CM_14" localSheetId="25">'[85]Rate Analysis'!$D$77</definedName>
    <definedName name="CM_14" localSheetId="16">#REF!</definedName>
    <definedName name="CM_14" localSheetId="21">#REF!</definedName>
    <definedName name="CM_14">#REF!</definedName>
    <definedName name="cM_143" localSheetId="3">[32]Analysis!$D$77</definedName>
    <definedName name="cM_143" localSheetId="19">#REF!</definedName>
    <definedName name="cM_143" localSheetId="2">[32]Analysis!$D$77</definedName>
    <definedName name="cM_143" localSheetId="25">[32]Analysis!$D$77</definedName>
    <definedName name="cM_143" localSheetId="16">#REF!</definedName>
    <definedName name="cM_143">#REF!</definedName>
    <definedName name="cmort3" localSheetId="16">#REF!</definedName>
    <definedName name="cmort3">#REF!</definedName>
    <definedName name="co" localSheetId="3">#REF!</definedName>
    <definedName name="co" localSheetId="22">#REF!</definedName>
    <definedName name="co" localSheetId="21">#REF!</definedName>
    <definedName name="co">#REF!</definedName>
    <definedName name="Coarsesand">#REF!</definedName>
    <definedName name="coat">#REF!</definedName>
    <definedName name="Code" hidden="1">#REF!</definedName>
    <definedName name="CODES_AND_COSTS">#REF!</definedName>
    <definedName name="COE" localSheetId="22">#REF!</definedName>
    <definedName name="COE" localSheetId="21">#REF!</definedName>
    <definedName name="COE">#REF!</definedName>
    <definedName name="CoeftMatIDR">#REF!</definedName>
    <definedName name="col">#REF!</definedName>
    <definedName name="col___0">#REF!</definedName>
    <definedName name="col___11">#REF!</definedName>
    <definedName name="col___12">#REF!</definedName>
    <definedName name="col_I">#REF!</definedName>
    <definedName name="collection" localSheetId="22">#REF!</definedName>
    <definedName name="collection" localSheetId="21">#REF!</definedName>
    <definedName name="collection" localSheetId="1">#REF!</definedName>
    <definedName name="collection">#REF!</definedName>
    <definedName name="Collie">#REF!</definedName>
    <definedName name="COLLSTATUS" localSheetId="1">#REF!</definedName>
    <definedName name="COLLSTATUS">#REF!</definedName>
    <definedName name="collstatuspage1" localSheetId="1">#REF!</definedName>
    <definedName name="collstatuspage1">#REF!</definedName>
    <definedName name="collstatuspage2">#REF!</definedName>
    <definedName name="colors">#REF!</definedName>
    <definedName name="colortubets">#REF!</definedName>
    <definedName name="Columns">#REF!</definedName>
    <definedName name="COM">#REF!</definedName>
    <definedName name="Commission">#REF!</definedName>
    <definedName name="commn" localSheetId="22">#REF!</definedName>
    <definedName name="commn" localSheetId="21">#REF!</definedName>
    <definedName name="commn">#REF!</definedName>
    <definedName name="Common">#REF!</definedName>
    <definedName name="COMP" localSheetId="22">#REF!</definedName>
    <definedName name="COMP" localSheetId="21">#REF!</definedName>
    <definedName name="COMP" localSheetId="1">#REF!</definedName>
    <definedName name="COMP">#REF!</definedName>
    <definedName name="company" localSheetId="1">#REF!</definedName>
    <definedName name="company">#REF!</definedName>
    <definedName name="Company_Name">#REF!</definedName>
    <definedName name="compressor" localSheetId="3">'[58]Machinary_Road Work'!$K$4</definedName>
    <definedName name="compressor" localSheetId="19">#REF!</definedName>
    <definedName name="compressor" localSheetId="2">'[58]Machinary_Road Work'!$K$4</definedName>
    <definedName name="compressor" localSheetId="25">'[58]Machinary_Road Work'!$K$4</definedName>
    <definedName name="compressor" localSheetId="16">#REF!</definedName>
    <definedName name="compressor">#REF!</definedName>
    <definedName name="con" localSheetId="16">#REF!</definedName>
    <definedName name="con">#REF!</definedName>
    <definedName name="CONCABLES" localSheetId="22">#REF!</definedName>
    <definedName name="CONCABLES" localSheetId="21">#REF!</definedName>
    <definedName name="CONCABLES">#REF!</definedName>
    <definedName name="CONCABLES220" localSheetId="22">#REF!</definedName>
    <definedName name="CONCABLES220" localSheetId="21">#REF!</definedName>
    <definedName name="CONCABLES220">#REF!</definedName>
    <definedName name="Concpaver" localSheetId="3">'[58]Machinary_Road Work'!$H$9</definedName>
    <definedName name="Concpaver" localSheetId="19">#REF!</definedName>
    <definedName name="Concpaver" localSheetId="2">'[58]Machinary_Road Work'!$H$9</definedName>
    <definedName name="Concpaver" localSheetId="25">'[58]Machinary_Road Work'!$H$9</definedName>
    <definedName name="Concpaver" localSheetId="16">#REF!</definedName>
    <definedName name="Concpaver">#REF!</definedName>
    <definedName name="cONCRETE" localSheetId="3" hidden="1">{"form-D1",#N/A,FALSE,"FORM-D1";"form-D1_amt",#N/A,FALSE,"FORM-D1"}</definedName>
    <definedName name="cONCRETE" localSheetId="22" hidden="1">{"form-D1",#N/A,FALSE,"FORM-D1";"form-D1_amt",#N/A,FALSE,"FORM-D1"}</definedName>
    <definedName name="cONCRETE" localSheetId="19" hidden="1">{"form-D1",#N/A,FALSE,"FORM-D1";"form-D1_amt",#N/A,FALSE,"FORM-D1"}</definedName>
    <definedName name="cONCRETE" localSheetId="2" hidden="1">{"form-D1",#N/A,FALSE,"FORM-D1";"form-D1_amt",#N/A,FALSE,"FORM-D1"}</definedName>
    <definedName name="cONCRETE" localSheetId="25" hidden="1">{"form-D1",#N/A,FALSE,"FORM-D1";"form-D1_amt",#N/A,FALSE,"FORM-D1"}</definedName>
    <definedName name="cONCRETE" localSheetId="16" hidden="1">{"form-D1",#N/A,FALSE,"FORM-D1";"form-D1_amt",#N/A,FALSE,"FORM-D1"}</definedName>
    <definedName name="cONCRETE" localSheetId="21" hidden="1">{"form-D1",#N/A,FALSE,"FORM-D1";"form-D1_amt",#N/A,FALSE,"FORM-D1"}</definedName>
    <definedName name="cONCRETE" hidden="1">{"form-D1",#N/A,FALSE,"FORM-D1";"form-D1_amt",#N/A,FALSE,"FORM-D1"}</definedName>
    <definedName name="COND" localSheetId="3">#REF!</definedName>
    <definedName name="COND" localSheetId="22">#REF!</definedName>
    <definedName name="COND" localSheetId="16">#REF!</definedName>
    <definedName name="COND" localSheetId="21">#REF!</definedName>
    <definedName name="COND">#REF!</definedName>
    <definedName name="cond.span" localSheetId="16">#REF!</definedName>
    <definedName name="cond.span">#REF!</definedName>
    <definedName name="conductor">#REF!</definedName>
    <definedName name="ConductorType" localSheetId="19">OFFSET(#REF!,0,0,COUNTA(#REF!),1)</definedName>
    <definedName name="ConductorType">OFFSET(#REF!,0,0,COUNTA(#REF!),1)</definedName>
    <definedName name="CONDUIT" localSheetId="3">#REF!</definedName>
    <definedName name="CONDUIT" localSheetId="22">#REF!</definedName>
    <definedName name="CONDUIT" localSheetId="19">#REF!</definedName>
    <definedName name="CONDUIT" localSheetId="16">#REF!</definedName>
    <definedName name="CONDUIT" localSheetId="21">#REF!</definedName>
    <definedName name="CONDUIT">#REF!</definedName>
    <definedName name="config">#REF!</definedName>
    <definedName name="CONS">#REF!</definedName>
    <definedName name="cons.smm">#REF!</definedName>
    <definedName name="const" localSheetId="3" hidden="1">{"'PROFITABILITY'!$A$1:$F$45"}</definedName>
    <definedName name="const" localSheetId="22" hidden="1">{"'PROFITABILITY'!$A$1:$F$45"}</definedName>
    <definedName name="const" localSheetId="19" hidden="1">{"'PROFITABILITY'!$A$1:$F$45"}</definedName>
    <definedName name="const" localSheetId="2" hidden="1">{"'PROFITABILITY'!$A$1:$F$45"}</definedName>
    <definedName name="const" localSheetId="25" hidden="1">{"'PROFITABILITY'!$A$1:$F$45"}</definedName>
    <definedName name="const" localSheetId="16" hidden="1">{"'PROFITABILITY'!$A$1:$F$45"}</definedName>
    <definedName name="const" localSheetId="21" hidden="1">{"'PROFITABILITY'!$A$1:$F$45"}</definedName>
    <definedName name="const" hidden="1">{"'PROFITABILITY'!$A$1:$F$45"}</definedName>
    <definedName name="ConstEqt_Cost_002FC">#REF!</definedName>
    <definedName name="ConstEqt_Cost_002LC">#REF!</definedName>
    <definedName name="CONSUMABLE">#REF!</definedName>
    <definedName name="CONT">#REF!</definedName>
    <definedName name="Cont.Amt.">#REF!</definedName>
    <definedName name="CONT_BGT4_I_">#REF!</definedName>
    <definedName name="CONT_BGT4_II_">#REF!</definedName>
    <definedName name="CONT_M4">#REF!</definedName>
    <definedName name="CONT1">#REF!</definedName>
    <definedName name="CONTENTS" localSheetId="1">#REF!</definedName>
    <definedName name="CONTENTS">#REF!</definedName>
    <definedName name="CONTRACT_NO">#REF!</definedName>
    <definedName name="Contract_weight">'[44](2) CWBS'!$B$1</definedName>
    <definedName name="control132">#REF!</definedName>
    <definedName name="conversion_type">#REF!</definedName>
    <definedName name="COO">#N/A</definedName>
    <definedName name="cookie">#REF!</definedName>
    <definedName name="cookie1">#REF!</definedName>
    <definedName name="Copyright" hidden="1">"© 1995 Worley Limited"</definedName>
    <definedName name="cord" localSheetId="19">#REF!</definedName>
    <definedName name="cord">#REF!</definedName>
    <definedName name="COS" localSheetId="3">#REF!</definedName>
    <definedName name="COS" localSheetId="22">#REF!</definedName>
    <definedName name="COS" localSheetId="16">#REF!</definedName>
    <definedName name="COS" localSheetId="21">#REF!</definedName>
    <definedName name="COS">#REF!</definedName>
    <definedName name="cosq">#REF!</definedName>
    <definedName name="cost">#REF!</definedName>
    <definedName name="Cost__Ex_Works" localSheetId="3">#REF!</definedName>
    <definedName name="Cost__Ex_Works" localSheetId="22">#REF!</definedName>
    <definedName name="Cost__Ex_Works" localSheetId="21">#REF!</definedName>
    <definedName name="Cost__Ex_Works">#REF!</definedName>
    <definedName name="Cost_code">#REF!</definedName>
    <definedName name="Cost_curve">#REF!</definedName>
    <definedName name="Cost_for_10_Hp_Hr.">#REF!</definedName>
    <definedName name="Cost_of_water_including_filling_the_tanker">#REF!</definedName>
    <definedName name="Cost_Per_Manday">#REF!</definedName>
    <definedName name="COST_PSCH" localSheetId="2">#REF!</definedName>
    <definedName name="COST_PSCH" localSheetId="25">#REF!</definedName>
    <definedName name="COST_PSCH">#REF!</definedName>
    <definedName name="COST_PSCH1">#REF!</definedName>
    <definedName name="COSTING">#REF!</definedName>
    <definedName name="COU">#REF!</definedName>
    <definedName name="COU___0">#REF!</definedName>
    <definedName name="COU___13">#REF!</definedName>
    <definedName name="cover" localSheetId="3">[89]Intake!$F$26</definedName>
    <definedName name="cover" localSheetId="19">#REF!</definedName>
    <definedName name="cover" localSheetId="2">[89]Intake!$F$26</definedName>
    <definedName name="cover" localSheetId="25">[89]Intake!$F$26</definedName>
    <definedName name="cover" localSheetId="16">#REF!</definedName>
    <definedName name="cover">#REF!</definedName>
    <definedName name="Cover_blocks" localSheetId="16">#REF!</definedName>
    <definedName name="Cover_blocks">#REF!</definedName>
    <definedName name="Cover1" localSheetId="3" hidden="1">{"Total Indirect Manpower",#N/A,FALSE,"J";"Total Direct Manpower",#N/A,FALSE,"J";"Direct Structural Manpower",#N/A,FALSE,"J";"Direct Mechanical Manpower",#N/A,FALSE,"J";"Direct Piping Manpower",#N/A,FALSE,"J";"Direct Tanks Manpower",#N/A,FALSE,"J";"Direct ElecInstrSS Manpower",#N/A,FALSE,"J"}</definedName>
    <definedName name="Cover1" localSheetId="22" hidden="1">{"Total Indirect Manpower",#N/A,FALSE,"J";"Total Direct Manpower",#N/A,FALSE,"J";"Direct Structural Manpower",#N/A,FALSE,"J";"Direct Mechanical Manpower",#N/A,FALSE,"J";"Direct Piping Manpower",#N/A,FALSE,"J";"Direct Tanks Manpower",#N/A,FALSE,"J";"Direct ElecInstrSS Manpower",#N/A,FALSE,"J"}</definedName>
    <definedName name="Cover1" localSheetId="19" hidden="1">{"Total Indirect Manpower",#N/A,FALSE,"J";"Total Direct Manpower",#N/A,FALSE,"J";"Direct Structural Manpower",#N/A,FALSE,"J";"Direct Mechanical Manpower",#N/A,FALSE,"J";"Direct Piping Manpower",#N/A,FALSE,"J";"Direct Tanks Manpower",#N/A,FALSE,"J";"Direct ElecInstrSS Manpower",#N/A,FALSE,"J"}</definedName>
    <definedName name="Cover1" localSheetId="2" hidden="1">{"Total Indirect Manpower",#N/A,FALSE,"J";"Total Direct Manpower",#N/A,FALSE,"J";"Direct Structural Manpower",#N/A,FALSE,"J";"Direct Mechanical Manpower",#N/A,FALSE,"J";"Direct Piping Manpower",#N/A,FALSE,"J";"Direct Tanks Manpower",#N/A,FALSE,"J";"Direct ElecInstrSS Manpower",#N/A,FALSE,"J"}</definedName>
    <definedName name="Cover1" localSheetId="25" hidden="1">{"Total Indirect Manpower",#N/A,FALSE,"J";"Total Direct Manpower",#N/A,FALSE,"J";"Direct Structural Manpower",#N/A,FALSE,"J";"Direct Mechanical Manpower",#N/A,FALSE,"J";"Direct Piping Manpower",#N/A,FALSE,"J";"Direct Tanks Manpower",#N/A,FALSE,"J";"Direct ElecInstrSS Manpower",#N/A,FALSE,"J"}</definedName>
    <definedName name="Cover1" localSheetId="16" hidden="1">{"Total Indirect Manpower",#N/A,FALSE,"J";"Total Direct Manpower",#N/A,FALSE,"J";"Direct Structural Manpower",#N/A,FALSE,"J";"Direct Mechanical Manpower",#N/A,FALSE,"J";"Direct Piping Manpower",#N/A,FALSE,"J";"Direct Tanks Manpower",#N/A,FALSE,"J";"Direct ElecInstrSS Manpower",#N/A,FALSE,"J"}</definedName>
    <definedName name="Cover1" localSheetId="21" hidden="1">{"Total Indirect Manpower",#N/A,FALSE,"J";"Total Direct Manpower",#N/A,FALSE,"J";"Direct Structural Manpower",#N/A,FALSE,"J";"Direct Mechanical Manpower",#N/A,FALSE,"J";"Direct Piping Manpower",#N/A,FALSE,"J";"Direct Tanks Manpower",#N/A,FALSE,"J";"Direct ElecInstrSS Manpower",#N/A,FALSE,"J"}</definedName>
    <definedName name="Cover1" hidden="1">{"Total Indirect Manpower",#N/A,FALSE,"J";"Total Direct Manpower",#N/A,FALSE,"J";"Direct Structural Manpower",#N/A,FALSE,"J";"Direct Mechanical Manpower",#N/A,FALSE,"J";"Direct Piping Manpower",#N/A,FALSE,"J";"Direct Tanks Manpower",#N/A,FALSE,"J";"Direct ElecInstrSS Manpower",#N/A,FALSE,"J"}</definedName>
    <definedName name="COVVV" localSheetId="3" hidden="1">{#N/A,#N/A,FALSE,"str_title";#N/A,#N/A,FALSE,"SUM";#N/A,#N/A,FALSE,"Scope";#N/A,#N/A,FALSE,"PIE-Jn";#N/A,#N/A,FALSE,"PIE-Jn_Hz";#N/A,#N/A,FALSE,"Liq_Plan";#N/A,#N/A,FALSE,"S_Curve";#N/A,#N/A,FALSE,"Liq_Prof";#N/A,#N/A,FALSE,"Man_Pwr";#N/A,#N/A,FALSE,"Man_Prof"}</definedName>
    <definedName name="COVVV" localSheetId="22" hidden="1">{#N/A,#N/A,FALSE,"str_title";#N/A,#N/A,FALSE,"SUM";#N/A,#N/A,FALSE,"Scope";#N/A,#N/A,FALSE,"PIE-Jn";#N/A,#N/A,FALSE,"PIE-Jn_Hz";#N/A,#N/A,FALSE,"Liq_Plan";#N/A,#N/A,FALSE,"S_Curve";#N/A,#N/A,FALSE,"Liq_Prof";#N/A,#N/A,FALSE,"Man_Pwr";#N/A,#N/A,FALSE,"Man_Prof"}</definedName>
    <definedName name="COVVV" localSheetId="19" hidden="1">{#N/A,#N/A,FALSE,"str_title";#N/A,#N/A,FALSE,"SUM";#N/A,#N/A,FALSE,"Scope";#N/A,#N/A,FALSE,"PIE-Jn";#N/A,#N/A,FALSE,"PIE-Jn_Hz";#N/A,#N/A,FALSE,"Liq_Plan";#N/A,#N/A,FALSE,"S_Curve";#N/A,#N/A,FALSE,"Liq_Prof";#N/A,#N/A,FALSE,"Man_Pwr";#N/A,#N/A,FALSE,"Man_Prof"}</definedName>
    <definedName name="COVVV" localSheetId="2" hidden="1">{#N/A,#N/A,FALSE,"str_title";#N/A,#N/A,FALSE,"SUM";#N/A,#N/A,FALSE,"Scope";#N/A,#N/A,FALSE,"PIE-Jn";#N/A,#N/A,FALSE,"PIE-Jn_Hz";#N/A,#N/A,FALSE,"Liq_Plan";#N/A,#N/A,FALSE,"S_Curve";#N/A,#N/A,FALSE,"Liq_Prof";#N/A,#N/A,FALSE,"Man_Pwr";#N/A,#N/A,FALSE,"Man_Prof"}</definedName>
    <definedName name="COVVV" localSheetId="25" hidden="1">{#N/A,#N/A,FALSE,"str_title";#N/A,#N/A,FALSE,"SUM";#N/A,#N/A,FALSE,"Scope";#N/A,#N/A,FALSE,"PIE-Jn";#N/A,#N/A,FALSE,"PIE-Jn_Hz";#N/A,#N/A,FALSE,"Liq_Plan";#N/A,#N/A,FALSE,"S_Curve";#N/A,#N/A,FALSE,"Liq_Prof";#N/A,#N/A,FALSE,"Man_Pwr";#N/A,#N/A,FALSE,"Man_Prof"}</definedName>
    <definedName name="COVVV" localSheetId="16" hidden="1">{#N/A,#N/A,FALSE,"str_title";#N/A,#N/A,FALSE,"SUM";#N/A,#N/A,FALSE,"Scope";#N/A,#N/A,FALSE,"PIE-Jn";#N/A,#N/A,FALSE,"PIE-Jn_Hz";#N/A,#N/A,FALSE,"Liq_Plan";#N/A,#N/A,FALSE,"S_Curve";#N/A,#N/A,FALSE,"Liq_Prof";#N/A,#N/A,FALSE,"Man_Pwr";#N/A,#N/A,FALSE,"Man_Prof"}</definedName>
    <definedName name="COVVV" localSheetId="4" hidden="1">{#N/A,#N/A,FALSE,"str_title";#N/A,#N/A,FALSE,"SUM";#N/A,#N/A,FALSE,"Scope";#N/A,#N/A,FALSE,"PIE-Jn";#N/A,#N/A,FALSE,"PIE-Jn_Hz";#N/A,#N/A,FALSE,"Liq_Plan";#N/A,#N/A,FALSE,"S_Curve";#N/A,#N/A,FALSE,"Liq_Prof";#N/A,#N/A,FALSE,"Man_Pwr";#N/A,#N/A,FALSE,"Man_Prof"}</definedName>
    <definedName name="COVVV" localSheetId="21" hidden="1">{#N/A,#N/A,FALSE,"str_title";#N/A,#N/A,FALSE,"SUM";#N/A,#N/A,FALSE,"Scope";#N/A,#N/A,FALSE,"PIE-Jn";#N/A,#N/A,FALSE,"PIE-Jn_Hz";#N/A,#N/A,FALSE,"Liq_Plan";#N/A,#N/A,FALSE,"S_Curve";#N/A,#N/A,FALSE,"Liq_Prof";#N/A,#N/A,FALSE,"Man_Pwr";#N/A,#N/A,FALSE,"Man_Prof"}</definedName>
    <definedName name="COVVV" localSheetId="1" hidden="1">{#N/A,#N/A,FALSE,"str_title";#N/A,#N/A,FALSE,"SUM";#N/A,#N/A,FALSE,"Scope";#N/A,#N/A,FALSE,"PIE-Jn";#N/A,#N/A,FALSE,"PIE-Jn_Hz";#N/A,#N/A,FALSE,"Liq_Plan";#N/A,#N/A,FALSE,"S_Curve";#N/A,#N/A,FALSE,"Liq_Prof";#N/A,#N/A,FALSE,"Man_Pwr";#N/A,#N/A,FALSE,"Man_Prof"}</definedName>
    <definedName name="COVVV" hidden="1">{#N/A,#N/A,FALSE,"str_title";#N/A,#N/A,FALSE,"SUM";#N/A,#N/A,FALSE,"Scope";#N/A,#N/A,FALSE,"PIE-Jn";#N/A,#N/A,FALSE,"PIE-Jn_Hz";#N/A,#N/A,FALSE,"Liq_Plan";#N/A,#N/A,FALSE,"S_Curve";#N/A,#N/A,FALSE,"Liq_Prof";#N/A,#N/A,FALSE,"Man_Pwr";#N/A,#N/A,FALSE,"Man_Prof"}</definedName>
    <definedName name="cp" localSheetId="3">#REF!</definedName>
    <definedName name="cp" localSheetId="22">#REF!</definedName>
    <definedName name="cp" localSheetId="4">#REF!</definedName>
    <definedName name="cp" localSheetId="21">#REF!</definedName>
    <definedName name="cp">#REF!</definedName>
    <definedName name="CPLG">#REF!</definedName>
    <definedName name="CPM">#REF!</definedName>
    <definedName name="CPRP" localSheetId="22">#REF!</definedName>
    <definedName name="CPRP" localSheetId="4">#REF!</definedName>
    <definedName name="CPRP" localSheetId="21">#REF!</definedName>
    <definedName name="CPRP">#REF!</definedName>
    <definedName name="cprp_lucknow" localSheetId="22">#REF!</definedName>
    <definedName name="cprp_lucknow" localSheetId="4">#REF!</definedName>
    <definedName name="cprp_lucknow" localSheetId="21">#REF!</definedName>
    <definedName name="cprp_lucknow">#REF!</definedName>
    <definedName name="cprp_mandola">#REF!</definedName>
    <definedName name="CP새단가">#REF!</definedName>
    <definedName name="cr" localSheetId="3">[90]dBase!$J$14</definedName>
    <definedName name="cr" localSheetId="19">#REF!</definedName>
    <definedName name="cr" localSheetId="2">[90]dBase!$J$14</definedName>
    <definedName name="cr" localSheetId="25">[90]dBase!$J$14</definedName>
    <definedName name="cr" localSheetId="16">#REF!</definedName>
    <definedName name="cr">#REF!</definedName>
    <definedName name="cr_monthly_interim_application_no__01_revised__payment_certificate" localSheetId="16">#REF!</definedName>
    <definedName name="cr_monthly_interim_application_no__01_revised__payment_certificate">#REF!</definedName>
    <definedName name="CRB">#REF!</definedName>
    <definedName name="_xlnm.Criteria" localSheetId="16">#REF!</definedName>
    <definedName name="_xlnm.Criteria">#REF!</definedName>
    <definedName name="CRMB60">#REF!</definedName>
    <definedName name="CRP_Barelliey">#REF!</definedName>
    <definedName name="CRP_Unnao">#REF!</definedName>
    <definedName name="CRPANEL">#REF!</definedName>
    <definedName name="CRRSEP">#REF!</definedName>
    <definedName name="crush_s">#REF!</definedName>
    <definedName name="CS" localSheetId="3">[67]DSLP!#REF!</definedName>
    <definedName name="CS" localSheetId="22">#REF!</definedName>
    <definedName name="CS" localSheetId="19">#REF!</definedName>
    <definedName name="CS" localSheetId="2">[67]DSLP!#REF!</definedName>
    <definedName name="CS" localSheetId="25">[67]DSLP!#REF!</definedName>
    <definedName name="Cs" localSheetId="16">#REF!</definedName>
    <definedName name="CS" localSheetId="21">#REF!</definedName>
    <definedName name="CS">#REF!</definedName>
    <definedName name="Cs___0" localSheetId="16">#REF!</definedName>
    <definedName name="Cs___0">#REF!</definedName>
    <definedName name="Cs___13">#REF!</definedName>
    <definedName name="csd">#REF!</definedName>
    <definedName name="cst">#REF!</definedName>
    <definedName name="CST_BO">#REF!</definedName>
    <definedName name="CST_IDTO">#REF!</definedName>
    <definedName name="CST_OWN">#REF!</definedName>
    <definedName name="CST_TR">#REF!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#REF!</definedName>
    <definedName name="CURR_FCT">#REF!</definedName>
    <definedName name="CURR_LIST">#REF!</definedName>
    <definedName name="Currency">#REF!</definedName>
    <definedName name="currency_lookup">#REF!</definedName>
    <definedName name="currency_name">#REF!</definedName>
    <definedName name="Currency_Rates" localSheetId="3">'[91]Master data'!$A$6:$B$14</definedName>
    <definedName name="Currency_Rates" localSheetId="19">#REF!</definedName>
    <definedName name="Currency_Rates" localSheetId="2">'[91]Master data'!$A$6:$B$14</definedName>
    <definedName name="Currency_Rates" localSheetId="25">'[91]Master data'!$A$6:$B$14</definedName>
    <definedName name="Currency_Rates" localSheetId="16">#REF!</definedName>
    <definedName name="Currency_Rates">#REF!</definedName>
    <definedName name="CurrencyPhrase" localSheetId="16">#REF!</definedName>
    <definedName name="CurrencyPhrase">#REF!</definedName>
    <definedName name="current1" localSheetId="22">#REF!</definedName>
    <definedName name="current1" localSheetId="21">#REF!</definedName>
    <definedName name="current1">#REF!</definedName>
    <definedName name="current2" localSheetId="22">#REF!</definedName>
    <definedName name="current2" localSheetId="21">#REF!</definedName>
    <definedName name="current2">#REF!</definedName>
    <definedName name="current3">#REF!</definedName>
    <definedName name="current4">#REF!</definedName>
    <definedName name="current5">#REF!</definedName>
    <definedName name="cust">#REF!</definedName>
    <definedName name="Customs_clearance" localSheetId="3">'[91]Master data'!$A$22:$B$23</definedName>
    <definedName name="Customs_clearance" localSheetId="19">#REF!</definedName>
    <definedName name="Customs_clearance" localSheetId="2">'[91]Master data'!$A$22:$B$23</definedName>
    <definedName name="Customs_clearance" localSheetId="25">'[91]Master data'!$A$22:$B$23</definedName>
    <definedName name="Customs_clearance" localSheetId="16">#REF!</definedName>
    <definedName name="Customs_clearance">#REF!</definedName>
    <definedName name="cutback" localSheetId="3">'[45]Materials '!$AV$19</definedName>
    <definedName name="cutback" localSheetId="19">#REF!</definedName>
    <definedName name="cutback" localSheetId="2">'[45]Materials '!$AV$19</definedName>
    <definedName name="cutback" localSheetId="25">'[45]Materials '!$AV$19</definedName>
    <definedName name="cutback" localSheetId="16">#REF!</definedName>
    <definedName name="cutback">#REF!</definedName>
    <definedName name="CV" hidden="1">#NAME?</definedName>
    <definedName name="cvd" localSheetId="3">#REF!</definedName>
    <definedName name="cvd" localSheetId="22">#REF!</definedName>
    <definedName name="cvd" localSheetId="16">#REF!</definedName>
    <definedName name="cvd" localSheetId="21">#REF!</definedName>
    <definedName name="cvd">#REF!</definedName>
    <definedName name="CVD_HW" localSheetId="3">#REF!</definedName>
    <definedName name="CVD_HW" localSheetId="16">#REF!</definedName>
    <definedName name="CVD_HW">#REF!</definedName>
    <definedName name="CVD_SW" localSheetId="3">#REF!</definedName>
    <definedName name="CVD_SW">#REF!</definedName>
    <definedName name="cvdcess">#REF!</definedName>
    <definedName name="CVT">#REF!</definedName>
    <definedName name="cw" localSheetId="2">20</definedName>
    <definedName name="cw" localSheetId="25">20</definedName>
    <definedName name="cw">20</definedName>
    <definedName name="cx">#REF!</definedName>
    <definedName name="D" localSheetId="2">#REF!</definedName>
    <definedName name="D" localSheetId="25">#REF!</definedName>
    <definedName name="D" localSheetId="16">#REF!</definedName>
    <definedName name="D">#REF!</definedName>
    <definedName name="d._Staging_to_keep_deflactometer___hire_charges_of_deflectometer" localSheetId="16">#REF!</definedName>
    <definedName name="d._Staging_to_keep_deflactometer___hire_charges_of_deflectometer">#REF!</definedName>
    <definedName name="D_" localSheetId="16">#REF!</definedName>
    <definedName name="D_">#REF!</definedName>
    <definedName name="d___0">#REF!</definedName>
    <definedName name="d___13">#REF!</definedName>
    <definedName name="D_D" localSheetId="19">INDEX(#REF!,MATCH(#REF!,#REF!,0))</definedName>
    <definedName name="D_D" localSheetId="16">INDEX(#REF!,MATCH(#REF!,#REF!,0))</definedName>
    <definedName name="D_D">INDEX(#REF!,MATCH(#REF!,#REF!,0))</definedName>
    <definedName name="d_jp" localSheetId="22" hidden="1">{"'Sheet1'!$A$4386:$N$4591"}</definedName>
    <definedName name="d_jp" localSheetId="19" hidden="1">{"'Sheet1'!$A$4386:$N$4591"}</definedName>
    <definedName name="d_jp" localSheetId="2" hidden="1">{"'Sheet1'!$A$4386:$N$4591"}</definedName>
    <definedName name="d_jp" localSheetId="25" hidden="1">{"'Sheet1'!$A$4386:$N$4591"}</definedName>
    <definedName name="d_jp" localSheetId="16" hidden="1">{"'Sheet1'!$A$4386:$N$4591"}</definedName>
    <definedName name="d_jp" localSheetId="21" hidden="1">{"'Sheet1'!$A$4386:$N$4591"}</definedName>
    <definedName name="d_jp" hidden="1">{"'Sheet1'!$A$4386:$N$4591"}</definedName>
    <definedName name="D_L_SAVANT">#REF!</definedName>
    <definedName name="D_L_SAVANT___0">#REF!</definedName>
    <definedName name="D_L_SAVANT___0_1">#REF!</definedName>
    <definedName name="D_L_SAVANT_1">#REF!</definedName>
    <definedName name="D65536A1">#REF!</definedName>
    <definedName name="D8Data">#REF!</definedName>
    <definedName name="Da">#REF!</definedName>
    <definedName name="DAdsaD" localSheetId="3" hidden="1">'[1]Rate Analysis'!#REF!</definedName>
    <definedName name="DAdsaD" localSheetId="19" hidden="1">#REF!</definedName>
    <definedName name="DAdsaD" localSheetId="2" hidden="1">'[1]Rate Analysis'!#REF!</definedName>
    <definedName name="DAdsaD" localSheetId="25" hidden="1">'[1]Rate Analysis'!#REF!</definedName>
    <definedName name="DAdsaD" localSheetId="16" hidden="1">#REF!</definedName>
    <definedName name="DAdsaD" hidden="1">#REF!</definedName>
    <definedName name="dam">#REF!</definedName>
    <definedName name="Dampers" localSheetId="3" hidden="1">{"'PROFITABILITY'!$A$1:$F$45"}</definedName>
    <definedName name="Dampers" localSheetId="22" hidden="1">{"'PROFITABILITY'!$A$1:$F$45"}</definedName>
    <definedName name="Dampers" localSheetId="19" hidden="1">{"'PROFITABILITY'!$A$1:$F$45"}</definedName>
    <definedName name="Dampers" localSheetId="2" hidden="1">{"'PROFITABILITY'!$A$1:$F$45"}</definedName>
    <definedName name="Dampers" localSheetId="25" hidden="1">{"'PROFITABILITY'!$A$1:$F$45"}</definedName>
    <definedName name="Dampers" localSheetId="16" hidden="1">{"'PROFITABILITY'!$A$1:$F$45"}</definedName>
    <definedName name="Dampers" localSheetId="21" hidden="1">{"'PROFITABILITY'!$A$1:$F$45"}</definedName>
    <definedName name="Dampers" hidden="1">{"'PROFITABILITY'!$A$1:$F$45"}</definedName>
    <definedName name="DANGA" localSheetId="3">#REF!,#REF!</definedName>
    <definedName name="DANGA" localSheetId="19">#REF!,#REF!</definedName>
    <definedName name="DANGA">#REF!,#REF!</definedName>
    <definedName name="DaRWk1" localSheetId="3">#REF!</definedName>
    <definedName name="DaRWk1" localSheetId="22">#REF!</definedName>
    <definedName name="DaRWk1" localSheetId="16">#REF!</definedName>
    <definedName name="DaRWk1" localSheetId="21">#REF!</definedName>
    <definedName name="DaRWk1">#REF!</definedName>
    <definedName name="DaRWk10" localSheetId="3">#REF!</definedName>
    <definedName name="DaRWk10" localSheetId="22">#REF!</definedName>
    <definedName name="DaRWk10" localSheetId="21">#REF!</definedName>
    <definedName name="DaRWk10">#REF!</definedName>
    <definedName name="DaRWk11" localSheetId="3">#REF!</definedName>
    <definedName name="DaRWk11" localSheetId="22">#REF!</definedName>
    <definedName name="DaRWk11" localSheetId="21">#REF!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SD">#REF!</definedName>
    <definedName name="dasdfds">#REF!</definedName>
    <definedName name="data">#REF!</definedName>
    <definedName name="DATA_13">#REF!</definedName>
    <definedName name="DATA_14">#REF!</definedName>
    <definedName name="DATA_15">#REF!</definedName>
    <definedName name="DATA_16">#REF!</definedName>
    <definedName name="DATA_17">#REF!</definedName>
    <definedName name="DATA_18">#REF!</definedName>
    <definedName name="DATA_19">#REF!</definedName>
    <definedName name="DATA_20">#REF!</definedName>
    <definedName name="DATA_21">#REF!</definedName>
    <definedName name="DATA_22">#REF!</definedName>
    <definedName name="DATA_23">#REF!</definedName>
    <definedName name="DATA_24">#REF!</definedName>
    <definedName name="DATA_25">#REF!</definedName>
    <definedName name="data1" hidden="1">#REF!</definedName>
    <definedName name="DATA15" localSheetId="22">#REF!</definedName>
    <definedName name="DATA15" localSheetId="21">#REF!</definedName>
    <definedName name="DATA15">#REF!</definedName>
    <definedName name="DATA16" localSheetId="22">#REF!</definedName>
    <definedName name="DATA16" localSheetId="21">#REF!</definedName>
    <definedName name="DATA16">#REF!</definedName>
    <definedName name="DATA17" localSheetId="22">#REF!</definedName>
    <definedName name="DATA17" localSheetId="21">#REF!</definedName>
    <definedName name="DATA17">#REF!</definedName>
    <definedName name="DATA18" localSheetId="22">#REF!</definedName>
    <definedName name="DATA18" localSheetId="21">#REF!</definedName>
    <definedName name="DATA18" localSheetId="1">#REF!</definedName>
    <definedName name="DATA18">#REF!</definedName>
    <definedName name="DATA19" localSheetId="1">#REF!</definedName>
    <definedName name="DATA19">#REF!</definedName>
    <definedName name="data2" hidden="1">#REF!</definedName>
    <definedName name="data3" hidden="1">#REF!</definedName>
    <definedName name="_xlnm.Database" localSheetId="1">#REF!</definedName>
    <definedName name="_xlnm.Database">#REF!</definedName>
    <definedName name="datb">#REF!</definedName>
    <definedName name="datc">#REF!</definedName>
    <definedName name="Date">#REF!</definedName>
    <definedName name="Date_of_Data">#REF!</definedName>
    <definedName name="Date2">#REF!</definedName>
    <definedName name="DATTA">#REF!</definedName>
    <definedName name="DaWk7">#REF!</definedName>
    <definedName name="DAY_ENGR">#REF!</definedName>
    <definedName name="DAY_TCHN">#REF!</definedName>
    <definedName name="DAYS">#REF!</definedName>
    <definedName name="DB" localSheetId="3">INDEX(#REF!,MATCH(#REF!,#REF!,0))</definedName>
    <definedName name="db" localSheetId="19">#REF!</definedName>
    <definedName name="DB" localSheetId="2">INDEX(#REF!,MATCH(#REF!,#REF!,0))</definedName>
    <definedName name="DB" localSheetId="25">INDEX(#REF!,MATCH(#REF!,#REF!,0))</definedName>
    <definedName name="db">#REF!</definedName>
    <definedName name="db___0">#REF!</definedName>
    <definedName name="db___13">#REF!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#REF!</definedName>
    <definedName name="DCARRAY">#REF!</definedName>
    <definedName name="DCARRAY_1">#REF!</definedName>
    <definedName name="dceff">#REF!</definedName>
    <definedName name="DCF">#REF!</definedName>
    <definedName name="DCLAY" localSheetId="3">'[26]Cost of O &amp; O'!$F$14</definedName>
    <definedName name="DCLAY" localSheetId="19">#REF!</definedName>
    <definedName name="DCLAY" localSheetId="2">'[26]Cost of O &amp; O'!$F$14</definedName>
    <definedName name="DCLAY" localSheetId="25">'[26]Cost of O &amp; O'!$F$14</definedName>
    <definedName name="DCLAY" localSheetId="16">#REF!</definedName>
    <definedName name="DCLAY">#REF!</definedName>
    <definedName name="dcrw" localSheetId="16">#REF!</definedName>
    <definedName name="dcrw">#REF!</definedName>
    <definedName name="dcrwk1" localSheetId="22">#REF!</definedName>
    <definedName name="dcrwk1" localSheetId="21">#REF!</definedName>
    <definedName name="dcrwk1">#REF!</definedName>
    <definedName name="dcrwk10" localSheetId="22">#REF!</definedName>
    <definedName name="dcrwk10" localSheetId="2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volt">#REF!</definedName>
    <definedName name="dcvrdrv">#REF!</definedName>
    <definedName name="dd" localSheetId="3" hidden="1">{"'PROFITABILITY'!$A$1:$F$45"}</definedName>
    <definedName name="dd" localSheetId="22" hidden="1">{"'PROFITABILITY'!$A$1:$F$45"}</definedName>
    <definedName name="dd" localSheetId="19" hidden="1">{"'PROFITABILITY'!$A$1:$F$45"}</definedName>
    <definedName name="dd" localSheetId="2" hidden="1">{"'PROFITABILITY'!$A$1:$F$45"}</definedName>
    <definedName name="dd" localSheetId="25" hidden="1">{"'PROFITABILITY'!$A$1:$F$45"}</definedName>
    <definedName name="dd" localSheetId="16" hidden="1">{"'PROFITABILITY'!$A$1:$F$45"}</definedName>
    <definedName name="dd" localSheetId="21" hidden="1">{"'PROFITABILITY'!$A$1:$F$45"}</definedName>
    <definedName name="dd" hidden="1">{"'PROFITABILITY'!$A$1:$F$45"}</definedName>
    <definedName name="DD_1">NA()</definedName>
    <definedName name="ddash" localSheetId="19">#REF!</definedName>
    <definedName name="ddash">#REF!</definedName>
    <definedName name="DDD" localSheetId="3">#REF!</definedName>
    <definedName name="DDD" localSheetId="22">#REF!</definedName>
    <definedName name="DDD" localSheetId="16">#REF!</definedName>
    <definedName name="DDD" localSheetId="21">#REF!</definedName>
    <definedName name="DDD">#REF!</definedName>
    <definedName name="dddd" localSheetId="3">#REF!</definedName>
    <definedName name="dddd" localSheetId="2">#REF!</definedName>
    <definedName name="dddd" localSheetId="25">#REF!</definedName>
    <definedName name="dddd">#REF!</definedName>
    <definedName name="DDDD_1">NA()</definedName>
    <definedName name="ddddd" localSheetId="19">#REF!</definedName>
    <definedName name="ddddd">#REF!</definedName>
    <definedName name="ddf" localSheetId="19">#REF!</definedName>
    <definedName name="ddf">#REF!</definedName>
    <definedName name="ddfd">#REF!</definedName>
    <definedName name="DDK" localSheetId="3">'[92]BOQ (2)'!$A$1:$G$52</definedName>
    <definedName name="DDK" localSheetId="22">#REF!</definedName>
    <definedName name="DDK" localSheetId="19">#REF!</definedName>
    <definedName name="DDK" localSheetId="2">'[92]BOQ (2)'!$A$1:$G$52</definedName>
    <definedName name="DDK" localSheetId="25">'[92]BOQ (2)'!$A$1:$G$52</definedName>
    <definedName name="DDK" localSheetId="16">#REF!</definedName>
    <definedName name="DDK" localSheetId="21">#REF!</definedName>
    <definedName name="DDK">#REF!</definedName>
    <definedName name="dds">#REF!</definedName>
    <definedName name="DE" localSheetId="22">INDEX(#REF!,MATCH(#REF!,#REF!,0))</definedName>
    <definedName name="DE" localSheetId="19">INDEX(#REF!,MATCH(#REF!,#REF!,0))</definedName>
    <definedName name="De" localSheetId="16">#REF!</definedName>
    <definedName name="DE" localSheetId="21">INDEX(#REF!,MATCH(#REF!,#REF!,0))</definedName>
    <definedName name="DE">INDEX(#REF!,MATCH(#REF!,#REF!,0))</definedName>
    <definedName name="de_cost" localSheetId="3">#REF!</definedName>
    <definedName name="de_cost" localSheetId="22">#REF!</definedName>
    <definedName name="de_cost" localSheetId="21">#REF!</definedName>
    <definedName name="de_cost">#REF!</definedName>
    <definedName name="DEBTORS" localSheetId="22">#REF!</definedName>
    <definedName name="DEBTORS" localSheetId="21">#REF!</definedName>
    <definedName name="DEBTORS" localSheetId="1">#REF!</definedName>
    <definedName name="DEBTORS">#REF!</definedName>
    <definedName name="DEC.GH">#REF!</definedName>
    <definedName name="DEED" localSheetId="1">#REF!</definedName>
    <definedName name="DEED">#REF!</definedName>
    <definedName name="deep" localSheetId="3">'[93]FAMILY TEXT'!$G$2:$G$6</definedName>
    <definedName name="deep" localSheetId="19">#REF!</definedName>
    <definedName name="deep" localSheetId="2">'[93]FAMILY TEXT'!$G$2:$G$6</definedName>
    <definedName name="deep" localSheetId="25">'[93]FAMILY TEXT'!$G$2:$G$6</definedName>
    <definedName name="deep" localSheetId="16">#REF!</definedName>
    <definedName name="deep">#REF!</definedName>
    <definedName name="DEF">#REF!</definedName>
    <definedName name="DEHRI" localSheetId="22">#REF!</definedName>
    <definedName name="DEHRI" localSheetId="16">#REF!</definedName>
    <definedName name="DEHRI" localSheetId="21">#REF!</definedName>
    <definedName name="DEHRI">#REF!</definedName>
    <definedName name="DelDC" localSheetId="22">#REF!</definedName>
    <definedName name="DelDC" localSheetId="21">#REF!</definedName>
    <definedName name="DelDC">#REF!</definedName>
    <definedName name="DelDm">#REF!</definedName>
    <definedName name="Delivery">#REF!</definedName>
    <definedName name="delk">#REF!</definedName>
    <definedName name="delm">#REF!</definedName>
    <definedName name="delm2">#REF!</definedName>
    <definedName name="DELTA" localSheetId="3" hidden="1">{"'PROFITABILITY'!$A$1:$F$45"}</definedName>
    <definedName name="DELTA" localSheetId="22" hidden="1">{"'PROFITABILITY'!$A$1:$F$45"}</definedName>
    <definedName name="DELTA" localSheetId="19" hidden="1">{"'PROFITABILITY'!$A$1:$F$45"}</definedName>
    <definedName name="DELTA" localSheetId="2" hidden="1">{"'PROFITABILITY'!$A$1:$F$45"}</definedName>
    <definedName name="DELTA" localSheetId="25" hidden="1">{"'PROFITABILITY'!$A$1:$F$45"}</definedName>
    <definedName name="delta" localSheetId="16">#REF!</definedName>
    <definedName name="DELTA" localSheetId="21" hidden="1">{"'PROFITABILITY'!$A$1:$F$45"}</definedName>
    <definedName name="DELTA" hidden="1">{"'PROFITABILITY'!$A$1:$F$45"}</definedName>
    <definedName name="DELTA1" localSheetId="3" hidden="1">{"'PROFITABILITY'!$A$1:$F$45"}</definedName>
    <definedName name="DELTA1" localSheetId="22" hidden="1">{"'PROFITABILITY'!$A$1:$F$45"}</definedName>
    <definedName name="DELTA1" localSheetId="19" hidden="1">{"'PROFITABILITY'!$A$1:$F$45"}</definedName>
    <definedName name="DELTA1" localSheetId="2" hidden="1">{"'PROFITABILITY'!$A$1:$F$45"}</definedName>
    <definedName name="DELTA1" localSheetId="25" hidden="1">{"'PROFITABILITY'!$A$1:$F$45"}</definedName>
    <definedName name="delta1" localSheetId="16">#REF!</definedName>
    <definedName name="DELTA1" localSheetId="21" hidden="1">{"'PROFITABILITY'!$A$1:$F$45"}</definedName>
    <definedName name="DELTA1" hidden="1">{"'PROFITABILITY'!$A$1:$F$45"}</definedName>
    <definedName name="DELTA20">#REF!</definedName>
    <definedName name="DELTA20___0">#REF!</definedName>
    <definedName name="DELTA20___13">#REF!</definedName>
    <definedName name="DelType">#REF!</definedName>
    <definedName name="delyw">#REF!</definedName>
    <definedName name="DEM" localSheetId="1">#REF!</definedName>
    <definedName name="DEM">#REF!</definedName>
    <definedName name="den" localSheetId="2">#REF!</definedName>
    <definedName name="den" localSheetId="25">#REF!</definedName>
    <definedName name="den">#REF!</definedName>
    <definedName name="DepartmentRange">[94]Listing!$C$1:$C$33</definedName>
    <definedName name="DEPTH">#REF!</definedName>
    <definedName name="Depth_above_FGL">#REF!</definedName>
    <definedName name="Depth_below_ground_level">#REF!</definedName>
    <definedName name="Depth_of_the_section">#REF!</definedName>
    <definedName name="deptLookup">#REF!</definedName>
    <definedName name="Descipline">#REF!</definedName>
    <definedName name="Description">#REF!</definedName>
    <definedName name="design">#REF!</definedName>
    <definedName name="designed" localSheetId="2">#REF!</definedName>
    <definedName name="designed" localSheetId="25">#REF!</definedName>
    <definedName name="designed">#REF!</definedName>
    <definedName name="DesignYears">#REF!</definedName>
    <definedName name="DESILTING" localSheetId="3" hidden="1">{#N/A,#N/A,FALSE,"abs";#N/A,#N/A,FALSE,"Annex-I";#N/A,#N/A,FALSE,"Annex-II";#N/A,#N/A,FALSE,"Annex-III";#N/A,#N/A,FALSE,"Annex-IV";#N/A,#N/A,FALSE,"Annex-V";#N/A,#N/A,FALSE,"Annex-VI"}</definedName>
    <definedName name="DESILTING" localSheetId="22" hidden="1">{#N/A,#N/A,FALSE,"abs";#N/A,#N/A,FALSE,"Annex-I";#N/A,#N/A,FALSE,"Annex-II";#N/A,#N/A,FALSE,"Annex-III";#N/A,#N/A,FALSE,"Annex-IV";#N/A,#N/A,FALSE,"Annex-V";#N/A,#N/A,FALSE,"Annex-VI"}</definedName>
    <definedName name="DESILTING" localSheetId="19" hidden="1">{#N/A,#N/A,FALSE,"abs";#N/A,#N/A,FALSE,"Annex-I";#N/A,#N/A,FALSE,"Annex-II";#N/A,#N/A,FALSE,"Annex-III";#N/A,#N/A,FALSE,"Annex-IV";#N/A,#N/A,FALSE,"Annex-V";#N/A,#N/A,FALSE,"Annex-VI"}</definedName>
    <definedName name="DESILTING" localSheetId="2" hidden="1">{#N/A,#N/A,FALSE,"abs";#N/A,#N/A,FALSE,"Annex-I";#N/A,#N/A,FALSE,"Annex-II";#N/A,#N/A,FALSE,"Annex-III";#N/A,#N/A,FALSE,"Annex-IV";#N/A,#N/A,FALSE,"Annex-V";#N/A,#N/A,FALSE,"Annex-VI"}</definedName>
    <definedName name="DESILTING" localSheetId="25" hidden="1">{#N/A,#N/A,FALSE,"abs";#N/A,#N/A,FALSE,"Annex-I";#N/A,#N/A,FALSE,"Annex-II";#N/A,#N/A,FALSE,"Annex-III";#N/A,#N/A,FALSE,"Annex-IV";#N/A,#N/A,FALSE,"Annex-V";#N/A,#N/A,FALSE,"Annex-VI"}</definedName>
    <definedName name="DESILTING" localSheetId="16" hidden="1">{#N/A,#N/A,FALSE,"abs";#N/A,#N/A,FALSE,"Annex-I";#N/A,#N/A,FALSE,"Annex-II";#N/A,#N/A,FALSE,"Annex-III";#N/A,#N/A,FALSE,"Annex-IV";#N/A,#N/A,FALSE,"Annex-V";#N/A,#N/A,FALSE,"Annex-VI"}</definedName>
    <definedName name="DESILTING" localSheetId="21" hidden="1">{#N/A,#N/A,FALSE,"abs";#N/A,#N/A,FALSE,"Annex-I";#N/A,#N/A,FALSE,"Annex-II";#N/A,#N/A,FALSE,"Annex-III";#N/A,#N/A,FALSE,"Annex-IV";#N/A,#N/A,FALSE,"Annex-V";#N/A,#N/A,FALSE,"Annex-VI"}</definedName>
    <definedName name="DESILTING" hidden="1">{#N/A,#N/A,FALSE,"abs";#N/A,#N/A,FALSE,"Annex-I";#N/A,#N/A,FALSE,"Annex-II";#N/A,#N/A,FALSE,"Annex-III";#N/A,#N/A,FALSE,"Annex-IV";#N/A,#N/A,FALSE,"Annex-V";#N/A,#N/A,FALSE,"Annex-VI"}</definedName>
    <definedName name="Dest_Price" localSheetId="19">#REF!</definedName>
    <definedName name="Dest_Price">#REF!</definedName>
    <definedName name="det_act_plan" localSheetId="3">#REF!</definedName>
    <definedName name="det_act_plan" localSheetId="22">#REF!</definedName>
    <definedName name="det_act_plan" localSheetId="16">#REF!</definedName>
    <definedName name="det_act_plan" localSheetId="21">#REF!</definedName>
    <definedName name="det_act_plan">#REF!</definedName>
    <definedName name="Detailed" localSheetId="3">#REF!</definedName>
    <definedName name="Detailed" localSheetId="2">#REF!</definedName>
    <definedName name="Detailed" localSheetId="25">#REF!</definedName>
    <definedName name="Detailed">#REF!</definedName>
    <definedName name="Details" localSheetId="3">#REF!</definedName>
    <definedName name="Details">#REF!</definedName>
    <definedName name="dev" localSheetId="3">'[95]july-I'!$H$126:$H$140</definedName>
    <definedName name="dev" localSheetId="19">#REF!</definedName>
    <definedName name="dev" localSheetId="2">'[95]july-I'!$H$126:$H$140</definedName>
    <definedName name="dev" localSheetId="25">'[95]july-I'!$H$126:$H$140</definedName>
    <definedName name="dev" localSheetId="16">#REF!</definedName>
    <definedName name="dev">#REF!</definedName>
    <definedName name="df" localSheetId="22" hidden="1">#REF!</definedName>
    <definedName name="df" localSheetId="16">#REF!</definedName>
    <definedName name="df" localSheetId="21" hidden="1">#REF!</definedName>
    <definedName name="df" hidden="1">#REF!</definedName>
    <definedName name="dfadf" localSheetId="3">(#REF!,#REF!)</definedName>
    <definedName name="dfadf" localSheetId="22">(#REF!,#REF!)</definedName>
    <definedName name="dfadf" localSheetId="16">(#REF!,#REF!)</definedName>
    <definedName name="dfadf" localSheetId="21">(#REF!,#REF!)</definedName>
    <definedName name="dfadf">(#REF!,#REF!)</definedName>
    <definedName name="dfadvdsv" localSheetId="3">#REF!</definedName>
    <definedName name="dfadvdsv" localSheetId="19">#REF!</definedName>
    <definedName name="dfadvdsv" localSheetId="16">#REF!</definedName>
    <definedName name="dfadvdsv">#REF!</definedName>
    <definedName name="dfaf" localSheetId="3" hidden="1">{"'장비'!$A$3:$M$12"}</definedName>
    <definedName name="dfaf" localSheetId="22" hidden="1">{"'장비'!$A$3:$M$12"}</definedName>
    <definedName name="dfaf" localSheetId="19" hidden="1">{"'장비'!$A$3:$M$12"}</definedName>
    <definedName name="dfaf" localSheetId="2" hidden="1">{"'장비'!$A$3:$M$12"}</definedName>
    <definedName name="dfaf" localSheetId="25" hidden="1">{"'장비'!$A$3:$M$12"}</definedName>
    <definedName name="dfaf" localSheetId="16" hidden="1">{"'장비'!$A$3:$M$12"}</definedName>
    <definedName name="dfaf" localSheetId="21" hidden="1">{"'장비'!$A$3:$M$12"}</definedName>
    <definedName name="dfaf" hidden="1">{"'장비'!$A$3:$M$12"}</definedName>
    <definedName name="DFD" localSheetId="3" hidden="1">{"'PROFITABILITY'!$A$1:$F$45"}</definedName>
    <definedName name="DFD" localSheetId="22" hidden="1">{"'PROFITABILITY'!$A$1:$F$45"}</definedName>
    <definedName name="DFD" localSheetId="19" hidden="1">{"'PROFITABILITY'!$A$1:$F$45"}</definedName>
    <definedName name="DFD" localSheetId="2" hidden="1">{"'PROFITABILITY'!$A$1:$F$45"}</definedName>
    <definedName name="DFD" localSheetId="25" hidden="1">{"'PROFITABILITY'!$A$1:$F$45"}</definedName>
    <definedName name="DFD" localSheetId="16" hidden="1">{"'PROFITABILITY'!$A$1:$F$45"}</definedName>
    <definedName name="DFD" localSheetId="21" hidden="1">{"'PROFITABILITY'!$A$1:$F$45"}</definedName>
    <definedName name="DFD" hidden="1">{"'PROFITABILITY'!$A$1:$F$45"}</definedName>
    <definedName name="dfd_1">#REF!</definedName>
    <definedName name="dfdf">[96]Report!#REF!</definedName>
    <definedName name="dfdfdfd" localSheetId="3" hidden="1">{"'PROFITABILITY'!$A$1:$F$45"}</definedName>
    <definedName name="dfdfdfd" localSheetId="22" hidden="1">{"'PROFITABILITY'!$A$1:$F$45"}</definedName>
    <definedName name="dfdfdfd" localSheetId="19" hidden="1">{"'PROFITABILITY'!$A$1:$F$45"}</definedName>
    <definedName name="dfdfdfd" localSheetId="2" hidden="1">{"'PROFITABILITY'!$A$1:$F$45"}</definedName>
    <definedName name="dfdfdfd" localSheetId="25" hidden="1">{"'PROFITABILITY'!$A$1:$F$45"}</definedName>
    <definedName name="dfdfdfd" localSheetId="16" hidden="1">{"'PROFITABILITY'!$A$1:$F$45"}</definedName>
    <definedName name="dfdfdfd" localSheetId="21" hidden="1">{"'PROFITABILITY'!$A$1:$F$45"}</definedName>
    <definedName name="dfdfdfd" hidden="1">{"'PROFITABILITY'!$A$1:$F$45"}</definedName>
    <definedName name="dfdfs" localSheetId="22" hidden="1">{"'Sheet1'!$A$4386:$N$4591"}</definedName>
    <definedName name="dfdfs" localSheetId="19" hidden="1">{"'Sheet1'!$A$4386:$N$4591"}</definedName>
    <definedName name="dfdfs" localSheetId="2" hidden="1">{"'Sheet1'!$A$4386:$N$4591"}</definedName>
    <definedName name="dfdfs" localSheetId="25" hidden="1">{"'Sheet1'!$A$4386:$N$4591"}</definedName>
    <definedName name="dfdfs" localSheetId="16" hidden="1">{"'Sheet1'!$A$4386:$N$4591"}</definedName>
    <definedName name="dfdfs" localSheetId="21" hidden="1">{"'Sheet1'!$A$4386:$N$4591"}</definedName>
    <definedName name="dfdfs" hidden="1">{"'Sheet1'!$A$4386:$N$4591"}</definedName>
    <definedName name="DFDSF" localSheetId="3" hidden="1">[97]drg!#REF!</definedName>
    <definedName name="DFDSF" localSheetId="19" hidden="1">#REF!</definedName>
    <definedName name="DFDSF" localSheetId="2" hidden="1">[97]drg!#REF!</definedName>
    <definedName name="DFDSF" localSheetId="25" hidden="1">[97]drg!#REF!</definedName>
    <definedName name="DFDSF" localSheetId="16" hidden="1">#REF!</definedName>
    <definedName name="DFDSF" hidden="1">#REF!</definedName>
    <definedName name="DFF" localSheetId="22">#REF!</definedName>
    <definedName name="DFF" localSheetId="16">#REF!</definedName>
    <definedName name="DFF" localSheetId="21">#REF!</definedName>
    <definedName name="DFF">#REF!</definedName>
    <definedName name="DFHGFKLJHG">#N/A</definedName>
    <definedName name="DFINE" localSheetId="3">'[26]Cost of O &amp; O'!$F$15</definedName>
    <definedName name="DFINE" localSheetId="19">#REF!</definedName>
    <definedName name="DFINE" localSheetId="2">'[26]Cost of O &amp; O'!$F$15</definedName>
    <definedName name="DFINE" localSheetId="25">'[26]Cost of O &amp; O'!$F$15</definedName>
    <definedName name="DFINE" localSheetId="16">#REF!</definedName>
    <definedName name="DFINE">#REF!</definedName>
    <definedName name="DFR">#REF!</definedName>
    <definedName name="dfrads">#REF!</definedName>
    <definedName name="dfsdf">#REF!</definedName>
    <definedName name="dfsga" localSheetId="16">#REF!</definedName>
    <definedName name="dfsga">#REF!</definedName>
    <definedName name="DG" localSheetId="1">#REF!</definedName>
    <definedName name="DG">#REF!</definedName>
    <definedName name="DG_Total" localSheetId="1">#REF!</definedName>
    <definedName name="DG_Total">#REF!</definedName>
    <definedName name="dg125kva" localSheetId="3">'[58]Machinary_Road Work'!$K$21</definedName>
    <definedName name="dg125kva" localSheetId="19">#REF!</definedName>
    <definedName name="dg125kva" localSheetId="2">'[58]Machinary_Road Work'!$K$21</definedName>
    <definedName name="dg125kva" localSheetId="25">'[58]Machinary_Road Work'!$K$21</definedName>
    <definedName name="dg125kva" localSheetId="16">#REF!</definedName>
    <definedName name="dg125kva">#REF!</definedName>
    <definedName name="dg250KVA" localSheetId="3">'[58]Machinary_Road Work'!$K$85</definedName>
    <definedName name="dg250KVA" localSheetId="19">#REF!</definedName>
    <definedName name="dg250KVA" localSheetId="2">'[58]Machinary_Road Work'!$K$85</definedName>
    <definedName name="dg250KVA" localSheetId="25">'[58]Machinary_Road Work'!$K$85</definedName>
    <definedName name="dg250KVA" localSheetId="16">#REF!</definedName>
    <definedName name="dg250KVA">#REF!</definedName>
    <definedName name="dgfgfd" hidden="1">{#N/A,#N/A,FALSE,"COVER.XLS";#N/A,#N/A,FALSE,"RACT1.XLS";#N/A,#N/A,FALSE,"RACT2.XLS";#N/A,#N/A,FALSE,"ECCMP";#N/A,#N/A,FALSE,"WELDER.XLS"}</definedName>
    <definedName name="dgn" localSheetId="22">#REF!</definedName>
    <definedName name="dgn" localSheetId="16">#REF!</definedName>
    <definedName name="dgn" localSheetId="21">#REF!</definedName>
    <definedName name="dgn">#REF!</definedName>
    <definedName name="dgp" localSheetId="22">#REF!</definedName>
    <definedName name="dgp" localSheetId="21">#REF!</definedName>
    <definedName name="dgp" localSheetId="1">#REF!</definedName>
    <definedName name="dgp">#REF!</definedName>
    <definedName name="dgv">#REF!</definedName>
    <definedName name="DH" localSheetId="19">INDEX(#REF!,MATCH(#REF!,#REF!,0))</definedName>
    <definedName name="DH" localSheetId="2">INDEX(#REF!,MATCH(#REF!,#REF!,0))</definedName>
    <definedName name="DH" localSheetId="25">INDEX(#REF!,MATCH(#REF!,#REF!,0))</definedName>
    <definedName name="DH" localSheetId="16">INDEX(#REF!,MATCH(#REF!,#REF!,0))</definedName>
    <definedName name="DH">INDEX(#REF!,MATCH(#REF!,#REF!,0))</definedName>
    <definedName name="dhgh">#REF!</definedName>
    <definedName name="DHTML" localSheetId="22" hidden="1">{"'Sheet1'!$A$4386:$N$4591"}</definedName>
    <definedName name="DHTML" localSheetId="19" hidden="1">{"'Sheet1'!$A$4386:$N$4591"}</definedName>
    <definedName name="DHTML" localSheetId="2" hidden="1">{"'Sheet1'!$A$4386:$N$4591"}</definedName>
    <definedName name="DHTML" localSheetId="25" hidden="1">{"'Sheet1'!$A$4386:$N$4591"}</definedName>
    <definedName name="DHTML" localSheetId="16" hidden="1">{"'Sheet1'!$A$4386:$N$4591"}</definedName>
    <definedName name="DHTML" localSheetId="21" hidden="1">{"'Sheet1'!$A$4386:$N$4591"}</definedName>
    <definedName name="DHTML" hidden="1">{"'Sheet1'!$A$4386:$N$4591"}</definedName>
    <definedName name="DI" localSheetId="3">INDEX(#REF!,MATCH(#REF!,#REF!,0))</definedName>
    <definedName name="Di" localSheetId="19">#REF!</definedName>
    <definedName name="DI" localSheetId="2">INDEX(#REF!,MATCH(#REF!,#REF!,0))</definedName>
    <definedName name="DI" localSheetId="25">INDEX(#REF!,MATCH(#REF!,#REF!,0))</definedName>
    <definedName name="Di">#REF!</definedName>
    <definedName name="diacab">#REF!</definedName>
    <definedName name="Dialog5">#N/A</definedName>
    <definedName name="diameter">#REF!</definedName>
    <definedName name="diaphragm">#REF!</definedName>
    <definedName name="diatubal">#REF!</definedName>
    <definedName name="Diesel" localSheetId="3">'[79]Abs PMRL'!$B$46</definedName>
    <definedName name="Diesel" localSheetId="19">#REF!</definedName>
    <definedName name="Diesel" localSheetId="2">'[79]Abs PMRL'!$B$46</definedName>
    <definedName name="Diesel" localSheetId="25">'[79]Abs PMRL'!$B$46</definedName>
    <definedName name="Diesel" localSheetId="16">#REF!</definedName>
    <definedName name="Diesel">#REF!</definedName>
    <definedName name="diff" localSheetId="22">#REF!</definedName>
    <definedName name="diff" localSheetId="2">#REF!</definedName>
    <definedName name="diff" localSheetId="25">#REF!</definedName>
    <definedName name="diff" localSheetId="21">#REF!</definedName>
    <definedName name="diff" localSheetId="1">#REF!</definedName>
    <definedName name="diff">#REF!</definedName>
    <definedName name="diff1" localSheetId="22">#REF!</definedName>
    <definedName name="diff1" localSheetId="2">#REF!</definedName>
    <definedName name="diff1" localSheetId="25">#REF!</definedName>
    <definedName name="diff1" localSheetId="21">#REF!</definedName>
    <definedName name="diff1" localSheetId="1">#REF!</definedName>
    <definedName name="diff1">#REF!</definedName>
    <definedName name="DIns" localSheetId="3">[67]DSLP!#REF!</definedName>
    <definedName name="DIns" localSheetId="22">#REF!</definedName>
    <definedName name="DIns" localSheetId="19">#REF!</definedName>
    <definedName name="DIns" localSheetId="2">[67]DSLP!#REF!</definedName>
    <definedName name="DIns" localSheetId="25">[67]DSLP!#REF!</definedName>
    <definedName name="DIns" localSheetId="16">#REF!</definedName>
    <definedName name="DIns" localSheetId="21">#REF!</definedName>
    <definedName name="DIns">#REF!</definedName>
    <definedName name="Dis" localSheetId="3" hidden="1">{"'PROFITABILITY'!$A$1:$F$45"}</definedName>
    <definedName name="Dis" localSheetId="22" hidden="1">{"'PROFITABILITY'!$A$1:$F$45"}</definedName>
    <definedName name="Dis" localSheetId="19" hidden="1">{"'PROFITABILITY'!$A$1:$F$45"}</definedName>
    <definedName name="Dis" localSheetId="2" hidden="1">{"'PROFITABILITY'!$A$1:$F$45"}</definedName>
    <definedName name="Dis" localSheetId="25" hidden="1">{"'PROFITABILITY'!$A$1:$F$45"}</definedName>
    <definedName name="Dis" localSheetId="16" hidden="1">{"'PROFITABILITY'!$A$1:$F$45"}</definedName>
    <definedName name="Dis" localSheetId="21" hidden="1">{"'PROFITABILITY'!$A$1:$F$45"}</definedName>
    <definedName name="Dis" hidden="1">{"'PROFITABILITY'!$A$1:$F$45"}</definedName>
    <definedName name="DIS_UNIT" localSheetId="3">[72]Data!$E$5:$G$88</definedName>
    <definedName name="DIS_UNIT" localSheetId="19">#REF!</definedName>
    <definedName name="DIS_UNIT" localSheetId="2">[72]Data!$E$5:$G$88</definedName>
    <definedName name="DIS_UNIT" localSheetId="25">[72]Data!$E$5:$G$88</definedName>
    <definedName name="DIS_UNIT" localSheetId="16">#REF!</definedName>
    <definedName name="DIS_UNIT">#REF!</definedName>
    <definedName name="disc" localSheetId="22">#REF!</definedName>
    <definedName name="disc" localSheetId="21">#REF!</definedName>
    <definedName name="disc" localSheetId="1">#REF!</definedName>
    <definedName name="disc">#REF!</definedName>
    <definedName name="Discount" hidden="1">#REF!</definedName>
    <definedName name="Discount1" localSheetId="22">#REF!</definedName>
    <definedName name="Discount1" localSheetId="21">#REF!</definedName>
    <definedName name="Discount1">#REF!</definedName>
    <definedName name="disdir">#REF!</definedName>
    <definedName name="display_area_2" localSheetId="3" hidden="1">[98]Uls!$C$3:$K$46</definedName>
    <definedName name="display_area_2" localSheetId="19" hidden="1">#REF!</definedName>
    <definedName name="display_area_2" localSheetId="2" hidden="1">[98]Uls!$C$3:$K$46</definedName>
    <definedName name="display_area_2" localSheetId="25" hidden="1">[98]Uls!$C$3:$K$46</definedName>
    <definedName name="display_area_2" localSheetId="16" hidden="1">#REF!</definedName>
    <definedName name="display_area_2" hidden="1">#REF!</definedName>
    <definedName name="DIST1">[33]Coalmine!#REF!</definedName>
    <definedName name="Distrib" localSheetId="22">#REF!</definedName>
    <definedName name="Distrib" localSheetId="16">#REF!</definedName>
    <definedName name="Distrib" localSheetId="21">#REF!</definedName>
    <definedName name="Distrib">#REF!</definedName>
    <definedName name="DIV">1000000</definedName>
    <definedName name="diz" localSheetId="3">[86]CHIFLET!$B$36</definedName>
    <definedName name="diz" localSheetId="19">#REF!</definedName>
    <definedName name="diz" localSheetId="2">[86]CHIFLET!$B$36</definedName>
    <definedName name="diz" localSheetId="25">[86]CHIFLET!$B$36</definedName>
    <definedName name="diz" localSheetId="16">#REF!</definedName>
    <definedName name="diz">#REF!</definedName>
    <definedName name="DJ" localSheetId="19">INDEX(#REF!,MATCH(#REF!,#REF!,0))</definedName>
    <definedName name="DJ" localSheetId="16">INDEX(#REF!,MATCH(#REF!,#REF!,0))</definedName>
    <definedName name="DJ">INDEX(#REF!,MATCH(#REF!,#REF!,0))</definedName>
    <definedName name="DJH">#REF!</definedName>
    <definedName name="DK" localSheetId="22">INDEX(#REF!,MATCH(#REF!,#REF!,0))</definedName>
    <definedName name="DK" localSheetId="19">INDEX(#REF!,MATCH(#REF!,#REF!,0))</definedName>
    <definedName name="DK" localSheetId="2">INDEX(#REF!,MATCH(#REF!,#REF!,0))</definedName>
    <definedName name="DK" localSheetId="25">INDEX(#REF!,MATCH(#REF!,#REF!,0))</definedName>
    <definedName name="dk" localSheetId="16">#REF!</definedName>
    <definedName name="DK" localSheetId="21">INDEX(#REF!,MATCH(#REF!,#REF!,0))</definedName>
    <definedName name="DK">INDEX(#REF!,MATCH(#REF!,#REF!,0))</definedName>
    <definedName name="dkd" localSheetId="22">#REF!</definedName>
    <definedName name="dkd" localSheetId="21">#REF!</definedName>
    <definedName name="dkd">#REF!</definedName>
    <definedName name="DKG" localSheetId="3" hidden="1">{"'PROFITABILITY'!$A$1:$F$45"}</definedName>
    <definedName name="DKG" localSheetId="22" hidden="1">{"'PROFITABILITY'!$A$1:$F$45"}</definedName>
    <definedName name="DKG" localSheetId="19" hidden="1">{"'PROFITABILITY'!$A$1:$F$45"}</definedName>
    <definedName name="DKG" localSheetId="2" hidden="1">{"'PROFITABILITY'!$A$1:$F$45"}</definedName>
    <definedName name="DKG" localSheetId="25" hidden="1">{"'PROFITABILITY'!$A$1:$F$45"}</definedName>
    <definedName name="DKG" localSheetId="16" hidden="1">{"'PROFITABILITY'!$A$1:$F$45"}</definedName>
    <definedName name="DKG" localSheetId="21" hidden="1">{"'PROFITABILITY'!$A$1:$F$45"}</definedName>
    <definedName name="DKG" hidden="1">{"'PROFITABILITY'!$A$1:$F$45"}</definedName>
    <definedName name="dks">#REF!</definedName>
    <definedName name="dkt">#REF!</definedName>
    <definedName name="DL" localSheetId="3">INDEX(#REF!,MATCH(#REF!,#REF!,0))</definedName>
    <definedName name="dl" localSheetId="19">#REF!</definedName>
    <definedName name="DL" localSheetId="2">INDEX(#REF!,MATCH(#REF!,#REF!,0))</definedName>
    <definedName name="DL" localSheetId="25">INDEX(#REF!,MATCH(#REF!,#REF!,0))</definedName>
    <definedName name="dl">#REF!</definedName>
    <definedName name="dl___0">#REF!</definedName>
    <definedName name="dl___13">#REF!</definedName>
    <definedName name="DL_Ave">#REF!</definedName>
    <definedName name="DL_Mobi_Mth">#REF!</definedName>
    <definedName name="DL_Mth">#REF!</definedName>
    <definedName name="DL_Total_002MHs">#REF!</definedName>
    <definedName name="DL_Total_Cost_002FC">#REF!</definedName>
    <definedName name="DL_Total_Cost_002LC">#REF!</definedName>
    <definedName name="DL_Total_Peak">#REF!</definedName>
    <definedName name="DLF">#N/A</definedName>
    <definedName name="DM" localSheetId="3">#REF!</definedName>
    <definedName name="DM" localSheetId="22">#REF!</definedName>
    <definedName name="DM" localSheetId="16">#REF!</definedName>
    <definedName name="DM" localSheetId="21">#REF!</definedName>
    <definedName name="DM">#REF!</definedName>
    <definedName name="dms">#REF!</definedName>
    <definedName name="dmt">#REF!</definedName>
    <definedName name="DMUCK" localSheetId="3">'[26]Cost of O &amp; O'!$F$17</definedName>
    <definedName name="DMUCK" localSheetId="19">#REF!</definedName>
    <definedName name="DMUCK" localSheetId="2">'[26]Cost of O &amp; O'!$F$17</definedName>
    <definedName name="DMUCK" localSheetId="25">'[26]Cost of O &amp; O'!$F$17</definedName>
    <definedName name="DMUCK" localSheetId="16">#REF!</definedName>
    <definedName name="DMUCK">#REF!</definedName>
    <definedName name="DMUSD" localSheetId="3">#REF!</definedName>
    <definedName name="DMUSD" localSheetId="22">#REF!</definedName>
    <definedName name="DMUSD" localSheetId="21">#REF!</definedName>
    <definedName name="DMUSD">#REF!</definedName>
    <definedName name="dn" hidden="1">{#N/A,#N/A,FALSE,"COVER1.XLS ";#N/A,#N/A,FALSE,"RACT1.XLS";#N/A,#N/A,FALSE,"RACT2.XLS";#N/A,#N/A,FALSE,"ECCMP";#N/A,#N/A,FALSE,"WELDER.XLS"}</definedName>
    <definedName name="Do">#REF!</definedName>
    <definedName name="DOC">#REF!</definedName>
    <definedName name="docu" localSheetId="2">#REF!</definedName>
    <definedName name="docu" localSheetId="25">#REF!</definedName>
    <definedName name="docu">#REF!</definedName>
    <definedName name="dol">#REF!</definedName>
    <definedName name="dol7.5" localSheetId="22">#REF!</definedName>
    <definedName name="dol7.5" localSheetId="4">#REF!</definedName>
    <definedName name="dol7.5" localSheetId="21">#REF!</definedName>
    <definedName name="dol7.5">#REF!</definedName>
    <definedName name="DOLLARS1">#REF!</definedName>
    <definedName name="DOLLARS2">#REF!</definedName>
    <definedName name="Dome1">'[99]Data Sheet'!$B$3:$B$51</definedName>
    <definedName name="domestic_global">#REF!</definedName>
    <definedName name="Double">#REF!</definedName>
    <definedName name="Doz">#REF!</definedName>
    <definedName name="DPN" localSheetId="3" hidden="1">{#N/A,#N/A,FALSE,"WRSUMMARY";#N/A,#N/A,FALSE,"ANNEX-1";#N/A,#N/A,FALSE,"ANNEX-2";#N/A,#N/A,FALSE,"ANNEX-3";#N/A,#N/A,FALSE,"WORKING"}</definedName>
    <definedName name="DPN" localSheetId="22" hidden="1">{#N/A,#N/A,FALSE,"WRSUMMARY";#N/A,#N/A,FALSE,"ANNEX-1";#N/A,#N/A,FALSE,"ANNEX-2";#N/A,#N/A,FALSE,"ANNEX-3";#N/A,#N/A,FALSE,"WORKING"}</definedName>
    <definedName name="DPN" localSheetId="19" hidden="1">{#N/A,#N/A,FALSE,"WRSUMMARY";#N/A,#N/A,FALSE,"ANNEX-1";#N/A,#N/A,FALSE,"ANNEX-2";#N/A,#N/A,FALSE,"ANNEX-3";#N/A,#N/A,FALSE,"WORKING"}</definedName>
    <definedName name="DPN" localSheetId="2" hidden="1">{#N/A,#N/A,FALSE,"WRSUMMARY";#N/A,#N/A,FALSE,"ANNEX-1";#N/A,#N/A,FALSE,"ANNEX-2";#N/A,#N/A,FALSE,"ANNEX-3";#N/A,#N/A,FALSE,"WORKING"}</definedName>
    <definedName name="DPN" localSheetId="25" hidden="1">{#N/A,#N/A,FALSE,"WRSUMMARY";#N/A,#N/A,FALSE,"ANNEX-1";#N/A,#N/A,FALSE,"ANNEX-2";#N/A,#N/A,FALSE,"ANNEX-3";#N/A,#N/A,FALSE,"WORKING"}</definedName>
    <definedName name="DPN" localSheetId="16" hidden="1">{#N/A,#N/A,FALSE,"WRSUMMARY";#N/A,#N/A,FALSE,"ANNEX-1";#N/A,#N/A,FALSE,"ANNEX-2";#N/A,#N/A,FALSE,"ANNEX-3";#N/A,#N/A,FALSE,"WORKING"}</definedName>
    <definedName name="DPN" localSheetId="21" hidden="1">{#N/A,#N/A,FALSE,"WRSUMMARY";#N/A,#N/A,FALSE,"ANNEX-1";#N/A,#N/A,FALSE,"ANNEX-2";#N/A,#N/A,FALSE,"ANNEX-3";#N/A,#N/A,FALSE,"WORKING"}</definedName>
    <definedName name="DPN" hidden="1">{#N/A,#N/A,FALSE,"WRSUMMARY";#N/A,#N/A,FALSE,"ANNEX-1";#N/A,#N/A,FALSE,"ANNEX-2";#N/A,#N/A,FALSE,"ANNEX-3";#N/A,#N/A,FALSE,"WORKING"}</definedName>
    <definedName name="DPR" localSheetId="19">#REF!&amp;#REF!&amp;#REF!&amp;#REF!&amp;#REF!&amp;#REF!&amp;#REF!&amp;#REF!&amp;#REF!&amp;#REF!</definedName>
    <definedName name="DPR" localSheetId="16">#REF!&amp;#REF!&amp;#REF!&amp;#REF!&amp;#REF!&amp;#REF!&amp;#REF!&amp;#REF!&amp;#REF!&amp;#REF!</definedName>
    <definedName name="DPR">#REF!&amp;#REF!&amp;#REF!&amp;#REF!&amp;#REF!&amp;#REF!&amp;#REF!&amp;#REF!&amp;#REF!&amp;#REF!</definedName>
    <definedName name="dq">#REF!</definedName>
    <definedName name="DR.33" localSheetId="19">#REF!</definedName>
    <definedName name="DR.33">#REF!</definedName>
    <definedName name="DR.46">#REF!</definedName>
    <definedName name="DR.56">#REF!</definedName>
    <definedName name="drain_trap" localSheetId="3">#REF!</definedName>
    <definedName name="drain_trap" localSheetId="22">#REF!</definedName>
    <definedName name="drain_trap" localSheetId="21">#REF!</definedName>
    <definedName name="drain_trap">#REF!</definedName>
    <definedName name="DRAWING" localSheetId="3">#REF!</definedName>
    <definedName name="DRAWING">#REF!</definedName>
    <definedName name="DRBA3O"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IP" localSheetId="3">'[26]Cost of O &amp; O'!$F$18</definedName>
    <definedName name="DRIP" localSheetId="19">#REF!</definedName>
    <definedName name="DRIP" localSheetId="2">'[26]Cost of O &amp; O'!$F$18</definedName>
    <definedName name="DRIP" localSheetId="25">'[26]Cost of O &amp; O'!$F$18</definedName>
    <definedName name="DRIP" localSheetId="16">#REF!</definedName>
    <definedName name="DRIP">#REF!</definedName>
    <definedName name="DS" localSheetId="3">#REF!</definedName>
    <definedName name="DS" localSheetId="22">#REF!</definedName>
    <definedName name="ds" localSheetId="16">#REF!</definedName>
    <definedName name="DS" localSheetId="21">#REF!</definedName>
    <definedName name="DS">#REF!</definedName>
    <definedName name="Ds___0" localSheetId="3">#REF!</definedName>
    <definedName name="Ds___0">#REF!</definedName>
    <definedName name="Ds___13">#REF!</definedName>
    <definedName name="dsad" localSheetId="3" hidden="1">{"form-D1",#N/A,FALSE,"FORM-D1";"form-D1_amt",#N/A,FALSE,"FORM-D1"}</definedName>
    <definedName name="dsad" localSheetId="22" hidden="1">{"form-D1",#N/A,FALSE,"FORM-D1";"form-D1_amt",#N/A,FALSE,"FORM-D1"}</definedName>
    <definedName name="dsad" localSheetId="19" hidden="1">{"form-D1",#N/A,FALSE,"FORM-D1";"form-D1_amt",#N/A,FALSE,"FORM-D1"}</definedName>
    <definedName name="dsad" localSheetId="2" hidden="1">{"form-D1",#N/A,FALSE,"FORM-D1";"form-D1_amt",#N/A,FALSE,"FORM-D1"}</definedName>
    <definedName name="dsad" localSheetId="25" hidden="1">{"form-D1",#N/A,FALSE,"FORM-D1";"form-D1_amt",#N/A,FALSE,"FORM-D1"}</definedName>
    <definedName name="dsad" localSheetId="16" hidden="1">{"form-D1",#N/A,FALSE,"FORM-D1";"form-D1_amt",#N/A,FALSE,"FORM-D1"}</definedName>
    <definedName name="dsad" localSheetId="21" hidden="1">{"form-D1",#N/A,FALSE,"FORM-D1";"form-D1_amt",#N/A,FALSE,"FORM-D1"}</definedName>
    <definedName name="dsad" hidden="1">{"form-D1",#N/A,FALSE,"FORM-D1";"form-D1_amt",#N/A,FALSE,"FORM-D1"}</definedName>
    <definedName name="dsad_1">NA()</definedName>
    <definedName name="dsada" localSheetId="3">#REF!</definedName>
    <definedName name="dsada" localSheetId="22">#REF!</definedName>
    <definedName name="dsada" localSheetId="16">#REF!</definedName>
    <definedName name="dsada" localSheetId="21">#REF!</definedName>
    <definedName name="dsada">#REF!</definedName>
    <definedName name="dsargfdg">#REF!</definedName>
    <definedName name="dsat" localSheetId="3">#REF!</definedName>
    <definedName name="dsat" localSheetId="16">#REF!</definedName>
    <definedName name="dsat">#REF!</definedName>
    <definedName name="dsdf" hidden="1">#REF!</definedName>
    <definedName name="dsds" localSheetId="3" hidden="1">#REF!</definedName>
    <definedName name="dsds" hidden="1">#REF!</definedName>
    <definedName name="dsdsdls" localSheetId="22">#REF!</definedName>
    <definedName name="dsdsdls" localSheetId="21">#REF!</definedName>
    <definedName name="dsdsdls">#REF!</definedName>
    <definedName name="DSF">#REF!</definedName>
    <definedName name="dsfadsf">#REF!</definedName>
    <definedName name="dsgtgx" localSheetId="1">#REF!</definedName>
    <definedName name="dsgtgx">#REF!</definedName>
    <definedName name="DSSWEE" localSheetId="3" hidden="1">{"form-D1",#N/A,FALSE,"FORM-D1";"form-D1_amt",#N/A,FALSE,"FORM-D1"}</definedName>
    <definedName name="DSSWEE" localSheetId="22" hidden="1">{"form-D1",#N/A,FALSE,"FORM-D1";"form-D1_amt",#N/A,FALSE,"FORM-D1"}</definedName>
    <definedName name="DSSWEE" localSheetId="19" hidden="1">{"form-D1",#N/A,FALSE,"FORM-D1";"form-D1_amt",#N/A,FALSE,"FORM-D1"}</definedName>
    <definedName name="DSSWEE" localSheetId="2" hidden="1">{"form-D1",#N/A,FALSE,"FORM-D1";"form-D1_amt",#N/A,FALSE,"FORM-D1"}</definedName>
    <definedName name="DSSWEE" localSheetId="25" hidden="1">{"form-D1",#N/A,FALSE,"FORM-D1";"form-D1_amt",#N/A,FALSE,"FORM-D1"}</definedName>
    <definedName name="DSSWEE" localSheetId="16" hidden="1">{"form-D1",#N/A,FALSE,"FORM-D1";"form-D1_amt",#N/A,FALSE,"FORM-D1"}</definedName>
    <definedName name="DSSWEE" localSheetId="21" hidden="1">{"form-D1",#N/A,FALSE,"FORM-D1";"form-D1_amt",#N/A,FALSE,"FORM-D1"}</definedName>
    <definedName name="DSSWEE" hidden="1">{"form-D1",#N/A,FALSE,"FORM-D1";"form-D1_amt",#N/A,FALSE,"FORM-D1"}</definedName>
    <definedName name="Dt">[100]Codes!$C$8</definedName>
    <definedName name="dtnps" localSheetId="3">#REF!</definedName>
    <definedName name="dtnps" localSheetId="22">#REF!</definedName>
    <definedName name="dtnps" localSheetId="16">#REF!</definedName>
    <definedName name="dtnps" localSheetId="21">#REF!</definedName>
    <definedName name="dtnps">#REF!</definedName>
    <definedName name="dtyr" localSheetId="3">'[101]FORM-16'!$A$1:$J$61</definedName>
    <definedName name="dtyr" localSheetId="19">#REF!</definedName>
    <definedName name="dtyr" localSheetId="2">'[101]FORM-16'!$A$1:$J$61</definedName>
    <definedName name="dtyr" localSheetId="25">'[101]FORM-16'!$A$1:$J$61</definedName>
    <definedName name="dtyr" localSheetId="16">#REF!</definedName>
    <definedName name="dtyr">#REF!</definedName>
    <definedName name="dual_plate_check" localSheetId="3">#REF!</definedName>
    <definedName name="dual_plate_check" localSheetId="22">#REF!</definedName>
    <definedName name="dual_plate_check" localSheetId="21">#REF!</definedName>
    <definedName name="dual_plate_check">#REF!</definedName>
    <definedName name="dukhan">#REF!</definedName>
    <definedName name="dumppr">#REF!</definedName>
    <definedName name="duplex_strainer">#REF!</definedName>
    <definedName name="Dust">#REF!</definedName>
    <definedName name="Dv" localSheetId="2">#REF!</definedName>
    <definedName name="Dv" localSheetId="25">#REF!</definedName>
    <definedName name="Dv">#REF!</definedName>
    <definedName name="dvv" localSheetId="2">#REF!</definedName>
    <definedName name="dvv" localSheetId="25">#REF!</definedName>
    <definedName name="dvv">#REF!</definedName>
    <definedName name="dx_shape">#REF!</definedName>
    <definedName name="e" localSheetId="22">#REF!</definedName>
    <definedName name="e" localSheetId="2">#REF!</definedName>
    <definedName name="e" localSheetId="25">#REF!</definedName>
    <definedName name="e" localSheetId="21">#REF!</definedName>
    <definedName name="e" localSheetId="1">#REF!</definedName>
    <definedName name="e">#REF!</definedName>
    <definedName name="e_1">#REF!</definedName>
    <definedName name="E_45E">#REF!</definedName>
    <definedName name="E_90LE">#REF!</definedName>
    <definedName name="E_90SE">#REF!</definedName>
    <definedName name="E_BV">#REF!</definedName>
    <definedName name="E_GV">#REF!</definedName>
    <definedName name="e_margin">#REF!</definedName>
    <definedName name="E_SC">#REF!</definedName>
    <definedName name="E_T">#REF!</definedName>
    <definedName name="EA" localSheetId="19">INDEX(#REF!,MATCH(#REF!,#REF!,0))</definedName>
    <definedName name="EA" localSheetId="16">INDEX(#REF!,MATCH(#REF!,#REF!,0))</definedName>
    <definedName name="EA">INDEX(#REF!,MATCH(#REF!,#REF!,0))</definedName>
    <definedName name="Eair">#REF!</definedName>
    <definedName name="EARTH" localSheetId="2">#REF!</definedName>
    <definedName name="EARTH" localSheetId="25">#REF!</definedName>
    <definedName name="EARTH">#REF!</definedName>
    <definedName name="EARTH1">#REF!</definedName>
    <definedName name="Earthing">[102]Earthing!$A$3:$I$855</definedName>
    <definedName name="Earthwork" localSheetId="3">'[103]Master Rates'!$D$5</definedName>
    <definedName name="Earthwork" localSheetId="19">#REF!</definedName>
    <definedName name="Earthwork" localSheetId="2">'[103]Master Rates'!$D$5</definedName>
    <definedName name="Earthwork" localSheetId="25">'[103]Master Rates'!$D$5</definedName>
    <definedName name="Earthwork" localSheetId="16">#REF!</definedName>
    <definedName name="Earthwork">#REF!</definedName>
    <definedName name="eawerawea">[54]NWC!#REF!</definedName>
    <definedName name="EB" localSheetId="19">INDEX(#REF!,MATCH(#REF!,#REF!,0))</definedName>
    <definedName name="EB" localSheetId="16">INDEX(#REF!,MATCH(#REF!,#REF!,0))</definedName>
    <definedName name="EB">INDEX(#REF!,MATCH(#REF!,#REF!,0))</definedName>
    <definedName name="EB_Total" localSheetId="22">#REF!</definedName>
    <definedName name="EB_Total" localSheetId="21">#REF!</definedName>
    <definedName name="EB_Total" localSheetId="1">#REF!</definedName>
    <definedName name="EB_Total">#REF!</definedName>
    <definedName name="EC" localSheetId="19">INDEX(#REF!,MATCH(#REF!,#REF!,0))</definedName>
    <definedName name="EC" localSheetId="16">INDEX(#REF!,MATCH(#REF!,#REF!,0))</definedName>
    <definedName name="EC">INDEX(#REF!,MATCH(#REF!,#REF!,0))</definedName>
    <definedName name="ec_charges" localSheetId="1">#REF!</definedName>
    <definedName name="ec_charges">#REF!</definedName>
    <definedName name="ecfact" localSheetId="1">#REF!</definedName>
    <definedName name="ecfact">#REF!</definedName>
    <definedName name="Econd">#REF!</definedName>
    <definedName name="ecs">#REF!</definedName>
    <definedName name="ED">#REF!</definedName>
    <definedName name="ED_list">#REF!</definedName>
    <definedName name="ED_list1">#REF!</definedName>
    <definedName name="ED_RTU">#REF!</definedName>
    <definedName name="ED_TRDR">#REF!</definedName>
    <definedName name="edd">#REF!</definedName>
    <definedName name="edd_1">#REF!</definedName>
    <definedName name="ee">#REF!</definedName>
    <definedName name="eeds">#REF!</definedName>
    <definedName name="eee" localSheetId="3" hidden="1">{"'PROFITABILITY'!$A$1:$F$45"}</definedName>
    <definedName name="eee" localSheetId="22" hidden="1">{"'PROFITABILITY'!$A$1:$F$45"}</definedName>
    <definedName name="eee" localSheetId="19" hidden="1">{"'PROFITABILITY'!$A$1:$F$45"}</definedName>
    <definedName name="eee" localSheetId="2" hidden="1">{"'PROFITABILITY'!$A$1:$F$45"}</definedName>
    <definedName name="eee" localSheetId="25" hidden="1">{"'PROFITABILITY'!$A$1:$F$45"}</definedName>
    <definedName name="eee" localSheetId="16">#REF!</definedName>
    <definedName name="eee" localSheetId="21" hidden="1">{"'PROFITABILITY'!$A$1:$F$45"}</definedName>
    <definedName name="eee" hidden="1">{"'PROFITABILITY'!$A$1:$F$45"}</definedName>
    <definedName name="EEEE" localSheetId="3" hidden="1">{"form-D1",#N/A,FALSE,"FORM-D1";"form-D1_amt",#N/A,FALSE,"FORM-D1"}</definedName>
    <definedName name="EEEE" localSheetId="22" hidden="1">{"form-D1",#N/A,FALSE,"FORM-D1";"form-D1_amt",#N/A,FALSE,"FORM-D1"}</definedName>
    <definedName name="EEEE" localSheetId="19" hidden="1">{"form-D1",#N/A,FALSE,"FORM-D1";"form-D1_amt",#N/A,FALSE,"FORM-D1"}</definedName>
    <definedName name="EEEE" localSheetId="2" hidden="1">{"form-D1",#N/A,FALSE,"FORM-D1";"form-D1_amt",#N/A,FALSE,"FORM-D1"}</definedName>
    <definedName name="EEEE" localSheetId="25" hidden="1">{"form-D1",#N/A,FALSE,"FORM-D1";"form-D1_amt",#N/A,FALSE,"FORM-D1"}</definedName>
    <definedName name="EEEE" localSheetId="16" hidden="1">{"form-D1",#N/A,FALSE,"FORM-D1";"form-D1_amt",#N/A,FALSE,"FORM-D1"}</definedName>
    <definedName name="EEEE" localSheetId="21" hidden="1">{"form-D1",#N/A,FALSE,"FORM-D1";"form-D1_amt",#N/A,FALSE,"FORM-D1"}</definedName>
    <definedName name="EEEE" hidden="1">{"form-D1",#N/A,FALSE,"FORM-D1";"form-D1_amt",#N/A,FALSE,"FORM-D1"}</definedName>
    <definedName name="EEEE_1">NA()</definedName>
    <definedName name="eehr" localSheetId="19">#REF!</definedName>
    <definedName name="eehr">#REF!</definedName>
    <definedName name="eehrw" localSheetId="19">#REF!</definedName>
    <definedName name="eehrw">#REF!</definedName>
    <definedName name="Eela" localSheetId="19">#REF!</definedName>
    <definedName name="Eela">#REF!</definedName>
    <definedName name="eela2">#REF!</definedName>
    <definedName name="eelat">[76]strain!#REF!</definedName>
    <definedName name="EEpi">#REF!</definedName>
    <definedName name="EEst">#REF!</definedName>
    <definedName name="EF" localSheetId="19">INDEX(#REF!,MATCH(#REF!,#REF!,0))</definedName>
    <definedName name="EF" localSheetId="16">INDEX(#REF!,MATCH(#REF!,#REF!,0))</definedName>
    <definedName name="EF">INDEX(#REF!,MATCH(#REF!,#REF!,0))</definedName>
    <definedName name="EFFECT" localSheetId="3">#REF!</definedName>
    <definedName name="EFFECT">#REF!</definedName>
    <definedName name="EFFICIENCY" localSheetId="3">#REF!</definedName>
    <definedName name="EFFICIENCY">#REF!</definedName>
    <definedName name="EFINE" localSheetId="3">'[26]Cost of O &amp; O'!$F$7</definedName>
    <definedName name="EFINE" localSheetId="19">#REF!</definedName>
    <definedName name="EFINE" localSheetId="2">'[26]Cost of O &amp; O'!$F$7</definedName>
    <definedName name="EFINE" localSheetId="25">'[26]Cost of O &amp; O'!$F$7</definedName>
    <definedName name="EFINE" localSheetId="16">#REF!</definedName>
    <definedName name="EFINE">#REF!</definedName>
    <definedName name="EG" localSheetId="19">INDEX(#REF!,MATCH(#REF!,#REF!,0))</definedName>
    <definedName name="EG" localSheetId="16">INDEX(#REF!,MATCH(#REF!,#REF!,0))</definedName>
    <definedName name="EG">INDEX(#REF!,MATCH(#REF!,#REF!,0))</definedName>
    <definedName name="EH" localSheetId="19">INDEX(#REF!,MATCH(#REF!,#REF!,0))</definedName>
    <definedName name="EH" localSheetId="16">INDEX(#REF!,MATCH(#REF!,#REF!,0))</definedName>
    <definedName name="EH">INDEX(#REF!,MATCH(#REF!,#REF!,0))</definedName>
    <definedName name="EH_001_1" localSheetId="22">#REF!</definedName>
    <definedName name="EH_001_1" localSheetId="21">#REF!</definedName>
    <definedName name="EH_001_1">#REF!</definedName>
    <definedName name="EH_001_10">#REF!</definedName>
    <definedName name="EH_001_11">#REF!</definedName>
    <definedName name="EH_001_12">#REF!</definedName>
    <definedName name="EH_001_13">#REF!</definedName>
    <definedName name="EH_001_14">#REF!</definedName>
    <definedName name="EH_001_15">#REF!</definedName>
    <definedName name="EH_001_16">#REF!</definedName>
    <definedName name="EH_001_17">#REF!</definedName>
    <definedName name="EH_001_18">#REF!</definedName>
    <definedName name="EH_001_2">#REF!</definedName>
    <definedName name="EH_001_3">#REF!</definedName>
    <definedName name="EH_001_4">#REF!</definedName>
    <definedName name="EH_001_5">#REF!</definedName>
    <definedName name="EH_001_6">#REF!</definedName>
    <definedName name="EH_001_7">#REF!</definedName>
    <definedName name="EH_001_8">#REF!</definedName>
    <definedName name="EH_001_9">#REF!</definedName>
    <definedName name="EH_002_1">#REF!</definedName>
    <definedName name="EH_002_10">#REF!</definedName>
    <definedName name="EH_002_11">#REF!</definedName>
    <definedName name="EH_002_12">#REF!</definedName>
    <definedName name="EH_002_13">#REF!</definedName>
    <definedName name="EH_002_14">#REF!</definedName>
    <definedName name="EH_002_15">#REF!</definedName>
    <definedName name="EH_002_16">#REF!</definedName>
    <definedName name="EH_002_17">#REF!</definedName>
    <definedName name="EH_002_18">#REF!</definedName>
    <definedName name="EH_002_2">#REF!</definedName>
    <definedName name="EH_002_3">#REF!</definedName>
    <definedName name="EH_002_4">#REF!</definedName>
    <definedName name="EH_002_5">#REF!</definedName>
    <definedName name="EH_002_6">#REF!</definedName>
    <definedName name="EH_002_7">#REF!</definedName>
    <definedName name="EH_002_8">#REF!</definedName>
    <definedName name="EH_002_9">#REF!</definedName>
    <definedName name="EI" localSheetId="19">INDEX(#REF!,MATCH(#REF!,#REF!,0))</definedName>
    <definedName name="EI" localSheetId="16">INDEX(#REF!,MATCH(#REF!,#REF!,0))</definedName>
    <definedName name="EI">INDEX(#REF!,MATCH(#REF!,#REF!,0))</definedName>
    <definedName name="eid" localSheetId="3">[38]C1C2!$B$3:$B$11</definedName>
    <definedName name="eid" localSheetId="19">#REF!</definedName>
    <definedName name="eid" localSheetId="2">[38]C1C2!$B$3:$B$11</definedName>
    <definedName name="eid" localSheetId="25">[38]C1C2!$B$3:$B$11</definedName>
    <definedName name="eid" localSheetId="16">#REF!</definedName>
    <definedName name="eid">#REF!</definedName>
    <definedName name="EJ" localSheetId="19">INDEX(#REF!,MATCH(#REF!,#REF!,0))</definedName>
    <definedName name="EJ" localSheetId="16">INDEX(#REF!,MATCH(#REF!,#REF!,0))</definedName>
    <definedName name="EJ">INDEX(#REF!,MATCH(#REF!,#REF!,0))</definedName>
    <definedName name="EK" localSheetId="19">INDEX(#REF!,MATCH(#REF!,#REF!,0))</definedName>
    <definedName name="EK" localSheetId="16">INDEX(#REF!,MATCH(#REF!,#REF!,0))</definedName>
    <definedName name="EK">INDEX(#REF!,MATCH(#REF!,#REF!,0))</definedName>
    <definedName name="EL" localSheetId="19">INDEX(#REF!,MATCH(#REF!,#REF!,0))</definedName>
    <definedName name="EL" localSheetId="16">INDEX(#REF!,MATCH(#REF!,#REF!,0))</definedName>
    <definedName name="EL">INDEX(#REF!,MATCH(#REF!,#REF!,0))</definedName>
    <definedName name="elb">#REF!</definedName>
    <definedName name="elec" localSheetId="16">#REF!</definedName>
    <definedName name="elec">#REF!</definedName>
    <definedName name="elt">#REF!</definedName>
    <definedName name="EM" localSheetId="3">INDEX(#REF!,MATCH(#REF!,#REF!,0))</definedName>
    <definedName name="Em" localSheetId="19">#REF!</definedName>
    <definedName name="EM" localSheetId="2">INDEX(#REF!,MATCH(#REF!,#REF!,0))</definedName>
    <definedName name="EM" localSheetId="25">INDEX(#REF!,MATCH(#REF!,#REF!,0))</definedName>
    <definedName name="Em">#REF!</definedName>
    <definedName name="Em___0">#REF!</definedName>
    <definedName name="Em___13">#REF!</definedName>
    <definedName name="EM_001_1">#REF!</definedName>
    <definedName name="EM_001_10">#REF!</definedName>
    <definedName name="EM_001_11">#REF!</definedName>
    <definedName name="EM_001_12">#REF!</definedName>
    <definedName name="EM_001_13">#REF!</definedName>
    <definedName name="EM_001_14">#REF!</definedName>
    <definedName name="EM_001_15">#REF!</definedName>
    <definedName name="EM_001_16">#REF!</definedName>
    <definedName name="EM_001_17">#REF!</definedName>
    <definedName name="EM_001_18">#REF!</definedName>
    <definedName name="EM_001_2">#REF!</definedName>
    <definedName name="EM_001_3">#REF!</definedName>
    <definedName name="EM_001_4">#REF!</definedName>
    <definedName name="EM_001_5">#REF!</definedName>
    <definedName name="EM_001_6">#REF!</definedName>
    <definedName name="EM_001_7">#REF!</definedName>
    <definedName name="EM_001_8">#REF!</definedName>
    <definedName name="EM_001_9">#REF!</definedName>
    <definedName name="EM_002_1">#REF!</definedName>
    <definedName name="EM_002_10">#REF!</definedName>
    <definedName name="EM_002_11">#REF!</definedName>
    <definedName name="EM_002_12">#REF!</definedName>
    <definedName name="EM_002_13">#REF!</definedName>
    <definedName name="EM_002_14">#REF!</definedName>
    <definedName name="EM_002_15">#REF!</definedName>
    <definedName name="EM_002_16">#REF!</definedName>
    <definedName name="EM_002_17">#REF!</definedName>
    <definedName name="EM_002_18">#REF!</definedName>
    <definedName name="EM_002_2">#REF!</definedName>
    <definedName name="EM_002_3">#REF!</definedName>
    <definedName name="EM_002_4">#REF!</definedName>
    <definedName name="EM_002_5">#REF!</definedName>
    <definedName name="EM_002_6">#REF!</definedName>
    <definedName name="EM_002_7">#REF!</definedName>
    <definedName name="EM_002_8">#REF!</definedName>
    <definedName name="EM_002_9">#REF!</definedName>
    <definedName name="EM_003_1">#REF!</definedName>
    <definedName name="EM_003_10">#REF!</definedName>
    <definedName name="EM_003_11">#REF!</definedName>
    <definedName name="EM_003_12">#REF!</definedName>
    <definedName name="EM_003_13">#REF!</definedName>
    <definedName name="EM_003_14">#REF!</definedName>
    <definedName name="EM_003_15">#REF!</definedName>
    <definedName name="EM_003_16">#REF!</definedName>
    <definedName name="EM_003_17">#REF!</definedName>
    <definedName name="EM_003_18">#REF!</definedName>
    <definedName name="EM_003_2">#REF!</definedName>
    <definedName name="EM_003_3">#REF!</definedName>
    <definedName name="EM_003_4">#REF!</definedName>
    <definedName name="EM_003_5">#REF!</definedName>
    <definedName name="EM_003_6">#REF!</definedName>
    <definedName name="EM_003_7">#REF!</definedName>
    <definedName name="EM_003_8">#REF!</definedName>
    <definedName name="EM_003_9">#REF!</definedName>
    <definedName name="EM_004_1">#REF!</definedName>
    <definedName name="EM_004_10">#REF!</definedName>
    <definedName name="EM_004_11">#REF!</definedName>
    <definedName name="EM_004_12">#REF!</definedName>
    <definedName name="EM_004_13">#REF!</definedName>
    <definedName name="EM_004_14">#REF!</definedName>
    <definedName name="EM_004_15">#REF!</definedName>
    <definedName name="EM_004_16">#REF!</definedName>
    <definedName name="EM_004_17">#REF!</definedName>
    <definedName name="EM_004_18">#REF!</definedName>
    <definedName name="EM_004_2">#REF!</definedName>
    <definedName name="EM_004_3">#REF!</definedName>
    <definedName name="EM_004_4">#REF!</definedName>
    <definedName name="EM_004_5">#REF!</definedName>
    <definedName name="EM_004_6">#REF!</definedName>
    <definedName name="EM_004_7">#REF!</definedName>
    <definedName name="EM_004_8">#REF!</definedName>
    <definedName name="EM_004_9">#REF!</definedName>
    <definedName name="EM_005_1">#REF!</definedName>
    <definedName name="EM_005_10">#REF!</definedName>
    <definedName name="EM_005_11">#REF!</definedName>
    <definedName name="EM_005_12">#REF!</definedName>
    <definedName name="EM_005_13">#REF!</definedName>
    <definedName name="EM_005_14">#REF!</definedName>
    <definedName name="EM_005_15">#REF!</definedName>
    <definedName name="EM_005_16">#REF!</definedName>
    <definedName name="EM_005_17">#REF!</definedName>
    <definedName name="EM_005_18">#REF!</definedName>
    <definedName name="EM_005_2">#REF!</definedName>
    <definedName name="EM_005_3">#REF!</definedName>
    <definedName name="EM_005_4">#REF!</definedName>
    <definedName name="EM_005_5">#REF!</definedName>
    <definedName name="EM_005_6">#REF!</definedName>
    <definedName name="EM_005_7">#REF!</definedName>
    <definedName name="EM_005_8">#REF!</definedName>
    <definedName name="EM_005_9">#REF!</definedName>
    <definedName name="EM_006_1">#REF!</definedName>
    <definedName name="EM_006_10">#REF!</definedName>
    <definedName name="EM_006_11">#REF!</definedName>
    <definedName name="EM_006_12">#REF!</definedName>
    <definedName name="EM_006_13">#REF!</definedName>
    <definedName name="EM_006_14">#REF!</definedName>
    <definedName name="EM_006_15">#REF!</definedName>
    <definedName name="EM_006_16">#REF!</definedName>
    <definedName name="EM_006_17">#REF!</definedName>
    <definedName name="EM_006_18">#REF!</definedName>
    <definedName name="EM_006_2">#REF!</definedName>
    <definedName name="EM_006_3">#REF!</definedName>
    <definedName name="EM_006_4">#REF!</definedName>
    <definedName name="EM_006_5">#REF!</definedName>
    <definedName name="EM_006_6">#REF!</definedName>
    <definedName name="EM_006_7">#REF!</definedName>
    <definedName name="EM_006_8">#REF!</definedName>
    <definedName name="EM_006_9">#REF!</definedName>
    <definedName name="EM_007_1">#REF!</definedName>
    <definedName name="EM_007_10">#REF!</definedName>
    <definedName name="EM_007_11">#REF!</definedName>
    <definedName name="EM_007_12">#REF!</definedName>
    <definedName name="EM_007_13">#REF!</definedName>
    <definedName name="EM_007_14">#REF!</definedName>
    <definedName name="EM_007_15">#REF!</definedName>
    <definedName name="EM_007_16">#REF!</definedName>
    <definedName name="EM_007_17">#REF!</definedName>
    <definedName name="EM_007_18">#REF!</definedName>
    <definedName name="EM_007_2">#REF!</definedName>
    <definedName name="EM_007_3">#REF!</definedName>
    <definedName name="EM_007_4">#REF!</definedName>
    <definedName name="EM_007_5">#REF!</definedName>
    <definedName name="EM_007_6">#REF!</definedName>
    <definedName name="EM_007_7">#REF!</definedName>
    <definedName name="EM_007_8">#REF!</definedName>
    <definedName name="EM_007_9">#REF!</definedName>
    <definedName name="EM_008_1">#REF!</definedName>
    <definedName name="EM_008_10">#REF!</definedName>
    <definedName name="EM_008_11">#REF!</definedName>
    <definedName name="EM_008_12">#REF!</definedName>
    <definedName name="EM_008_13">#REF!</definedName>
    <definedName name="EM_008_14">#REF!</definedName>
    <definedName name="EM_008_15">#REF!</definedName>
    <definedName name="EM_008_16">#REF!</definedName>
    <definedName name="EM_008_17">#REF!</definedName>
    <definedName name="EM_008_18">#REF!</definedName>
    <definedName name="EM_008_2">#REF!</definedName>
    <definedName name="EM_008_3">#REF!</definedName>
    <definedName name="EM_008_4">#REF!</definedName>
    <definedName name="EM_008_5">#REF!</definedName>
    <definedName name="EM_008_6">#REF!</definedName>
    <definedName name="EM_008_7">#REF!</definedName>
    <definedName name="EM_008_8">#REF!</definedName>
    <definedName name="EM_008_9">#REF!</definedName>
    <definedName name="EM_009_1">#REF!</definedName>
    <definedName name="EM_009_10">#REF!</definedName>
    <definedName name="EM_009_11">#REF!</definedName>
    <definedName name="EM_009_12">#REF!</definedName>
    <definedName name="EM_009_13">#REF!</definedName>
    <definedName name="EM_009_14">#REF!</definedName>
    <definedName name="EM_009_15">#REF!</definedName>
    <definedName name="EM_009_16">#REF!</definedName>
    <definedName name="EM_009_17">#REF!</definedName>
    <definedName name="EM_009_18">#REF!</definedName>
    <definedName name="EM_009_2">#REF!</definedName>
    <definedName name="EM_009_3">#REF!</definedName>
    <definedName name="EM_009_4">#REF!</definedName>
    <definedName name="EM_009_5">#REF!</definedName>
    <definedName name="EM_009_6">#REF!</definedName>
    <definedName name="EM_009_7">#REF!</definedName>
    <definedName name="EM_009_8">#REF!</definedName>
    <definedName name="EM_009_9">#REF!</definedName>
    <definedName name="EM_010_1">#REF!</definedName>
    <definedName name="EM_010_10">#REF!</definedName>
    <definedName name="EM_010_11">#REF!</definedName>
    <definedName name="EM_010_12">#REF!</definedName>
    <definedName name="EM_010_13">#REF!</definedName>
    <definedName name="EM_010_14">#REF!</definedName>
    <definedName name="EM_010_15">#REF!</definedName>
    <definedName name="EM_010_16">#REF!</definedName>
    <definedName name="EM_010_17">#REF!</definedName>
    <definedName name="EM_010_18">#REF!</definedName>
    <definedName name="EM_010_2">#REF!</definedName>
    <definedName name="EM_010_3">#REF!</definedName>
    <definedName name="EM_010_4">#REF!</definedName>
    <definedName name="EM_010_5">#REF!</definedName>
    <definedName name="EM_010_6">#REF!</definedName>
    <definedName name="EM_010_7">#REF!</definedName>
    <definedName name="EM_010_8">#REF!</definedName>
    <definedName name="EM_010_9">#REF!</definedName>
    <definedName name="EM_011_1">#REF!</definedName>
    <definedName name="EM_011_10">#REF!</definedName>
    <definedName name="EM_011_11">#REF!</definedName>
    <definedName name="EM_011_12">#REF!</definedName>
    <definedName name="EM_011_13">#REF!</definedName>
    <definedName name="EM_011_14">#REF!</definedName>
    <definedName name="EM_011_15">#REF!</definedName>
    <definedName name="EM_011_16">#REF!</definedName>
    <definedName name="EM_011_17">#REF!</definedName>
    <definedName name="EM_011_18">#REF!</definedName>
    <definedName name="EM_011_2">#REF!</definedName>
    <definedName name="EM_011_3">#REF!</definedName>
    <definedName name="EM_011_4">#REF!</definedName>
    <definedName name="EM_011_5">#REF!</definedName>
    <definedName name="EM_011_6">#REF!</definedName>
    <definedName name="EM_011_7">#REF!</definedName>
    <definedName name="EM_011_8">#REF!</definedName>
    <definedName name="EM_011_9">#REF!</definedName>
    <definedName name="EM_012_1">#REF!</definedName>
    <definedName name="EM_012_10">#REF!</definedName>
    <definedName name="EM_012_11">#REF!</definedName>
    <definedName name="EM_012_12">#REF!</definedName>
    <definedName name="EM_012_13">#REF!</definedName>
    <definedName name="EM_012_14">#REF!</definedName>
    <definedName name="EM_012_15">#REF!</definedName>
    <definedName name="EM_012_16">#REF!</definedName>
    <definedName name="EM_012_17">#REF!</definedName>
    <definedName name="EM_012_18">#REF!</definedName>
    <definedName name="EM_012_2">#REF!</definedName>
    <definedName name="EM_012_3">#REF!</definedName>
    <definedName name="EM_012_4">#REF!</definedName>
    <definedName name="EM_012_5">#REF!</definedName>
    <definedName name="EM_012_6">#REF!</definedName>
    <definedName name="EM_012_7">#REF!</definedName>
    <definedName name="EM_012_8">#REF!</definedName>
    <definedName name="EM_012_9">#REF!</definedName>
    <definedName name="EM_013_1">#REF!</definedName>
    <definedName name="EM_013_10">#REF!</definedName>
    <definedName name="EM_013_11">#REF!</definedName>
    <definedName name="EM_013_12">#REF!</definedName>
    <definedName name="EM_013_13">#REF!</definedName>
    <definedName name="EM_013_14">#REF!</definedName>
    <definedName name="EM_013_15">#REF!</definedName>
    <definedName name="EM_013_16">#REF!</definedName>
    <definedName name="EM_013_17">#REF!</definedName>
    <definedName name="EM_013_18">#REF!</definedName>
    <definedName name="EM_013_2">#REF!</definedName>
    <definedName name="EM_013_3">#REF!</definedName>
    <definedName name="EM_013_4">#REF!</definedName>
    <definedName name="EM_013_5">#REF!</definedName>
    <definedName name="EM_013_6">#REF!</definedName>
    <definedName name="EM_013_7">#REF!</definedName>
    <definedName name="EM_013_8">#REF!</definedName>
    <definedName name="EM_013_9">#REF!</definedName>
    <definedName name="EM_014_1">#REF!</definedName>
    <definedName name="EM_014_10">#REF!</definedName>
    <definedName name="EM_014_11">#REF!</definedName>
    <definedName name="EM_014_12">#REF!</definedName>
    <definedName name="EM_014_13">#REF!</definedName>
    <definedName name="EM_014_14">#REF!</definedName>
    <definedName name="EM_014_15">#REF!</definedName>
    <definedName name="EM_014_16">#REF!</definedName>
    <definedName name="EM_014_17">#REF!</definedName>
    <definedName name="EM_014_18">#REF!</definedName>
    <definedName name="EM_014_2">#REF!</definedName>
    <definedName name="EM_014_3">#REF!</definedName>
    <definedName name="EM_014_4">#REF!</definedName>
    <definedName name="EM_014_5">#REF!</definedName>
    <definedName name="EM_014_6">#REF!</definedName>
    <definedName name="EM_014_7">#REF!</definedName>
    <definedName name="EM_014_8">#REF!</definedName>
    <definedName name="EM_014_9">#REF!</definedName>
    <definedName name="EM_015_1">#REF!</definedName>
    <definedName name="EM_015_10">#REF!</definedName>
    <definedName name="EM_015_11">#REF!</definedName>
    <definedName name="EM_015_12">#REF!</definedName>
    <definedName name="EM_015_13">#REF!</definedName>
    <definedName name="EM_015_14">#REF!</definedName>
    <definedName name="EM_015_15">#REF!</definedName>
    <definedName name="EM_015_16">#REF!</definedName>
    <definedName name="EM_015_17">#REF!</definedName>
    <definedName name="EM_015_18">#REF!</definedName>
    <definedName name="EM_015_2">#REF!</definedName>
    <definedName name="EM_015_3">#REF!</definedName>
    <definedName name="EM_015_4">#REF!</definedName>
    <definedName name="EM_015_5">#REF!</definedName>
    <definedName name="EM_015_6">#REF!</definedName>
    <definedName name="EM_015_7">#REF!</definedName>
    <definedName name="EM_015_8">#REF!</definedName>
    <definedName name="EM_015_9">#REF!</definedName>
    <definedName name="EM_016_1">#REF!</definedName>
    <definedName name="EM_016_10">#REF!</definedName>
    <definedName name="EM_016_11">#REF!</definedName>
    <definedName name="EM_016_12">#REF!</definedName>
    <definedName name="EM_016_13">#REF!</definedName>
    <definedName name="EM_016_14">#REF!</definedName>
    <definedName name="EM_016_15">#REF!</definedName>
    <definedName name="EM_016_16">#REF!</definedName>
    <definedName name="EM_016_17">#REF!</definedName>
    <definedName name="EM_016_18">#REF!</definedName>
    <definedName name="EM_016_2">#REF!</definedName>
    <definedName name="EM_016_3">#REF!</definedName>
    <definedName name="EM_016_4">#REF!</definedName>
    <definedName name="EM_016_5">#REF!</definedName>
    <definedName name="EM_016_6">#REF!</definedName>
    <definedName name="EM_016_7">#REF!</definedName>
    <definedName name="EM_016_8">#REF!</definedName>
    <definedName name="EM_016_9">#REF!</definedName>
    <definedName name="EM_017_1">#REF!</definedName>
    <definedName name="EM_017_10">#REF!</definedName>
    <definedName name="EM_017_11">#REF!</definedName>
    <definedName name="EM_017_12">#REF!</definedName>
    <definedName name="EM_017_13">#REF!</definedName>
    <definedName name="EM_017_14">#REF!</definedName>
    <definedName name="EM_017_15">#REF!</definedName>
    <definedName name="EM_017_16">#REF!</definedName>
    <definedName name="EM_017_17">#REF!</definedName>
    <definedName name="EM_017_18">#REF!</definedName>
    <definedName name="EM_017_2">#REF!</definedName>
    <definedName name="EM_017_3">#REF!</definedName>
    <definedName name="EM_017_4">#REF!</definedName>
    <definedName name="EM_017_5">#REF!</definedName>
    <definedName name="EM_017_6">#REF!</definedName>
    <definedName name="EM_017_7">#REF!</definedName>
    <definedName name="EM_017_8">#REF!</definedName>
    <definedName name="EM_017_9">#REF!</definedName>
    <definedName name="EM_018_1">#REF!</definedName>
    <definedName name="EM_018_10">#REF!</definedName>
    <definedName name="EM_018_11">#REF!</definedName>
    <definedName name="EM_018_12">#REF!</definedName>
    <definedName name="EM_018_13">#REF!</definedName>
    <definedName name="EM_018_14">#REF!</definedName>
    <definedName name="EM_018_15">#REF!</definedName>
    <definedName name="EM_018_16">#REF!</definedName>
    <definedName name="EM_018_17">#REF!</definedName>
    <definedName name="EM_018_18">#REF!</definedName>
    <definedName name="EM_018_2">#REF!</definedName>
    <definedName name="EM_018_3">#REF!</definedName>
    <definedName name="EM_018_4">#REF!</definedName>
    <definedName name="EM_018_5">#REF!</definedName>
    <definedName name="EM_018_6">#REF!</definedName>
    <definedName name="EM_018_7">#REF!</definedName>
    <definedName name="EM_018_8">#REF!</definedName>
    <definedName name="EM_018_9">#REF!</definedName>
    <definedName name="EM_019_1">#REF!</definedName>
    <definedName name="EM_019_10">#REF!</definedName>
    <definedName name="EM_019_11">#REF!</definedName>
    <definedName name="EM_019_12">#REF!</definedName>
    <definedName name="EM_019_13">#REF!</definedName>
    <definedName name="EM_019_14">#REF!</definedName>
    <definedName name="EM_019_15">#REF!</definedName>
    <definedName name="EM_019_16">#REF!</definedName>
    <definedName name="EM_019_17">#REF!</definedName>
    <definedName name="EM_019_18">#REF!</definedName>
    <definedName name="EM_019_2">#REF!</definedName>
    <definedName name="EM_019_3">#REF!</definedName>
    <definedName name="EM_019_4">#REF!</definedName>
    <definedName name="EM_019_5">#REF!</definedName>
    <definedName name="EM_019_6">#REF!</definedName>
    <definedName name="EM_019_7">#REF!</definedName>
    <definedName name="EM_019_8">#REF!</definedName>
    <definedName name="EM_019_9">#REF!</definedName>
    <definedName name="EM_020_1">#REF!</definedName>
    <definedName name="EM_020_10">#REF!</definedName>
    <definedName name="EM_020_11">#REF!</definedName>
    <definedName name="EM_020_12">#REF!</definedName>
    <definedName name="EM_020_13">#REF!</definedName>
    <definedName name="EM_020_14">#REF!</definedName>
    <definedName name="EM_020_15">#REF!</definedName>
    <definedName name="EM_020_16">#REF!</definedName>
    <definedName name="EM_020_17">#REF!</definedName>
    <definedName name="EM_020_18">#REF!</definedName>
    <definedName name="EM_020_2">#REF!</definedName>
    <definedName name="EM_020_3">#REF!</definedName>
    <definedName name="EM_020_4">#REF!</definedName>
    <definedName name="EM_020_5">#REF!</definedName>
    <definedName name="EM_020_6">#REF!</definedName>
    <definedName name="EM_020_7">#REF!</definedName>
    <definedName name="EM_020_8">#REF!</definedName>
    <definedName name="EM_020_9">#REF!</definedName>
    <definedName name="EM_021_1">#REF!</definedName>
    <definedName name="EM_021_10">#REF!</definedName>
    <definedName name="EM_021_11">#REF!</definedName>
    <definedName name="EM_021_12">#REF!</definedName>
    <definedName name="EM_021_13">#REF!</definedName>
    <definedName name="EM_021_14">#REF!</definedName>
    <definedName name="EM_021_15">#REF!</definedName>
    <definedName name="EM_021_16">#REF!</definedName>
    <definedName name="EM_021_17">#REF!</definedName>
    <definedName name="EM_021_18">#REF!</definedName>
    <definedName name="EM_021_2">#REF!</definedName>
    <definedName name="EM_021_3">#REF!</definedName>
    <definedName name="EM_021_4">#REF!</definedName>
    <definedName name="EM_021_5">#REF!</definedName>
    <definedName name="EM_021_6">#REF!</definedName>
    <definedName name="EM_021_7">#REF!</definedName>
    <definedName name="EM_021_8">#REF!</definedName>
    <definedName name="EM_021_9">#REF!</definedName>
    <definedName name="EM_022_1">#REF!</definedName>
    <definedName name="EM_022_10">#REF!</definedName>
    <definedName name="EM_022_11">#REF!</definedName>
    <definedName name="EM_022_12">#REF!</definedName>
    <definedName name="EM_022_13">#REF!</definedName>
    <definedName name="EM_022_14">#REF!</definedName>
    <definedName name="EM_022_15">#REF!</definedName>
    <definedName name="EM_022_16">#REF!</definedName>
    <definedName name="EM_022_17">#REF!</definedName>
    <definedName name="EM_022_18">#REF!</definedName>
    <definedName name="EM_022_2">#REF!</definedName>
    <definedName name="EM_022_3">#REF!</definedName>
    <definedName name="EM_022_4">#REF!</definedName>
    <definedName name="EM_022_5">#REF!</definedName>
    <definedName name="EM_022_6">#REF!</definedName>
    <definedName name="EM_022_7">#REF!</definedName>
    <definedName name="EM_022_8">#REF!</definedName>
    <definedName name="EM_022_9">#REF!</definedName>
    <definedName name="EM_023_1">#REF!</definedName>
    <definedName name="EM_023_10">#REF!</definedName>
    <definedName name="EM_023_11">#REF!</definedName>
    <definedName name="EM_023_12">#REF!</definedName>
    <definedName name="EM_023_13">#REF!</definedName>
    <definedName name="EM_023_14">#REF!</definedName>
    <definedName name="EM_023_15">#REF!</definedName>
    <definedName name="EM_023_16">#REF!</definedName>
    <definedName name="EM_023_17">#REF!</definedName>
    <definedName name="EM_023_18">#REF!</definedName>
    <definedName name="EM_023_2">#REF!</definedName>
    <definedName name="EM_023_3">#REF!</definedName>
    <definedName name="EM_023_4">#REF!</definedName>
    <definedName name="EM_023_5">#REF!</definedName>
    <definedName name="EM_023_6">#REF!</definedName>
    <definedName name="EM_023_7">#REF!</definedName>
    <definedName name="EM_023_8">#REF!</definedName>
    <definedName name="EM_023_9">#REF!</definedName>
    <definedName name="EM_024_1">#REF!</definedName>
    <definedName name="EM_024_10">#REF!</definedName>
    <definedName name="EM_024_11">#REF!</definedName>
    <definedName name="EM_024_12">#REF!</definedName>
    <definedName name="EM_024_13">#REF!</definedName>
    <definedName name="EM_024_14">#REF!</definedName>
    <definedName name="EM_024_15">#REF!</definedName>
    <definedName name="EM_024_16">#REF!</definedName>
    <definedName name="EM_024_17">#REF!</definedName>
    <definedName name="EM_024_18">#REF!</definedName>
    <definedName name="EM_024_2">#REF!</definedName>
    <definedName name="EM_024_3">#REF!</definedName>
    <definedName name="EM_024_4">#REF!</definedName>
    <definedName name="EM_024_5">#REF!</definedName>
    <definedName name="EM_024_6">#REF!</definedName>
    <definedName name="EM_024_7">#REF!</definedName>
    <definedName name="EM_024_8">#REF!</definedName>
    <definedName name="EM_024_9">#REF!</definedName>
    <definedName name="EM_025_1">#REF!</definedName>
    <definedName name="EM_025_10">#REF!</definedName>
    <definedName name="EM_025_11">#REF!</definedName>
    <definedName name="EM_025_12">#REF!</definedName>
    <definedName name="EM_025_13">#REF!</definedName>
    <definedName name="EM_025_14">#REF!</definedName>
    <definedName name="EM_025_15">#REF!</definedName>
    <definedName name="EM_025_16">#REF!</definedName>
    <definedName name="EM_025_17">#REF!</definedName>
    <definedName name="EM_025_18">#REF!</definedName>
    <definedName name="EM_025_2">#REF!</definedName>
    <definedName name="EM_025_3">#REF!</definedName>
    <definedName name="EM_025_4">#REF!</definedName>
    <definedName name="EM_025_5">#REF!</definedName>
    <definedName name="EM_025_6">#REF!</definedName>
    <definedName name="EM_025_7">#REF!</definedName>
    <definedName name="EM_025_8">#REF!</definedName>
    <definedName name="EM_025_9">#REF!</definedName>
    <definedName name="EM_026_1">#REF!</definedName>
    <definedName name="EM_026_10">#REF!</definedName>
    <definedName name="EM_026_11">#REF!</definedName>
    <definedName name="EM_026_12">#REF!</definedName>
    <definedName name="EM_026_13">#REF!</definedName>
    <definedName name="EM_026_14">#REF!</definedName>
    <definedName name="EM_026_15">#REF!</definedName>
    <definedName name="EM_026_16">#REF!</definedName>
    <definedName name="EM_026_17">#REF!</definedName>
    <definedName name="EM_026_18">#REF!</definedName>
    <definedName name="EM_026_2">#REF!</definedName>
    <definedName name="EM_026_3">#REF!</definedName>
    <definedName name="EM_026_4">#REF!</definedName>
    <definedName name="EM_026_5">#REF!</definedName>
    <definedName name="EM_026_6">#REF!</definedName>
    <definedName name="EM_026_7">#REF!</definedName>
    <definedName name="EM_026_8">#REF!</definedName>
    <definedName name="EM_026_9">#REF!</definedName>
    <definedName name="EM_027_1">#REF!</definedName>
    <definedName name="EM_027_10">#REF!</definedName>
    <definedName name="EM_027_11">#REF!</definedName>
    <definedName name="EM_027_12">#REF!</definedName>
    <definedName name="EM_027_13">#REF!</definedName>
    <definedName name="EM_027_14">#REF!</definedName>
    <definedName name="EM_027_15">#REF!</definedName>
    <definedName name="EM_027_16">#REF!</definedName>
    <definedName name="EM_027_17">#REF!</definedName>
    <definedName name="EM_027_18">#REF!</definedName>
    <definedName name="EM_027_2">#REF!</definedName>
    <definedName name="EM_027_3">#REF!</definedName>
    <definedName name="EM_027_4">#REF!</definedName>
    <definedName name="EM_027_5">#REF!</definedName>
    <definedName name="EM_027_6">#REF!</definedName>
    <definedName name="EM_027_7">#REF!</definedName>
    <definedName name="EM_027_8">#REF!</definedName>
    <definedName name="EM_027_9">#REF!</definedName>
    <definedName name="EM_028_1">#REF!</definedName>
    <definedName name="EM_028_10">#REF!</definedName>
    <definedName name="EM_028_11">#REF!</definedName>
    <definedName name="EM_028_12">#REF!</definedName>
    <definedName name="EM_028_13">#REF!</definedName>
    <definedName name="EM_028_14">#REF!</definedName>
    <definedName name="EM_028_15">#REF!</definedName>
    <definedName name="EM_028_16">#REF!</definedName>
    <definedName name="EM_028_17">#REF!</definedName>
    <definedName name="EM_028_18">#REF!</definedName>
    <definedName name="EM_028_2">#REF!</definedName>
    <definedName name="EM_028_3">#REF!</definedName>
    <definedName name="EM_028_4">#REF!</definedName>
    <definedName name="EM_028_5">#REF!</definedName>
    <definedName name="EM_028_6">#REF!</definedName>
    <definedName name="EM_028_7">#REF!</definedName>
    <definedName name="EM_028_8">#REF!</definedName>
    <definedName name="EM_028_9">#REF!</definedName>
    <definedName name="EM_029_1">#REF!</definedName>
    <definedName name="EM_029_10">#REF!</definedName>
    <definedName name="EM_029_11">#REF!</definedName>
    <definedName name="EM_029_12">#REF!</definedName>
    <definedName name="EM_029_13">#REF!</definedName>
    <definedName name="EM_029_14">#REF!</definedName>
    <definedName name="EM_029_15">#REF!</definedName>
    <definedName name="EM_029_16">#REF!</definedName>
    <definedName name="EM_029_17">#REF!</definedName>
    <definedName name="EM_029_18">#REF!</definedName>
    <definedName name="EM_029_2">#REF!</definedName>
    <definedName name="EM_029_3">#REF!</definedName>
    <definedName name="EM_029_4">#REF!</definedName>
    <definedName name="EM_029_5">#REF!</definedName>
    <definedName name="EM_029_6">#REF!</definedName>
    <definedName name="EM_029_7">#REF!</definedName>
    <definedName name="EM_029_8">#REF!</definedName>
    <definedName name="EM_029_9">#REF!</definedName>
    <definedName name="EM_030_1">#REF!</definedName>
    <definedName name="EM_030_10">#REF!</definedName>
    <definedName name="EM_030_11">#REF!</definedName>
    <definedName name="EM_030_12">#REF!</definedName>
    <definedName name="EM_030_13">#REF!</definedName>
    <definedName name="EM_030_14">#REF!</definedName>
    <definedName name="EM_030_15">#REF!</definedName>
    <definedName name="EM_030_16">#REF!</definedName>
    <definedName name="EM_030_17">#REF!</definedName>
    <definedName name="EM_030_18">#REF!</definedName>
    <definedName name="EM_030_2">#REF!</definedName>
    <definedName name="EM_030_3">#REF!</definedName>
    <definedName name="EM_030_4">#REF!</definedName>
    <definedName name="EM_030_5">#REF!</definedName>
    <definedName name="EM_030_6">#REF!</definedName>
    <definedName name="EM_030_7">#REF!</definedName>
    <definedName name="EM_030_8">#REF!</definedName>
    <definedName name="EM_030_9">#REF!</definedName>
    <definedName name="EM_031_1">#REF!</definedName>
    <definedName name="EM_031_10">#REF!</definedName>
    <definedName name="EM_031_11">#REF!</definedName>
    <definedName name="EM_031_12">#REF!</definedName>
    <definedName name="EM_031_13">#REF!</definedName>
    <definedName name="EM_031_14">#REF!</definedName>
    <definedName name="EM_031_15">#REF!</definedName>
    <definedName name="EM_031_16">#REF!</definedName>
    <definedName name="EM_031_17">#REF!</definedName>
    <definedName name="EM_031_18">#REF!</definedName>
    <definedName name="EM_031_2">#REF!</definedName>
    <definedName name="EM_031_3">#REF!</definedName>
    <definedName name="EM_031_4">#REF!</definedName>
    <definedName name="EM_031_5">#REF!</definedName>
    <definedName name="EM_031_6">#REF!</definedName>
    <definedName name="EM_031_7">#REF!</definedName>
    <definedName name="EM_031_8">#REF!</definedName>
    <definedName name="EM_031_9">#REF!</definedName>
    <definedName name="EM_032_1">#REF!</definedName>
    <definedName name="EM_032_10">#REF!</definedName>
    <definedName name="EM_032_11">#REF!</definedName>
    <definedName name="EM_032_12">#REF!</definedName>
    <definedName name="EM_032_13">#REF!</definedName>
    <definedName name="EM_032_14">#REF!</definedName>
    <definedName name="EM_032_15">#REF!</definedName>
    <definedName name="EM_032_16">#REF!</definedName>
    <definedName name="EM_032_17">#REF!</definedName>
    <definedName name="EM_032_18">#REF!</definedName>
    <definedName name="EM_032_2">#REF!</definedName>
    <definedName name="EM_032_3">#REF!</definedName>
    <definedName name="EM_032_4">#REF!</definedName>
    <definedName name="EM_032_5">#REF!</definedName>
    <definedName name="EM_032_6">#REF!</definedName>
    <definedName name="EM_032_7">#REF!</definedName>
    <definedName name="EM_032_8">#REF!</definedName>
    <definedName name="EM_032_9">#REF!</definedName>
    <definedName name="EM_033_1">#REF!</definedName>
    <definedName name="EM_033_10">#REF!</definedName>
    <definedName name="EM_033_11">#REF!</definedName>
    <definedName name="EM_033_12">#REF!</definedName>
    <definedName name="EM_033_13">#REF!</definedName>
    <definedName name="EM_033_14">#REF!</definedName>
    <definedName name="EM_033_15">#REF!</definedName>
    <definedName name="EM_033_16">#REF!</definedName>
    <definedName name="EM_033_17">#REF!</definedName>
    <definedName name="EM_033_18">#REF!</definedName>
    <definedName name="EM_033_2">#REF!</definedName>
    <definedName name="EM_033_3">#REF!</definedName>
    <definedName name="EM_033_4">#REF!</definedName>
    <definedName name="EM_033_5">#REF!</definedName>
    <definedName name="EM_033_6">#REF!</definedName>
    <definedName name="EM_033_7">#REF!</definedName>
    <definedName name="EM_033_8">#REF!</definedName>
    <definedName name="EM_033_9">#REF!</definedName>
    <definedName name="EM_034_1">#REF!</definedName>
    <definedName name="EM_034_10">#REF!</definedName>
    <definedName name="EM_034_11">#REF!</definedName>
    <definedName name="EM_034_12">#REF!</definedName>
    <definedName name="EM_034_13">#REF!</definedName>
    <definedName name="EM_034_14">#REF!</definedName>
    <definedName name="EM_034_15">#REF!</definedName>
    <definedName name="EM_034_16">#REF!</definedName>
    <definedName name="EM_034_17">#REF!</definedName>
    <definedName name="EM_034_18">#REF!</definedName>
    <definedName name="EM_034_2">#REF!</definedName>
    <definedName name="EM_034_3">#REF!</definedName>
    <definedName name="EM_034_4">#REF!</definedName>
    <definedName name="EM_034_5">#REF!</definedName>
    <definedName name="EM_034_6">#REF!</definedName>
    <definedName name="EM_034_7">#REF!</definedName>
    <definedName name="EM_034_8">#REF!</definedName>
    <definedName name="EM_034_9">#REF!</definedName>
    <definedName name="EM_035_1">#REF!</definedName>
    <definedName name="EM_035_10">#REF!</definedName>
    <definedName name="EM_035_11">#REF!</definedName>
    <definedName name="EM_035_12">#REF!</definedName>
    <definedName name="EM_035_13">#REF!</definedName>
    <definedName name="EM_035_14">#REF!</definedName>
    <definedName name="EM_035_15">#REF!</definedName>
    <definedName name="EM_035_16">#REF!</definedName>
    <definedName name="EM_035_17">#REF!</definedName>
    <definedName name="EM_035_18">#REF!</definedName>
    <definedName name="EM_035_2">#REF!</definedName>
    <definedName name="EM_035_3">#REF!</definedName>
    <definedName name="EM_035_4">#REF!</definedName>
    <definedName name="EM_035_5">#REF!</definedName>
    <definedName name="EM_035_6">#REF!</definedName>
    <definedName name="EM_035_7">#REF!</definedName>
    <definedName name="EM_035_8">#REF!</definedName>
    <definedName name="EM_035_9">#REF!</definedName>
    <definedName name="EM_036_1">#REF!</definedName>
    <definedName name="EM_036_10">#REF!</definedName>
    <definedName name="EM_036_11">#REF!</definedName>
    <definedName name="EM_036_12">#REF!</definedName>
    <definedName name="EM_036_13">#REF!</definedName>
    <definedName name="EM_036_14">#REF!</definedName>
    <definedName name="EM_036_15">#REF!</definedName>
    <definedName name="EM_036_16">#REF!</definedName>
    <definedName name="EM_036_17">#REF!</definedName>
    <definedName name="EM_036_18">#REF!</definedName>
    <definedName name="EM_036_2">#REF!</definedName>
    <definedName name="EM_036_3">#REF!</definedName>
    <definedName name="EM_036_4">#REF!</definedName>
    <definedName name="EM_036_5">#REF!</definedName>
    <definedName name="EM_036_6">#REF!</definedName>
    <definedName name="EM_036_7">#REF!</definedName>
    <definedName name="EM_036_8">#REF!</definedName>
    <definedName name="EM_036_9">#REF!</definedName>
    <definedName name="EM_037_1">#REF!</definedName>
    <definedName name="EM_037_10">#REF!</definedName>
    <definedName name="EM_037_11">#REF!</definedName>
    <definedName name="EM_037_12">#REF!</definedName>
    <definedName name="EM_037_13">#REF!</definedName>
    <definedName name="EM_037_14">#REF!</definedName>
    <definedName name="EM_037_15">#REF!</definedName>
    <definedName name="EM_037_16">#REF!</definedName>
    <definedName name="EM_037_17">#REF!</definedName>
    <definedName name="EM_037_18">#REF!</definedName>
    <definedName name="EM_037_2">#REF!</definedName>
    <definedName name="EM_037_3">#REF!</definedName>
    <definedName name="EM_037_4">#REF!</definedName>
    <definedName name="EM_037_5">#REF!</definedName>
    <definedName name="EM_037_6">#REF!</definedName>
    <definedName name="EM_037_7">#REF!</definedName>
    <definedName name="EM_037_8">#REF!</definedName>
    <definedName name="EM_037_9">#REF!</definedName>
    <definedName name="EM_038_1">#REF!</definedName>
    <definedName name="EM_038_10">#REF!</definedName>
    <definedName name="EM_038_11">#REF!</definedName>
    <definedName name="EM_038_12">#REF!</definedName>
    <definedName name="EM_038_13">#REF!</definedName>
    <definedName name="EM_038_14">#REF!</definedName>
    <definedName name="EM_038_15">#REF!</definedName>
    <definedName name="EM_038_16">#REF!</definedName>
    <definedName name="EM_038_17">#REF!</definedName>
    <definedName name="EM_038_18">#REF!</definedName>
    <definedName name="EM_038_2">#REF!</definedName>
    <definedName name="EM_038_3">#REF!</definedName>
    <definedName name="EM_038_4">#REF!</definedName>
    <definedName name="EM_038_5">#REF!</definedName>
    <definedName name="EM_038_6">#REF!</definedName>
    <definedName name="EM_038_7">#REF!</definedName>
    <definedName name="EM_038_8">#REF!</definedName>
    <definedName name="EM_038_9">#REF!</definedName>
    <definedName name="EM_039_1">#REF!</definedName>
    <definedName name="EM_039_10">#REF!</definedName>
    <definedName name="EM_039_11">#REF!</definedName>
    <definedName name="EM_039_12">#REF!</definedName>
    <definedName name="EM_039_13">#REF!</definedName>
    <definedName name="EM_039_14">#REF!</definedName>
    <definedName name="EM_039_15">#REF!</definedName>
    <definedName name="EM_039_16">#REF!</definedName>
    <definedName name="EM_039_17">#REF!</definedName>
    <definedName name="EM_039_18">#REF!</definedName>
    <definedName name="EM_039_2">#REF!</definedName>
    <definedName name="EM_039_3">#REF!</definedName>
    <definedName name="EM_039_4">#REF!</definedName>
    <definedName name="EM_039_5">#REF!</definedName>
    <definedName name="EM_039_6">#REF!</definedName>
    <definedName name="EM_039_7">#REF!</definedName>
    <definedName name="EM_039_8">#REF!</definedName>
    <definedName name="EM_039_9">#REF!</definedName>
    <definedName name="EM_051_14">#REF!</definedName>
    <definedName name="EM_051_15">#REF!</definedName>
    <definedName name="EM_051_16">#REF!</definedName>
    <definedName name="EM_051_17">#REF!</definedName>
    <definedName name="EM_051_18">#REF!</definedName>
    <definedName name="EM_052_14">#REF!</definedName>
    <definedName name="EM_052_15">#REF!</definedName>
    <definedName name="EM_052_16">#REF!</definedName>
    <definedName name="EM_052_17">#REF!</definedName>
    <definedName name="EM_052_18">#REF!</definedName>
    <definedName name="EM_053_14">#REF!</definedName>
    <definedName name="EM_053_15">#REF!</definedName>
    <definedName name="EM_053_16">#REF!</definedName>
    <definedName name="EM_053_17">#REF!</definedName>
    <definedName name="EM_053_18">#REF!</definedName>
    <definedName name="EM_054_14">#REF!</definedName>
    <definedName name="EM_054_15">#REF!</definedName>
    <definedName name="EM_054_16">#REF!</definedName>
    <definedName name="EM_054_17">#REF!</definedName>
    <definedName name="EM_054_18">#REF!</definedName>
    <definedName name="EM_055_14">#REF!</definedName>
    <definedName name="EM_055_15">#REF!</definedName>
    <definedName name="EM_055_16">#REF!</definedName>
    <definedName name="EM_055_17">#REF!</definedName>
    <definedName name="EM_055_18">#REF!</definedName>
    <definedName name="EM_056_14">#REF!</definedName>
    <definedName name="EM_056_15">#REF!</definedName>
    <definedName name="EM_056_16">#REF!</definedName>
    <definedName name="EM_056_17">#REF!</definedName>
    <definedName name="EM_056_18">#REF!</definedName>
    <definedName name="EM_057_14">#REF!</definedName>
    <definedName name="EM_057_15">#REF!</definedName>
    <definedName name="EM_057_16">#REF!</definedName>
    <definedName name="EM_057_17">#REF!</definedName>
    <definedName name="EM_057_18">#REF!</definedName>
    <definedName name="EM_058_14">#REF!</definedName>
    <definedName name="EM_058_15">#REF!</definedName>
    <definedName name="EM_058_16">#REF!</definedName>
    <definedName name="EM_058_17">#REF!</definedName>
    <definedName name="EM_058_18">#REF!</definedName>
    <definedName name="EM_059_14">#REF!</definedName>
    <definedName name="EM_059_15">#REF!</definedName>
    <definedName name="EM_059_16">#REF!</definedName>
    <definedName name="EM_059_17">#REF!</definedName>
    <definedName name="EM_059_18">#REF!</definedName>
    <definedName name="EM_060_14">#REF!</definedName>
    <definedName name="EM_060_15">#REF!</definedName>
    <definedName name="EM_060_16">#REF!</definedName>
    <definedName name="EM_060_17">#REF!</definedName>
    <definedName name="EM_060_18">#REF!</definedName>
    <definedName name="EM_061_14">#REF!</definedName>
    <definedName name="EM_061_15">#REF!</definedName>
    <definedName name="EM_061_16">#REF!</definedName>
    <definedName name="EM_061_17">#REF!</definedName>
    <definedName name="EM_061_18">#REF!</definedName>
    <definedName name="EM_062_14">#REF!</definedName>
    <definedName name="EM_062_15">#REF!</definedName>
    <definedName name="EM_062_16">#REF!</definedName>
    <definedName name="EM_062_17">#REF!</definedName>
    <definedName name="EM_062_18">#REF!</definedName>
    <definedName name="EM_063_14">#REF!</definedName>
    <definedName name="EM_063_15">#REF!</definedName>
    <definedName name="EM_063_16">#REF!</definedName>
    <definedName name="EM_063_17">#REF!</definedName>
    <definedName name="EM_063_18">#REF!</definedName>
    <definedName name="EM_064_14">#REF!</definedName>
    <definedName name="EM_064_15">#REF!</definedName>
    <definedName name="EM_064_16">#REF!</definedName>
    <definedName name="EM_064_17">#REF!</definedName>
    <definedName name="EM_064_18">#REF!</definedName>
    <definedName name="EM_065_14">#REF!</definedName>
    <definedName name="EM_065_15">#REF!</definedName>
    <definedName name="EM_065_16">#REF!</definedName>
    <definedName name="EM_065_17">#REF!</definedName>
    <definedName name="EM_065_18">#REF!</definedName>
    <definedName name="EM_066_14">#REF!</definedName>
    <definedName name="EM_066_15">#REF!</definedName>
    <definedName name="EM_066_16">#REF!</definedName>
    <definedName name="EM_066_17">#REF!</definedName>
    <definedName name="EM_066_18">#REF!</definedName>
    <definedName name="EM_067_14">#REF!</definedName>
    <definedName name="EM_067_15">#REF!</definedName>
    <definedName name="EM_067_16">#REF!</definedName>
    <definedName name="EM_067_17">#REF!</definedName>
    <definedName name="EM_067_18">#REF!</definedName>
    <definedName name="EM_068_14">#REF!</definedName>
    <definedName name="EM_068_15">#REF!</definedName>
    <definedName name="EM_068_16">#REF!</definedName>
    <definedName name="EM_068_17">#REF!</definedName>
    <definedName name="EM_068_18">#REF!</definedName>
    <definedName name="EM_069_14">#REF!</definedName>
    <definedName name="EM_069_15">#REF!</definedName>
    <definedName name="EM_069_16">#REF!</definedName>
    <definedName name="EM_069_17">#REF!</definedName>
    <definedName name="EM_069_18">#REF!</definedName>
    <definedName name="EM_070_14">#REF!</definedName>
    <definedName name="EM_070_15">#REF!</definedName>
    <definedName name="EM_070_16">#REF!</definedName>
    <definedName name="EM_070_17">#REF!</definedName>
    <definedName name="EM_070_18">#REF!</definedName>
    <definedName name="EM_071_14">#REF!</definedName>
    <definedName name="EM_071_15">#REF!</definedName>
    <definedName name="EM_071_16">#REF!</definedName>
    <definedName name="EM_071_17">#REF!</definedName>
    <definedName name="EM_071_18">#REF!</definedName>
    <definedName name="EM_072_14">#REF!</definedName>
    <definedName name="EM_072_15">#REF!</definedName>
    <definedName name="EM_072_16">#REF!</definedName>
    <definedName name="EM_072_17">#REF!</definedName>
    <definedName name="EM_072_18">#REF!</definedName>
    <definedName name="EM_073_14">#REF!</definedName>
    <definedName name="EM_073_15">#REF!</definedName>
    <definedName name="EM_073_16">#REF!</definedName>
    <definedName name="EM_073_17">#REF!</definedName>
    <definedName name="EM_073_18">#REF!</definedName>
    <definedName name="EM_074_14">#REF!</definedName>
    <definedName name="EM_074_15">#REF!</definedName>
    <definedName name="EM_074_16">#REF!</definedName>
    <definedName name="EM_074_17">#REF!</definedName>
    <definedName name="EM_074_18">#REF!</definedName>
    <definedName name="EMATWKG">#REF!</definedName>
    <definedName name="EMATWKG___0">#REF!</definedName>
    <definedName name="EMATWKG___0___0">#REF!</definedName>
    <definedName name="EMATWKG___0___0___0">#REF!</definedName>
    <definedName name="EMATWKG___0___0___0___0">#REF!</definedName>
    <definedName name="EMATWKG___0___0___0___0_1">#REF!</definedName>
    <definedName name="EMATWKG___0___0___0_1">#REF!</definedName>
    <definedName name="EMATWKG___0___0_1">#REF!</definedName>
    <definedName name="EMATWKG___0_1">#REF!</definedName>
    <definedName name="EMATWKG_1">#REF!</definedName>
    <definedName name="emb" localSheetId="3" hidden="1">{"Execavation",#N/A,FALSE,"furniture (employer)"}</definedName>
    <definedName name="emb" localSheetId="22" hidden="1">{"Execavation",#N/A,FALSE,"furniture (employer)"}</definedName>
    <definedName name="emb" localSheetId="19" hidden="1">{"Execavation",#N/A,FALSE,"furniture (employer)"}</definedName>
    <definedName name="emb" localSheetId="2" hidden="1">{"Execavation",#N/A,FALSE,"furniture (employer)"}</definedName>
    <definedName name="emb" localSheetId="25" hidden="1">{"Execavation",#N/A,FALSE,"furniture (employer)"}</definedName>
    <definedName name="EMB" localSheetId="16">#REF!</definedName>
    <definedName name="emb" localSheetId="21" hidden="1">{"Execavation",#N/A,FALSE,"furniture (employer)"}</definedName>
    <definedName name="emb" hidden="1">{"Execavation",#N/A,FALSE,"furniture (employer)"}</definedName>
    <definedName name="EMET" localSheetId="16">#REF!</definedName>
    <definedName name="EMET">#REF!</definedName>
    <definedName name="EMET___0">#REF!</definedName>
    <definedName name="EMET___0___0">#REF!</definedName>
    <definedName name="EMET___0___0___0">#REF!</definedName>
    <definedName name="EMET___0___0___0___0">#REF!</definedName>
    <definedName name="eml" localSheetId="2">#REF!</definedName>
    <definedName name="eml" localSheetId="25">#REF!</definedName>
    <definedName name="eml" localSheetId="16">#REF!</definedName>
    <definedName name="eml">#REF!</definedName>
    <definedName name="empl_area1" localSheetId="16">#REF!</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loyees">#REF!</definedName>
    <definedName name="EMUCK" localSheetId="3">'[26]Cost of O &amp; O'!$F$9</definedName>
    <definedName name="EMUCK" localSheetId="19">#REF!</definedName>
    <definedName name="EMUCK" localSheetId="2">'[26]Cost of O &amp; O'!$F$9</definedName>
    <definedName name="EMUCK" localSheetId="25">'[26]Cost of O &amp; O'!$F$9</definedName>
    <definedName name="EMUCK" localSheetId="16">#REF!</definedName>
    <definedName name="EMUCK">#REF!</definedName>
    <definedName name="En" localSheetId="22">#REF!</definedName>
    <definedName name="En" localSheetId="16">#REF!</definedName>
    <definedName name="En" localSheetId="21">#REF!</definedName>
    <definedName name="En">#REF!</definedName>
    <definedName name="End_Bal">#REF!</definedName>
    <definedName name="Ende">#REF!</definedName>
    <definedName name="ENG">#REF!</definedName>
    <definedName name="ENGG">#REF!</definedName>
    <definedName name="Engg_charges">#REF!</definedName>
    <definedName name="ENICL">#REF!</definedName>
    <definedName name="Enot">#REF!</definedName>
    <definedName name="EOL">#REF!</definedName>
    <definedName name="EP_AGWC">'[104]EP 13-14'!#REF!</definedName>
    <definedName name="EP_AM">'[104]EP 13-14'!#REF!</definedName>
    <definedName name="EP_ANFA">'[104]EP 13-14'!#REF!</definedName>
    <definedName name="EP_ANFE">'[104]EP 13-14'!#REF!</definedName>
    <definedName name="EP_ANFEBG">'[104]EP 13-14'!#REF!</definedName>
    <definedName name="EP_ANWC">'[104]EP 13-14'!#REF!</definedName>
    <definedName name="EP_Apr">'[104]EP 13-14'!$AN:$AN</definedName>
    <definedName name="EP_Aug">'[104]EP 13-14'!$AR:$AR</definedName>
    <definedName name="EP_Avg_Adv">'[104]EP 13-14'!#REF!</definedName>
    <definedName name="EP_Avg_COI">'[104]EP 13-14'!#REF!</definedName>
    <definedName name="EP_Avg_OCA">'[104]EP 13-14'!#REF!</definedName>
    <definedName name="EP_Avg_OCL">'[104]EP 13-14'!#REF!</definedName>
    <definedName name="EP_Avg_OS">'[104]EP 13-14'!#REF!</definedName>
    <definedName name="EP_Avg_Stk">'[104]EP 13-14'!#REF!</definedName>
    <definedName name="EP_Avg_VC">'[104]EP 13-14'!#REF!</definedName>
    <definedName name="EP_Avg_WC_Key">#REF!</definedName>
    <definedName name="EP_COI">'[104]EP 13-14'!#REF!</definedName>
    <definedName name="EP_Dec">'[104]EP 13-14'!$AV:$AV</definedName>
    <definedName name="EP_Deprn">'[104]EP 13-14'!#REF!</definedName>
    <definedName name="EP_Feb">'[104]EP 13-14'!$AX:$AX</definedName>
    <definedName name="EP_GM">'[104]EP 13-14'!#REF!</definedName>
    <definedName name="EP_Jan">'[104]EP 13-14'!$AW:$AW</definedName>
    <definedName name="EP_Jul">'[104]EP 13-14'!$AQ:$AQ</definedName>
    <definedName name="EP_Jun">'[104]EP 13-14'!$AP:$AP</definedName>
    <definedName name="EP_Key">'[104]EP 13-14'!#REF!</definedName>
    <definedName name="EP_Mar">'[104]EP 13-14'!$AY:$AY</definedName>
    <definedName name="EP_MAT_Sales">'[104]EP 13-14'!#REF!</definedName>
    <definedName name="EP_May">'[104]EP 13-14'!$AO:$AO</definedName>
    <definedName name="EP_Nov">'[104]EP 13-14'!$AU:$AU</definedName>
    <definedName name="EP_NWC">'[104]EP 13-14'!#REF!</definedName>
    <definedName name="EP_OB_Cust">'[104]EP 13-14'!#REF!</definedName>
    <definedName name="EP_OB_IU">'[104]EP 13-14'!#REF!</definedName>
    <definedName name="EP_OCA">'[104]EP 13-14'!#REF!</definedName>
    <definedName name="EP_OCL">'[104]EP 13-14'!#REF!</definedName>
    <definedName name="EP_Oct">'[104]EP 13-14'!$AT:$AT</definedName>
    <definedName name="EP_OD_Common">'[104]EP 13-14'!#REF!</definedName>
    <definedName name="EP_OI_Cust">'[104]EP 13-14'!#REF!</definedName>
    <definedName name="EP_OI_IU">'[104]EP 13-14'!#REF!</definedName>
    <definedName name="EP_OS">'[104]EP 13-14'!#REF!</definedName>
    <definedName name="EP_PBDIT">'[104]EP 13-14'!#REF!</definedName>
    <definedName name="EP_PBIT">'[104]EP 13-14'!#REF!</definedName>
    <definedName name="EP_Per_Key">#REF!</definedName>
    <definedName name="EP_Res_Key">#REF!</definedName>
    <definedName name="EP_Sales_Cust">'[104]EP 13-14'!#REF!</definedName>
    <definedName name="EP_Sales_IU">'[104]EP 13-14'!#REF!</definedName>
    <definedName name="EP_Sep">'[104]EP 13-14'!$AS:$AS</definedName>
    <definedName name="EP_Stk">'[104]EP 13-14'!#REF!</definedName>
    <definedName name="EP_Top_Key">#REF!</definedName>
    <definedName name="EP_VC">'[104]EP 13-14'!#REF!</definedName>
    <definedName name="EP_WC_Key">#REF!</definedName>
    <definedName name="Epa" localSheetId="3">[105]Data!$C$20</definedName>
    <definedName name="Epa" localSheetId="19">#REF!</definedName>
    <definedName name="Epa" localSheetId="2">[105]Data!$C$20</definedName>
    <definedName name="Epa" localSheetId="25">[105]Data!$C$20</definedName>
    <definedName name="Epa" localSheetId="16">#REF!</definedName>
    <definedName name="Epa">#REF!</definedName>
    <definedName name="Epi" localSheetId="16">#REF!</definedName>
    <definedName name="Epi">#REF!</definedName>
    <definedName name="eq_index" localSheetId="22">#REF!</definedName>
    <definedName name="eq_index" localSheetId="21">#REF!</definedName>
    <definedName name="eq_index">#REF!</definedName>
    <definedName name="EQMOB" localSheetId="22">#REF!</definedName>
    <definedName name="EQMOB" localSheetId="21">#REF!</definedName>
    <definedName name="EQMOB">#REF!</definedName>
    <definedName name="EQUIPCOM">#REF!</definedName>
    <definedName name="EquipmentType">#REF!</definedName>
    <definedName name="er">#REF!</definedName>
    <definedName name="ErCost">#REF!</definedName>
    <definedName name="ere" localSheetId="22">#REF!</definedName>
    <definedName name="ere" localSheetId="2">#REF!</definedName>
    <definedName name="ere" localSheetId="25">#REF!</definedName>
    <definedName name="ere" localSheetId="21">#REF!</definedName>
    <definedName name="ere">#REF!</definedName>
    <definedName name="ERE_RATE">IF([106]EREC_BAL!$G1&gt;=44242,_xlfn.XLOOKUP([106]EREC_BAL!$C1,[106]RATE!$A$3:$A$36,[106]RATE!$B$3:$B$36),0)</definedName>
    <definedName name="EREBOQ132">#REF!</definedName>
    <definedName name="EREBOQ400">#REF!</definedName>
    <definedName name="erec" localSheetId="22">#REF!</definedName>
    <definedName name="erec" localSheetId="2">#REF!</definedName>
    <definedName name="erec" localSheetId="25">#REF!</definedName>
    <definedName name="erec" localSheetId="21">#REF!</definedName>
    <definedName name="erec">#REF!</definedName>
    <definedName name="erecps" localSheetId="22">#REF!</definedName>
    <definedName name="erecps" localSheetId="21">#REF!</definedName>
    <definedName name="erecps">#REF!</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ctionTool" localSheetId="16">OFFSET(#REF!,0,0,COUNTA(#REF!),1)</definedName>
    <definedName name="ErectionTool">OFFSET(#REF!,0,0,COUNTA(#REF!),1)</definedName>
    <definedName name="erer">#REF!</definedName>
    <definedName name="ERIP" localSheetId="3">'[26]Cost of O &amp; O'!$F$10</definedName>
    <definedName name="ERIP" localSheetId="19">#REF!</definedName>
    <definedName name="ERIP" localSheetId="2">'[26]Cost of O &amp; O'!$F$10</definedName>
    <definedName name="ERIP" localSheetId="25">'[26]Cost of O &amp; O'!$F$10</definedName>
    <definedName name="ERIP" localSheetId="16">#REF!</definedName>
    <definedName name="ERIP">#REF!</definedName>
    <definedName name="ERT" localSheetId="19">IFERROR(LEFT(INDEX(#REF!,MATCH(#REF!,#REF!,0)),3),"")</definedName>
    <definedName name="ERT" localSheetId="16">IFERROR(LEFT(INDEX(#REF!,MATCH(#REF!,#REF!,0)),3),"")</definedName>
    <definedName name="ERT">IFERROR(LEFT(INDEX(#REF!,MATCH(#REF!,#REF!,0)),3),"")</definedName>
    <definedName name="ERTYYWWS" localSheetId="3" hidden="1">{"form-D1",#N/A,FALSE,"FORM-D1";"form-D1_amt",#N/A,FALSE,"FORM-D1"}</definedName>
    <definedName name="ERTYYWWS" localSheetId="22" hidden="1">{"form-D1",#N/A,FALSE,"FORM-D1";"form-D1_amt",#N/A,FALSE,"FORM-D1"}</definedName>
    <definedName name="ERTYYWWS" localSheetId="19" hidden="1">{"form-D1",#N/A,FALSE,"FORM-D1";"form-D1_amt",#N/A,FALSE,"FORM-D1"}</definedName>
    <definedName name="ERTYYWWS" localSheetId="2" hidden="1">{"form-D1",#N/A,FALSE,"FORM-D1";"form-D1_amt",#N/A,FALSE,"FORM-D1"}</definedName>
    <definedName name="ERTYYWWS" localSheetId="25" hidden="1">{"form-D1",#N/A,FALSE,"FORM-D1";"form-D1_amt",#N/A,FALSE,"FORM-D1"}</definedName>
    <definedName name="ERTYYWWS" localSheetId="16" hidden="1">{"form-D1",#N/A,FALSE,"FORM-D1";"form-D1_amt",#N/A,FALSE,"FORM-D1"}</definedName>
    <definedName name="ERTYYWWS" localSheetId="21" hidden="1">{"form-D1",#N/A,FALSE,"FORM-D1";"form-D1_amt",#N/A,FALSE,"FORM-D1"}</definedName>
    <definedName name="ERTYYWWS" hidden="1">{"form-D1",#N/A,FALSE,"FORM-D1";"form-D1_amt",#N/A,FALSE,"FORM-D1"}</definedName>
    <definedName name="ERV" localSheetId="22">#REF!</definedName>
    <definedName name="ERV" localSheetId="21">#REF!</definedName>
    <definedName name="ERV" localSheetId="1">#REF!</definedName>
    <definedName name="ERV">#REF!</definedName>
    <definedName name="eryq43y7" localSheetId="3">'[101]FORM-16'!$A$63:$J$135</definedName>
    <definedName name="eryq43y7" localSheetId="19">#REF!</definedName>
    <definedName name="eryq43y7" localSheetId="2">'[101]FORM-16'!$A$63:$J$135</definedName>
    <definedName name="eryq43y7" localSheetId="25">'[101]FORM-16'!$A$63:$J$135</definedName>
    <definedName name="eryq43y7" localSheetId="16">#REF!</definedName>
    <definedName name="eryq43y7">#REF!</definedName>
    <definedName name="Es" localSheetId="22">#REF!</definedName>
    <definedName name="Es" localSheetId="16">#REF!</definedName>
    <definedName name="Es" localSheetId="21">#REF!</definedName>
    <definedName name="Es">#REF!</definedName>
    <definedName name="Es___0">#REF!</definedName>
    <definedName name="Es___13">#REF!</definedName>
    <definedName name="esc_1">#REF!</definedName>
    <definedName name="ESC_2">#REF!</definedName>
    <definedName name="ESC_BOHW" localSheetId="1">#REF!</definedName>
    <definedName name="ESC_BOHW">#REF!</definedName>
    <definedName name="ESC_BOSW" localSheetId="1">#REF!</definedName>
    <definedName name="ESC_BOSW">#REF!</definedName>
    <definedName name="ESC_IDTOHW">#REF!</definedName>
    <definedName name="ESC_IDTOSW">#REF!</definedName>
    <definedName name="ESC_IMPHW">#REF!</definedName>
    <definedName name="ESC_IMPSW">#REF!</definedName>
    <definedName name="ESC_SER">#REF!</definedName>
    <definedName name="ESC_TRHW">#REF!</definedName>
    <definedName name="ESC_TRSW">#REF!</definedName>
    <definedName name="ESCALATION1" localSheetId="3" hidden="1">'[107]Rate Analysis'!#REF!</definedName>
    <definedName name="ESCALATION1" localSheetId="19" hidden="1">#REF!</definedName>
    <definedName name="ESCALATION1" localSheetId="2" hidden="1">'[107]Rate Analysis'!#REF!</definedName>
    <definedName name="ESCALATION1" localSheetId="25" hidden="1">'[107]Rate Analysis'!#REF!</definedName>
    <definedName name="ESCALATION1" localSheetId="16" hidden="1">#REF!</definedName>
    <definedName name="ESCALATION1" hidden="1">#REF!</definedName>
    <definedName name="ESCPRD_BOHW" localSheetId="22">#REF!</definedName>
    <definedName name="ESCPRD_BOHW" localSheetId="16">#REF!</definedName>
    <definedName name="ESCPRD_BOHW" localSheetId="21">#REF!</definedName>
    <definedName name="ESCPRD_BOHW">#REF!</definedName>
    <definedName name="ESCPRD_BOSW" localSheetId="22">#REF!</definedName>
    <definedName name="ESCPRD_BOSW" localSheetId="21">#REF!</definedName>
    <definedName name="ESCPRD_BOSW">#REF!</definedName>
    <definedName name="ESCPRD_IDTOHW">#REF!</definedName>
    <definedName name="ESCPRD_IDTOSW">#REF!</definedName>
    <definedName name="ESCPRD_IMPHW">#REF!</definedName>
    <definedName name="ESCPRD_IMPSW">#REF!</definedName>
    <definedName name="ESCPRD_TRHW">#REF!</definedName>
    <definedName name="ESCPRD_TRSW">#REF!</definedName>
    <definedName name="eskal">#REF!</definedName>
    <definedName name="ESo">#REF!</definedName>
    <definedName name="Ess">#REF!</definedName>
    <definedName name="Est">#REF!</definedName>
    <definedName name="Estep">#REF!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touch" localSheetId="19">INDIRECT(VLOOKUP(#REF!,#REF!,1,0))</definedName>
    <definedName name="Etouch" localSheetId="16">INDIRECT(VLOOKUP(#REF!,#REF!,1,0))</definedName>
    <definedName name="Etouch">INDIRECT(VLOOKUP(#REF!,#REF!,1,0))</definedName>
    <definedName name="etu" localSheetId="3">'[108]FORM-16'!$A$63:$J$135</definedName>
    <definedName name="etu" localSheetId="19">#REF!</definedName>
    <definedName name="etu" localSheetId="2">'[108]FORM-16'!$A$63:$J$135</definedName>
    <definedName name="etu" localSheetId="25">'[108]FORM-16'!$A$63:$J$135</definedName>
    <definedName name="etu" localSheetId="16">#REF!</definedName>
    <definedName name="etu">#REF!</definedName>
    <definedName name="ETUDEBT" localSheetId="16">#REF!</definedName>
    <definedName name="ETUDEBT">#REF!</definedName>
    <definedName name="etwet" localSheetId="22">#REF!</definedName>
    <definedName name="etwet" localSheetId="21">#REF!</definedName>
    <definedName name="etwet">#REF!</definedName>
    <definedName name="eun" localSheetId="22">#REF!</definedName>
    <definedName name="eun" localSheetId="21">#REF!</definedName>
    <definedName name="eun">#REF!</definedName>
    <definedName name="EUR">#REF!</definedName>
    <definedName name="EURO">#REF!</definedName>
    <definedName name="EVA">#REF!</definedName>
    <definedName name="EVM_COST">#REF!</definedName>
    <definedName name="ew" localSheetId="3">#REF!,#REF!,#REF!,#REF!,#REF!,#REF!,#REF!,#REF!,#REF!,#REF!,#REF!,#REF!,#REF!</definedName>
    <definedName name="ew" localSheetId="22">#REF!,#REF!,#REF!,#REF!,#REF!,#REF!,#REF!,#REF!,#REF!,#REF!,#REF!,#REF!,#REF!</definedName>
    <definedName name="ew" localSheetId="19">#REF!,#REF!,#REF!,#REF!,#REF!,#REF!,#REF!,#REF!,#REF!,#REF!,#REF!,#REF!,#REF!</definedName>
    <definedName name="ew" localSheetId="21">#REF!,#REF!,#REF!,#REF!,#REF!,#REF!,#REF!,#REF!,#REF!,#REF!,#REF!,#REF!,#REF!</definedName>
    <definedName name="ew">#REF!,#REF!,#REF!,#REF!,#REF!,#REF!,#REF!,#REF!,#REF!,#REF!,#REF!,#REF!,#REF!</definedName>
    <definedName name="EWEQEWE">[54]GWC!#REF!</definedName>
    <definedName name="ewer" localSheetId="3" hidden="1">{"'PROFITABILITY'!$A$1:$F$45"}</definedName>
    <definedName name="ewer" localSheetId="22" hidden="1">{"'PROFITABILITY'!$A$1:$F$45"}</definedName>
    <definedName name="ewer" localSheetId="19" hidden="1">{"'PROFITABILITY'!$A$1:$F$45"}</definedName>
    <definedName name="ewer" localSheetId="2" hidden="1">{"'PROFITABILITY'!$A$1:$F$45"}</definedName>
    <definedName name="ewer" localSheetId="25" hidden="1">{"'PROFITABILITY'!$A$1:$F$45"}</definedName>
    <definedName name="ewer" localSheetId="16" hidden="1">{"'PROFITABILITY'!$A$1:$F$45"}</definedName>
    <definedName name="ewer" localSheetId="21" hidden="1">{"'PROFITABILITY'!$A$1:$F$45"}</definedName>
    <definedName name="ewer" hidden="1">{"'PROFITABILITY'!$A$1:$F$45"}</definedName>
    <definedName name="ewre" hidden="1">#REF!</definedName>
    <definedName name="EWWW" localSheetId="3" hidden="1">{"form-D1",#N/A,FALSE,"FORM-D1";"form-D1_amt",#N/A,FALSE,"FORM-D1"}</definedName>
    <definedName name="EWWW" localSheetId="22" hidden="1">{"form-D1",#N/A,FALSE,"FORM-D1";"form-D1_amt",#N/A,FALSE,"FORM-D1"}</definedName>
    <definedName name="EWWW" localSheetId="19" hidden="1">{"form-D1",#N/A,FALSE,"FORM-D1";"form-D1_amt",#N/A,FALSE,"FORM-D1"}</definedName>
    <definedName name="EWWW" localSheetId="2" hidden="1">{"form-D1",#N/A,FALSE,"FORM-D1";"form-D1_amt",#N/A,FALSE,"FORM-D1"}</definedName>
    <definedName name="EWWW" localSheetId="25" hidden="1">{"form-D1",#N/A,FALSE,"FORM-D1";"form-D1_amt",#N/A,FALSE,"FORM-D1"}</definedName>
    <definedName name="EWWW" localSheetId="16" hidden="1">{"form-D1",#N/A,FALSE,"FORM-D1";"form-D1_amt",#N/A,FALSE,"FORM-D1"}</definedName>
    <definedName name="EWWW" localSheetId="21" hidden="1">{"form-D1",#N/A,FALSE,"FORM-D1";"form-D1_amt",#N/A,FALSE,"FORM-D1"}</definedName>
    <definedName name="EWWW" hidden="1">{"form-D1",#N/A,FALSE,"FORM-D1";"form-D1_amt",#N/A,FALSE,"FORM-D1"}</definedName>
    <definedName name="ex" localSheetId="3">#REF!</definedName>
    <definedName name="ex" localSheetId="22">#REF!</definedName>
    <definedName name="ex" localSheetId="16">#REF!</definedName>
    <definedName name="ex" localSheetId="21">#REF!</definedName>
    <definedName name="ex">#REF!</definedName>
    <definedName name="ex_joint" localSheetId="3">#REF!</definedName>
    <definedName name="ex_joint" localSheetId="16">#REF!</definedName>
    <definedName name="ex_joint">#REF!</definedName>
    <definedName name="Ex_Rate_LC_per_FC" localSheetId="3">#REF!</definedName>
    <definedName name="Ex_Rate_LC_per_FC">#REF!</definedName>
    <definedName name="ExcavatorPOL" localSheetId="3">'[65]Basic Rates'!$C$29</definedName>
    <definedName name="ExcavatorPOL" localSheetId="19">#REF!</definedName>
    <definedName name="ExcavatorPOL" localSheetId="2">'[65]Basic Rates'!$C$29</definedName>
    <definedName name="ExcavatorPOL" localSheetId="25">'[65]Basic Rates'!$C$29</definedName>
    <definedName name="ExcavatorPOL" localSheetId="16">#REF!</definedName>
    <definedName name="ExcavatorPOL">#REF!</definedName>
    <definedName name="excavcl" localSheetId="16">#REF!</definedName>
    <definedName name="excavcl">#REF!</definedName>
    <definedName name="excavtion_offset">#REF!</definedName>
    <definedName name="Excel_BuiltIn__FilterDatabase_1" localSheetId="2">#REF!</definedName>
    <definedName name="Excel_BuiltIn__FilterDatabase_1" localSheetId="25">#REF!</definedName>
    <definedName name="Excel_BuiltIn__FilterDatabase_1" localSheetId="16">#REF!</definedName>
    <definedName name="Excel_BuiltIn__FilterDatabase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#REF!</definedName>
    <definedName name="Excel_BuiltIn__FilterDatabase_14_16_16">#REF!</definedName>
    <definedName name="Excel_BuiltIn__FilterDatabase_14_16_2">#REF!</definedName>
    <definedName name="Excel_BuiltIn__FilterDatabase_14_16_27">#REF!</definedName>
    <definedName name="Excel_BuiltIn__FilterDatabase_14_16_4">#REF!</definedName>
    <definedName name="Excel_BuiltIn__FilterDatabase_14_16_5">#REF!</definedName>
    <definedName name="Excel_BuiltIn__FilterDatabase_23">#REF!</definedName>
    <definedName name="Excel_BuiltIn__FilterDatabase_26">#REF!</definedName>
    <definedName name="Excel_BuiltIn__FilterDatabase_26_16">#REF!</definedName>
    <definedName name="Excel_BuiltIn__FilterDatabase_26_2">#REF!</definedName>
    <definedName name="Excel_BuiltIn__FilterDatabase_26_27">#REF!</definedName>
    <definedName name="Excel_BuiltIn__FilterDatabase_26_4">#REF!</definedName>
    <definedName name="Excel_BuiltIn__FilterDatabase_28">#REF!</definedName>
    <definedName name="Excel_BuiltIn__FilterDatabase_28_16">#REF!</definedName>
    <definedName name="Excel_BuiltIn__FilterDatabase_28_2">#REF!</definedName>
    <definedName name="Excel_BuiltIn__FilterDatabase_28_27">#REF!</definedName>
    <definedName name="Excel_BuiltIn__FilterDatabase_28_4">#REF!</definedName>
    <definedName name="Excel_BuiltIn__FilterDatabase_3">NA()</definedName>
    <definedName name="Excel_BuiltIn__FilterDatabase_31" localSheetId="3">#REF!</definedName>
    <definedName name="Excel_BuiltIn__FilterDatabase_31" localSheetId="22">#REF!</definedName>
    <definedName name="Excel_BuiltIn__FilterDatabase_31" localSheetId="16">#REF!</definedName>
    <definedName name="Excel_BuiltIn__FilterDatabase_31" localSheetId="21">#REF!</definedName>
    <definedName name="Excel_BuiltIn__FilterDatabase_31">#REF!</definedName>
    <definedName name="Excel_BuiltIn__FilterDatabase_31_1" localSheetId="16">#REF!</definedName>
    <definedName name="Excel_BuiltIn__FilterDatabase_31_1">#REF!</definedName>
    <definedName name="Excel_BuiltIn__FilterDatabase_31_16">#REF!</definedName>
    <definedName name="Excel_BuiltIn__FilterDatabase_31_2">#REF!</definedName>
    <definedName name="Excel_BuiltIn__FilterDatabase_31_27">#REF!</definedName>
    <definedName name="Excel_BuiltIn__FilterDatabase_31_4">#REF!</definedName>
    <definedName name="Excel_BuiltIn__FilterDatabase_4" localSheetId="3">#REF!</definedName>
    <definedName name="Excel_BuiltIn__FilterDatabase_4">#REF!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 localSheetId="3">#REF!</definedName>
    <definedName name="Excel_BuiltIn__FilterDatabase_6">#REF!</definedName>
    <definedName name="Excel_BuiltIn__FilterDatabase_7">#REF!</definedName>
    <definedName name="Excel_BuiltIn__FilterDatabase_7_8">#REF!</definedName>
    <definedName name="Excel_BuiltIn__FilterDatabase_7_8_16">#REF!</definedName>
    <definedName name="Excel_BuiltIn__FilterDatabase_7_8_2">#REF!</definedName>
    <definedName name="Excel_BuiltIn__FilterDatabase_7_8_27">#REF!</definedName>
    <definedName name="Excel_BuiltIn__FilterDatabase_7_8_4">#REF!</definedName>
    <definedName name="Excel_BuiltIn__FilterDatabase_7_8_5">#REF!</definedName>
    <definedName name="Excel_BuiltIn_Database">#REF!</definedName>
    <definedName name="Excel_BuiltIn_Database_0">"$#REF!.$A$1:$N$4078"</definedName>
    <definedName name="Excel_BuiltIn_Print_Area">"$#REF!.$A$1:$Z$38"</definedName>
    <definedName name="Excel_BuiltIn_Print_Area_1" localSheetId="3">#REF!</definedName>
    <definedName name="Excel_BuiltIn_Print_Area_1" localSheetId="22">#REF!</definedName>
    <definedName name="Excel_BuiltIn_Print_Area_1" localSheetId="4">#REF!</definedName>
    <definedName name="Excel_BuiltIn_Print_Area_1" localSheetId="21">#REF!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#REF!</definedName>
    <definedName name="Excel_BuiltIn_Print_Area_10_1_1_1">#REF!</definedName>
    <definedName name="Excel_BuiltIn_Print_Area_10_1_1_1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#REF!</definedName>
    <definedName name="Excel_BuiltIn_Print_Area_10_1_1_16_1">#REF!</definedName>
    <definedName name="Excel_BuiltIn_Print_Area_10_1_1_2">#REF!</definedName>
    <definedName name="Excel_BuiltIn_Print_Area_10_1_1_2_1">#REF!</definedName>
    <definedName name="Excel_BuiltIn_Print_Area_10_1_1_27">#REF!</definedName>
    <definedName name="Excel_BuiltIn_Print_Area_10_1_1_27_1">#REF!</definedName>
    <definedName name="Excel_BuiltIn_Print_Area_10_1_1_4">#REF!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#REF!</definedName>
    <definedName name="Excel_BuiltIn_Print_Area_10_1_16_1">#REF!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#REF!</definedName>
    <definedName name="Excel_BuiltIn_Print_Area_10_1_2_1">#REF!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#REF!</definedName>
    <definedName name="Excel_BuiltIn_Print_Area_10_1_4_1">#REF!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#REF!</definedName>
    <definedName name="Excel_BuiltIn_Print_Area_10_2">#REF!</definedName>
    <definedName name="Excel_BuiltIn_Print_Area_10_27">#REF!</definedName>
    <definedName name="Excel_BuiltIn_Print_Area_10_4">#REF!</definedName>
    <definedName name="Excel_BuiltIn_Print_Area_10_8">#REF!</definedName>
    <definedName name="Excel_BuiltIn_Print_Area_10_8_16">#REF!</definedName>
    <definedName name="Excel_BuiltIn_Print_Area_10_8_2">#REF!</definedName>
    <definedName name="Excel_BuiltIn_Print_Area_10_8_27">#REF!</definedName>
    <definedName name="Excel_BuiltIn_Print_Area_10_8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 localSheetId="22">"$#REF!.$A$1:$O$42"</definedName>
    <definedName name="Excel_BuiltIn_Print_Area_2" localSheetId="2">"$#REF!.$A$1:$O$42"</definedName>
    <definedName name="Excel_BuiltIn_Print_Area_2" localSheetId="25">"$#REF!.$A$1:$O$42"</definedName>
    <definedName name="Excel_BuiltIn_Print_Area_2" localSheetId="16">#REF!</definedName>
    <definedName name="Excel_BuiltIn_Print_Area_2" localSheetId="21">"$#REF!.$A$1:$O$42"</definedName>
    <definedName name="Excel_BuiltIn_Print_Area_2">"$#REF!.$A$1:$O$42"</definedName>
    <definedName name="Excel_BuiltIn_Print_Area_2_1" localSheetId="3">#REF!</definedName>
    <definedName name="Excel_BuiltIn_Print_Area_2_1" localSheetId="22">#REF!</definedName>
    <definedName name="Excel_BuiltIn_Print_Area_2_1" localSheetId="4">#REF!</definedName>
    <definedName name="Excel_BuiltIn_Print_Area_2_1" localSheetId="21">#REF!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5">#REF!</definedName>
    <definedName name="Excel_BuiltIn_Print_Area_28">#REF!</definedName>
    <definedName name="Excel_BuiltIn_Print_Area_28_1">#REF!</definedName>
    <definedName name="Excel_BuiltIn_Print_Area_28_1_1">#REF!</definedName>
    <definedName name="Excel_BuiltIn_Print_Area_28_1_16">#REF!</definedName>
    <definedName name="Excel_BuiltIn_Print_Area_28_1_2">#REF!</definedName>
    <definedName name="Excel_BuiltIn_Print_Area_28_1_27">#REF!</definedName>
    <definedName name="Excel_BuiltIn_Print_Area_28_1_4">#REF!</definedName>
    <definedName name="Excel_BuiltIn_Print_Area_28_10">#REF!</definedName>
    <definedName name="Excel_BuiltIn_Print_Area_28_10_16">#REF!</definedName>
    <definedName name="Excel_BuiltIn_Print_Area_28_10_2">#REF!</definedName>
    <definedName name="Excel_BuiltIn_Print_Area_28_10_27">#REF!</definedName>
    <definedName name="Excel_BuiltIn_Print_Area_28_10_4">#REF!</definedName>
    <definedName name="Excel_BuiltIn_Print_Area_28_11">#REF!</definedName>
    <definedName name="Excel_BuiltIn_Print_Area_28_11_16">#REF!</definedName>
    <definedName name="Excel_BuiltIn_Print_Area_28_11_2">#REF!</definedName>
    <definedName name="Excel_BuiltIn_Print_Area_28_11_27">#REF!</definedName>
    <definedName name="Excel_BuiltIn_Print_Area_28_11_4">#REF!</definedName>
    <definedName name="Excel_BuiltIn_Print_Area_28_12">#REF!</definedName>
    <definedName name="Excel_BuiltIn_Print_Area_28_12_16">#REF!</definedName>
    <definedName name="Excel_BuiltIn_Print_Area_28_12_2">#REF!</definedName>
    <definedName name="Excel_BuiltIn_Print_Area_28_12_27">#REF!</definedName>
    <definedName name="Excel_BuiltIn_Print_Area_28_12_4">#REF!</definedName>
    <definedName name="Excel_BuiltIn_Print_Area_28_13">#REF!</definedName>
    <definedName name="Excel_BuiltIn_Print_Area_28_13_16">#REF!</definedName>
    <definedName name="Excel_BuiltIn_Print_Area_28_13_2">#REF!</definedName>
    <definedName name="Excel_BuiltIn_Print_Area_28_13_27">#REF!</definedName>
    <definedName name="Excel_BuiltIn_Print_Area_28_13_4">#REF!</definedName>
    <definedName name="Excel_BuiltIn_Print_Area_28_14">#REF!</definedName>
    <definedName name="Excel_BuiltIn_Print_Area_28_14_16">#REF!</definedName>
    <definedName name="Excel_BuiltIn_Print_Area_28_14_2">#REF!</definedName>
    <definedName name="Excel_BuiltIn_Print_Area_28_14_27">#REF!</definedName>
    <definedName name="Excel_BuiltIn_Print_Area_28_14_4">#REF!</definedName>
    <definedName name="Excel_BuiltIn_Print_Area_28_15">#REF!</definedName>
    <definedName name="Excel_BuiltIn_Print_Area_28_15_16">#REF!</definedName>
    <definedName name="Excel_BuiltIn_Print_Area_28_15_2">#REF!</definedName>
    <definedName name="Excel_BuiltIn_Print_Area_28_15_27">#REF!</definedName>
    <definedName name="Excel_BuiltIn_Print_Area_28_15_4">#REF!</definedName>
    <definedName name="Excel_BuiltIn_Print_Area_28_16">#REF!</definedName>
    <definedName name="Excel_BuiltIn_Print_Area_28_16_1">#REF!</definedName>
    <definedName name="Excel_BuiltIn_Print_Area_28_16_16">#REF!</definedName>
    <definedName name="Excel_BuiltIn_Print_Area_28_16_2">#REF!</definedName>
    <definedName name="Excel_BuiltIn_Print_Area_28_16_27">#REF!</definedName>
    <definedName name="Excel_BuiltIn_Print_Area_28_16_4">#REF!</definedName>
    <definedName name="Excel_BuiltIn_Print_Area_28_17">#REF!</definedName>
    <definedName name="Excel_BuiltIn_Print_Area_28_17_16">#REF!</definedName>
    <definedName name="Excel_BuiltIn_Print_Area_28_17_2">#REF!</definedName>
    <definedName name="Excel_BuiltIn_Print_Area_28_17_27">#REF!</definedName>
    <definedName name="Excel_BuiltIn_Print_Area_28_17_4">#REF!</definedName>
    <definedName name="Excel_BuiltIn_Print_Area_28_2">#REF!</definedName>
    <definedName name="Excel_BuiltIn_Print_Area_28_2_1">#REF!</definedName>
    <definedName name="Excel_BuiltIn_Print_Area_28_2_16">#REF!</definedName>
    <definedName name="Excel_BuiltIn_Print_Area_28_2_2">#REF!</definedName>
    <definedName name="Excel_BuiltIn_Print_Area_28_2_27">#REF!</definedName>
    <definedName name="Excel_BuiltIn_Print_Area_28_2_4">#REF!</definedName>
    <definedName name="Excel_BuiltIn_Print_Area_28_20">#REF!</definedName>
    <definedName name="Excel_BuiltIn_Print_Area_28_20_16">#REF!</definedName>
    <definedName name="Excel_BuiltIn_Print_Area_28_20_2">#REF!</definedName>
    <definedName name="Excel_BuiltIn_Print_Area_28_20_27">#REF!</definedName>
    <definedName name="Excel_BuiltIn_Print_Area_28_20_4">#REF!</definedName>
    <definedName name="Excel_BuiltIn_Print_Area_28_27">#REF!</definedName>
    <definedName name="Excel_BuiltIn_Print_Area_28_3">#REF!</definedName>
    <definedName name="Excel_BuiltIn_Print_Area_28_3_16">#REF!</definedName>
    <definedName name="Excel_BuiltIn_Print_Area_28_3_2">#REF!</definedName>
    <definedName name="Excel_BuiltIn_Print_Area_28_3_27">#REF!</definedName>
    <definedName name="Excel_BuiltIn_Print_Area_28_3_4">#REF!</definedName>
    <definedName name="Excel_BuiltIn_Print_Area_28_4">#REF!</definedName>
    <definedName name="Excel_BuiltIn_Print_Area_28_5">#REF!</definedName>
    <definedName name="Excel_BuiltIn_Print_Area_28_5_16">#REF!</definedName>
    <definedName name="Excel_BuiltIn_Print_Area_28_5_2">#REF!</definedName>
    <definedName name="Excel_BuiltIn_Print_Area_28_5_27">#REF!</definedName>
    <definedName name="Excel_BuiltIn_Print_Area_28_5_4">#REF!</definedName>
    <definedName name="Excel_BuiltIn_Print_Area_28_6">#REF!</definedName>
    <definedName name="Excel_BuiltIn_Print_Area_28_6_16">#REF!</definedName>
    <definedName name="Excel_BuiltIn_Print_Area_28_6_2">#REF!</definedName>
    <definedName name="Excel_BuiltIn_Print_Area_28_6_27">#REF!</definedName>
    <definedName name="Excel_BuiltIn_Print_Area_28_6_4">#REF!</definedName>
    <definedName name="Excel_BuiltIn_Print_Area_28_7">#REF!</definedName>
    <definedName name="Excel_BuiltIn_Print_Area_28_7_16">#REF!</definedName>
    <definedName name="Excel_BuiltIn_Print_Area_28_7_2">#REF!</definedName>
    <definedName name="Excel_BuiltIn_Print_Area_28_7_27">#REF!</definedName>
    <definedName name="Excel_BuiltIn_Print_Area_28_7_4">#REF!</definedName>
    <definedName name="Excel_BuiltIn_Print_Area_28_8">#REF!</definedName>
    <definedName name="Excel_BuiltIn_Print_Area_28_8_16">#REF!</definedName>
    <definedName name="Excel_BuiltIn_Print_Area_28_8_2">#REF!</definedName>
    <definedName name="Excel_BuiltIn_Print_Area_28_8_27">#REF!</definedName>
    <definedName name="Excel_BuiltIn_Print_Area_28_8_4">#REF!</definedName>
    <definedName name="Excel_BuiltIn_Print_Area_28_9">#REF!</definedName>
    <definedName name="Excel_BuiltIn_Print_Area_28_9_16">#REF!</definedName>
    <definedName name="Excel_BuiltIn_Print_Area_28_9_2">#REF!</definedName>
    <definedName name="Excel_BuiltIn_Print_Area_28_9_27">#REF!</definedName>
    <definedName name="Excel_BuiltIn_Print_Area_28_9_4">#REF!</definedName>
    <definedName name="Excel_BuiltIn_Print_Area_29">#REF!</definedName>
    <definedName name="Excel_BuiltIn_Print_Area_29_1">#REF!</definedName>
    <definedName name="Excel_BuiltIn_Print_Area_29_1_1">#REF!</definedName>
    <definedName name="Excel_BuiltIn_Print_Area_29_1_16">#REF!</definedName>
    <definedName name="Excel_BuiltIn_Print_Area_29_1_2">#REF!</definedName>
    <definedName name="Excel_BuiltIn_Print_Area_29_1_27">#REF!</definedName>
    <definedName name="Excel_BuiltIn_Print_Area_29_1_4">#REF!</definedName>
    <definedName name="Excel_BuiltIn_Print_Area_29_10">#REF!</definedName>
    <definedName name="Excel_BuiltIn_Print_Area_29_10_16">#REF!</definedName>
    <definedName name="Excel_BuiltIn_Print_Area_29_10_2">#REF!</definedName>
    <definedName name="Excel_BuiltIn_Print_Area_29_10_27">#REF!</definedName>
    <definedName name="Excel_BuiltIn_Print_Area_29_10_4">#REF!</definedName>
    <definedName name="Excel_BuiltIn_Print_Area_29_11">#REF!</definedName>
    <definedName name="Excel_BuiltIn_Print_Area_29_11_16">#REF!</definedName>
    <definedName name="Excel_BuiltIn_Print_Area_29_11_2">#REF!</definedName>
    <definedName name="Excel_BuiltIn_Print_Area_29_11_27">#REF!</definedName>
    <definedName name="Excel_BuiltIn_Print_Area_29_11_4">#REF!</definedName>
    <definedName name="Excel_BuiltIn_Print_Area_29_12">#REF!</definedName>
    <definedName name="Excel_BuiltIn_Print_Area_29_12_16">#REF!</definedName>
    <definedName name="Excel_BuiltIn_Print_Area_29_12_2">#REF!</definedName>
    <definedName name="Excel_BuiltIn_Print_Area_29_12_27">#REF!</definedName>
    <definedName name="Excel_BuiltIn_Print_Area_29_12_4">#REF!</definedName>
    <definedName name="Excel_BuiltIn_Print_Area_29_13">#REF!</definedName>
    <definedName name="Excel_BuiltIn_Print_Area_29_13_16">#REF!</definedName>
    <definedName name="Excel_BuiltIn_Print_Area_29_13_2">#REF!</definedName>
    <definedName name="Excel_BuiltIn_Print_Area_29_13_27">#REF!</definedName>
    <definedName name="Excel_BuiltIn_Print_Area_29_13_4">#REF!</definedName>
    <definedName name="Excel_BuiltIn_Print_Area_29_14">#REF!</definedName>
    <definedName name="Excel_BuiltIn_Print_Area_29_14_16">#REF!</definedName>
    <definedName name="Excel_BuiltIn_Print_Area_29_14_2">#REF!</definedName>
    <definedName name="Excel_BuiltIn_Print_Area_29_14_27">#REF!</definedName>
    <definedName name="Excel_BuiltIn_Print_Area_29_14_4">#REF!</definedName>
    <definedName name="Excel_BuiltIn_Print_Area_29_15">#REF!</definedName>
    <definedName name="Excel_BuiltIn_Print_Area_29_15_16">#REF!</definedName>
    <definedName name="Excel_BuiltIn_Print_Area_29_15_2">#REF!</definedName>
    <definedName name="Excel_BuiltIn_Print_Area_29_15_27">#REF!</definedName>
    <definedName name="Excel_BuiltIn_Print_Area_29_15_4">#REF!</definedName>
    <definedName name="Excel_BuiltIn_Print_Area_29_16">#REF!</definedName>
    <definedName name="Excel_BuiltIn_Print_Area_29_16_1">#REF!</definedName>
    <definedName name="Excel_BuiltIn_Print_Area_29_16_16">#REF!</definedName>
    <definedName name="Excel_BuiltIn_Print_Area_29_16_2">#REF!</definedName>
    <definedName name="Excel_BuiltIn_Print_Area_29_16_27">#REF!</definedName>
    <definedName name="Excel_BuiltIn_Print_Area_29_16_4">#REF!</definedName>
    <definedName name="Excel_BuiltIn_Print_Area_29_17">#REF!</definedName>
    <definedName name="Excel_BuiltIn_Print_Area_29_17_16">#REF!</definedName>
    <definedName name="Excel_BuiltIn_Print_Area_29_17_2">#REF!</definedName>
    <definedName name="Excel_BuiltIn_Print_Area_29_17_27">#REF!</definedName>
    <definedName name="Excel_BuiltIn_Print_Area_29_17_4">#REF!</definedName>
    <definedName name="Excel_BuiltIn_Print_Area_29_2">#REF!</definedName>
    <definedName name="Excel_BuiltIn_Print_Area_29_2_1">#REF!</definedName>
    <definedName name="Excel_BuiltIn_Print_Area_29_2_16">#REF!</definedName>
    <definedName name="Excel_BuiltIn_Print_Area_29_2_2">#REF!</definedName>
    <definedName name="Excel_BuiltIn_Print_Area_29_2_27">#REF!</definedName>
    <definedName name="Excel_BuiltIn_Print_Area_29_2_4">#REF!</definedName>
    <definedName name="Excel_BuiltIn_Print_Area_29_20">#REF!</definedName>
    <definedName name="Excel_BuiltIn_Print_Area_29_20_16">#REF!</definedName>
    <definedName name="Excel_BuiltIn_Print_Area_29_20_2">#REF!</definedName>
    <definedName name="Excel_BuiltIn_Print_Area_29_20_27">#REF!</definedName>
    <definedName name="Excel_BuiltIn_Print_Area_29_20_4">#REF!</definedName>
    <definedName name="Excel_BuiltIn_Print_Area_29_27">#REF!</definedName>
    <definedName name="Excel_BuiltIn_Print_Area_29_3">#REF!</definedName>
    <definedName name="Excel_BuiltIn_Print_Area_29_3_16">#REF!</definedName>
    <definedName name="Excel_BuiltIn_Print_Area_29_3_2">#REF!</definedName>
    <definedName name="Excel_BuiltIn_Print_Area_29_3_27">#REF!</definedName>
    <definedName name="Excel_BuiltIn_Print_Area_29_3_4">#REF!</definedName>
    <definedName name="Excel_BuiltIn_Print_Area_29_4">#REF!</definedName>
    <definedName name="Excel_BuiltIn_Print_Area_29_5">#REF!</definedName>
    <definedName name="Excel_BuiltIn_Print_Area_29_5_16">#REF!</definedName>
    <definedName name="Excel_BuiltIn_Print_Area_29_5_2">#REF!</definedName>
    <definedName name="Excel_BuiltIn_Print_Area_29_5_27">#REF!</definedName>
    <definedName name="Excel_BuiltIn_Print_Area_29_5_4">#REF!</definedName>
    <definedName name="Excel_BuiltIn_Print_Area_29_6">#REF!</definedName>
    <definedName name="Excel_BuiltIn_Print_Area_29_6_16">#REF!</definedName>
    <definedName name="Excel_BuiltIn_Print_Area_29_6_2">#REF!</definedName>
    <definedName name="Excel_BuiltIn_Print_Area_29_6_27">#REF!</definedName>
    <definedName name="Excel_BuiltIn_Print_Area_29_6_4">#REF!</definedName>
    <definedName name="Excel_BuiltIn_Print_Area_29_7">#REF!</definedName>
    <definedName name="Excel_BuiltIn_Print_Area_29_7_16">#REF!</definedName>
    <definedName name="Excel_BuiltIn_Print_Area_29_7_2">#REF!</definedName>
    <definedName name="Excel_BuiltIn_Print_Area_29_7_27">#REF!</definedName>
    <definedName name="Excel_BuiltIn_Print_Area_29_7_4">#REF!</definedName>
    <definedName name="Excel_BuiltIn_Print_Area_29_8">#REF!</definedName>
    <definedName name="Excel_BuiltIn_Print_Area_29_8_16">#REF!</definedName>
    <definedName name="Excel_BuiltIn_Print_Area_29_8_2">#REF!</definedName>
    <definedName name="Excel_BuiltIn_Print_Area_29_8_27">#REF!</definedName>
    <definedName name="Excel_BuiltIn_Print_Area_29_8_4">#REF!</definedName>
    <definedName name="Excel_BuiltIn_Print_Area_29_9">#REF!</definedName>
    <definedName name="Excel_BuiltIn_Print_Area_29_9_16">#REF!</definedName>
    <definedName name="Excel_BuiltIn_Print_Area_29_9_2">#REF!</definedName>
    <definedName name="Excel_BuiltIn_Print_Area_29_9_27">#REF!</definedName>
    <definedName name="Excel_BuiltIn_Print_Area_29_9_4">#REF!</definedName>
    <definedName name="Excel_BuiltIn_Print_Area_3">#REF!</definedName>
    <definedName name="Excel_BuiltIn_Print_Area_3_1">#REF!</definedName>
    <definedName name="Excel_BuiltIn_Print_Area_3_1_1">#REF!</definedName>
    <definedName name="Excel_BuiltIn_Print_Area_3_1_1_1" localSheetId="2">"$#REF!.$A$1:$G$149"</definedName>
    <definedName name="Excel_BuiltIn_Print_Area_3_1_1_1" localSheetId="25">"$#REF!.$A$1:$G$149"</definedName>
    <definedName name="Excel_BuiltIn_Print_Area_3_1_1_1">"$#REF!.$A$1:$G$149"</definedName>
    <definedName name="Excel_BuiltIn_Print_Area_3_1_1_1_1" localSheetId="19">#REF!</definedName>
    <definedName name="Excel_BuiltIn_Print_Area_3_1_1_1_1">#REF!</definedName>
    <definedName name="Excel_BuiltIn_Print_Area_3_1_1_1_1_1" localSheetId="19">#REF!</definedName>
    <definedName name="Excel_BuiltIn_Print_Area_3_1_1_1_1_1">#REF!</definedName>
    <definedName name="Excel_BuiltIn_Print_Area_3_1_1_1_1_1_1" localSheetId="19">#REF!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#REF!</definedName>
    <definedName name="Excel_BuiltIn_Print_Area_4_1" localSheetId="22">#REF!</definedName>
    <definedName name="Excel_BuiltIn_Print_Area_4_1" localSheetId="4">#REF!</definedName>
    <definedName name="Excel_BuiltIn_Print_Area_4_1" localSheetId="21">#REF!</definedName>
    <definedName name="Excel_BuiltIn_Print_Area_4_1">#REF!</definedName>
    <definedName name="Excel_BuiltIn_Print_Area_4_1_1" localSheetId="22">#REF!</definedName>
    <definedName name="Excel_BuiltIn_Print_Area_4_1_1" localSheetId="4">#REF!</definedName>
    <definedName name="Excel_BuiltIn_Print_Area_4_1_1" localSheetId="2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4_2">"$#REF!.#REF!$#REF!"</definedName>
    <definedName name="Excel_BuiltIn_Print_Area_4_4">"$#REF!.#REF!$#REF!"</definedName>
    <definedName name="Excel_BuiltIn_Print_Area_4_6">"$#REF!.$#REF!$#REF!"</definedName>
    <definedName name="Excel_BuiltIn_Print_Area_5" localSheetId="19">#REF!</definedName>
    <definedName name="Excel_BuiltIn_Print_Area_5">#REF!</definedName>
    <definedName name="Excel_BuiltIn_Print_Area_5_1" localSheetId="19">#REF!</definedName>
    <definedName name="Excel_BuiltIn_Print_Area_5_1">#REF!</definedName>
    <definedName name="Excel_BuiltIn_Print_Area_5_1_1" localSheetId="19">#REF!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19">#REF!,#REF!</definedName>
    <definedName name="Excel_BuiltIn_Print_Titles">#REF!,#REF!</definedName>
    <definedName name="Excel_BuiltIn_Print_Titles_1" localSheetId="16">#REF!</definedName>
    <definedName name="Excel_BuiltIn_Print_Titles_1">#REF!</definedName>
    <definedName name="Excel_BuiltIn_Print_Titles_1_1" localSheetId="16">#REF!</definedName>
    <definedName name="Excel_BuiltIn_Print_Titles_1_1">#REF!</definedName>
    <definedName name="Excel_BuiltIn_Print_Titles_1_1_1">"$#REF!.$A$1:$IU$6"</definedName>
    <definedName name="Excel_BuiltIn_Print_Titles_1_4" localSheetId="19">#REF!</definedName>
    <definedName name="Excel_BuiltIn_Print_Titles_1_4">#REF!</definedName>
    <definedName name="Excel_BuiltIn_Print_Titles_10" localSheetId="19">#REF!</definedName>
    <definedName name="Excel_BuiltIn_Print_Titles_10" localSheetId="2">#REF!</definedName>
    <definedName name="Excel_BuiltIn_Print_Titles_10" localSheetId="25">#REF!</definedName>
    <definedName name="Excel_BuiltIn_Print_Titles_10">#REF!</definedName>
    <definedName name="Excel_BuiltIn_Print_Titles_11" localSheetId="19">#REF!</definedName>
    <definedName name="Excel_BuiltIn_Print_Titles_11">#REF!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 localSheetId="2">#REF!</definedName>
    <definedName name="Excel_BuiltIn_Print_Titles_16" localSheetId="25">#REF!</definedName>
    <definedName name="Excel_BuiltIn_Print_Titles_16">#REF!</definedName>
    <definedName name="Excel_BuiltIn_Print_Titles_17" localSheetId="19">#REF!,#REF!</definedName>
    <definedName name="Excel_BuiltIn_Print_Titles_17">#REF!,#REF!</definedName>
    <definedName name="Excel_BuiltIn_Print_Titles_18" localSheetId="19">#REF!</definedName>
    <definedName name="Excel_BuiltIn_Print_Titles_18">#REF!</definedName>
    <definedName name="Excel_BuiltIn_Print_Titles_19" localSheetId="19">#REF!</definedName>
    <definedName name="Excel_BuiltIn_Print_Titles_19">#REF!</definedName>
    <definedName name="Excel_BuiltIn_Print_Titles_2" localSheetId="19">#REF!</definedName>
    <definedName name="Excel_BuiltIn_Print_Titles_2">#REF!</definedName>
    <definedName name="Excel_BuiltIn_Print_Titles_2_1" localSheetId="22">#REF!</definedName>
    <definedName name="Excel_BuiltIn_Print_Titles_2_1" localSheetId="21">#REF!</definedName>
    <definedName name="Excel_BuiltIn_Print_Titles_2_1">#REF!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#REF!</definedName>
    <definedName name="Excel_BuiltIn_Print_Titles_3_1_1" localSheetId="22">#REF!</definedName>
    <definedName name="Excel_BuiltIn_Print_Titles_3_1_1" localSheetId="16">"$#REF!.$A$6:$IP$8"</definedName>
    <definedName name="Excel_BuiltIn_Print_Titles_3_1_1" localSheetId="21">#REF!</definedName>
    <definedName name="Excel_BuiltIn_Print_Titles_3_1_1">#REF!</definedName>
    <definedName name="Excel_BuiltIn_Print_Titles_4_1" localSheetId="22">#REF!</definedName>
    <definedName name="Excel_BuiltIn_Print_Titles_4_1" localSheetId="19">#REF!</definedName>
    <definedName name="Excel_BuiltIn_Print_Titles_4_1" localSheetId="2">#REF!</definedName>
    <definedName name="Excel_BuiltIn_Print_Titles_4_1" localSheetId="25">#REF!</definedName>
    <definedName name="Excel_BuiltIn_Print_Titles_4_1" localSheetId="21">#REF!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 localSheetId="2">#REF!</definedName>
    <definedName name="Excel_BuiltIn_Print_Titles_5_1" localSheetId="25">#REF!</definedName>
    <definedName name="Excel_BuiltIn_Print_Titles_5_1">#REF!</definedName>
    <definedName name="Excel_BuiltIn_Print_Titles_5_1_1" localSheetId="2">#REF!</definedName>
    <definedName name="Excel_BuiltIn_Print_Titles_5_1_1" localSheetId="25">#REF!</definedName>
    <definedName name="Excel_BuiltIn_Print_Titles_5_1_1">#REF!</definedName>
    <definedName name="Excel_BuiltIn_Print_Titles_5_1_1_1">#REF!,#REF!</definedName>
    <definedName name="Excel_BuiltIn_Print_Titles_6">#REF!</definedName>
    <definedName name="Excel_BuiltIn_Print_Titles_6_1">#REF!</definedName>
    <definedName name="Excel_BuiltIn_Print_Titles_6_1_1">#REF!</definedName>
    <definedName name="Excel_BuiltIn_Print_Titles_6_1_1_1">#REF!</definedName>
    <definedName name="Excel_BuiltIn_Print_Titles_7">#REF!</definedName>
    <definedName name="Excel_BuiltIn_Print_Titles_7_1">#REF!</definedName>
    <definedName name="Excel_BuiltIn_Print_Titles_7_1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#REF!</definedName>
    <definedName name="exp_1">#REF!</definedName>
    <definedName name="exp_ch" localSheetId="22">#REF!</definedName>
    <definedName name="exp_ch" localSheetId="21">#REF!</definedName>
    <definedName name="exp_ch">#REF!</definedName>
    <definedName name="expense">#REF!</definedName>
    <definedName name="EXPHEADS" localSheetId="22">#REF!</definedName>
    <definedName name="EXPHEADS" localSheetId="21">#REF!</definedName>
    <definedName name="EXPHEADS" localSheetId="1">#REF!</definedName>
    <definedName name="EXPHEADS">#REF!</definedName>
    <definedName name="Exrate">#REF!</definedName>
    <definedName name="EXST" hidden="1">{"'PROFITABILITY'!$A$1:$F$45"}</definedName>
    <definedName name="external" localSheetId="1">#REF!</definedName>
    <definedName name="external">#REF!</definedName>
    <definedName name="Extra_Pay">#REF!</definedName>
    <definedName name="ExtraCredit">#REF!</definedName>
    <definedName name="_xlnm.Extract">#REF!</definedName>
    <definedName name="exwks" localSheetId="1">#REF!</definedName>
    <definedName name="exwks">#REF!</definedName>
    <definedName name="f">#REF!</definedName>
    <definedName name="F___0">#REF!</definedName>
    <definedName name="f_1" localSheetId="3" hidden="1">{"'PROFITABILITY'!$A$1:$F$45"}</definedName>
    <definedName name="f_1" localSheetId="22" hidden="1">{"'PROFITABILITY'!$A$1:$F$45"}</definedName>
    <definedName name="f_1" localSheetId="19" hidden="1">{"'PROFITABILITY'!$A$1:$F$45"}</definedName>
    <definedName name="f_1" localSheetId="2" hidden="1">{"'PROFITABILITY'!$A$1:$F$45"}</definedName>
    <definedName name="f_1" localSheetId="25" hidden="1">{"'PROFITABILITY'!$A$1:$F$45"}</definedName>
    <definedName name="f_1" localSheetId="16" hidden="1">{"'PROFITABILITY'!$A$1:$F$45"}</definedName>
    <definedName name="f_1" localSheetId="21" hidden="1">{"'PROFITABILITY'!$A$1:$F$45"}</definedName>
    <definedName name="f_1" hidden="1">{"'PROFITABILITY'!$A$1:$F$45"}</definedName>
    <definedName name="f_shape">#REF!</definedName>
    <definedName name="FA" localSheetId="22">INDEX(#REF!,MATCH(#REF!,#REF!,0))</definedName>
    <definedName name="FA" localSheetId="19">INDEX(#REF!,MATCH(#REF!,#REF!,0))</definedName>
    <definedName name="FA" localSheetId="2">INDEX(#REF!,MATCH(#REF!,#REF!,0))</definedName>
    <definedName name="FA" localSheetId="25">INDEX(#REF!,MATCH(#REF!,#REF!,0))</definedName>
    <definedName name="fa" localSheetId="16">35.31*15</definedName>
    <definedName name="FA" localSheetId="21">INDEX(#REF!,MATCH(#REF!,#REF!,0))</definedName>
    <definedName name="FA">INDEX(#REF!,MATCH(#REF!,#REF!,0))</definedName>
    <definedName name="FabricatedTMT" localSheetId="19">#REF!</definedName>
    <definedName name="FabricatedTMT" localSheetId="16">#REF!</definedName>
    <definedName name="FabricatedTMT">#REF!</definedName>
    <definedName name="fac">0.825</definedName>
    <definedName name="faciastone" localSheetId="3">'[22]Material '!$G$51</definedName>
    <definedName name="faciastone" localSheetId="19">#REF!</definedName>
    <definedName name="faciastone" localSheetId="2">'[22]Material '!$G$51</definedName>
    <definedName name="faciastone" localSheetId="25">'[22]Material '!$G$51</definedName>
    <definedName name="faciastone" localSheetId="16">#REF!</definedName>
    <definedName name="faciastone">#REF!</definedName>
    <definedName name="facom" localSheetId="3">'[109]TBAL9697 -group wise  sdpl'!$A$34</definedName>
    <definedName name="facom" localSheetId="19">#REF!</definedName>
    <definedName name="facom" localSheetId="2">'[109]TBAL9697 -group wise  sdpl'!$A$34</definedName>
    <definedName name="facom" localSheetId="25">'[109]TBAL9697 -group wise  sdpl'!$A$34</definedName>
    <definedName name="facom" localSheetId="16">#REF!</definedName>
    <definedName name="facom">#REF!</definedName>
    <definedName name="facplc" localSheetId="22">#REF!</definedName>
    <definedName name="facplc" localSheetId="4">#REF!</definedName>
    <definedName name="facplc" localSheetId="21">#REF!</definedName>
    <definedName name="facplc">#REF!</definedName>
    <definedName name="Factor" localSheetId="22">#REF!</definedName>
    <definedName name="Factor" localSheetId="4">#REF!</definedName>
    <definedName name="Factor" localSheetId="21">#REF!</definedName>
    <definedName name="Factor">#REF!</definedName>
    <definedName name="Factora" localSheetId="3">#REF!/#REF!</definedName>
    <definedName name="Factora" localSheetId="22">#REF!/#REF!</definedName>
    <definedName name="Factora" localSheetId="16">#REF!/#REF!</definedName>
    <definedName name="Factora" localSheetId="21">#REF!/#REF!</definedName>
    <definedName name="Factora">#REF!/#REF!</definedName>
    <definedName name="fafas">#REF!</definedName>
    <definedName name="fafur" localSheetId="3">'[109]TBAL9697 -group wise  sdpl'!$A$34</definedName>
    <definedName name="fafur" localSheetId="19">#REF!</definedName>
    <definedName name="fafur" localSheetId="2">'[109]TBAL9697 -group wise  sdpl'!$A$34</definedName>
    <definedName name="fafur" localSheetId="25">'[109]TBAL9697 -group wise  sdpl'!$A$34</definedName>
    <definedName name="fafur" localSheetId="16">#REF!</definedName>
    <definedName name="fafur">#REF!</definedName>
    <definedName name="FAH">#REF!</definedName>
    <definedName name="faplm" localSheetId="3">'[109]TBAL9697 -group wise  sdpl'!$A$34</definedName>
    <definedName name="faplm" localSheetId="19">#REF!</definedName>
    <definedName name="faplm" localSheetId="2">'[109]TBAL9697 -group wise  sdpl'!$A$34</definedName>
    <definedName name="faplm" localSheetId="25">'[109]TBAL9697 -group wise  sdpl'!$A$34</definedName>
    <definedName name="faplm" localSheetId="16">#REF!</definedName>
    <definedName name="faplm">#REF!</definedName>
    <definedName name="fapms" localSheetId="3">'[109]TBAL9697 -group wise  sdpl'!$A$34</definedName>
    <definedName name="fapms" localSheetId="19">#REF!</definedName>
    <definedName name="fapms" localSheetId="2">'[109]TBAL9697 -group wise  sdpl'!$A$34</definedName>
    <definedName name="fapms" localSheetId="25">'[109]TBAL9697 -group wise  sdpl'!$A$34</definedName>
    <definedName name="fapms" localSheetId="16">#REF!</definedName>
    <definedName name="fapms">#REF!</definedName>
    <definedName name="fasdfasdf">#REF!</definedName>
    <definedName name="FASDFSD">#REF!</definedName>
    <definedName name="fasf">#REF!</definedName>
    <definedName name="fasfa" localSheetId="3" hidden="1">{"'PROFITABILITY'!$A$1:$F$45"}</definedName>
    <definedName name="fasfa" localSheetId="22" hidden="1">{"'PROFITABILITY'!$A$1:$F$45"}</definedName>
    <definedName name="fasfa" localSheetId="19" hidden="1">{"'PROFITABILITY'!$A$1:$F$45"}</definedName>
    <definedName name="fasfa" localSheetId="2" hidden="1">{"'PROFITABILITY'!$A$1:$F$45"}</definedName>
    <definedName name="fasfa" localSheetId="25" hidden="1">{"'PROFITABILITY'!$A$1:$F$45"}</definedName>
    <definedName name="fasfa" localSheetId="16" hidden="1">{"'PROFITABILITY'!$A$1:$F$45"}</definedName>
    <definedName name="fasfa" localSheetId="21" hidden="1">{"'PROFITABILITY'!$A$1:$F$45"}</definedName>
    <definedName name="fasfa" hidden="1">{"'PROFITABILITY'!$A$1:$F$45"}</definedName>
    <definedName name="faultMVA">#REF!</definedName>
    <definedName name="faveh" localSheetId="3">'[109]TBAL9697 -group wise  sdpl'!$A$34</definedName>
    <definedName name="faveh" localSheetId="19">#REF!</definedName>
    <definedName name="faveh" localSheetId="2">'[109]TBAL9697 -group wise  sdpl'!$A$34</definedName>
    <definedName name="faveh" localSheetId="25">'[109]TBAL9697 -group wise  sdpl'!$A$34</definedName>
    <definedName name="faveh" localSheetId="16">#REF!</definedName>
    <definedName name="faveh">#REF!</definedName>
    <definedName name="FB" localSheetId="3">INDEX(#REF!,MATCH(#REF!,#REF!,0))</definedName>
    <definedName name="Fb" localSheetId="22">#REF!</definedName>
    <definedName name="Fb" localSheetId="19">#REF!</definedName>
    <definedName name="FB" localSheetId="2">INDEX(#REF!,MATCH(#REF!,#REF!,0))</definedName>
    <definedName name="FB" localSheetId="25">INDEX(#REF!,MATCH(#REF!,#REF!,0))</definedName>
    <definedName name="FB" localSheetId="16">#REF!</definedName>
    <definedName name="Fb" localSheetId="21">#REF!</definedName>
    <definedName name="Fb">#REF!</definedName>
    <definedName name="FC" localSheetId="22">#REF!</definedName>
    <definedName name="FC" localSheetId="21">#REF!</definedName>
    <definedName name="FC">#REF!</definedName>
    <definedName name="fcgc">#REF!</definedName>
    <definedName name="FCL" localSheetId="2">#REF!</definedName>
    <definedName name="FCL" localSheetId="25">#REF!</definedName>
    <definedName name="FCL">#REF!</definedName>
    <definedName name="FCode" localSheetId="3" hidden="1">[98]Uls!$D$46</definedName>
    <definedName name="FCode" localSheetId="19" hidden="1">#REF!</definedName>
    <definedName name="FCode" localSheetId="2" hidden="1">[98]Uls!$D$46</definedName>
    <definedName name="FCode" localSheetId="25" hidden="1">[98]Uls!$D$46</definedName>
    <definedName name="FCode" localSheetId="16" hidden="1">#REF!</definedName>
    <definedName name="FCode" hidden="1">#REF!</definedName>
    <definedName name="FCR">#REF!</definedName>
    <definedName name="FD" localSheetId="19">INDEX(#REF!,MATCH(#REF!,#REF!,0))</definedName>
    <definedName name="FD" localSheetId="2">INDEX(#REF!,MATCH(#REF!,#REF!,0))</definedName>
    <definedName name="FD" localSheetId="25">INDEX(#REF!,MATCH(#REF!,#REF!,0))</definedName>
    <definedName name="FD" localSheetId="16">INDEX(#REF!,MATCH(#REF!,#REF!,0))</definedName>
    <definedName name="FD">INDEX(#REF!,MATCH(#REF!,#REF!,0))</definedName>
    <definedName name="fda" localSheetId="16">#REF!</definedName>
    <definedName name="fda">#REF!</definedName>
    <definedName name="fdb" localSheetId="16">#REF!</definedName>
    <definedName name="fdb">#REF!</definedName>
    <definedName name="FDF">#REF!</definedName>
    <definedName name="fdfds" localSheetId="22">#REF!</definedName>
    <definedName name="fdfds" localSheetId="21">#REF!</definedName>
    <definedName name="fdfds">#REF!</definedName>
    <definedName name="FDGSDFG" localSheetId="3" hidden="1">{#N/A,#N/A,TRUE,"STEEL";#N/A,#N/A,TRUE,"OUTSIDE FAB.";#N/A,#N/A,TRUE,"WIP";#N/A,#N/A,TRUE,"FINISHED GOODS";#N/A,#N/A,TRUE,"SCRAP"}</definedName>
    <definedName name="FDGSDFG" localSheetId="22" hidden="1">{#N/A,#N/A,TRUE,"STEEL";#N/A,#N/A,TRUE,"OUTSIDE FAB.";#N/A,#N/A,TRUE,"WIP";#N/A,#N/A,TRUE,"FINISHED GOODS";#N/A,#N/A,TRUE,"SCRAP"}</definedName>
    <definedName name="FDGSDFG" localSheetId="19" hidden="1">{#N/A,#N/A,TRUE,"STEEL";#N/A,#N/A,TRUE,"OUTSIDE FAB.";#N/A,#N/A,TRUE,"WIP";#N/A,#N/A,TRUE,"FINISHED GOODS";#N/A,#N/A,TRUE,"SCRAP"}</definedName>
    <definedName name="FDGSDFG" localSheetId="2" hidden="1">{#N/A,#N/A,TRUE,"STEEL";#N/A,#N/A,TRUE,"OUTSIDE FAB.";#N/A,#N/A,TRUE,"WIP";#N/A,#N/A,TRUE,"FINISHED GOODS";#N/A,#N/A,TRUE,"SCRAP"}</definedName>
    <definedName name="FDGSDFG" localSheetId="25" hidden="1">{#N/A,#N/A,TRUE,"STEEL";#N/A,#N/A,TRUE,"OUTSIDE FAB.";#N/A,#N/A,TRUE,"WIP";#N/A,#N/A,TRUE,"FINISHED GOODS";#N/A,#N/A,TRUE,"SCRAP"}</definedName>
    <definedName name="FDGSDFG" localSheetId="16" hidden="1">{#N/A,#N/A,TRUE,"STEEL";#N/A,#N/A,TRUE,"OUTSIDE FAB.";#N/A,#N/A,TRUE,"WIP";#N/A,#N/A,TRUE,"FINISHED GOODS";#N/A,#N/A,TRUE,"SCRAP"}</definedName>
    <definedName name="FDGSDFG" localSheetId="21" hidden="1">{#N/A,#N/A,TRUE,"STEEL";#N/A,#N/A,TRUE,"OUTSIDE FAB.";#N/A,#N/A,TRUE,"WIP";#N/A,#N/A,TRUE,"FINISHED GOODS";#N/A,#N/A,TRUE,"SCRAP"}</definedName>
    <definedName name="FDGSDFG" hidden="1">{#N/A,#N/A,TRUE,"STEEL";#N/A,#N/A,TRUE,"OUTSIDE FAB.";#N/A,#N/A,TRUE,"WIP";#N/A,#N/A,TRUE,"FINISHED GOODS";#N/A,#N/A,TRUE,"SCRAP"}</definedName>
    <definedName name="fdhd">#REF!</definedName>
    <definedName name="Fdl" localSheetId="2">#REF!</definedName>
    <definedName name="Fdl" localSheetId="25">#REF!</definedName>
    <definedName name="Fdl" localSheetId="16">#REF!</definedName>
    <definedName name="Fdl">#REF!</definedName>
    <definedName name="FDN" localSheetId="3">IFERROR(LEFT(INDEX(#REF!,MATCH(#REF!,#REF!,0)),3),"")</definedName>
    <definedName name="FDN" localSheetId="19">#REF!</definedName>
    <definedName name="FDN" localSheetId="2">IFERROR(LEFT(INDEX(#REF!,MATCH(#REF!,#REF!,0)),3),"")</definedName>
    <definedName name="FDN" localSheetId="25">IFERROR(LEFT(INDEX(#REF!,MATCH(#REF!,#REF!,0)),3),"")</definedName>
    <definedName name="FDN" localSheetId="16">#REF!</definedName>
    <definedName name="FDN">#REF!</definedName>
    <definedName name="FDN_Conc" localSheetId="19">IFERROR(IF(#REF!&gt;=44242,(_xlfn.XLOOKUP(#REF!&amp;#REF!,#REF!,#REF!)),0),"")</definedName>
    <definedName name="FDN_Conc" localSheetId="16">IFERROR(IF(#REF!&gt;=44242,(_xlfn.XLOOKUP(#REF!&amp;#REF!,#REF!,#REF!)),0),"")</definedName>
    <definedName name="FDN_Conc">IFERROR(IF(#REF!&gt;=44242,(_xlfn.XLOOKUP(#REF!&amp;#REF!,#REF!,#REF!)),0),"")</definedName>
    <definedName name="FDN_Data">'[110]foundation counsumption'!$A$4:$AN$497</definedName>
    <definedName name="fdn_no" localSheetId="3">#REF!</definedName>
    <definedName name="fdn_no">#REF!</definedName>
    <definedName name="FDN_Rate" localSheetId="19">IFERROR(_xlfn.XLOOKUP(#REF!&amp;#REF!,#REF!,#REF!),"")</definedName>
    <definedName name="FDN_Rate" localSheetId="16">IFERROR(_xlfn.XLOOKUP(#REF!&amp;#REF!,#REF!,#REF!),"")</definedName>
    <definedName name="FDN_Rate">IFERROR(_xlfn.XLOOKUP(#REF!&amp;#REF!,#REF!,#REF!),"")</definedName>
    <definedName name="FDN_Revenue" localSheetId="19">IFERROR(IF(#REF!&gt;=44242,(_xlfn.XLOOKUP(#REF!&amp;#REF!,#REF!,#REF!)),0),"")</definedName>
    <definedName name="FDN_Revenue" localSheetId="16">IFERROR(IF(#REF!&gt;=44242,(_xlfn.XLOOKUP(#REF!&amp;#REF!,#REF!,#REF!)),0),"")</definedName>
    <definedName name="FDN_Revenue">IFERROR(IF(#REF!&gt;=44242,(_xlfn.XLOOKUP(#REF!&amp;#REF!,#REF!,#REF!)),0),"")</definedName>
    <definedName name="FDNBOQ132">#REF!</definedName>
    <definedName name="FDNBOQ400">#REF!</definedName>
    <definedName name="FDNtare" localSheetId="3">VLOOKUP([111]Foundation!XFB1&amp;" "&amp;[111]Foundation!XFC1,#REF!,2,0)/10^7</definedName>
    <definedName name="FDNtare" localSheetId="22">VLOOKUP(#REF!&amp;" "&amp;#REF!,#REF!,2,0)/10^7</definedName>
    <definedName name="FDNtare" localSheetId="19">VLOOKUP(#REF!&amp;" "&amp;#REF!,#REF!,2,0)/10^7</definedName>
    <definedName name="FDNtare" localSheetId="2">VLOOKUP([111]Foundation!XFB1&amp;" "&amp;[111]Foundation!XFC1,#REF!,2,0)/10^7</definedName>
    <definedName name="FDNtare" localSheetId="25">VLOOKUP([111]Foundation!XFB1&amp;" "&amp;[111]Foundation!XFC1,#REF!,2,0)/10^7</definedName>
    <definedName name="FDNtare" localSheetId="16">VLOOKUP(#REF!&amp;" "&amp;#REF!,#REF!,2,0)/10^7</definedName>
    <definedName name="FDNtare" localSheetId="21">VLOOKUP(#REF!&amp;" "&amp;#REF!,#REF!,2,0)/10^7</definedName>
    <definedName name="FDNtare">VLOOKUP(#REF!&amp;" "&amp;#REF!,#REF!,2,0)/10^7</definedName>
    <definedName name="FdnWet">'[112]FDn Wet'!$C$5:$H$27</definedName>
    <definedName name="Fdr">'[84]220 11  BS '!#REF!</definedName>
    <definedName name="Fdr_name">#REF!</definedName>
    <definedName name="fdsdafas" hidden="1">{"'TP-SUMMARY'!$I$11:$K$11"}</definedName>
    <definedName name="fdsdf">#REF!</definedName>
    <definedName name="fdytf">#REF!</definedName>
    <definedName name="FE" localSheetId="3">#REF!</definedName>
    <definedName name="FE">#REF!</definedName>
    <definedName name="feb_qty_rev_3">#REF!</definedName>
    <definedName name="feb_rev4_qty">#REF!</definedName>
    <definedName name="FEC">#REF!</definedName>
    <definedName name="fEQAvz">#REF!</definedName>
    <definedName name="FF">#REF!</definedName>
    <definedName name="FFB">#REF!</definedName>
    <definedName name="fff" localSheetId="2">#REF!</definedName>
    <definedName name="fff" localSheetId="25">#REF!</definedName>
    <definedName name="fff">#REF!</definedName>
    <definedName name="ffff">#REF!</definedName>
    <definedName name="ffffff">#REF!</definedName>
    <definedName name="fffffffff">[54]GWC!#REF!</definedName>
    <definedName name="fffffffffff">'[113]UNP-NCW '!#REF!</definedName>
    <definedName name="fffffg" hidden="1">{"form-D1",#N/A,FALSE,"FORM-D1";"form-D1_amt",#N/A,FALSE,"FORM-D1"}</definedName>
    <definedName name="ffhfhf">#REF!</definedName>
    <definedName name="FFR" localSheetId="22">#REF!</definedName>
    <definedName name="FFR" localSheetId="21">#REF!</definedName>
    <definedName name="FFR" localSheetId="1">#REF!</definedName>
    <definedName name="FFR">#REF!</definedName>
    <definedName name="ffvvv">[54]GWC!#REF!</definedName>
    <definedName name="fg" localSheetId="3" hidden="1">{"'PROFITABILITY'!$A$1:$F$45"}</definedName>
    <definedName name="fg" localSheetId="22" hidden="1">{"'PROFITABILITY'!$A$1:$F$45"}</definedName>
    <definedName name="fg" localSheetId="19" hidden="1">{"'PROFITABILITY'!$A$1:$F$45"}</definedName>
    <definedName name="fg" localSheetId="2" hidden="1">{"'PROFITABILITY'!$A$1:$F$45"}</definedName>
    <definedName name="fg" localSheetId="25" hidden="1">{"'PROFITABILITY'!$A$1:$F$45"}</definedName>
    <definedName name="fg" localSheetId="16" hidden="1">{"'PROFITABILITY'!$A$1:$F$45"}</definedName>
    <definedName name="fg" localSheetId="21" hidden="1">{"'PROFITABILITY'!$A$1:$F$45"}</definedName>
    <definedName name="fg" hidden="1">{"'PROFITABILITY'!$A$1:$F$45"}</definedName>
    <definedName name="FG46TBTB4RTDKDK">#REF!</definedName>
    <definedName name="fgdfgg" localSheetId="1">#REF!</definedName>
    <definedName name="fgdfgg">#REF!</definedName>
    <definedName name="fgf">#REF!</definedName>
    <definedName name="FGNFN">#REF!</definedName>
    <definedName name="fgRKRKRKRKRKRKRKRKRKRKRKTBTBSPD">#REF!</definedName>
    <definedName name="FH" localSheetId="3">INDEX(#REF!,MATCH(#REF!,#REF!,0))</definedName>
    <definedName name="Fh" localSheetId="19">#REF!</definedName>
    <definedName name="FH" localSheetId="2">INDEX(#REF!,MATCH(#REF!,#REF!,0))</definedName>
    <definedName name="FH" localSheetId="25">INDEX(#REF!,MATCH(#REF!,#REF!,0))</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 localSheetId="2">#REF!</definedName>
    <definedName name="FI" localSheetId="25">#REF!</definedName>
    <definedName name="FI" localSheetId="1">#REF!</definedName>
    <definedName name="FI">#REF!</definedName>
    <definedName name="FI_AIRHW">#REF!</definedName>
    <definedName name="FI_AIRSW">#REF!</definedName>
    <definedName name="FI_BOHW">#REF!</definedName>
    <definedName name="FI_BOSW">#REF!</definedName>
    <definedName name="FI_IDTOHW">#REF!</definedName>
    <definedName name="FI_IDTOSW">#REF!</definedName>
    <definedName name="FI_SITEHW">#REF!</definedName>
    <definedName name="FI_SITESW">#REF!</definedName>
    <definedName name="fibres">#REF!</definedName>
    <definedName name="fill" hidden="1">#REF!</definedName>
    <definedName name="fill2" hidden="1">#REF!</definedName>
    <definedName name="FIM">#REF!</definedName>
    <definedName name="FIN_CHARGE">#REF!</definedName>
    <definedName name="Fin_charges">#REF!</definedName>
    <definedName name="FIN_MAN">#REF!</definedName>
    <definedName name="FIN_MAT">#REF!</definedName>
    <definedName name="FIN_SC">#REF!</definedName>
    <definedName name="FINC2">#REF!</definedName>
    <definedName name="finesand" localSheetId="3">[58]RA!$P$8</definedName>
    <definedName name="finesand" localSheetId="19">#REF!</definedName>
    <definedName name="finesand" localSheetId="2">[58]RA!$P$8</definedName>
    <definedName name="finesand" localSheetId="25">[58]RA!$P$8</definedName>
    <definedName name="finesand" localSheetId="16">#REF!</definedName>
    <definedName name="finesand">#REF!</definedName>
    <definedName name="FIrate" localSheetId="22">#REF!</definedName>
    <definedName name="FIrate" localSheetId="16">#REF!</definedName>
    <definedName name="FIrate" localSheetId="21">#REF!</definedName>
    <definedName name="FIrate">#REF!</definedName>
    <definedName name="FIratye" localSheetId="22">#REF!</definedName>
    <definedName name="FIratye" localSheetId="21">#REF!</definedName>
    <definedName name="FIratye">#REF!</definedName>
    <definedName name="FIRE_AREA">#REF!</definedName>
    <definedName name="FireFighting">#REF!</definedName>
    <definedName name="FIT">#REF!</definedName>
    <definedName name="FIT___0">#REF!</definedName>
    <definedName name="FIT___13">#REF!</definedName>
    <definedName name="FJ" localSheetId="19">INDEX(#REF!,MATCH(#REF!,#REF!,0))</definedName>
    <definedName name="FJ" localSheetId="16">INDEX(#REF!,MATCH(#REF!,#REF!,0))</definedName>
    <definedName name="FJ">INDEX(#REF!,MATCH(#REF!,#REF!,0))</definedName>
    <definedName name="fjhgfd" localSheetId="22" hidden="1">{"'Sheet1'!$A$4386:$N$4591"}</definedName>
    <definedName name="fjhgfd" localSheetId="19" hidden="1">{"'Sheet1'!$A$4386:$N$4591"}</definedName>
    <definedName name="fjhgfd" localSheetId="2" hidden="1">{"'Sheet1'!$A$4386:$N$4591"}</definedName>
    <definedName name="fjhgfd" localSheetId="25" hidden="1">{"'Sheet1'!$A$4386:$N$4591"}</definedName>
    <definedName name="fjhgfd" localSheetId="16" hidden="1">{"'Sheet1'!$A$4386:$N$4591"}</definedName>
    <definedName name="fjhgfd" localSheetId="21" hidden="1">{"'Sheet1'!$A$4386:$N$4591"}</definedName>
    <definedName name="fjhgfd" hidden="1">{"'Sheet1'!$A$4386:$N$4591"}</definedName>
    <definedName name="FK" localSheetId="19">INDEX(#REF!,MATCH(#REF!,#REF!,0))</definedName>
    <definedName name="FK" localSheetId="16">INDEX(#REF!,MATCH(#REF!,#REF!,0))</definedName>
    <definedName name="FK">INDEX(#REF!,MATCH(#REF!,#REF!,0))</definedName>
    <definedName name="FL" localSheetId="19">INDEX(#REF!,MATCH(#REF!,#REF!,0))</definedName>
    <definedName name="FL" localSheetId="16">INDEX(#REF!,MATCH(#REF!,#REF!,0))</definedName>
    <definedName name="FL">INDEX(#REF!,MATCH(#REF!,#REF!,0))</definedName>
    <definedName name="FLG">#REF!</definedName>
    <definedName name="FLG_Orifice">#REF!</definedName>
    <definedName name="FLK">#REF!</definedName>
    <definedName name="Floor" localSheetId="3">'[81]ANNEXURE-A'!$C$4</definedName>
    <definedName name="Floor" localSheetId="22">#REF!</definedName>
    <definedName name="Floor" localSheetId="19">#REF!</definedName>
    <definedName name="Floor" localSheetId="2">'[81]ANNEXURE-A'!$C$4</definedName>
    <definedName name="Floor" localSheetId="25">'[81]ANNEXURE-A'!$C$4</definedName>
    <definedName name="Floor" localSheetId="16">#REF!</definedName>
    <definedName name="Floor" localSheetId="21">#REF!</definedName>
    <definedName name="Floor">#REF!</definedName>
    <definedName name="flow" localSheetId="22">#REF!</definedName>
    <definedName name="flow" localSheetId="21">#REF!</definedName>
    <definedName name="flow">#REF!</definedName>
    <definedName name="FM" localSheetId="22">INDEX(#REF!,MATCH(#REF!,#REF!,0))</definedName>
    <definedName name="FM" localSheetId="19">INDEX(#REF!,MATCH(#REF!,#REF!,0))</definedName>
    <definedName name="FM" localSheetId="2">INDEX(#REF!,MATCH(#REF!,#REF!,0))</definedName>
    <definedName name="FM" localSheetId="25">INDEX(#REF!,MATCH(#REF!,#REF!,0))</definedName>
    <definedName name="Fm" localSheetId="16">#REF!</definedName>
    <definedName name="FM" localSheetId="21">INDEX(#REF!,MATCH(#REF!,#REF!,0))</definedName>
    <definedName name="FM">INDEX(#REF!,MATCH(#REF!,#REF!,0))</definedName>
    <definedName name="fme">#REF!</definedName>
    <definedName name="Fmg">#REF!</definedName>
    <definedName name="Fml" localSheetId="2">#REF!</definedName>
    <definedName name="Fml" localSheetId="25">#REF!</definedName>
    <definedName name="Fml">#REF!</definedName>
    <definedName name="Fmr" localSheetId="2">#REF!</definedName>
    <definedName name="Fmr" localSheetId="25">#REF!</definedName>
    <definedName name="Fmr">#REF!</definedName>
    <definedName name="fmw">#REF!</definedName>
    <definedName name="fn">#REF!</definedName>
    <definedName name="FND">#REF!</definedName>
    <definedName name="fo" localSheetId="22">#REF!</definedName>
    <definedName name="fo" localSheetId="21">#REF!</definedName>
    <definedName name="fo">#REF!</definedName>
    <definedName name="foa">#REF!</definedName>
    <definedName name="for_item">#REF!</definedName>
    <definedName name="Forecast">#REF!</definedName>
    <definedName name="Forecast_Receivables" localSheetId="22">#REF!</definedName>
    <definedName name="Forecast_Receivables" localSheetId="21">#REF!</definedName>
    <definedName name="Forecast_Receivables">#REF!</definedName>
    <definedName name="foren" localSheetId="3" hidden="1">{"Execavation",#N/A,FALSE,"furniture (employer)"}</definedName>
    <definedName name="foren" localSheetId="22" hidden="1">{"Execavation",#N/A,FALSE,"furniture (employer)"}</definedName>
    <definedName name="foren" localSheetId="19" hidden="1">{"Execavation",#N/A,FALSE,"furniture (employer)"}</definedName>
    <definedName name="foren" localSheetId="2" hidden="1">{"Execavation",#N/A,FALSE,"furniture (employer)"}</definedName>
    <definedName name="foren" localSheetId="25" hidden="1">{"Execavation",#N/A,FALSE,"furniture (employer)"}</definedName>
    <definedName name="foren" localSheetId="16" hidden="1">{"Execavation",#N/A,FALSE,"furniture (employer)"}</definedName>
    <definedName name="foren" localSheetId="21" hidden="1">{"Execavation",#N/A,FALSE,"furniture (employer)"}</definedName>
    <definedName name="foren" hidden="1">{"Execavation",#N/A,FALSE,"furniture (employer)"}</definedName>
    <definedName name="foreststatus">#REF!</definedName>
    <definedName name="formu" localSheetId="16">#REF!</definedName>
    <definedName name="formu">#REF!</definedName>
    <definedName name="Formula">'[114]except wiring'!#REF!</definedName>
    <definedName name="Formwork" localSheetId="3">[59]Yard!$L$84</definedName>
    <definedName name="Formwork" localSheetId="19">#REF!</definedName>
    <definedName name="Formwork" localSheetId="2">[59]Yard!$L$84</definedName>
    <definedName name="Formwork" localSheetId="25">[59]Yard!$L$84</definedName>
    <definedName name="Formwork" localSheetId="16">#REF!</definedName>
    <definedName name="Formwork">#REF!</definedName>
    <definedName name="forpor" localSheetId="3">'[115]General input'!$B$6</definedName>
    <definedName name="forpor" localSheetId="19">#REF!</definedName>
    <definedName name="forpor" localSheetId="2">'[115]General input'!$B$6</definedName>
    <definedName name="forpor" localSheetId="25">'[115]General input'!$B$6</definedName>
    <definedName name="forpor" localSheetId="16">#REF!</definedName>
    <definedName name="forpor">#REF!</definedName>
    <definedName name="forthemonth" localSheetId="22">#REF!</definedName>
    <definedName name="forthemonth" localSheetId="21">#REF!</definedName>
    <definedName name="forthemonth" localSheetId="1">#REF!</definedName>
    <definedName name="forthemonth">#REF!</definedName>
    <definedName name="FOS">#REF!</definedName>
    <definedName name="FOS.NLC">#REF!</definedName>
    <definedName name="FOS.SCF">#REF!</definedName>
    <definedName name="Foundation">[102]Foundation!$A$3:$AT$857</definedName>
    <definedName name="FoundationTool" localSheetId="19">OFFSET(#REF!,0,0,COUNTA(#REF!),1)</definedName>
    <definedName name="FoundationTool">OFFSET(#REF!,0,0,COUNTA(#REF!),1)</definedName>
    <definedName name="fourhundred">'[110]FOUND CUNSUMTION'!$E$6:$W$534</definedName>
    <definedName name="fourty" localSheetId="3">'[103]RATES (2)'!$L$18</definedName>
    <definedName name="fourty" localSheetId="19">#REF!</definedName>
    <definedName name="fourty" localSheetId="2">'[103]RATES (2)'!$L$18</definedName>
    <definedName name="fourty" localSheetId="25">'[103]RATES (2)'!$L$18</definedName>
    <definedName name="fourty" localSheetId="16">#REF!</definedName>
    <definedName name="fourty">#REF!</definedName>
    <definedName name="Fp" localSheetId="3">[67]DSLP!#REF!</definedName>
    <definedName name="Fp" localSheetId="22">#REF!</definedName>
    <definedName name="Fp" localSheetId="19">#REF!</definedName>
    <definedName name="Fp" localSheetId="2">[67]DSLP!#REF!</definedName>
    <definedName name="Fp" localSheetId="25">[67]DSLP!#REF!</definedName>
    <definedName name="fp" localSheetId="16">#REF!</definedName>
    <definedName name="Fp" localSheetId="21">#REF!</definedName>
    <definedName name="Fp">#REF!</definedName>
    <definedName name="Fpi" localSheetId="16">#REF!</definedName>
    <definedName name="Fpi">#REF!</definedName>
    <definedName name="Fpi0">#REF!</definedName>
    <definedName name="Fr" localSheetId="3" hidden="1">{"'PROFITABILITY'!$A$1:$F$45"}</definedName>
    <definedName name="Fr" localSheetId="22" hidden="1">{"'PROFITABILITY'!$A$1:$F$45"}</definedName>
    <definedName name="Fr" localSheetId="19" hidden="1">{"'PROFITABILITY'!$A$1:$F$45"}</definedName>
    <definedName name="Fr" localSheetId="2" hidden="1">{"'PROFITABILITY'!$A$1:$F$45"}</definedName>
    <definedName name="Fr" localSheetId="25" hidden="1">{"'PROFITABILITY'!$A$1:$F$45"}</definedName>
    <definedName name="Fr" localSheetId="16" hidden="1">{"'PROFITABILITY'!$A$1:$F$45"}</definedName>
    <definedName name="Fr" localSheetId="21" hidden="1">{"'PROFITABILITY'!$A$1:$F$45"}</definedName>
    <definedName name="Fr" hidden="1">{"'PROFITABILITY'!$A$1:$F$45"}</definedName>
    <definedName name="Fr_charges" localSheetId="1">#REF!</definedName>
    <definedName name="Fr_charges">#REF!</definedName>
    <definedName name="FRANCS">#REF!</definedName>
    <definedName name="free">[18]Design!#REF!</definedName>
    <definedName name="Freight_forwarding" localSheetId="3">'[91]Master data'!$A$18:$B$19</definedName>
    <definedName name="Freight_forwarding" localSheetId="19">#REF!</definedName>
    <definedName name="Freight_forwarding" localSheetId="2">'[91]Master data'!$A$18:$B$19</definedName>
    <definedName name="Freight_forwarding" localSheetId="25">'[91]Master data'!$A$18:$B$19</definedName>
    <definedName name="Freight_forwarding" localSheetId="16">#REF!</definedName>
    <definedName name="Freight_forwarding">#REF!</definedName>
    <definedName name="frght">[116]SIN!$A$1:$K$123</definedName>
    <definedName name="fri" localSheetId="22">#REF!</definedName>
    <definedName name="fri" localSheetId="16">#REF!</definedName>
    <definedName name="fri" localSheetId="21">#REF!</definedName>
    <definedName name="fri">#REF!</definedName>
    <definedName name="frierect" localSheetId="1">#REF!</definedName>
    <definedName name="frierect">#REF!</definedName>
    <definedName name="Frl" localSheetId="2">#REF!</definedName>
    <definedName name="Frl" localSheetId="25">#REF!</definedName>
    <definedName name="Frl">#REF!</definedName>
    <definedName name="frnorms">#REF!</definedName>
    <definedName name="FRONTPAGE">#REF!</definedName>
    <definedName name="Frr">'[84]220 11  BS '!#REF!</definedName>
    <definedName name="FRRRRR">#REF!</definedName>
    <definedName name="Fruit">#REF!</definedName>
    <definedName name="Fs" localSheetId="3">[67]DSLP!#REF!</definedName>
    <definedName name="Fs" localSheetId="22">#REF!</definedName>
    <definedName name="Fs" localSheetId="19">#REF!</definedName>
    <definedName name="Fs" localSheetId="2">[67]DSLP!#REF!</definedName>
    <definedName name="Fs" localSheetId="25">[67]DSLP!#REF!</definedName>
    <definedName name="fs" localSheetId="16">#REF!</definedName>
    <definedName name="Fs" localSheetId="21">#REF!</definedName>
    <definedName name="Fs">#REF!</definedName>
    <definedName name="fsadfds">#REF!</definedName>
    <definedName name="fsdd" localSheetId="3" hidden="1">'[1]Rate Analysis'!#REF!</definedName>
    <definedName name="fsdd" localSheetId="19" hidden="1">#REF!</definedName>
    <definedName name="fsdd" localSheetId="2" hidden="1">'[1]Rate Analysis'!#REF!</definedName>
    <definedName name="fsdd" localSheetId="25" hidden="1">'[1]Rate Analysis'!#REF!</definedName>
    <definedName name="fsdd" localSheetId="16" hidden="1">#REF!</definedName>
    <definedName name="fsdd" hidden="1">#REF!</definedName>
    <definedName name="fsdg">[117]Sum!$J$10</definedName>
    <definedName name="fsg" localSheetId="16">#REF!</definedName>
    <definedName name="fsg">#REF!</definedName>
    <definedName name="Fst" localSheetId="16">#REF!</definedName>
    <definedName name="Fst">#REF!</definedName>
    <definedName name="FT" localSheetId="22">#REF!</definedName>
    <definedName name="FT" localSheetId="21">#REF!</definedName>
    <definedName name="FT">#REF!</definedName>
    <definedName name="FT0">#REF!</definedName>
    <definedName name="fto">#REF!</definedName>
    <definedName name="Fuel_Type">#REF!</definedName>
    <definedName name="Full_Print">#REF!</definedName>
    <definedName name="fullview">#REF!</definedName>
    <definedName name="FUND_M8_A_B" localSheetId="22">#REF!</definedName>
    <definedName name="FUND_M8_A_B" localSheetId="21">#REF!</definedName>
    <definedName name="FUND_M8_A_B">#REF!</definedName>
    <definedName name="FUNDFLOW_B8A">#REF!</definedName>
    <definedName name="FUNDFLOW_B8B">#REF!</definedName>
    <definedName name="funds" localSheetId="22" hidden="1">{"'Sheet1'!$A$4386:$N$4591"}</definedName>
    <definedName name="funds" localSheetId="19" hidden="1">{"'Sheet1'!$A$4386:$N$4591"}</definedName>
    <definedName name="funds" localSheetId="2" hidden="1">{"'Sheet1'!$A$4386:$N$4591"}</definedName>
    <definedName name="funds" localSheetId="25" hidden="1">{"'Sheet1'!$A$4386:$N$4591"}</definedName>
    <definedName name="funds" localSheetId="16" hidden="1">{"'Sheet1'!$A$4386:$N$4591"}</definedName>
    <definedName name="funds" localSheetId="21" hidden="1">{"'Sheet1'!$A$4386:$N$4591"}</definedName>
    <definedName name="funds" hidden="1">{"'Sheet1'!$A$4386:$N$4591"}</definedName>
    <definedName name="Fv">#REF!</definedName>
    <definedName name="Fvl" localSheetId="2">#REF!</definedName>
    <definedName name="Fvl" localSheetId="25">#REF!</definedName>
    <definedName name="Fvl">#REF!</definedName>
    <definedName name="Fvr">'[84]220 11  BS '!#REF!</definedName>
    <definedName name="fw">#REF!</definedName>
    <definedName name="fwi" localSheetId="2">#REF!</definedName>
    <definedName name="fwi" localSheetId="25">#REF!</definedName>
    <definedName name="fwi">#REF!</definedName>
    <definedName name="fwii">#REF!</definedName>
    <definedName name="fwio">#REF!</definedName>
    <definedName name="fww">#REF!</definedName>
    <definedName name="fytyfhjyguky">#REF!</definedName>
    <definedName name="g" localSheetId="22">#REF!</definedName>
    <definedName name="g" localSheetId="2">#REF!</definedName>
    <definedName name="g" localSheetId="25">#REF!</definedName>
    <definedName name="g" localSheetId="21">#REF!</definedName>
    <definedName name="g" localSheetId="1">#REF!</definedName>
    <definedName name="g">#REF!</definedName>
    <definedName name="G083BAAN1">#REF!</definedName>
    <definedName name="G0a" localSheetId="3">[105]Data!$C$10</definedName>
    <definedName name="G0a" localSheetId="19">#REF!</definedName>
    <definedName name="G0a" localSheetId="2">[105]Data!$C$10</definedName>
    <definedName name="G0a" localSheetId="25">[105]Data!$C$10</definedName>
    <definedName name="G0a" localSheetId="16">#REF!</definedName>
    <definedName name="G0a">#REF!</definedName>
    <definedName name="g2_1">#REF!</definedName>
    <definedName name="GA" localSheetId="19">INDEX(#REF!,MATCH(#REF!,#REF!,0))</definedName>
    <definedName name="GA" localSheetId="16">INDEX(#REF!,MATCH(#REF!,#REF!,0))</definedName>
    <definedName name="GA">INDEX(#REF!,MATCH(#REF!,#REF!,0))</definedName>
    <definedName name="gama" localSheetId="22">#REF!</definedName>
    <definedName name="gama" localSheetId="16">#REF!</definedName>
    <definedName name="gama" localSheetId="21">#REF!</definedName>
    <definedName name="gama">#REF!</definedName>
    <definedName name="gamah" localSheetId="22">#REF!</definedName>
    <definedName name="gamah" localSheetId="21">#REF!</definedName>
    <definedName name="gamah">#REF!</definedName>
    <definedName name="gamma">#REF!</definedName>
    <definedName name="GangStructure">#REF!</definedName>
    <definedName name="GAS">#REF!</definedName>
    <definedName name="gate">#REF!</definedName>
    <definedName name="GB" localSheetId="19">INDEX(#REF!,MATCH(#REF!,#REF!,0))</definedName>
    <definedName name="GB" localSheetId="16">INDEX(#REF!,MATCH(#REF!,#REF!,0))</definedName>
    <definedName name="GB">INDEX(#REF!,MATCH(#REF!,#REF!,0))</definedName>
    <definedName name="GBDFG">#REF!</definedName>
    <definedName name="GC" localSheetId="19">INDEX(#REF!,MATCH(#REF!,#REF!,0))</definedName>
    <definedName name="GC" localSheetId="2">INDEX(#REF!,MATCH(#REF!,#REF!,0))</definedName>
    <definedName name="GC" localSheetId="25">INDEX(#REF!,MATCH(#REF!,#REF!,0))</definedName>
    <definedName name="GC" localSheetId="16">INDEX(#REF!,MATCH(#REF!,#REF!,0))</definedName>
    <definedName name="GC">INDEX(#REF!,MATCH(#REF!,#REF!,0))</definedName>
    <definedName name="Gci">'[84]220 11  BS '!#REF!</definedName>
    <definedName name="gcr">#REF!</definedName>
    <definedName name="GD" localSheetId="3">INDEX(#REF!,MATCH(#REF!,#REF!,0))</definedName>
    <definedName name="gd" localSheetId="19">#REF!</definedName>
    <definedName name="GD" localSheetId="2">INDEX(#REF!,MATCH(#REF!,#REF!,0))</definedName>
    <definedName name="GD" localSheetId="25">INDEX(#REF!,MATCH(#REF!,#REF!,0))</definedName>
    <definedName name="gd">#REF!</definedName>
    <definedName name="GDGSDGG">#REF!</definedName>
    <definedName name="GE" localSheetId="22">INDEX(#REF!,MATCH(#REF!,#REF!,0))</definedName>
    <definedName name="GE" localSheetId="19">INDEX(#REF!,MATCH(#REF!,#REF!,0))</definedName>
    <definedName name="GE" localSheetId="2">INDEX(#REF!,MATCH(#REF!,#REF!,0))</definedName>
    <definedName name="GE" localSheetId="25">INDEX(#REF!,MATCH(#REF!,#REF!,0))</definedName>
    <definedName name="ge" localSheetId="16">#REF!</definedName>
    <definedName name="GE" localSheetId="21">INDEX(#REF!,MATCH(#REF!,#REF!,0))</definedName>
    <definedName name="GE">INDEX(#REF!,MATCH(#REF!,#REF!,0))</definedName>
    <definedName name="ge_1">#REF!</definedName>
    <definedName name="GEN">#REF!</definedName>
    <definedName name="Gender" localSheetId="3">'[118]FAMILY TEXT'!$D$2:$D$3</definedName>
    <definedName name="Gender" localSheetId="19">#REF!</definedName>
    <definedName name="Gender" localSheetId="2">'[118]FAMILY TEXT'!$D$2:$D$3</definedName>
    <definedName name="Gender" localSheetId="25">'[118]FAMILY TEXT'!$D$2:$D$3</definedName>
    <definedName name="Gender" localSheetId="16">#REF!</definedName>
    <definedName name="Gender">#REF!</definedName>
    <definedName name="GenSet125" localSheetId="3">[11]Basicrates!$D$127</definedName>
    <definedName name="GenSet125" localSheetId="19">#REF!</definedName>
    <definedName name="GenSet125" localSheetId="2">[11]Basicrates!$D$127</definedName>
    <definedName name="GenSet125" localSheetId="25">[11]Basicrates!$D$127</definedName>
    <definedName name="GenSet125" localSheetId="16">#REF!</definedName>
    <definedName name="GenSet125">#REF!</definedName>
    <definedName name="Gera" localSheetId="3">[119]BOQ!#REF!</definedName>
    <definedName name="Gera" localSheetId="19">#REF!</definedName>
    <definedName name="Gera" localSheetId="2">[119]BOQ!#REF!</definedName>
    <definedName name="Gera" localSheetId="25">[119]BOQ!#REF!</definedName>
    <definedName name="Gera" localSheetId="16">#REF!</definedName>
    <definedName name="Gera">#REF!</definedName>
    <definedName name="GF" localSheetId="19">INDEX(#REF!,MATCH(#REF!,#REF!,0))</definedName>
    <definedName name="GF" localSheetId="16">INDEX(#REF!,MATCH(#REF!,#REF!,0))</definedName>
    <definedName name="GF">INDEX(#REF!,MATCH(#REF!,#REF!,0))</definedName>
    <definedName name="GFA" localSheetId="16">#REF!</definedName>
    <definedName name="GFA">#REF!</definedName>
    <definedName name="GFA_1">"#REF!"</definedName>
    <definedName name="GFGFG" localSheetId="3" hidden="1">#REF!</definedName>
    <definedName name="GFGFG" localSheetId="22" hidden="1">#REF!</definedName>
    <definedName name="GFGFG" localSheetId="16" hidden="1">#REF!</definedName>
    <definedName name="GFGFG" localSheetId="21" hidden="1">#REF!</definedName>
    <definedName name="GFGFG" hidden="1">#REF!</definedName>
    <definedName name="gfiopbhg">#REF!</definedName>
    <definedName name="GFJR" localSheetId="16">#REF!</definedName>
    <definedName name="GFJR">#REF!</definedName>
    <definedName name="gg" localSheetId="3">#REF!</definedName>
    <definedName name="gg">#REF!</definedName>
    <definedName name="GGF">#REF!</definedName>
    <definedName name="ggg" localSheetId="3" hidden="1">{"'PROFITABILITY'!$A$1:$F$45"}</definedName>
    <definedName name="ggg" localSheetId="22" hidden="1">{"'PROFITABILITY'!$A$1:$F$45"}</definedName>
    <definedName name="ggg" localSheetId="19" hidden="1">{"'PROFITABILITY'!$A$1:$F$45"}</definedName>
    <definedName name="ggg" localSheetId="2" hidden="1">{"'PROFITABILITY'!$A$1:$F$45"}</definedName>
    <definedName name="ggg" localSheetId="25" hidden="1">{"'PROFITABILITY'!$A$1:$F$45"}</definedName>
    <definedName name="GGG" localSheetId="16">#REF!</definedName>
    <definedName name="ggg" localSheetId="21" hidden="1">{"'PROFITABILITY'!$A$1:$F$45"}</definedName>
    <definedName name="ggg" hidden="1">{"'PROFITABILITY'!$A$1:$F$45"}</definedName>
    <definedName name="GGGG">#REF!</definedName>
    <definedName name="ggt">#REF!</definedName>
    <definedName name="GH" localSheetId="19">INDEX(#REF!,MATCH(#REF!,#REF!,0))</definedName>
    <definedName name="GH" localSheetId="2">INDEX(#REF!,MATCH(#REF!,#REF!,0))</definedName>
    <definedName name="GH" localSheetId="25">INDEX(#REF!,MATCH(#REF!,#REF!,0))</definedName>
    <definedName name="GH" localSheetId="16">INDEX(#REF!,MATCH(#REF!,#REF!,0))</definedName>
    <definedName name="GH">INDEX(#REF!,MATCH(#REF!,#REF!,0))</definedName>
    <definedName name="ghmgm" hidden="1">{"'PROFITABILITY'!$A$1:$F$45"}</definedName>
    <definedName name="GI" localSheetId="22">INDEX(#REF!,MATCH(#REF!,#REF!,0))</definedName>
    <definedName name="GI" localSheetId="19">INDEX(#REF!,MATCH(#REF!,#REF!,0))</definedName>
    <definedName name="GI" localSheetId="2">INDEX(#REF!,MATCH(#REF!,#REF!,0))</definedName>
    <definedName name="GI" localSheetId="25">INDEX(#REF!,MATCH(#REF!,#REF!,0))</definedName>
    <definedName name="GI" localSheetId="16">#REF!</definedName>
    <definedName name="GI" localSheetId="21">INDEX(#REF!,MATCH(#REF!,#REF!,0))</definedName>
    <definedName name="GI">INDEX(#REF!,MATCH(#REF!,#REF!,0))</definedName>
    <definedName name="girder.span">#REF!</definedName>
    <definedName name="GIUIO"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localSheetId="3"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16"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 localSheetId="19">INDEX(#REF!,MATCH(#REF!,#REF!,0))</definedName>
    <definedName name="GJ" localSheetId="16">INDEX(#REF!,MATCH(#REF!,#REF!,0))</definedName>
    <definedName name="GJ">INDEX(#REF!,MATCH(#REF!,#REF!,0))</definedName>
    <definedName name="gk" localSheetId="3">#REF!</definedName>
    <definedName name="gk" localSheetId="22">#REF!</definedName>
    <definedName name="gk" localSheetId="16">#REF!</definedName>
    <definedName name="gk" localSheetId="21">#REF!</definedName>
    <definedName name="gk">#REF!</definedName>
    <definedName name="GL" localSheetId="19">INDEX(#REF!,MATCH(#REF!,#REF!,0))</definedName>
    <definedName name="GL" localSheetId="16">INDEX(#REF!,MATCH(#REF!,#REF!,0))</definedName>
    <definedName name="GL">INDEX(#REF!,MATCH(#REF!,#REF!,0))</definedName>
    <definedName name="GlazedCeramicTiles" localSheetId="3">'[120]Basic Rates'!$C$20</definedName>
    <definedName name="GlazedCeramicTiles" localSheetId="19">#REF!</definedName>
    <definedName name="GlazedCeramicTiles" localSheetId="2">'[120]Basic Rates'!$C$20</definedName>
    <definedName name="GlazedCeramicTiles" localSheetId="25">'[120]Basic Rates'!$C$20</definedName>
    <definedName name="GlazedCeramicTiles" localSheetId="16">#REF!</definedName>
    <definedName name="GlazedCeramicTiles">#REF!</definedName>
    <definedName name="globe" localSheetId="3">#REF!</definedName>
    <definedName name="globe" localSheetId="22">#REF!</definedName>
    <definedName name="globe" localSheetId="21">#REF!</definedName>
    <definedName name="globe">#REF!</definedName>
    <definedName name="GM" localSheetId="19">INDEX(#REF!,MATCH(#REF!,#REF!,0))</definedName>
    <definedName name="GM" localSheetId="16">INDEX(#REF!,MATCH(#REF!,#REF!,0))</definedName>
    <definedName name="GM">INDEX(#REF!,MATCH(#REF!,#REF!,0))</definedName>
    <definedName name="Gma" localSheetId="3">[105]Data!$C$11</definedName>
    <definedName name="Gma" localSheetId="19">#REF!</definedName>
    <definedName name="Gma" localSheetId="2">[105]Data!$C$11</definedName>
    <definedName name="Gma" localSheetId="25">[105]Data!$C$11</definedName>
    <definedName name="Gma" localSheetId="16">#REF!</definedName>
    <definedName name="Gma">#REF!</definedName>
    <definedName name="Gml" localSheetId="3">[105]Data!$C$14</definedName>
    <definedName name="Gml" localSheetId="19">#REF!</definedName>
    <definedName name="Gml" localSheetId="2">[105]Data!$C$14</definedName>
    <definedName name="Gml" localSheetId="25">[105]Data!$C$14</definedName>
    <definedName name="Gml" localSheetId="16">#REF!</definedName>
    <definedName name="Gml">#REF!</definedName>
    <definedName name="GMR" localSheetId="16">#REF!</definedName>
    <definedName name="GMR">#REF!</definedName>
    <definedName name="gn" localSheetId="16">#REF!</definedName>
    <definedName name="gn">#REF!</definedName>
    <definedName name="GND">#REF!</definedName>
    <definedName name="gngn" localSheetId="2">#REF!</definedName>
    <definedName name="gngn" localSheetId="25">#REF!</definedName>
    <definedName name="gngn">#REF!</definedName>
    <definedName name="Godavari">#REF!</definedName>
    <definedName name="Gol" localSheetId="3">[105]Data!$C$13</definedName>
    <definedName name="Gol" localSheetId="19">#REF!</definedName>
    <definedName name="Gol" localSheetId="2">[105]Data!$C$13</definedName>
    <definedName name="Gol" localSheetId="25">[105]Data!$C$13</definedName>
    <definedName name="Gol" localSheetId="16">#REF!</definedName>
    <definedName name="Gol">#REF!</definedName>
    <definedName name="GP" localSheetId="22">#REF!</definedName>
    <definedName name="GP" localSheetId="21">#REF!</definedName>
    <definedName name="GP" localSheetId="1">#REF!</definedName>
    <definedName name="GP">#REF!</definedName>
    <definedName name="GPR">#REF!</definedName>
    <definedName name="GPs" localSheetId="1">#REF!</definedName>
    <definedName name="GPs">#REF!</definedName>
    <definedName name="GPTL">#REF!</definedName>
    <definedName name="Gravel_incl_transport">#REF!</definedName>
    <definedName name="grconc" localSheetId="3">[23]Intro!$L$157</definedName>
    <definedName name="grconc" localSheetId="19">#REF!</definedName>
    <definedName name="grconc" localSheetId="2">[23]Intro!$L$157</definedName>
    <definedName name="grconc" localSheetId="25">[23]Intro!$L$157</definedName>
    <definedName name="grconc" localSheetId="16">#REF!</definedName>
    <definedName name="grconc">#REF!</definedName>
    <definedName name="GrdLineMr" localSheetId="22">#REF!</definedName>
    <definedName name="GrdLineMr" localSheetId="16">#REF!</definedName>
    <definedName name="GrdLineMr" localSheetId="21">#REF!</definedName>
    <definedName name="GrdLineMr">#REF!</definedName>
    <definedName name="GrdLineShear" localSheetId="22">#REF!</definedName>
    <definedName name="GrdLineShear" localSheetId="21">#REF!</definedName>
    <definedName name="GrdLineShear">#REF!</definedName>
    <definedName name="GRGRREG">#REF!</definedName>
    <definedName name="grid">#REF!</definedName>
    <definedName name="GRLvl">#REF!</definedName>
    <definedName name="gross" localSheetId="1">#REF!</definedName>
    <definedName name="gross">#REF!</definedName>
    <definedName name="GROUND">#REF!</definedName>
    <definedName name="GROUND220">#REF!</definedName>
    <definedName name="Groundinga" localSheetId="3" hidden="1">{"'PROFITABILITY'!$A$1:$F$45"}</definedName>
    <definedName name="Groundinga" localSheetId="22" hidden="1">{"'PROFITABILITY'!$A$1:$F$45"}</definedName>
    <definedName name="Groundinga" localSheetId="19" hidden="1">{"'PROFITABILITY'!$A$1:$F$45"}</definedName>
    <definedName name="Groundinga" localSheetId="2" hidden="1">{"'PROFITABILITY'!$A$1:$F$45"}</definedName>
    <definedName name="Groundinga" localSheetId="25" hidden="1">{"'PROFITABILITY'!$A$1:$F$45"}</definedName>
    <definedName name="Groundinga" localSheetId="16" hidden="1">{"'PROFITABILITY'!$A$1:$F$45"}</definedName>
    <definedName name="Groundinga" localSheetId="21" hidden="1">{"'PROFITABILITY'!$A$1:$F$45"}</definedName>
    <definedName name="Groundinga" hidden="1">{"'PROFITABILITY'!$A$1:$F$45"}</definedName>
    <definedName name="Group">#REF!</definedName>
    <definedName name="Group_Mth">#REF!</definedName>
    <definedName name="Group_PM">#REF!</definedName>
    <definedName name="Group_PM1">#REF!</definedName>
    <definedName name="Group_PY">#REF!</definedName>
    <definedName name="Group_PY1">#REF!</definedName>
    <definedName name="Group_YTD">#REF!</definedName>
    <definedName name="Group1">#REF!</definedName>
    <definedName name="Group2">#REF!</definedName>
    <definedName name="Group3">#REF!</definedName>
    <definedName name="Group4">#REF!</definedName>
    <definedName name="GROUPIIE">#REF!</definedName>
    <definedName name="GROUPIIP">#REF!</definedName>
    <definedName name="GROUPX">#REF!</definedName>
    <definedName name="GROUPXI">#REF!</definedName>
    <definedName name="GROUT" localSheetId="3">'[26]Cost of O &amp; O'!$F$34</definedName>
    <definedName name="GROUT" localSheetId="19">#REF!</definedName>
    <definedName name="GROUT" localSheetId="2">'[26]Cost of O &amp; O'!$F$34</definedName>
    <definedName name="GROUT" localSheetId="25">'[26]Cost of O &amp; O'!$F$34</definedName>
    <definedName name="GROUT" localSheetId="16">#REF!</definedName>
    <definedName name="GROUT">#REF!</definedName>
    <definedName name="grout_type" localSheetId="22">#REF!</definedName>
    <definedName name="grout_type" localSheetId="16">#REF!</definedName>
    <definedName name="grout_type" localSheetId="21">#REF!</definedName>
    <definedName name="grout_type">#REF!</definedName>
    <definedName name="GrphActSales" localSheetId="22">#REF!</definedName>
    <definedName name="GrphActSales" localSheetId="21">#REF!</definedName>
    <definedName name="GrphActSales">#REF!</definedName>
    <definedName name="GrphActStk">#REF!</definedName>
    <definedName name="GrphPlanSales">#REF!</definedName>
    <definedName name="GrphTgtStk">#REF!</definedName>
    <definedName name="gs">#REF!</definedName>
    <definedName name="GSDFGFHGH">#REF!</definedName>
    <definedName name="GSDGG">#REF!</definedName>
    <definedName name="gtst">#REF!</definedName>
    <definedName name="GTTA">#REF!</definedName>
    <definedName name="GTTB">#REF!</definedName>
    <definedName name="GTTPL">#REF!</definedName>
    <definedName name="GUPTAVP">#REF!</definedName>
    <definedName name="GV" localSheetId="3" hidden="1">{#N/A,#N/A,FALSE,"CCTV"}</definedName>
    <definedName name="GV" localSheetId="22" hidden="1">{#N/A,#N/A,FALSE,"CCTV"}</definedName>
    <definedName name="GV" localSheetId="19" hidden="1">{#N/A,#N/A,FALSE,"CCTV"}</definedName>
    <definedName name="GV" localSheetId="2" hidden="1">{#N/A,#N/A,FALSE,"CCTV"}</definedName>
    <definedName name="GV" localSheetId="25" hidden="1">{#N/A,#N/A,FALSE,"CCTV"}</definedName>
    <definedName name="GV" localSheetId="16" hidden="1">{#N/A,#N/A,FALSE,"CCTV"}</definedName>
    <definedName name="GV" localSheetId="21" hidden="1">{#N/A,#N/A,FALSE,"CCTV"}</definedName>
    <definedName name="GV" hidden="1">{#N/A,#N/A,FALSE,"CCTV"}</definedName>
    <definedName name="gvgv">#REF!</definedName>
    <definedName name="gvhgvkj">#REF!</definedName>
    <definedName name="GW" localSheetId="22">#REF!</definedName>
    <definedName name="GW" localSheetId="19">#REF!</definedName>
    <definedName name="Gw" localSheetId="16">#REF!</definedName>
    <definedName name="GW" localSheetId="21">#REF!</definedName>
    <definedName name="GW">#REF!</definedName>
    <definedName name="h" localSheetId="22" hidden="1">#REF!</definedName>
    <definedName name="h" localSheetId="21" hidden="1">#REF!</definedName>
    <definedName name="h" hidden="1">#REF!</definedName>
    <definedName name="H___0">#REF!</definedName>
    <definedName name="H___13">#REF!</definedName>
    <definedName name="h_1">#REF!</definedName>
    <definedName name="h_af">#REF!</definedName>
    <definedName name="h_bf">#REF!</definedName>
    <definedName name="H0">#REF!</definedName>
    <definedName name="H0___0">#REF!</definedName>
    <definedName name="H0___13">#REF!</definedName>
    <definedName name="HA" localSheetId="19">INDEX(#REF!,MATCH(#REF!,#REF!,0))</definedName>
    <definedName name="HA" localSheetId="16">INDEX(#REF!,MATCH(#REF!,#REF!,0))</definedName>
    <definedName name="HA">INDEX(#REF!,MATCH(#REF!,#REF!,0))</definedName>
    <definedName name="haba">#REF!</definedName>
    <definedName name="hai">#REF!</definedName>
    <definedName name="haj">#REF!</definedName>
    <definedName name="HANDL">#REF!</definedName>
    <definedName name="hardrock" localSheetId="3">'[103]RATES (2)'!$L$69</definedName>
    <definedName name="hardrock" localSheetId="19">#REF!</definedName>
    <definedName name="hardrock" localSheetId="2">'[103]RATES (2)'!$L$69</definedName>
    <definedName name="hardrock" localSheetId="25">'[103]RATES (2)'!$L$69</definedName>
    <definedName name="hardrock" localSheetId="16">#REF!</definedName>
    <definedName name="hardrock">#REF!</definedName>
    <definedName name="HARI" localSheetId="3">'[81]ANNEXURE-A'!#REF!</definedName>
    <definedName name="HARI" localSheetId="19">#REF!</definedName>
    <definedName name="HARI" localSheetId="2">'[81]ANNEXURE-A'!#REF!</definedName>
    <definedName name="HARI" localSheetId="25">'[81]ANNEXURE-A'!#REF!</definedName>
    <definedName name="HARI" localSheetId="16">#REF!</definedName>
    <definedName name="HARI">#REF!</definedName>
    <definedName name="HaulWMM" localSheetId="3">[11]Basicrates!$D$93</definedName>
    <definedName name="HaulWMM" localSheetId="19">#REF!</definedName>
    <definedName name="HaulWMM" localSheetId="2">[11]Basicrates!$D$93</definedName>
    <definedName name="HaulWMM" localSheetId="25">[11]Basicrates!$D$93</definedName>
    <definedName name="HaulWMM" localSheetId="16">#REF!</definedName>
    <definedName name="HaulWMM">#REF!</definedName>
    <definedName name="HB" localSheetId="19">INDEX(#REF!,MATCH(#REF!,#REF!,0))</definedName>
    <definedName name="HB" localSheetId="16">INDEX(#REF!,MATCH(#REF!,#REF!,0))</definedName>
    <definedName name="HB">INDEX(#REF!,MATCH(#REF!,#REF!,0))</definedName>
    <definedName name="HBGDust" localSheetId="3">[11]Basicrates!$F$15</definedName>
    <definedName name="HBGDust" localSheetId="19">#REF!</definedName>
    <definedName name="HBGDust" localSheetId="2">[11]Basicrates!$F$15</definedName>
    <definedName name="HBGDust" localSheetId="25">[11]Basicrates!$F$15</definedName>
    <definedName name="HBGDust" localSheetId="16">#REF!</definedName>
    <definedName name="HBGDust">#REF!</definedName>
    <definedName name="HC" localSheetId="19">INDEX(#REF!,MATCH(#REF!,#REF!,0))</definedName>
    <definedName name="HC" localSheetId="16">INDEX(#REF!,MATCH(#REF!,#REF!,0))</definedName>
    <definedName name="HC">INDEX(#REF!,MATCH(#REF!,#REF!,0))</definedName>
    <definedName name="Hcbdw" localSheetId="3">[121]Timesheet!#REF!</definedName>
    <definedName name="Hcbdw" localSheetId="22">#REF!</definedName>
    <definedName name="Hcbdw" localSheetId="19">#REF!</definedName>
    <definedName name="Hcbdw" localSheetId="2">[121]Timesheet!#REF!</definedName>
    <definedName name="Hcbdw" localSheetId="25">[121]Timesheet!#REF!</definedName>
    <definedName name="Hcbdw" localSheetId="16">#REF!</definedName>
    <definedName name="Hcbdw" localSheetId="21">#REF!</definedName>
    <definedName name="Hcbdw">#REF!</definedName>
    <definedName name="Hcw" localSheetId="3">[121]Timesheet!#REF!</definedName>
    <definedName name="Hcw" localSheetId="22">#REF!</definedName>
    <definedName name="Hcw" localSheetId="19">#REF!</definedName>
    <definedName name="Hcw" localSheetId="2">[121]Timesheet!#REF!</definedName>
    <definedName name="Hcw" localSheetId="25">[121]Timesheet!#REF!</definedName>
    <definedName name="Hcw" localSheetId="16">#REF!</definedName>
    <definedName name="Hcw" localSheetId="21">#REF!</definedName>
    <definedName name="Hcw">#REF!</definedName>
    <definedName name="HD" localSheetId="19">INDEX(#REF!,MATCH(#REF!,#REF!,0))</definedName>
    <definedName name="HD" localSheetId="16">INDEX(#REF!,MATCH(#REF!,#REF!,0))</definedName>
    <definedName name="HD">INDEX(#REF!,MATCH(#REF!,#REF!,0))</definedName>
    <definedName name="hdffghh">#REF!</definedName>
    <definedName name="HE" localSheetId="22">#REF!</definedName>
    <definedName name="HE" localSheetId="21">#REF!</definedName>
    <definedName name="HE">#REF!</definedName>
    <definedName name="head1">[20]Code!$B$1</definedName>
    <definedName name="head2">[16]Code!#REF!</definedName>
    <definedName name="head3">[16]Code!#REF!</definedName>
    <definedName name="Header" localSheetId="22">#REF!</definedName>
    <definedName name="Header" localSheetId="21">#REF!</definedName>
    <definedName name="Header">#REF!</definedName>
    <definedName name="Header_Row">ROW(#REF!)</definedName>
    <definedName name="HEATER_DATA">#REF!</definedName>
    <definedName name="hed">#REF!</definedName>
    <definedName name="HEDGING">#REF!</definedName>
    <definedName name="her">'[84]220 11  BS '!#REF!</definedName>
    <definedName name="Herstellerangaben">#REF!</definedName>
    <definedName name="hf">#REF!</definedName>
    <definedName name="hfh" hidden="1">{"'PROFITABILITY'!$A$1:$F$45"}</definedName>
    <definedName name="hfi">#REF!</definedName>
    <definedName name="hfjtyu" hidden="1">{"'PROFITABILITY'!$A$1:$F$45"}</definedName>
    <definedName name="HG" localSheetId="19">INDEX(#REF!,MATCH(#REF!,#REF!,0))</definedName>
    <definedName name="HG" localSheetId="2">INDEX(#REF!,MATCH(#REF!,#REF!,0))</definedName>
    <definedName name="HG" localSheetId="25">INDEX(#REF!,MATCH(#REF!,#REF!,0))</definedName>
    <definedName name="HG" localSheetId="16">INDEX(#REF!,MATCH(#REF!,#REF!,0))</definedName>
    <definedName name="HG">INDEX(#REF!,MATCH(#REF!,#REF!,0))</definedName>
    <definedName name="HGDFGD" localSheetId="3"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16"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GD"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hgdfhfjkg">[122]Timesheet!#REF!</definedName>
    <definedName name="HGGDF"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GDF"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r">#REF!</definedName>
    <definedName name="hgvgv">#REF!</definedName>
    <definedName name="hh" localSheetId="22">#REF!</definedName>
    <definedName name="hh" localSheetId="19">#REF!</definedName>
    <definedName name="hh" localSheetId="21">#REF!</definedName>
    <definedName name="hh">#REF!</definedName>
    <definedName name="hh___0">#REF!</definedName>
    <definedName name="hh___13">#REF!</definedName>
    <definedName name="hhgfhbfghj">#REF!</definedName>
    <definedName name="hhgg">[54]GWC!#REF!</definedName>
    <definedName name="hhh">#REF!</definedName>
    <definedName name="hhh_1">#REF!</definedName>
    <definedName name="hhhh">#REF!</definedName>
    <definedName name="hhhhhhh">#REF!</definedName>
    <definedName name="hhhhhhhh">'[113]UNP-NCW '!#REF!</definedName>
    <definedName name="hhhhhhhhh">'[113]UNP-NCW '!#REF!</definedName>
    <definedName name="hhhkh" hidden="1">#REF!</definedName>
    <definedName name="hhmm">#REF!</definedName>
    <definedName name="Hhpc" localSheetId="3">[121]Timesheet!#REF!</definedName>
    <definedName name="Hhpc" localSheetId="22">#REF!</definedName>
    <definedName name="Hhpc" localSheetId="19">#REF!</definedName>
    <definedName name="Hhpc" localSheetId="2">[121]Timesheet!#REF!</definedName>
    <definedName name="Hhpc" localSheetId="25">[121]Timesheet!#REF!</definedName>
    <definedName name="Hhpc" localSheetId="16">#REF!</definedName>
    <definedName name="Hhpc" localSheetId="21">#REF!</definedName>
    <definedName name="Hhpc">#REF!</definedName>
    <definedName name="hhs" localSheetId="22">#REF!</definedName>
    <definedName name="hhs" localSheetId="21">#REF!</definedName>
    <definedName name="hhs">#REF!</definedName>
    <definedName name="hhss">#REF!</definedName>
    <definedName name="HI" localSheetId="3">INDEX(#REF!,MATCH(#REF!,#REF!,0))</definedName>
    <definedName name="hi" localSheetId="22">#REF!</definedName>
    <definedName name="hi" localSheetId="19">#REF!</definedName>
    <definedName name="HI" localSheetId="2">INDEX(#REF!,MATCH(#REF!,#REF!,0))</definedName>
    <definedName name="HI" localSheetId="25">INDEX(#REF!,MATCH(#REF!,#REF!,0))</definedName>
    <definedName name="hi" localSheetId="21">#REF!</definedName>
    <definedName name="hi">#REF!</definedName>
    <definedName name="HiddenRows" localSheetId="3" hidden="1">[98]Uls!$A$35:$A$35</definedName>
    <definedName name="HiddenRows" localSheetId="19" hidden="1">#REF!</definedName>
    <definedName name="HiddenRows" localSheetId="2" hidden="1">[98]Uls!$A$35:$A$35</definedName>
    <definedName name="HiddenRows" localSheetId="25" hidden="1">[98]Uls!$A$35:$A$35</definedName>
    <definedName name="HiddenRows" localSheetId="16" hidden="1">#REF!</definedName>
    <definedName name="HiddenRows" hidden="1">#REF!</definedName>
    <definedName name="hijkl" localSheetId="3" hidden="1">{"'PROFITABILITY'!$A$1:$F$45"}</definedName>
    <definedName name="hijkl" localSheetId="22" hidden="1">{"'PROFITABILITY'!$A$1:$F$45"}</definedName>
    <definedName name="hijkl" localSheetId="19" hidden="1">{"'PROFITABILITY'!$A$1:$F$45"}</definedName>
    <definedName name="hijkl" localSheetId="2" hidden="1">{"'PROFITABILITY'!$A$1:$F$45"}</definedName>
    <definedName name="hijkl" localSheetId="25" hidden="1">{"'PROFITABILITY'!$A$1:$F$45"}</definedName>
    <definedName name="hijkl" localSheetId="16" hidden="1">{"'PROFITABILITY'!$A$1:$F$45"}</definedName>
    <definedName name="hijkl" localSheetId="21" hidden="1">{"'PROFITABILITY'!$A$1:$F$45"}</definedName>
    <definedName name="hijkl" hidden="1">{"'PROFITABILITY'!$A$1:$F$45"}</definedName>
    <definedName name="HINDHUSTAN">#REF!</definedName>
    <definedName name="HINDI">#REF!</definedName>
    <definedName name="HIns" localSheetId="3">[67]DSLP!#REF!</definedName>
    <definedName name="HIns" localSheetId="22">#REF!</definedName>
    <definedName name="HIns" localSheetId="19">#REF!</definedName>
    <definedName name="HIns" localSheetId="2">[67]DSLP!#REF!</definedName>
    <definedName name="HIns" localSheetId="25">[67]DSLP!#REF!</definedName>
    <definedName name="HIns" localSheetId="16">#REF!</definedName>
    <definedName name="HIns" localSheetId="21">#REF!</definedName>
    <definedName name="HIns">#REF!</definedName>
    <definedName name="Hipc" localSheetId="3">[121]Timesheet!#REF!</definedName>
    <definedName name="Hipc" localSheetId="22">#REF!</definedName>
    <definedName name="Hipc" localSheetId="19">#REF!</definedName>
    <definedName name="Hipc" localSheetId="2">[121]Timesheet!#REF!</definedName>
    <definedName name="Hipc" localSheetId="25">[121]Timesheet!#REF!</definedName>
    <definedName name="Hipc" localSheetId="16">#REF!</definedName>
    <definedName name="Hipc" localSheetId="21">#REF!</definedName>
    <definedName name="Hipc">#REF!</definedName>
    <definedName name="Hire_Amortize" localSheetId="16">#REF!</definedName>
    <definedName name="Hire_Amortize">#REF!</definedName>
    <definedName name="His"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9"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1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s"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hiuhiuhpoho" localSheetId="19">#REF!</definedName>
    <definedName name="hiuhiuhpoho">#REF!</definedName>
    <definedName name="Hiway" localSheetId="19">#REF!</definedName>
    <definedName name="Hiway">#REF!</definedName>
    <definedName name="HJ" localSheetId="19">INDEX(#REF!,MATCH(#REF!,#REF!,0))</definedName>
    <definedName name="HJ" localSheetId="2">INDEX(#REF!,MATCH(#REF!,#REF!,0))</definedName>
    <definedName name="HJ" localSheetId="25">INDEX(#REF!,MATCH(#REF!,#REF!,0))</definedName>
    <definedName name="HJ" localSheetId="16">INDEX(#REF!,MATCH(#REF!,#REF!,0))</definedName>
    <definedName name="HJ">INDEX(#REF!,MATCH(#REF!,#REF!,0))</definedName>
    <definedName name="hjbghb">#REF!</definedName>
    <definedName name="hjjjjjj" hidden="1">{"form-D1",#N/A,FALSE,"FORM-D1";"form-D1_amt",#N/A,FALSE,"FORM-D1"}</definedName>
    <definedName name="HK" localSheetId="19">INDEX(#REF!,MATCH(#REF!,#REF!,0))</definedName>
    <definedName name="HK" localSheetId="16">INDEX(#REF!,MATCH(#REF!,#REF!,0))</definedName>
    <definedName name="HK">INDEX(#REF!,MATCH(#REF!,#REF!,0))</definedName>
    <definedName name="hkg">#REF!</definedName>
    <definedName name="HL" localSheetId="22">INDEX(#REF!,MATCH(#REF!,#REF!,0))</definedName>
    <definedName name="HL" localSheetId="19">INDEX(#REF!,MATCH(#REF!,#REF!,0))</definedName>
    <definedName name="HL" localSheetId="2">INDEX(#REF!,MATCH(#REF!,#REF!,0))</definedName>
    <definedName name="HL" localSheetId="25">INDEX(#REF!,MATCH(#REF!,#REF!,0))</definedName>
    <definedName name="hl" localSheetId="16">#REF!</definedName>
    <definedName name="HL" localSheetId="21">INDEX(#REF!,MATCH(#REF!,#REF!,0))</definedName>
    <definedName name="HL">INDEX(#REF!,MATCH(#REF!,#REF!,0))</definedName>
    <definedName name="hleft">#REF!</definedName>
    <definedName name="Hlp" localSheetId="3">[121]Timesheet!#REF!</definedName>
    <definedName name="Hlp" localSheetId="22">#REF!</definedName>
    <definedName name="Hlp" localSheetId="19">#REF!</definedName>
    <definedName name="Hlp" localSheetId="2">[121]Timesheet!#REF!</definedName>
    <definedName name="Hlp" localSheetId="25">[121]Timesheet!#REF!</definedName>
    <definedName name="Hlp" localSheetId="16">#REF!</definedName>
    <definedName name="Hlp" localSheetId="21">#REF!</definedName>
    <definedName name="Hlp">#REF!</definedName>
    <definedName name="HM" localSheetId="3">#REF!</definedName>
    <definedName name="HM" localSheetId="22">#REF!</definedName>
    <definedName name="HM" localSheetId="21">#REF!</definedName>
    <definedName name="HM">#REF!</definedName>
    <definedName name="ＨＭ_ＨＥ_合__計" localSheetId="3">#REF!</definedName>
    <definedName name="ＨＭ_ＨＥ_合__計">#REF!</definedName>
    <definedName name="HMD">#REF!</definedName>
    <definedName name="HN">#REF!</definedName>
    <definedName name="HNDCLR_CHGS">#REF!</definedName>
    <definedName name="ho" hidden="1">#REF!</definedName>
    <definedName name="ho___0">#REF!</definedName>
    <definedName name="ho___13">#REF!</definedName>
    <definedName name="hoi" localSheetId="3">[67]DSLP!#REF!</definedName>
    <definedName name="hoi" localSheetId="22">#REF!</definedName>
    <definedName name="hoi" localSheetId="19">#REF!</definedName>
    <definedName name="hoi" localSheetId="2">[67]DSLP!#REF!</definedName>
    <definedName name="hoi" localSheetId="25">[67]DSLP!#REF!</definedName>
    <definedName name="hoi" localSheetId="16">#REF!</definedName>
    <definedName name="hoi" localSheetId="21">#REF!</definedName>
    <definedName name="hoi">#REF!</definedName>
    <definedName name="hone">#REF!</definedName>
    <definedName name="hoo" localSheetId="16">#REF!</definedName>
    <definedName name="hoo">#REF!</definedName>
    <definedName name="hotwo">#REF!</definedName>
    <definedName name="HP" hidden="1">{"form-D1",#N/A,FALSE,"FORM-D1";"form-D1_amt",#N/A,FALSE,"FORM-D1"}</definedName>
    <definedName name="HR" localSheetId="2">#REF!</definedName>
    <definedName name="HR" localSheetId="25">#REF!</definedName>
    <definedName name="HR">#REF!</definedName>
    <definedName name="hright">#REF!</definedName>
    <definedName name="hS" localSheetId="22">#REF!</definedName>
    <definedName name="hS" localSheetId="21">#REF!</definedName>
    <definedName name="hS">#REF!</definedName>
    <definedName name="hS___0">#REF!</definedName>
    <definedName name="hS___13">#REF!</definedName>
    <definedName name="Hs_atm" localSheetId="3">[121]Timesheet!#REF!</definedName>
    <definedName name="Hs_atm" localSheetId="22">#REF!</definedName>
    <definedName name="Hs_atm" localSheetId="19">#REF!</definedName>
    <definedName name="Hs_atm" localSheetId="2">[121]Timesheet!#REF!</definedName>
    <definedName name="Hs_atm" localSheetId="25">[121]Timesheet!#REF!</definedName>
    <definedName name="Hs_atm" localSheetId="16">#REF!</definedName>
    <definedName name="Hs_atm" localSheetId="21">#REF!</definedName>
    <definedName name="Hs_atm">#REF!</definedName>
    <definedName name="HSn" localSheetId="22">#REF!</definedName>
    <definedName name="HSn" localSheetId="21">#REF!</definedName>
    <definedName name="HSn">#REF!</definedName>
    <definedName name="HSS">#REF!</definedName>
    <definedName name="ht">[33]Coalmine!#REF!</definedName>
    <definedName name="HTd">#REF!</definedName>
    <definedName name="hthree">#REF!</definedName>
    <definedName name="html" localSheetId="3" hidden="1">{"'PROFITABILITY'!$A$1:$F$45"}</definedName>
    <definedName name="html" localSheetId="22" hidden="1">{"'PROFITABILITY'!$A$1:$F$45"}</definedName>
    <definedName name="html" localSheetId="19" hidden="1">{"'PROFITABILITY'!$A$1:$F$45"}</definedName>
    <definedName name="html" localSheetId="2" hidden="1">{"'PROFITABILITY'!$A$1:$F$45"}</definedName>
    <definedName name="html" localSheetId="25" hidden="1">{"'PROFITABILITY'!$A$1:$F$45"}</definedName>
    <definedName name="html" localSheetId="16" hidden="1">{"'PROFITABILITY'!$A$1:$F$45"}</definedName>
    <definedName name="html" localSheetId="21" hidden="1">{"'PROFITABILITY'!$A$1:$F$45"}</definedName>
    <definedName name="html" hidden="1">{"'PROFITABILITY'!$A$1:$F$45"}</definedName>
    <definedName name="HTML_CodePage" hidden="1">1252</definedName>
    <definedName name="HTML_Control" localSheetId="3" hidden="1">{"'PROFITABILITY'!$A$1:$F$45"}</definedName>
    <definedName name="HTML_Control" localSheetId="22" hidden="1">{"'PROFITABILITY'!$A$1:$F$45"}</definedName>
    <definedName name="HTML_Control" localSheetId="19" hidden="1">{"'PROFITABILITY'!$A$1:$F$45"}</definedName>
    <definedName name="HTML_Control" localSheetId="2" hidden="1">{"'PROFITABILITY'!$A$1:$F$45"}</definedName>
    <definedName name="HTML_Control" localSheetId="25" hidden="1">{"'PROFITABILITY'!$A$1:$F$45"}</definedName>
    <definedName name="HTML_Control" localSheetId="16" hidden="1">{"'PROFITABILITY'!$A$1:$F$45"}</definedName>
    <definedName name="HTML_Control" localSheetId="21" hidden="1">{"'PROFITABILITY'!$A$1:$F$45"}</definedName>
    <definedName name="HTML_Control" hidden="1">{"'PROFITABILITY'!$A$1:$F$45"}</definedName>
    <definedName name="HTML_Control_1" localSheetId="3" hidden="1">{"'PROFITABILITY'!$A$1:$F$45"}</definedName>
    <definedName name="HTML_Control_1" localSheetId="22" hidden="1">{"'PROFITABILITY'!$A$1:$F$45"}</definedName>
    <definedName name="HTML_Control_1" localSheetId="19" hidden="1">{"'PROFITABILITY'!$A$1:$F$45"}</definedName>
    <definedName name="HTML_Control_1" localSheetId="2" hidden="1">{"'PROFITABILITY'!$A$1:$F$45"}</definedName>
    <definedName name="HTML_Control_1" localSheetId="25" hidden="1">{"'PROFITABILITY'!$A$1:$F$45"}</definedName>
    <definedName name="HTML_Control_1" localSheetId="16" hidden="1">{"'PROFITABILITY'!$A$1:$F$45"}</definedName>
    <definedName name="HTML_Control_1" localSheetId="21" hidden="1">{"'PROFITABILITY'!$A$1:$F$45"}</definedName>
    <definedName name="HTML_Control_1" hidden="1">{"'PROFITABILITY'!$A$1:$F$45"}</definedName>
    <definedName name="HTML_control2" localSheetId="22" hidden="1">{"'Sheet1'!$A$4386:$N$4591"}</definedName>
    <definedName name="HTML_control2" localSheetId="19" hidden="1">{"'Sheet1'!$A$4386:$N$4591"}</definedName>
    <definedName name="HTML_control2" localSheetId="2" hidden="1">{"'Sheet1'!$A$4386:$N$4591"}</definedName>
    <definedName name="HTML_control2" localSheetId="25" hidden="1">{"'Sheet1'!$A$4386:$N$4591"}</definedName>
    <definedName name="HTML_control2" localSheetId="16" hidden="1">{"'Sheet1'!$A$4386:$N$4591"}</definedName>
    <definedName name="HTML_control2" localSheetId="21" hidden="1">{"'Sheet1'!$A$4386:$N$4591"}</definedName>
    <definedName name="HTML_control2" hidden="1">{"'Sheet1'!$A$4386:$N$4591"}</definedName>
    <definedName name="HTML_Description" hidden="1">""</definedName>
    <definedName name="HTML_Email" hidden="1">""</definedName>
    <definedName name="HTML_Header" localSheetId="2" hidden="1">"PRICE AND PROFOTABILITY"</definedName>
    <definedName name="HTML_Header" localSheetId="25" hidden="1">"PRICE AND PROFOTABILITY"</definedName>
    <definedName name="HTML_Header" hidden="1">"PRICE AND PROFOTABILITY"</definedName>
    <definedName name="HTML_LastUpdate" localSheetId="2" hidden="1">"2/9/99"</definedName>
    <definedName name="HTML_LastUpdate" localSheetId="25" hidden="1">"2/9/99"</definedName>
    <definedName name="HTML_LastUpdate" hidden="1">"2/9/99"</definedName>
    <definedName name="HTML_LineAfter" localSheetId="2" hidden="1">TRUE</definedName>
    <definedName name="HTML_LineAfter" localSheetId="25" hidden="1">TRUE</definedName>
    <definedName name="HTML_LineAfter" hidden="1">TRUE</definedName>
    <definedName name="HTML_LineBefore" localSheetId="2" hidden="1">TRUE</definedName>
    <definedName name="HTML_LineBefore" localSheetId="25" hidden="1">TRUE</definedName>
    <definedName name="HTML_LineBefore" hidden="1">TRUE</definedName>
    <definedName name="HTML_Name" localSheetId="2" hidden="1">"KEC  INTERNATIONAL"</definedName>
    <definedName name="HTML_Name" localSheetId="25" hidden="1">"KEC  INTERNATIONAL"</definedName>
    <definedName name="HTML_Name" hidden="1">"KEC  INTERNATIONAL"</definedName>
    <definedName name="HTML_OBDlg2" hidden="1">TRUE</definedName>
    <definedName name="HTML_OBDlg4" hidden="1">TRUE</definedName>
    <definedName name="HTML_OS" hidden="1">0</definedName>
    <definedName name="HTML_PathFile" localSheetId="2" hidden="1">"C:\My Documents\XLS.htm"</definedName>
    <definedName name="HTML_PathFile" localSheetId="25" hidden="1">"C:\My Documents\XLS.htm"</definedName>
    <definedName name="HTML_PathFile" hidden="1">"C:\My Documents\XLS.htm"</definedName>
    <definedName name="HTML_Title" localSheetId="2" hidden="1">"MANANTALI PROJECT"</definedName>
    <definedName name="HTML_Title" localSheetId="25" hidden="1">"MANANTALI PROJECT"</definedName>
    <definedName name="HTML_Title" hidden="1">"MANANTALI PROJECT"</definedName>
    <definedName name="html2" localSheetId="3" hidden="1">{"'PROFITABILITY'!$A$1:$F$45"}</definedName>
    <definedName name="html2" localSheetId="22" hidden="1">{"'PROFITABILITY'!$A$1:$F$45"}</definedName>
    <definedName name="html2" localSheetId="19" hidden="1">{"'PROFITABILITY'!$A$1:$F$45"}</definedName>
    <definedName name="html2" localSheetId="2" hidden="1">{"'PROFITABILITY'!$A$1:$F$45"}</definedName>
    <definedName name="html2" localSheetId="25" hidden="1">{"'PROFITABILITY'!$A$1:$F$45"}</definedName>
    <definedName name="html2" localSheetId="16" hidden="1">{"'PROFITABILITY'!$A$1:$F$45"}</definedName>
    <definedName name="html2" localSheetId="21" hidden="1">{"'PROFITABILITY'!$A$1:$F$45"}</definedName>
    <definedName name="html2" hidden="1">{"'PROFITABILITY'!$A$1:$F$45"}</definedName>
    <definedName name="HTn">#REF!</definedName>
    <definedName name="htwo" localSheetId="2">#REF!</definedName>
    <definedName name="htwo" localSheetId="25">#REF!</definedName>
    <definedName name="htwo">#REF!</definedName>
    <definedName name="Hu">#REF!</definedName>
    <definedName name="Hu___0">#REF!</definedName>
    <definedName name="Hu___13">#REF!</definedName>
    <definedName name="humepipe1200" localSheetId="3">'[22]Material '!$G$48</definedName>
    <definedName name="humepipe1200" localSheetId="19">#REF!</definedName>
    <definedName name="humepipe1200" localSheetId="2">'[22]Material '!$G$48</definedName>
    <definedName name="humepipe1200" localSheetId="25">'[22]Material '!$G$48</definedName>
    <definedName name="humepipe1200" localSheetId="16">#REF!</definedName>
    <definedName name="humepipe1200">#REF!</definedName>
    <definedName name="humepipenp3" localSheetId="3">'[22]Material '!$G$49</definedName>
    <definedName name="humepipenp3" localSheetId="19">#REF!</definedName>
    <definedName name="humepipenp3" localSheetId="2">'[22]Material '!$G$49</definedName>
    <definedName name="humepipenp3" localSheetId="25">'[22]Material '!$G$49</definedName>
    <definedName name="humepipenp3" localSheetId="16">#REF!</definedName>
    <definedName name="humepipenp3">#REF!</definedName>
    <definedName name="HV" localSheetId="22">#REF!</definedName>
    <definedName name="HV" localSheetId="16">#REF!</definedName>
    <definedName name="HV" localSheetId="21">#REF!</definedName>
    <definedName name="HV">#REF!</definedName>
    <definedName name="Hw">#REF!</definedName>
    <definedName name="Hw_atm" localSheetId="3">[121]Timesheet!#REF!</definedName>
    <definedName name="Hw_atm" localSheetId="22">#REF!</definedName>
    <definedName name="Hw_atm" localSheetId="19">#REF!</definedName>
    <definedName name="Hw_atm" localSheetId="2">[121]Timesheet!#REF!</definedName>
    <definedName name="Hw_atm" localSheetId="25">[121]Timesheet!#REF!</definedName>
    <definedName name="Hw_atm" localSheetId="16">#REF!</definedName>
    <definedName name="Hw_atm" localSheetId="21">#REF!</definedName>
    <definedName name="Hw_atm">#REF!</definedName>
    <definedName name="HX" localSheetId="22">#REF!</definedName>
    <definedName name="HX" localSheetId="2">#REF!</definedName>
    <definedName name="HX" localSheetId="25">#REF!</definedName>
    <definedName name="HX" localSheetId="21">#REF!</definedName>
    <definedName name="HX">#REF!</definedName>
    <definedName name="hxa" localSheetId="2">#REF!</definedName>
    <definedName name="hxa" localSheetId="25">#REF!</definedName>
    <definedName name="hxa">#REF!</definedName>
    <definedName name="hxb" localSheetId="3">[67]DSLP!#REF!</definedName>
    <definedName name="hxb" localSheetId="22">#REF!</definedName>
    <definedName name="hxb" localSheetId="19">#REF!</definedName>
    <definedName name="hxb" localSheetId="2">[67]DSLP!#REF!</definedName>
    <definedName name="hxb" localSheetId="25">[67]DSLP!#REF!</definedName>
    <definedName name="hxb" localSheetId="16">#REF!</definedName>
    <definedName name="hxb" localSheetId="21">#REF!</definedName>
    <definedName name="hxb">#REF!</definedName>
    <definedName name="hxc" localSheetId="16">#REF!</definedName>
    <definedName name="hxc">#REF!</definedName>
    <definedName name="hxd" localSheetId="22">#REF!</definedName>
    <definedName name="hxd" localSheetId="2">#REF!</definedName>
    <definedName name="hxd" localSheetId="25">#REF!</definedName>
    <definedName name="hxd" localSheetId="21">#REF!</definedName>
    <definedName name="hxd">#REF!</definedName>
    <definedName name="hxdd">[25]CAL!#REF!</definedName>
    <definedName name="hxe">#REF!</definedName>
    <definedName name="hxee">[25]CAL!#REF!</definedName>
    <definedName name="hxf">#REF!</definedName>
    <definedName name="Hxg">'[123]220Kv'!#REF!</definedName>
    <definedName name="hxi" localSheetId="3">[67]DSLP!#REF!</definedName>
    <definedName name="hxi" localSheetId="22">#REF!</definedName>
    <definedName name="hxi" localSheetId="19">#REF!</definedName>
    <definedName name="hxi" localSheetId="2">[67]DSLP!#REF!</definedName>
    <definedName name="hxi" localSheetId="25">[67]DSLP!#REF!</definedName>
    <definedName name="hxi" localSheetId="16">#REF!</definedName>
    <definedName name="hxi" localSheetId="21">#REF!</definedName>
    <definedName name="hxi">#REF!</definedName>
    <definedName name="hy">#REF!</definedName>
    <definedName name="hyio" localSheetId="16">#REF!</definedName>
    <definedName name="hyio">#REF!</definedName>
    <definedName name="HYSD" localSheetId="3">'[79]Abs PMRL'!$B$702</definedName>
    <definedName name="HYSD" localSheetId="22">#REF!</definedName>
    <definedName name="HYSD" localSheetId="19">#REF!</definedName>
    <definedName name="HYSD" localSheetId="2">'[79]Abs PMRL'!$B$702</definedName>
    <definedName name="HYSD" localSheetId="25">'[79]Abs PMRL'!$B$702</definedName>
    <definedName name="HYSD" localSheetId="16">#REF!</definedName>
    <definedName name="HYSD" localSheetId="21">#REF!</definedName>
    <definedName name="HYSD">#REF!</definedName>
    <definedName name="HYSD_Steel" localSheetId="3">'[45]Materials '!$AV$23</definedName>
    <definedName name="HYSD_Steel" localSheetId="19">#REF!</definedName>
    <definedName name="HYSD_Steel" localSheetId="2">'[45]Materials '!$AV$23</definedName>
    <definedName name="HYSD_Steel" localSheetId="25">'[45]Materials '!$AV$23</definedName>
    <definedName name="HYSD_Steel" localSheetId="16">#REF!</definedName>
    <definedName name="HYSD_Steel">#REF!</definedName>
    <definedName name="hysdqrate" localSheetId="16">#REF!</definedName>
    <definedName name="hysdqrate">#REF!</definedName>
    <definedName name="Hz" localSheetId="16">#REF!</definedName>
    <definedName name="Hz">#REF!</definedName>
    <definedName name="I" localSheetId="22">#REF!</definedName>
    <definedName name="I" localSheetId="21">#REF!</definedName>
    <definedName name="I">#REF!</definedName>
    <definedName name="I___0">#REF!</definedName>
    <definedName name="I___13">#REF!</definedName>
    <definedName name="i_1">#REF!</definedName>
    <definedName name="I00.48">#REF!</definedName>
    <definedName name="I0138.0">#REF!</definedName>
    <definedName name="I04.16">#REF!</definedName>
    <definedName name="I2m" localSheetId="2">#REF!</definedName>
    <definedName name="I2m" localSheetId="25">#REF!</definedName>
    <definedName name="I2m">#REF!</definedName>
    <definedName name="i3phf">#REF!</definedName>
    <definedName name="IA" localSheetId="19">INDEX(#REF!,MATCH(#REF!,#REF!,0))</definedName>
    <definedName name="IA" localSheetId="16">INDEX(#REF!,MATCH(#REF!,#REF!,0))</definedName>
    <definedName name="IA">INDEX(#REF!,MATCH(#REF!,#REF!,0))</definedName>
    <definedName name="IAH">#REF!</definedName>
    <definedName name="IAM" localSheetId="22" hidden="1">{"'Sheet1'!$A$4386:$N$4591"}</definedName>
    <definedName name="IAM" localSheetId="19" hidden="1">{"'Sheet1'!$A$4386:$N$4591"}</definedName>
    <definedName name="IAM" localSheetId="2" hidden="1">{"'Sheet1'!$A$4386:$N$4591"}</definedName>
    <definedName name="IAM" localSheetId="25" hidden="1">{"'Sheet1'!$A$4386:$N$4591"}</definedName>
    <definedName name="IAM" localSheetId="16" hidden="1">{"'Sheet1'!$A$4386:$N$4591"}</definedName>
    <definedName name="IAM" localSheetId="21" hidden="1">{"'Sheet1'!$A$4386:$N$4591"}</definedName>
    <definedName name="IAM" hidden="1">{"'Sheet1'!$A$4386:$N$4591"}</definedName>
    <definedName name="IB" localSheetId="19">INDEX(#REF!,MATCH(#REF!,#REF!,0))</definedName>
    <definedName name="IB" localSheetId="16">INDEX(#REF!,MATCH(#REF!,#REF!,0))</definedName>
    <definedName name="IB">INDEX(#REF!,MATCH(#REF!,#REF!,0))</definedName>
    <definedName name="IC" localSheetId="22">INDEX(#REF!,MATCH(#REF!,#REF!,0))</definedName>
    <definedName name="IC" localSheetId="19">INDEX(#REF!,MATCH(#REF!,#REF!,0))</definedName>
    <definedName name="IC" localSheetId="2">INDEX(#REF!,MATCH(#REF!,#REF!,0))</definedName>
    <definedName name="IC" localSheetId="25">INDEX(#REF!,MATCH(#REF!,#REF!,0))</definedName>
    <definedName name="ic" localSheetId="16">5%</definedName>
    <definedName name="IC" localSheetId="21">INDEX(#REF!,MATCH(#REF!,#REF!,0))</definedName>
    <definedName name="IC">INDEX(#REF!,MATCH(#REF!,#REF!,0))</definedName>
    <definedName name="icb">[124]Codes!$C$9</definedName>
    <definedName name="Icc" localSheetId="19">#REF!*#REF!</definedName>
    <definedName name="Icc" localSheetId="16">#REF!*#REF!</definedName>
    <definedName name="Icc">#REF!*#REF!</definedName>
    <definedName name="Icc0">#REF!</definedName>
    <definedName name="IceThickness">#REF!</definedName>
    <definedName name="icfai">#REF!</definedName>
    <definedName name="ICS_DISCUSSION_C_ISSUES_List" localSheetId="22">#REF!</definedName>
    <definedName name="ICS_DISCUSSION_C_ISSUES_List" localSheetId="21">#REF!</definedName>
    <definedName name="ICS_DISCUSSION_C_ISSUES_List" localSheetId="1">#REF!</definedName>
    <definedName name="ICS_DISCUSSION_C_ISSUES_List">#REF!</definedName>
    <definedName name="ID">#REF!</definedName>
    <definedName name="IDA">#REF!</definedName>
    <definedName name="idb">#REF!</definedName>
    <definedName name="IDIOT">#REF!</definedName>
    <definedName name="IDLandS_Peak_MP">#REF!</definedName>
    <definedName name="idt">#REF!</definedName>
    <definedName name="idto" localSheetId="1">#REF!</definedName>
    <definedName name="idto">#REF!</definedName>
    <definedName name="idyn">#REF!</definedName>
    <definedName name="ie">#REF!</definedName>
    <definedName name="IE_Adv">'[104]IE 13-14'!#REF!</definedName>
    <definedName name="IE_AGWC">'[104]IE 13-14'!#REF!</definedName>
    <definedName name="IE_AM">'[104]IE 13-14'!#REF!</definedName>
    <definedName name="IE_ANFA">'[104]IE 13-14'!#REF!</definedName>
    <definedName name="IE_ANFE">'[104]IE 13-14'!#REF!</definedName>
    <definedName name="IE_ANFEBG">'[104]IE 13-14'!#REF!</definedName>
    <definedName name="IE_ANWC">'[104]IE 13-14'!#REF!</definedName>
    <definedName name="IE_Apr">'[104]IE 13-14'!$AN:$AN</definedName>
    <definedName name="IE_Aug">'[104]IE 13-14'!$AR:$AR</definedName>
    <definedName name="IE_Avg_Adv">'[104]IE 13-14'!#REF!</definedName>
    <definedName name="IE_Avg_COI">'[104]IE 13-14'!#REF!</definedName>
    <definedName name="IE_Avg_OCA">'[104]IE 13-14'!#REF!</definedName>
    <definedName name="IE_Avg_OCL">'[104]IE 13-14'!#REF!</definedName>
    <definedName name="IE_Avg_OS">'[104]IE 13-14'!#REF!</definedName>
    <definedName name="IE_Avg_Stk">'[104]IE 13-14'!#REF!</definedName>
    <definedName name="IE_Avg_VC">'[104]IE 13-14'!#REF!</definedName>
    <definedName name="IE_Avg_WC_Key">#REF!</definedName>
    <definedName name="IE_COI">'[104]IE 13-14'!#REF!</definedName>
    <definedName name="IE_Dec">'[104]IE 13-14'!$AV:$AV</definedName>
    <definedName name="IE_Deprn">'[104]IE 13-14'!#REF!</definedName>
    <definedName name="IE_Feb">'[104]IE 13-14'!$AX:$AX</definedName>
    <definedName name="IE_GM">'[104]IE 13-14'!#REF!</definedName>
    <definedName name="IE_Jan">'[104]IE 13-14'!$AW:$AW</definedName>
    <definedName name="IE_Jul">'[104]IE 13-14'!$AQ:$AQ</definedName>
    <definedName name="IE_Jun">'[104]IE 13-14'!$AP:$AP</definedName>
    <definedName name="IE_Key">'[104]IE 13-14'!#REF!</definedName>
    <definedName name="IE_Mar">'[104]IE 13-14'!$AY:$AY</definedName>
    <definedName name="IE_MAT_Sales">'[104]IE 13-14'!#REF!</definedName>
    <definedName name="IE_May">'[104]IE 13-14'!$AO:$AO</definedName>
    <definedName name="IE_Nov">'[104]IE 13-14'!$AU:$AU</definedName>
    <definedName name="IE_NWC">'[104]IE 13-14'!#REF!</definedName>
    <definedName name="IE_OB_Cust">'[104]IE 13-14'!#REF!</definedName>
    <definedName name="IE_OB_IU">'[104]IE 13-14'!#REF!</definedName>
    <definedName name="IE_OCA">'[104]IE 13-14'!#REF!</definedName>
    <definedName name="IE_OCL">'[104]IE 13-14'!#REF!</definedName>
    <definedName name="IE_Oct">'[104]IE 13-14'!$AT:$AT</definedName>
    <definedName name="IE_OD_Common">'[104]IE 13-14'!#REF!</definedName>
    <definedName name="IE_OI_Cust">'[104]IE 13-14'!#REF!</definedName>
    <definedName name="IE_OI_IU">'[104]IE 13-14'!#REF!</definedName>
    <definedName name="IE_OS">'[104]IE 13-14'!#REF!</definedName>
    <definedName name="IE_PBDIT">'[104]IE 13-14'!#REF!</definedName>
    <definedName name="IE_PBIT">'[104]IE 13-14'!#REF!</definedName>
    <definedName name="IE_Per_Key">#REF!</definedName>
    <definedName name="IE_Res_Key">#REF!</definedName>
    <definedName name="IE_Sales_Cust">'[104]IE 13-14'!#REF!</definedName>
    <definedName name="IE_Sales_IU">'[104]IE 13-14'!#REF!</definedName>
    <definedName name="IE_Sep">'[104]IE 13-14'!$AS:$AS</definedName>
    <definedName name="IE_Stk">'[104]IE 13-14'!#REF!</definedName>
    <definedName name="IE_Top_Key">#REF!</definedName>
    <definedName name="IE_VC">'[104]IE 13-14'!#REF!</definedName>
    <definedName name="IE_WC_Key">#REF!</definedName>
    <definedName name="IELWSALES">#REF!</definedName>
    <definedName name="IELYSALES">#REF!</definedName>
    <definedName name="IEPLANSALES">#REF!</definedName>
    <definedName name="IESP">#REF!</definedName>
    <definedName name="IF" localSheetId="3">INDEX(#REF!,MATCH(#REF!,#REF!,0))</definedName>
    <definedName name="If" localSheetId="19">#REF!</definedName>
    <definedName name="IF" localSheetId="2">INDEX(#REF!,MATCH(#REF!,#REF!,0))</definedName>
    <definedName name="IF" localSheetId="25">INDEX(#REF!,MATCH(#REF!,#REF!,0))</definedName>
    <definedName name="If">#REF!</definedName>
    <definedName name="If_1">#REF!</definedName>
    <definedName name="IF_J_1_RUN__PROG1" localSheetId="1">#REF!</definedName>
    <definedName name="IF_J_1_RUN__PROG1">#REF!</definedName>
    <definedName name="IFB" localSheetId="3">[100]Codes!$C$6</definedName>
    <definedName name="IFB" localSheetId="19">#REF!</definedName>
    <definedName name="IFB" localSheetId="2">[100]Codes!$C$6</definedName>
    <definedName name="IFB" localSheetId="25">[100]Codes!$C$6</definedName>
    <definedName name="IFB" localSheetId="16">#REF!</definedName>
    <definedName name="IFB">#REF!</definedName>
    <definedName name="IG" localSheetId="3">INDEX(#REF!,MATCH(#REF!,#REF!,0))</definedName>
    <definedName name="Ig" localSheetId="22">#REF!</definedName>
    <definedName name="Ig" localSheetId="19">#REF!</definedName>
    <definedName name="IG" localSheetId="2">INDEX(#REF!,MATCH(#REF!,#REF!,0))</definedName>
    <definedName name="IG" localSheetId="25">INDEX(#REF!,MATCH(#REF!,#REF!,0))</definedName>
    <definedName name="IG" localSheetId="16">#REF!</definedName>
    <definedName name="Ig" localSheetId="21">#REF!</definedName>
    <definedName name="Ig">#REF!</definedName>
    <definedName name="Ig___0">#REF!</definedName>
    <definedName name="Ig___13">#REF!</definedName>
    <definedName name="IG0.48">#REF!</definedName>
    <definedName name="IG138.0">#REF!</definedName>
    <definedName name="IGP_M">#REF!</definedName>
    <definedName name="IH" localSheetId="19">INDEX(#REF!,MATCH(#REF!,#REF!,0))</definedName>
    <definedName name="IH" localSheetId="16">INDEX(#REF!,MATCH(#REF!,#REF!,0))</definedName>
    <definedName name="IH">INDEX(#REF!,MATCH(#REF!,#REF!,0))</definedName>
    <definedName name="II">#REF!</definedName>
    <definedName name="iii">#N/A</definedName>
    <definedName name="IJ" localSheetId="19">INDEX(#REF!,MATCH(#REF!,#REF!,0))</definedName>
    <definedName name="IJ" localSheetId="16">INDEX(#REF!,MATCH(#REF!,#REF!,0))</definedName>
    <definedName name="IJ">INDEX(#REF!,MATCH(#REF!,#REF!,0))</definedName>
    <definedName name="ijui">#REF!</definedName>
    <definedName name="IK" localSheetId="3">INDEX(#REF!,MATCH(#REF!,#REF!,0))</definedName>
    <definedName name="Ik" localSheetId="19">#REF!</definedName>
    <definedName name="IK" localSheetId="2">INDEX(#REF!,MATCH(#REF!,#REF!,0))</definedName>
    <definedName name="IK" localSheetId="25">INDEX(#REF!,MATCH(#REF!,#REF!,0))</definedName>
    <definedName name="Ik">#REF!</definedName>
    <definedName name="ikmax">#REF!</definedName>
    <definedName name="IL" localSheetId="22">INDEX(#REF!,MATCH(#REF!,#REF!,0))</definedName>
    <definedName name="IL" localSheetId="19">INDEX(#REF!,MATCH(#REF!,#REF!,0))</definedName>
    <definedName name="IL" localSheetId="2">INDEX(#REF!,MATCH(#REF!,#REF!,0))</definedName>
    <definedName name="IL" localSheetId="25">INDEX(#REF!,MATCH(#REF!,#REF!,0))</definedName>
    <definedName name="IL" localSheetId="16">#REF!</definedName>
    <definedName name="IL" localSheetId="21">INDEX(#REF!,MATCH(#REF!,#REF!,0))</definedName>
    <definedName name="IL">INDEX(#REF!,MATCH(#REF!,#REF!,0))</definedName>
    <definedName name="ilgf">#REF!</definedName>
    <definedName name="illgf">#REF!</definedName>
    <definedName name="Illumination">#REF!</definedName>
    <definedName name="IM" localSheetId="19">INDEX(#REF!,MATCH(#REF!,#REF!,0))</definedName>
    <definedName name="IM" localSheetId="2">INDEX(#REF!,MATCH(#REF!,#REF!,0))</definedName>
    <definedName name="IM" localSheetId="25">INDEX(#REF!,MATCH(#REF!,#REF!,0))</definedName>
    <definedName name="IM" localSheetId="16">INDEX(#REF!,MATCH(#REF!,#REF!,0))</definedName>
    <definedName name="IM">INDEX(#REF!,MATCH(#REF!,#REF!,0))</definedName>
    <definedName name="IMADO">#REF!</definedName>
    <definedName name="IMADOKH">#REF!</definedName>
    <definedName name="IMo">#REF!</definedName>
    <definedName name="in"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COME_BGT2" localSheetId="3">#REF!</definedName>
    <definedName name="INCOME_BGT2" localSheetId="22">#REF!</definedName>
    <definedName name="INCOME_BGT2" localSheetId="16">#REF!</definedName>
    <definedName name="INCOME_BGT2" localSheetId="21">#REF!</definedName>
    <definedName name="INCOME_BGT2">#REF!</definedName>
    <definedName name="INCOME_M2" localSheetId="3">#REF!</definedName>
    <definedName name="INCOME_M2" localSheetId="16">#REF!</definedName>
    <definedName name="INCOME_M2">#REF!</definedName>
    <definedName name="INDEX">#REF!</definedName>
    <definedName name="Index_Sheet_Kutools" localSheetId="3">#REF!</definedName>
    <definedName name="Index_Sheet_Kutools">#REF!</definedName>
    <definedName name="IndicesRange">[125]FdN!$B$1:$G$65536</definedName>
    <definedName name="Individual_Mth">#REF!</definedName>
    <definedName name="Individual_PM">#REF!</definedName>
    <definedName name="Individual_PY">#REF!</definedName>
    <definedName name="Individual_YTD">#REF!</definedName>
    <definedName name="Indra">#REF!</definedName>
    <definedName name="INFEUR1">#REF!</definedName>
    <definedName name="INFEUR2">#REF!</definedName>
    <definedName name="INFR2">#REF!</definedName>
    <definedName name="INFRASTRUCTURE_ENTRY" localSheetId="3">'[31]INPUT SHEET'!$B$833:$F$858</definedName>
    <definedName name="INFRASTRUCTURE_ENTRY" localSheetId="19">#REF!</definedName>
    <definedName name="INFRASTRUCTURE_ENTRY" localSheetId="2">'[31]INPUT SHEET'!$B$833:$F$858</definedName>
    <definedName name="INFRASTRUCTURE_ENTRY" localSheetId="25">'[31]INPUT SHEET'!$B$833:$F$858</definedName>
    <definedName name="INFRASTRUCTURE_ENTRY" localSheetId="16">#REF!</definedName>
    <definedName name="INFRASTRUCTURE_ENTRY">#REF!</definedName>
    <definedName name="INFRP" localSheetId="22">#REF!</definedName>
    <definedName name="INFRP" localSheetId="16">#REF!</definedName>
    <definedName name="INFRP" localSheetId="21">#REF!</definedName>
    <definedName name="INFRP">#REF!</definedName>
    <definedName name="INFRP1" localSheetId="22">#REF!</definedName>
    <definedName name="INFRP1" localSheetId="21">#REF!</definedName>
    <definedName name="INFRP1">#REF!</definedName>
    <definedName name="INFRP2">#REF!</definedName>
    <definedName name="INFRP3">#REF!</definedName>
    <definedName name="INFSPL">#REF!</definedName>
    <definedName name="INFUSD1">#REF!</definedName>
    <definedName name="INFUSD2">#REF!</definedName>
    <definedName name="InputFile">#REF!</definedName>
    <definedName name="inr">#REF!</definedName>
    <definedName name="INS">#REF!</definedName>
    <definedName name="inserplate_joint_1">#REF!</definedName>
    <definedName name="insertplate_and_exp_joint">#REF!</definedName>
    <definedName name="inspol">#REF!</definedName>
    <definedName name="Inst.">#REF!</definedName>
    <definedName name="INSTR">#REF!</definedName>
    <definedName name="Instrument_Index">#REF!</definedName>
    <definedName name="Insurance">#REF!</definedName>
    <definedName name="INT">#REF!</definedName>
    <definedName name="Int_CFsheet">#REF!</definedName>
    <definedName name="INT_CHGS">#REF!</definedName>
    <definedName name="Int_Topsheet">#REF!</definedName>
    <definedName name="inter">#REF!</definedName>
    <definedName name="Interest_Rate">#REF!</definedName>
    <definedName name="Interior">#REF!</definedName>
    <definedName name="InterlockingBlocks" localSheetId="3">'[65]Basic Rates'!$C$23</definedName>
    <definedName name="InterlockingBlocks" localSheetId="19">#REF!</definedName>
    <definedName name="InterlockingBlocks" localSheetId="2">'[65]Basic Rates'!$C$23</definedName>
    <definedName name="InterlockingBlocks" localSheetId="25">'[65]Basic Rates'!$C$23</definedName>
    <definedName name="InterlockingBlocks" localSheetId="16">#REF!</definedName>
    <definedName name="InterlockingBlocks">#REF!</definedName>
    <definedName name="internaluse" localSheetId="22">#REF!</definedName>
    <definedName name="internaluse" localSheetId="16">#REF!</definedName>
    <definedName name="internaluse" localSheetId="21">#REF!</definedName>
    <definedName name="internaluse">#REF!</definedName>
    <definedName name="IntFreeCred" localSheetId="22">#REF!</definedName>
    <definedName name="IntFreeCred" localSheetId="21">#REF!</definedName>
    <definedName name="IntFreeCred">#REF!</definedName>
    <definedName name="IntroParagraph">#REF!</definedName>
    <definedName name="INV">#REF!</definedName>
    <definedName name="invoice">#REF!</definedName>
    <definedName name="io">#REF!</definedName>
    <definedName name="iojio">#REF!</definedName>
    <definedName name="ip">#REF!</definedName>
    <definedName name="IP_EQPT_FRGT">#REF!</definedName>
    <definedName name="IP_SPRS">#REF!</definedName>
    <definedName name="IP_SUP">#REF!</definedName>
    <definedName name="IP_TTC">#REF!</definedName>
    <definedName name="IPB">#REF!</definedName>
    <definedName name="ipc">#REF!</definedName>
    <definedName name="ipn">#REF!</definedName>
    <definedName name="IPT">#N/A</definedName>
    <definedName name="ipu" localSheetId="22">#REF!</definedName>
    <definedName name="ipu" localSheetId="19">#REF!</definedName>
    <definedName name="ipu" localSheetId="16">#REF!</definedName>
    <definedName name="ipu" localSheetId="21">#REF!</definedName>
    <definedName name="ipu">#REF!</definedName>
    <definedName name="ipu___0" localSheetId="16">#REF!</definedName>
    <definedName name="ipu___0">#REF!</definedName>
    <definedName name="ipu___13">#REF!</definedName>
    <definedName name="ir">#REF!</definedName>
    <definedName name="Irated" localSheetId="2">#REF!</definedName>
    <definedName name="Irated" localSheetId="25">#REF!</definedName>
    <definedName name="Irated">#REF!</definedName>
    <definedName name="IRR">#REF!</definedName>
    <definedName name="IRRPH">#REF!</definedName>
    <definedName name="IRUSD">#REF!</definedName>
    <definedName name="Is">#REF!</definedName>
    <definedName name="Isc">#REF!</definedName>
    <definedName name="ISLG4.16">#REF!</definedName>
    <definedName name="ismb" localSheetId="3">[126]Sheet2!$A$3:$A$16</definedName>
    <definedName name="ismb" localSheetId="19">#REF!</definedName>
    <definedName name="ismb" localSheetId="2">[126]Sheet2!$A$3:$A$16</definedName>
    <definedName name="ismb" localSheetId="25">[126]Sheet2!$A$3:$A$16</definedName>
    <definedName name="ismb" localSheetId="16">#REF!</definedName>
    <definedName name="ismb">#REF!</definedName>
    <definedName name="isn" localSheetId="16">#REF!</definedName>
    <definedName name="isn">#REF!</definedName>
    <definedName name="ISo" localSheetId="16">#REF!</definedName>
    <definedName name="ISo">#REF!</definedName>
    <definedName name="ISO1E220" localSheetId="22">#REF!</definedName>
    <definedName name="ISO1E220" localSheetId="21">#REF!</definedName>
    <definedName name="ISO1E220">#REF!</definedName>
    <definedName name="ISO1E500" localSheetId="22">#REF!</definedName>
    <definedName name="ISO1E500" localSheetId="21">#REF!</definedName>
    <definedName name="ISO1E500">#REF!</definedName>
    <definedName name="ISO2E220">#REF!</definedName>
    <definedName name="ISO2E500">#REF!</definedName>
    <definedName name="issue_summ" localSheetId="3">'[127]water prop.'!$A$1</definedName>
    <definedName name="issue_summ" localSheetId="19">#REF!</definedName>
    <definedName name="issue_summ" localSheetId="2">'[127]water prop.'!$A$1</definedName>
    <definedName name="issue_summ" localSheetId="25">'[127]water prop.'!$A$1</definedName>
    <definedName name="issue_summ" localSheetId="16">#REF!</definedName>
    <definedName name="issue_summ">#REF!</definedName>
    <definedName name="It" localSheetId="16">#REF!</definedName>
    <definedName name="It">#REF!</definedName>
    <definedName name="Item" localSheetId="16">#REF!</definedName>
    <definedName name="Item">#REF!</definedName>
    <definedName name="Item_List">#REF!</definedName>
    <definedName name="Item_Type">#REF!</definedName>
    <definedName name="ItemReference">#REF!</definedName>
    <definedName name="Items">#REF!</definedName>
    <definedName name="ItemTotalPrice">#REF!</definedName>
    <definedName name="iteration">#N/A</definedName>
    <definedName name="itmax" localSheetId="16">#REF!</definedName>
    <definedName name="itmax">#REF!</definedName>
    <definedName name="ITRY" localSheetId="3">#REF!</definedName>
    <definedName name="ITRY" localSheetId="22">#REF!</definedName>
    <definedName name="ITRY" localSheetId="21">#REF!</definedName>
    <definedName name="ITRY">#REF!</definedName>
    <definedName name="ITRY1" localSheetId="3">#REF!</definedName>
    <definedName name="ITRY1">#REF!</definedName>
    <definedName name="j" localSheetId="22">#REF!</definedName>
    <definedName name="j" localSheetId="21">#REF!</definedName>
    <definedName name="j">#REF!</definedName>
    <definedName name="j_filler">#REF!</definedName>
    <definedName name="JA" localSheetId="19">INDEX(#REF!,MATCH(#REF!,#REF!,0))</definedName>
    <definedName name="JA" localSheetId="16">INDEX(#REF!,MATCH(#REF!,#REF!,0))</definedName>
    <definedName name="JA">INDEX(#REF!,MATCH(#REF!,#REF!,0))</definedName>
    <definedName name="Jabalpur">#REF!</definedName>
    <definedName name="JACK" localSheetId="3">'[26]Cost of O &amp; O'!$F$32</definedName>
    <definedName name="JACK" localSheetId="19">#REF!</definedName>
    <definedName name="JACK" localSheetId="2">'[26]Cost of O &amp; O'!$F$32</definedName>
    <definedName name="JACK" localSheetId="25">'[26]Cost of O &amp; O'!$F$32</definedName>
    <definedName name="JACK" localSheetId="16">#REF!</definedName>
    <definedName name="JACK">#REF!</definedName>
    <definedName name="JAHSGFRE" localSheetId="22" hidden="1">#REF!</definedName>
    <definedName name="JAHSGFRE" localSheetId="16" hidden="1">#REF!</definedName>
    <definedName name="JAHSGFRE" localSheetId="21" hidden="1">#REF!</definedName>
    <definedName name="JAHSGFRE" hidden="1">#REF!</definedName>
    <definedName name="jawed">#REF!</definedName>
    <definedName name="JB" localSheetId="19">INDEX(#REF!,MATCH(#REF!,#REF!,0))</definedName>
    <definedName name="JB" localSheetId="16">INDEX(#REF!,MATCH(#REF!,#REF!,0))</definedName>
    <definedName name="JB">INDEX(#REF!,MATCH(#REF!,#REF!,0))</definedName>
    <definedName name="JC" localSheetId="19">INDEX(#REF!,MATCH(#REF!,#REF!,0))</definedName>
    <definedName name="JC" localSheetId="16">INDEX(#REF!,MATCH(#REF!,#REF!,0))</definedName>
    <definedName name="JC">INDEX(#REF!,MATCH(#REF!,#REF!,0))</definedName>
    <definedName name="JCBPOL" localSheetId="3">'[65]Basic Rates'!$C$31</definedName>
    <definedName name="JCBPOL" localSheetId="19">#REF!</definedName>
    <definedName name="JCBPOL" localSheetId="2">'[65]Basic Rates'!$C$31</definedName>
    <definedName name="JCBPOL" localSheetId="25">'[65]Basic Rates'!$C$31</definedName>
    <definedName name="JCBPOL" localSheetId="16">#REF!</definedName>
    <definedName name="JCBPOL">#REF!</definedName>
    <definedName name="JD" localSheetId="19">INDEX(#REF!,MATCH(#REF!,#REF!,0))</definedName>
    <definedName name="JD" localSheetId="16">INDEX(#REF!,MATCH(#REF!,#REF!,0))</definedName>
    <definedName name="JD">INDEX(#REF!,MATCH(#REF!,#REF!,0))</definedName>
    <definedName name="jddd" hidden="1">{"form-D1",#N/A,FALSE,"FORM-D1";"form-D1_amt",#N/A,FALSE,"FORM-D1"}</definedName>
    <definedName name="JDKSK" localSheetId="22" hidden="1">#REF!</definedName>
    <definedName name="JDKSK" localSheetId="16" hidden="1">#REF!</definedName>
    <definedName name="JDKSK" localSheetId="21" hidden="1">#REF!</definedName>
    <definedName name="JDKSK" hidden="1">#REF!</definedName>
    <definedName name="JE" localSheetId="19">INDEX(#REF!,MATCH(#REF!,#REF!,0))</definedName>
    <definedName name="JE" localSheetId="16">INDEX(#REF!,MATCH(#REF!,#REF!,0))</definedName>
    <definedName name="JE">INDEX(#REF!,MATCH(#REF!,#REF!,0))</definedName>
    <definedName name="JEERATE" localSheetId="22">#REF!</definedName>
    <definedName name="JEERATE" localSheetId="21">#REF!</definedName>
    <definedName name="JEERATE">#REF!</definedName>
    <definedName name="JEJS">#REF!</definedName>
    <definedName name="JEJS___0">#REF!</definedName>
    <definedName name="JEJS___11">#REF!</definedName>
    <definedName name="JEJS___12">#REF!</definedName>
    <definedName name="JEJS___13">#REF!</definedName>
    <definedName name="JEJS___4">#REF!</definedName>
    <definedName name="JF" localSheetId="19">INDEX(#REF!,MATCH(#REF!,#REF!,0))</definedName>
    <definedName name="JF" localSheetId="16">INDEX(#REF!,MATCH(#REF!,#REF!,0))</definedName>
    <definedName name="JF">INDEX(#REF!,MATCH(#REF!,#REF!,0))</definedName>
    <definedName name="JFHGDT" hidden="1">#REF!</definedName>
    <definedName name="jfjfj">[54]GWC!#REF!</definedName>
    <definedName name="JG" localSheetId="19">INDEX(#REF!,MATCH(#REF!,#REF!,0))</definedName>
    <definedName name="JG" localSheetId="16">INDEX(#REF!,MATCH(#REF!,#REF!,0))</definedName>
    <definedName name="JG">INDEX(#REF!,MATCH(#REF!,#REF!,0))</definedName>
    <definedName name="JGGJKGKGJK">#REF!</definedName>
    <definedName name="jgjg" hidden="1">{"'PROFITABILITY'!$A$1:$F$45"}</definedName>
    <definedName name="JH" localSheetId="19">INDEX(#REF!,MATCH(#REF!,#REF!,0))</definedName>
    <definedName name="JH" localSheetId="2">INDEX(#REF!,MATCH(#REF!,#REF!,0))</definedName>
    <definedName name="JH" localSheetId="25">INDEX(#REF!,MATCH(#REF!,#REF!,0))</definedName>
    <definedName name="JH" localSheetId="16">INDEX(#REF!,MATCH(#REF!,#REF!,0))</definedName>
    <definedName name="JH">INDEX(#REF!,MATCH(#REF!,#REF!,0))</definedName>
    <definedName name="JHA">#REF!</definedName>
    <definedName name="jhbhb">#REF!</definedName>
    <definedName name="jhdfjhfkhkzfsqsqs">#REF!</definedName>
    <definedName name="JHKDJRFIA">#REF!</definedName>
    <definedName name="JI" localSheetId="19">INDEX(#REF!,MATCH(#REF!,#REF!,0))</definedName>
    <definedName name="JI" localSheetId="16">INDEX(#REF!,MATCH(#REF!,#REF!,0))</definedName>
    <definedName name="JI">INDEX(#REF!,MATCH(#REF!,#REF!,0))</definedName>
    <definedName name="jj" hidden="1">#REF!</definedName>
    <definedName name="jjdzjjklb6f6e8f7f">#REF!</definedName>
    <definedName name="jjj" localSheetId="2">#REF!</definedName>
    <definedName name="jjj" localSheetId="25">#REF!</definedName>
    <definedName name="jjj">#REF!</definedName>
    <definedName name="jjjj" localSheetId="3" hidden="1">{"form-D1",#N/A,FALSE,"FORM-D1";"form-D1_amt",#N/A,FALSE,"FORM-D1"}</definedName>
    <definedName name="jjjj" localSheetId="22" hidden="1">{"form-D1",#N/A,FALSE,"FORM-D1";"form-D1_amt",#N/A,FALSE,"FORM-D1"}</definedName>
    <definedName name="jjjj" localSheetId="19" hidden="1">{"form-D1",#N/A,FALSE,"FORM-D1";"form-D1_amt",#N/A,FALSE,"FORM-D1"}</definedName>
    <definedName name="jjjj" localSheetId="2" hidden="1">{"form-D1",#N/A,FALSE,"FORM-D1";"form-D1_amt",#N/A,FALSE,"FORM-D1"}</definedName>
    <definedName name="jjjj" localSheetId="25" hidden="1">{"form-D1",#N/A,FALSE,"FORM-D1";"form-D1_amt",#N/A,FALSE,"FORM-D1"}</definedName>
    <definedName name="jjjj" localSheetId="16" hidden="1">{"form-D1",#N/A,FALSE,"FORM-D1";"form-D1_amt",#N/A,FALSE,"FORM-D1"}</definedName>
    <definedName name="jjjj" localSheetId="21" hidden="1">{"form-D1",#N/A,FALSE,"FORM-D1";"form-D1_amt",#N/A,FALSE,"FORM-D1"}</definedName>
    <definedName name="j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 localSheetId="19">INDEX(#REF!,MATCH(#REF!,#REF!,0))</definedName>
    <definedName name="JK" localSheetId="2">INDEX(#REF!,MATCH(#REF!,#REF!,0))</definedName>
    <definedName name="JK" localSheetId="25">INDEX(#REF!,MATCH(#REF!,#REF!,0))</definedName>
    <definedName name="JK" localSheetId="16">INDEX(#REF!,MATCH(#REF!,#REF!,0))</definedName>
    <definedName name="JK">INDEX(#REF!,MATCH(#REF!,#REF!,0))</definedName>
    <definedName name="jkjj" localSheetId="3">#REF!</definedName>
    <definedName name="jkjj" localSheetId="16">#REF!</definedName>
    <definedName name="jkjj">#REF!</definedName>
    <definedName name="jkl">[128]ESIC_DEDN_!#REF!</definedName>
    <definedName name="jkyu">#REF!</definedName>
    <definedName name="JL" localSheetId="19">INDEX(#REF!,MATCH(#REF!,#REF!,0))</definedName>
    <definedName name="JL" localSheetId="16">INDEX(#REF!,MATCH(#REF!,#REF!,0))</definedName>
    <definedName name="JL">INDEX(#REF!,MATCH(#REF!,#REF!,0))</definedName>
    <definedName name="JM" localSheetId="19">INDEX(#REF!,MATCH(#REF!,#REF!,0))</definedName>
    <definedName name="JM" localSheetId="16">INDEX(#REF!,MATCH(#REF!,#REF!,0))</definedName>
    <definedName name="JM">INDEX(#REF!,MATCH(#REF!,#REF!,0))</definedName>
    <definedName name="job" localSheetId="3">'[80]DETAILED  BOQ'!$A$1</definedName>
    <definedName name="job" localSheetId="22">#REF!</definedName>
    <definedName name="job" localSheetId="19">#REF!</definedName>
    <definedName name="job" localSheetId="2">'[80]DETAILED  BOQ'!$A$1</definedName>
    <definedName name="job" localSheetId="25">'[80]DETAILED  BOQ'!$A$1</definedName>
    <definedName name="job" localSheetId="16">#REF!</definedName>
    <definedName name="job" localSheetId="21">#REF!</definedName>
    <definedName name="job">#REF!</definedName>
    <definedName name="job___0" localSheetId="3">'[81]ANNEXURE-A'!$A$1</definedName>
    <definedName name="job___0" localSheetId="19">#REF!</definedName>
    <definedName name="job___0" localSheetId="2">'[81]ANNEXURE-A'!$A$1</definedName>
    <definedName name="job___0" localSheetId="25">'[81]ANNEXURE-A'!$A$1</definedName>
    <definedName name="job___0" localSheetId="16">#REF!</definedName>
    <definedName name="job___0">#REF!</definedName>
    <definedName name="job___11" localSheetId="3">'[81]ANNEXURE-A'!$A$1</definedName>
    <definedName name="job___11" localSheetId="19">#REF!</definedName>
    <definedName name="job___11" localSheetId="2">'[81]ANNEXURE-A'!$A$1</definedName>
    <definedName name="job___11" localSheetId="25">'[81]ANNEXURE-A'!$A$1</definedName>
    <definedName name="job___11" localSheetId="16">#REF!</definedName>
    <definedName name="job___11">#REF!</definedName>
    <definedName name="job___12" localSheetId="3">'[81]ANNEXURE-A'!$A$1</definedName>
    <definedName name="job___12" localSheetId="19">#REF!</definedName>
    <definedName name="job___12" localSheetId="2">'[81]ANNEXURE-A'!$A$1</definedName>
    <definedName name="job___12" localSheetId="25">'[81]ANNEXURE-A'!$A$1</definedName>
    <definedName name="job___12" localSheetId="16">#REF!</definedName>
    <definedName name="job___12">#REF!</definedName>
    <definedName name="JobID" localSheetId="16">#REF!</definedName>
    <definedName name="JobID">#REF!</definedName>
    <definedName name="Jobtypes" localSheetId="2">#REF!</definedName>
    <definedName name="Jobtypes" localSheetId="25">#REF!</definedName>
    <definedName name="Jobtypes" localSheetId="16">#REF!</definedName>
    <definedName name="Jobtypes">#REF!</definedName>
    <definedName name="Jobtypes_3">#REF!</definedName>
    <definedName name="JOINT" localSheetId="22">#REF!</definedName>
    <definedName name="JOINT" localSheetId="21">#REF!</definedName>
    <definedName name="JOINT">#REF!</definedName>
    <definedName name="Jointcutting" localSheetId="3">'[58]Machinary_Road Work'!$H$87</definedName>
    <definedName name="Jointcutting" localSheetId="19">#REF!</definedName>
    <definedName name="Jointcutting" localSheetId="2">'[58]Machinary_Road Work'!$H$87</definedName>
    <definedName name="Jointcutting" localSheetId="25">'[58]Machinary_Road Work'!$H$87</definedName>
    <definedName name="Jointcutting" localSheetId="16">#REF!</definedName>
    <definedName name="Jointcutting">#REF!</definedName>
    <definedName name="JR_Line">#REF!</definedName>
    <definedName name="ju" localSheetId="22">#REF!</definedName>
    <definedName name="ju" localSheetId="16">#REF!</definedName>
    <definedName name="ju" localSheetId="21">#REF!</definedName>
    <definedName name="ju">#REF!</definedName>
    <definedName name="July">#REF!</definedName>
    <definedName name="JULY1">#REF!</definedName>
    <definedName name="JUMBO" localSheetId="3">'[26]Cost of O &amp; O'!$F$39</definedName>
    <definedName name="JUMBO" localSheetId="19">#REF!</definedName>
    <definedName name="JUMBO" localSheetId="2">'[26]Cost of O &amp; O'!$F$39</definedName>
    <definedName name="JUMBO" localSheetId="25">'[26]Cost of O &amp; O'!$F$39</definedName>
    <definedName name="JUMBO" localSheetId="16">#REF!</definedName>
    <definedName name="JUMBO">#REF!</definedName>
    <definedName name="june" localSheetId="16">#REF!</definedName>
    <definedName name="june">#REF!</definedName>
    <definedName name="jv" localSheetId="22">#REF!</definedName>
    <definedName name="jv" localSheetId="21">#REF!</definedName>
    <definedName name="jv">#REF!</definedName>
    <definedName name="k" localSheetId="3" hidden="1">{"'PROFITABILITY'!$A$1:$F$45"}</definedName>
    <definedName name="k" localSheetId="22" hidden="1">{"'PROFITABILITY'!$A$1:$F$45"}</definedName>
    <definedName name="k" localSheetId="19" hidden="1">{"'PROFITABILITY'!$A$1:$F$45"}</definedName>
    <definedName name="k" localSheetId="2" hidden="1">{"'PROFITABILITY'!$A$1:$F$45"}</definedName>
    <definedName name="k" localSheetId="25" hidden="1">{"'PROFITABILITY'!$A$1:$F$45"}</definedName>
    <definedName name="k" localSheetId="16" hidden="1">{"'PROFITABILITY'!$A$1:$F$45"}</definedName>
    <definedName name="k" localSheetId="21" hidden="1">{"'PROFITABILITY'!$A$1:$F$45"}</definedName>
    <definedName name="k" hidden="1">{"'PROFITABILITY'!$A$1:$F$45"}</definedName>
    <definedName name="K___0">#REF!</definedName>
    <definedName name="K___13">#REF!</definedName>
    <definedName name="k_1" localSheetId="22">NA()</definedName>
    <definedName name="K_1" localSheetId="16">#REF!</definedName>
    <definedName name="k_1" localSheetId="21">NA()</definedName>
    <definedName name="k_1">NA()</definedName>
    <definedName name="K_a">#REF!</definedName>
    <definedName name="K_b">#REF!</definedName>
    <definedName name="k0" localSheetId="16">#REF!</definedName>
    <definedName name="k0">#REF!</definedName>
    <definedName name="k1_table" localSheetId="16">#REF!</definedName>
    <definedName name="k1_table">#REF!</definedName>
    <definedName name="k1l">#REF!</definedName>
    <definedName name="k1s" localSheetId="22">#REF!</definedName>
    <definedName name="k1s" localSheetId="21">#REF!</definedName>
    <definedName name="k1s">#REF!</definedName>
    <definedName name="K1V">#REF!</definedName>
    <definedName name="k1x" localSheetId="2">#REF!</definedName>
    <definedName name="k1x" localSheetId="25">#REF!</definedName>
    <definedName name="k1x">#REF!</definedName>
    <definedName name="k1y" localSheetId="2">#REF!</definedName>
    <definedName name="k1y" localSheetId="25">#REF!</definedName>
    <definedName name="k1y">#REF!</definedName>
    <definedName name="k2s" localSheetId="22">#REF!</definedName>
    <definedName name="k2s" localSheetId="21">#REF!</definedName>
    <definedName name="k2s">#REF!</definedName>
    <definedName name="K2v">#REF!</definedName>
    <definedName name="k2x" localSheetId="2">#REF!</definedName>
    <definedName name="k2x" localSheetId="25">#REF!</definedName>
    <definedName name="k2x">#REF!</definedName>
    <definedName name="k2y" localSheetId="2">#REF!</definedName>
    <definedName name="k2y" localSheetId="25">#REF!</definedName>
    <definedName name="k2y">#REF!</definedName>
    <definedName name="K3V">#REF!</definedName>
    <definedName name="KA" localSheetId="22">#REF!</definedName>
    <definedName name="KA" localSheetId="21">#REF!</definedName>
    <definedName name="KA">#REF!</definedName>
    <definedName name="kailash">#REF!</definedName>
    <definedName name="KALPAN">#REF!</definedName>
    <definedName name="KAMAL" hidden="1">{"form-D1",#N/A,FALSE,"FORM-D1";"form-D1_amt",#N/A,FALSE,"FORM-D1"}</definedName>
    <definedName name="kaml" hidden="1">{"form-D1",#N/A,FALSE,"FORM-D1";"form-D1_amt",#N/A,FALSE,"FORM-D1"}</definedName>
    <definedName name="KAMREM">#REF!</definedName>
    <definedName name="kar">#REF!</definedName>
    <definedName name="KARAM">#REF!</definedName>
    <definedName name="KARNA" localSheetId="3">'[81]ANNEXURE-A'!$G$13</definedName>
    <definedName name="KARNA" localSheetId="19">#REF!</definedName>
    <definedName name="KARNA" localSheetId="2">'[81]ANNEXURE-A'!$G$13</definedName>
    <definedName name="KARNA" localSheetId="25">'[81]ANNEXURE-A'!$G$13</definedName>
    <definedName name="KARNA" localSheetId="16">#REF!</definedName>
    <definedName name="KARNA">#REF!</definedName>
    <definedName name="KB" localSheetId="3">INDEX(#REF!,MATCH(#REF!,#REF!,0))</definedName>
    <definedName name="kb" localSheetId="22">#REF!</definedName>
    <definedName name="kb" localSheetId="19">#REF!</definedName>
    <definedName name="KB" localSheetId="2">INDEX(#REF!,MATCH(#REF!,#REF!,0))</definedName>
    <definedName name="KB" localSheetId="25">INDEX(#REF!,MATCH(#REF!,#REF!,0))</definedName>
    <definedName name="kb" localSheetId="16">#REF!</definedName>
    <definedName name="kb" localSheetId="21">#REF!</definedName>
    <definedName name="kb">#REF!</definedName>
    <definedName name="KC" localSheetId="3">INDEX(#REF!,MATCH(#REF!,#REF!,0))</definedName>
    <definedName name="kc" localSheetId="19">#REF!</definedName>
    <definedName name="KC" localSheetId="2">INDEX(#REF!,MATCH(#REF!,#REF!,0))</definedName>
    <definedName name="KC" localSheetId="25">INDEX(#REF!,MATCH(#REF!,#REF!,0))</definedName>
    <definedName name="kc">#REF!</definedName>
    <definedName name="KD" localSheetId="19">INDEX(#REF!,MATCH(#REF!,#REF!,0))</definedName>
    <definedName name="KD" localSheetId="16">INDEX(#REF!,MATCH(#REF!,#REF!,0))</definedName>
    <definedName name="KD">INDEX(#REF!,MATCH(#REF!,#REF!,0))</definedName>
    <definedName name="KE">#REF!</definedName>
    <definedName name="KEC">#REF!</definedName>
    <definedName name="KEC_TopManagement" localSheetId="19">OFFSET(#REF!,0,0,COUNTA(#REF!),1)</definedName>
    <definedName name="KEC_TopManagement">OFFSET(#REF!,0,0,COUNTA(#REF!),1)</definedName>
    <definedName name="KECStaff" localSheetId="19">#REF!</definedName>
    <definedName name="KECStaff">#REF!</definedName>
    <definedName name="KEPL" localSheetId="22">#REF!</definedName>
    <definedName name="KEPL" localSheetId="19">#REF!</definedName>
    <definedName name="KEPL" localSheetId="21">#REF!</definedName>
    <definedName name="KEPL">#REF!</definedName>
    <definedName name="kerbchhfdpi" localSheetId="3">'[129]doq-10'!$I$122</definedName>
    <definedName name="kerbchhfdpi" localSheetId="19">#REF!</definedName>
    <definedName name="kerbchhfdpi" localSheetId="2">'[129]doq-10'!$I$122</definedName>
    <definedName name="kerbchhfdpi" localSheetId="25">'[129]doq-10'!$I$122</definedName>
    <definedName name="kerbchhfdpi" localSheetId="16">#REF!</definedName>
    <definedName name="kerbchhfdpi">#REF!</definedName>
    <definedName name="kerbchpi" localSheetId="3">'[129]doq-10'!$I$113</definedName>
    <definedName name="kerbchpi" localSheetId="19">#REF!</definedName>
    <definedName name="kerbchpi" localSheetId="2">'[129]doq-10'!$I$113</definedName>
    <definedName name="kerbchpi" localSheetId="25">'[129]doq-10'!$I$113</definedName>
    <definedName name="kerbchpi" localSheetId="16">#REF!</definedName>
    <definedName name="kerbchpi">#REF!</definedName>
    <definedName name="kerbfdpi" localSheetId="3">'[129]doq-10'!$I$118</definedName>
    <definedName name="kerbfdpi" localSheetId="19">#REF!</definedName>
    <definedName name="kerbfdpi" localSheetId="2">'[129]doq-10'!$I$118</definedName>
    <definedName name="kerbfdpi" localSheetId="25">'[129]doq-10'!$I$118</definedName>
    <definedName name="kerbfdpi" localSheetId="16">#REF!</definedName>
    <definedName name="kerbfdpi">#REF!</definedName>
    <definedName name="kerbpi" localSheetId="3">'[129]doq-10'!$I$110</definedName>
    <definedName name="kerbpi" localSheetId="19">#REF!</definedName>
    <definedName name="kerbpi" localSheetId="2">'[129]doq-10'!$I$110</definedName>
    <definedName name="kerbpi" localSheetId="25">'[129]doq-10'!$I$110</definedName>
    <definedName name="kerbpi" localSheetId="16">#REF!</definedName>
    <definedName name="kerbpi">#REF!</definedName>
    <definedName name="KET" localSheetId="22">#REF!</definedName>
    <definedName name="KET" localSheetId="21">#REF!</definedName>
    <definedName name="KET" localSheetId="1">#REF!</definedName>
    <definedName name="KET">#REF!</definedName>
    <definedName name="key" hidden="1">#REF!</definedName>
    <definedName name="Key_EP">'[104]EP 13-14'!#REF!</definedName>
    <definedName name="Key_IE">'[104]IE 13-14'!#REF!</definedName>
    <definedName name="Key_SS">'[104]SS 13-14'!#REF!</definedName>
    <definedName name="Key_TL">'[104]TL 13-14'!#REF!</definedName>
    <definedName name="KF" localSheetId="19">INDEX(#REF!,MATCH(#REF!,#REF!,0))</definedName>
    <definedName name="KF">INDEX(#REF!,MATCH(#REF!,#REF!,0))</definedName>
    <definedName name="KG" localSheetId="22">INDEX(#REF!,MATCH(#REF!,#REF!,0))</definedName>
    <definedName name="KG" localSheetId="19">INDEX(#REF!,MATCH(#REF!,#REF!,0))</definedName>
    <definedName name="KG" localSheetId="16">#REF!</definedName>
    <definedName name="KG" localSheetId="21">INDEX(#REF!,MATCH(#REF!,#REF!,0))</definedName>
    <definedName name="KG">INDEX(#REF!,MATCH(#REF!,#REF!,0))</definedName>
    <definedName name="KH" localSheetId="3">INDEX(#REF!,MATCH(#REF!,#REF!,0))</definedName>
    <definedName name="Kh" localSheetId="19">#REF!</definedName>
    <definedName name="KH" localSheetId="2">INDEX(#REF!,MATCH(#REF!,#REF!,0))</definedName>
    <definedName name="KH" localSheetId="25">INDEX(#REF!,MATCH(#REF!,#REF!,0))</definedName>
    <definedName name="Kh">#REF!</definedName>
    <definedName name="Kh___0">#REF!</definedName>
    <definedName name="Kh___13">#REF!</definedName>
    <definedName name="KHA">#REF!</definedName>
    <definedName name="KHALILO">#REF!</definedName>
    <definedName name="KHJKHKHJK">#REF!</definedName>
    <definedName name="KI" localSheetId="3">INDEX(#REF!,MATCH(#REF!,#REF!,0))</definedName>
    <definedName name="Ki" localSheetId="19">#REF!</definedName>
    <definedName name="KI" localSheetId="2">INDEX(#REF!,MATCH(#REF!,#REF!,0))</definedName>
    <definedName name="KI" localSheetId="25">INDEX(#REF!,MATCH(#REF!,#REF!,0))</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b">#REF!</definedName>
    <definedName name="Kii">#REF!</definedName>
    <definedName name="Kii___0">#REF!</definedName>
    <definedName name="Kii___13">#REF!</definedName>
    <definedName name="kililil">#REF!</definedName>
    <definedName name="kir">#REF!</definedName>
    <definedName name="KISHOR">#REF!</definedName>
    <definedName name="KJ" localSheetId="19">INDEX(#REF!,MATCH(#REF!,#REF!,0))</definedName>
    <definedName name="KJ">INDEX(#REF!,MATCH(#REF!,#REF!,0))</definedName>
    <definedName name="kjbk">#REF!</definedName>
    <definedName name="KJGDFLKHGKJDFHG" localSheetId="3" hidden="1">{#N/A,#N/A,FALSE,"WRSUMMARY";#N/A,#N/A,FALSE,"ANNEX-1";#N/A,#N/A,FALSE,"ANNEX-2";#N/A,#N/A,FALSE,"ANNEX-3";#N/A,#N/A,FALSE,"WORKING"}</definedName>
    <definedName name="KJGDFLKHGKJDFHG" localSheetId="22" hidden="1">{#N/A,#N/A,FALSE,"WRSUMMARY";#N/A,#N/A,FALSE,"ANNEX-1";#N/A,#N/A,FALSE,"ANNEX-2";#N/A,#N/A,FALSE,"ANNEX-3";#N/A,#N/A,FALSE,"WORKING"}</definedName>
    <definedName name="KJGDFLKHGKJDFHG" localSheetId="19" hidden="1">{#N/A,#N/A,FALSE,"WRSUMMARY";#N/A,#N/A,FALSE,"ANNEX-1";#N/A,#N/A,FALSE,"ANNEX-2";#N/A,#N/A,FALSE,"ANNEX-3";#N/A,#N/A,FALSE,"WORKING"}</definedName>
    <definedName name="KJGDFLKHGKJDFHG" localSheetId="2" hidden="1">{#N/A,#N/A,FALSE,"WRSUMMARY";#N/A,#N/A,FALSE,"ANNEX-1";#N/A,#N/A,FALSE,"ANNEX-2";#N/A,#N/A,FALSE,"ANNEX-3";#N/A,#N/A,FALSE,"WORKING"}</definedName>
    <definedName name="KJGDFLKHGKJDFHG" localSheetId="25" hidden="1">{#N/A,#N/A,FALSE,"WRSUMMARY";#N/A,#N/A,FALSE,"ANNEX-1";#N/A,#N/A,FALSE,"ANNEX-2";#N/A,#N/A,FALSE,"ANNEX-3";#N/A,#N/A,FALSE,"WORKING"}</definedName>
    <definedName name="KJGDFLKHGKJDFHG" localSheetId="16" hidden="1">{#N/A,#N/A,FALSE,"WRSUMMARY";#N/A,#N/A,FALSE,"ANNEX-1";#N/A,#N/A,FALSE,"ANNEX-2";#N/A,#N/A,FALSE,"ANNEX-3";#N/A,#N/A,FALSE,"WORKING"}</definedName>
    <definedName name="KJGDFLKHGKJDFHG" localSheetId="21" hidden="1">{#N/A,#N/A,FALSE,"WRSUMMARY";#N/A,#N/A,FALSE,"ANNEX-1";#N/A,#N/A,FALSE,"ANNEX-2";#N/A,#N/A,FALSE,"ANNEX-3";#N/A,#N/A,FALSE,"WORKING"}</definedName>
    <definedName name="KJGDFLKHGKJDFHG" hidden="1">{#N/A,#N/A,FALSE,"WRSUMMARY";#N/A,#N/A,FALSE,"ANNEX-1";#N/A,#N/A,FALSE,"ANNEX-2";#N/A,#N/A,FALSE,"ANNEX-3";#N/A,#N/A,FALSE,"WORKING"}</definedName>
    <definedName name="kjh" localSheetId="3">#REF!</definedName>
    <definedName name="kjh" localSheetId="22">#REF!</definedName>
    <definedName name="kjh" localSheetId="16">#REF!</definedName>
    <definedName name="kjh" localSheetId="21">#REF!</definedName>
    <definedName name="kjh">#REF!</definedName>
    <definedName name="kjlk">#REF!</definedName>
    <definedName name="kjn">#REF!</definedName>
    <definedName name="kjnkuh">#REF!</definedName>
    <definedName name="kjnol">#REF!</definedName>
    <definedName name="KJU" localSheetId="3">#REF!</definedName>
    <definedName name="KJU" localSheetId="16">#REF!</definedName>
    <definedName name="KJU">#REF!</definedName>
    <definedName name="kk" localSheetId="3">#REF!</definedName>
    <definedName name="kk">#REF!</definedName>
    <definedName name="kkkk" localSheetId="3" hidden="1">{"'PROFITABILITY'!$A$1:$F$45"}</definedName>
    <definedName name="kkkk" localSheetId="22" hidden="1">{"'PROFITABILITY'!$A$1:$F$45"}</definedName>
    <definedName name="kkkk" localSheetId="19" hidden="1">{"'PROFITABILITY'!$A$1:$F$45"}</definedName>
    <definedName name="kkkk" localSheetId="2" hidden="1">{"'PROFITABILITY'!$A$1:$F$45"}</definedName>
    <definedName name="kkkk" localSheetId="25" hidden="1">{"'PROFITABILITY'!$A$1:$F$45"}</definedName>
    <definedName name="kkkk" localSheetId="16" hidden="1">{"'PROFITABILITY'!$A$1:$F$45"}</definedName>
    <definedName name="kkkk" localSheetId="21" hidden="1">{"'PROFITABILITY'!$A$1:$F$45"}</definedName>
    <definedName name="kkkk" hidden="1">{"'PROFITABILITY'!$A$1:$F$45"}</definedName>
    <definedName name="kkkkk">#REF!</definedName>
    <definedName name="kklhl" hidden="1">{"'PROFITABILITY'!$A$1:$F$45"}</definedName>
    <definedName name="KL" localSheetId="19">INDEX(#REF!,MATCH(#REF!,#REF!,0))</definedName>
    <definedName name="KL" localSheetId="2">INDEX(#REF!,MATCH(#REF!,#REF!,0))</definedName>
    <definedName name="KL" localSheetId="25">INDEX(#REF!,MATCH(#REF!,#REF!,0))</definedName>
    <definedName name="KL" localSheetId="16">INDEX(#REF!,MATCH(#REF!,#REF!,0))</definedName>
    <definedName name="KL">INDEX(#REF!,MATCH(#REF!,#REF!,0))</definedName>
    <definedName name="klkml">#REF!</definedName>
    <definedName name="klmkl">#REF!</definedName>
    <definedName name="klsasK">#REF!</definedName>
    <definedName name="kltp" localSheetId="3" hidden="1">{"'PROFITABILITY'!$A$1:$F$45"}</definedName>
    <definedName name="kltp" localSheetId="22" hidden="1">{"'PROFITABILITY'!$A$1:$F$45"}</definedName>
    <definedName name="kltp" localSheetId="19" hidden="1">{"'PROFITABILITY'!$A$1:$F$45"}</definedName>
    <definedName name="kltp" localSheetId="2" hidden="1">{"'PROFITABILITY'!$A$1:$F$45"}</definedName>
    <definedName name="kltp" localSheetId="25" hidden="1">{"'PROFITABILITY'!$A$1:$F$45"}</definedName>
    <definedName name="kltp" localSheetId="16" hidden="1">{"'PROFITABILITY'!$A$1:$F$45"}</definedName>
    <definedName name="kltp" localSheetId="21" hidden="1">{"'PROFITABILITY'!$A$1:$F$45"}</definedName>
    <definedName name="kltp" hidden="1">{"'PROFITABILITY'!$A$1:$F$45"}</definedName>
    <definedName name="KM" localSheetId="3">INDEX(#REF!,MATCH(#REF!,#REF!,0))</definedName>
    <definedName name="Km" localSheetId="19">#REF!</definedName>
    <definedName name="KM" localSheetId="2">INDEX(#REF!,MATCH(#REF!,#REF!,0))</definedName>
    <definedName name="KM" localSheetId="25">INDEX(#REF!,MATCH(#REF!,#REF!,0))</definedName>
    <definedName name="Km">#REF!</definedName>
    <definedName name="Km___0">#REF!</definedName>
    <definedName name="Km___13">#REF!</definedName>
    <definedName name="kmrc" localSheetId="3"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16"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mrc"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ko" localSheetId="19">#REF!</definedName>
    <definedName name="ko">#REF!</definedName>
    <definedName name="Kone" localSheetId="19">#REF!</definedName>
    <definedName name="Kone">#REF!</definedName>
    <definedName name="KPI_BGT3" localSheetId="3">#REF!</definedName>
    <definedName name="KPI_BGT3" localSheetId="22">#REF!</definedName>
    <definedName name="KPI_BGT3" localSheetId="21">#REF!</definedName>
    <definedName name="KPI_BGT3">#REF!</definedName>
    <definedName name="KPI_M3" localSheetId="3">#REF!</definedName>
    <definedName name="KPI_M3">#REF!</definedName>
    <definedName name="KPIBRB" localSheetId="3">#REF!</definedName>
    <definedName name="KPIBRB">#REF!</definedName>
    <definedName name="kptl">#REF!</definedName>
    <definedName name="KR">#REF!</definedName>
    <definedName name="Ks">#REF!</definedName>
    <definedName name="Ks___0">#REF!</definedName>
    <definedName name="Ks___13">#REF!</definedName>
    <definedName name="kscc">#REF!</definedName>
    <definedName name="KSK">#REF!</definedName>
    <definedName name="kskk" hidden="1">{#N/A,#N/A,FALSE,"COVER.XLS";#N/A,#N/A,FALSE,"RACT1.XLS";#N/A,#N/A,FALSE,"RACT2.XLS";#N/A,#N/A,FALSE,"ECCMP";#N/A,#N/A,FALSE,"WELDER.XLS"}</definedName>
    <definedName name="KSN">#REF!</definedName>
    <definedName name="KST" localSheetId="1">#REF!</definedName>
    <definedName name="KST">#REF!</definedName>
    <definedName name="kst_4.20" localSheetId="1">#REF!</definedName>
    <definedName name="kst_4.20">#REF!</definedName>
    <definedName name="KT">#REF!</definedName>
    <definedName name="KTA">#REF!</definedName>
    <definedName name="KTB">#REF!</definedName>
    <definedName name="ktd">#REF!</definedName>
    <definedName name="KTL">#REF!</definedName>
    <definedName name="KTX">#REF!</definedName>
    <definedName name="KU">#REF!</definedName>
    <definedName name="KUKULE_GANGA_HYDROPOWER_PROJECT">#REF!,#REF!,#REF!,#REF!,#REF!,#REF!,#REF!,#REF!,#REF!</definedName>
    <definedName name="kususdd" localSheetId="3" hidden="1">{"'PROFITABILITY'!$A$1:$F$45"}</definedName>
    <definedName name="kususdd" localSheetId="22" hidden="1">{"'PROFITABILITY'!$A$1:$F$45"}</definedName>
    <definedName name="kususdd" localSheetId="19" hidden="1">{"'PROFITABILITY'!$A$1:$F$45"}</definedName>
    <definedName name="kususdd" localSheetId="2" hidden="1">{"'PROFITABILITY'!$A$1:$F$45"}</definedName>
    <definedName name="kususdd" localSheetId="25" hidden="1">{"'PROFITABILITY'!$A$1:$F$45"}</definedName>
    <definedName name="kususdd" localSheetId="16" hidden="1">{"'PROFITABILITY'!$A$1:$F$45"}</definedName>
    <definedName name="kususdd" localSheetId="21" hidden="1">{"'PROFITABILITY'!$A$1:$F$45"}</definedName>
    <definedName name="kususdd" hidden="1">{"'PROFITABILITY'!$A$1:$F$45"}</definedName>
    <definedName name="kvs" hidden="1">{#N/A,#N/A,FALSE,"COVER1.XLS ";#N/A,#N/A,FALSE,"RACT1.XLS";#N/A,#N/A,FALSE,"RACT2.XLS";#N/A,#N/A,FALSE,"ECCMP";#N/A,#N/A,FALSE,"WELDER.XLS"}</definedName>
    <definedName name="Kw" localSheetId="2">#REF!</definedName>
    <definedName name="Kw" localSheetId="25">#REF!</definedName>
    <definedName name="Kw">#REF!</definedName>
    <definedName name="Kw__50_kg">#REF!</definedName>
    <definedName name="Kw__70_kg">#REF!</definedName>
    <definedName name="kweys" hidden="1">#REF!</definedName>
    <definedName name="Kwfa">#REF!</definedName>
    <definedName name="Kwoe">#REF!</definedName>
    <definedName name="Kwsa">#REF!</definedName>
    <definedName name="Kwto">#REF!</definedName>
    <definedName name="L" hidden="1">#REF!</definedName>
    <definedName name="L_">#REF!</definedName>
    <definedName name="L___0">#REF!</definedName>
    <definedName name="L___13">#REF!</definedName>
    <definedName name="l_10">#REF!</definedName>
    <definedName name="l_2">#REF!</definedName>
    <definedName name="l_20">#REF!</definedName>
    <definedName name="l_30">#REF!</definedName>
    <definedName name="l_40">#REF!</definedName>
    <definedName name="L_BitumenSprayer" localSheetId="3">[130]Labour!$D$4</definedName>
    <definedName name="L_BitumenSprayer" localSheetId="19">#REF!</definedName>
    <definedName name="L_BitumenSprayer" localSheetId="2">[130]Labour!$D$4</definedName>
    <definedName name="L_BitumenSprayer" localSheetId="25">[130]Labour!$D$4</definedName>
    <definedName name="L_BitumenSprayer" localSheetId="16">#REF!</definedName>
    <definedName name="L_BitumenSprayer">#REF!</definedName>
    <definedName name="L_Blacksmith" localSheetId="3">[130]Labour!$D$5</definedName>
    <definedName name="L_Blacksmith" localSheetId="19">#REF!</definedName>
    <definedName name="L_Blacksmith" localSheetId="2">[130]Labour!$D$5</definedName>
    <definedName name="L_Blacksmith" localSheetId="25">[130]Labour!$D$5</definedName>
    <definedName name="L_Blacksmith" localSheetId="16">#REF!</definedName>
    <definedName name="L_Blacksmith">#REF!</definedName>
    <definedName name="L_conc" localSheetId="16">#REF!</definedName>
    <definedName name="L_conc">#REF!</definedName>
    <definedName name="L_Mate" localSheetId="16">#REF!</definedName>
    <definedName name="L_Mate">#REF!</definedName>
    <definedName name="L_Mazdoor">#REF!</definedName>
    <definedName name="L_Mazdoor_Semi" localSheetId="3">[130]Labour!$D$18</definedName>
    <definedName name="L_Mazdoor_Semi" localSheetId="19">#REF!</definedName>
    <definedName name="L_Mazdoor_Semi" localSheetId="2">[130]Labour!$D$18</definedName>
    <definedName name="L_Mazdoor_Semi" localSheetId="25">[130]Labour!$D$18</definedName>
    <definedName name="L_Mazdoor_Semi" localSheetId="16">#REF!</definedName>
    <definedName name="L_Mazdoor_Semi">#REF!</definedName>
    <definedName name="L_Mazdoor_Skilled" localSheetId="16">#REF!</definedName>
    <definedName name="L_Mazdoor_Skilled">#REF!</definedName>
    <definedName name="L_T_PY_RSTL_RB_55">#REF!</definedName>
    <definedName name="l1x" localSheetId="22">#REF!</definedName>
    <definedName name="l1x" localSheetId="21">#REF!</definedName>
    <definedName name="l1x">#REF!</definedName>
    <definedName name="l1xx">#REF!</definedName>
    <definedName name="l2x" localSheetId="22">#REF!</definedName>
    <definedName name="l2x" localSheetId="21">#REF!</definedName>
    <definedName name="l2x">#REF!</definedName>
    <definedName name="l2xx">#REF!</definedName>
    <definedName name="LA" localSheetId="22">INDEX(#REF!,MATCH(#REF!,#REF!,0))</definedName>
    <definedName name="LA" localSheetId="19">INDEX(#REF!,MATCH(#REF!,#REF!,0))</definedName>
    <definedName name="LA" localSheetId="2">INDEX(#REF!,MATCH(#REF!,#REF!,0))</definedName>
    <definedName name="LA" localSheetId="25">INDEX(#REF!,MATCH(#REF!,#REF!,0))</definedName>
    <definedName name="LA" localSheetId="16">#REF!</definedName>
    <definedName name="LA" localSheetId="21">INDEX(#REF!,MATCH(#REF!,#REF!,0))</definedName>
    <definedName name="LA">INDEX(#REF!,MATCH(#REF!,#REF!,0))</definedName>
    <definedName name="Lab" localSheetId="3">[131]Inputs!$D$11</definedName>
    <definedName name="Lab" localSheetId="19">#REF!</definedName>
    <definedName name="Lab" localSheetId="2">[131]Inputs!$D$11</definedName>
    <definedName name="Lab" localSheetId="25">[131]Inputs!$D$11</definedName>
    <definedName name="Lab" localSheetId="16">#REF!</definedName>
    <definedName name="Lab">#REF!</definedName>
    <definedName name="LabConc" localSheetId="3">'[65]General Analysis'!$K$228</definedName>
    <definedName name="LabConc" localSheetId="19">#REF!</definedName>
    <definedName name="LabConc" localSheetId="2">'[65]General Analysis'!$K$228</definedName>
    <definedName name="LabConc" localSheetId="25">'[65]General Analysis'!$K$228</definedName>
    <definedName name="LabConc" localSheetId="16">#REF!</definedName>
    <definedName name="LabConc">#REF!</definedName>
    <definedName name="LabConcrete" localSheetId="3">'[77]Batching&amp;Pil POL'!$C$161</definedName>
    <definedName name="LabConcrete" localSheetId="19">#REF!</definedName>
    <definedName name="LabConcrete" localSheetId="2">'[77]Batching&amp;Pil POL'!$C$161</definedName>
    <definedName name="LabConcrete" localSheetId="25">'[77]Batching&amp;Pil POL'!$C$161</definedName>
    <definedName name="LabConcrete" localSheetId="16">#REF!</definedName>
    <definedName name="LabConcrete">#REF!</definedName>
    <definedName name="Labexcavation" localSheetId="3">[58]Excavation!$G$51</definedName>
    <definedName name="Labexcavation" localSheetId="19">#REF!</definedName>
    <definedName name="Labexcavation" localSheetId="2">[58]Excavation!$G$51</definedName>
    <definedName name="Labexcavation" localSheetId="25">[58]Excavation!$G$51</definedName>
    <definedName name="Labexcavation" localSheetId="16">#REF!</definedName>
    <definedName name="Labexcavation">#REF!</definedName>
    <definedName name="Labfilling" localSheetId="3">[58]Excavation!$G$116</definedName>
    <definedName name="Labfilling" localSheetId="19">#REF!</definedName>
    <definedName name="Labfilling" localSheetId="2">[58]Excavation!$G$116</definedName>
    <definedName name="Labfilling" localSheetId="25">[58]Excavation!$G$116</definedName>
    <definedName name="Labfilling" localSheetId="16">#REF!</definedName>
    <definedName name="Labfilling">#REF!</definedName>
    <definedName name="LabGsbWMMLaying" localSheetId="3">'[132]GSB+WMM'!$I$172</definedName>
    <definedName name="LabGsbWMMLaying" localSheetId="19">#REF!</definedName>
    <definedName name="LabGsbWMMLaying" localSheetId="2">'[132]GSB+WMM'!$I$172</definedName>
    <definedName name="LabGsbWMMLaying" localSheetId="25">'[132]GSB+WMM'!$I$172</definedName>
    <definedName name="LabGsbWMMLaying" localSheetId="16">#REF!</definedName>
    <definedName name="LabGsbWMMLaying">#REF!</definedName>
    <definedName name="LabGsbWMMProduction" localSheetId="3">'[132]GSB+WMM'!$I$137</definedName>
    <definedName name="LabGsbWMMProduction" localSheetId="19">#REF!</definedName>
    <definedName name="LabGsbWMMProduction" localSheetId="2">'[132]GSB+WMM'!$I$137</definedName>
    <definedName name="LabGsbWMMProduction" localSheetId="25">'[132]GSB+WMM'!$I$137</definedName>
    <definedName name="LabGsbWMMProduction" localSheetId="16">#REF!</definedName>
    <definedName name="LabGsbWMMProduction">#REF!</definedName>
    <definedName name="LabLaying" localSheetId="3">'[58]Conc Laying'!$L$20</definedName>
    <definedName name="LabLaying" localSheetId="19">#REF!</definedName>
    <definedName name="LabLaying" localSheetId="2">'[58]Conc Laying'!$L$20</definedName>
    <definedName name="LabLaying" localSheetId="25">'[58]Conc Laying'!$L$20</definedName>
    <definedName name="LabLaying" localSheetId="16">#REF!</definedName>
    <definedName name="LabLaying">#REF!</definedName>
    <definedName name="Labourers" localSheetId="16">OFFSET(#REF!,0,0,COUNTA(#REF!),1)</definedName>
    <definedName name="Labourers">OFFSET(#REF!,0,0,COUNTA(#REF!),1)</definedName>
    <definedName name="Labpilecap" localSheetId="3">[133]Analysis!$I$69</definedName>
    <definedName name="Labpilecap" localSheetId="19">#REF!</definedName>
    <definedName name="Labpilecap" localSheetId="2">[133]Analysis!$I$69</definedName>
    <definedName name="Labpilecap" localSheetId="25">[133]Analysis!$I$69</definedName>
    <definedName name="Labpilecap" localSheetId="16">#REF!</definedName>
    <definedName name="Labpilecap">#REF!</definedName>
    <definedName name="Labpiling" localSheetId="3">[77]Pil!$H$87</definedName>
    <definedName name="Labpiling" localSheetId="19">#REF!</definedName>
    <definedName name="Labpiling" localSheetId="2">[77]Pil!$H$87</definedName>
    <definedName name="Labpiling" localSheetId="25">[77]Pil!$H$87</definedName>
    <definedName name="Labpiling" localSheetId="16">#REF!</definedName>
    <definedName name="Labpiling">#REF!</definedName>
    <definedName name="labplacingviaduct" localSheetId="3">'[74]General Analysis'!$G$240</definedName>
    <definedName name="labplacingviaduct" localSheetId="19">#REF!</definedName>
    <definedName name="labplacingviaduct" localSheetId="2">'[74]General Analysis'!$G$240</definedName>
    <definedName name="labplacingviaduct" localSheetId="25">'[74]General Analysis'!$G$240</definedName>
    <definedName name="labplacingviaduct" localSheetId="16">#REF!</definedName>
    <definedName name="labplacingviaduct">#REF!</definedName>
    <definedName name="LABPOL" localSheetId="16">#REF!</definedName>
    <definedName name="LABPOL">#REF!</definedName>
    <definedName name="labreinf" localSheetId="3">'[65]General Analysis'!$G$378</definedName>
    <definedName name="labreinf" localSheetId="19">#REF!</definedName>
    <definedName name="labreinf" localSheetId="2">'[65]General Analysis'!$G$378</definedName>
    <definedName name="labreinf" localSheetId="25">'[65]General Analysis'!$G$378</definedName>
    <definedName name="labreinf" localSheetId="16">#REF!</definedName>
    <definedName name="labreinf">#REF!</definedName>
    <definedName name="LAC" localSheetId="3">[134]S2groupcode!$G$2</definedName>
    <definedName name="LAC" localSheetId="19">#REF!</definedName>
    <definedName name="LAC" localSheetId="2">[134]S2groupcode!$G$2</definedName>
    <definedName name="LAC" localSheetId="25">[134]S2groupcode!$G$2</definedName>
    <definedName name="LAC" localSheetId="16">#REF!</definedName>
    <definedName name="LAC">#REF!</definedName>
    <definedName name="LACS" localSheetId="3">[135]PLAN_FEB97!$A$2</definedName>
    <definedName name="LACS" localSheetId="22">#REF!</definedName>
    <definedName name="LACS" localSheetId="19">#REF!</definedName>
    <definedName name="LACS" localSheetId="2">[135]PLAN_FEB97!$A$2</definedName>
    <definedName name="LACS" localSheetId="25">[135]PLAN_FEB97!$A$2</definedName>
    <definedName name="LACS" localSheetId="16">#REF!</definedName>
    <definedName name="LACS" localSheetId="21">#REF!</definedName>
    <definedName name="LACS">#REF!</definedName>
    <definedName name="LAK">'[136]Seoni to Lakhnadon Line'!$C$1:$C$65536</definedName>
    <definedName name="lakh" localSheetId="3">[90]dBase!$J$12</definedName>
    <definedName name="lakh" localSheetId="19">#REF!</definedName>
    <definedName name="lakh" localSheetId="2">[90]dBase!$J$12</definedName>
    <definedName name="lakh" localSheetId="25">[90]dBase!$J$12</definedName>
    <definedName name="lakh" localSheetId="16">#REF!</definedName>
    <definedName name="lakh">#REF!</definedName>
    <definedName name="lamda" localSheetId="16">#REF!</definedName>
    <definedName name="lamda">#REF!</definedName>
    <definedName name="LAMP" localSheetId="22">#REF!</definedName>
    <definedName name="LAMP" localSheetId="21">#REF!</definedName>
    <definedName name="LAMP">#REF!</definedName>
    <definedName name="LAMP___0">#REF!</definedName>
    <definedName name="LAMP___13">#REF!</definedName>
    <definedName name="LAND">#REF!</definedName>
    <definedName name="LanguageComment">#REF!</definedName>
    <definedName name="Lap_length_for_side_wall_reiforcemnt">#REF!</definedName>
    <definedName name="LAS">#REF!</definedName>
    <definedName name="Last_Row" localSheetId="2">#N/A</definedName>
    <definedName name="Last_Row" localSheetId="25">#N/A</definedName>
    <definedName name="Last_Row">#N/A</definedName>
    <definedName name="Layerno" localSheetId="19">#REF!</definedName>
    <definedName name="Layerno">#REF!</definedName>
    <definedName name="LB" localSheetId="19">INDEX(#REF!,MATCH(#REF!,#REF!,0))</definedName>
    <definedName name="LB">INDEX(#REF!,MATCH(#REF!,#REF!,0))</definedName>
    <definedName name="LBA" localSheetId="19">#REF!</definedName>
    <definedName name="LBA">#REF!</definedName>
    <definedName name="LBA_1" localSheetId="19">#REF!</definedName>
    <definedName name="LBA_1">#REF!</definedName>
    <definedName name="LC" localSheetId="3">#REF!</definedName>
    <definedName name="LC" localSheetId="22">#REF!</definedName>
    <definedName name="LC" localSheetId="21">#REF!</definedName>
    <definedName name="LC">#REF!</definedName>
    <definedName name="Lc___0" localSheetId="3">#REF!</definedName>
    <definedName name="Lc___0">#REF!</definedName>
    <definedName name="Lc___13">#REF!</definedName>
    <definedName name="LC_CHGS">#REF!</definedName>
    <definedName name="lc1i4f">#REF!</definedName>
    <definedName name="lc1i5f">#REF!</definedName>
    <definedName name="lc2i1bc8f">#REF!</definedName>
    <definedName name="lc350mcbc">#REF!</definedName>
    <definedName name="lc350mcfdr">#REF!</definedName>
    <definedName name="lc350mcic">#REF!</definedName>
    <definedName name="lc350pcfdr">#REF!</definedName>
    <definedName name="lc350pcic">#REF!</definedName>
    <definedName name="lc500mcbc">#REF!</definedName>
    <definedName name="lc500mcfdr">#REF!</definedName>
    <definedName name="lc500mcic">#REF!</definedName>
    <definedName name="lcabbbc">#REF!</definedName>
    <definedName name="lcabbfdr">#REF!</definedName>
    <definedName name="lcabbic">#REF!</definedName>
    <definedName name="lcs">#REF!</definedName>
    <definedName name="Ld" localSheetId="2">#REF!</definedName>
    <definedName name="Ld" localSheetId="25">#REF!</definedName>
    <definedName name="Ld">#REF!</definedName>
    <definedName name="LD_Analysis">#REF!</definedName>
    <definedName name="ldlen1">#REF!</definedName>
    <definedName name="ldlen2">#REF!</definedName>
    <definedName name="LE" localSheetId="22">INDEX(#REF!,MATCH(#REF!,#REF!,0))</definedName>
    <definedName name="LE" localSheetId="19">INDEX(#REF!,MATCH(#REF!,#REF!,0))</definedName>
    <definedName name="LE" localSheetId="2">INDEX(#REF!,MATCH(#REF!,#REF!,0))</definedName>
    <definedName name="LE" localSheetId="25">INDEX(#REF!,MATCH(#REF!,#REF!,0))</definedName>
    <definedName name="Le" localSheetId="16">#REF!</definedName>
    <definedName name="LE" localSheetId="21">INDEX(#REF!,MATCH(#REF!,#REF!,0))</definedName>
    <definedName name="LE">INDEX(#REF!,MATCH(#REF!,#REF!,0))</definedName>
    <definedName name="lean">#REF!</definedName>
    <definedName name="leave">#REF!</definedName>
    <definedName name="lef">#REF!</definedName>
    <definedName name="LEGEND">#REF!</definedName>
    <definedName name="lel">#REF!</definedName>
    <definedName name="len">#REF!</definedName>
    <definedName name="Length_of_cable_tray">#REF!</definedName>
    <definedName name="LF" localSheetId="3">INDEX(#REF!,MATCH(#REF!,#REF!,0))</definedName>
    <definedName name="Lf" localSheetId="19">#REF!</definedName>
    <definedName name="LF" localSheetId="2">INDEX(#REF!,MATCH(#REF!,#REF!,0))</definedName>
    <definedName name="LF" localSheetId="25">INDEX(#REF!,MATCH(#REF!,#REF!,0))</definedName>
    <definedName name="Lf">#REF!</definedName>
    <definedName name="Lg">#REF!</definedName>
    <definedName name="LH" localSheetId="19">INDEX(#REF!,MATCH(#REF!,#REF!,0))</definedName>
    <definedName name="LH">INDEX(#REF!,MATCH(#REF!,#REF!,0))</definedName>
    <definedName name="li">#REF!</definedName>
    <definedName name="light">#REF!</definedName>
    <definedName name="LIK">#REF!</definedName>
    <definedName name="lime" localSheetId="3">'[58]Road Work'!$Q$6</definedName>
    <definedName name="lime" localSheetId="19">#REF!</definedName>
    <definedName name="lime" localSheetId="2">'[58]Road Work'!$Q$6</definedName>
    <definedName name="lime" localSheetId="25">'[58]Road Work'!$Q$6</definedName>
    <definedName name="lime" localSheetId="16">#REF!</definedName>
    <definedName name="lime">#REF!</definedName>
    <definedName name="line" localSheetId="22">#REF!</definedName>
    <definedName name="line" localSheetId="16">#REF!</definedName>
    <definedName name="line" localSheetId="21">#REF!</definedName>
    <definedName name="line">#REF!</definedName>
    <definedName name="Line_1">#REF!</definedName>
    <definedName name="Line_2">#REF!</definedName>
    <definedName name="Line_3">#REF!</definedName>
    <definedName name="Line_4">#REF!</definedName>
    <definedName name="Line_type" localSheetId="22">#REF!</definedName>
    <definedName name="Line_type" localSheetId="21">#REF!</definedName>
    <definedName name="Line_type">#REF!</definedName>
    <definedName name="LINE1">#REF!</definedName>
    <definedName name="Liner" localSheetId="3">[58]RA!$P$24</definedName>
    <definedName name="Liner" localSheetId="19">#REF!</definedName>
    <definedName name="Liner" localSheetId="2">[58]RA!$P$24</definedName>
    <definedName name="Liner" localSheetId="25">[58]RA!$P$24</definedName>
    <definedName name="Liner" localSheetId="16">#REF!</definedName>
    <definedName name="Liner">#REF!</definedName>
    <definedName name="LineType" localSheetId="16">OFFSET(#REF!,0,0,COUNTA(#REF!),1)</definedName>
    <definedName name="LineType">OFFSET(#REF!,0,0,COUNTA(#REF!),1)</definedName>
    <definedName name="LineVoltage">OFFSET(#REF!,0,0,COUNTA(#REF!),1)</definedName>
    <definedName name="LIRA" localSheetId="22">#REF!</definedName>
    <definedName name="LIRA" localSheetId="19">#REF!</definedName>
    <definedName name="LIRA" localSheetId="16">#REF!</definedName>
    <definedName name="LIRA" localSheetId="21">#REF!</definedName>
    <definedName name="LIRA">#REF!</definedName>
    <definedName name="LJ" localSheetId="19">INDEX(#REF!,MATCH(#REF!,#REF!,0))</definedName>
    <definedName name="LJ" localSheetId="16">INDEX(#REF!,MATCH(#REF!,#REF!,0))</definedName>
    <definedName name="LJ">INDEX(#REF!,MATCH(#REF!,#REF!,0))</definedName>
    <definedName name="lk" localSheetId="3" hidden="1">{#N/A,#N/A,FALSE,"CCTV"}</definedName>
    <definedName name="lk" localSheetId="22" hidden="1">{#N/A,#N/A,FALSE,"CCTV"}</definedName>
    <definedName name="lk" localSheetId="19" hidden="1">{#N/A,#N/A,FALSE,"CCTV"}</definedName>
    <definedName name="lk" localSheetId="2" hidden="1">{#N/A,#N/A,FALSE,"CCTV"}</definedName>
    <definedName name="lk" localSheetId="25" hidden="1">{#N/A,#N/A,FALSE,"CCTV"}</definedName>
    <definedName name="lk" localSheetId="16" hidden="1">{#N/A,#N/A,FALSE,"CCTV"}</definedName>
    <definedName name="lk" localSheetId="21" hidden="1">{#N/A,#N/A,FALSE,"CCTV"}</definedName>
    <definedName name="lk" hidden="1">{#N/A,#N/A,FALSE,"CCTV"}</definedName>
    <definedName name="lkalgk" localSheetId="3">#REF!</definedName>
    <definedName name="lkalgk" localSheetId="22">#REF!</definedName>
    <definedName name="lkalgk" localSheetId="16">#REF!</definedName>
    <definedName name="lkalgk" localSheetId="21">#REF!</definedName>
    <definedName name="lkalgk">#REF!</definedName>
    <definedName name="lkdsndsfddf">#REF!</definedName>
    <definedName name="LKJ" localSheetId="3">#REF!</definedName>
    <definedName name="LKJ" localSheetId="22">#REF!</definedName>
    <definedName name="LKJ" localSheetId="21">#REF!</definedName>
    <definedName name="LKJ">#REF!</definedName>
    <definedName name="LKJHG">#REF!</definedName>
    <definedName name="lkjnjkln">#REF!</definedName>
    <definedName name="LKR">#REF!</definedName>
    <definedName name="lku" localSheetId="3">#REF!</definedName>
    <definedName name="lku">#REF!</definedName>
    <definedName name="LL" localSheetId="2">#REF!</definedName>
    <definedName name="LL" localSheetId="25">#REF!</definedName>
    <definedName name="LL">#REF!</definedName>
    <definedName name="LLL">#REF!</definedName>
    <definedName name="LLLL" localSheetId="3" hidden="1">{"form-D1",#N/A,FALSE,"FORM-D1";"form-D1_amt",#N/A,FALSE,"FORM-D1"}</definedName>
    <definedName name="LLLL" localSheetId="22" hidden="1">{"form-D1",#N/A,FALSE,"FORM-D1";"form-D1_amt",#N/A,FALSE,"FORM-D1"}</definedName>
    <definedName name="LLLL" localSheetId="19" hidden="1">{"form-D1",#N/A,FALSE,"FORM-D1";"form-D1_amt",#N/A,FALSE,"FORM-D1"}</definedName>
    <definedName name="LLLL" localSheetId="2" hidden="1">{"form-D1",#N/A,FALSE,"FORM-D1";"form-D1_amt",#N/A,FALSE,"FORM-D1"}</definedName>
    <definedName name="LLLL" localSheetId="25" hidden="1">{"form-D1",#N/A,FALSE,"FORM-D1";"form-D1_amt",#N/A,FALSE,"FORM-D1"}</definedName>
    <definedName name="LLLL" localSheetId="16" hidden="1">{"form-D1",#N/A,FALSE,"FORM-D1";"form-D1_amt",#N/A,FALSE,"FORM-D1"}</definedName>
    <definedName name="LLLL" localSheetId="21" hidden="1">{"form-D1",#N/A,FALSE,"FORM-D1";"form-D1_amt",#N/A,FALSE,"FORM-D1"}</definedName>
    <definedName name="LLLL" hidden="1">{"form-D1",#N/A,FALSE,"FORM-D1";"form-D1_amt",#N/A,FALSE,"FORM-D1"}</definedName>
    <definedName name="LM" localSheetId="22">INDEX(#REF!,MATCH(#REF!,#REF!,0))</definedName>
    <definedName name="LM" localSheetId="19">INDEX(#REF!,MATCH(#REF!,#REF!,0))</definedName>
    <definedName name="LM" localSheetId="2">INDEX(#REF!,MATCH(#REF!,#REF!,0))</definedName>
    <definedName name="LM" localSheetId="25">INDEX(#REF!,MATCH(#REF!,#REF!,0))</definedName>
    <definedName name="lm" localSheetId="16">#REF!</definedName>
    <definedName name="LM" localSheetId="21">INDEX(#REF!,MATCH(#REF!,#REF!,0))</definedName>
    <definedName name="LM">INDEX(#REF!,MATCH(#REF!,#REF!,0))</definedName>
    <definedName name="lmcaccp" localSheetId="3">#REF!</definedName>
    <definedName name="lmcaccp" localSheetId="22">#REF!</definedName>
    <definedName name="lmcaccp" localSheetId="21">#REF!</definedName>
    <definedName name="lmcaccp">#REF!</definedName>
    <definedName name="lmcecp" localSheetId="22">#REF!</definedName>
    <definedName name="lmcecp" localSheetId="21">#REF!</definedName>
    <definedName name="lmcecp">#REF!</definedName>
    <definedName name="lmcmcc.1" localSheetId="22">#REF!</definedName>
    <definedName name="lmcmcc.1" localSheetId="21">#REF!</definedName>
    <definedName name="lmcmcc.1">#REF!</definedName>
    <definedName name="lmcmcc.2" localSheetId="22">#REF!</definedName>
    <definedName name="lmcmcc.2" localSheetId="21">#REF!</definedName>
    <definedName name="lmcmcc.2">#REF!</definedName>
    <definedName name="lmcmcc.3" localSheetId="22">#REF!</definedName>
    <definedName name="lmcmcc.3" localSheetId="21">#REF!</definedName>
    <definedName name="lmcmcc.3">#REF!</definedName>
    <definedName name="lmcmltsb" localSheetId="22">#REF!</definedName>
    <definedName name="lmcmltsb" localSheetId="21">#REF!</definedName>
    <definedName name="lmcmltsb">#REF!</definedName>
    <definedName name="lmcmsb.ups" localSheetId="22">#REF!</definedName>
    <definedName name="lmcmsb.ups" localSheetId="21">#REF!</definedName>
    <definedName name="lmcmsb.ups">#REF!</definedName>
    <definedName name="lmcsmsb.1" localSheetId="22">#REF!</definedName>
    <definedName name="lmcsmsb.1" localSheetId="21">#REF!</definedName>
    <definedName name="lmcsmsb.1">#REF!</definedName>
    <definedName name="lmcsmsb.2" localSheetId="22">#REF!</definedName>
    <definedName name="lmcsmsb.2" localSheetId="21">#REF!</definedName>
    <definedName name="lmcsmsb.2">#REF!</definedName>
    <definedName name="lmcsmsb.3" localSheetId="22">#REF!</definedName>
    <definedName name="lmcsmsb.3" localSheetId="21">#REF!</definedName>
    <definedName name="lmcsmsb.3">#REF!</definedName>
    <definedName name="lmcsmsb.b" localSheetId="22">#REF!</definedName>
    <definedName name="lmcsmsb.b" localSheetId="21">#REF!</definedName>
    <definedName name="lmcsmsb.b">#REF!</definedName>
    <definedName name="lmcsmsb.g" localSheetId="22">#REF!</definedName>
    <definedName name="lmcsmsb.g" localSheetId="21">#REF!</definedName>
    <definedName name="lmcsmsb.g">#REF!</definedName>
    <definedName name="lmcsmsb.lab" localSheetId="22">#REF!</definedName>
    <definedName name="lmcsmsb.lab" localSheetId="21">#REF!</definedName>
    <definedName name="lmcsmsb.lab">#REF!</definedName>
    <definedName name="lmcsmsb.main" localSheetId="22">#REF!</definedName>
    <definedName name="lmcsmsb.main" localSheetId="21">#REF!</definedName>
    <definedName name="lmcsmsb.main">#REF!</definedName>
    <definedName name="lmcsmsb.t" localSheetId="22">#REF!</definedName>
    <definedName name="lmcsmsb.t" localSheetId="21">#REF!</definedName>
    <definedName name="lmcsmsb.t">#REF!</definedName>
    <definedName name="lmcsmsb.ups" localSheetId="22">#REF!</definedName>
    <definedName name="lmcsmsb.ups" localSheetId="21">#REF!</definedName>
    <definedName name="lmcsmsb.ups">#REF!</definedName>
    <definedName name="lmcup.1" localSheetId="22">#REF!</definedName>
    <definedName name="lmcup.1" localSheetId="21">#REF!</definedName>
    <definedName name="lmcup.1">#REF!</definedName>
    <definedName name="lmcup.2" localSheetId="22">#REF!</definedName>
    <definedName name="lmcup.2" localSheetId="21">#REF!</definedName>
    <definedName name="lmcup.2">#REF!</definedName>
    <definedName name="LMG">#REF!</definedName>
    <definedName name="LMO">#REF!</definedName>
    <definedName name="LMO_1">#REF!</definedName>
    <definedName name="LN">#N/A</definedName>
    <definedName name="LND_CHGS" localSheetId="22">#REF!</definedName>
    <definedName name="LND_CHGS" localSheetId="16">#REF!</definedName>
    <definedName name="LND_CHGS" localSheetId="21">#REF!</definedName>
    <definedName name="LND_CHGS" localSheetId="1">#REF!</definedName>
    <definedName name="LND_CHGS">#REF!</definedName>
    <definedName name="Lo">#REF!</definedName>
    <definedName name="LOA">#REF!</definedName>
    <definedName name="Load">#REF!</definedName>
    <definedName name="LoaderPOL" localSheetId="3">'[65]Basic Rates'!$C$37</definedName>
    <definedName name="LoaderPOL" localSheetId="19">#REF!</definedName>
    <definedName name="LoaderPOL" localSheetId="2">'[65]Basic Rates'!$C$37</definedName>
    <definedName name="LoaderPOL" localSheetId="25">'[65]Basic Rates'!$C$37</definedName>
    <definedName name="LoaderPOL" localSheetId="16">#REF!</definedName>
    <definedName name="LoaderPOL">#REF!</definedName>
    <definedName name="Loads" localSheetId="3">[105]Data!$C$27:$I$46</definedName>
    <definedName name="Loads" localSheetId="19">#REF!</definedName>
    <definedName name="Loads" localSheetId="2">[105]Data!$C$27:$I$46</definedName>
    <definedName name="Loads" localSheetId="25">[105]Data!$C$27:$I$46</definedName>
    <definedName name="Loads" localSheetId="16">#REF!</definedName>
    <definedName name="Loads">#REF!</definedName>
    <definedName name="Loan_Amount" localSheetId="16">#REF!</definedName>
    <definedName name="Loan_Amount">#REF!</definedName>
    <definedName name="Loan_Start" localSheetId="16">#REF!</definedName>
    <definedName name="Loan_Start">#REF!</definedName>
    <definedName name="Loan_Years">#REF!</definedName>
    <definedName name="LOCAL_STAFF_ENTRY" localSheetId="3">'[31]INPUT SHEET'!$B$437:$B$461</definedName>
    <definedName name="LOCAL_STAFF_ENTRY" localSheetId="19">#REF!</definedName>
    <definedName name="LOCAL_STAFF_ENTRY" localSheetId="2">'[31]INPUT SHEET'!$B$437:$B$461</definedName>
    <definedName name="LOCAL_STAFF_ENTRY" localSheetId="25">'[31]INPUT SHEET'!$B$437:$B$461</definedName>
    <definedName name="LOCAL_STAFF_ENTRY" localSheetId="16">#REF!</definedName>
    <definedName name="LOCAL_STAFF_ENTRY">#REF!</definedName>
    <definedName name="Location" localSheetId="19">City&amp;" "&amp;State</definedName>
    <definedName name="Location" localSheetId="2">City&amp;" "&amp;State</definedName>
    <definedName name="Location" localSheetId="25">[0]!City&amp;" "&amp;State</definedName>
    <definedName name="Location" localSheetId="16">City&amp;" "&amp;State</definedName>
    <definedName name="Location" localSheetId="21">[0]!City&amp;" "&amp;State</definedName>
    <definedName name="Location">City&amp;" "&amp;State</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O" localSheetId="3">'[26]Cost of O &amp; O'!$F$40</definedName>
    <definedName name="LOCO" localSheetId="19">#REF!</definedName>
    <definedName name="LOCO" localSheetId="2">'[26]Cost of O &amp; O'!$F$40</definedName>
    <definedName name="LOCO" localSheetId="25">'[26]Cost of O &amp; O'!$F$40</definedName>
    <definedName name="LOCO" localSheetId="16">#REF!</definedName>
    <definedName name="LOCO">#REF!</definedName>
    <definedName name="logo1">"Picture 7"</definedName>
    <definedName name="logoa" localSheetId="3">#REF!</definedName>
    <definedName name="logoa" localSheetId="22">#REF!</definedName>
    <definedName name="logoa" localSheetId="4">#REF!</definedName>
    <definedName name="logoa" localSheetId="21">#REF!</definedName>
    <definedName name="logoa">#REF!</definedName>
    <definedName name="lohari" localSheetId="3" hidden="1">{"form-D1",#N/A,FALSE,"FORM-D1";"form-D1_amt",#N/A,FALSE,"FORM-D1"}</definedName>
    <definedName name="lohari" localSheetId="22" hidden="1">{"form-D1",#N/A,FALSE,"FORM-D1";"form-D1_amt",#N/A,FALSE,"FORM-D1"}</definedName>
    <definedName name="lohari" localSheetId="19" hidden="1">{"form-D1",#N/A,FALSE,"FORM-D1";"form-D1_amt",#N/A,FALSE,"FORM-D1"}</definedName>
    <definedName name="lohari" localSheetId="2" hidden="1">{"form-D1",#N/A,FALSE,"FORM-D1";"form-D1_amt",#N/A,FALSE,"FORM-D1"}</definedName>
    <definedName name="lohari" localSheetId="25" hidden="1">{"form-D1",#N/A,FALSE,"FORM-D1";"form-D1_amt",#N/A,FALSE,"FORM-D1"}</definedName>
    <definedName name="lohari" localSheetId="16" hidden="1">{"form-D1",#N/A,FALSE,"FORM-D1";"form-D1_amt",#N/A,FALSE,"FORM-D1"}</definedName>
    <definedName name="lohari" localSheetId="21" hidden="1">{"form-D1",#N/A,FALSE,"FORM-D1";"form-D1_amt",#N/A,FALSE,"FORM-D1"}</definedName>
    <definedName name="lohari" hidden="1">{"form-D1",#N/A,FALSE,"FORM-D1";"form-D1_amt",#N/A,FALSE,"FORM-D1"}</definedName>
    <definedName name="loi">#REF!</definedName>
    <definedName name="look" localSheetId="16">#REF!</definedName>
    <definedName name="look">#REF!</definedName>
    <definedName name="Lot" localSheetId="2" hidden="1">{"'PROFITABILITY'!$A$1:$F$45"}</definedName>
    <definedName name="Lot" localSheetId="25" hidden="1">{"'PROFITABILITY'!$A$1:$F$45"}</definedName>
    <definedName name="Lot" hidden="1">{"'PROFITABILITY'!$A$1:$F$45"}</definedName>
    <definedName name="lp" localSheetId="16">#REF!</definedName>
    <definedName name="lp">#REF!</definedName>
    <definedName name="LPROT220" localSheetId="3">#REF!</definedName>
    <definedName name="LPROT220" localSheetId="22">#REF!</definedName>
    <definedName name="LPROT220" localSheetId="21">#REF!</definedName>
    <definedName name="LPROT220">#REF!</definedName>
    <definedName name="LPROT500" localSheetId="3">#REF!</definedName>
    <definedName name="LPROT500">#REF!</definedName>
    <definedName name="Lr" localSheetId="3">#REF!</definedName>
    <definedName name="Lr">#REF!</definedName>
    <definedName name="Lr___0">#REF!</definedName>
    <definedName name="Lr___13">#REF!</definedName>
    <definedName name="ls">#REF!</definedName>
    <definedName name="lso">#REF!</definedName>
    <definedName name="LTCG">#REF!</definedName>
    <definedName name="lte">#REF!</definedName>
    <definedName name="LTErate">#REF!</definedName>
    <definedName name="LTK">#REF!</definedName>
    <definedName name="LTR">#REF!</definedName>
    <definedName name="LTR_1">#REF!</definedName>
    <definedName name="LTswitchgear" localSheetId="22">#REF!</definedName>
    <definedName name="LTswitchgear" localSheetId="4">#REF!</definedName>
    <definedName name="LTswitchgear" localSheetId="21">#REF!</definedName>
    <definedName name="LTswitchgear">#REF!</definedName>
    <definedName name="LTTrafo" localSheetId="22">#REF!</definedName>
    <definedName name="LTTrafo" localSheetId="4">#REF!</definedName>
    <definedName name="LTTrafo" localSheetId="21">#REF!</definedName>
    <definedName name="LTTrafo">#REF!</definedName>
    <definedName name="Ltwo400">'[110]L2 400 Obra'!$B$9:$AB$37</definedName>
    <definedName name="Ltwo765">'[110]L2 765 LILO Anpara '!$B$9:$W$38</definedName>
    <definedName name="lub" localSheetId="3">'[79]Abs PMRL'!$B$87</definedName>
    <definedName name="lub" localSheetId="19">#REF!</definedName>
    <definedName name="lub" localSheetId="2">'[79]Abs PMRL'!$B$87</definedName>
    <definedName name="lub" localSheetId="25">'[79]Abs PMRL'!$B$87</definedName>
    <definedName name="lub" localSheetId="16">#REF!</definedName>
    <definedName name="lub">#REF!</definedName>
    <definedName name="luckt" localSheetId="22">#REF!</definedName>
    <definedName name="luckt" localSheetId="16">#REF!</definedName>
    <definedName name="luckt" localSheetId="21">#REF!</definedName>
    <definedName name="luckt">#REF!</definedName>
    <definedName name="LUMEN" localSheetId="22">#REF!</definedName>
    <definedName name="LUMEN" localSheetId="21">#REF!</definedName>
    <definedName name="LUMEN">#REF!</definedName>
    <definedName name="LUMEN___0">#REF!</definedName>
    <definedName name="LUMEN___13">#REF!</definedName>
    <definedName name="LUX">#REF!</definedName>
    <definedName name="LUX___0">#REF!</definedName>
    <definedName name="LUX___13">#REF!</definedName>
    <definedName name="LV">#REF!</definedName>
    <definedName name="LWSALES">#REF!</definedName>
    <definedName name="lx">#REF!</definedName>
    <definedName name="Lx___0">#REF!</definedName>
    <definedName name="Lx___13">#REF!</definedName>
    <definedName name="Lx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 localSheetId="22">#REF!</definedName>
    <definedName name="M" localSheetId="21">#REF!</definedName>
    <definedName name="M" localSheetId="1">#REF!</definedName>
    <definedName name="M">#REF!</definedName>
    <definedName name="m___0">#REF!</definedName>
    <definedName name="m___13">#REF!</definedName>
    <definedName name="M_01">#REF!</definedName>
    <definedName name="M_25_box_Culvert">#REF!</definedName>
    <definedName name="M_25_box_Culvert_1">"#REF!"</definedName>
    <definedName name="M_A">#REF!</definedName>
    <definedName name="M_Aggregate_Crushable_GradeII" localSheetId="3">[130]Material!$D$21</definedName>
    <definedName name="M_Aggregate_Crushable_GradeII" localSheetId="19">#REF!</definedName>
    <definedName name="M_Aggregate_Crushable_GradeII" localSheetId="2">[130]Material!$D$21</definedName>
    <definedName name="M_Aggregate_Crushable_GradeII" localSheetId="25">[130]Material!$D$21</definedName>
    <definedName name="M_Aggregate_Crushable_GradeII" localSheetId="16">#REF!</definedName>
    <definedName name="M_Aggregate_Crushable_GradeII">#REF!</definedName>
    <definedName name="M_Aggregate_GradeII_63_45mm" localSheetId="3">[130]Material!$D$24</definedName>
    <definedName name="M_Aggregate_GradeII_63_45mm" localSheetId="19">#REF!</definedName>
    <definedName name="M_Aggregate_GradeII_63_45mm" localSheetId="2">[130]Material!$D$24</definedName>
    <definedName name="M_Aggregate_GradeII_63_45mm" localSheetId="25">[130]Material!$D$24</definedName>
    <definedName name="M_Aggregate_GradeII_63_45mm" localSheetId="16">#REF!</definedName>
    <definedName name="M_Aggregate_GradeII_63_45mm">#REF!</definedName>
    <definedName name="M_B">#REF!</definedName>
    <definedName name="M_BindingWire" localSheetId="3">[130]Material!$D$38</definedName>
    <definedName name="M_BindingWire" localSheetId="19">#REF!</definedName>
    <definedName name="M_BindingWire" localSheetId="2">[130]Material!$D$38</definedName>
    <definedName name="M_BindingWire" localSheetId="25">[130]Material!$D$38</definedName>
    <definedName name="M_BindingWire" localSheetId="16">#REF!</definedName>
    <definedName name="M_BindingWire">#REF!</definedName>
    <definedName name="M_Bitumen_S65" localSheetId="3">[130]Material!$D$42</definedName>
    <definedName name="M_Bitumen_S65" localSheetId="19">#REF!</definedName>
    <definedName name="M_Bitumen_S65" localSheetId="2">[130]Material!$D$42</definedName>
    <definedName name="M_Bitumen_S65" localSheetId="25">[130]Material!$D$42</definedName>
    <definedName name="M_Bitumen_S65" localSheetId="16">#REF!</definedName>
    <definedName name="M_Bitumen_S65">#REF!</definedName>
    <definedName name="M_BitumenEmulsion_RS1" localSheetId="3">[130]Material!$D$44</definedName>
    <definedName name="M_BitumenEmulsion_RS1" localSheetId="19">#REF!</definedName>
    <definedName name="M_BitumenEmulsion_RS1" localSheetId="2">[130]Material!$D$44</definedName>
    <definedName name="M_BitumenEmulsion_RS1" localSheetId="25">[130]Material!$D$44</definedName>
    <definedName name="M_BitumenEmulsion_RS1" localSheetId="16">#REF!</definedName>
    <definedName name="M_BitumenEmulsion_RS1">#REF!</definedName>
    <definedName name="M_BitumenEmulsion_SS1" localSheetId="3">[130]Material!$D$45</definedName>
    <definedName name="M_BitumenEmulsion_SS1" localSheetId="19">#REF!</definedName>
    <definedName name="M_BitumenEmulsion_SS1" localSheetId="2">[130]Material!$D$45</definedName>
    <definedName name="M_BitumenEmulsion_SS1" localSheetId="25">[130]Material!$D$45</definedName>
    <definedName name="M_BitumenEmulsion_SS1" localSheetId="16">#REF!</definedName>
    <definedName name="M_BitumenEmulsion_SS1">#REF!</definedName>
    <definedName name="M_CompensationForEarthTakenFromPrivateLand" localSheetId="3">[130]Material!$D$54</definedName>
    <definedName name="M_CompensationForEarthTakenFromPrivateLand" localSheetId="19">#REF!</definedName>
    <definedName name="M_CompensationForEarthTakenFromPrivateLand" localSheetId="2">[130]Material!$D$54</definedName>
    <definedName name="M_CompensationForEarthTakenFromPrivateLand" localSheetId="25">[130]Material!$D$54</definedName>
    <definedName name="M_CompensationForEarthTakenFromPrivateLand" localSheetId="16">#REF!</definedName>
    <definedName name="M_CompensationForEarthTakenFromPrivateLand">#REF!</definedName>
    <definedName name="M_CrowBars_40mm" localSheetId="3">[130]Material!$D$60</definedName>
    <definedName name="M_CrowBars_40mm" localSheetId="19">#REF!</definedName>
    <definedName name="M_CrowBars_40mm" localSheetId="2">[130]Material!$D$60</definedName>
    <definedName name="M_CrowBars_40mm" localSheetId="25">[130]Material!$D$60</definedName>
    <definedName name="M_CrowBars_40mm" localSheetId="16">#REF!</definedName>
    <definedName name="M_CrowBars_40mm">#REF!</definedName>
    <definedName name="M_CrushedStoneChipping_132" localSheetId="3">[130]Material!$D$64</definedName>
    <definedName name="M_CrushedStoneChipping_132" localSheetId="19">#REF!</definedName>
    <definedName name="M_CrushedStoneChipping_132" localSheetId="2">[130]Material!$D$64</definedName>
    <definedName name="M_CrushedStoneChipping_132" localSheetId="25">[130]Material!$D$64</definedName>
    <definedName name="M_CrushedStoneChipping_132" localSheetId="16">#REF!</definedName>
    <definedName name="M_CrushedStoneChipping_132">#REF!</definedName>
    <definedName name="M_CrushedStoneChipping_67mm_100Passing_112mm" localSheetId="3">[130]Material!$D$65</definedName>
    <definedName name="M_CrushedStoneChipping_67mm_100Passing_112mm" localSheetId="19">#REF!</definedName>
    <definedName name="M_CrushedStoneChipping_67mm_100Passing_112mm" localSheetId="2">[130]Material!$D$65</definedName>
    <definedName name="M_CrushedStoneChipping_67mm_100Passing_112mm" localSheetId="25">[130]Material!$D$65</definedName>
    <definedName name="M_CrushedStoneChipping_67mm_100Passing_112mm" localSheetId="16">#REF!</definedName>
    <definedName name="M_CrushedStoneChipping_67mm_100Passing_112mm">#REF!</definedName>
    <definedName name="M_F" localSheetId="19">INDEX(#REF!,MATCH(#REF!,#REF!,0))</definedName>
    <definedName name="M_F" localSheetId="16">INDEX(#REF!,MATCH(#REF!,#REF!,0))</definedName>
    <definedName name="M_F">INDEX(#REF!,MATCH(#REF!,#REF!,0))</definedName>
    <definedName name="M_GranularMaterial" localSheetId="3">[130]Material!$D$88</definedName>
    <definedName name="M_GranularMaterial" localSheetId="19">#REF!</definedName>
    <definedName name="M_GranularMaterial" localSheetId="2">[130]Material!$D$88</definedName>
    <definedName name="M_GranularMaterial" localSheetId="25">[130]Material!$D$88</definedName>
    <definedName name="M_GranularMaterial" localSheetId="16">#REF!</definedName>
    <definedName name="M_GranularMaterial">#REF!</definedName>
    <definedName name="M_QuarriedStone_150_200mm" localSheetId="3">[130]Material!$D$112</definedName>
    <definedName name="M_QuarriedStone_150_200mm" localSheetId="19">#REF!</definedName>
    <definedName name="M_QuarriedStone_150_200mm" localSheetId="2">[130]Material!$D$112</definedName>
    <definedName name="M_QuarriedStone_150_200mm" localSheetId="25">[130]Material!$D$112</definedName>
    <definedName name="M_QuarriedStone_150_200mm" localSheetId="16">#REF!</definedName>
    <definedName name="M_QuarriedStone_150_200mm">#REF!</definedName>
    <definedName name="M_RCCPipeNP3_1200mm" localSheetId="3">[137]Material!$D$113</definedName>
    <definedName name="M_RCCPipeNP3_1200mm" localSheetId="19">#REF!</definedName>
    <definedName name="M_RCCPipeNP3_1200mm" localSheetId="2">[137]Material!$D$113</definedName>
    <definedName name="M_RCCPipeNP3_1200mm" localSheetId="25">[137]Material!$D$113</definedName>
    <definedName name="M_RCCPipeNP3_1200mm" localSheetId="16">#REF!</definedName>
    <definedName name="M_RCCPipeNP3_1200mm">#REF!</definedName>
    <definedName name="M_s.MAMTHA_CONTRACTORS" localSheetId="22">#REF!</definedName>
    <definedName name="M_s.MAMTHA_CONTRACTORS" localSheetId="16">#REF!</definedName>
    <definedName name="M_s.MAMTHA_CONTRACTORS" localSheetId="21">#REF!</definedName>
    <definedName name="M_s.MAMTHA_CONTRACTORS">#REF!</definedName>
    <definedName name="M_SteelReinforcement_HYSDBars" localSheetId="3">[130]Material!$D$129</definedName>
    <definedName name="M_SteelReinforcement_HYSDBars" localSheetId="19">#REF!</definedName>
    <definedName name="M_SteelReinforcement_HYSDBars" localSheetId="2">[130]Material!$D$129</definedName>
    <definedName name="M_SteelReinforcement_HYSDBars" localSheetId="25">[130]Material!$D$129</definedName>
    <definedName name="M_SteelReinforcement_HYSDBars" localSheetId="16">#REF!</definedName>
    <definedName name="M_SteelReinforcement_HYSDBars">#REF!</definedName>
    <definedName name="M_StoneBoulder_150mm_below" localSheetId="3">[130]Material!$D$132</definedName>
    <definedName name="M_StoneBoulder_150mm_below" localSheetId="19">#REF!</definedName>
    <definedName name="M_StoneBoulder_150mm_below" localSheetId="2">[130]Material!$D$132</definedName>
    <definedName name="M_StoneBoulder_150mm_below" localSheetId="25">[130]Material!$D$132</definedName>
    <definedName name="M_StoneBoulder_150mm_below" localSheetId="16">#REF!</definedName>
    <definedName name="M_StoneBoulder_150mm_below">#REF!</definedName>
    <definedName name="M_StoneForCoarseRubbleMasonry_1stSort" localSheetId="3">[138]Material!$D$136</definedName>
    <definedName name="M_StoneForCoarseRubbleMasonry_1stSort" localSheetId="19">#REF!</definedName>
    <definedName name="M_StoneForCoarseRubbleMasonry_1stSort" localSheetId="2">[138]Material!$D$136</definedName>
    <definedName name="M_StoneForCoarseRubbleMasonry_1stSort" localSheetId="25">[138]Material!$D$136</definedName>
    <definedName name="M_StoneForCoarseRubbleMasonry_1stSort" localSheetId="16">#REF!</definedName>
    <definedName name="M_StoneForCoarseRubbleMasonry_1stSort">#REF!</definedName>
    <definedName name="M_StoneSpalls" localSheetId="3">[137]Material!$D$144</definedName>
    <definedName name="M_StoneSpalls" localSheetId="19">#REF!</definedName>
    <definedName name="M_StoneSpalls" localSheetId="2">[137]Material!$D$144</definedName>
    <definedName name="M_StoneSpalls" localSheetId="25">[137]Material!$D$144</definedName>
    <definedName name="M_StoneSpalls" localSheetId="16">#REF!</definedName>
    <definedName name="M_StoneSpalls">#REF!</definedName>
    <definedName name="M_Water" localSheetId="16">#REF!</definedName>
    <definedName name="M_Water">#REF!</definedName>
    <definedName name="M_WellGradedGranularBaseMaterial_GradeA_236mm" localSheetId="16">#REF!</definedName>
    <definedName name="M_WellGradedGranularBaseMaterial_GradeA_236mm">#REF!</definedName>
    <definedName name="M_WellGradedGranularBaseMaterial_GradeA_265_475mm">#REF!</definedName>
    <definedName name="M_WellGradedGranularBaseMaterial_GradeA_53_265mm">#REF!</definedName>
    <definedName name="M_WoodenSleepers" localSheetId="3">[130]Material!$D$163</definedName>
    <definedName name="M_WoodenSleepers" localSheetId="19">#REF!</definedName>
    <definedName name="M_WoodenSleepers" localSheetId="2">[130]Material!$D$163</definedName>
    <definedName name="M_WoodenSleepers" localSheetId="25">[130]Material!$D$163</definedName>
    <definedName name="M_WoodenSleepers" localSheetId="16">#REF!</definedName>
    <definedName name="M_WoodenSleepers">#REF!</definedName>
    <definedName name="M0">#REF!</definedName>
    <definedName name="M1_">#N/A</definedName>
    <definedName name="M10cement" localSheetId="19">#REF!</definedName>
    <definedName name="M10cement" localSheetId="16">#REF!</definedName>
    <definedName name="M10cement">#REF!</definedName>
    <definedName name="M10L" localSheetId="3">[103]Cencrete!$AE$21</definedName>
    <definedName name="M10L" localSheetId="19">#REF!</definedName>
    <definedName name="M10L" localSheetId="2">[103]Cencrete!$AE$21</definedName>
    <definedName name="M10L" localSheetId="25">[103]Cencrete!$AE$21</definedName>
    <definedName name="M10L" localSheetId="16">#REF!</definedName>
    <definedName name="M10L">#REF!</definedName>
    <definedName name="M10M" localSheetId="3">[103]Cencrete!$AD$21</definedName>
    <definedName name="M10M" localSheetId="19">#REF!</definedName>
    <definedName name="M10M" localSheetId="2">[103]Cencrete!$AD$21</definedName>
    <definedName name="M10M" localSheetId="25">[103]Cencrete!$AD$21</definedName>
    <definedName name="M10M" localSheetId="16">#REF!</definedName>
    <definedName name="M10M">#REF!</definedName>
    <definedName name="M10P" localSheetId="3">[103]Cencrete!$AF$21</definedName>
    <definedName name="M10P" localSheetId="19">#REF!</definedName>
    <definedName name="M10P" localSheetId="2">[103]Cencrete!$AF$21</definedName>
    <definedName name="M10P" localSheetId="25">[103]Cencrete!$AF$21</definedName>
    <definedName name="M10P" localSheetId="16">#REF!</definedName>
    <definedName name="M10P">#REF!</definedName>
    <definedName name="M15_Cement" localSheetId="3">'[85]Rate Analysis'!$D$311</definedName>
    <definedName name="M15_Cement" localSheetId="22">#REF!</definedName>
    <definedName name="M15_Cement" localSheetId="19">#REF!</definedName>
    <definedName name="M15_Cement" localSheetId="2">'[85]Rate Analysis'!$D$311</definedName>
    <definedName name="M15_Cement" localSheetId="25">'[85]Rate Analysis'!$D$311</definedName>
    <definedName name="M15_Cement" localSheetId="16">#REF!</definedName>
    <definedName name="M15_Cement" localSheetId="21">#REF!</definedName>
    <definedName name="M15_Cement">#REF!</definedName>
    <definedName name="M15_Metal20mm" localSheetId="3">'[85]Rate Analysis'!$D$313</definedName>
    <definedName name="M15_Metal20mm" localSheetId="22">#REF!</definedName>
    <definedName name="M15_Metal20mm" localSheetId="19">#REF!</definedName>
    <definedName name="M15_Metal20mm" localSheetId="2">'[85]Rate Analysis'!$D$313</definedName>
    <definedName name="M15_Metal20mm" localSheetId="25">'[85]Rate Analysis'!$D$313</definedName>
    <definedName name="M15_Metal20mm" localSheetId="16">#REF!</definedName>
    <definedName name="M15_Metal20mm" localSheetId="21">#REF!</definedName>
    <definedName name="M15_Metal20mm">#REF!</definedName>
    <definedName name="M15_Sand" localSheetId="3">'[85]Rate Analysis'!$D$312</definedName>
    <definedName name="M15_Sand" localSheetId="22">#REF!</definedName>
    <definedName name="M15_Sand" localSheetId="19">#REF!</definedName>
    <definedName name="M15_Sand" localSheetId="2">'[85]Rate Analysis'!$D$312</definedName>
    <definedName name="M15_Sand" localSheetId="25">'[85]Rate Analysis'!$D$312</definedName>
    <definedName name="M15_Sand" localSheetId="16">#REF!</definedName>
    <definedName name="M15_Sand" localSheetId="21">#REF!</definedName>
    <definedName name="M15_Sand">#REF!</definedName>
    <definedName name="m15cem" localSheetId="3">[32]Analysis!$D$311</definedName>
    <definedName name="m15cem" localSheetId="19">#REF!</definedName>
    <definedName name="m15cem" localSheetId="2">[32]Analysis!$D$311</definedName>
    <definedName name="m15cem" localSheetId="25">[32]Analysis!$D$311</definedName>
    <definedName name="m15cem" localSheetId="16">#REF!</definedName>
    <definedName name="m15cem">#REF!</definedName>
    <definedName name="M15cement" localSheetId="16">#REF!</definedName>
    <definedName name="M15cement">#REF!</definedName>
    <definedName name="M1x" localSheetId="2">#REF!</definedName>
    <definedName name="M1x" localSheetId="25">#REF!</definedName>
    <definedName name="M1x" localSheetId="16">#REF!</definedName>
    <definedName name="M1x">#REF!</definedName>
    <definedName name="M1y" localSheetId="2">#REF!</definedName>
    <definedName name="M1y" localSheetId="25">#REF!</definedName>
    <definedName name="M1y">#REF!</definedName>
    <definedName name="M2_">#N/A</definedName>
    <definedName name="m2_bop_f" localSheetId="3">#REF!</definedName>
    <definedName name="m2_bop_f" localSheetId="22">#REF!</definedName>
    <definedName name="m2_bop_f" localSheetId="16">#REF!</definedName>
    <definedName name="m2_bop_f" localSheetId="21">#REF!</definedName>
    <definedName name="m2_bop_f">#REF!</definedName>
    <definedName name="m2_bop_v" localSheetId="3">#REF!</definedName>
    <definedName name="m2_bop_v" localSheetId="22">#REF!</definedName>
    <definedName name="m2_bop_v" localSheetId="21">#REF!</definedName>
    <definedName name="m2_bop_v">#REF!</definedName>
    <definedName name="m2_bop_w" localSheetId="3">#REF!</definedName>
    <definedName name="m2_bop_w" localSheetId="22">#REF!</definedName>
    <definedName name="m2_bop_w" localSheetId="21">#REF!</definedName>
    <definedName name="m2_bop_w">#REF!</definedName>
    <definedName name="m2_civ_f">#REF!</definedName>
    <definedName name="m2_civ_v">#REF!</definedName>
    <definedName name="m2_civ_w">#REF!</definedName>
    <definedName name="m2_cond_f">#REF!</definedName>
    <definedName name="m2_cond_v">#REF!</definedName>
    <definedName name="m2_cond_w">#REF!</definedName>
    <definedName name="m2_ct_f">#REF!</definedName>
    <definedName name="m2_ct_v">#REF!</definedName>
    <definedName name="m2_ct_w">#REF!</definedName>
    <definedName name="m2_e_f">#REF!</definedName>
    <definedName name="m2_e_v">#REF!</definedName>
    <definedName name="m2_e_w">#REF!</definedName>
    <definedName name="m2_ec_f">#REF!</definedName>
    <definedName name="m2_ec_v">#REF!</definedName>
    <definedName name="m2_ec_w">#REF!</definedName>
    <definedName name="m2_fuel_f">#REF!</definedName>
    <definedName name="m2_fuel_v">#REF!</definedName>
    <definedName name="m2_fuel_w">#REF!</definedName>
    <definedName name="m2_geno_f">#REF!</definedName>
    <definedName name="m2_geno_v">#REF!</definedName>
    <definedName name="m2_geno_w">#REF!</definedName>
    <definedName name="m2_gt_f">#REF!</definedName>
    <definedName name="m2_gt_v">#REF!</definedName>
    <definedName name="m2_gt_w">#REF!</definedName>
    <definedName name="m2_gtax_f">#REF!</definedName>
    <definedName name="m2_gtax_v">#REF!</definedName>
    <definedName name="m2_gtax_w">#REF!</definedName>
    <definedName name="m2_hrsg_f">#REF!</definedName>
    <definedName name="m2_hrsg_v">#REF!</definedName>
    <definedName name="m2_hrsg_w">#REF!</definedName>
    <definedName name="m2_ic_f">#REF!</definedName>
    <definedName name="m2_ic_v">#REF!</definedName>
    <definedName name="m2_ic_w">#REF!</definedName>
    <definedName name="m2_st_f">#REF!</definedName>
    <definedName name="m2_st_v">#REF!</definedName>
    <definedName name="m2_st_w">#REF!</definedName>
    <definedName name="M20_cement" localSheetId="3">'[85]Rate Analysis'!$D$332</definedName>
    <definedName name="M20_cement" localSheetId="22">#REF!</definedName>
    <definedName name="M20_cement" localSheetId="19">#REF!</definedName>
    <definedName name="M20_cement" localSheetId="2">'[85]Rate Analysis'!$D$332</definedName>
    <definedName name="M20_cement" localSheetId="25">'[85]Rate Analysis'!$D$332</definedName>
    <definedName name="M20_cement" localSheetId="16">#REF!</definedName>
    <definedName name="M20_cement" localSheetId="21">#REF!</definedName>
    <definedName name="M20_cement">#REF!</definedName>
    <definedName name="M20_Metal20mm" localSheetId="3">'[85]Rate Analysis'!$D$345</definedName>
    <definedName name="M20_Metal20mm" localSheetId="22">#REF!</definedName>
    <definedName name="M20_Metal20mm" localSheetId="19">#REF!</definedName>
    <definedName name="M20_Metal20mm" localSheetId="2">'[85]Rate Analysis'!$D$345</definedName>
    <definedName name="M20_Metal20mm" localSheetId="25">'[85]Rate Analysis'!$D$345</definedName>
    <definedName name="M20_Metal20mm" localSheetId="16">#REF!</definedName>
    <definedName name="M20_Metal20mm" localSheetId="21">#REF!</definedName>
    <definedName name="M20_Metal20mm">#REF!</definedName>
    <definedName name="M20_sand" localSheetId="3">'[85]Rate Analysis'!$D$333</definedName>
    <definedName name="M20_sand" localSheetId="22">#REF!</definedName>
    <definedName name="M20_sand" localSheetId="19">#REF!</definedName>
    <definedName name="M20_sand" localSheetId="2">'[85]Rate Analysis'!$D$333</definedName>
    <definedName name="M20_sand" localSheetId="25">'[85]Rate Analysis'!$D$333</definedName>
    <definedName name="M20_sand" localSheetId="16">#REF!</definedName>
    <definedName name="M20_sand" localSheetId="21">#REF!</definedName>
    <definedName name="M20_sand">#REF!</definedName>
    <definedName name="m20cement" localSheetId="3">[32]Analysis!$D$332</definedName>
    <definedName name="m20cement" localSheetId="19">#REF!</definedName>
    <definedName name="m20cement" localSheetId="2">[32]Analysis!$D$332</definedName>
    <definedName name="m20cement" localSheetId="25">[32]Analysis!$D$332</definedName>
    <definedName name="m20cement" localSheetId="16">#REF!</definedName>
    <definedName name="m20cement">#REF!</definedName>
    <definedName name="M20L" localSheetId="3">[103]Cencrete!$AE$19</definedName>
    <definedName name="M20L" localSheetId="19">#REF!</definedName>
    <definedName name="M20L" localSheetId="2">[103]Cencrete!$AE$19</definedName>
    <definedName name="M20L" localSheetId="25">[103]Cencrete!$AE$19</definedName>
    <definedName name="M20L" localSheetId="16">#REF!</definedName>
    <definedName name="M20L">#REF!</definedName>
    <definedName name="M20M" localSheetId="3">[103]Cencrete!$AD$19</definedName>
    <definedName name="M20M" localSheetId="19">#REF!</definedName>
    <definedName name="M20M" localSheetId="2">[103]Cencrete!$AD$19</definedName>
    <definedName name="M20M" localSheetId="25">[103]Cencrete!$AD$19</definedName>
    <definedName name="M20M" localSheetId="16">#REF!</definedName>
    <definedName name="M20M">#REF!</definedName>
    <definedName name="m20metal20" localSheetId="3">[32]Analysis!$D$345</definedName>
    <definedName name="m20metal20" localSheetId="19">#REF!</definedName>
    <definedName name="m20metal20" localSheetId="2">[32]Analysis!$D$345</definedName>
    <definedName name="m20metal20" localSheetId="25">[32]Analysis!$D$345</definedName>
    <definedName name="m20metal20" localSheetId="16">#REF!</definedName>
    <definedName name="m20metal20">#REF!</definedName>
    <definedName name="M20P" localSheetId="3">[103]Cencrete!$AF$19</definedName>
    <definedName name="M20P" localSheetId="19">#REF!</definedName>
    <definedName name="M20P" localSheetId="2">[103]Cencrete!$AF$19</definedName>
    <definedName name="M20P" localSheetId="25">[103]Cencrete!$AF$19</definedName>
    <definedName name="M20P" localSheetId="16">#REF!</definedName>
    <definedName name="M20P">#REF!</definedName>
    <definedName name="M20PCCcement" localSheetId="16">#REF!</definedName>
    <definedName name="M20PCCcement">#REF!</definedName>
    <definedName name="M20RCCcement" localSheetId="16">#REF!</definedName>
    <definedName name="M20RCCcement">#REF!</definedName>
    <definedName name="m20sand" localSheetId="3">[32]Analysis!$D$333</definedName>
    <definedName name="m20sand" localSheetId="19">#REF!</definedName>
    <definedName name="m20sand" localSheetId="2">[32]Analysis!$D$333</definedName>
    <definedName name="m20sand" localSheetId="25">[32]Analysis!$D$333</definedName>
    <definedName name="m20sand" localSheetId="16">#REF!</definedName>
    <definedName name="m20sand">#REF!</definedName>
    <definedName name="M25_cement" localSheetId="3">'[85]Rate Analysis'!$D$343</definedName>
    <definedName name="M25_cement" localSheetId="22">#REF!</definedName>
    <definedName name="M25_cement" localSheetId="19">#REF!</definedName>
    <definedName name="M25_cement" localSheetId="2">'[85]Rate Analysis'!$D$343</definedName>
    <definedName name="M25_cement" localSheetId="25">'[85]Rate Analysis'!$D$343</definedName>
    <definedName name="M25_cement" localSheetId="16">#REF!</definedName>
    <definedName name="M25_cement" localSheetId="21">#REF!</definedName>
    <definedName name="M25_cement">#REF!</definedName>
    <definedName name="M25_Metal20mm" localSheetId="3">'[85]Rate Analysis'!$D$345</definedName>
    <definedName name="M25_Metal20mm" localSheetId="22">#REF!</definedName>
    <definedName name="M25_Metal20mm" localSheetId="19">#REF!</definedName>
    <definedName name="M25_Metal20mm" localSheetId="2">'[85]Rate Analysis'!$D$345</definedName>
    <definedName name="M25_Metal20mm" localSheetId="25">'[85]Rate Analysis'!$D$345</definedName>
    <definedName name="M25_Metal20mm" localSheetId="16">#REF!</definedName>
    <definedName name="M25_Metal20mm" localSheetId="21">#REF!</definedName>
    <definedName name="M25_Metal20mm">#REF!</definedName>
    <definedName name="M25_sand" localSheetId="3">'[85]Rate Analysis'!$D$344</definedName>
    <definedName name="M25_sand" localSheetId="22">#REF!</definedName>
    <definedName name="M25_sand" localSheetId="19">#REF!</definedName>
    <definedName name="M25_sand" localSheetId="2">'[85]Rate Analysis'!$D$344</definedName>
    <definedName name="M25_sand" localSheetId="25">'[85]Rate Analysis'!$D$344</definedName>
    <definedName name="M25_sand" localSheetId="16">#REF!</definedName>
    <definedName name="M25_sand" localSheetId="21">#REF!</definedName>
    <definedName name="M25_sand">#REF!</definedName>
    <definedName name="M25L" localSheetId="3">[103]Cencrete!$AE$18</definedName>
    <definedName name="M25L" localSheetId="19">#REF!</definedName>
    <definedName name="M25L" localSheetId="2">[103]Cencrete!$AE$18</definedName>
    <definedName name="M25L" localSheetId="25">[103]Cencrete!$AE$18</definedName>
    <definedName name="M25L" localSheetId="16">#REF!</definedName>
    <definedName name="M25L">#REF!</definedName>
    <definedName name="M25M" localSheetId="3">[103]Cencrete!$AD$18</definedName>
    <definedName name="M25M" localSheetId="19">#REF!</definedName>
    <definedName name="M25M" localSheetId="2">[103]Cencrete!$AD$18</definedName>
    <definedName name="M25M" localSheetId="25">[103]Cencrete!$AD$18</definedName>
    <definedName name="M25M" localSheetId="16">#REF!</definedName>
    <definedName name="M25M">#REF!</definedName>
    <definedName name="M25P" localSheetId="3">[103]Cencrete!$AF$18</definedName>
    <definedName name="M25P" localSheetId="19">#REF!</definedName>
    <definedName name="M25P" localSheetId="2">[103]Cencrete!$AF$18</definedName>
    <definedName name="M25P" localSheetId="25">[103]Cencrete!$AF$18</definedName>
    <definedName name="M25P" localSheetId="16">#REF!</definedName>
    <definedName name="M25P">#REF!</definedName>
    <definedName name="M25PCCcement" localSheetId="16">#REF!</definedName>
    <definedName name="M25PCCcement">#REF!</definedName>
    <definedName name="M25RCCcement" localSheetId="16">#REF!</definedName>
    <definedName name="M25RCCcement">#REF!</definedName>
    <definedName name="M2A_KPI" localSheetId="22">#REF!</definedName>
    <definedName name="M2A_KPI" localSheetId="21">#REF!</definedName>
    <definedName name="M2A_KPI">#REF!</definedName>
    <definedName name="M2A_KPI2" localSheetId="22">#REF!</definedName>
    <definedName name="M2A_KPI2" localSheetId="21">#REF!</definedName>
    <definedName name="M2A_KPI2">#REF!</definedName>
    <definedName name="M2x" localSheetId="2">#REF!</definedName>
    <definedName name="M2x" localSheetId="25">#REF!</definedName>
    <definedName name="M2x">#REF!</definedName>
    <definedName name="M2y" localSheetId="2">#REF!</definedName>
    <definedName name="M2y" localSheetId="25">#REF!</definedName>
    <definedName name="M2y">#REF!</definedName>
    <definedName name="M30cement">#REF!</definedName>
    <definedName name="M30L" localSheetId="3">[103]Cencrete!$AE$17</definedName>
    <definedName name="M30L" localSheetId="19">#REF!</definedName>
    <definedName name="M30L" localSheetId="2">[103]Cencrete!$AE$17</definedName>
    <definedName name="M30L" localSheetId="25">[103]Cencrete!$AE$17</definedName>
    <definedName name="M30L" localSheetId="16">#REF!</definedName>
    <definedName name="M30L">#REF!</definedName>
    <definedName name="M30M" localSheetId="3">[103]Cencrete!$AD$17</definedName>
    <definedName name="M30M" localSheetId="19">#REF!</definedName>
    <definedName name="M30M" localSheetId="2">[103]Cencrete!$AD$17</definedName>
    <definedName name="M30M" localSheetId="25">[103]Cencrete!$AD$17</definedName>
    <definedName name="M30M" localSheetId="16">#REF!</definedName>
    <definedName name="M30M">#REF!</definedName>
    <definedName name="M30P" localSheetId="3">[103]Cencrete!$AF$17</definedName>
    <definedName name="M30P" localSheetId="19">#REF!</definedName>
    <definedName name="M30P" localSheetId="2">[103]Cencrete!$AF$17</definedName>
    <definedName name="M30P" localSheetId="25">[103]Cencrete!$AF$17</definedName>
    <definedName name="M30P" localSheetId="16">#REF!</definedName>
    <definedName name="M30P">#REF!</definedName>
    <definedName name="M35cement" localSheetId="16">#REF!</definedName>
    <definedName name="M35cement">#REF!</definedName>
    <definedName name="M40cement" localSheetId="16">#REF!</definedName>
    <definedName name="M40cement">#REF!</definedName>
    <definedName name="M50cement">#REF!</definedName>
    <definedName name="M65L" localSheetId="3">[103]Cencrete!$AE$10</definedName>
    <definedName name="M65L" localSheetId="19">#REF!</definedName>
    <definedName name="M65L" localSheetId="2">[103]Cencrete!$AE$10</definedName>
    <definedName name="M65L" localSheetId="25">[103]Cencrete!$AE$10</definedName>
    <definedName name="M65L" localSheetId="16">#REF!</definedName>
    <definedName name="M65L">#REF!</definedName>
    <definedName name="M65P" localSheetId="3">[103]Cencrete!$AF$10</definedName>
    <definedName name="M65P" localSheetId="19">#REF!</definedName>
    <definedName name="M65P" localSheetId="2">[103]Cencrete!$AF$10</definedName>
    <definedName name="M65P" localSheetId="25">[103]Cencrete!$AF$10</definedName>
    <definedName name="M65P" localSheetId="16">#REF!</definedName>
    <definedName name="M65P">#REF!</definedName>
    <definedName name="M7.5L" localSheetId="3">[103]Cencrete!$AE$22</definedName>
    <definedName name="M7.5L" localSheetId="19">#REF!</definedName>
    <definedName name="M7.5L" localSheetId="2">[103]Cencrete!$AE$22</definedName>
    <definedName name="M7.5L" localSheetId="25">[103]Cencrete!$AE$22</definedName>
    <definedName name="M7.5L" localSheetId="16">#REF!</definedName>
    <definedName name="M7.5L">#REF!</definedName>
    <definedName name="M7.5M" localSheetId="3">[103]Cencrete!$AD$22</definedName>
    <definedName name="M7.5M" localSheetId="19">#REF!</definedName>
    <definedName name="M7.5M" localSheetId="2">[103]Cencrete!$AD$22</definedName>
    <definedName name="M7.5M" localSheetId="25">[103]Cencrete!$AD$22</definedName>
    <definedName name="M7.5M" localSheetId="16">#REF!</definedName>
    <definedName name="M7.5M">#REF!</definedName>
    <definedName name="M7.5P" localSheetId="3">[103]Cencrete!$AF$22</definedName>
    <definedName name="M7.5P" localSheetId="19">#REF!</definedName>
    <definedName name="M7.5P" localSheetId="2">[103]Cencrete!$AF$22</definedName>
    <definedName name="M7.5P" localSheetId="25">[103]Cencrete!$AF$22</definedName>
    <definedName name="M7.5P" localSheetId="16">#REF!</definedName>
    <definedName name="M7.5P">#REF!</definedName>
    <definedName name="m8_bop_f" localSheetId="22">#REF!</definedName>
    <definedName name="m8_bop_f" localSheetId="16">#REF!</definedName>
    <definedName name="m8_bop_f" localSheetId="21">#REF!</definedName>
    <definedName name="m8_bop_f">#REF!</definedName>
    <definedName name="m8_bop_v" localSheetId="22">#REF!</definedName>
    <definedName name="m8_bop_v" localSheetId="21">#REF!</definedName>
    <definedName name="m8_bop_v">#REF!</definedName>
    <definedName name="m8_bop_w">#REF!</definedName>
    <definedName name="m8_civ_f">#REF!</definedName>
    <definedName name="m8_civ_v">#REF!</definedName>
    <definedName name="m8_civ_w">#REF!</definedName>
    <definedName name="m8_cond_f">#REF!</definedName>
    <definedName name="m8_cond_v">#REF!</definedName>
    <definedName name="m8_cond_w">#REF!</definedName>
    <definedName name="m8_ct_f">#REF!</definedName>
    <definedName name="m8_ct_v">#REF!</definedName>
    <definedName name="m8_ct_w">#REF!</definedName>
    <definedName name="m8_e_f">#REF!</definedName>
    <definedName name="m8_e_v">#REF!</definedName>
    <definedName name="m8_e_w">#REF!</definedName>
    <definedName name="m8_ec_f">#REF!</definedName>
    <definedName name="m8_ec_v">#REF!</definedName>
    <definedName name="m8_ec_w">#REF!</definedName>
    <definedName name="m8_fuel_f">#REF!</definedName>
    <definedName name="m8_fuel_v">#REF!</definedName>
    <definedName name="m8_fuel_w">#REF!</definedName>
    <definedName name="m8_geno_f">#REF!</definedName>
    <definedName name="m8_geno_v">#REF!</definedName>
    <definedName name="m8_geno_w">#REF!</definedName>
    <definedName name="m8_gt_f">#REF!</definedName>
    <definedName name="m8_gt_v">#REF!</definedName>
    <definedName name="m8_gt_w">#REF!</definedName>
    <definedName name="m8_gtax_f">#REF!</definedName>
    <definedName name="m8_gtax_v">#REF!</definedName>
    <definedName name="m8_gtax_w">#REF!</definedName>
    <definedName name="m8_hrsg_f">#REF!</definedName>
    <definedName name="m8_hrsg_v">#REF!</definedName>
    <definedName name="m8_hrsg_w">#REF!</definedName>
    <definedName name="m8_ic_f">#REF!</definedName>
    <definedName name="m8_ic_v">#REF!</definedName>
    <definedName name="m8_ic_w">#REF!</definedName>
    <definedName name="m8_st_f">#REF!</definedName>
    <definedName name="m8_st_v">#REF!</definedName>
    <definedName name="m8_st_w">#REF!</definedName>
    <definedName name="M9A_BS">#REF!</definedName>
    <definedName name="M9B_BS">#REF!</definedName>
    <definedName name="MA" localSheetId="3">INDEX(#REF!,MATCH(#REF!,#REF!,0))</definedName>
    <definedName name="Ma" localSheetId="19">#REF!</definedName>
    <definedName name="MA" localSheetId="2">INDEX(#REF!,MATCH(#REF!,#REF!,0))</definedName>
    <definedName name="MA" localSheetId="25">INDEX(#REF!,MATCH(#REF!,#REF!,0))</definedName>
    <definedName name="Ma">#REF!</definedName>
    <definedName name="ma_3">"#REF!"</definedName>
    <definedName name="ma_4">"#REF!"</definedName>
    <definedName name="Ma_v" localSheetId="3">[121]Timesheet!#REF!</definedName>
    <definedName name="Ma_v" localSheetId="22">#REF!</definedName>
    <definedName name="Ma_v" localSheetId="19">#REF!</definedName>
    <definedName name="Ma_v" localSheetId="2">[121]Timesheet!#REF!</definedName>
    <definedName name="Ma_v" localSheetId="25">[121]Timesheet!#REF!</definedName>
    <definedName name="Ma_v" localSheetId="16">#REF!</definedName>
    <definedName name="Ma_v" localSheetId="21">#REF!</definedName>
    <definedName name="Ma_v">#REF!</definedName>
    <definedName name="MAACONSTN" localSheetId="3">#REF!</definedName>
    <definedName name="MAACONSTN" localSheetId="22">#REF!</definedName>
    <definedName name="MAACONSTN" localSheetId="21">#REF!</definedName>
    <definedName name="MAACONSTN">#REF!</definedName>
    <definedName name="mac">75</definedName>
    <definedName name="MACHINE_EQUIPMENT" localSheetId="3">'[31]RES-PLANNING'!$M$452:$P$478</definedName>
    <definedName name="MACHINE_EQUIPMENT" localSheetId="19">#REF!</definedName>
    <definedName name="MACHINE_EQUIPMENT" localSheetId="2">'[31]RES-PLANNING'!$M$452:$P$478</definedName>
    <definedName name="MACHINE_EQUIPMENT" localSheetId="25">'[31]RES-PLANNING'!$M$452:$P$478</definedName>
    <definedName name="MACHINE_EQUIPMENT" localSheetId="16">#REF!</definedName>
    <definedName name="MACHINE_EQUIPMENT">#REF!</definedName>
    <definedName name="MACHINE_EQUIPMENT_ENTRY" localSheetId="3">'[31]INPUT SHEET'!$B$487:$B$511</definedName>
    <definedName name="MACHINE_EQUIPMENT_ENTRY" localSheetId="19">#REF!</definedName>
    <definedName name="MACHINE_EQUIPMENT_ENTRY" localSheetId="2">'[31]INPUT SHEET'!$B$487:$B$511</definedName>
    <definedName name="MACHINE_EQUIPMENT_ENTRY" localSheetId="25">'[31]INPUT SHEET'!$B$487:$B$511</definedName>
    <definedName name="MACHINE_EQUIPMENT_ENTRY" localSheetId="16">#REF!</definedName>
    <definedName name="MACHINE_EQUIPMENT_ENTRY">#REF!</definedName>
    <definedName name="machinery" localSheetId="3">[139]ANALYSIS!$C$18</definedName>
    <definedName name="machinery" localSheetId="22">#REF!</definedName>
    <definedName name="machinery" localSheetId="19">#REF!</definedName>
    <definedName name="machinery" localSheetId="2">[139]ANALYSIS!$C$18</definedName>
    <definedName name="machinery" localSheetId="25">[139]ANALYSIS!$C$18</definedName>
    <definedName name="Machinery" localSheetId="16">#REF!</definedName>
    <definedName name="machinery" localSheetId="21">#REF!</definedName>
    <definedName name="machinery">#REF!</definedName>
    <definedName name="MADHU" localSheetId="22">#REF!</definedName>
    <definedName name="MADHU" localSheetId="21">#REF!</definedName>
    <definedName name="MADHU">#REF!</definedName>
    <definedName name="madhu218" localSheetId="22">#REF!</definedName>
    <definedName name="madhu218" localSheetId="21">#REF!</definedName>
    <definedName name="madhu218">#REF!</definedName>
    <definedName name="mahan">#REF!</definedName>
    <definedName name="main">#REF!</definedName>
    <definedName name="MainRelay">#REF!</definedName>
    <definedName name="majord" localSheetId="1">#REF!</definedName>
    <definedName name="majord">#REF!</definedName>
    <definedName name="majororders" localSheetId="1">#REF!</definedName>
    <definedName name="majororders">#REF!</definedName>
    <definedName name="man">#REF!</definedName>
    <definedName name="man___0">#REF!</definedName>
    <definedName name="man___11">#REF!</definedName>
    <definedName name="man___12">#REF!</definedName>
    <definedName name="MAN_SALE">#REF!</definedName>
    <definedName name="MAN_SALE_FACT">#REF!</definedName>
    <definedName name="manas">#REF!</definedName>
    <definedName name="Manday_Rate">#REF!</definedName>
    <definedName name="manday1">#REF!</definedName>
    <definedName name="manday1___0">#REF!</definedName>
    <definedName name="manday1___11">#REF!</definedName>
    <definedName name="manday1___12">#REF!</definedName>
    <definedName name="MANHOUR">#REF!</definedName>
    <definedName name="mani" hidden="1">{"form-D1",#N/A,FALSE,"FORM-D1";"form-D1_amt",#N/A,FALSE,"FORM-D1"}</definedName>
    <definedName name="Manish" hidden="1">{"form-D1",#N/A,FALSE,"FORM-D1";"form-D1_amt",#N/A,FALSE,"FORM-D1"}</definedName>
    <definedName name="manpower">#REF!</definedName>
    <definedName name="MANU1">#N/A</definedName>
    <definedName name="MANU11">#N/A</definedName>
    <definedName name="MANU111">#N/A</definedName>
    <definedName name="MANU2">#N/A</definedName>
    <definedName name="MANU22">#N/A</definedName>
    <definedName name="MANU222">#N/A</definedName>
    <definedName name="MANU3">#N/A</definedName>
    <definedName name="MANU33">#N/A</definedName>
    <definedName name="MANU333">#N/A</definedName>
    <definedName name="MANU4">#N/A</definedName>
    <definedName name="MANU44">#N/A</definedName>
    <definedName name="MANU444">#N/A</definedName>
    <definedName name="MANU5">#N/A</definedName>
    <definedName name="MANU55">#N/A</definedName>
    <definedName name="MANU555">#N/A</definedName>
    <definedName name="MARAN">#REF!</definedName>
    <definedName name="march_qty">#REF!</definedName>
    <definedName name="Margin" localSheetId="3">'[91]Master data'!$A$56:$B$57</definedName>
    <definedName name="Margin" localSheetId="19">#REF!</definedName>
    <definedName name="Margin" localSheetId="2">'[91]Master data'!$A$56:$B$57</definedName>
    <definedName name="Margin" localSheetId="25">'[91]Master data'!$A$56:$B$57</definedName>
    <definedName name="Margin" localSheetId="16">#REF!</definedName>
    <definedName name="Margin">#REF!</definedName>
    <definedName name="MARGIN_MAN" localSheetId="22">#REF!</definedName>
    <definedName name="MARGIN_MAN" localSheetId="16">#REF!</definedName>
    <definedName name="MARGIN_MAN" localSheetId="21">#REF!</definedName>
    <definedName name="MARGIN_MAN">#REF!</definedName>
    <definedName name="MARGIN_MAT" localSheetId="22">#REF!</definedName>
    <definedName name="MARGIN_MAT" localSheetId="21">#REF!</definedName>
    <definedName name="MARGIN_MAT">#REF!</definedName>
    <definedName name="MARGIN_MISC">#REF!</definedName>
    <definedName name="MARGIN_SC">#REF!</definedName>
    <definedName name="MARGINPLAN">#REF!</definedName>
    <definedName name="MARGINPROJ">#REF!</definedName>
    <definedName name="markuprate" localSheetId="3">'[115]General input'!$B$3</definedName>
    <definedName name="markuprate" localSheetId="19">#REF!</definedName>
    <definedName name="markuprate" localSheetId="2">'[115]General input'!$B$3</definedName>
    <definedName name="markuprate" localSheetId="25">'[115]General input'!$B$3</definedName>
    <definedName name="markuprate" localSheetId="16">#REF!</definedName>
    <definedName name="markuprate">#REF!</definedName>
    <definedName name="mason" localSheetId="16">#REF!</definedName>
    <definedName name="mason">#REF!</definedName>
    <definedName name="mason1" localSheetId="3">'[22]Labour &amp; Plant'!$C$14</definedName>
    <definedName name="mason1" localSheetId="22">#REF!</definedName>
    <definedName name="mason1" localSheetId="19">#REF!</definedName>
    <definedName name="mason1" localSheetId="2">'[22]Labour &amp; Plant'!$C$14</definedName>
    <definedName name="mason1" localSheetId="25">'[22]Labour &amp; Plant'!$C$14</definedName>
    <definedName name="Mason1" localSheetId="16">#REF!</definedName>
    <definedName name="mason1" localSheetId="21">#REF!</definedName>
    <definedName name="mason1">#REF!</definedName>
    <definedName name="mason2" localSheetId="3">'[22]Labour &amp; Plant'!$C$15</definedName>
    <definedName name="mason2" localSheetId="19">#REF!</definedName>
    <definedName name="mason2" localSheetId="2">'[22]Labour &amp; Plant'!$C$15</definedName>
    <definedName name="mason2" localSheetId="25">'[22]Labour &amp; Plant'!$C$15</definedName>
    <definedName name="mason2" localSheetId="16">#REF!</definedName>
    <definedName name="mason2">#REF!</definedName>
    <definedName name="MASTER" localSheetId="22">#REF!</definedName>
    <definedName name="MASTER" localSheetId="16">#REF!</definedName>
    <definedName name="MASTER" localSheetId="21">#REF!</definedName>
    <definedName name="MASTER">#REF!</definedName>
    <definedName name="Mat_Percentage" localSheetId="22">#REF!</definedName>
    <definedName name="Mat_Percentage" localSheetId="21">#REF!</definedName>
    <definedName name="Mat_Percentage">#REF!</definedName>
    <definedName name="MAT_RATE_ENTRY" localSheetId="3">'[31]INPUT SHEET'!$B$540:$D$555</definedName>
    <definedName name="MAT_RATE_ENTRY" localSheetId="19">#REF!</definedName>
    <definedName name="MAT_RATE_ENTRY" localSheetId="2">'[31]INPUT SHEET'!$B$540:$D$555</definedName>
    <definedName name="MAT_RATE_ENTRY" localSheetId="25">'[31]INPUT SHEET'!$B$540:$D$555</definedName>
    <definedName name="MAT_RATE_ENTRY" localSheetId="16">#REF!</definedName>
    <definedName name="MAT_RATE_ENTRY">#REF!</definedName>
    <definedName name="MAT_SALE" localSheetId="22">#REF!</definedName>
    <definedName name="MAT_SALE" localSheetId="16">#REF!</definedName>
    <definedName name="MAT_SALE" localSheetId="21">#REF!</definedName>
    <definedName name="MAT_SALE">#REF!</definedName>
    <definedName name="MAT_SALE_FAC" localSheetId="22">#REF!</definedName>
    <definedName name="MAT_SALE_FAC" localSheetId="21">#REF!</definedName>
    <definedName name="MAT_SALE_FAC">#REF!</definedName>
    <definedName name="Mat_Sales">#REF!</definedName>
    <definedName name="Match4" localSheetId="3">[140]MPR_PA_1!$B$5:$AM$5</definedName>
    <definedName name="Match4" localSheetId="19">#REF!</definedName>
    <definedName name="Match4" localSheetId="2">[140]MPR_PA_1!$B$5:$AM$5</definedName>
    <definedName name="Match4" localSheetId="25">[140]MPR_PA_1!$B$5:$AM$5</definedName>
    <definedName name="Match4" localSheetId="16">#REF!</definedName>
    <definedName name="Match4">#REF!</definedName>
    <definedName name="mate" localSheetId="3">[45]Labour!$D$20</definedName>
    <definedName name="mate" localSheetId="19">#REF!</definedName>
    <definedName name="mate" localSheetId="2">[45]Labour!$D$20</definedName>
    <definedName name="mate" localSheetId="25">[45]Labour!$D$20</definedName>
    <definedName name="mate" localSheetId="16">#REF!</definedName>
    <definedName name="mate">#REF!</definedName>
    <definedName name="Material" localSheetId="22">#REF!</definedName>
    <definedName name="Material" localSheetId="16">#REF!</definedName>
    <definedName name="Material" localSheetId="21">#REF!</definedName>
    <definedName name="Material">#REF!</definedName>
    <definedName name="MatGSB" localSheetId="3">'[132]GSB+WMM'!$H$212</definedName>
    <definedName name="MatGSB" localSheetId="19">#REF!</definedName>
    <definedName name="MatGSB" localSheetId="2">'[132]GSB+WMM'!$H$212</definedName>
    <definedName name="MatGSB" localSheetId="25">'[132]GSB+WMM'!$H$212</definedName>
    <definedName name="MatGSB" localSheetId="16">#REF!</definedName>
    <definedName name="MatGSB">#REF!</definedName>
    <definedName name="MATHS" localSheetId="22">#REF!</definedName>
    <definedName name="MATHS" localSheetId="16">#REF!</definedName>
    <definedName name="MATHS" localSheetId="21">#REF!</definedName>
    <definedName name="MATHS">#REF!</definedName>
    <definedName name="MatM20" localSheetId="3">[65]RA!$L$51</definedName>
    <definedName name="MatM20" localSheetId="19">#REF!</definedName>
    <definedName name="MatM20" localSheetId="2">[65]RA!$L$51</definedName>
    <definedName name="MatM20" localSheetId="25">[65]RA!$L$51</definedName>
    <definedName name="MatM20" localSheetId="16">#REF!</definedName>
    <definedName name="MatM20">#REF!</definedName>
    <definedName name="MatM25" localSheetId="3">[65]RA!$J$51</definedName>
    <definedName name="MatM25" localSheetId="19">#REF!</definedName>
    <definedName name="MatM25" localSheetId="2">[65]RA!$J$51</definedName>
    <definedName name="MatM25" localSheetId="25">[65]RA!$J$51</definedName>
    <definedName name="MatM25" localSheetId="16">#REF!</definedName>
    <definedName name="MatM25">#REF!</definedName>
    <definedName name="MatM35" localSheetId="3">[65]RA!$F$51</definedName>
    <definedName name="MatM35" localSheetId="19">#REF!</definedName>
    <definedName name="MatM35" localSheetId="2">[65]RA!$F$51</definedName>
    <definedName name="MatM35" localSheetId="25">[65]RA!$F$51</definedName>
    <definedName name="MatM35" localSheetId="16">#REF!</definedName>
    <definedName name="MatM35">#REF!</definedName>
    <definedName name="MatM35Piling" localSheetId="3">[59]RA!$T$52</definedName>
    <definedName name="MatM35Piling" localSheetId="19">#REF!</definedName>
    <definedName name="MatM35Piling" localSheetId="2">[59]RA!$T$52</definedName>
    <definedName name="MatM35Piling" localSheetId="25">[59]RA!$T$52</definedName>
    <definedName name="MatM35Piling" localSheetId="16">#REF!</definedName>
    <definedName name="MatM35Piling">#REF!</definedName>
    <definedName name="MatM40" localSheetId="3">[65]RA!$V$51</definedName>
    <definedName name="MatM40" localSheetId="19">#REF!</definedName>
    <definedName name="MatM40" localSheetId="2">[65]RA!$V$51</definedName>
    <definedName name="MatM40" localSheetId="25">[65]RA!$V$51</definedName>
    <definedName name="MatM40" localSheetId="16">#REF!</definedName>
    <definedName name="MatM40">#REF!</definedName>
    <definedName name="MatM50" localSheetId="3">[59]RA!$X$52</definedName>
    <definedName name="MatM50" localSheetId="19">#REF!</definedName>
    <definedName name="MatM50" localSheetId="2">[59]RA!$X$52</definedName>
    <definedName name="MatM50" localSheetId="25">[59]RA!$X$52</definedName>
    <definedName name="MatM50" localSheetId="16">#REF!</definedName>
    <definedName name="MatM50">#REF!</definedName>
    <definedName name="MatM60" localSheetId="3">[59]RA!$V$52</definedName>
    <definedName name="MatM60" localSheetId="19">#REF!</definedName>
    <definedName name="MatM60" localSheetId="2">[59]RA!$V$52</definedName>
    <definedName name="MatM60" localSheetId="25">[59]RA!$V$52</definedName>
    <definedName name="MatM60" localSheetId="16">#REF!</definedName>
    <definedName name="MatM60">#REF!</definedName>
    <definedName name="Matpilecap" localSheetId="3">[141]Analysis!$H$69</definedName>
    <definedName name="Matpilecap" localSheetId="19">#REF!</definedName>
    <definedName name="Matpilecap" localSheetId="2">[141]Analysis!$H$69</definedName>
    <definedName name="Matpilecap" localSheetId="25">[141]Analysis!$H$69</definedName>
    <definedName name="Matpilecap" localSheetId="16">#REF!</definedName>
    <definedName name="Matpilecap">#REF!</definedName>
    <definedName name="MatPiling" localSheetId="3">[77]Pil!$H$72</definedName>
    <definedName name="MatPiling" localSheetId="19">#REF!</definedName>
    <definedName name="MatPiling" localSheetId="2">[77]Pil!$H$72</definedName>
    <definedName name="MatPiling" localSheetId="25">[77]Pil!$H$72</definedName>
    <definedName name="MatPiling" localSheetId="16">#REF!</definedName>
    <definedName name="MatPiling">#REF!</definedName>
    <definedName name="MatWMM" localSheetId="3">'[132]GSB+WMM'!$H$205</definedName>
    <definedName name="MatWMM" localSheetId="19">#REF!</definedName>
    <definedName name="MatWMM" localSheetId="2">'[132]GSB+WMM'!$H$205</definedName>
    <definedName name="MatWMM" localSheetId="25">'[132]GSB+WMM'!$H$205</definedName>
    <definedName name="MatWMM" localSheetId="16">#REF!</definedName>
    <definedName name="MatWMM">#REF!</definedName>
    <definedName name="MaxLegDownWard" localSheetId="22">#REF!</definedName>
    <definedName name="MaxLegDownWard" localSheetId="16">#REF!</definedName>
    <definedName name="MaxLegDownWard" localSheetId="21">#REF!</definedName>
    <definedName name="MaxLegDownWard">#REF!</definedName>
    <definedName name="MaxLegShear" localSheetId="22">#REF!</definedName>
    <definedName name="MaxLegShear" localSheetId="21">#REF!</definedName>
    <definedName name="MaxLegShear">#REF!</definedName>
    <definedName name="MaxLegUplift">#REF!</definedName>
    <definedName name="MaxSNo">#REF!</definedName>
    <definedName name="mazdoor" localSheetId="3">[45]Labour!$D$19</definedName>
    <definedName name="mazdoor" localSheetId="19">#REF!</definedName>
    <definedName name="mazdoor" localSheetId="2">[45]Labour!$D$19</definedName>
    <definedName name="mazdoor" localSheetId="25">[45]Labour!$D$19</definedName>
    <definedName name="mazdoor" localSheetId="16">#REF!</definedName>
    <definedName name="mazdoor">#REF!</definedName>
    <definedName name="MAZI" localSheetId="16">#REF!</definedName>
    <definedName name="MAZI">#REF!</definedName>
    <definedName name="MB" localSheetId="3">INDEX(#REF!,MATCH(#REF!,#REF!,0))</definedName>
    <definedName name="Mb" localSheetId="22">#REF!</definedName>
    <definedName name="Mb" localSheetId="19">#REF!</definedName>
    <definedName name="MB" localSheetId="2">INDEX(#REF!,MATCH(#REF!,#REF!,0))</definedName>
    <definedName name="MB" localSheetId="25">INDEX(#REF!,MATCH(#REF!,#REF!,0))</definedName>
    <definedName name="Mb" localSheetId="21">#REF!</definedName>
    <definedName name="Mb">#REF!</definedName>
    <definedName name="Mb_v" localSheetId="3">[121]Timesheet!#REF!</definedName>
    <definedName name="Mb_v" localSheetId="22">#REF!</definedName>
    <definedName name="Mb_v" localSheetId="19">#REF!</definedName>
    <definedName name="Mb_v" localSheetId="2">[121]Timesheet!#REF!</definedName>
    <definedName name="Mb_v" localSheetId="25">[121]Timesheet!#REF!</definedName>
    <definedName name="Mb_v" localSheetId="16">#REF!</definedName>
    <definedName name="Mb_v" localSheetId="21">#REF!</definedName>
    <definedName name="Mb_v">#REF!</definedName>
    <definedName name="mbn">'[113]UNP-NCW '!$F$17</definedName>
    <definedName name="MC" localSheetId="3">INDEX(#REF!,MATCH(#REF!,#REF!,0))</definedName>
    <definedName name="Mc" localSheetId="22">#REF!</definedName>
    <definedName name="Mc" localSheetId="19">#REF!</definedName>
    <definedName name="MC" localSheetId="2">INDEX(#REF!,MATCH(#REF!,#REF!,0))</definedName>
    <definedName name="MC" localSheetId="25">INDEX(#REF!,MATCH(#REF!,#REF!,0))</definedName>
    <definedName name="Mc" localSheetId="21">#REF!</definedName>
    <definedName name="Mc">#REF!</definedName>
    <definedName name="MC_ABB_Imp" localSheetId="22">#REF!</definedName>
    <definedName name="MC_ABB_Imp" localSheetId="21">#REF!</definedName>
    <definedName name="MC_ABB_Imp">#REF!</definedName>
    <definedName name="MC_ABB_local">#REF!</definedName>
    <definedName name="MC_ABB_peenya">#REF!</definedName>
    <definedName name="MC_AIC_Imp">#REF!</definedName>
    <definedName name="MC_AIC_local">#REF!</definedName>
    <definedName name="MC_DEMHW">#REF!</definedName>
    <definedName name="MC_DEMSW">#REF!</definedName>
    <definedName name="MC_FFRHW">#REF!</definedName>
    <definedName name="MC_FFRSW">#REF!</definedName>
    <definedName name="MC_FIMHW">#REF!</definedName>
    <definedName name="MC_FIMSW">#REF!</definedName>
    <definedName name="MC_NOKHW">#REF!</definedName>
    <definedName name="MC_NOKSW">#REF!</definedName>
    <definedName name="MC_NonABB_Imp">#REF!</definedName>
    <definedName name="MC_NonABB_local">#REF!</definedName>
    <definedName name="MC_SEKHW">#REF!</definedName>
    <definedName name="MC_SEKSW">#REF!</definedName>
    <definedName name="MC_SFRHW">#REF!</definedName>
    <definedName name="MC_SFRSW">#REF!</definedName>
    <definedName name="MC_UKPHW">#REF!</definedName>
    <definedName name="MC_UKPSW">#REF!</definedName>
    <definedName name="MC_USDHW">#REF!</definedName>
    <definedName name="MC_USDSW">#REF!</definedName>
    <definedName name="Mc_v" localSheetId="3">[121]Timesheet!#REF!</definedName>
    <definedName name="Mc_v" localSheetId="22">#REF!</definedName>
    <definedName name="Mc_v" localSheetId="19">#REF!</definedName>
    <definedName name="Mc_v" localSheetId="2">[121]Timesheet!#REF!</definedName>
    <definedName name="Mc_v" localSheetId="25">[121]Timesheet!#REF!</definedName>
    <definedName name="Mc_v" localSheetId="16">#REF!</definedName>
    <definedName name="Mc_v" localSheetId="21">#REF!</definedName>
    <definedName name="Mc_v">#REF!</definedName>
    <definedName name="MC_YENHW" localSheetId="22">#REF!</definedName>
    <definedName name="MC_YENHW" localSheetId="21">#REF!</definedName>
    <definedName name="MC_YENHW">#REF!</definedName>
    <definedName name="MC_YENSW" localSheetId="22">#REF!</definedName>
    <definedName name="MC_YENSW" localSheetId="21">#REF!</definedName>
    <definedName name="MC_YENSW">#REF!</definedName>
    <definedName name="mcabb3501i5f">#REF!</definedName>
    <definedName name="mcabb3502i1bc8f">#REF!</definedName>
    <definedName name="mcabb5002i1bc8f">#REF!</definedName>
    <definedName name="MCAR" localSheetId="3">'[26]Cost of O &amp; O'!$F$41</definedName>
    <definedName name="MCAR" localSheetId="19">#REF!</definedName>
    <definedName name="MCAR" localSheetId="2">'[26]Cost of O &amp; O'!$F$41</definedName>
    <definedName name="MCAR" localSheetId="25">'[26]Cost of O &amp; O'!$F$41</definedName>
    <definedName name="MCAR" localSheetId="16">#REF!</definedName>
    <definedName name="MCAR">#REF!</definedName>
    <definedName name="Mcbdo" localSheetId="16">#REF!</definedName>
    <definedName name="Mcbdo">#REF!</definedName>
    <definedName name="MCi" localSheetId="3">#REF!</definedName>
    <definedName name="MCi" localSheetId="22">#REF!</definedName>
    <definedName name="MCi" localSheetId="4">#REF!</definedName>
    <definedName name="MCi" localSheetId="21">#REF!</definedName>
    <definedName name="MCi">#REF!</definedName>
    <definedName name="mcl" localSheetId="2">#REF!</definedName>
    <definedName name="mcl" localSheetId="25">#REF!</definedName>
    <definedName name="mcl">#REF!</definedName>
    <definedName name="mcl33b1" localSheetId="2">#REF!</definedName>
    <definedName name="mcl33b1" localSheetId="25">#REF!</definedName>
    <definedName name="mcl33b1">#REF!</definedName>
    <definedName name="mcl33b2" localSheetId="2">#REF!</definedName>
    <definedName name="mcl33b2" localSheetId="25">#REF!</definedName>
    <definedName name="mcl33b2">#REF!</definedName>
    <definedName name="mcl33b3" localSheetId="2">#REF!</definedName>
    <definedName name="mcl33b3" localSheetId="25">#REF!</definedName>
    <definedName name="mcl33b3">#REF!</definedName>
    <definedName name="mclo">#REF!</definedName>
    <definedName name="mcmc1i5f" localSheetId="22">#REF!</definedName>
    <definedName name="mcmc1i5f" localSheetId="4">#REF!</definedName>
    <definedName name="mcmc1i5f" localSheetId="21">#REF!</definedName>
    <definedName name="mcmc1i5f" localSheetId="1">#REF!</definedName>
    <definedName name="mcmc1i5f">#REF!</definedName>
    <definedName name="mcmc3502i1bc8f" localSheetId="1">#REF!</definedName>
    <definedName name="mcmc3502i1bc8f">#REF!</definedName>
    <definedName name="mcmc5002i1bc8f" localSheetId="1">#REF!</definedName>
    <definedName name="mcmc5002i1bc8f">#REF!</definedName>
    <definedName name="mcpc1i4f">#REF!</definedName>
    <definedName name="Mcwc">#REF!</definedName>
    <definedName name="Mcws">#REF!</definedName>
    <definedName name="MD" localSheetId="3">INDEX(#REF!,MATCH(#REF!,#REF!,0))</definedName>
    <definedName name="Md" localSheetId="19">#REF!</definedName>
    <definedName name="MD" localSheetId="2">INDEX(#REF!,MATCH(#REF!,#REF!,0))</definedName>
    <definedName name="MD" localSheetId="25">INDEX(#REF!,MATCH(#REF!,#REF!,0))</definedName>
    <definedName name="Md">#REF!</definedName>
    <definedName name="Md_v">#REF!</definedName>
    <definedName name="mdp" localSheetId="22">#REF!</definedName>
    <definedName name="mdp" localSheetId="21">#REF!</definedName>
    <definedName name="mdp">#REF!</definedName>
    <definedName name="MDVT_ABSP" localSheetId="22">#REF!</definedName>
    <definedName name="MDVT_ABSP" localSheetId="21">#REF!</definedName>
    <definedName name="MDVT_ABSP" localSheetId="1">#REF!</definedName>
    <definedName name="MDVT_ABSP">#REF!</definedName>
    <definedName name="ME">#REF!</definedName>
    <definedName name="Me_v">#REF!</definedName>
    <definedName name="MeanDepth_Inclusive_of_cover_sl._thk.">#REF!</definedName>
    <definedName name="Meat">#REF!</definedName>
    <definedName name="MENU">#REF!</definedName>
    <definedName name="MET" localSheetId="3">[61]ANALYSIS!$C$9</definedName>
    <definedName name="MET" localSheetId="19">#REF!</definedName>
    <definedName name="MET" localSheetId="2">[61]ANALYSIS!$C$9</definedName>
    <definedName name="MET" localSheetId="25">[61]ANALYSIS!$C$9</definedName>
    <definedName name="MET" localSheetId="16">#REF!</definedName>
    <definedName name="MET">#REF!</definedName>
    <definedName name="Metal_124" localSheetId="3">'[85]Rate Analysis'!$D$436</definedName>
    <definedName name="Metal_124" localSheetId="22">#REF!</definedName>
    <definedName name="Metal_124" localSheetId="19">#REF!</definedName>
    <definedName name="Metal_124" localSheetId="2">'[85]Rate Analysis'!$D$436</definedName>
    <definedName name="Metal_124" localSheetId="25">'[85]Rate Analysis'!$D$436</definedName>
    <definedName name="Metal_124" localSheetId="16">#REF!</definedName>
    <definedName name="Metal_124" localSheetId="21">#REF!</definedName>
    <definedName name="Metal_124">#REF!</definedName>
    <definedName name="Metal12mm">188*1.5</definedName>
    <definedName name="Metal20mm" localSheetId="19">#REF!</definedName>
    <definedName name="Metal20mm">#REF!</definedName>
    <definedName name="Metal40mm" localSheetId="19">#REF!</definedName>
    <definedName name="Metal40mm">#REF!</definedName>
    <definedName name="Metal6mm" localSheetId="19">#REF!</definedName>
    <definedName name="Metal6mm">#REF!</definedName>
    <definedName name="METTL" localSheetId="22">#REF!</definedName>
    <definedName name="METTL" localSheetId="21">#REF!</definedName>
    <definedName name="METTL">#REF!</definedName>
    <definedName name="mf" localSheetId="3" hidden="1">{"'PROFITABILITY'!$A$1:$F$45"}</definedName>
    <definedName name="mf" localSheetId="22" hidden="1">{"'PROFITABILITY'!$A$1:$F$45"}</definedName>
    <definedName name="mf" localSheetId="19" hidden="1">{"'PROFITABILITY'!$A$1:$F$45"}</definedName>
    <definedName name="mf" localSheetId="2" hidden="1">{"'PROFITABILITY'!$A$1:$F$45"}</definedName>
    <definedName name="mf" localSheetId="25" hidden="1">{"'PROFITABILITY'!$A$1:$F$45"}</definedName>
    <definedName name="mf" localSheetId="16" hidden="1">{"'PROFITABILITY'!$A$1:$F$45"}</definedName>
    <definedName name="mf" localSheetId="21" hidden="1">{"'PROFITABILITY'!$A$1:$F$45"}</definedName>
    <definedName name="mf" hidden="1">{"'PROFITABILITY'!$A$1:$F$45"}</definedName>
    <definedName name="MF___0">#REF!</definedName>
    <definedName name="MF___13">#REF!</definedName>
    <definedName name="MF_ABB_local" localSheetId="1">#REF!</definedName>
    <definedName name="MF_ABB_local">#REF!</definedName>
    <definedName name="MF_ABB_peenya" localSheetId="1">#REF!</definedName>
    <definedName name="MF_ABB_peenya">#REF!</definedName>
    <definedName name="MF_AIC_Imp">#REF!</definedName>
    <definedName name="MF_AIC_local">#REF!</definedName>
    <definedName name="MF_AUTImp_ABB">#REF!</definedName>
    <definedName name="MF_AUTImp_NonABB">#REF!</definedName>
    <definedName name="MF_NonABB_local">#REF!</definedName>
    <definedName name="Mf_v">#REF!</definedName>
    <definedName name="mff">#REF!</definedName>
    <definedName name="MFit">#REF!</definedName>
    <definedName name="Mfour">#REF!</definedName>
    <definedName name="MG" localSheetId="22">INDEX(#REF!,MATCH(#REF!,#REF!,0))</definedName>
    <definedName name="MG" localSheetId="19">INDEX(#REF!,MATCH(#REF!,#REF!,0))</definedName>
    <definedName name="MG" localSheetId="2">INDEX(#REF!,MATCH(#REF!,#REF!,0))</definedName>
    <definedName name="MG" localSheetId="25">INDEX(#REF!,MATCH(#REF!,#REF!,0))</definedName>
    <definedName name="Mg" localSheetId="16">#REF!</definedName>
    <definedName name="MG" localSheetId="21">INDEX(#REF!,MATCH(#REF!,#REF!,0))</definedName>
    <definedName name="MG">INDEX(#REF!,MATCH(#REF!,#REF!,0))</definedName>
    <definedName name="Mg_v">#REF!</definedName>
    <definedName name="MH" localSheetId="22">INDEX(#REF!,MATCH(#REF!,#REF!,0))</definedName>
    <definedName name="MH" localSheetId="19">INDEX(#REF!,MATCH(#REF!,#REF!,0))</definedName>
    <definedName name="MH" localSheetId="2">INDEX(#REF!,MATCH(#REF!,#REF!,0))</definedName>
    <definedName name="MH" localSheetId="25">INDEX(#REF!,MATCH(#REF!,#REF!,0))</definedName>
    <definedName name="Mh" localSheetId="16">#REF!</definedName>
    <definedName name="MH" localSheetId="21">INDEX(#REF!,MATCH(#REF!,#REF!,0))</definedName>
    <definedName name="MH">INDEX(#REF!,MATCH(#REF!,#REF!,0))</definedName>
    <definedName name="Mh_v">#REF!</definedName>
    <definedName name="Mhpc" localSheetId="3">[121]Timesheet!#REF!:[121]Timesheet!#REF!</definedName>
    <definedName name="Mhpc" localSheetId="22">#REF!:#REF!</definedName>
    <definedName name="Mhpc" localSheetId="2">[121]Timesheet!#REF!:[121]Timesheet!#REF!</definedName>
    <definedName name="Mhpc" localSheetId="25">[121]Timesheet!#REF!:[121]Timesheet!#REF!</definedName>
    <definedName name="Mhpc" localSheetId="16">#REF!:#REF!</definedName>
    <definedName name="Mhpc" localSheetId="21">#REF!:#REF!</definedName>
    <definedName name="Mhpc">#REF!:#REF!</definedName>
    <definedName name="Mhpipd" localSheetId="3">[121]Timesheet!#REF!</definedName>
    <definedName name="Mhpipd" localSheetId="22">#REF!</definedName>
    <definedName name="Mhpipd" localSheetId="19">#REF!</definedName>
    <definedName name="Mhpipd" localSheetId="2">[121]Timesheet!#REF!</definedName>
    <definedName name="Mhpipd" localSheetId="25">[121]Timesheet!#REF!</definedName>
    <definedName name="Mhpipd" localSheetId="16">#REF!</definedName>
    <definedName name="Mhpipd" localSheetId="21">#REF!</definedName>
    <definedName name="Mhpipd">#REF!</definedName>
    <definedName name="Mhps" localSheetId="3">[121]Timesheet!#REF!</definedName>
    <definedName name="Mhps" localSheetId="22">#REF!</definedName>
    <definedName name="Mhps" localSheetId="19">#REF!</definedName>
    <definedName name="Mhps" localSheetId="2">[121]Timesheet!#REF!</definedName>
    <definedName name="Mhps" localSheetId="25">[121]Timesheet!#REF!</definedName>
    <definedName name="Mhps" localSheetId="16">#REF!</definedName>
    <definedName name="Mhps" localSheetId="21">#REF!</definedName>
    <definedName name="Mhps">#REF!</definedName>
    <definedName name="MHR" localSheetId="3">#REF!</definedName>
    <definedName name="MHR" localSheetId="22">#REF!</definedName>
    <definedName name="MHR" localSheetId="21">#REF!</definedName>
    <definedName name="MHR">#REF!</definedName>
    <definedName name="MHs_per_MM">#REF!</definedName>
    <definedName name="MI" localSheetId="19">INDEX(#REF!,MATCH(#REF!,#REF!,0))</definedName>
    <definedName name="MI" localSheetId="16">INDEX(#REF!,MATCH(#REF!,#REF!,0))</definedName>
    <definedName name="MI">INDEX(#REF!,MATCH(#REF!,#REF!,0))</definedName>
    <definedName name="microsilica" localSheetId="3">[59]Inputs!$D$17</definedName>
    <definedName name="microsilica" localSheetId="19">#REF!</definedName>
    <definedName name="microsilica" localSheetId="2">[59]Inputs!$D$17</definedName>
    <definedName name="microsilica" localSheetId="25">[59]Inputs!$D$17</definedName>
    <definedName name="microsilica" localSheetId="16">#REF!</definedName>
    <definedName name="microsilica">#REF!</definedName>
    <definedName name="Mild_steel" localSheetId="3">'[45]Materials '!$AV$24</definedName>
    <definedName name="Mild_steel" localSheetId="19">#REF!</definedName>
    <definedName name="Mild_steel" localSheetId="2">'[45]Materials '!$AV$24</definedName>
    <definedName name="Mild_steel" localSheetId="25">'[45]Materials '!$AV$24</definedName>
    <definedName name="Mild_steel" localSheetId="16">#REF!</definedName>
    <definedName name="Mild_steel">#REF!</definedName>
    <definedName name="mile">#REF!</definedName>
    <definedName name="mille" localSheetId="3">[86]CHIFLET!$B$34</definedName>
    <definedName name="mille" localSheetId="19">#REF!</definedName>
    <definedName name="mille" localSheetId="2">[86]CHIFLET!$B$34</definedName>
    <definedName name="mille" localSheetId="25">[86]CHIFLET!$B$34</definedName>
    <definedName name="mille" localSheetId="16">#REF!</definedName>
    <definedName name="mille">#REF!</definedName>
    <definedName name="MinSM" localSheetId="22">#REF!</definedName>
    <definedName name="MinSM" localSheetId="16">#REF!</definedName>
    <definedName name="MinSM" localSheetId="21">#REF!</definedName>
    <definedName name="MinSM">#REF!</definedName>
    <definedName name="MinSNo">#REF!</definedName>
    <definedName name="Mipc" localSheetId="3">[121]Timesheet!#REF!:[121]Timesheet!#REF!</definedName>
    <definedName name="Mipc" localSheetId="22">#REF!:#REF!</definedName>
    <definedName name="Mipc" localSheetId="19">#REF!:#REF!</definedName>
    <definedName name="Mipc" localSheetId="2">[121]Timesheet!#REF!:[121]Timesheet!#REF!</definedName>
    <definedName name="Mipc" localSheetId="25">[121]Timesheet!#REF!:[121]Timesheet!#REF!</definedName>
    <definedName name="Mipc" localSheetId="21">#REF!:#REF!</definedName>
    <definedName name="Mipc">#REF!:#REF!</definedName>
    <definedName name="Mips" localSheetId="3">[121]Timesheet!#REF!</definedName>
    <definedName name="Mips" localSheetId="22">#REF!</definedName>
    <definedName name="Mips" localSheetId="19">#REF!</definedName>
    <definedName name="Mips" localSheetId="2">[121]Timesheet!#REF!</definedName>
    <definedName name="Mips" localSheetId="25">[121]Timesheet!#REF!</definedName>
    <definedName name="Mips" localSheetId="16">#REF!</definedName>
    <definedName name="Mips" localSheetId="21">#REF!</definedName>
    <definedName name="Mips">#REF!</definedName>
    <definedName name="misc" localSheetId="3">#REF!</definedName>
    <definedName name="misc" localSheetId="22">#REF!</definedName>
    <definedName name="misc" localSheetId="21">#REF!</definedName>
    <definedName name="misc">#REF!</definedName>
    <definedName name="Misc_charges" localSheetId="3">#REF!</definedName>
    <definedName name="Misc_charges">#REF!</definedName>
    <definedName name="Misc_Sales">#REF!</definedName>
    <definedName name="Mix_15" localSheetId="3">'[28]Mix Design'!$P$11</definedName>
    <definedName name="Mix_15" localSheetId="19">#REF!</definedName>
    <definedName name="Mix_15" localSheetId="2">'[28]Mix Design'!$P$11</definedName>
    <definedName name="Mix_15" localSheetId="25">'[28]Mix Design'!$P$11</definedName>
    <definedName name="Mix_15" localSheetId="16">#REF!</definedName>
    <definedName name="Mix_15">#REF!</definedName>
    <definedName name="Mix_30" localSheetId="3">'[28]Mix Design'!$P$14</definedName>
    <definedName name="Mix_30" localSheetId="19">#REF!</definedName>
    <definedName name="Mix_30" localSheetId="2">'[28]Mix Design'!$P$14</definedName>
    <definedName name="Mix_30" localSheetId="25">'[28]Mix Design'!$P$14</definedName>
    <definedName name="Mix_30" localSheetId="16">#REF!</definedName>
    <definedName name="Mix_30">#REF!</definedName>
    <definedName name="MJ" localSheetId="19">INDEX(#REF!,MATCH(#REF!,#REF!,0))</definedName>
    <definedName name="MJ" localSheetId="16">INDEX(#REF!,MATCH(#REF!,#REF!,0))</definedName>
    <definedName name="MJ">INDEX(#REF!,MATCH(#REF!,#REF!,0))</definedName>
    <definedName name="MK" localSheetId="19">INDEX(#REF!,MATCH(#REF!,#REF!,0))</definedName>
    <definedName name="MK" localSheetId="2">INDEX(#REF!,MATCH(#REF!,#REF!,0))</definedName>
    <definedName name="MK" localSheetId="25">INDEX(#REF!,MATCH(#REF!,#REF!,0))</definedName>
    <definedName name="MK" localSheetId="16">INDEX(#REF!,MATCH(#REF!,#REF!,0))</definedName>
    <definedName name="MK">INDEX(#REF!,MATCH(#REF!,#REF!,0))</definedName>
    <definedName name="MKP" localSheetId="22">#REF!</definedName>
    <definedName name="MKP" localSheetId="21">#REF!</definedName>
    <definedName name="MKP">#REF!</definedName>
    <definedName name="ML" localSheetId="22">INDEX(#REF!,MATCH(#REF!,#REF!,0))</definedName>
    <definedName name="ML" localSheetId="19">INDEX(#REF!,MATCH(#REF!,#REF!,0))</definedName>
    <definedName name="ML" localSheetId="2">INDEX(#REF!,MATCH(#REF!,#REF!,0))</definedName>
    <definedName name="ML" localSheetId="25">INDEX(#REF!,MATCH(#REF!,#REF!,0))</definedName>
    <definedName name="ml" localSheetId="16">#REF!</definedName>
    <definedName name="ML" localSheetId="21">INDEX(#REF!,MATCH(#REF!,#REF!,0))</definedName>
    <definedName name="ML">INDEX(#REF!,MATCH(#REF!,#REF!,0))</definedName>
    <definedName name="ml33b1" localSheetId="2">#REF!</definedName>
    <definedName name="ml33b1" localSheetId="25">#REF!</definedName>
    <definedName name="ml33b1">#REF!</definedName>
    <definedName name="ml33b2" localSheetId="2">#REF!</definedName>
    <definedName name="ml33b2" localSheetId="25">#REF!</definedName>
    <definedName name="ml33b2">#REF!</definedName>
    <definedName name="ml33b3" localSheetId="2">#REF!</definedName>
    <definedName name="ml33b3" localSheetId="25">#REF!</definedName>
    <definedName name="ml33b3">#REF!</definedName>
    <definedName name="ml33kv" localSheetId="2">#REF!</definedName>
    <definedName name="ml33kv" localSheetId="25">#REF!</definedName>
    <definedName name="ml33kv">#REF!</definedName>
    <definedName name="mlbs">#REF!</definedName>
    <definedName name="mlc33b1" localSheetId="2">#REF!</definedName>
    <definedName name="mlc33b1" localSheetId="25">#REF!</definedName>
    <definedName name="mlc33b1">#REF!</definedName>
    <definedName name="mlc33b2" localSheetId="2">#REF!</definedName>
    <definedName name="mlc33b2" localSheetId="25">#REF!</definedName>
    <definedName name="mlc33b2">#REF!</definedName>
    <definedName name="mlc33b3" localSheetId="2">#REF!</definedName>
    <definedName name="mlc33b3" localSheetId="25">#REF!</definedName>
    <definedName name="mlc33b3">#REF!</definedName>
    <definedName name="mlclf" localSheetId="2">#REF!</definedName>
    <definedName name="mlclf" localSheetId="25">#REF!</definedName>
    <definedName name="mlclf">#REF!</definedName>
    <definedName name="mld">#REF!</definedName>
    <definedName name="mll">#REF!</definedName>
    <definedName name="mllf" localSheetId="2">#REF!</definedName>
    <definedName name="mllf" localSheetId="25">#REF!</definedName>
    <definedName name="mllf">#REF!</definedName>
    <definedName name="Mlpc" localSheetId="3">[121]Timesheet!#REF!</definedName>
    <definedName name="Mlpc" localSheetId="22">#REF!</definedName>
    <definedName name="Mlpc" localSheetId="19">#REF!</definedName>
    <definedName name="Mlpc" localSheetId="2">[121]Timesheet!#REF!</definedName>
    <definedName name="Mlpc" localSheetId="25">[121]Timesheet!#REF!</definedName>
    <definedName name="Mlpc" localSheetId="16">#REF!</definedName>
    <definedName name="Mlpc" localSheetId="21">#REF!</definedName>
    <definedName name="Mlpc">#REF!</definedName>
    <definedName name="Mlpd" localSheetId="3">[121]Timesheet!#REF!</definedName>
    <definedName name="Mlpd" localSheetId="22">#REF!</definedName>
    <definedName name="Mlpd" localSheetId="19">#REF!</definedName>
    <definedName name="Mlpd" localSheetId="2">[121]Timesheet!#REF!</definedName>
    <definedName name="Mlpd" localSheetId="25">[121]Timesheet!#REF!</definedName>
    <definedName name="Mlpd" localSheetId="16">#REF!</definedName>
    <definedName name="Mlpd" localSheetId="21">#REF!</definedName>
    <definedName name="Mlpd">#REF!</definedName>
    <definedName name="Mlps" localSheetId="3">[121]Timesheet!#REF!</definedName>
    <definedName name="Mlps" localSheetId="22">#REF!</definedName>
    <definedName name="Mlps" localSheetId="19">#REF!</definedName>
    <definedName name="Mlps" localSheetId="2">[121]Timesheet!#REF!</definedName>
    <definedName name="Mlps" localSheetId="25">[121]Timesheet!#REF!</definedName>
    <definedName name="Mlps" localSheetId="16">#REF!</definedName>
    <definedName name="Mlps" localSheetId="21">#REF!</definedName>
    <definedName name="Mlps">#REF!</definedName>
    <definedName name="mlt">#REF!</definedName>
    <definedName name="mltf" localSheetId="2">#REF!</definedName>
    <definedName name="mltf" localSheetId="25">#REF!</definedName>
    <definedName name="mltf" localSheetId="16">#REF!</definedName>
    <definedName name="mltf">#REF!</definedName>
    <definedName name="MM" localSheetId="22">#REF!</definedName>
    <definedName name="MM" localSheetId="21">#REF!</definedName>
    <definedName name="MM">#REF!</definedName>
    <definedName name="MM3_to_M3">0.000001</definedName>
    <definedName name="mmm" localSheetId="3">#REF!</definedName>
    <definedName name="mmm" localSheetId="22">#REF!</definedName>
    <definedName name="mmm" localSheetId="16">#REF!</definedName>
    <definedName name="mmm" localSheetId="21">#REF!</definedName>
    <definedName name="mmm">#REF!</definedName>
    <definedName name="mmmmmmmmmm">#REF!</definedName>
    <definedName name="MN" localSheetId="3">#REF!</definedName>
    <definedName name="MN">#REF!</definedName>
    <definedName name="mnk">#REF!</definedName>
    <definedName name="mo" localSheetId="3">#REF!</definedName>
    <definedName name="mo">#REF!</definedName>
    <definedName name="modassar">#REF!</definedName>
    <definedName name="mode_list">#REF!</definedName>
    <definedName name="ModelNo">#REF!</definedName>
    <definedName name="modified">'[142]Load Details-220kV'!#REF!</definedName>
    <definedName name="modvat" localSheetId="22">#REF!</definedName>
    <definedName name="modvat" localSheetId="21">#REF!</definedName>
    <definedName name="modvat" localSheetId="1">#REF!</definedName>
    <definedName name="modvat">#REF!</definedName>
    <definedName name="Mone">#REF!</definedName>
    <definedName name="MONEY" localSheetId="3">#REF!,#REF!</definedName>
    <definedName name="MONEY" localSheetId="22">#REF!,#REF!</definedName>
    <definedName name="MONEY" localSheetId="16">#REF!,#REF!</definedName>
    <definedName name="MONEY" localSheetId="21">#REF!,#REF!</definedName>
    <definedName name="MONEY">#REF!,#REF!</definedName>
    <definedName name="monomode" localSheetId="3">#REF!</definedName>
    <definedName name="monomode" localSheetId="22">#REF!</definedName>
    <definedName name="monomode" localSheetId="16">#REF!</definedName>
    <definedName name="monomode" localSheetId="21">#REF!</definedName>
    <definedName name="monomode">#REF!</definedName>
    <definedName name="Montagesatz" localSheetId="3">#REF!</definedName>
    <definedName name="Montagesatz" localSheetId="16">#REF!</definedName>
    <definedName name="Montagesatz">#REF!</definedName>
    <definedName name="Month" localSheetId="22">#REF!</definedName>
    <definedName name="Month" localSheetId="2">#REF!</definedName>
    <definedName name="Month" localSheetId="25">#REF!</definedName>
    <definedName name="Month" localSheetId="21">#REF!</definedName>
    <definedName name="Month">#REF!</definedName>
    <definedName name="Monthly" localSheetId="22">#REF!</definedName>
    <definedName name="Monthly" localSheetId="21">#REF!</definedName>
    <definedName name="Monthly">#REF!</definedName>
    <definedName name="monthprogress">'[143]Progress Graphs'!$A$4:$K$23</definedName>
    <definedName name="months">#REF!</definedName>
    <definedName name="MonthYear">'[99]Data Sheet'!$A$2:$A$50</definedName>
    <definedName name="MOO">#REF!</definedName>
    <definedName name="MoreFruit">#REF!</definedName>
    <definedName name="MoreItem">#REF!</definedName>
    <definedName name="MoreItems">#REF!</definedName>
    <definedName name="mortar12" localSheetId="3">[65]RA!$G$115</definedName>
    <definedName name="mortar12" localSheetId="19">#REF!</definedName>
    <definedName name="mortar12" localSheetId="2">[65]RA!$G$115</definedName>
    <definedName name="mortar12" localSheetId="25">[65]RA!$G$115</definedName>
    <definedName name="mortar12" localSheetId="16">#REF!</definedName>
    <definedName name="mortar12">#REF!</definedName>
    <definedName name="MP" localSheetId="3" hidden="1">{#N/A,#N/A,FALSE,"CCTV"}</definedName>
    <definedName name="MP" localSheetId="22" hidden="1">{#N/A,#N/A,FALSE,"CCTV"}</definedName>
    <definedName name="MP" localSheetId="19" hidden="1">{#N/A,#N/A,FALSE,"CCTV"}</definedName>
    <definedName name="MP" localSheetId="2" hidden="1">{#N/A,#N/A,FALSE,"CCTV"}</definedName>
    <definedName name="MP" localSheetId="25" hidden="1">{#N/A,#N/A,FALSE,"CCTV"}</definedName>
    <definedName name="MP" localSheetId="16" hidden="1">{#N/A,#N/A,FALSE,"CCTV"}</definedName>
    <definedName name="MP" localSheetId="21" hidden="1">{#N/A,#N/A,FALSE,"CCTV"}</definedName>
    <definedName name="MP" hidden="1">{#N/A,#N/A,FALSE,"CCTV"}</definedName>
    <definedName name="MPbackup" localSheetId="3">[144]S1BOQ!$HS$1</definedName>
    <definedName name="MPbackup" localSheetId="19">#REF!</definedName>
    <definedName name="MPbackup" localSheetId="2">[144]S1BOQ!$HS$1</definedName>
    <definedName name="MPbackup" localSheetId="25">[144]S1BOQ!$HS$1</definedName>
    <definedName name="MPbackup" localSheetId="16">#REF!</definedName>
    <definedName name="MPbackup">#REF!</definedName>
    <definedName name="MPMOB" localSheetId="3">#REF!</definedName>
    <definedName name="MPMOB" localSheetId="22">#REF!</definedName>
    <definedName name="MPMOB" localSheetId="16">#REF!</definedName>
    <definedName name="MPMOB" localSheetId="21">#REF!</definedName>
    <definedName name="MPMOB">#REF!</definedName>
    <definedName name="MPwr_Percent" localSheetId="3">#REF!</definedName>
    <definedName name="MPwr_Percent" localSheetId="22">#REF!</definedName>
    <definedName name="MPwr_Percent" localSheetId="21">#REF!</definedName>
    <definedName name="MPwr_Percent">#REF!</definedName>
    <definedName name="Mpwr_Sales" localSheetId="22">#REF!</definedName>
    <definedName name="Mpwr_Sales" localSheetId="21">#REF!</definedName>
    <definedName name="Mpwr_Sales">#REF!</definedName>
    <definedName name="ms" localSheetId="2">125</definedName>
    <definedName name="ms" localSheetId="25">125</definedName>
    <definedName name="ms">125</definedName>
    <definedName name="MS.NO" localSheetId="22">#REF!</definedName>
    <definedName name="MS.NO" localSheetId="21">#REF!</definedName>
    <definedName name="MS.NO">#REF!</definedName>
    <definedName name="MS_Royalty" localSheetId="22">#REF!</definedName>
    <definedName name="MS_Royalty" localSheetId="21">#REF!</definedName>
    <definedName name="MS_Royalty" localSheetId="1">#REF!</definedName>
    <definedName name="MS_Royalty">#REF!</definedName>
    <definedName name="MS200202rev2">#REF!</definedName>
    <definedName name="ms2002may1706">#REF!</definedName>
    <definedName name="Msbdo">#REF!</definedName>
    <definedName name="msc">#REF!</definedName>
    <definedName name="msj">#REF!</definedName>
    <definedName name="msjune1807">#REF!</definedName>
    <definedName name="MSL">#REF!</definedName>
    <definedName name="mss" localSheetId="2">#REF!</definedName>
    <definedName name="mss" localSheetId="25">#REF!</definedName>
    <definedName name="mss">#REF!</definedName>
    <definedName name="Mthree">#REF!</definedName>
    <definedName name="MTR">#REF!</definedName>
    <definedName name="mu" localSheetId="22">#REF!</definedName>
    <definedName name="mu" localSheetId="16">110</definedName>
    <definedName name="mu" localSheetId="21">#REF!</definedName>
    <definedName name="mu">#REF!</definedName>
    <definedName name="mue" localSheetId="22">#REF!</definedName>
    <definedName name="mue" localSheetId="16">#REF!</definedName>
    <definedName name="mue" localSheetId="21">#REF!</definedName>
    <definedName name="mue">#REF!</definedName>
    <definedName name="mugab" localSheetId="22">#REF!</definedName>
    <definedName name="mugab" localSheetId="21">#REF!</definedName>
    <definedName name="mugab">#REF!</definedName>
    <definedName name="mullootubnomtau" localSheetId="22">#REF!</definedName>
    <definedName name="mullootubnomtau" localSheetId="21">#REF!</definedName>
    <definedName name="mullootubnomtau">#REF!</definedName>
    <definedName name="mullootubnumcol">#REF!</definedName>
    <definedName name="MultipleSets">#REF!</definedName>
    <definedName name="MultipleSetsArea">#REF!</definedName>
    <definedName name="MultipleSetsLabel">#REF!</definedName>
    <definedName name="MultipleSetsPrice">#REF!</definedName>
    <definedName name="MUNION">#REF!</definedName>
    <definedName name="MUNON">#REF!</definedName>
    <definedName name="MUTP">#REF!</definedName>
    <definedName name="MVAR50">#REF!</definedName>
    <definedName name="MVAR63">#REF!</definedName>
    <definedName name="MVAR80">#REF!</definedName>
    <definedName name="MVP_Total" localSheetId="1">#REF!</definedName>
    <definedName name="MVP_Total">#REF!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 localSheetId="19">INDEX(#REF!,MATCH(#REF!,#REF!,0))</definedName>
    <definedName name="NA" localSheetId="2">INDEX(#REF!,MATCH(#REF!,#REF!,0))</definedName>
    <definedName name="NA" localSheetId="25">INDEX(#REF!,MATCH(#REF!,#REF!,0))</definedName>
    <definedName name="NA" localSheetId="16">INDEX(#REF!,MATCH(#REF!,#REF!,0))</definedName>
    <definedName name="NA">INDEX(#REF!,MATCH(#REF!,#REF!,0))</definedName>
    <definedName name="NAAC">#REF!</definedName>
    <definedName name="NAAR">#REF!</definedName>
    <definedName name="name">#REF!</definedName>
    <definedName name="Name_Company" localSheetId="2">#REF!</definedName>
    <definedName name="Name_Company" localSheetId="25">#REF!</definedName>
    <definedName name="Name_Company">#REF!</definedName>
    <definedName name="Name_Project" localSheetId="2">#REF!</definedName>
    <definedName name="Name_Project" localSheetId="25">#REF!</definedName>
    <definedName name="Name_Project">#REF!</definedName>
    <definedName name="nameofbags">#REF!</definedName>
    <definedName name="Nature">#REF!</definedName>
    <definedName name="NB" localSheetId="19">INDEX(#REF!,MATCH(#REF!,#REF!,0))</definedName>
    <definedName name="NB" localSheetId="2">INDEX(#REF!,MATCH(#REF!,#REF!,0))</definedName>
    <definedName name="NB" localSheetId="25">INDEX(#REF!,MATCH(#REF!,#REF!,0))</definedName>
    <definedName name="NB" localSheetId="16">INDEX(#REF!,MATCH(#REF!,#REF!,0))</definedName>
    <definedName name="NB">INDEX(#REF!,MATCH(#REF!,#REF!,0))</definedName>
    <definedName name="NC" localSheetId="19">INDEX(#REF!,MATCH(#REF!,#REF!,0))</definedName>
    <definedName name="NC" localSheetId="2">INDEX(#REF!,MATCH(#REF!,#REF!,0))</definedName>
    <definedName name="NC" localSheetId="25">INDEX(#REF!,MATCH(#REF!,#REF!,0))</definedName>
    <definedName name="NC" localSheetId="16">INDEX(#REF!,MATCH(#REF!,#REF!,0))</definedName>
    <definedName name="NC">INDEX(#REF!,MATCH(#REF!,#REF!,0))</definedName>
    <definedName name="ncfnvo">'[145]purpose&amp;input'!#REF!</definedName>
    <definedName name="ND" localSheetId="19">INDEX(#REF!,MATCH(#REF!,#REF!,0))</definedName>
    <definedName name="ND" localSheetId="2">INDEX(#REF!,MATCH(#REF!,#REF!,0))</definedName>
    <definedName name="ND" localSheetId="25">INDEX(#REF!,MATCH(#REF!,#REF!,0))</definedName>
    <definedName name="ND" localSheetId="16">INDEX(#REF!,MATCH(#REF!,#REF!,0))</definedName>
    <definedName name="ND">INDEX(#REF!,MATCH(#REF!,#REF!,0))</definedName>
    <definedName name="NE" localSheetId="19">INDEX(#REF!,MATCH(#REF!,#REF!,0))</definedName>
    <definedName name="NE" localSheetId="2">INDEX(#REF!,MATCH(#REF!,#REF!,0))</definedName>
    <definedName name="NE" localSheetId="25">INDEX(#REF!,MATCH(#REF!,#REF!,0))</definedName>
    <definedName name="NE" localSheetId="16">INDEX(#REF!,MATCH(#REF!,#REF!,0))</definedName>
    <definedName name="NE">INDEX(#REF!,MATCH(#REF!,#REF!,0))</definedName>
    <definedName name="needle">#REF!</definedName>
    <definedName name="Neg_Margin">#REF!</definedName>
    <definedName name="NEng">#REF!</definedName>
    <definedName name="NERSS">#REF!</definedName>
    <definedName name="NET">#REF!</definedName>
    <definedName name="New" localSheetId="2">#REF!</definedName>
    <definedName name="New" localSheetId="25">#REF!</definedName>
    <definedName name="New">#REF!</definedName>
    <definedName name="new_1">#REF!</definedName>
    <definedName name="NEWNAME" localSheetId="3" hidden="1">{#N/A,#N/A,FALSE,"CCTV"}</definedName>
    <definedName name="NEWNAME" localSheetId="22" hidden="1">{#N/A,#N/A,FALSE,"CCTV"}</definedName>
    <definedName name="NEWNAME" localSheetId="19" hidden="1">{#N/A,#N/A,FALSE,"CCTV"}</definedName>
    <definedName name="NEWNAME" localSheetId="2" hidden="1">{#N/A,#N/A,FALSE,"CCTV"}</definedName>
    <definedName name="NEWNAME" localSheetId="25" hidden="1">{#N/A,#N/A,FALSE,"CCTV"}</definedName>
    <definedName name="NEWNAME" localSheetId="16" hidden="1">{#N/A,#N/A,FALSE,"CCTV"}</definedName>
    <definedName name="NEWNAME" localSheetId="21" hidden="1">{#N/A,#N/A,FALSE,"CCTV"}</definedName>
    <definedName name="NEWNAME" hidden="1">{#N/A,#N/A,FALSE,"CCTV"}</definedName>
    <definedName name="NF" localSheetId="19">INDEX(#REF!,MATCH(#REF!,#REF!,0))</definedName>
    <definedName name="NF" localSheetId="16">INDEX(#REF!,MATCH(#REF!,#REF!,0))</definedName>
    <definedName name="NF">INDEX(#REF!,MATCH(#REF!,#REF!,0))</definedName>
    <definedName name="NG" localSheetId="19">INDEX(#REF!,MATCH(#REF!,#REF!,0))</definedName>
    <definedName name="NG" localSheetId="16">INDEX(#REF!,MATCH(#REF!,#REF!,0))</definedName>
    <definedName name="NG">INDEX(#REF!,MATCH(#REF!,#REF!,0))</definedName>
    <definedName name="ngl4tank" localSheetId="3">#REF!</definedName>
    <definedName name="ngl4tank" localSheetId="22">#REF!</definedName>
    <definedName name="ngl4tank" localSheetId="21">#REF!</definedName>
    <definedName name="ngl4tank">#REF!</definedName>
    <definedName name="NH" localSheetId="19">INDEX(#REF!,MATCH(#REF!,#REF!,0))</definedName>
    <definedName name="NH" localSheetId="16">INDEX(#REF!,MATCH(#REF!,#REF!,0))</definedName>
    <definedName name="NH">INDEX(#REF!,MATCH(#REF!,#REF!,0))</definedName>
    <definedName name="NHGG" localSheetId="3">#REF!</definedName>
    <definedName name="NHGG" localSheetId="22">#REF!</definedName>
    <definedName name="NHGG" localSheetId="21">#REF!</definedName>
    <definedName name="NHGG">#REF!</definedName>
    <definedName name="NHJK">#REF!</definedName>
    <definedName name="NHP" localSheetId="3">#REF!</definedName>
    <definedName name="NHP">#REF!</definedName>
    <definedName name="NI" localSheetId="22">INDEX(#REF!,MATCH(#REF!,#REF!,0))</definedName>
    <definedName name="NI" localSheetId="19">INDEX(#REF!,MATCH(#REF!,#REF!,0))</definedName>
    <definedName name="NI" localSheetId="2">INDEX(#REF!,MATCH(#REF!,#REF!,0))</definedName>
    <definedName name="NI" localSheetId="25">INDEX(#REF!,MATCH(#REF!,#REF!,0))</definedName>
    <definedName name="ni" localSheetId="16">#REF!</definedName>
    <definedName name="NI" localSheetId="21">INDEX(#REF!,MATCH(#REF!,#REF!,0))</definedName>
    <definedName name="NI">INDEX(#REF!,MATCH(#REF!,#REF!,0))</definedName>
    <definedName name="nikhil">#REF!</definedName>
    <definedName name="NIL" localSheetId="1">#REF!</definedName>
    <definedName name="NIL">#REF!</definedName>
    <definedName name="NIPP">#REF!</definedName>
    <definedName name="nitin">#REF!</definedName>
    <definedName name="NJ" localSheetId="19">INDEX(#REF!,MATCH(#REF!,#REF!,0))</definedName>
    <definedName name="NJ" localSheetId="16">INDEX(#REF!,MATCH(#REF!,#REF!,0))</definedName>
    <definedName name="NJ">INDEX(#REF!,MATCH(#REF!,#REF!,0))</definedName>
    <definedName name="njn">#REF!</definedName>
    <definedName name="NJPE" localSheetId="22">#REF!</definedName>
    <definedName name="NJPE" localSheetId="21">#REF!</definedName>
    <definedName name="NJPE">#REF!</definedName>
    <definedName name="njspsche" localSheetId="22">#REF!</definedName>
    <definedName name="njspsche" localSheetId="21">#REF!</definedName>
    <definedName name="njspsche">#REF!</definedName>
    <definedName name="NK" localSheetId="19">INDEX(#REF!,MATCH(#REF!,#REF!,0))</definedName>
    <definedName name="NK" localSheetId="16">INDEX(#REF!,MATCH(#REF!,#REF!,0))</definedName>
    <definedName name="NK">INDEX(#REF!,MATCH(#REF!,#REF!,0))</definedName>
    <definedName name="NL" localSheetId="19">INDEX(#REF!,MATCH(#REF!,#REF!,0))</definedName>
    <definedName name="NL" localSheetId="16">INDEX(#REF!,MATCH(#REF!,#REF!,0))</definedName>
    <definedName name="NL">INDEX(#REF!,MATCH(#REF!,#REF!,0))</definedName>
    <definedName name="nlg_cd" localSheetId="22">#REF!</definedName>
    <definedName name="nlg_cd" localSheetId="21">#REF!</definedName>
    <definedName name="nlg_cd" localSheetId="1">#REF!</definedName>
    <definedName name="nlg_cd">#REF!</definedName>
    <definedName name="nlg_er" localSheetId="1">#REF!</definedName>
    <definedName name="nlg_er">#REF!</definedName>
    <definedName name="nlg_fi" localSheetId="1">#REF!</definedName>
    <definedName name="nlg_fi">#REF!</definedName>
    <definedName name="nlllk" hidden="1">{"'PROFITABILITY'!$A$1:$F$45"}</definedName>
    <definedName name="NM" localSheetId="19">INDEX(#REF!,MATCH(#REF!,#REF!,0))</definedName>
    <definedName name="NM" localSheetId="16">INDEX(#REF!,MATCH(#REF!,#REF!,0))</definedName>
    <definedName name="NM">INDEX(#REF!,MATCH(#REF!,#REF!,0))</definedName>
    <definedName name="nm_1">#REF!</definedName>
    <definedName name="nmk">#REF!</definedName>
    <definedName name="NMPA" localSheetId="3">[146]MLAP!$B$12:$B$31</definedName>
    <definedName name="NMPA" localSheetId="19">#REF!</definedName>
    <definedName name="NMPA" localSheetId="2">[146]MLAP!$B$12:$B$31</definedName>
    <definedName name="NMPA" localSheetId="25">[146]MLAP!$B$12:$B$31</definedName>
    <definedName name="NMPA" localSheetId="16">#REF!</definedName>
    <definedName name="NMPA">#REF!</definedName>
    <definedName name="NN" localSheetId="22">#REF!</definedName>
    <definedName name="nn" localSheetId="16">#REF!</definedName>
    <definedName name="NN" localSheetId="21">#REF!</definedName>
    <definedName name="NN">#REF!</definedName>
    <definedName name="NN___0">#REF!</definedName>
    <definedName name="NN___13">#REF!</definedName>
    <definedName name="NNN">#REF!</definedName>
    <definedName name="nnn_1">#REF!</definedName>
    <definedName name="NNNN" localSheetId="3" hidden="1">{"'PROFITABILITY'!$A$1:$F$45"}</definedName>
    <definedName name="NNNN" localSheetId="22" hidden="1">{"'PROFITABILITY'!$A$1:$F$45"}</definedName>
    <definedName name="NNNN" localSheetId="19" hidden="1">{"'PROFITABILITY'!$A$1:$F$45"}</definedName>
    <definedName name="NNNN" localSheetId="2" hidden="1">{"'PROFITABILITY'!$A$1:$F$45"}</definedName>
    <definedName name="NNNN" localSheetId="25" hidden="1">{"'PROFITABILITY'!$A$1:$F$45"}</definedName>
    <definedName name="NNNN" localSheetId="16" hidden="1">{"'PROFITABILITY'!$A$1:$F$45"}</definedName>
    <definedName name="NNNN" localSheetId="21" hidden="1">{"'PROFITABILITY'!$A$1:$F$45"}</definedName>
    <definedName name="NNNN" hidden="1">{"'PROFITABILITY'!$A$1:$F$45"}</definedName>
    <definedName name="no_name">#REF!</definedName>
    <definedName name="NoABolts">#REF!</definedName>
    <definedName name="NOK">#REF!</definedName>
    <definedName name="NOMDEVIS">#REF!</definedName>
    <definedName name="non">#REF!</definedName>
    <definedName name="NONSOR">#REF!</definedName>
    <definedName name="Nos">#REF!</definedName>
    <definedName name="NOZZLE_PRESS">#REF!</definedName>
    <definedName name="NProject" localSheetId="3">[147]!Project[Project Code]</definedName>
    <definedName name="NProject" localSheetId="19">#REF!</definedName>
    <definedName name="NProject" localSheetId="2">[147]!Project[Project Code]</definedName>
    <definedName name="NProject" localSheetId="25">[147]!Project[Project Code]</definedName>
    <definedName name="NProject" localSheetId="16">#REF!</definedName>
    <definedName name="NProject">#REF!</definedName>
    <definedName name="NPS" localSheetId="22">#REF!</definedName>
    <definedName name="NPS" localSheetId="16">#REF!</definedName>
    <definedName name="NPS" localSheetId="21">#REF!</definedName>
    <definedName name="NPS">#REF!</definedName>
    <definedName name="NRegion" localSheetId="3">[147]!Region[Region]</definedName>
    <definedName name="NRegion" localSheetId="19">#REF!</definedName>
    <definedName name="NRegion" localSheetId="2">[147]!Region[Region]</definedName>
    <definedName name="NRegion" localSheetId="25">[147]!Region[Region]</definedName>
    <definedName name="NRegion" localSheetId="16">#REF!</definedName>
    <definedName name="NRegion">#REF!</definedName>
    <definedName name="NS" localSheetId="16">#REF!</definedName>
    <definedName name="NS">#REF!</definedName>
    <definedName name="nsdf">#REF!</definedName>
    <definedName name="NSS" localSheetId="16">#REF!</definedName>
    <definedName name="NSS">#REF!</definedName>
    <definedName name="Nst" localSheetId="2">#REF!</definedName>
    <definedName name="Nst" localSheetId="25">#REF!</definedName>
    <definedName name="Nst">#REF!</definedName>
    <definedName name="Nsu" localSheetId="2">#REF!</definedName>
    <definedName name="Nsu" localSheetId="25">#REF!</definedName>
    <definedName name="Nsu">#REF!</definedName>
    <definedName name="nt0">#REF!</definedName>
    <definedName name="NTPC">#REF!</definedName>
    <definedName name="nuclisopgw" localSheetId="22">#REF!</definedName>
    <definedName name="nuclisopgw" localSheetId="21">#REF!</definedName>
    <definedName name="nuclisopgw">#REF!</definedName>
    <definedName name="num" localSheetId="22">#REF!</definedName>
    <definedName name="num" localSheetId="21">#REF!</definedName>
    <definedName name="num">#REF!</definedName>
    <definedName name="Num_Pmt_Per_Year">#REF!</definedName>
    <definedName name="num2text" localSheetId="3">[90]dBase!$A$3:$I$1005</definedName>
    <definedName name="num2text" localSheetId="19">#REF!</definedName>
    <definedName name="num2text" localSheetId="2">[90]dBase!$A$3:$I$1005</definedName>
    <definedName name="num2text" localSheetId="25">[90]dBase!$A$3:$I$1005</definedName>
    <definedName name="num2text" localSheetId="16">#REF!</definedName>
    <definedName name="num2text">#REF!</definedName>
    <definedName name="Number" localSheetId="22">#REF!</definedName>
    <definedName name="Number" localSheetId="16">#REF!</definedName>
    <definedName name="Number" localSheetId="21">#REF!</definedName>
    <definedName name="Number">#REF!</definedName>
    <definedName name="Number_of_Payments">#N/A</definedName>
    <definedName name="numfib" localSheetId="22">#REF!</definedName>
    <definedName name="numfib" localSheetId="21">#REF!</definedName>
    <definedName name="numfib">#REF!</definedName>
    <definedName name="NW">#REF!</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nzc">#REF!</definedName>
    <definedName name="nzc_1">#REF!</definedName>
    <definedName name="o">#REF!</definedName>
    <definedName name="O.">#REF!</definedName>
    <definedName name="OA" localSheetId="19">INDEX(#REF!,MATCH(#REF!,#REF!,0))</definedName>
    <definedName name="OA" localSheetId="16">INDEX(#REF!,MATCH(#REF!,#REF!,0))</definedName>
    <definedName name="OA">INDEX(#REF!,MATCH(#REF!,#REF!,0))</definedName>
    <definedName name="OB" localSheetId="19">INDEX(#REF!,MATCH(#REF!,#REF!,0))</definedName>
    <definedName name="OB" localSheetId="16">INDEX(#REF!,MATCH(#REF!,#REF!,0))</definedName>
    <definedName name="OB">INDEX(#REF!,MATCH(#REF!,#REF!,0))</definedName>
    <definedName name="OBJ">#REF!</definedName>
    <definedName name="OC" localSheetId="19">INDEX(#REF!,MATCH(#REF!,#REF!,0))</definedName>
    <definedName name="OC" localSheetId="16">INDEX(#REF!,MATCH(#REF!,#REF!,0))</definedName>
    <definedName name="OC">INDEX(#REF!,MATCH(#REF!,#REF!,0))</definedName>
    <definedName name="oct">'[148]site fab&amp;ernstr'!$A$4:$R$4</definedName>
    <definedName name="OCTROI">#REF!</definedName>
    <definedName name="OCTROI_HW">#REF!</definedName>
    <definedName name="OCTROI_SW">#REF!</definedName>
    <definedName name="OD" localSheetId="19">INDEX(#REF!,MATCH(#REF!,#REF!,0))</definedName>
    <definedName name="OD" localSheetId="2">INDEX(#REF!,MATCH(#REF!,#REF!,0))</definedName>
    <definedName name="OD" localSheetId="25">INDEX(#REF!,MATCH(#REF!,#REF!,0))</definedName>
    <definedName name="OD" localSheetId="16">INDEX(#REF!,MATCH(#REF!,#REF!,0))</definedName>
    <definedName name="OD">INDEX(#REF!,MATCH(#REF!,#REF!,0))</definedName>
    <definedName name="ODH" hidden="1">#REF!</definedName>
    <definedName name="OE" localSheetId="19">INDEX(#REF!,MATCH(#REF!,#REF!,0))</definedName>
    <definedName name="OE" localSheetId="16">INDEX(#REF!,MATCH(#REF!,#REF!,0))</definedName>
    <definedName name="OE">INDEX(#REF!,MATCH(#REF!,#REF!,0))</definedName>
    <definedName name="OF" localSheetId="19">INDEX(#REF!,MATCH(#REF!,#REF!,0))</definedName>
    <definedName name="OF" localSheetId="16">INDEX(#REF!,MATCH(#REF!,#REF!,0))</definedName>
    <definedName name="OF">INDEX(#REF!,MATCH(#REF!,#REF!,0))</definedName>
    <definedName name="off" localSheetId="3">'[87]Civil &amp; design'!$F$12</definedName>
    <definedName name="off" localSheetId="19">#REF!</definedName>
    <definedName name="off" localSheetId="2">'[87]Civil &amp; design'!$F$12</definedName>
    <definedName name="off" localSheetId="25">'[87]Civil &amp; design'!$F$12</definedName>
    <definedName name="off" localSheetId="16">#REF!</definedName>
    <definedName name="off">#REF!</definedName>
    <definedName name="OFFICE_LIGHTING" localSheetId="22">#REF!</definedName>
    <definedName name="OFFICE_LIGHTING" localSheetId="16">#REF!</definedName>
    <definedName name="OFFICE_LIGHTING" localSheetId="21">#REF!</definedName>
    <definedName name="OFFICE_LIGHTING">#REF!</definedName>
    <definedName name="OG" localSheetId="19">INDEX(#REF!,MATCH(#REF!,#REF!,0))</definedName>
    <definedName name="OG" localSheetId="16">INDEX(#REF!,MATCH(#REF!,#REF!,0))</definedName>
    <definedName name="OG">INDEX(#REF!,MATCH(#REF!,#REF!,0))</definedName>
    <definedName name="OGPTL">#REF!</definedName>
    <definedName name="oh" localSheetId="22">#REF!</definedName>
    <definedName name="oh" localSheetId="21">#REF!</definedName>
    <definedName name="oh">#REF!</definedName>
    <definedName name="OH_Markup" localSheetId="3">'[91]Master data'!$A$52:$B$53</definedName>
    <definedName name="OH_Markup" localSheetId="19">#REF!</definedName>
    <definedName name="OH_Markup" localSheetId="2">'[91]Master data'!$A$52:$B$53</definedName>
    <definedName name="OH_Markup" localSheetId="25">'[91]Master data'!$A$52:$B$53</definedName>
    <definedName name="OH_Markup" localSheetId="16">#REF!</definedName>
    <definedName name="OH_Markup">#REF!</definedName>
    <definedName name="oh_work_sept" localSheetId="22">#REF!</definedName>
    <definedName name="oh_work_sept" localSheetId="16">#REF!</definedName>
    <definedName name="oh_work_sept" localSheetId="21">#REF!</definedName>
    <definedName name="oh_work_sept">#REF!</definedName>
    <definedName name="OH_workings_sept" localSheetId="22">#REF!</definedName>
    <definedName name="OH_workings_sept" localSheetId="21">#REF!</definedName>
    <definedName name="OH_workings_sept">#REF!</definedName>
    <definedName name="ohe">#REF!</definedName>
    <definedName name="OI" localSheetId="19">INDEX(#REF!,MATCH(#REF!,#REF!,0))</definedName>
    <definedName name="OI" localSheetId="16">INDEX(#REF!,MATCH(#REF!,#REF!,0))</definedName>
    <definedName name="OI">INDEX(#REF!,MATCH(#REF!,#REF!,0))</definedName>
    <definedName name="Oilpit">#REF!</definedName>
    <definedName name="oirr">#REF!</definedName>
    <definedName name="OJ" localSheetId="19">INDEX(#REF!,MATCH(#REF!,#REF!,0))</definedName>
    <definedName name="OJ" localSheetId="16">INDEX(#REF!,MATCH(#REF!,#REF!,0))</definedName>
    <definedName name="OJ">INDEX(#REF!,MATCH(#REF!,#REF!,0))</definedName>
    <definedName name="ok">#REF!</definedName>
    <definedName name="OL" localSheetId="19">INDEX(#REF!,MATCH(#REF!,#REF!,0))</definedName>
    <definedName name="OL" localSheetId="16">INDEX(#REF!,MATCH(#REF!,#REF!,0))</definedName>
    <definedName name="OL">INDEX(#REF!,MATCH(#REF!,#REF!,0))</definedName>
    <definedName name="OLE_LINK1">"$boq.$"</definedName>
    <definedName name="OLE_LINK1___0">[149]ESIC_CONTBN!#REF!</definedName>
    <definedName name="OLE_LINK2">"$boq.$"</definedName>
    <definedName name="OM" localSheetId="19">INDEX(#REF!,MATCH(#REF!,#REF!,0))</definedName>
    <definedName name="OM">INDEX(#REF!,MATCH(#REF!,#REF!,0))</definedName>
    <definedName name="OO" localSheetId="3">#REF!</definedName>
    <definedName name="OO" localSheetId="22">#REF!</definedName>
    <definedName name="OO" localSheetId="16">#REF!</definedName>
    <definedName name="OO" localSheetId="21">#REF!</definedName>
    <definedName name="OO">#REF!</definedName>
    <definedName name="oper" localSheetId="3">#REF!</definedName>
    <definedName name="oper">#REF!</definedName>
    <definedName name="oper." localSheetId="3">#REF!</definedName>
    <definedName name="oper.">#REF!</definedName>
    <definedName name="operator" localSheetId="3">[150]Excavation!$I$42</definedName>
    <definedName name="operator" localSheetId="19">#REF!</definedName>
    <definedName name="operator" localSheetId="2">[150]Excavation!$I$42</definedName>
    <definedName name="operator" localSheetId="25">[150]Excavation!$I$42</definedName>
    <definedName name="operator" localSheetId="16">#REF!</definedName>
    <definedName name="operator">#REF!</definedName>
    <definedName name="OPEX_BGT7" localSheetId="22">#REF!</definedName>
    <definedName name="OPEX_BGT7" localSheetId="16">#REF!</definedName>
    <definedName name="OPEX_BGT7" localSheetId="21">#REF!</definedName>
    <definedName name="OPEX_BGT7">#REF!</definedName>
    <definedName name="OPEX_M7" localSheetId="22">#REF!</definedName>
    <definedName name="OPEX_M7" localSheetId="21">#REF!</definedName>
    <definedName name="OPEX_M7">#REF!</definedName>
    <definedName name="OPGW">#REF!</definedName>
    <definedName name="Opt">#REF!</definedName>
    <definedName name="optio_2">#REF!</definedName>
    <definedName name="optio_22">#REF!</definedName>
    <definedName name="option">#REF!</definedName>
    <definedName name="option_">#REF!</definedName>
    <definedName name="OPTION4">#N/A</definedName>
    <definedName name="OPTION5">#N/A</definedName>
    <definedName name="OPTION6">#N/A</definedName>
    <definedName name="OPTION7">#N/A</definedName>
    <definedName name="OPTION8">#N/A</definedName>
    <definedName name="option9">#REF!</definedName>
    <definedName name="Options">#REF!</definedName>
    <definedName name="Options2">#REF!</definedName>
    <definedName name="ord_musd" localSheetId="22">#REF!</definedName>
    <definedName name="ord_musd" localSheetId="2">#REF!</definedName>
    <definedName name="ord_musd" localSheetId="25">#REF!</definedName>
    <definedName name="ord_musd" localSheetId="21">#REF!</definedName>
    <definedName name="ord_musd">#REF!</definedName>
    <definedName name="order">#REF!</definedName>
    <definedName name="orderbacklog" localSheetId="22">#REF!</definedName>
    <definedName name="orderbacklog" localSheetId="21">#REF!</definedName>
    <definedName name="orderbacklog" localSheetId="1">#REF!</definedName>
    <definedName name="orderbacklog">#REF!</definedName>
    <definedName name="orderbooked98" localSheetId="22">#REF!</definedName>
    <definedName name="orderbooked98" localSheetId="2">#REF!</definedName>
    <definedName name="orderbooked98" localSheetId="25">#REF!</definedName>
    <definedName name="orderbooked98" localSheetId="21">#REF!</definedName>
    <definedName name="orderbooked98" localSheetId="1">#REF!</definedName>
    <definedName name="orderbooked98">#REF!</definedName>
    <definedName name="ORDERSTATUS" localSheetId="22">#REF!</definedName>
    <definedName name="ORDERSTATUS" localSheetId="21">#REF!</definedName>
    <definedName name="ORDERSTATUS" localSheetId="1">#REF!</definedName>
    <definedName name="ORDERSTATUS">#REF!</definedName>
    <definedName name="OrderTable" hidden="1">#REF!</definedName>
    <definedName name="ORDREVCOLL" localSheetId="1">#REF!</definedName>
    <definedName name="ORDREVCOLL">#REF!</definedName>
    <definedName name="Origin">#REF!</definedName>
    <definedName name="OSF">#REF!</definedName>
    <definedName name="osm">#REF!</definedName>
    <definedName name="OT">#REF!</definedName>
    <definedName name="oth" localSheetId="22">#REF!</definedName>
    <definedName name="oth" localSheetId="21">#REF!</definedName>
    <definedName name="OTH">#REF!</definedName>
    <definedName name="other_boq">#REF!</definedName>
    <definedName name="OTHERS">#REF!</definedName>
    <definedName name="OTHR_CST_HD">#REF!</definedName>
    <definedName name="OTRY">#REF!</definedName>
    <definedName name="OTRY1">#REF!</definedName>
    <definedName name="OVER_HEADS_ENTRY" localSheetId="3">'[31]INPUT SHEET'!$B$512:$B$536</definedName>
    <definedName name="OVER_HEADS_ENTRY" localSheetId="19">#REF!</definedName>
    <definedName name="OVER_HEADS_ENTRY" localSheetId="2">'[31]INPUT SHEET'!$B$512:$B$536</definedName>
    <definedName name="OVER_HEADS_ENTRY" localSheetId="25">'[31]INPUT SHEET'!$B$512:$B$536</definedName>
    <definedName name="OVER_HEADS_ENTRY" localSheetId="16">#REF!</definedName>
    <definedName name="OVER_HEADS_ENTRY">#REF!</definedName>
    <definedName name="Overall">#REF!</definedName>
    <definedName name="Overall_Mobi_Mth" localSheetId="22">#REF!</definedName>
    <definedName name="Overall_Mobi_Mth" localSheetId="16">#REF!</definedName>
    <definedName name="Overall_Mobi_Mth" localSheetId="21">#REF!</definedName>
    <definedName name="Overall_Mobi_Mth">#REF!</definedName>
    <definedName name="Overall_Mth" localSheetId="22">#REF!</definedName>
    <definedName name="Overall_Mth" localSheetId="21">#REF!</definedName>
    <definedName name="Overall_Mth">#REF!</definedName>
    <definedName name="OVERHEADS" localSheetId="3">'[31]RES-PLANNING'!$R$452:$S$478</definedName>
    <definedName name="OVERHEADS" localSheetId="19">#REF!</definedName>
    <definedName name="OVERHEADS" localSheetId="2">'[31]RES-PLANNING'!$R$452:$S$478</definedName>
    <definedName name="OVERHEADS" localSheetId="25">'[31]RES-PLANNING'!$R$452:$S$478</definedName>
    <definedName name="OVERHEADS" localSheetId="16">#REF!</definedName>
    <definedName name="OVERHEADS">#REF!</definedName>
    <definedName name="p" localSheetId="22">#REF!</definedName>
    <definedName name="p" localSheetId="2">#REF!</definedName>
    <definedName name="p" localSheetId="25">#REF!</definedName>
    <definedName name="p" localSheetId="16">#REF!</definedName>
    <definedName name="p" localSheetId="21">#REF!</definedName>
    <definedName name="p">#REF!</definedName>
    <definedName name="p.s" localSheetId="1">#REF!</definedName>
    <definedName name="p.s">#REF!</definedName>
    <definedName name="p____2___m____p___l_______ln__4___l___d____1___2___K1____l___SQRT_A_____SQRT_m__1__2">"ki1"</definedName>
    <definedName name="p___0" localSheetId="19">#REF!</definedName>
    <definedName name="p___0">#REF!</definedName>
    <definedName name="p___13" localSheetId="19">#REF!</definedName>
    <definedName name="p___13">#REF!</definedName>
    <definedName name="P_1" localSheetId="22">#REF!</definedName>
    <definedName name="P_1" localSheetId="2">#REF!</definedName>
    <definedName name="P_1" localSheetId="25">#REF!</definedName>
    <definedName name="P_1" localSheetId="21">#REF!</definedName>
    <definedName name="P_1" localSheetId="1">#REF!</definedName>
    <definedName name="P_1">#REF!</definedName>
    <definedName name="P_3" localSheetId="22">#REF!</definedName>
    <definedName name="P_3" localSheetId="2">#REF!</definedName>
    <definedName name="P_3" localSheetId="25">#REF!</definedName>
    <definedName name="P_3" localSheetId="21">#REF!</definedName>
    <definedName name="P_3" localSheetId="1">#REF!</definedName>
    <definedName name="P_3">#REF!</definedName>
    <definedName name="P_4" localSheetId="22">#REF!</definedName>
    <definedName name="P_4" localSheetId="2">#REF!</definedName>
    <definedName name="P_4" localSheetId="25">#REF!</definedName>
    <definedName name="P_4" localSheetId="21">#REF!</definedName>
    <definedName name="P_4" localSheetId="1">#REF!</definedName>
    <definedName name="P_4">#REF!</definedName>
    <definedName name="P_5" localSheetId="22">#REF!</definedName>
    <definedName name="P_5" localSheetId="2">#REF!</definedName>
    <definedName name="P_5" localSheetId="25">#REF!</definedName>
    <definedName name="P_5" localSheetId="21">#REF!</definedName>
    <definedName name="P_5" localSheetId="1">#REF!</definedName>
    <definedName name="P_5">#REF!</definedName>
    <definedName name="P_6DSO" localSheetId="22">#REF!</definedName>
    <definedName name="P_6DSO" localSheetId="21">#REF!</definedName>
    <definedName name="P_6DSO" localSheetId="1">#REF!</definedName>
    <definedName name="P_6DSO">#REF!</definedName>
    <definedName name="P_7DPO" localSheetId="22">#REF!</definedName>
    <definedName name="P_7DPO" localSheetId="2">#REF!</definedName>
    <definedName name="P_7DPO" localSheetId="25">#REF!</definedName>
    <definedName name="P_7DPO" localSheetId="21">#REF!</definedName>
    <definedName name="P_7DPO" localSheetId="1">#REF!</definedName>
    <definedName name="P_7DPO">#REF!</definedName>
    <definedName name="P_A">#REF!</definedName>
    <definedName name="P_B">#REF!</definedName>
    <definedName name="P_M">[143]REL!$W$172</definedName>
    <definedName name="p_shape">#REF!</definedName>
    <definedName name="p11i4f" localSheetId="22">#REF!</definedName>
    <definedName name="p11i4f" localSheetId="21">#REF!</definedName>
    <definedName name="p11i4f" localSheetId="1">#REF!</definedName>
    <definedName name="p11i4f">#REF!</definedName>
    <definedName name="p11i5f" localSheetId="1">#REF!</definedName>
    <definedName name="p11i5f">#REF!</definedName>
    <definedName name="p12i1bc8f" localSheetId="1">#REF!</definedName>
    <definedName name="p12i1bc8f">#REF!</definedName>
    <definedName name="p1350mcbc">#REF!</definedName>
    <definedName name="p1350mcfdr">#REF!</definedName>
    <definedName name="p1350mcic">#REF!</definedName>
    <definedName name="p1350pcfdr">#REF!</definedName>
    <definedName name="p1350pcic">#REF!</definedName>
    <definedName name="p1500mcbc">#REF!</definedName>
    <definedName name="p1500mcfdr">#REF!</definedName>
    <definedName name="p1500mcic">#REF!</definedName>
    <definedName name="p1abbbc">#REF!</definedName>
    <definedName name="p1abbfdr">#REF!</definedName>
    <definedName name="p1abbic">#REF!</definedName>
    <definedName name="p1accp">#REF!</definedName>
    <definedName name="p1acdb1">#REF!</definedName>
    <definedName name="p1acdb2">#REF!</definedName>
    <definedName name="p1acdb3">#REF!</definedName>
    <definedName name="p1amf" localSheetId="22">#REF!</definedName>
    <definedName name="p1amf" localSheetId="21">#REF!</definedName>
    <definedName name="p1amf">#REF!</definedName>
    <definedName name="p1apcc1" localSheetId="22">#REF!</definedName>
    <definedName name="p1apcc1" localSheetId="21">#REF!</definedName>
    <definedName name="p1apcc1" localSheetId="1">#REF!</definedName>
    <definedName name="p1apcc1">#REF!</definedName>
    <definedName name="p1apcc2" localSheetId="1">#REF!</definedName>
    <definedName name="p1apcc2">#REF!</definedName>
    <definedName name="p1apcc3" localSheetId="1">#REF!</definedName>
    <definedName name="p1apcc3">#REF!</definedName>
    <definedName name="p1clp">#REF!</definedName>
    <definedName name="p1csp" localSheetId="22">#REF!</definedName>
    <definedName name="p1csp" localSheetId="21">#REF!</definedName>
    <definedName name="p1csp">#REF!</definedName>
    <definedName name="p1db" localSheetId="22">#REF!</definedName>
    <definedName name="p1db" localSheetId="21">#REF!</definedName>
    <definedName name="p1db">#REF!</definedName>
    <definedName name="p1ht" localSheetId="22">#REF!</definedName>
    <definedName name="p1ht" localSheetId="21">#REF!</definedName>
    <definedName name="p1ht" localSheetId="1">#REF!</definedName>
    <definedName name="p1ht">#REF!</definedName>
    <definedName name="p1ksk" localSheetId="22">#REF!</definedName>
    <definedName name="p1ksk" localSheetId="21">#REF!</definedName>
    <definedName name="p1ksk">#REF!</definedName>
    <definedName name="p1ldb" localSheetId="22">#REF!</definedName>
    <definedName name="p1ldb" localSheetId="21">#REF!</definedName>
    <definedName name="p1ldb" localSheetId="1">#REF!</definedName>
    <definedName name="p1ldb">#REF!</definedName>
    <definedName name="p1lift" localSheetId="1">#REF!</definedName>
    <definedName name="p1lift">#REF!</definedName>
    <definedName name="p1ltsba1" localSheetId="1">#REF!</definedName>
    <definedName name="p1ltsba1">#REF!</definedName>
    <definedName name="p1ltsba2">#REF!</definedName>
    <definedName name="p1ltsbb1">#REF!</definedName>
    <definedName name="p1ltsbb2">#REF!</definedName>
    <definedName name="p1mcc1">#REF!</definedName>
    <definedName name="p1mcc10">#REF!</definedName>
    <definedName name="p1mcc11">#REF!</definedName>
    <definedName name="p1mcc12">#REF!</definedName>
    <definedName name="p1mcc13">#REF!</definedName>
    <definedName name="p1mcc14">#REF!</definedName>
    <definedName name="p1mcc15">#REF!</definedName>
    <definedName name="p1mcc17">#REF!</definedName>
    <definedName name="p1mcc2">#REF!</definedName>
    <definedName name="p1mcc3">#REF!</definedName>
    <definedName name="p1mcc4">#REF!</definedName>
    <definedName name="p1mcc5">#REF!</definedName>
    <definedName name="p1mcc6">#REF!</definedName>
    <definedName name="p1mcc7">#REF!</definedName>
    <definedName name="p1mcc8">#REF!</definedName>
    <definedName name="p1mcc9">#REF!</definedName>
    <definedName name="p1mldb">#REF!</definedName>
    <definedName name="p1mlp">#REF!</definedName>
    <definedName name="p1mltp" localSheetId="22">#REF!</definedName>
    <definedName name="p1mltp" localSheetId="21">#REF!</definedName>
    <definedName name="p1mltp">#REF!</definedName>
    <definedName name="p1mpcc" localSheetId="22">#REF!</definedName>
    <definedName name="p1mpcc" localSheetId="21">#REF!</definedName>
    <definedName name="p1mpcc" localSheetId="1">#REF!</definedName>
    <definedName name="p1mpcc">#REF!</definedName>
    <definedName name="p1mpdb" localSheetId="1">#REF!</definedName>
    <definedName name="p1mpdb">#REF!</definedName>
    <definedName name="p1mpdp" localSheetId="1">#REF!</definedName>
    <definedName name="p1mpdp">#REF!</definedName>
    <definedName name="p1mrlp">#REF!</definedName>
    <definedName name="p1pcc">#REF!</definedName>
    <definedName name="p1pccm">#REF!</definedName>
    <definedName name="p1pdb">#REF!</definedName>
    <definedName name="P1R">#REF!</definedName>
    <definedName name="p1ssb1" localSheetId="22">#REF!</definedName>
    <definedName name="p1ssb1" localSheetId="21">#REF!</definedName>
    <definedName name="p1ssb1">#REF!</definedName>
    <definedName name="p1ssb2" localSheetId="22">#REF!</definedName>
    <definedName name="p1ssb2" localSheetId="21">#REF!</definedName>
    <definedName name="p1ssb2">#REF!</definedName>
    <definedName name="p1upsdb" localSheetId="22">#REF!</definedName>
    <definedName name="p1upsdb" localSheetId="21">#REF!</definedName>
    <definedName name="p1upsdb">#REF!</definedName>
    <definedName name="p1upsip" localSheetId="22">#REF!</definedName>
    <definedName name="p1upsip" localSheetId="21">#REF!</definedName>
    <definedName name="p1upsip" localSheetId="1">#REF!</definedName>
    <definedName name="p1upsip">#REF!</definedName>
    <definedName name="p1upsmdb" localSheetId="1">#REF!</definedName>
    <definedName name="p1upsmdb">#REF!</definedName>
    <definedName name="p1upsop" localSheetId="1">#REF!</definedName>
    <definedName name="p1upsop">#REF!</definedName>
    <definedName name="P2R">#REF!</definedName>
    <definedName name="P3R">#REF!</definedName>
    <definedName name="P4R">#REF!</definedName>
    <definedName name="P5R">#REF!</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#REF!</definedName>
    <definedName name="pad_baywise">#REF!</definedName>
    <definedName name="Page1">#REF!</definedName>
    <definedName name="PAGE1_1">"#REF!"</definedName>
    <definedName name="PAGE1_2">"#REF!"</definedName>
    <definedName name="PAGE10" localSheetId="3">#REF!</definedName>
    <definedName name="PAGE10" localSheetId="22">#REF!</definedName>
    <definedName name="PAGE10" localSheetId="16">#REF!</definedName>
    <definedName name="PAGE10" localSheetId="21">#REF!</definedName>
    <definedName name="PAGE10">#REF!</definedName>
    <definedName name="PAGE11" localSheetId="3">#REF!</definedName>
    <definedName name="PAGE11">#REF!</definedName>
    <definedName name="PAGE2" localSheetId="3">#REF!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A">#REF!</definedName>
    <definedName name="PAGEB">#REF!</definedName>
    <definedName name="PAGEC">#REF!</definedName>
    <definedName name="PAGED">#REF!</definedName>
    <definedName name="painter1" localSheetId="3">'[151]Labour &amp; Plant'!$C$32</definedName>
    <definedName name="painter1" localSheetId="19">#REF!</definedName>
    <definedName name="painter1" localSheetId="2">'[151]Labour &amp; Plant'!$C$32</definedName>
    <definedName name="painter1" localSheetId="25">'[151]Labour &amp; Plant'!$C$32</definedName>
    <definedName name="painter1" localSheetId="16">#REF!</definedName>
    <definedName name="painter1">#REF!</definedName>
    <definedName name="Pal_Workbook_GUID" hidden="1">"E9TT7WTUL973YIQMHP4L53VJ"</definedName>
    <definedName name="PAN" localSheetId="19">#REF!</definedName>
    <definedName name="PAN">#REF!</definedName>
    <definedName name="panch" localSheetId="19">#REF!</definedName>
    <definedName name="panch">#REF!</definedName>
    <definedName name="panch___0">#REF!</definedName>
    <definedName name="panch___0_1">#REF!</definedName>
    <definedName name="panch_1">#REF!</definedName>
    <definedName name="Pancham" localSheetId="22">#REF!</definedName>
    <definedName name="Pancham" localSheetId="21">#REF!</definedName>
    <definedName name="Pancham">#REF!</definedName>
    <definedName name="PANDU">#REF!</definedName>
    <definedName name="pandu123">#REF!</definedName>
    <definedName name="Pane2" localSheetId="22">#REF!</definedName>
    <definedName name="Pane2" localSheetId="21">#REF!</definedName>
    <definedName name="Pane2">#REF!</definedName>
    <definedName name="Pane2___0">#REF!</definedName>
    <definedName name="Pane2___13">#REF!</definedName>
    <definedName name="PANE3">#REF!</definedName>
    <definedName name="PANEL">#REF!</definedName>
    <definedName name="PAR" hidden="1">#REF!</definedName>
    <definedName name="pare" localSheetId="3" hidden="1">{"form-D1",#N/A,FALSE,"FORM-D1";"form-D1_amt",#N/A,FALSE,"FORM-D1"}</definedName>
    <definedName name="pare" localSheetId="22" hidden="1">{"form-D1",#N/A,FALSE,"FORM-D1";"form-D1_amt",#N/A,FALSE,"FORM-D1"}</definedName>
    <definedName name="pare" localSheetId="19" hidden="1">{"form-D1",#N/A,FALSE,"FORM-D1";"form-D1_amt",#N/A,FALSE,"FORM-D1"}</definedName>
    <definedName name="pare" localSheetId="2" hidden="1">{"form-D1",#N/A,FALSE,"FORM-D1";"form-D1_amt",#N/A,FALSE,"FORM-D1"}</definedName>
    <definedName name="pare" localSheetId="25" hidden="1">{"form-D1",#N/A,FALSE,"FORM-D1";"form-D1_amt",#N/A,FALSE,"FORM-D1"}</definedName>
    <definedName name="pare" localSheetId="16" hidden="1">{"form-D1",#N/A,FALSE,"FORM-D1";"form-D1_amt",#N/A,FALSE,"FORM-D1"}</definedName>
    <definedName name="pare" localSheetId="21" hidden="1">{"form-D1",#N/A,FALSE,"FORM-D1";"form-D1_amt",#N/A,FALSE,"FORM-D1"}</definedName>
    <definedName name="pare" hidden="1">{"form-D1",#N/A,FALSE,"FORM-D1";"form-D1_amt",#N/A,FALSE,"FORM-D1"}</definedName>
    <definedName name="part" localSheetId="3">#REF!</definedName>
    <definedName name="part" localSheetId="22">#REF!</definedName>
    <definedName name="part" localSheetId="19">#REF!</definedName>
    <definedName name="part" localSheetId="21">#REF!</definedName>
    <definedName name="part">#REF!</definedName>
    <definedName name="part2">0.91</definedName>
    <definedName name="PAT_A">#REF!</definedName>
    <definedName name="PAT_B">#REF!</definedName>
    <definedName name="PATH1">#N/A</definedName>
    <definedName name="PATH11">#N/A</definedName>
    <definedName name="PATH111">#N/A</definedName>
    <definedName name="PATH2">#N/A</definedName>
    <definedName name="PATH22">#N/A</definedName>
    <definedName name="PATH222">#N/A</definedName>
    <definedName name="PATH3">#N/A</definedName>
    <definedName name="PATH33">#N/A</definedName>
    <definedName name="PATH333">#N/A</definedName>
    <definedName name="PATH4">#N/A</definedName>
    <definedName name="PATH44">#N/A</definedName>
    <definedName name="PATH444">#N/A</definedName>
    <definedName name="PATH5">#N/A</definedName>
    <definedName name="PATH55">#N/A</definedName>
    <definedName name="PATH555">#N/A</definedName>
    <definedName name="PATHAR1">#N/A</definedName>
    <definedName name="PATHAR2">#N/A</definedName>
    <definedName name="PATHAR3">#N/A</definedName>
    <definedName name="PATHJV1">#N/A</definedName>
    <definedName name="PATHJV11">#N/A</definedName>
    <definedName name="PATHJV111">#N/A</definedName>
    <definedName name="PATHJV2">#N/A</definedName>
    <definedName name="PATHJV22">#N/A</definedName>
    <definedName name="PATHJV222">#N/A</definedName>
    <definedName name="PATHJV3">#N/A</definedName>
    <definedName name="PATHJV33">#N/A</definedName>
    <definedName name="PATHJV333">#N/A</definedName>
    <definedName name="PATHJVPR1">#N/A</definedName>
    <definedName name="PATHJVPR11">#N/A</definedName>
    <definedName name="PATHJVPR111">#N/A</definedName>
    <definedName name="PATHJVPR2">#N/A</definedName>
    <definedName name="PATHJVPR22">#N/A</definedName>
    <definedName name="PATHJVPR222">#N/A</definedName>
    <definedName name="PATHLA1">#N/A</definedName>
    <definedName name="PATHLA2">#N/A</definedName>
    <definedName name="PATHLA3">#N/A</definedName>
    <definedName name="PATHLP1">#N/A</definedName>
    <definedName name="PATHLP2">#N/A</definedName>
    <definedName name="PATHLP3">#N/A</definedName>
    <definedName name="PATHPR1">#N/A</definedName>
    <definedName name="PATHPR2">#N/A</definedName>
    <definedName name="paverfinisher" localSheetId="3">'[58]Machinary_Road Work'!$K$9</definedName>
    <definedName name="paverfinisher" localSheetId="19">#REF!</definedName>
    <definedName name="paverfinisher" localSheetId="2">'[58]Machinary_Road Work'!$K$9</definedName>
    <definedName name="paverfinisher" localSheetId="25">'[58]Machinary_Road Work'!$K$9</definedName>
    <definedName name="paverfinisher" localSheetId="16">#REF!</definedName>
    <definedName name="paverfinisher">#REF!</definedName>
    <definedName name="Pay_Date">#REF!</definedName>
    <definedName name="Pay_Num">#REF!</definedName>
    <definedName name="Payment_Date">#N/A</definedName>
    <definedName name="PB" localSheetId="3">#REF!</definedName>
    <definedName name="PB" localSheetId="22">#REF!</definedName>
    <definedName name="pb" localSheetId="16">#REF!</definedName>
    <definedName name="PB" localSheetId="21">#REF!</definedName>
    <definedName name="PB">#REF!</definedName>
    <definedName name="pb___0" localSheetId="3">#REF!</definedName>
    <definedName name="pb___0">#REF!</definedName>
    <definedName name="pb___11">#REF!</definedName>
    <definedName name="pb___12">#REF!</definedName>
    <definedName name="PBL" localSheetId="3">[11]Basicrates!$D$107</definedName>
    <definedName name="PBL" localSheetId="19">#REF!</definedName>
    <definedName name="PBL" localSheetId="2">[11]Basicrates!$D$107</definedName>
    <definedName name="PBL" localSheetId="25">[11]Basicrates!$D$107</definedName>
    <definedName name="PBL" localSheetId="16">#REF!</definedName>
    <definedName name="PBL">#REF!</definedName>
    <definedName name="Pbx" localSheetId="2">#REF!</definedName>
    <definedName name="Pbx" localSheetId="25">#REF!</definedName>
    <definedName name="Pbx" localSheetId="16">#REF!</definedName>
    <definedName name="Pbx">#REF!</definedName>
    <definedName name="Pby" localSheetId="2">#REF!</definedName>
    <definedName name="Pby" localSheetId="25">#REF!</definedName>
    <definedName name="Pby" localSheetId="16">#REF!</definedName>
    <definedName name="Pby">#REF!</definedName>
    <definedName name="PC" localSheetId="3">INDEX(#REF!,MATCH(#REF!,#REF!,0))</definedName>
    <definedName name="pc" localSheetId="22">#REF!</definedName>
    <definedName name="pc" localSheetId="19">#REF!</definedName>
    <definedName name="PC" localSheetId="2">INDEX(#REF!,MATCH(#REF!,#REF!,0))</definedName>
    <definedName name="PC" localSheetId="25">INDEX(#REF!,MATCH(#REF!,#REF!,0))</definedName>
    <definedName name="pc" localSheetId="21">#REF!</definedName>
    <definedName name="pc">#REF!</definedName>
    <definedName name="PC_ED" localSheetId="22">#REF!</definedName>
    <definedName name="PC_ED" localSheetId="4">#REF!</definedName>
    <definedName name="PC_ED" localSheetId="21">#REF!</definedName>
    <definedName name="PC_ED">#REF!</definedName>
    <definedName name="pcc">#REF!</definedName>
    <definedName name="PCC_Offset">#REF!</definedName>
    <definedName name="pccp">#REF!</definedName>
    <definedName name="pccproj">#REF!</definedName>
    <definedName name="pcct">#REF!</definedName>
    <definedName name="pccthk">#REF!</definedName>
    <definedName name="PCD">#REF!</definedName>
    <definedName name="PD" localSheetId="2" hidden="1">#REF!</definedName>
    <definedName name="PD" localSheetId="25" hidden="1">#REF!</definedName>
    <definedName name="PD" hidden="1">#REF!</definedName>
    <definedName name="PDP">#REF!</definedName>
    <definedName name="PE" localSheetId="19">INDEX(#REF!,MATCH(#REF!,#REF!,0))</definedName>
    <definedName name="PE" localSheetId="16">INDEX(#REF!,MATCH(#REF!,#REF!,0))</definedName>
    <definedName name="PE">INDEX(#REF!,MATCH(#REF!,#REF!,0))</definedName>
    <definedName name="ped_no">#REF!</definedName>
    <definedName name="PER">#REF!</definedName>
    <definedName name="PERC" localSheetId="3">'[26]Cost of O &amp; O'!$F$29</definedName>
    <definedName name="PERC" localSheetId="19">#REF!</definedName>
    <definedName name="PERC" localSheetId="2">'[26]Cost of O &amp; O'!$F$29</definedName>
    <definedName name="PERC" localSheetId="25">'[26]Cost of O &amp; O'!$F$29</definedName>
    <definedName name="PERC" localSheetId="16">#REF!</definedName>
    <definedName name="PERC">#REF!</definedName>
    <definedName name="PERCENT" localSheetId="16">#REF!</definedName>
    <definedName name="PERCENT">#REF!</definedName>
    <definedName name="PERCENT_1">"#REF!"</definedName>
    <definedName name="Percent_Text">#REF!</definedName>
    <definedName name="Percent_Value">#REF!</definedName>
    <definedName name="PercentComplete">PercentCompleteBeyond*PeriodInPlan</definedName>
    <definedName name="PercentCompleteBeyond">(#REF!=MEDIAN(#REF!,#REF!,#REF!+#REF!)*(#REF!&gt;0))*((#REF!&lt;(INT(#REF!+#REF!*#REF!)))+(#REF!=#REF!))*(#REF!&gt;0)</definedName>
    <definedName name="period_selected">#REF!</definedName>
    <definedName name="PeriodInActual">#REF!=MEDIAN(#REF!,#REF!,#REF!+#REF!-1)</definedName>
    <definedName name="PeriodInPlan">#REF!=MEDIAN(#REF!,#REF!,#REF!+#REF!-1)</definedName>
    <definedName name="Personal" localSheetId="3">#REF!</definedName>
    <definedName name="Personal" localSheetId="22">#REF!</definedName>
    <definedName name="Personal" localSheetId="16">#REF!</definedName>
    <definedName name="Personal" localSheetId="21">#REF!</definedName>
    <definedName name="Personal">#REF!</definedName>
    <definedName name="PERSONAL_TRANSPORT" localSheetId="3">#REF!</definedName>
    <definedName name="PERSONAL_TRANSPORT" localSheetId="16">#REF!</definedName>
    <definedName name="PERSONAL_TRANSPORT">#REF!</definedName>
    <definedName name="PERSONNEL" localSheetId="3">#REF!</definedName>
    <definedName name="PERSONNEL">#REF!</definedName>
    <definedName name="PF" localSheetId="22">INDEX(#REF!,MATCH(#REF!,#REF!,0))</definedName>
    <definedName name="PF" localSheetId="19">INDEX(#REF!,MATCH(#REF!,#REF!,0))</definedName>
    <definedName name="PF" localSheetId="2">INDEX(#REF!,MATCH(#REF!,#REF!,0))</definedName>
    <definedName name="PF" localSheetId="25">INDEX(#REF!,MATCH(#REF!,#REF!,0))</definedName>
    <definedName name="PF" localSheetId="16">#REF!</definedName>
    <definedName name="PF" localSheetId="21">INDEX(#REF!,MATCH(#REF!,#REF!,0))</definedName>
    <definedName name="PF">INDEX(#REF!,MATCH(#REF!,#REF!,0))</definedName>
    <definedName name="PG" localSheetId="19">INDEX(#REF!,MATCH(#REF!,#REF!,0))</definedName>
    <definedName name="PG" localSheetId="16">INDEX(#REF!,MATCH(#REF!,#REF!,0))</definedName>
    <definedName name="PG">INDEX(#REF!,MATCH(#REF!,#REF!,0))</definedName>
    <definedName name="PH" localSheetId="3">INDEX(#REF!,MATCH(#REF!,#REF!,0))</definedName>
    <definedName name="pH" localSheetId="19">#REF!</definedName>
    <definedName name="PH" localSheetId="2">INDEX(#REF!,MATCH(#REF!,#REF!,0))</definedName>
    <definedName name="PH" localSheetId="25">INDEX(#REF!,MATCH(#REF!,#REF!,0))</definedName>
    <definedName name="pH">#REF!</definedName>
    <definedName name="pH___0">#REF!</definedName>
    <definedName name="pH___13">#REF!</definedName>
    <definedName name="Phase">#REF!</definedName>
    <definedName name="PhaseCode">#REF!</definedName>
    <definedName name="phi">#REF!</definedName>
    <definedName name="phis">#REF!</definedName>
    <definedName name="phit">#REF!</definedName>
    <definedName name="PI" localSheetId="19">INDEX(#REF!,MATCH(#REF!,#REF!,0))</definedName>
    <definedName name="PI" localSheetId="2">INDEX(#REF!,MATCH(#REF!,#REF!,0))</definedName>
    <definedName name="PI" localSheetId="25">INDEX(#REF!,MATCH(#REF!,#REF!,0))</definedName>
    <definedName name="PI" localSheetId="16">INDEX(#REF!,MATCH(#REF!,#REF!,0))</definedName>
    <definedName name="PI">INDEX(#REF!,MATCH(#REF!,#REF!,0))</definedName>
    <definedName name="pIaccp" localSheetId="22">#REF!</definedName>
    <definedName name="pIaccp" localSheetId="4">#REF!</definedName>
    <definedName name="pIaccp" localSheetId="21">#REF!</definedName>
    <definedName name="pIaccp">#REF!</definedName>
    <definedName name="picture_1">"Picture 1"</definedName>
    <definedName name="pIecp" localSheetId="3">#REF!</definedName>
    <definedName name="pIecp" localSheetId="22">#REF!</definedName>
    <definedName name="pIecp" localSheetId="4">#REF!</definedName>
    <definedName name="pIecp" localSheetId="21">#REF!</definedName>
    <definedName name="pIecp">#REF!</definedName>
    <definedName name="Pilduration" localSheetId="3">[77]Pil!$F$8</definedName>
    <definedName name="Pilduration" localSheetId="19">#REF!</definedName>
    <definedName name="Pilduration" localSheetId="2">[77]Pil!$F$8</definedName>
    <definedName name="Pilduration" localSheetId="25">[77]Pil!$F$8</definedName>
    <definedName name="Pilduration" localSheetId="16">#REF!</definedName>
    <definedName name="Pilduration">#REF!</definedName>
    <definedName name="Pile" localSheetId="3">[105]Data!$C$18:$C$23</definedName>
    <definedName name="Pile" localSheetId="19">#REF!</definedName>
    <definedName name="Pile" localSheetId="2">[105]Data!$C$18:$C$23</definedName>
    <definedName name="Pile" localSheetId="25">[105]Data!$C$18:$C$23</definedName>
    <definedName name="Pile" localSheetId="16">#REF!</definedName>
    <definedName name="Pile">#REF!</definedName>
    <definedName name="pile_no" localSheetId="22">#REF!</definedName>
    <definedName name="pile_no" localSheetId="16">#REF!</definedName>
    <definedName name="pile_no" localSheetId="21">#REF!</definedName>
    <definedName name="pile_no">#REF!</definedName>
    <definedName name="Piling">#REF!</definedName>
    <definedName name="pImcc.1" localSheetId="22">#REF!</definedName>
    <definedName name="pImcc.1" localSheetId="4">#REF!</definedName>
    <definedName name="pImcc.1" localSheetId="21">#REF!</definedName>
    <definedName name="pImcc.1">#REF!</definedName>
    <definedName name="pImcc.2" localSheetId="22">#REF!</definedName>
    <definedName name="pImcc.2" localSheetId="4">#REF!</definedName>
    <definedName name="pImcc.2" localSheetId="21">#REF!</definedName>
    <definedName name="pImcc.2">#REF!</definedName>
    <definedName name="pImcc.3">#REF!</definedName>
    <definedName name="pImltsb">#REF!</definedName>
    <definedName name="pImsb.ups">#REF!</definedName>
    <definedName name="PIN">#REF!</definedName>
    <definedName name="PIO">#REF!</definedName>
    <definedName name="PIPE">#REF!</definedName>
    <definedName name="PIPE_ID">#REF!</definedName>
    <definedName name="PIPE_SIZE">#REF!</definedName>
    <definedName name="pipe150" localSheetId="3">'[79]Abs PMRL'!$B$579</definedName>
    <definedName name="pipe150" localSheetId="19">#REF!</definedName>
    <definedName name="pipe150" localSheetId="2">'[79]Abs PMRL'!$B$579</definedName>
    <definedName name="pipe150" localSheetId="25">'[79]Abs PMRL'!$B$579</definedName>
    <definedName name="pipe150" localSheetId="16">#REF!</definedName>
    <definedName name="pipe150">#REF!</definedName>
    <definedName name="pipe600" localSheetId="3">'[79]Abs PMRL'!$B$620</definedName>
    <definedName name="pipe600" localSheetId="19">#REF!</definedName>
    <definedName name="pipe600" localSheetId="2">'[79]Abs PMRL'!$B$620</definedName>
    <definedName name="pipe600" localSheetId="25">'[79]Abs PMRL'!$B$620</definedName>
    <definedName name="pipe600" localSheetId="16">#REF!</definedName>
    <definedName name="pipe600">#REF!</definedName>
    <definedName name="PIPELENGTH" localSheetId="22">#REF!</definedName>
    <definedName name="PIPELENGTH" localSheetId="16">#REF!</definedName>
    <definedName name="PIPELENGTH" localSheetId="21">#REF!</definedName>
    <definedName name="PIPELENGTH">#REF!</definedName>
    <definedName name="pIsmsb.1" localSheetId="22">#REF!</definedName>
    <definedName name="pIsmsb.1" localSheetId="21">#REF!</definedName>
    <definedName name="pIsmsb.1">#REF!</definedName>
    <definedName name="pIsmsb.2">#REF!</definedName>
    <definedName name="pIsmsb.3">#REF!</definedName>
    <definedName name="pIsmsb.b">#REF!</definedName>
    <definedName name="pIsmsb.g">#REF!</definedName>
    <definedName name="pIsmsb.lab">#REF!</definedName>
    <definedName name="pIsmsb.main">#REF!</definedName>
    <definedName name="pIsmsb.t">#REF!</definedName>
    <definedName name="pIsmsb.ups">#REF!</definedName>
    <definedName name="pIup.1">#REF!</definedName>
    <definedName name="pIup.2">#REF!</definedName>
    <definedName name="PJ" localSheetId="19">INDEX(#REF!,MATCH(#REF!,#REF!,0))</definedName>
    <definedName name="PJ" localSheetId="16">INDEX(#REF!,MATCH(#REF!,#REF!,0))</definedName>
    <definedName name="PJ">INDEX(#REF!,MATCH(#REF!,#REF!,0))</definedName>
    <definedName name="PK" localSheetId="19">INDEX(#REF!,MATCH(#REF!,#REF!,0))</definedName>
    <definedName name="PK" localSheetId="16">INDEX(#REF!,MATCH(#REF!,#REF!,0))</definedName>
    <definedName name="PK">INDEX(#REF!,MATCH(#REF!,#REF!,0))</definedName>
    <definedName name="PKG_NO">#REF!</definedName>
    <definedName name="PKGFRD_HW">#REF!</definedName>
    <definedName name="PKGFRD_SW">#REF!</definedName>
    <definedName name="PL" localSheetId="19">INDEX(#REF!,MATCH(#REF!,#REF!,0))</definedName>
    <definedName name="PL" localSheetId="16">INDEX(#REF!,MATCH(#REF!,#REF!,0))</definedName>
    <definedName name="PL">INDEX(#REF!,MATCH(#REF!,#REF!,0))</definedName>
    <definedName name="place" localSheetId="3">[100]Codes!$C$7</definedName>
    <definedName name="place" localSheetId="19">#REF!</definedName>
    <definedName name="place" localSheetId="2">[100]Codes!$C$7</definedName>
    <definedName name="place" localSheetId="25">[100]Codes!$C$7</definedName>
    <definedName name="place" localSheetId="16">#REF!</definedName>
    <definedName name="place">#REF!</definedName>
    <definedName name="plan" localSheetId="16">#REF!</definedName>
    <definedName name="plan">#REF!</definedName>
    <definedName name="PLAST" localSheetId="3">[61]ANALYSIS!$C$17</definedName>
    <definedName name="PLAST" localSheetId="19">#REF!</definedName>
    <definedName name="PLAST" localSheetId="2">[61]ANALYSIS!$C$17</definedName>
    <definedName name="PLAST" localSheetId="25">[61]ANALYSIS!$C$17</definedName>
    <definedName name="PLAST" localSheetId="16">#REF!</definedName>
    <definedName name="PLAST">#REF!</definedName>
    <definedName name="PLASTER" localSheetId="16">#REF!</definedName>
    <definedName name="PLASTER">#REF!</definedName>
    <definedName name="PLC" localSheetId="22">#REF!</definedName>
    <definedName name="PLC" localSheetId="21">#REF!</definedName>
    <definedName name="PLC">#REF!</definedName>
    <definedName name="PLCC">#REF!</definedName>
    <definedName name="PLCUM" localSheetId="22">#REF!</definedName>
    <definedName name="PLCUM" localSheetId="21">#REF!</definedName>
    <definedName name="PLCUM">#REF!</definedName>
    <definedName name="PLMON">#REF!</definedName>
    <definedName name="PLO">#REF!</definedName>
    <definedName name="PLR">#REF!</definedName>
    <definedName name="plsdata">#REF!</definedName>
    <definedName name="PLUG">#REF!</definedName>
    <definedName name="PM" localSheetId="3">INDEX(#REF!,MATCH(#REF!,#REF!,0))</definedName>
    <definedName name="pm" localSheetId="19">#REF!</definedName>
    <definedName name="PM" localSheetId="2">INDEX(#REF!,MATCH(#REF!,#REF!,0))</definedName>
    <definedName name="PM" localSheetId="25">INDEX(#REF!,MATCH(#REF!,#REF!,0))</definedName>
    <definedName name="pm">#REF!</definedName>
    <definedName name="PM_AirCompressor_210cfm" localSheetId="3">'[130]Plant &amp;  Machinery'!$G$4</definedName>
    <definedName name="PM_AirCompressor_210cfm" localSheetId="19">#REF!</definedName>
    <definedName name="PM_AirCompressor_210cfm" localSheetId="2">'[130]Plant &amp;  Machinery'!$G$4</definedName>
    <definedName name="PM_AirCompressor_210cfm" localSheetId="25">'[130]Plant &amp;  Machinery'!$G$4</definedName>
    <definedName name="PM_AirCompressor_210cfm" localSheetId="16">#REF!</definedName>
    <definedName name="PM_AirCompressor_210cfm">#REF!</definedName>
    <definedName name="PM_BitumenBoilerOilFired_1000" localSheetId="3">'[130]Plant &amp;  Machinery'!$G$9</definedName>
    <definedName name="PM_BitumenBoilerOilFired_1000" localSheetId="19">#REF!</definedName>
    <definedName name="PM_BitumenBoilerOilFired_1000" localSheetId="2">'[130]Plant &amp;  Machinery'!$G$9</definedName>
    <definedName name="PM_BitumenBoilerOilFired_1000" localSheetId="25">'[130]Plant &amp;  Machinery'!$G$9</definedName>
    <definedName name="PM_BitumenBoilerOilFired_1000" localSheetId="16">#REF!</definedName>
    <definedName name="PM_BitumenBoilerOilFired_1000">#REF!</definedName>
    <definedName name="PM_BitumenBoilerOilFired_200" localSheetId="3">'[130]Plant &amp;  Machinery'!$G$8</definedName>
    <definedName name="PM_BitumenBoilerOilFired_200" localSheetId="19">#REF!</definedName>
    <definedName name="PM_BitumenBoilerOilFired_200" localSheetId="2">'[130]Plant &amp;  Machinery'!$G$8</definedName>
    <definedName name="PM_BitumenBoilerOilFired_200" localSheetId="25">'[130]Plant &amp;  Machinery'!$G$8</definedName>
    <definedName name="PM_BitumenBoilerOilFired_200" localSheetId="16">#REF!</definedName>
    <definedName name="PM_BitumenBoilerOilFired_200">#REF!</definedName>
    <definedName name="PM_BitumenEmulsionPressureDistributor" localSheetId="3">'[130]Plant &amp;  Machinery'!$G$10</definedName>
    <definedName name="PM_BitumenEmulsionPressureDistributor" localSheetId="19">#REF!</definedName>
    <definedName name="PM_BitumenEmulsionPressureDistributor" localSheetId="2">'[130]Plant &amp;  Machinery'!$G$10</definedName>
    <definedName name="PM_BitumenEmulsionPressureDistributor" localSheetId="25">'[130]Plant &amp;  Machinery'!$G$10</definedName>
    <definedName name="PM_BitumenEmulsionPressureDistributor" localSheetId="16">#REF!</definedName>
    <definedName name="PM_BitumenEmulsionPressureDistributor">#REF!</definedName>
    <definedName name="PM_Crane" localSheetId="3">'[130]Plant &amp;  Machinery'!$G$12</definedName>
    <definedName name="PM_Crane" localSheetId="19">#REF!</definedName>
    <definedName name="PM_Crane" localSheetId="2">'[130]Plant &amp;  Machinery'!$G$12</definedName>
    <definedName name="PM_Crane" localSheetId="25">'[130]Plant &amp;  Machinery'!$G$12</definedName>
    <definedName name="PM_Crane" localSheetId="16">#REF!</definedName>
    <definedName name="PM_Crane">#REF!</definedName>
    <definedName name="PM_Dozer_D50" localSheetId="3">'[152]Plant &amp;  Machinery'!$G$13</definedName>
    <definedName name="PM_Dozer_D50" localSheetId="19">#REF!</definedName>
    <definedName name="PM_Dozer_D50" localSheetId="2">'[152]Plant &amp;  Machinery'!$G$13</definedName>
    <definedName name="PM_Dozer_D50" localSheetId="25">'[152]Plant &amp;  Machinery'!$G$13</definedName>
    <definedName name="PM_Dozer_D50" localSheetId="16">#REF!</definedName>
    <definedName name="PM_Dozer_D50">#REF!</definedName>
    <definedName name="PM_FrontEndLoader_1cum" localSheetId="3">'[130]Plant &amp;  Machinery'!$G$17</definedName>
    <definedName name="PM_FrontEndLoader_1cum" localSheetId="19">#REF!</definedName>
    <definedName name="PM_FrontEndLoader_1cum" localSheetId="2">'[130]Plant &amp;  Machinery'!$G$17</definedName>
    <definedName name="PM_FrontEndLoader_1cum" localSheetId="25">'[130]Plant &amp;  Machinery'!$G$17</definedName>
    <definedName name="PM_FrontEndLoader_1cum" localSheetId="16">#REF!</definedName>
    <definedName name="PM_FrontEndLoader_1cum">#REF!</definedName>
    <definedName name="PM_HydraulicBroom" localSheetId="3">'[130]Plant &amp;  Machinery'!$G$19</definedName>
    <definedName name="PM_HydraulicBroom" localSheetId="19">#REF!</definedName>
    <definedName name="PM_HydraulicBroom" localSheetId="2">'[130]Plant &amp;  Machinery'!$G$19</definedName>
    <definedName name="PM_HydraulicBroom" localSheetId="25">'[130]Plant &amp;  Machinery'!$G$19</definedName>
    <definedName name="PM_HydraulicBroom" localSheetId="16">#REF!</definedName>
    <definedName name="PM_HydraulicBroom">#REF!</definedName>
    <definedName name="PM_HydraulicExcavator_09cum" localSheetId="3">'[130]Plant &amp;  Machinery'!$G$20</definedName>
    <definedName name="PM_HydraulicExcavator_09cum" localSheetId="19">#REF!</definedName>
    <definedName name="PM_HydraulicExcavator_09cum" localSheetId="2">'[130]Plant &amp;  Machinery'!$G$20</definedName>
    <definedName name="PM_HydraulicExcavator_09cum" localSheetId="25">'[130]Plant &amp;  Machinery'!$G$20</definedName>
    <definedName name="PM_HydraulicExcavator_09cum" localSheetId="16">#REF!</definedName>
    <definedName name="PM_HydraulicExcavator_09cum">#REF!</definedName>
    <definedName name="PM_Mixall_6_10t" localSheetId="3">'[130]Plant &amp;  Machinery'!$G$24</definedName>
    <definedName name="PM_Mixall_6_10t" localSheetId="19">#REF!</definedName>
    <definedName name="PM_Mixall_6_10t" localSheetId="2">'[130]Plant &amp;  Machinery'!$G$24</definedName>
    <definedName name="PM_Mixall_6_10t" localSheetId="25">'[130]Plant &amp;  Machinery'!$G$24</definedName>
    <definedName name="PM_Mixall_6_10t" localSheetId="16">#REF!</definedName>
    <definedName name="PM_Mixall_6_10t">#REF!</definedName>
    <definedName name="PM_MotorGrader" localSheetId="16">#REF!</definedName>
    <definedName name="PM_MotorGrader">#REF!</definedName>
    <definedName name="PM_StoneCrusher_200TPH" localSheetId="3">'[130]Plant &amp;  Machinery'!$G$33</definedName>
    <definedName name="PM_StoneCrusher_200TPH" localSheetId="19">#REF!</definedName>
    <definedName name="PM_StoneCrusher_200TPH" localSheetId="2">'[130]Plant &amp;  Machinery'!$G$33</definedName>
    <definedName name="PM_StoneCrusher_200TPH" localSheetId="25">'[130]Plant &amp;  Machinery'!$G$33</definedName>
    <definedName name="PM_StoneCrusher_200TPH" localSheetId="16">#REF!</definedName>
    <definedName name="PM_StoneCrusher_200TPH">#REF!</definedName>
    <definedName name="PM_ThreeWheeled_80_100kN_StaticRoller" localSheetId="16">#REF!</definedName>
    <definedName name="PM_ThreeWheeled_80_100kN_StaticRoller">#REF!</definedName>
    <definedName name="PM_Tipper_55" localSheetId="3">'[130]Plant &amp;  Machinery'!$G$45</definedName>
    <definedName name="PM_Tipper_55" localSheetId="19">#REF!</definedName>
    <definedName name="PM_Tipper_55" localSheetId="2">'[130]Plant &amp;  Machinery'!$G$45</definedName>
    <definedName name="PM_Tipper_55" localSheetId="25">'[130]Plant &amp;  Machinery'!$G$45</definedName>
    <definedName name="PM_Tipper_55" localSheetId="16">#REF!</definedName>
    <definedName name="PM_Tipper_55">#REF!</definedName>
    <definedName name="PM_Tractor_Rotavator" localSheetId="16">#REF!</definedName>
    <definedName name="PM_Tractor_Rotavator">#REF!</definedName>
    <definedName name="PM_Tractor_Trolley" localSheetId="3">'[130]Plant &amp;  Machinery'!$G$48</definedName>
    <definedName name="PM_Tractor_Trolley" localSheetId="19">#REF!</definedName>
    <definedName name="PM_Tractor_Trolley" localSheetId="2">'[130]Plant &amp;  Machinery'!$G$48</definedName>
    <definedName name="PM_Tractor_Trolley" localSheetId="25">'[130]Plant &amp;  Machinery'!$G$48</definedName>
    <definedName name="PM_Tractor_Trolley" localSheetId="16">#REF!</definedName>
    <definedName name="PM_Tractor_Trolley">#REF!</definedName>
    <definedName name="PM_Truck" localSheetId="3">'[130]Plant &amp;  Machinery'!$G$50</definedName>
    <definedName name="PM_Truck" localSheetId="19">#REF!</definedName>
    <definedName name="PM_Truck" localSheetId="2">'[130]Plant &amp;  Machinery'!$G$50</definedName>
    <definedName name="PM_Truck" localSheetId="25">'[130]Plant &amp;  Machinery'!$G$50</definedName>
    <definedName name="PM_Truck" localSheetId="16">#REF!</definedName>
    <definedName name="PM_Truck">#REF!</definedName>
    <definedName name="PM_WaterTanker_6kl" localSheetId="16">#REF!</definedName>
    <definedName name="PM_WaterTanker_6kl">#REF!</definedName>
    <definedName name="PMS">'[44](7) Updated_Quantities'!$A$1</definedName>
    <definedName name="PmtFreq_TL" localSheetId="16">#REF!</definedName>
    <definedName name="PmtFreq_TL">#REF!</definedName>
    <definedName name="pn">[153]REL!$W$172</definedName>
    <definedName name="PNum" localSheetId="22">#REF!</definedName>
    <definedName name="PNum" localSheetId="21">#REF!</definedName>
    <definedName name="PNum">#REF!</definedName>
    <definedName name="PO" localSheetId="3">'[53]PO NOS'!$A$2:$D$994</definedName>
    <definedName name="PO" localSheetId="19">#REF!</definedName>
    <definedName name="PO" localSheetId="2">'[53]PO NOS'!$A$2:$D$994</definedName>
    <definedName name="PO" localSheetId="25">'[53]PO NOS'!$A$2:$D$994</definedName>
    <definedName name="PO" localSheetId="16">#REF!</definedName>
    <definedName name="PO">#REF!</definedName>
    <definedName name="POL10HPPump" localSheetId="3">'[65]Basic Rates'!$C$33</definedName>
    <definedName name="POL10HPPump" localSheetId="19">#REF!</definedName>
    <definedName name="POL10HPPump" localSheetId="2">'[65]Basic Rates'!$C$33</definedName>
    <definedName name="POL10HPPump" localSheetId="25">'[65]Basic Rates'!$C$33</definedName>
    <definedName name="POL10HPPump" localSheetId="16">#REF!</definedName>
    <definedName name="POL10HPPump">#REF!</definedName>
    <definedName name="POL125KVA" localSheetId="3">'[65]Basic Rates'!$C$34</definedName>
    <definedName name="POL125KVA" localSheetId="19">#REF!</definedName>
    <definedName name="POL125KVA" localSheetId="2">'[65]Basic Rates'!$C$34</definedName>
    <definedName name="POL125KVA" localSheetId="25">'[65]Basic Rates'!$C$34</definedName>
    <definedName name="POL125KVA" localSheetId="16">#REF!</definedName>
    <definedName name="POL125KVA">#REF!</definedName>
    <definedName name="POLConc" localSheetId="3">'[65]General Analysis'!$L$228</definedName>
    <definedName name="POLConc" localSheetId="19">#REF!</definedName>
    <definedName name="POLConc" localSheetId="2">'[65]General Analysis'!$L$228</definedName>
    <definedName name="POLConc" localSheetId="25">'[65]General Analysis'!$L$228</definedName>
    <definedName name="POLConc" localSheetId="16">#REF!</definedName>
    <definedName name="POLConc">#REF!</definedName>
    <definedName name="POLConcPump" localSheetId="3">'[65]Basic Rates'!$C$38</definedName>
    <definedName name="POLConcPump" localSheetId="19">#REF!</definedName>
    <definedName name="POLConcPump" localSheetId="2">'[65]Basic Rates'!$C$38</definedName>
    <definedName name="POLConcPump" localSheetId="25">'[65]Basic Rates'!$C$38</definedName>
    <definedName name="POLConcPump" localSheetId="16">#REF!</definedName>
    <definedName name="POLConcPump">#REF!</definedName>
    <definedName name="POLConcrete" localSheetId="3">'[77]Batching&amp;Pil POL'!$N$181</definedName>
    <definedName name="POLConcrete" localSheetId="19">#REF!</definedName>
    <definedName name="POLConcrete" localSheetId="2">'[77]Batching&amp;Pil POL'!$N$181</definedName>
    <definedName name="POLConcrete" localSheetId="25">'[77]Batching&amp;Pil POL'!$N$181</definedName>
    <definedName name="POLConcrete" localSheetId="16">#REF!</definedName>
    <definedName name="POLConcrete">#REF!</definedName>
    <definedName name="polconcreteproductionyard" localSheetId="3">'[74]General Analysis'!$AC$49</definedName>
    <definedName name="polconcreteproductionyard" localSheetId="19">#REF!</definedName>
    <definedName name="polconcreteproductionyard" localSheetId="2">'[74]General Analysis'!$AC$49</definedName>
    <definedName name="polconcreteproductionyard" localSheetId="25">'[74]General Analysis'!$AC$49</definedName>
    <definedName name="polconcreteproductionyard" localSheetId="16">#REF!</definedName>
    <definedName name="polconcreteproductionyard">#REF!</definedName>
    <definedName name="polconcreteprodviaduct" localSheetId="3">'[74]General Analysis'!$M$49</definedName>
    <definedName name="polconcreteprodviaduct" localSheetId="19">#REF!</definedName>
    <definedName name="polconcreteprodviaduct" localSheetId="2">'[74]General Analysis'!$M$49</definedName>
    <definedName name="polconcreteprodviaduct" localSheetId="25">'[74]General Analysis'!$M$49</definedName>
    <definedName name="polconcreteprodviaduct" localSheetId="16">#REF!</definedName>
    <definedName name="polconcreteprodviaduct">#REF!</definedName>
    <definedName name="POLEmptyTM" localSheetId="3">'[65]Basic Rates'!$C$36</definedName>
    <definedName name="POLEmptyTM" localSheetId="19">#REF!</definedName>
    <definedName name="POLEmptyTM" localSheetId="2">'[65]Basic Rates'!$C$36</definedName>
    <definedName name="POLEmptyTM" localSheetId="25">'[65]Basic Rates'!$C$36</definedName>
    <definedName name="POLEmptyTM" localSheetId="16">#REF!</definedName>
    <definedName name="POLEmptyTM">#REF!</definedName>
    <definedName name="POLExcavation" localSheetId="3">[58]Excavation!$H$64</definedName>
    <definedName name="POLExcavation" localSheetId="19">#REF!</definedName>
    <definedName name="POLExcavation" localSheetId="2">[58]Excavation!$H$64</definedName>
    <definedName name="POLExcavation" localSheetId="25">[58]Excavation!$H$64</definedName>
    <definedName name="POLExcavation" localSheetId="16">#REF!</definedName>
    <definedName name="POLExcavation">#REF!</definedName>
    <definedName name="POLfilling" localSheetId="3">[58]Excavation!$H$129</definedName>
    <definedName name="POLfilling" localSheetId="19">#REF!</definedName>
    <definedName name="POLfilling" localSheetId="2">[58]Excavation!$H$129</definedName>
    <definedName name="POLfilling" localSheetId="25">[58]Excavation!$H$129</definedName>
    <definedName name="POLfilling" localSheetId="16">#REF!</definedName>
    <definedName name="POLfilling">#REF!</definedName>
    <definedName name="POLGsbWMMPlacing" localSheetId="3">'[132]GSB+WMM'!$P$148</definedName>
    <definedName name="POLGsbWMMPlacing" localSheetId="19">#REF!</definedName>
    <definedName name="POLGsbWMMPlacing" localSheetId="2">'[132]GSB+WMM'!$P$148</definedName>
    <definedName name="POLGsbWMMPlacing" localSheetId="25">'[132]GSB+WMM'!$P$148</definedName>
    <definedName name="POLGsbWMMPlacing" localSheetId="16">#REF!</definedName>
    <definedName name="POLGsbWMMPlacing">#REF!</definedName>
    <definedName name="POLGsbWMMProduction" localSheetId="3">'[132]GSB+WMM'!$O$100</definedName>
    <definedName name="POLGsbWMMProduction" localSheetId="19">#REF!</definedName>
    <definedName name="POLGsbWMMProduction" localSheetId="2">'[132]GSB+WMM'!$O$100</definedName>
    <definedName name="POLGsbWMMProduction" localSheetId="25">'[132]GSB+WMM'!$O$100</definedName>
    <definedName name="POLGsbWMMProduction" localSheetId="16">#REF!</definedName>
    <definedName name="POLGsbWMMProduction">#REF!</definedName>
    <definedName name="pollaying" localSheetId="3">'[154]Batching&amp;Pil POL'!$L$270</definedName>
    <definedName name="pollaying" localSheetId="19">#REF!</definedName>
    <definedName name="pollaying" localSheetId="2">'[154]Batching&amp;Pil POL'!$L$270</definedName>
    <definedName name="pollaying" localSheetId="25">'[154]Batching&amp;Pil POL'!$L$270</definedName>
    <definedName name="pollaying" localSheetId="16">#REF!</definedName>
    <definedName name="pollaying">#REF!</definedName>
    <definedName name="POLLoadedTM" localSheetId="3">'[65]Basic Rates'!$C$35</definedName>
    <definedName name="POLLoadedTM" localSheetId="19">#REF!</definedName>
    <definedName name="POLLoadedTM" localSheetId="2">'[65]Basic Rates'!$C$35</definedName>
    <definedName name="POLLoadedTM" localSheetId="25">'[65]Basic Rates'!$C$35</definedName>
    <definedName name="POLLoadedTM" localSheetId="16">#REF!</definedName>
    <definedName name="POLLoadedTM">#REF!</definedName>
    <definedName name="POLPil" localSheetId="3">[155]POL!$N$12</definedName>
    <definedName name="POLPil" localSheetId="19">#REF!</definedName>
    <definedName name="POLPil" localSheetId="2">[155]POL!$N$12</definedName>
    <definedName name="POLPil" localSheetId="25">[155]POL!$N$12</definedName>
    <definedName name="POLPil" localSheetId="16">#REF!</definedName>
    <definedName name="POLPil">#REF!</definedName>
    <definedName name="POLpilecap" localSheetId="3">[141]Analysis!$J$69</definedName>
    <definedName name="POLpilecap" localSheetId="19">#REF!</definedName>
    <definedName name="POLpilecap" localSheetId="2">[141]Analysis!$J$69</definedName>
    <definedName name="POLpilecap" localSheetId="25">[141]Analysis!$J$69</definedName>
    <definedName name="POLpilecap" localSheetId="16">#REF!</definedName>
    <definedName name="POLpilecap">#REF!</definedName>
    <definedName name="POLPiling" localSheetId="3">[77]Pil!$H$59</definedName>
    <definedName name="POLPiling" localSheetId="19">#REF!</definedName>
    <definedName name="POLPiling" localSheetId="2">[77]Pil!$H$59</definedName>
    <definedName name="POLPiling" localSheetId="25">[77]Pil!$H$59</definedName>
    <definedName name="POLPiling" localSheetId="16">#REF!</definedName>
    <definedName name="POLPiling">#REF!</definedName>
    <definedName name="POLpilingSC" localSheetId="3">'[77]Batching&amp;Pil POL'!$M$17</definedName>
    <definedName name="POLpilingSC" localSheetId="19">#REF!</definedName>
    <definedName name="POLpilingSC" localSheetId="2">'[77]Batching&amp;Pil POL'!$M$17</definedName>
    <definedName name="POLpilingSC" localSheetId="25">'[77]Batching&amp;Pil POL'!$M$17</definedName>
    <definedName name="POLpilingSC" localSheetId="16">#REF!</definedName>
    <definedName name="POLpilingSC">#REF!</definedName>
    <definedName name="POLPLACINGVIADUCT" localSheetId="3">'[74]General Analysis'!$L$250</definedName>
    <definedName name="POLPLACINGVIADUCT" localSheetId="19">#REF!</definedName>
    <definedName name="POLPLACINGVIADUCT" localSheetId="2">'[74]General Analysis'!$L$250</definedName>
    <definedName name="POLPLACINGVIADUCT" localSheetId="25">'[74]General Analysis'!$L$250</definedName>
    <definedName name="POLPLACINGVIADUCT" localSheetId="16">#REF!</definedName>
    <definedName name="POLPLACINGVIADUCT">#REF!</definedName>
    <definedName name="polsteel" localSheetId="3">[58]Steel!$I$45</definedName>
    <definedName name="polsteel" localSheetId="19">#REF!</definedName>
    <definedName name="polsteel" localSheetId="2">[58]Steel!$I$45</definedName>
    <definedName name="polsteel" localSheetId="25">[58]Steel!$I$45</definedName>
    <definedName name="polsteel" localSheetId="16">#REF!</definedName>
    <definedName name="polsteel">#REF!</definedName>
    <definedName name="POLSteelPil" localSheetId="3">'[77]Steel Piling_POL'!$O$8</definedName>
    <definedName name="POLSteelPil" localSheetId="19">#REF!</definedName>
    <definedName name="POLSteelPil" localSheetId="2">'[77]Steel Piling_POL'!$O$8</definedName>
    <definedName name="POLSteelPil" localSheetId="25">'[77]Steel Piling_POL'!$O$8</definedName>
    <definedName name="POLSteelPil" localSheetId="16">#REF!</definedName>
    <definedName name="POLSteelPil">#REF!</definedName>
    <definedName name="POLTowerHoist" localSheetId="3">'[65]Basic Rates'!$C$39</definedName>
    <definedName name="POLTowerHoist" localSheetId="19">#REF!</definedName>
    <definedName name="POLTowerHoist" localSheetId="2">'[65]Basic Rates'!$C$39</definedName>
    <definedName name="POLTowerHoist" localSheetId="25">'[65]Basic Rates'!$C$39</definedName>
    <definedName name="POLTowerHoist" localSheetId="16">#REF!</definedName>
    <definedName name="POLTowerHoist">#REF!</definedName>
    <definedName name="POLU" localSheetId="22">#REF!</definedName>
    <definedName name="POLU" localSheetId="16">#REF!</definedName>
    <definedName name="POLU" localSheetId="21">#REF!</definedName>
    <definedName name="POLU">#REF!</definedName>
    <definedName name="PONDA" localSheetId="22">#REF!</definedName>
    <definedName name="PONDA" localSheetId="21">#REF!</definedName>
    <definedName name="PONDA">#REF!</definedName>
    <definedName name="POOJA">[156]CLAY!#REF!</definedName>
    <definedName name="popop" hidden="1">#REF!</definedName>
    <definedName name="POR">#N/A</definedName>
    <definedName name="POST" localSheetId="3">#REF!</definedName>
    <definedName name="POST" localSheetId="22">#REF!</definedName>
    <definedName name="POST" localSheetId="16">#REF!</definedName>
    <definedName name="POST" localSheetId="4">#REF!</definedName>
    <definedName name="POST" localSheetId="21">#REF!</definedName>
    <definedName name="POST">#REF!</definedName>
    <definedName name="pound" localSheetId="22">#REF!</definedName>
    <definedName name="pound" localSheetId="21">#REF!</definedName>
    <definedName name="pound">#REF!</definedName>
    <definedName name="POUNDS" localSheetId="22">#REF!</definedName>
    <definedName name="POUNDS" localSheetId="21">#REF!</definedName>
    <definedName name="POUNDS">#REF!</definedName>
    <definedName name="pp" localSheetId="22">#REF!</definedName>
    <definedName name="pp" localSheetId="2">#REF!</definedName>
    <definedName name="pp" localSheetId="25">#REF!</definedName>
    <definedName name="pp" localSheetId="21">#REF!</definedName>
    <definedName name="pp">#REF!</definedName>
    <definedName name="ppo">#REF!</definedName>
    <definedName name="ppp" localSheetId="2">#REF!</definedName>
    <definedName name="ppp" localSheetId="25">#REF!</definedName>
    <definedName name="ppp">#REF!</definedName>
    <definedName name="pppp">#REF!</definedName>
    <definedName name="pppp2">#REF!</definedName>
    <definedName name="PPPPPP" localSheetId="3" hidden="1">{#N/A,#N/A,FALSE,"COVER1.XLS ";#N/A,#N/A,FALSE,"RACT1.XLS";#N/A,#N/A,FALSE,"RACT2.XLS";#N/A,#N/A,FALSE,"ECCMP";#N/A,#N/A,FALSE,"WELDER.XLS"}</definedName>
    <definedName name="PPPPPP" localSheetId="22" hidden="1">{#N/A,#N/A,FALSE,"COVER1.XLS ";#N/A,#N/A,FALSE,"RACT1.XLS";#N/A,#N/A,FALSE,"RACT2.XLS";#N/A,#N/A,FALSE,"ECCMP";#N/A,#N/A,FALSE,"WELDER.XLS"}</definedName>
    <definedName name="PPPPPP" localSheetId="19" hidden="1">{#N/A,#N/A,FALSE,"COVER1.XLS ";#N/A,#N/A,FALSE,"RACT1.XLS";#N/A,#N/A,FALSE,"RACT2.XLS";#N/A,#N/A,FALSE,"ECCMP";#N/A,#N/A,FALSE,"WELDER.XLS"}</definedName>
    <definedName name="PPPPPP" localSheetId="2" hidden="1">{#N/A,#N/A,FALSE,"COVER1.XLS ";#N/A,#N/A,FALSE,"RACT1.XLS";#N/A,#N/A,FALSE,"RACT2.XLS";#N/A,#N/A,FALSE,"ECCMP";#N/A,#N/A,FALSE,"WELDER.XLS"}</definedName>
    <definedName name="PPPPPP" localSheetId="25" hidden="1">{#N/A,#N/A,FALSE,"COVER1.XLS ";#N/A,#N/A,FALSE,"RACT1.XLS";#N/A,#N/A,FALSE,"RACT2.XLS";#N/A,#N/A,FALSE,"ECCMP";#N/A,#N/A,FALSE,"WELDER.XLS"}</definedName>
    <definedName name="PPPPPP" localSheetId="16" hidden="1">{#N/A,#N/A,FALSE,"COVER1.XLS ";#N/A,#N/A,FALSE,"RACT1.XLS";#N/A,#N/A,FALSE,"RACT2.XLS";#N/A,#N/A,FALSE,"ECCMP";#N/A,#N/A,FALSE,"WELDER.XLS"}</definedName>
    <definedName name="PPPPPP" localSheetId="4" hidden="1">{#N/A,#N/A,FALSE,"COVER1.XLS ";#N/A,#N/A,FALSE,"RACT1.XLS";#N/A,#N/A,FALSE,"RACT2.XLS";#N/A,#N/A,FALSE,"ECCMP";#N/A,#N/A,FALSE,"WELDER.XLS"}</definedName>
    <definedName name="PPPPPP" localSheetId="21" hidden="1">{#N/A,#N/A,FALSE,"COVER1.XLS ";#N/A,#N/A,FALSE,"RACT1.XLS";#N/A,#N/A,FALSE,"RACT2.XLS";#N/A,#N/A,FALSE,"ECCMP";#N/A,#N/A,FALSE,"WELDER.XLS"}</definedName>
    <definedName name="PPPPPP" localSheetId="1" hidden="1">{#N/A,#N/A,FALSE,"COVER1.XLS ";#N/A,#N/A,FALSE,"RACT1.XLS";#N/A,#N/A,FALSE,"RACT2.XLS";#N/A,#N/A,FALSE,"ECCMP";#N/A,#N/A,FALSE,"WELDER.XLS"}</definedName>
    <definedName name="PPPPPP" hidden="1">{#N/A,#N/A,FALSE,"COVER1.XLS ";#N/A,#N/A,FALSE,"RACT1.XLS";#N/A,#N/A,FALSE,"RACT2.XLS";#N/A,#N/A,FALSE,"ECCMP";#N/A,#N/A,FALSE,"WELDER.XLS"}</definedName>
    <definedName name="PR"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6"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PR_BO" localSheetId="3">#REF!</definedName>
    <definedName name="PR_BO" localSheetId="22">#REF!</definedName>
    <definedName name="PR_BO" localSheetId="4">#REF!</definedName>
    <definedName name="PR_BO" localSheetId="21">#REF!</definedName>
    <definedName name="PR_BO">#REF!</definedName>
    <definedName name="PR_IDTO" localSheetId="22">#REF!</definedName>
    <definedName name="PR_IDTO" localSheetId="4">#REF!</definedName>
    <definedName name="PR_IDTO" localSheetId="21">#REF!</definedName>
    <definedName name="PR_IDTO">#REF!</definedName>
    <definedName name="PR_IMP" localSheetId="22">#REF!</definedName>
    <definedName name="PR_IMP" localSheetId="4">#REF!</definedName>
    <definedName name="PR_IMP" localSheetId="21">#REF!</definedName>
    <definedName name="PR_IMP">#REF!</definedName>
    <definedName name="PR_TR">#REF!</definedName>
    <definedName name="PRA_DETAILSMAR01">#REF!</definedName>
    <definedName name="pradeep" localSheetId="3">'[93]FAMILY TEXT'!$A$2:$A$7</definedName>
    <definedName name="pradeep" localSheetId="19">#REF!</definedName>
    <definedName name="pradeep" localSheetId="2">'[93]FAMILY TEXT'!$A$2:$A$7</definedName>
    <definedName name="pradeep" localSheetId="25">'[93]FAMILY TEXT'!$A$2:$A$7</definedName>
    <definedName name="pradeep" localSheetId="16">#REF!</definedName>
    <definedName name="pradeep">#REF!</definedName>
    <definedName name="PRADETAILS" localSheetId="22">#REF!</definedName>
    <definedName name="PRADETAILS" localSheetId="16">#REF!</definedName>
    <definedName name="PRADETAILS" localSheetId="21">#REF!</definedName>
    <definedName name="PRADETAILS">#REF!</definedName>
    <definedName name="PRASAD"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hant" localSheetId="3">#REF!</definedName>
    <definedName name="prashant" localSheetId="22">#REF!</definedName>
    <definedName name="prashant" localSheetId="16">#REF!</definedName>
    <definedName name="prashant" localSheetId="21">#REF!</definedName>
    <definedName name="prashant">#REF!</definedName>
    <definedName name="pratap" localSheetId="22" hidden="1">{"'Sheet1'!$A$4386:$N$4591"}</definedName>
    <definedName name="pratap" localSheetId="19" hidden="1">{"'Sheet1'!$A$4386:$N$4591"}</definedName>
    <definedName name="pratap" localSheetId="2" hidden="1">{"'Sheet1'!$A$4386:$N$4591"}</definedName>
    <definedName name="pratap" localSheetId="25" hidden="1">{"'Sheet1'!$A$4386:$N$4591"}</definedName>
    <definedName name="pratap" localSheetId="16" hidden="1">{"'Sheet1'!$A$4386:$N$4591"}</definedName>
    <definedName name="pratap" localSheetId="21" hidden="1">{"'Sheet1'!$A$4386:$N$4591"}</definedName>
    <definedName name="pratap" hidden="1">{"'Sheet1'!$A$4386:$N$4591"}</definedName>
    <definedName name="PRDump" localSheetId="3">#REF!</definedName>
    <definedName name="PRDump">#REF!</definedName>
    <definedName name="PREHE" localSheetId="3">#REF!</definedName>
    <definedName name="PREHE">#REF!</definedName>
    <definedName name="PREHP">#REF!</definedName>
    <definedName name="PREHS">#REF!</definedName>
    <definedName name="PREHT">#REF!</definedName>
    <definedName name="PREP">#REF!</definedName>
    <definedName name="PrevYears">#REF!</definedName>
    <definedName name="PRICE">#REF!</definedName>
    <definedName name="priced_end" localSheetId="22">#REF!</definedName>
    <definedName name="priced_end" localSheetId="21">#REF!</definedName>
    <definedName name="priced_end">#REF!</definedName>
    <definedName name="PriceEach">#REF!</definedName>
    <definedName name="primer" localSheetId="3">'[157]Rate Analysis'!$D$142</definedName>
    <definedName name="primer" localSheetId="19">#REF!</definedName>
    <definedName name="primer" localSheetId="2">'[157]Rate Analysis'!$D$142</definedName>
    <definedName name="primer" localSheetId="25">'[157]Rate Analysis'!$D$142</definedName>
    <definedName name="primer" localSheetId="16">#REF!</definedName>
    <definedName name="primer">#REF!</definedName>
    <definedName name="Princ">#REF!</definedName>
    <definedName name="_xlnm.Print_Area" localSheetId="6">'Check Survey '!$A$1:$G$57</definedName>
    <definedName name="_xlnm.Print_Area" localSheetId="18">'Crossing status'!$B$1:$M$20</definedName>
    <definedName name="_xlnm.Print_Area" localSheetId="5">'Detailed Survey '!$A$1:$J$66</definedName>
    <definedName name="_xlnm.Print_Area" localSheetId="9">Earthing!$A$1:$J$110</definedName>
    <definedName name="_xlnm.Print_Area" localSheetId="10">'Erection Compiled'!$A$4:$K$18</definedName>
    <definedName name="_xlnm.Print_Area" localSheetId="8">Foundation!$A$1:$Q$293</definedName>
    <definedName name="_xlnm.Print_Area" localSheetId="23">'Foundation Daily Progress'!$A$1:$Y$1318</definedName>
    <definedName name="_xlnm.Print_Area" localSheetId="17">'Hardware Supply'!$A$1:$K$38</definedName>
    <definedName name="_xlnm.Print_Area" localSheetId="3">#NAME?</definedName>
    <definedName name="_xlnm.Print_Area" localSheetId="22">'Location Summary'!$A$1:$P$617</definedName>
    <definedName name="_xlnm.Print_Area" localSheetId="7">'ROW Tracker'!$A$1:$N$14</definedName>
    <definedName name="_xlnm.Print_Area" localSheetId="19">'Statutory Proposals'!$A$1:$I$46</definedName>
    <definedName name="_xlnm.Print_Area" localSheetId="16">'Supply Status'!$A$1:$J$88</definedName>
    <definedName name="_xlnm.Print_Area" localSheetId="0">TA413_PBNTL!$A$1:$M$40</definedName>
    <definedName name="_xlnm.Print_Area" localSheetId="21">'Tower Abstract sheet'!$A$1:$O$310</definedName>
    <definedName name="_xlnm.Print_Area" localSheetId="1">'Visual Chart'!$A$1:$AT$165</definedName>
    <definedName name="_xlnm.Print_Area">#REF!</definedName>
    <definedName name="Print_Area_0">NA()</definedName>
    <definedName name="Print_Area_0_0">NA()</definedName>
    <definedName name="Print_Area_0_0_0">NA()</definedName>
    <definedName name="Print_Area_0_0_0_0">NA()</definedName>
    <definedName name="Print_Area_0_0_0_0_1">NA()</definedName>
    <definedName name="Print_Area_0_0_0_1">NA()</definedName>
    <definedName name="Print_Area_0_0_1">NA()</definedName>
    <definedName name="Print_Area_0_1">NA()</definedName>
    <definedName name="Print_Area_1" localSheetId="3">#REF!</definedName>
    <definedName name="Print_Area_1" localSheetId="22">#REF!</definedName>
    <definedName name="Print_Area_1" localSheetId="16">#REF!</definedName>
    <definedName name="Print_Area_1" localSheetId="21">#REF!</definedName>
    <definedName name="Print_Area_1">#REF!</definedName>
    <definedName name="Print_Area_2" localSheetId="3">#REF!</definedName>
    <definedName name="Print_Area_2" localSheetId="22">#REF!</definedName>
    <definedName name="Print_Area_2" localSheetId="21">#REF!</definedName>
    <definedName name="Print_Area_2">#REF!</definedName>
    <definedName name="Print_Area_3" localSheetId="3">#REF!</definedName>
    <definedName name="Print_Area_3" localSheetId="22">#REF!</definedName>
    <definedName name="Print_Area_3" localSheetId="21">#REF!</definedName>
    <definedName name="Print_Area_3">#REF!</definedName>
    <definedName name="Print_Area_MI" localSheetId="22">#REF!</definedName>
    <definedName name="Print_Area_MI" localSheetId="21">#REF!</definedName>
    <definedName name="PRINT_AREA_MI">#REF!</definedName>
    <definedName name="PRINT_AREA_MI___0">#REF!</definedName>
    <definedName name="Print_Area_MI_1" localSheetId="2">"#REF!"</definedName>
    <definedName name="Print_Area_MI_1" localSheetId="25">"#REF!"</definedName>
    <definedName name="Print_Area_MI_1">"#REF!"</definedName>
    <definedName name="Print_Area_MI_17" localSheetId="16">#REF!</definedName>
    <definedName name="Print_Area_MI_17">#REF!</definedName>
    <definedName name="Print_Area_MI1" localSheetId="3">#REF!</definedName>
    <definedName name="Print_Area_MI1" localSheetId="22">#REF!</definedName>
    <definedName name="Print_Area_MI1" localSheetId="21">#REF!</definedName>
    <definedName name="Print_Area_MI1">#REF!</definedName>
    <definedName name="Print_Area_Reset">#N/A</definedName>
    <definedName name="PRINT_AREA1" localSheetId="19">#REF!</definedName>
    <definedName name="PRINT_AREA1" localSheetId="2">#REF!</definedName>
    <definedName name="PRINT_AREA1" localSheetId="25">#REF!</definedName>
    <definedName name="PRINT_AREA1">#REF!</definedName>
    <definedName name="PRINT_AREA2" localSheetId="19">#REF!</definedName>
    <definedName name="PRINT_AREA2">#REF!</definedName>
    <definedName name="Print_Range" localSheetId="19">#REF!</definedName>
    <definedName name="Print_Range">#REF!</definedName>
    <definedName name="print_title" localSheetId="3">[158]Cul_detail!$2:$5</definedName>
    <definedName name="print_title" localSheetId="19">#REF!</definedName>
    <definedName name="print_title" localSheetId="2">[158]Cul_detail!$2:$5</definedName>
    <definedName name="print_title" localSheetId="25">[158]Cul_detail!$2:$5</definedName>
    <definedName name="print_title" localSheetId="16">#REF!</definedName>
    <definedName name="print_title">#REF!</definedName>
    <definedName name="_xlnm.Print_Titles" localSheetId="6">'Check Survey '!$4:$5</definedName>
    <definedName name="_xlnm.Print_Titles" localSheetId="5">'Detailed Survey '!$4:$5</definedName>
    <definedName name="_xlnm.Print_Titles" localSheetId="10">'Erection Compiled'!$4:$4</definedName>
    <definedName name="_xlnm.Print_Titles" localSheetId="8">Foundation!$4:$4</definedName>
    <definedName name="_xlnm.Print_Titles" localSheetId="17">'Hardware Supply'!$5:$5</definedName>
    <definedName name="_xlnm.Print_Titles" localSheetId="3">#NAME?</definedName>
    <definedName name="_xlnm.Print_Titles" localSheetId="22">'Location Summary'!$2:$3</definedName>
    <definedName name="_xlnm.Print_Titles" localSheetId="19">'Statutory Proposals'!$1:$5</definedName>
    <definedName name="_xlnm.Print_Titles" localSheetId="2">'Stretch readiness '!$9:$10</definedName>
    <definedName name="_xlnm.Print_Titles" localSheetId="25">#N/A</definedName>
    <definedName name="_xlnm.Print_Titles" localSheetId="21">'Tower Abstract sheet'!$2:$3</definedName>
    <definedName name="_xlnm.Print_Titles" localSheetId="1">'Visual Chart'!$1:$2</definedName>
    <definedName name="_xlnm.Print_Titles">#REF!</definedName>
    <definedName name="Print_Titles_0">NA()</definedName>
    <definedName name="Print_Titles_0_0">NA()</definedName>
    <definedName name="Print_Titles_0_0_0">NA()</definedName>
    <definedName name="Print_Titles_0_0_0_0">NA()</definedName>
    <definedName name="Print_Titles_0_0_0_0_1">NA()</definedName>
    <definedName name="Print_Titles_0_0_0_1">NA()</definedName>
    <definedName name="Print_Titles_0_0_1">NA()</definedName>
    <definedName name="Print_Titles_0_1">NA()</definedName>
    <definedName name="Print_Titles_1" localSheetId="3">#REF!,#REF!</definedName>
    <definedName name="Print_Titles_1" localSheetId="22">#REF!,#REF!</definedName>
    <definedName name="Print_Titles_1" localSheetId="19">#REF!,#REF!</definedName>
    <definedName name="Print_Titles_1" localSheetId="21">#REF!,#REF!</definedName>
    <definedName name="Print_Titles_1">#REF!,#REF!</definedName>
    <definedName name="Print_Titles_2" localSheetId="3">#REF!</definedName>
    <definedName name="Print_Titles_2" localSheetId="22">#REF!</definedName>
    <definedName name="Print_Titles_2" localSheetId="16">#REF!</definedName>
    <definedName name="Print_Titles_2" localSheetId="21">#REF!</definedName>
    <definedName name="Print_Titles_2">#REF!</definedName>
    <definedName name="PRINT_TITLES_MI" localSheetId="22">#REF!</definedName>
    <definedName name="PRINT_TITLES_MI" localSheetId="21">#REF!</definedName>
    <definedName name="PRINT_TITLES_MI" localSheetId="1">#REF!</definedName>
    <definedName name="PRINT_TITLES_MI">#REF!</definedName>
    <definedName name="print1">#REF!</definedName>
    <definedName name="printarea">#REF!</definedName>
    <definedName name="printedname">#N/A</definedName>
    <definedName name="printn">#REF!</definedName>
    <definedName name="PRMIL_HW" localSheetId="1">#REF!</definedName>
    <definedName name="PRMIL_HW">#REF!</definedName>
    <definedName name="PRMIL_SW">#REF!</definedName>
    <definedName name="pro" hidden="1">#REF!</definedName>
    <definedName name="ProdForm" hidden="1">#REF!</definedName>
    <definedName name="Product" hidden="1">#REF!</definedName>
    <definedName name="Professional___Audit_Fees">#REF!</definedName>
    <definedName name="Proffees">#REF!</definedName>
    <definedName name="Progress">'[143]Progress Sheet - OPTL'!$A$7:$AC$786</definedName>
    <definedName name="Progress_data">[110]Progress!$A$4:$Y$497</definedName>
    <definedName name="progress01">#REF!</definedName>
    <definedName name="progress1">'[159]Survey Details'!#REF!</definedName>
    <definedName name="progress11">#REF!</definedName>
    <definedName name="progress12">#REF!</definedName>
    <definedName name="progress13">#REF!</definedName>
    <definedName name="progress2">'[159]Survey Details'!#REF!</definedName>
    <definedName name="Progress20">#REF!</definedName>
    <definedName name="progress24">#REF!</definedName>
    <definedName name="progress3">'[159]Survey Details'!#REF!</definedName>
    <definedName name="progress4">'[159]Survey Details'!#REF!</definedName>
    <definedName name="proj">#REF!</definedName>
    <definedName name="PROJECT" localSheetId="2">#REF!</definedName>
    <definedName name="PROJECT" localSheetId="25">#REF!</definedName>
    <definedName name="PROJECT">#REF!</definedName>
    <definedName name="Project_Budget">'[160](6) Project_Budget'!$C$5</definedName>
    <definedName name="project_lookup">#REF!</definedName>
    <definedName name="ProjectLocation" localSheetId="3">'[161]Fill this out first...'!$D$10</definedName>
    <definedName name="ProjectLocation" localSheetId="22">#REF!</definedName>
    <definedName name="ProjectLocation" localSheetId="19">#REF!</definedName>
    <definedName name="ProjectLocation" localSheetId="2">'[161]Fill this out first...'!$D$10</definedName>
    <definedName name="ProjectLocation" localSheetId="25">'[161]Fill this out first...'!$D$10</definedName>
    <definedName name="ProjectLocation" localSheetId="16">#REF!</definedName>
    <definedName name="ProjectLocation" localSheetId="21">#REF!</definedName>
    <definedName name="ProjectLocation">#REF!</definedName>
    <definedName name="ProjectNumber" localSheetId="3">'[161]Fill this out first...'!$D$16</definedName>
    <definedName name="ProjectNumber" localSheetId="22">#REF!</definedName>
    <definedName name="ProjectNumber" localSheetId="19">#REF!</definedName>
    <definedName name="ProjectNumber" localSheetId="2">'[161]Fill this out first...'!$D$16</definedName>
    <definedName name="ProjectNumber" localSheetId="25">'[161]Fill this out first...'!$D$16</definedName>
    <definedName name="ProjectNumber" localSheetId="16">#REF!</definedName>
    <definedName name="ProjectNumber" localSheetId="21">#REF!</definedName>
    <definedName name="ProjectNumber">#REF!</definedName>
    <definedName name="Projects">#REF!</definedName>
    <definedName name="ProjectSubtitle" localSheetId="3">'[161]Fill this out first...'!$D$9</definedName>
    <definedName name="ProjectSubtitle" localSheetId="22">#REF!</definedName>
    <definedName name="ProjectSubtitle" localSheetId="19">#REF!</definedName>
    <definedName name="ProjectSubtitle" localSheetId="2">'[161]Fill this out first...'!$D$9</definedName>
    <definedName name="ProjectSubtitle" localSheetId="25">'[161]Fill this out first...'!$D$9</definedName>
    <definedName name="ProjectSubtitle" localSheetId="16">#REF!</definedName>
    <definedName name="ProjectSubtitle" localSheetId="21">#REF!</definedName>
    <definedName name="ProjectSubtitle">#REF!</definedName>
    <definedName name="ProjectTitle" localSheetId="3">'[161]Fill this out first...'!$D$8</definedName>
    <definedName name="ProjectTitle" localSheetId="22">#REF!</definedName>
    <definedName name="ProjectTitle" localSheetId="19">#REF!</definedName>
    <definedName name="ProjectTitle" localSheetId="2">'[161]Fill this out first...'!$D$8</definedName>
    <definedName name="ProjectTitle" localSheetId="25">'[161]Fill this out first...'!$D$8</definedName>
    <definedName name="ProjectTitle" localSheetId="16">#REF!</definedName>
    <definedName name="ProjectTitle" localSheetId="21">#REF!</definedName>
    <definedName name="ProjectTitle">#REF!</definedName>
    <definedName name="PROPFLOW" localSheetId="3">[72]Data!$A$2:$C$108</definedName>
    <definedName name="PROPFLOW" localSheetId="19">#REF!</definedName>
    <definedName name="PROPFLOW" localSheetId="2">[72]Data!$A$2:$C$108</definedName>
    <definedName name="PROPFLOW" localSheetId="25">[72]Data!$A$2:$C$108</definedName>
    <definedName name="PROPFLOW" localSheetId="16">#REF!</definedName>
    <definedName name="PROPFLOW">#REF!</definedName>
    <definedName name="PROPS" localSheetId="16">#REF!</definedName>
    <definedName name="PROPS">#REF!</definedName>
    <definedName name="Proto">#REF!</definedName>
    <definedName name="Proto_1">#REF!</definedName>
    <definedName name="PROVISIONS" localSheetId="22">#REF!</definedName>
    <definedName name="PROVISIONS" localSheetId="21">#REF!</definedName>
    <definedName name="PROVISIONS">#REF!</definedName>
    <definedName name="ps" localSheetId="22">#N/A</definedName>
    <definedName name="ps" localSheetId="2">#N/A</definedName>
    <definedName name="ps" localSheetId="25">#N/A</definedName>
    <definedName name="PS" localSheetId="16">#REF!</definedName>
    <definedName name="ps" localSheetId="21">#N/A</definedName>
    <definedName name="ps">#N/A</definedName>
    <definedName name="PS___0" localSheetId="19">#REF!</definedName>
    <definedName name="PS___0" localSheetId="16">#REF!</definedName>
    <definedName name="PS___0">#REF!</definedName>
    <definedName name="PS___13" localSheetId="16">#REF!</definedName>
    <definedName name="PS___13">#REF!</definedName>
    <definedName name="psi" localSheetId="16">#REF!</definedName>
    <definedName name="psi">#REF!</definedName>
    <definedName name="PSIX">#REF!</definedName>
    <definedName name="pt">#REF!</definedName>
    <definedName name="pti">#REF!</definedName>
    <definedName name="PublicDocuments" localSheetId="22">#REF!</definedName>
    <definedName name="PublicDocuments" localSheetId="21">#REF!</definedName>
    <definedName name="PublicDocuments" localSheetId="1">#REF!</definedName>
    <definedName name="PublicDocuments">#REF!</definedName>
    <definedName name="PUMP" localSheetId="3">'[26]Cost of O &amp; O'!$F$27</definedName>
    <definedName name="PUMP" localSheetId="19">#REF!</definedName>
    <definedName name="PUMP" localSheetId="2">'[26]Cost of O &amp; O'!$F$27</definedName>
    <definedName name="PUMP" localSheetId="25">'[26]Cost of O &amp; O'!$F$27</definedName>
    <definedName name="PUMP" localSheetId="16">#REF!</definedName>
    <definedName name="PUMP">#REF!</definedName>
    <definedName name="PUMPS_DATA" localSheetId="22">#REF!</definedName>
    <definedName name="PUMPS_DATA" localSheetId="16">#REF!</definedName>
    <definedName name="PUMPS_DATA" localSheetId="21">#REF!</definedName>
    <definedName name="PUMPS_DATA">#REF!</definedName>
    <definedName name="putty" localSheetId="3">'[157]Rate Analysis'!$D$140</definedName>
    <definedName name="putty" localSheetId="19">#REF!</definedName>
    <definedName name="putty" localSheetId="2">'[157]Rate Analysis'!$D$140</definedName>
    <definedName name="putty" localSheetId="25">'[157]Rate Analysis'!$D$140</definedName>
    <definedName name="putty" localSheetId="16">#REF!</definedName>
    <definedName name="putty">#REF!</definedName>
    <definedName name="Puz" localSheetId="2">#REF!</definedName>
    <definedName name="Puz" localSheetId="25">#REF!</definedName>
    <definedName name="Puz" localSheetId="16">#REF!</definedName>
    <definedName name="Puz">#REF!</definedName>
    <definedName name="PW">'[84]220 11  BS '!#REF!</definedName>
    <definedName name="Pwl" localSheetId="2">#REF!</definedName>
    <definedName name="Pwl" localSheetId="25">#REF!</definedName>
    <definedName name="Pwl" localSheetId="16">#REF!</definedName>
    <definedName name="Pwl">#REF!</definedName>
    <definedName name="PWr">'[84]220 11  BS '!#REF!</definedName>
    <definedName name="q" localSheetId="1">#REF!</definedName>
    <definedName name="q">#REF!</definedName>
    <definedName name="QA" localSheetId="19">INDEX(#REF!,MATCH(#REF!,#REF!,0))</definedName>
    <definedName name="QA" localSheetId="16">INDEX(#REF!,MATCH(#REF!,#REF!,0))</definedName>
    <definedName name="QA">INDEX(#REF!,MATCH(#REF!,#REF!,0))</definedName>
    <definedName name="QB" localSheetId="19">INDEX(#REF!,MATCH(#REF!,#REF!,0))</definedName>
    <definedName name="QB" localSheetId="16">INDEX(#REF!,MATCH(#REF!,#REF!,0))</definedName>
    <definedName name="QB">INDEX(#REF!,MATCH(#REF!,#REF!,0))</definedName>
    <definedName name="QC" localSheetId="3">INDEX(#REF!,MATCH(#REF!,#REF!,0))</definedName>
    <definedName name="Qc" localSheetId="19">#REF!</definedName>
    <definedName name="QC" localSheetId="2">INDEX(#REF!,MATCH(#REF!,#REF!,0))</definedName>
    <definedName name="QC" localSheetId="25">INDEX(#REF!,MATCH(#REF!,#REF!,0))</definedName>
    <definedName name="Qc">#REF!</definedName>
    <definedName name="Qc___0">#REF!</definedName>
    <definedName name="Qc___13">#REF!</definedName>
    <definedName name="QD" localSheetId="19">INDEX(#REF!,MATCH(#REF!,#REF!,0))</definedName>
    <definedName name="QD" localSheetId="16">INDEX(#REF!,MATCH(#REF!,#REF!,0))</definedName>
    <definedName name="QD">INDEX(#REF!,MATCH(#REF!,#REF!,0))</definedName>
    <definedName name="QE" localSheetId="19">INDEX(#REF!,MATCH(#REF!,#REF!,0))</definedName>
    <definedName name="QE" localSheetId="16">INDEX(#REF!,MATCH(#REF!,#REF!,0))</definedName>
    <definedName name="QE">INDEX(#REF!,MATCH(#REF!,#REF!,0))</definedName>
    <definedName name="qegweng">#REF!</definedName>
    <definedName name="QF" localSheetId="3">INDEX(#REF!,MATCH(#REF!,#REF!,0))</definedName>
    <definedName name="Qf" localSheetId="19">#REF!</definedName>
    <definedName name="QF" localSheetId="2">INDEX(#REF!,MATCH(#REF!,#REF!,0))</definedName>
    <definedName name="QF" localSheetId="25">INDEX(#REF!,MATCH(#REF!,#REF!,0))</definedName>
    <definedName name="Qf">#REF!</definedName>
    <definedName name="Qf___0">#REF!</definedName>
    <definedName name="Qf___13">#REF!</definedName>
    <definedName name="qfc" localSheetId="1">#REF!</definedName>
    <definedName name="qfc">#REF!</definedName>
    <definedName name="QFC_AUDh">#REF!</definedName>
    <definedName name="QFC_AUDs">#REF!</definedName>
    <definedName name="QFC_AUDspa">#REF!</definedName>
    <definedName name="QFC_BO">#REF!</definedName>
    <definedName name="QFC_DEMh">#REF!</definedName>
    <definedName name="QFC_DEMs">#REF!</definedName>
    <definedName name="QFC_DEMspa">#REF!</definedName>
    <definedName name="QFC_FIMh">#REF!</definedName>
    <definedName name="QFC_FIMs">#REF!</definedName>
    <definedName name="QFC_FIMspa">#REF!</definedName>
    <definedName name="QFC_FIs">#REF!</definedName>
    <definedName name="QFC_NOKh">#REF!</definedName>
    <definedName name="QFC_NOKs">#REF!</definedName>
    <definedName name="QFC_NOKspa">#REF!</definedName>
    <definedName name="QFC_OWN">#REF!</definedName>
    <definedName name="qfc_s00">#REF!</definedName>
    <definedName name="QFC_S01">#REF!</definedName>
    <definedName name="QFC_S02">#REF!</definedName>
    <definedName name="QFC_S03">#REF!</definedName>
    <definedName name="qfc_s98">#REF!</definedName>
    <definedName name="qfc_s99">#REF!</definedName>
    <definedName name="QFC_SEKh">#REF!</definedName>
    <definedName name="QFC_SEKs">#REF!</definedName>
    <definedName name="QFC_SFRh">#REF!</definedName>
    <definedName name="QFC_SFRs">#REF!</definedName>
    <definedName name="QFC_SPC">#REF!</definedName>
    <definedName name="QFC_TR">#REF!</definedName>
    <definedName name="QFC_UKPh">#REF!</definedName>
    <definedName name="QFC_UKPs">#REF!</definedName>
    <definedName name="QFC_USDh">#REF!</definedName>
    <definedName name="QFC_USDs">#REF!</definedName>
    <definedName name="QFC_USDspa">#REF!</definedName>
    <definedName name="QG" localSheetId="19">INDEX(#REF!,MATCH(#REF!,#REF!,0))</definedName>
    <definedName name="QG" localSheetId="16">INDEX(#REF!,MATCH(#REF!,#REF!,0))</definedName>
    <definedName name="QG">INDEX(#REF!,MATCH(#REF!,#REF!,0))</definedName>
    <definedName name="QH" localSheetId="19">INDEX(#REF!,MATCH(#REF!,#REF!,0))</definedName>
    <definedName name="QH" localSheetId="16">INDEX(#REF!,MATCH(#REF!,#REF!,0))</definedName>
    <definedName name="QH">INDEX(#REF!,MATCH(#REF!,#REF!,0))</definedName>
    <definedName name="QI" localSheetId="3">INDEX(#REF!,MATCH(#REF!,#REF!,0))</definedName>
    <definedName name="Qi" localSheetId="19">#REF!</definedName>
    <definedName name="QI" localSheetId="2">INDEX(#REF!,MATCH(#REF!,#REF!,0))</definedName>
    <definedName name="QI" localSheetId="25">INDEX(#REF!,MATCH(#REF!,#REF!,0))</definedName>
    <definedName name="Qi">#REF!</definedName>
    <definedName name="Qi___0">#REF!</definedName>
    <definedName name="Qi___13">#REF!</definedName>
    <definedName name="QJ" localSheetId="19">INDEX(#REF!,MATCH(#REF!,#REF!,0))</definedName>
    <definedName name="QJ" localSheetId="16">INDEX(#REF!,MATCH(#REF!,#REF!,0))</definedName>
    <definedName name="QJ">INDEX(#REF!,MATCH(#REF!,#REF!,0))</definedName>
    <definedName name="QK" localSheetId="19">INDEX(#REF!,MATCH(#REF!,#REF!,0))</definedName>
    <definedName name="QK" localSheetId="16">INDEX(#REF!,MATCH(#REF!,#REF!,0))</definedName>
    <definedName name="QK">INDEX(#REF!,MATCH(#REF!,#REF!,0))</definedName>
    <definedName name="QL" localSheetId="3">INDEX(#REF!,MATCH(#REF!,#REF!,0))</definedName>
    <definedName name="Ql" localSheetId="19">#REF!</definedName>
    <definedName name="QL" localSheetId="2">INDEX(#REF!,MATCH(#REF!,#REF!,0))</definedName>
    <definedName name="QL" localSheetId="25">INDEX(#REF!,MATCH(#REF!,#REF!,0))</definedName>
    <definedName name="Ql">#REF!</definedName>
    <definedName name="Ql___0">#REF!</definedName>
    <definedName name="Ql___13">#REF!</definedName>
    <definedName name="QM" localSheetId="19">INDEX(#REF!,MATCH(#REF!,#REF!,0))</definedName>
    <definedName name="QM" localSheetId="16">INDEX(#REF!,MATCH(#REF!,#REF!,0))</definedName>
    <definedName name="QM">INDEX(#REF!,MATCH(#REF!,#REF!,0))</definedName>
    <definedName name="qq">#REF!</definedName>
    <definedName name="QQ_1">NA()</definedName>
    <definedName name="qqq" localSheetId="2">#N/A</definedName>
    <definedName name="qqq" localSheetId="25">#N/A</definedName>
    <definedName name="qqq">#N/A</definedName>
    <definedName name="QQQQ" localSheetId="3" hidden="1">{"form-D1",#N/A,FALSE,"FORM-D1";"form-D1_amt",#N/A,FALSE,"FORM-D1"}</definedName>
    <definedName name="QQQQ" localSheetId="22" hidden="1">{"form-D1",#N/A,FALSE,"FORM-D1";"form-D1_amt",#N/A,FALSE,"FORM-D1"}</definedName>
    <definedName name="QQQQ" localSheetId="19" hidden="1">{"form-D1",#N/A,FALSE,"FORM-D1";"form-D1_amt",#N/A,FALSE,"FORM-D1"}</definedName>
    <definedName name="QQQQ" localSheetId="2" hidden="1">{"form-D1",#N/A,FALSE,"FORM-D1";"form-D1_amt",#N/A,FALSE,"FORM-D1"}</definedName>
    <definedName name="QQQQ" localSheetId="25" hidden="1">{"form-D1",#N/A,FALSE,"FORM-D1";"form-D1_amt",#N/A,FALSE,"FORM-D1"}</definedName>
    <definedName name="QQQQ" localSheetId="16" hidden="1">{"form-D1",#N/A,FALSE,"FORM-D1";"form-D1_amt",#N/A,FALSE,"FORM-D1"}</definedName>
    <definedName name="QQQQ" localSheetId="21" hidden="1">{"form-D1",#N/A,FALSE,"FORM-D1";"form-D1_amt",#N/A,FALSE,"FORM-D1"}</definedName>
    <definedName name="QQQQ" hidden="1">{"form-D1",#N/A,FALSE,"FORM-D1";"form-D1_amt",#N/A,FALSE,"FORM-D1"}</definedName>
    <definedName name="QQQQ_1">NA()</definedName>
    <definedName name="QQQQQQQQQQ" localSheetId="3" hidden="1">#REF!</definedName>
    <definedName name="QQQQQQQQQQ" localSheetId="22" hidden="1">#REF!</definedName>
    <definedName name="QQQQQQQQQQ" localSheetId="16" hidden="1">#REF!</definedName>
    <definedName name="QQQQQQQQQQ" localSheetId="21" hidden="1">#REF!</definedName>
    <definedName name="QQQQQQQQQQ" hidden="1">#REF!</definedName>
    <definedName name="Qr">#REF!</definedName>
    <definedName name="qryEqptOrdDelyETAProfile_byConstrMgr" localSheetId="3">#REF!</definedName>
    <definedName name="qryEqptOrdDelyETAProfile_byConstrMgr">#REF!</definedName>
    <definedName name="qryEqptOrdPODelProfile_ByConstrMgr" localSheetId="3">#REF!</definedName>
    <definedName name="qryEqptOrdPODelProfile_ByConstrMgr">#REF!</definedName>
    <definedName name="Qspan">#REF!</definedName>
    <definedName name="Qt">#REF!</definedName>
    <definedName name="QTY" localSheetId="22">#REF!</definedName>
    <definedName name="QTY" localSheetId="2">#REF!</definedName>
    <definedName name="QTY" localSheetId="25">#REF!</definedName>
    <definedName name="QTY" localSheetId="21">#REF!</definedName>
    <definedName name="QTY">#REF!</definedName>
    <definedName name="QTY_1">"#REF!"</definedName>
    <definedName name="QTY_2">"#REF!"</definedName>
    <definedName name="Qty_as_on_apr">#REF!</definedName>
    <definedName name="QTY_AS_ON_APR_1">#REF!</definedName>
    <definedName name="quadFdnWet" comment="400 D/C QUAD VSTL">#REF!</definedName>
    <definedName name="quadTowererection">#REF!</definedName>
    <definedName name="Quantity" localSheetId="19">#REF!</definedName>
    <definedName name="Quantity">#REF!</definedName>
    <definedName name="Quote_Rev_No" localSheetId="22">#REF!</definedName>
    <definedName name="Quote_Rev_No" localSheetId="21">#REF!</definedName>
    <definedName name="Quote_Rev_No">#REF!</definedName>
    <definedName name="Qv">#REF!</definedName>
    <definedName name="QV_A">#REF!</definedName>
    <definedName name="QV_K">#REF!</definedName>
    <definedName name="QV_M">#REF!</definedName>
    <definedName name="QV_P">#REF!</definedName>
    <definedName name="QV_PAT">#REF!</definedName>
    <definedName name="qw" localSheetId="3" hidden="1">{"'PROFITABILITY'!$A$1:$F$45"}</definedName>
    <definedName name="qw" localSheetId="22" hidden="1">{"'PROFITABILITY'!$A$1:$F$45"}</definedName>
    <definedName name="qw" localSheetId="19" hidden="1">{"'PROFITABILITY'!$A$1:$F$45"}</definedName>
    <definedName name="qw" localSheetId="2" hidden="1">{"'PROFITABILITY'!$A$1:$F$45"}</definedName>
    <definedName name="qw" localSheetId="25" hidden="1">{"'PROFITABILITY'!$A$1:$F$45"}</definedName>
    <definedName name="qw" localSheetId="16">#REF!</definedName>
    <definedName name="qw" localSheetId="21" hidden="1">{"'PROFITABILITY'!$A$1:$F$45"}</definedName>
    <definedName name="qw" hidden="1">{"'PROFITABILITY'!$A$1:$F$45"}</definedName>
    <definedName name="qwer" localSheetId="22">#REF!</definedName>
    <definedName name="qwer" localSheetId="21">#REF!</definedName>
    <definedName name="qwer">#REF!</definedName>
    <definedName name="qwerty">#REF!</definedName>
    <definedName name="QWEWEQ">[54]NWC!#REF!</definedName>
    <definedName name="qwrqrqwrq">[54]GWC!#REF!</definedName>
    <definedName name="qwwwee">[54]GWC!#REF!</definedName>
    <definedName name="r_" localSheetId="22">#REF!</definedName>
    <definedName name="r_" localSheetId="21">#REF!</definedName>
    <definedName name="r_">#REF!</definedName>
    <definedName name="R___variation_factor_in_capacity_per_degree_Celcius">#REF!</definedName>
    <definedName name="RA" localSheetId="3">INDEX(#REF!,MATCH(#REF!,#REF!,0))</definedName>
    <definedName name="RA" localSheetId="19">#REF!</definedName>
    <definedName name="RA" localSheetId="2">INDEX(#REF!,MATCH(#REF!,#REF!,0))</definedName>
    <definedName name="RA" localSheetId="25">INDEX(#REF!,MATCH(#REF!,#REF!,0))</definedName>
    <definedName name="RA">#REF!</definedName>
    <definedName name="raaa" localSheetId="22" hidden="1">{"'Sheet1'!$A$4386:$N$4591"}</definedName>
    <definedName name="raaa" localSheetId="19" hidden="1">{"'Sheet1'!$A$4386:$N$4591"}</definedName>
    <definedName name="raaa" localSheetId="2" hidden="1">{"'Sheet1'!$A$4386:$N$4591"}</definedName>
    <definedName name="raaa" localSheetId="25" hidden="1">{"'Sheet1'!$A$4386:$N$4591"}</definedName>
    <definedName name="raaa" localSheetId="16" hidden="1">{"'Sheet1'!$A$4386:$N$4591"}</definedName>
    <definedName name="raaa" localSheetId="21" hidden="1">{"'Sheet1'!$A$4386:$N$4591"}</definedName>
    <definedName name="raaa" hidden="1">{"'Sheet1'!$A$4386:$N$4591"}</definedName>
    <definedName name="RAB_GI_Mranggen">#REF!</definedName>
    <definedName name="Rac" localSheetId="2">#REF!</definedName>
    <definedName name="Rac" localSheetId="25">#REF!</definedName>
    <definedName name="Rac">#REF!</definedName>
    <definedName name="RAD">#REF!</definedName>
    <definedName name="Radio" localSheetId="3" hidden="1">{"'PROFITABILITY'!$A$1:$F$45"}</definedName>
    <definedName name="Radio" localSheetId="22" hidden="1">{"'PROFITABILITY'!$A$1:$F$45"}</definedName>
    <definedName name="Radio" localSheetId="19" hidden="1">{"'PROFITABILITY'!$A$1:$F$45"}</definedName>
    <definedName name="Radio" localSheetId="2" hidden="1">{"'PROFITABILITY'!$A$1:$F$45"}</definedName>
    <definedName name="Radio" localSheetId="25" hidden="1">{"'PROFITABILITY'!$A$1:$F$45"}</definedName>
    <definedName name="Radio" localSheetId="16" hidden="1">{"'PROFITABILITY'!$A$1:$F$45"}</definedName>
    <definedName name="Radio" localSheetId="21" hidden="1">{"'PROFITABILITY'!$A$1:$F$45"}</definedName>
    <definedName name="Radio" hidden="1">{"'PROFITABILITY'!$A$1:$F$45"}</definedName>
    <definedName name="RaftD">#REF!</definedName>
    <definedName name="RaftSlbThk">#REF!</definedName>
    <definedName name="raghu" localSheetId="22">#REF!</definedName>
    <definedName name="raghu" localSheetId="21">#REF!</definedName>
    <definedName name="raghu" localSheetId="1">#REF!</definedName>
    <definedName name="raghu">#REF!</definedName>
    <definedName name="rahee" localSheetId="3" hidden="1">{#N/A,#N/A,FALSE,"CCTV"}</definedName>
    <definedName name="rahee" localSheetId="22" hidden="1">{#N/A,#N/A,FALSE,"CCTV"}</definedName>
    <definedName name="rahee" localSheetId="19" hidden="1">{#N/A,#N/A,FALSE,"CCTV"}</definedName>
    <definedName name="rahee" localSheetId="2" hidden="1">{#N/A,#N/A,FALSE,"CCTV"}</definedName>
    <definedName name="rahee" localSheetId="25" hidden="1">{#N/A,#N/A,FALSE,"CCTV"}</definedName>
    <definedName name="rahee" localSheetId="16" hidden="1">{#N/A,#N/A,FALSE,"CCTV"}</definedName>
    <definedName name="rahee" localSheetId="21" hidden="1">{#N/A,#N/A,FALSE,"CCTV"}</definedName>
    <definedName name="rahee" hidden="1">{#N/A,#N/A,FALSE,"CCTV"}</definedName>
    <definedName name="rahee2" localSheetId="3" hidden="1">{#N/A,#N/A,FALSE,"CCTV"}</definedName>
    <definedName name="rahee2" localSheetId="22" hidden="1">{#N/A,#N/A,FALSE,"CCTV"}</definedName>
    <definedName name="rahee2" localSheetId="19" hidden="1">{#N/A,#N/A,FALSE,"CCTV"}</definedName>
    <definedName name="rahee2" localSheetId="2" hidden="1">{#N/A,#N/A,FALSE,"CCTV"}</definedName>
    <definedName name="rahee2" localSheetId="25" hidden="1">{#N/A,#N/A,FALSE,"CCTV"}</definedName>
    <definedName name="rahee2" localSheetId="16" hidden="1">{#N/A,#N/A,FALSE,"CCTV"}</definedName>
    <definedName name="rahee2" localSheetId="21" hidden="1">{#N/A,#N/A,FALSE,"CCTV"}</definedName>
    <definedName name="rahee2" hidden="1">{#N/A,#N/A,FALSE,"CCTV"}</definedName>
    <definedName name="Rahul">#REF!</definedName>
    <definedName name="Rahul1">#REF!</definedName>
    <definedName name="RAIL" localSheetId="19">#REF!</definedName>
    <definedName name="RAIL">#REF!</definedName>
    <definedName name="Raj" localSheetId="22" hidden="1">{"'Sheet1'!$A$4386:$N$4591"}</definedName>
    <definedName name="Raj" localSheetId="19" hidden="1">{"'Sheet1'!$A$4386:$N$4591"}</definedName>
    <definedName name="Raj" localSheetId="2" hidden="1">{"'Sheet1'!$A$4386:$N$4591"}</definedName>
    <definedName name="Raj" localSheetId="25" hidden="1">{"'Sheet1'!$A$4386:$N$4591"}</definedName>
    <definedName name="Raj" localSheetId="16" hidden="1">{"'Sheet1'!$A$4386:$N$4591"}</definedName>
    <definedName name="Raj" localSheetId="21" hidden="1">{"'Sheet1'!$A$4386:$N$4591"}</definedName>
    <definedName name="Raj" hidden="1">{"'Sheet1'!$A$4386:$N$4591"}</definedName>
    <definedName name="raja" localSheetId="3">#REF!</definedName>
    <definedName name="raja" localSheetId="1">#REF!</definedName>
    <definedName name="raja">#REF!</definedName>
    <definedName name="RAJEEV_ERECTORS">#REF!</definedName>
    <definedName name="rakesh">#REF!</definedName>
    <definedName name="RAM">#REF!</definedName>
    <definedName name="Rango_a_imprimir">#REF!</definedName>
    <definedName name="rani">[15]Sheet1!#REF!</definedName>
    <definedName name="RAPS">#REF!</definedName>
    <definedName name="rara" localSheetId="3">[162]E1!$R$3</definedName>
    <definedName name="rara" localSheetId="19">#REF!</definedName>
    <definedName name="rara" localSheetId="2">[162]E1!$R$3</definedName>
    <definedName name="rara" localSheetId="25">[162]E1!$R$3</definedName>
    <definedName name="rara" localSheetId="16">#REF!</definedName>
    <definedName name="rara">#REF!</definedName>
    <definedName name="RATE" localSheetId="16">#REF!</definedName>
    <definedName name="RATE">#REF!</definedName>
    <definedName name="RATE___0" localSheetId="16">#REF!</definedName>
    <definedName name="RATE___0">#REF!</definedName>
    <definedName name="rate0" localSheetId="3">[163]SUMMARY!$A$3:$E$1159</definedName>
    <definedName name="rate0" localSheetId="19">#REF!</definedName>
    <definedName name="rate0" localSheetId="2">[163]SUMMARY!$A$3:$E$1159</definedName>
    <definedName name="rate0" localSheetId="25">[163]SUMMARY!$A$3:$E$1159</definedName>
    <definedName name="rate0" localSheetId="16">#REF!</definedName>
    <definedName name="rate0">#REF!</definedName>
    <definedName name="rate1">#REF!</definedName>
    <definedName name="RATEST" localSheetId="16">#REF!</definedName>
    <definedName name="RATEST">#REF!</definedName>
    <definedName name="raverage" localSheetId="16">#REF!</definedName>
    <definedName name="raverage">#REF!</definedName>
    <definedName name="RawAgencyPrice" localSheetId="22">#REF!</definedName>
    <definedName name="RawAgencyPrice" localSheetId="21">#REF!</definedName>
    <definedName name="RawAgencyPrice">#REF!</definedName>
    <definedName name="RawData">#REF!</definedName>
    <definedName name="RAWRAR">#REF!</definedName>
    <definedName name="RB" localSheetId="22">INDEX(#REF!,MATCH(#REF!,#REF!,0))</definedName>
    <definedName name="RB" localSheetId="19">INDEX(#REF!,MATCH(#REF!,#REF!,0))</definedName>
    <definedName name="RB" localSheetId="2">INDEX(#REF!,MATCH(#REF!,#REF!,0))</definedName>
    <definedName name="RB" localSheetId="25">INDEX(#REF!,MATCH(#REF!,#REF!,0))</definedName>
    <definedName name="rb" localSheetId="16">#REF!</definedName>
    <definedName name="RB" localSheetId="21">INDEX(#REF!,MATCH(#REF!,#REF!,0))</definedName>
    <definedName name="RB">INDEX(#REF!,MATCH(#REF!,#REF!,0))</definedName>
    <definedName name="RBData">#REF!</definedName>
    <definedName name="RC_" localSheetId="19">INDEX(#REF!,MATCH(#REF!,#REF!,0))</definedName>
    <definedName name="RC_" localSheetId="16">INDEX(#REF!,MATCH(#REF!,#REF!,0))</definedName>
    <definedName name="RC_">INDEX(#REF!,MATCH(#REF!,#REF!,0))</definedName>
    <definedName name="RCArea" hidden="1">#REF!</definedName>
    <definedName name="RCC">#REF!</definedName>
    <definedName name="RCC_Offset">#REF!</definedName>
    <definedName name="RCCpipe300">#REF!</definedName>
    <definedName name="RCCpipe600">#REF!</definedName>
    <definedName name="RCD">#REF!</definedName>
    <definedName name="RCS">#REF!</definedName>
    <definedName name="RCT">#REF!</definedName>
    <definedName name="RD" localSheetId="19">INDEX(#REF!,MATCH(#REF!,#REF!,0))</definedName>
    <definedName name="RD" localSheetId="16">INDEX(#REF!,MATCH(#REF!,#REF!,0))</definedName>
    <definedName name="RD">INDEX(#REF!,MATCH(#REF!,#REF!,0))</definedName>
    <definedName name="rdc" localSheetId="2">#REF!</definedName>
    <definedName name="rdc" localSheetId="25">#REF!</definedName>
    <definedName name="rdc">#REF!</definedName>
    <definedName name="re">#REF!</definedName>
    <definedName name="Re___0">#REF!</definedName>
    <definedName name="Re___13">#REF!</definedName>
    <definedName name="re_bar">#REF!</definedName>
    <definedName name="RE_SIZE">#REF!</definedName>
    <definedName name="REACT220CTL">#REF!</definedName>
    <definedName name="REACT220FIRE">#REF!</definedName>
    <definedName name="REACT500">#REF!</definedName>
    <definedName name="REACT500CTL">#REF!</definedName>
    <definedName name="REACT500FIRE">#REF!</definedName>
    <definedName name="REACTOR">#REF!</definedName>
    <definedName name="REBAR">#REF!</definedName>
    <definedName name="REC6RD">#REF!</definedName>
    <definedName name="RECAPITUL">#REF!</definedName>
    <definedName name="Receivables_yearwise" localSheetId="22">#REF!</definedName>
    <definedName name="Receivables_yearwise" localSheetId="21">#REF!</definedName>
    <definedName name="Receivables_yearwise" localSheetId="1">#REF!</definedName>
    <definedName name="Receivables_yearwise">#REF!</definedName>
    <definedName name="RECON" hidden="1">{"form-D1",#N/A,FALSE,"FORM-D1";"form-D1_amt",#N/A,FALSE,"FORM-D1"}</definedName>
    <definedName name="RECORD">#REF!</definedName>
    <definedName name="_xlnm.Recorder" localSheetId="22">#REF!</definedName>
    <definedName name="_xlnm.Recorder" localSheetId="21">#REF!</definedName>
    <definedName name="_xlnm.Recorder" localSheetId="1">#REF!</definedName>
    <definedName name="_xlnm.Recorder">#REF!</definedName>
    <definedName name="RECOUT">#N/A</definedName>
    <definedName name="rect_4_415" localSheetId="16">#REF!</definedName>
    <definedName name="rect_4_415">#REF!</definedName>
    <definedName name="RED" localSheetId="3">#REF!</definedName>
    <definedName name="RED" localSheetId="22">#REF!</definedName>
    <definedName name="RED" localSheetId="21">#REF!</definedName>
    <definedName name="RED">#REF!</definedName>
    <definedName name="REE">#REF!</definedName>
    <definedName name="ref">#REF!</definedName>
    <definedName name="Ref__EUS_632_FDN_001" localSheetId="3">#REF!</definedName>
    <definedName name="Ref__EUS_632_FDN_001">#REF!</definedName>
    <definedName name="Ref__EUS_632_FDN_002" localSheetId="3">#REF!</definedName>
    <definedName name="Ref__EUS_632_FDN_002">#REF!</definedName>
    <definedName name="region">#REF!</definedName>
    <definedName name="regionnames">#REF!</definedName>
    <definedName name="regions">#REF!</definedName>
    <definedName name="REGULAR_STAFF_ENTRY" localSheetId="3">'[31]INPUT SHEET'!$B$462:$B$486</definedName>
    <definedName name="REGULAR_STAFF_ENTRY" localSheetId="19">#REF!</definedName>
    <definedName name="REGULAR_STAFF_ENTRY" localSheetId="2">'[31]INPUT SHEET'!$B$462:$B$486</definedName>
    <definedName name="REGULAR_STAFF_ENTRY" localSheetId="25">'[31]INPUT SHEET'!$B$462:$B$486</definedName>
    <definedName name="REGULAR_STAFF_ENTRY" localSheetId="16">#REF!</definedName>
    <definedName name="REGULAR_STAFF_ENTRY">#REF!</definedName>
    <definedName name="rel" localSheetId="16">#REF!</definedName>
    <definedName name="rel">#REF!</definedName>
    <definedName name="Rel.per" localSheetId="2">#REF!</definedName>
    <definedName name="Rel.per" localSheetId="25">#REF!</definedName>
    <definedName name="Rel.per" localSheetId="16">#REF!</definedName>
    <definedName name="Rel.per">#REF!</definedName>
    <definedName name="Rel.perm" localSheetId="2">#REF!</definedName>
    <definedName name="Rel.perm" localSheetId="25">#REF!</definedName>
    <definedName name="Rel.perm">#REF!</definedName>
    <definedName name="REN" localSheetId="22">#REF!</definedName>
    <definedName name="REN" localSheetId="21">#REF!</definedName>
    <definedName name="REN">#REF!</definedName>
    <definedName name="RENT" localSheetId="22">#REF!</definedName>
    <definedName name="RENT" localSheetId="21">#REF!</definedName>
    <definedName name="RENT">#REF!</definedName>
    <definedName name="REP">#REF!</definedName>
    <definedName name="Repairs">#REF!</definedName>
    <definedName name="req">#REF!</definedName>
    <definedName name="requi">#REF!</definedName>
    <definedName name="rer">[54]GWC!#REF!</definedName>
    <definedName name="RERE">#REF!</definedName>
    <definedName name="rerere">#REF!</definedName>
    <definedName name="res_sum" hidden="1">{#N/A,#N/A,FALSE,"COVER1.XLS ";#N/A,#N/A,FALSE,"RACT1.XLS";#N/A,#N/A,FALSE,"RACT2.XLS";#N/A,#N/A,FALSE,"ECCMP";#N/A,#N/A,FALSE,"WELDER.XLS"}</definedName>
    <definedName name="Reselects">#REF!</definedName>
    <definedName name="resistivite">#REF!</definedName>
    <definedName name="Result33">#REF!</definedName>
    <definedName name="Result51">#REF!</definedName>
    <definedName name="Result61">#REF!</definedName>
    <definedName name="Rev" localSheetId="1">#REF!</definedName>
    <definedName name="Rev">#REF!</definedName>
    <definedName name="revconstn" hidden="1">#REF!</definedName>
    <definedName name="REVISION">#REF!</definedName>
    <definedName name="REVSTATUS" localSheetId="1">#REF!</definedName>
    <definedName name="REVSTATUS">#REF!</definedName>
    <definedName name="revstatuspage1">#REF!</definedName>
    <definedName name="revstatuspage2">#REF!</definedName>
    <definedName name="RevTable">#REF!</definedName>
    <definedName name="rewre" hidden="1">[51]BHANDUP!#REF!</definedName>
    <definedName name="rewrewwre" hidden="1">#REF!</definedName>
    <definedName name="rewrwewe" hidden="1">#REF!</definedName>
    <definedName name="RF" localSheetId="3" hidden="1">{#N/A,#N/A,FALSE,"CCTV"}</definedName>
    <definedName name="RF" localSheetId="22" hidden="1">{#N/A,#N/A,FALSE,"CCTV"}</definedName>
    <definedName name="RF" localSheetId="19" hidden="1">{#N/A,#N/A,FALSE,"CCTV"}</definedName>
    <definedName name="RF" localSheetId="2" hidden="1">{#N/A,#N/A,FALSE,"CCTV"}</definedName>
    <definedName name="RF" localSheetId="25" hidden="1">{#N/A,#N/A,FALSE,"CCTV"}</definedName>
    <definedName name="RF" localSheetId="16" hidden="1">{#N/A,#N/A,FALSE,"CCTV"}</definedName>
    <definedName name="RF" localSheetId="21" hidden="1">{#N/A,#N/A,FALSE,"CCTV"}</definedName>
    <definedName name="RF" hidden="1">{#N/A,#N/A,FALSE,"CCTV"}</definedName>
    <definedName name="RFGF">#REF!</definedName>
    <definedName name="RFP003A" localSheetId="3">#REF!</definedName>
    <definedName name="RFP003A" localSheetId="22">#REF!</definedName>
    <definedName name="RFP003A" localSheetId="16">#REF!</definedName>
    <definedName name="RFP003A" localSheetId="21">#REF!</definedName>
    <definedName name="RFP003A">#REF!</definedName>
    <definedName name="RFP003B" localSheetId="3">#REF!</definedName>
    <definedName name="RFP003B" localSheetId="22">#REF!</definedName>
    <definedName name="RFP003B" localSheetId="21">#REF!</definedName>
    <definedName name="RFP003B">#REF!</definedName>
    <definedName name="RFP003C" localSheetId="3">#REF!</definedName>
    <definedName name="RFP003C" localSheetId="22">#REF!</definedName>
    <definedName name="RFP003C" localSheetId="21">#REF!</definedName>
    <definedName name="RFP003C">#REF!</definedName>
    <definedName name="RFP003D">#REF!</definedName>
    <definedName name="RFP003E">#REF!</definedName>
    <definedName name="RFP003F">#REF!</definedName>
    <definedName name="RFP004Material_Total_LC">#REF!</definedName>
    <definedName name="RFP004Materiall_Total_FC">#REF!</definedName>
    <definedName name="RFP012DL_Total_MM">#REF!</definedName>
    <definedName name="rfsaf" localSheetId="3" hidden="1">{"'PROFITABILITY'!$A$1:$F$45"}</definedName>
    <definedName name="rfsaf" localSheetId="22" hidden="1">{"'PROFITABILITY'!$A$1:$F$45"}</definedName>
    <definedName name="rfsaf" localSheetId="19" hidden="1">{"'PROFITABILITY'!$A$1:$F$45"}</definedName>
    <definedName name="rfsaf" localSheetId="2" hidden="1">{"'PROFITABILITY'!$A$1:$F$45"}</definedName>
    <definedName name="rfsaf" localSheetId="25" hidden="1">{"'PROFITABILITY'!$A$1:$F$45"}</definedName>
    <definedName name="rfsaf" localSheetId="16" hidden="1">{"'PROFITABILITY'!$A$1:$F$45"}</definedName>
    <definedName name="rfsaf" localSheetId="21" hidden="1">{"'PROFITABILITY'!$A$1:$F$45"}</definedName>
    <definedName name="rfsaf" hidden="1">{"'PROFITABILITY'!$A$1:$F$45"}</definedName>
    <definedName name="RG" localSheetId="3">INDEX(#REF!,MATCH(#REF!,#REF!,0))</definedName>
    <definedName name="Rg" localSheetId="19">#REF!</definedName>
    <definedName name="RG" localSheetId="2">INDEX(#REF!,MATCH(#REF!,#REF!,0))</definedName>
    <definedName name="RG" localSheetId="25">INDEX(#REF!,MATCH(#REF!,#REF!,0))</definedName>
    <definedName name="Rg">#REF!</definedName>
    <definedName name="rgns">#REF!</definedName>
    <definedName name="rgs">#REF!</definedName>
    <definedName name="RH" localSheetId="19">INDEX(#REF!,MATCH(#REF!,#REF!,0))</definedName>
    <definedName name="RH" localSheetId="16">INDEX(#REF!,MATCH(#REF!,#REF!,0))</definedName>
    <definedName name="RH">INDEX(#REF!,MATCH(#REF!,#REF!,0))</definedName>
    <definedName name="rho">#REF!</definedName>
    <definedName name="RI" localSheetId="19">INDEX(#REF!,MATCH(#REF!,#REF!,0))</definedName>
    <definedName name="RI" localSheetId="16">INDEX(#REF!,MATCH(#REF!,#REF!,0))</definedName>
    <definedName name="RI">INDEX(#REF!,MATCH(#REF!,#REF!,0))</definedName>
    <definedName name="ric">#REF!</definedName>
    <definedName name="rig">#REF!</definedName>
    <definedName name="rishraetc">#REF!</definedName>
    <definedName name="Rising_CI" localSheetId="3">'[164]Rising Main'!$C$37:$G$62</definedName>
    <definedName name="Rising_CI" localSheetId="19">#REF!</definedName>
    <definedName name="Rising_CI" localSheetId="2">'[164]Rising Main'!$C$37:$G$62</definedName>
    <definedName name="Rising_CI" localSheetId="25">'[164]Rising Main'!$C$37:$G$62</definedName>
    <definedName name="Rising_CI" localSheetId="16">#REF!</definedName>
    <definedName name="Rising_CI">#REF!</definedName>
    <definedName name="Rising_Design" localSheetId="3">'[164]Rising Main'!$C$1:$E$28</definedName>
    <definedName name="Rising_Design" localSheetId="19">#REF!</definedName>
    <definedName name="Rising_Design" localSheetId="2">'[164]Rising Main'!$C$1:$E$28</definedName>
    <definedName name="Rising_Design" localSheetId="25">'[164]Rising Main'!$C$1:$E$28</definedName>
    <definedName name="Rising_Design" localSheetId="16">#REF!</definedName>
    <definedName name="Rising_Design">#REF!</definedName>
    <definedName name="risk" localSheetId="22">#REF!</definedName>
    <definedName name="risk" localSheetId="2">#REF!</definedName>
    <definedName name="risk" localSheetId="25">#REF!</definedName>
    <definedName name="Risk" localSheetId="16">#REF!</definedName>
    <definedName name="risk" localSheetId="21">#REF!</definedName>
    <definedName name="risk">#REF!</definedName>
    <definedName name="risk1" localSheetId="22">#REF!</definedName>
    <definedName name="risk1" localSheetId="2">#REF!</definedName>
    <definedName name="risk1" localSheetId="25">#REF!</definedName>
    <definedName name="risk1" localSheetId="21">#REF!</definedName>
    <definedName name="risk1">#REF!</definedName>
    <definedName name="risk3" localSheetId="2">#REF!</definedName>
    <definedName name="risk3" localSheetId="25">#REF!</definedName>
    <definedName name="risk3">#REF!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localSheetId="3" hidden="1">6</definedName>
    <definedName name="RiskHasSettings" localSheetId="22" hidden="1">5</definedName>
    <definedName name="RiskHasSettings" localSheetId="2" hidden="1">6</definedName>
    <definedName name="RiskHasSettings" localSheetId="25" hidden="1">6</definedName>
    <definedName name="RiskHasSettings" localSheetId="16" hidden="1">6</definedName>
    <definedName name="RiskHasSettings" localSheetId="21" hidden="1">5</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3" hidden="1">1000</definedName>
    <definedName name="RiskNumIterations" localSheetId="22" hidden="1">500</definedName>
    <definedName name="RiskNumIterations" localSheetId="2" hidden="1">1000</definedName>
    <definedName name="RiskNumIterations" localSheetId="25" hidden="1">1000</definedName>
    <definedName name="RiskNumIterations" localSheetId="16" hidden="1">1000</definedName>
    <definedName name="RiskNumIterations" localSheetId="21" hidden="1">500</definedName>
    <definedName name="RiskNumIterations" hidden="1">500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localSheetId="3" hidden="1">2</definedName>
    <definedName name="RiskSamplingType" localSheetId="22" hidden="1">3</definedName>
    <definedName name="RiskSamplingType" localSheetId="2" hidden="1">2</definedName>
    <definedName name="RiskSamplingType" localSheetId="25" hidden="1">2</definedName>
    <definedName name="RiskSamplingType" localSheetId="16" hidden="1">2</definedName>
    <definedName name="RiskSamplingType" localSheetId="21" hidden="1">3</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localSheetId="3" hidden="1">TRUE</definedName>
    <definedName name="RiskUseMultipleCPUs" localSheetId="22" hidden="1">FALSE</definedName>
    <definedName name="RiskUseMultipleCPUs" localSheetId="2" hidden="1">TRUE</definedName>
    <definedName name="RiskUseMultipleCPUs" localSheetId="25" hidden="1">TRUE</definedName>
    <definedName name="RiskUseMultipleCPUs" localSheetId="16" hidden="1">TRUE</definedName>
    <definedName name="RiskUseMultipleCPUs" localSheetId="21" hidden="1">FALSE</definedName>
    <definedName name="RiskUseMultipleCPUs" hidden="1">FALSE</definedName>
    <definedName name="RiverGodavari" localSheetId="16">#REF!</definedName>
    <definedName name="RiverGodavari">#REF!</definedName>
    <definedName name="RJ" localSheetId="19">INDEX(#REF!,MATCH(#REF!,#REF!,0))</definedName>
    <definedName name="RJ" localSheetId="16">INDEX(#REF!,MATCH(#REF!,#REF!,0))</definedName>
    <definedName name="RJ">INDEX(#REF!,MATCH(#REF!,#REF!,0))</definedName>
    <definedName name="rjrj" hidden="1">{"'PROFITABILITY'!$A$1:$F$45"}</definedName>
    <definedName name="rjrjj" hidden="1">{"'PROFITABILITY'!$A$1:$F$45"}</definedName>
    <definedName name="RK" localSheetId="19">INDEX(#REF!,MATCH(#REF!,#REF!,0))</definedName>
    <definedName name="RK" localSheetId="16">INDEX(#REF!,MATCH(#REF!,#REF!,0))</definedName>
    <definedName name="RK">INDEX(#REF!,MATCH(#REF!,#REF!,0))</definedName>
    <definedName name="RL" localSheetId="3">INDEX(#REF!,MATCH(#REF!,#REF!,0))</definedName>
    <definedName name="Rl" localSheetId="19">#REF!</definedName>
    <definedName name="RL" localSheetId="2">INDEX(#REF!,MATCH(#REF!,#REF!,0))</definedName>
    <definedName name="RL" localSheetId="25">INDEX(#REF!,MATCH(#REF!,#REF!,0))</definedName>
    <definedName name="Rl">#REF!</definedName>
    <definedName name="Rl___0">#REF!</definedName>
    <definedName name="Rl___13">#REF!</definedName>
    <definedName name="rldif">#REF!</definedName>
    <definedName name="rldis">#REF!</definedName>
    <definedName name="Rlead">#REF!</definedName>
    <definedName name="RLPS">#REF!</definedName>
    <definedName name="RM" localSheetId="19">INDEX(#REF!,MATCH(#REF!,#REF!,0))</definedName>
    <definedName name="RM" localSheetId="2">INDEX(#REF!,MATCH(#REF!,#REF!,0))</definedName>
    <definedName name="RM" localSheetId="25">INDEX(#REF!,MATCH(#REF!,#REF!,0))</definedName>
    <definedName name="RM" localSheetId="16">INDEX(#REF!,MATCH(#REF!,#REF!,0))</definedName>
    <definedName name="RM">INDEX(#REF!,MATCH(#REF!,#REF!,0))</definedName>
    <definedName name="rmcaccp" localSheetId="22">#REF!</definedName>
    <definedName name="rmcaccp" localSheetId="21">#REF!</definedName>
    <definedName name="rmcaccp">#REF!</definedName>
    <definedName name="rmcecp" localSheetId="22">#REF!</definedName>
    <definedName name="rmcecp" localSheetId="21">#REF!</definedName>
    <definedName name="rmcecp">#REF!</definedName>
    <definedName name="rmcmcc.1" localSheetId="22">#REF!</definedName>
    <definedName name="rmcmcc.1" localSheetId="21">#REF!</definedName>
    <definedName name="rmcmcc.1">#REF!</definedName>
    <definedName name="rmcmcc.2" localSheetId="22">#REF!</definedName>
    <definedName name="rmcmcc.2" localSheetId="21">#REF!</definedName>
    <definedName name="rmcmcc.2">#REF!</definedName>
    <definedName name="rmcmcc.3" localSheetId="22">#REF!</definedName>
    <definedName name="rmcmcc.3" localSheetId="21">#REF!</definedName>
    <definedName name="rmcmcc.3">#REF!</definedName>
    <definedName name="rmcmltsb" localSheetId="22">#REF!</definedName>
    <definedName name="rmcmltsb" localSheetId="21">#REF!</definedName>
    <definedName name="rmcmltsb">#REF!</definedName>
    <definedName name="rmcmsb.ups" localSheetId="22">#REF!</definedName>
    <definedName name="rmcmsb.ups" localSheetId="21">#REF!</definedName>
    <definedName name="rmcmsb.ups">#REF!</definedName>
    <definedName name="rmcsmsb.1" localSheetId="22">#REF!</definedName>
    <definedName name="rmcsmsb.1" localSheetId="21">#REF!</definedName>
    <definedName name="rmcsmsb.1">#REF!</definedName>
    <definedName name="rmcsmsb.2" localSheetId="22">#REF!</definedName>
    <definedName name="rmcsmsb.2" localSheetId="21">#REF!</definedName>
    <definedName name="rmcsmsb.2">#REF!</definedName>
    <definedName name="rmcsmsb.3" localSheetId="22">#REF!</definedName>
    <definedName name="rmcsmsb.3" localSheetId="21">#REF!</definedName>
    <definedName name="rmcsmsb.3">#REF!</definedName>
    <definedName name="rmcsmsb.b" localSheetId="22">#REF!</definedName>
    <definedName name="rmcsmsb.b" localSheetId="21">#REF!</definedName>
    <definedName name="rmcsmsb.b">#REF!</definedName>
    <definedName name="rmcsmsb.g" localSheetId="22">#REF!</definedName>
    <definedName name="rmcsmsb.g" localSheetId="21">#REF!</definedName>
    <definedName name="rmcsmsb.g">#REF!</definedName>
    <definedName name="rmcsmsb.lab" localSheetId="22">#REF!</definedName>
    <definedName name="rmcsmsb.lab" localSheetId="21">#REF!</definedName>
    <definedName name="rmcsmsb.lab">#REF!</definedName>
    <definedName name="rmcsmsb.main" localSheetId="22">#REF!</definedName>
    <definedName name="rmcsmsb.main" localSheetId="21">#REF!</definedName>
    <definedName name="rmcsmsb.main">#REF!</definedName>
    <definedName name="rmcsmsb.t" localSheetId="22">#REF!</definedName>
    <definedName name="rmcsmsb.t" localSheetId="21">#REF!</definedName>
    <definedName name="rmcsmsb.t">#REF!</definedName>
    <definedName name="rmcsmsb.ups" localSheetId="22">#REF!</definedName>
    <definedName name="rmcsmsb.ups" localSheetId="21">#REF!</definedName>
    <definedName name="rmcsmsb.ups">#REF!</definedName>
    <definedName name="rmcup.1" localSheetId="22">#REF!</definedName>
    <definedName name="rmcup.1" localSheetId="21">#REF!</definedName>
    <definedName name="rmcup.1">#REF!</definedName>
    <definedName name="rmcup.2" localSheetId="22">#REF!</definedName>
    <definedName name="rmcup.2" localSheetId="21">#REF!</definedName>
    <definedName name="rmcup.2">#REF!</definedName>
    <definedName name="robot">#REF!</definedName>
    <definedName name="ROCE.R" localSheetId="3">'[165]TS-TC'!$K$1:$L$3</definedName>
    <definedName name="ROCE.R" localSheetId="19">#REF!</definedName>
    <definedName name="ROCE.R" localSheetId="2">'[165]TS-TC'!$K$1:$L$3</definedName>
    <definedName name="ROCE.R" localSheetId="25">'[165]TS-TC'!$K$1:$L$3</definedName>
    <definedName name="ROCE.R" localSheetId="16">#REF!</definedName>
    <definedName name="ROCE.R">#REF!</definedName>
    <definedName name="rockexcavation" localSheetId="3">'[103]Master Rates'!$D$7</definedName>
    <definedName name="rockexcavation" localSheetId="19">#REF!</definedName>
    <definedName name="rockexcavation" localSheetId="2">'[103]Master Rates'!$D$7</definedName>
    <definedName name="rockexcavation" localSheetId="25">'[103]Master Rates'!$D$7</definedName>
    <definedName name="rockexcavation" localSheetId="16">#REF!</definedName>
    <definedName name="rockexcavation">#REF!</definedName>
    <definedName name="RODS" localSheetId="22">#REF!</definedName>
    <definedName name="RODS" localSheetId="16">#REF!</definedName>
    <definedName name="RODS" localSheetId="21">#REF!</definedName>
    <definedName name="RODS">#REF!</definedName>
    <definedName name="roller8MT" localSheetId="3">'[77]Machinary_Road Work'!$K$47</definedName>
    <definedName name="roller8MT" localSheetId="19">#REF!</definedName>
    <definedName name="roller8MT" localSheetId="2">'[77]Machinary_Road Work'!$K$47</definedName>
    <definedName name="roller8MT" localSheetId="25">'[77]Machinary_Road Work'!$K$47</definedName>
    <definedName name="roller8MT" localSheetId="16">#REF!</definedName>
    <definedName name="roller8MT">#REF!</definedName>
    <definedName name="ROLLFCCASHFLOW" localSheetId="22">#REF!</definedName>
    <definedName name="ROLLFCCASHFLOW" localSheetId="21">#REF!</definedName>
    <definedName name="ROLLFCCASHFLOW" localSheetId="1">#REF!</definedName>
    <definedName name="ROLLFCCASHFLOW">#REF!</definedName>
    <definedName name="ROLLFCWKGS" localSheetId="1">#REF!</definedName>
    <definedName name="ROLLFCWKGS">#REF!</definedName>
    <definedName name="ROLLGFC" localSheetId="1">#REF!</definedName>
    <definedName name="ROLLGFC">#REF!</definedName>
    <definedName name="root1">#REF!</definedName>
    <definedName name="root2">#REF!</definedName>
    <definedName name="root3">#REF!</definedName>
    <definedName name="rorp">#REF!</definedName>
    <definedName name="rosid">#REF!</definedName>
    <definedName name="ROTARY" localSheetId="3">'[26]Cost of O &amp; O'!$F$28</definedName>
    <definedName name="ROTARY" localSheetId="19">#REF!</definedName>
    <definedName name="ROTARY" localSheetId="2">'[26]Cost of O &amp; O'!$F$28</definedName>
    <definedName name="ROTARY" localSheetId="25">'[26]Cost of O &amp; O'!$F$28</definedName>
    <definedName name="ROTARY" localSheetId="16">#REF!</definedName>
    <definedName name="ROTARY">#REF!</definedName>
    <definedName name="rousd" localSheetId="22">#REF!</definedName>
    <definedName name="rousd" localSheetId="16">#REF!</definedName>
    <definedName name="rousd" localSheetId="21">#REF!</definedName>
    <definedName name="rousd">#REF!</definedName>
    <definedName name="rout_t" localSheetId="22">#REF!</definedName>
    <definedName name="rout_t" localSheetId="21">#REF!</definedName>
    <definedName name="rout_t">#REF!</definedName>
    <definedName name="ROW">#REF!</definedName>
    <definedName name="Roxy">#REF!</definedName>
    <definedName name="rp">#REF!</definedName>
    <definedName name="RPROT220">#REF!</definedName>
    <definedName name="RPROT500">#REF!</definedName>
    <definedName name="RPRTO500">#REF!</definedName>
    <definedName name="RPRTOT500">#REF!</definedName>
    <definedName name="rr">#REF!</definedName>
    <definedName name="rrammv">#REF!</definedName>
    <definedName name="RRecorderecorder">#REF!</definedName>
    <definedName name="Rrelay">#REF!</definedName>
    <definedName name="RRR" hidden="1">#REF!</definedName>
    <definedName name="rrrr">#REF!</definedName>
    <definedName name="RRRRRRRRRRRRRRRRRRRRRR">#REF!</definedName>
    <definedName name="rrrrtrt">#REF!</definedName>
    <definedName name="RRstones">#REF!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 localSheetId="2">#REF!</definedName>
    <definedName name="RSP" localSheetId="25">#REF!</definedName>
    <definedName name="RSP">#REF!</definedName>
    <definedName name="Rt" localSheetId="2">#REF!</definedName>
    <definedName name="Rt" localSheetId="25">#REF!</definedName>
    <definedName name="Rt">#REF!</definedName>
    <definedName name="rtferty">#REF!</definedName>
    <definedName name="rtfr">#REF!</definedName>
    <definedName name="rts">#REF!</definedName>
    <definedName name="rttj" hidden="1">{"'PROFITABILITY'!$A$1:$F$45"}</definedName>
    <definedName name="rttrt" hidden="1">{"form-D1",#N/A,FALSE,"FORM-D1";"form-D1_amt",#N/A,FALSE,"FORM-D1"}</definedName>
    <definedName name="RTU1_AI">#REF!</definedName>
    <definedName name="RTU1_DI">#REF!</definedName>
    <definedName name="RTU1_DO">#REF!</definedName>
    <definedName name="RTU1_PC">#REF!</definedName>
    <definedName name="RTU2_AI">#REF!</definedName>
    <definedName name="RTU2_DI">#REF!</definedName>
    <definedName name="RTU2_DO">#REF!</definedName>
    <definedName name="RTU2_PC">#REF!</definedName>
    <definedName name="RUPEES">#REF!</definedName>
    <definedName name="RUPEES_1">#REF!</definedName>
    <definedName name="rvfdd">#REF!</definedName>
    <definedName name="rwere" hidden="1">{#N/A,#N/A,FALSE,"COVER1.XLS ";#N/A,#N/A,FALSE,"RACT1.XLS";#N/A,#N/A,FALSE,"RACT2.XLS";#N/A,#N/A,FALSE,"ECCMP";#N/A,#N/A,FALSE,"WELDER.XLS"}</definedName>
    <definedName name="rwerewre" hidden="1">#REF!</definedName>
    <definedName name="rwrqwr">[54]GWC!#REF!</definedName>
    <definedName name="rx">#REF!</definedName>
    <definedName name="rxearthing">#REF!</definedName>
    <definedName name="ry" localSheetId="3">'[63]FORM-16'!$A$1:$J$61</definedName>
    <definedName name="ry" localSheetId="19">#REF!</definedName>
    <definedName name="ry" localSheetId="2">'[63]FORM-16'!$A$1:$J$61</definedName>
    <definedName name="ry" localSheetId="25">'[63]FORM-16'!$A$1:$J$61</definedName>
    <definedName name="ry" localSheetId="16">#REF!</definedName>
    <definedName name="ry">#REF!</definedName>
    <definedName name="rzgymj">#REF!</definedName>
    <definedName name="s" localSheetId="22">#REF!</definedName>
    <definedName name="s" localSheetId="16">#REF!</definedName>
    <definedName name="s" localSheetId="21">#REF!</definedName>
    <definedName name="s">#REF!</definedName>
    <definedName name="s.f">#REF!</definedName>
    <definedName name="s_1" localSheetId="3" hidden="1">{"'PROFITABILITY'!$A$1:$F$45"}</definedName>
    <definedName name="s_1" localSheetId="22" hidden="1">{"'PROFITABILITY'!$A$1:$F$45"}</definedName>
    <definedName name="s_1" localSheetId="19" hidden="1">{"'PROFITABILITY'!$A$1:$F$45"}</definedName>
    <definedName name="s_1" localSheetId="2" hidden="1">{"'PROFITABILITY'!$A$1:$F$45"}</definedName>
    <definedName name="s_1" localSheetId="25" hidden="1">{"'PROFITABILITY'!$A$1:$F$45"}</definedName>
    <definedName name="s_1" localSheetId="16" hidden="1">{"'PROFITABILITY'!$A$1:$F$45"}</definedName>
    <definedName name="s_1" localSheetId="21" hidden="1">{"'PROFITABILITY'!$A$1:$F$45"}</definedName>
    <definedName name="s_1" hidden="1">{"'PROFITABILITY'!$A$1:$F$45"}</definedName>
    <definedName name="S_41" hidden="1">{0,0,0,0;0,#N/A,FALSE,0}</definedName>
    <definedName name="S_S_Name">#REF!</definedName>
    <definedName name="S_T_Q_E_MI">#REF!</definedName>
    <definedName name="S0">#REF!</definedName>
    <definedName name="s0ne">#REF!</definedName>
    <definedName name="SA" localSheetId="2">#REF!</definedName>
    <definedName name="SA" localSheetId="25">#REF!</definedName>
    <definedName name="SA">#REF!</definedName>
    <definedName name="saa" hidden="1">{"form-D1",#N/A,FALSE,"FORM-D1";"form-D1_amt",#N/A,FALSE,"FORM-D1"}</definedName>
    <definedName name="sadafas">#REF!</definedName>
    <definedName name="sadgasdg">#REF!</definedName>
    <definedName name="Sagar">#REF!</definedName>
    <definedName name="sak">#REF!</definedName>
    <definedName name="sal">#REF!</definedName>
    <definedName name="salar">#REF!</definedName>
    <definedName name="SALARIES___WAGES">#REF!</definedName>
    <definedName name="salary">#REF!</definedName>
    <definedName name="SALEFACT" localSheetId="22">#REF!</definedName>
    <definedName name="SALEFACT" localSheetId="21">#REF!</definedName>
    <definedName name="SALEFACT" localSheetId="1">#REF!</definedName>
    <definedName name="SALEFACT">#REF!</definedName>
    <definedName name="sales">#REF!</definedName>
    <definedName name="Sales_Per_Manday">#REF!</definedName>
    <definedName name="SALESPLAN">#REF!</definedName>
    <definedName name="same">#REF!</definedName>
    <definedName name="san">#REF!</definedName>
    <definedName name="san_1">#REF!</definedName>
    <definedName name="Sand_124" localSheetId="3">'[85]Rate Analysis'!$D$435</definedName>
    <definedName name="Sand_124" localSheetId="22">#REF!</definedName>
    <definedName name="Sand_124" localSheetId="19">#REF!</definedName>
    <definedName name="Sand_124" localSheetId="2">'[85]Rate Analysis'!$D$435</definedName>
    <definedName name="Sand_124" localSheetId="25">'[85]Rate Analysis'!$D$435</definedName>
    <definedName name="Sand_124" localSheetId="16">#REF!</definedName>
    <definedName name="Sand_124" localSheetId="21">#REF!</definedName>
    <definedName name="Sand_124">#REF!</definedName>
    <definedName name="sand124" localSheetId="3">[32]Analysis!$D$435</definedName>
    <definedName name="sand124" localSheetId="19">#REF!</definedName>
    <definedName name="sand124" localSheetId="2">[32]Analysis!$D$435</definedName>
    <definedName name="sand124" localSheetId="25">[32]Analysis!$D$435</definedName>
    <definedName name="sand124" localSheetId="16">#REF!</definedName>
    <definedName name="sand124">#REF!</definedName>
    <definedName name="Sandeep">#REF!</definedName>
    <definedName name="SandI_Mobi_Mth" localSheetId="22">#REF!</definedName>
    <definedName name="SandI_Mobi_Mth" localSheetId="16">#REF!</definedName>
    <definedName name="SandI_Mobi_Mth" localSheetId="21">#REF!</definedName>
    <definedName name="SandI_Mobi_Mth">#REF!</definedName>
    <definedName name="SandI_Mth" localSheetId="22">#REF!</definedName>
    <definedName name="SandI_Mth" localSheetId="21">#REF!</definedName>
    <definedName name="SandI_Mth">#REF!</definedName>
    <definedName name="SandMT" localSheetId="3">'[65]Basic Rates'!$E$10</definedName>
    <definedName name="SandMT" localSheetId="19">#REF!</definedName>
    <definedName name="SandMT" localSheetId="2">'[65]Basic Rates'!$E$10</definedName>
    <definedName name="SandMT" localSheetId="25">'[65]Basic Rates'!$E$10</definedName>
    <definedName name="SandMT" localSheetId="16">#REF!</definedName>
    <definedName name="SandMT">#REF!</definedName>
    <definedName name="Sanitary" localSheetId="16">#REF!</definedName>
    <definedName name="Sanitary">#REF!</definedName>
    <definedName name="sanjuuu">#REF!</definedName>
    <definedName name="SAP_SUMM" localSheetId="1">#REF!</definedName>
    <definedName name="SAP_SUMM">#REF!</definedName>
    <definedName name="sarava">#N/A</definedName>
    <definedName name="sarita" localSheetId="19">#REF!</definedName>
    <definedName name="sarita" localSheetId="16">#REF!</definedName>
    <definedName name="sarita" localSheetId="1">#REF!</definedName>
    <definedName name="sarita">#REF!</definedName>
    <definedName name="sary" localSheetId="3">'[108]FORM-16'!$A$1:$J$61</definedName>
    <definedName name="sary" localSheetId="19">#REF!</definedName>
    <definedName name="sary" localSheetId="2">'[108]FORM-16'!$A$1:$J$61</definedName>
    <definedName name="sary" localSheetId="25">'[108]FORM-16'!$A$1:$J$61</definedName>
    <definedName name="sary" localSheetId="16">#REF!</definedName>
    <definedName name="sary">#REF!</definedName>
    <definedName name="sasi">#REF!</definedName>
    <definedName name="sastry">#REF!</definedName>
    <definedName name="SATYA" localSheetId="16">#REF!</definedName>
    <definedName name="SATYA">#REF!</definedName>
    <definedName name="SAUMAJIT">#REF!</definedName>
    <definedName name="SAUN" localSheetId="16">#REF!</definedName>
    <definedName name="SAUN">#REF!</definedName>
    <definedName name="SB" localSheetId="22">INDEX(#REF!,MATCH(#REF!,#REF!,0))</definedName>
    <definedName name="SB" localSheetId="19">INDEX(#REF!,MATCH(#REF!,#REF!,0))</definedName>
    <definedName name="SB" localSheetId="2">INDEX(#REF!,MATCH(#REF!,#REF!,0))</definedName>
    <definedName name="SB" localSheetId="25">INDEX(#REF!,MATCH(#REF!,#REF!,0))</definedName>
    <definedName name="sb" localSheetId="16">#REF!</definedName>
    <definedName name="SB" localSheetId="21">INDEX(#REF!,MATCH(#REF!,#REF!,0))</definedName>
    <definedName name="SB">INDEX(#REF!,MATCH(#REF!,#REF!,0))</definedName>
    <definedName name="SC" localSheetId="22">INDEX(#REF!,MATCH(#REF!,#REF!,0))</definedName>
    <definedName name="SC" localSheetId="19">INDEX(#REF!,MATCH(#REF!,#REF!,0))</definedName>
    <definedName name="SC" localSheetId="16">#REF!</definedName>
    <definedName name="SC" localSheetId="21">INDEX(#REF!,MATCH(#REF!,#REF!,0))</definedName>
    <definedName name="SC">INDEX(#REF!,MATCH(#REF!,#REF!,0))</definedName>
    <definedName name="SC_Ave" localSheetId="22">#REF!</definedName>
    <definedName name="SC_Ave" localSheetId="21">#REF!</definedName>
    <definedName name="SC_Ave">#REF!</definedName>
    <definedName name="SC_Mobi_Mth">#REF!</definedName>
    <definedName name="SC_MP_Peak">#REF!</definedName>
    <definedName name="SC_Mth">#REF!</definedName>
    <definedName name="SC_percentage">#REF!</definedName>
    <definedName name="SC_SALE_FACT">#REF!</definedName>
    <definedName name="SC_Sales">#REF!</definedName>
    <definedName name="SCADA">#REF!</definedName>
    <definedName name="SCADA220">#REF!</definedName>
    <definedName name="SCADA220SS">#REF!</definedName>
    <definedName name="scale">#REF!</definedName>
    <definedName name="scbwo">#REF!</definedName>
    <definedName name="scf">#REF!</definedName>
    <definedName name="SCH" localSheetId="2">#REF!</definedName>
    <definedName name="SCH" localSheetId="25">#REF!</definedName>
    <definedName name="SCH">#REF!</definedName>
    <definedName name="sch.40">#REF!</definedName>
    <definedName name="sCHE4">#REF!</definedName>
    <definedName name="Sched_Pay">#REF!</definedName>
    <definedName name="schedule" localSheetId="3" hidden="1">{"form-D1",#N/A,FALSE,"FORM-D1";"form-D1_amt",#N/A,FALSE,"FORM-D1"}</definedName>
    <definedName name="schedule" localSheetId="22" hidden="1">{"form-D1",#N/A,FALSE,"FORM-D1";"form-D1_amt",#N/A,FALSE,"FORM-D1"}</definedName>
    <definedName name="schedule" localSheetId="19" hidden="1">{"form-D1",#N/A,FALSE,"FORM-D1";"form-D1_amt",#N/A,FALSE,"FORM-D1"}</definedName>
    <definedName name="schedule" localSheetId="2" hidden="1">{"form-D1",#N/A,FALSE,"FORM-D1";"form-D1_amt",#N/A,FALSE,"FORM-D1"}</definedName>
    <definedName name="schedule" localSheetId="25" hidden="1">{"form-D1",#N/A,FALSE,"FORM-D1";"form-D1_amt",#N/A,FALSE,"FORM-D1"}</definedName>
    <definedName name="schedule" localSheetId="16" hidden="1">{"form-D1",#N/A,FALSE,"FORM-D1";"form-D1_amt",#N/A,FALSE,"FORM-D1"}</definedName>
    <definedName name="schedule" localSheetId="21" hidden="1">{"form-D1",#N/A,FALSE,"FORM-D1";"form-D1_amt",#N/A,FALSE,"FORM-D1"}</definedName>
    <definedName name="schedule" hidden="1">{"form-D1",#N/A,FALSE,"FORM-D1";"form-D1_amt",#N/A,FALSE,"FORM-D1"}</definedName>
    <definedName name="SCHEDULE_NO._1" localSheetId="3">#REF!</definedName>
    <definedName name="SCHEDULE_NO._1" localSheetId="22">#REF!</definedName>
    <definedName name="SCHEDULE_NO._1" localSheetId="16">#REF!</definedName>
    <definedName name="SCHEDULE_NO._1" localSheetId="21">#REF!</definedName>
    <definedName name="SCHEDULE_NO._1">#REF!</definedName>
    <definedName name="SCHEDULE_NO._10___Loans___Advances" localSheetId="3">#REF!</definedName>
    <definedName name="SCHEDULE_NO._10___Loans___Advances" localSheetId="16">#REF!</definedName>
    <definedName name="SCHEDULE_NO._10___Loans___Advances">#REF!</definedName>
    <definedName name="SCHEDULE_NO._11a___Current_Liabilities" localSheetId="3">#REF!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Area">#REF!</definedName>
    <definedName name="Scheduled_Extra_Payments">#REF!</definedName>
    <definedName name="Scheduled_Interest_Rate">#REF!</definedName>
    <definedName name="Scheduled_Monthly_Payment">#REF!</definedName>
    <definedName name="ScheduleName">#REF!</definedName>
    <definedName name="ScheduleReference">#REF!</definedName>
    <definedName name="SchList">#REF!</definedName>
    <definedName name="schools">#REF!</definedName>
    <definedName name="SCIENCE">#REF!</definedName>
    <definedName name="Scope" localSheetId="3">[105]Data!$C$7</definedName>
    <definedName name="Scope" localSheetId="19">#REF!</definedName>
    <definedName name="Scope" localSheetId="2">[105]Data!$C$7</definedName>
    <definedName name="Scope" localSheetId="25">[105]Data!$C$7</definedName>
    <definedName name="Scope" localSheetId="16">#REF!</definedName>
    <definedName name="Scope">#REF!</definedName>
    <definedName name="scrb" localSheetId="16">#REF!</definedName>
    <definedName name="scrb">#REF!</definedName>
    <definedName name="Sd" localSheetId="22">#REF!</definedName>
    <definedName name="Sd" localSheetId="21">#REF!</definedName>
    <definedName name="Sd">#REF!</definedName>
    <definedName name="sd_1">#REF!</definedName>
    <definedName name="sda" hidden="1">{"form-D1",#N/A,FALSE,"FORM-D1";"form-D1_amt",#N/A,FALSE,"FORM-D1"}</definedName>
    <definedName name="sdaa">[54]GWC!#REF!</definedName>
    <definedName name="Sdate">#REF!</definedName>
    <definedName name="sdezrfgfg">#REF!</definedName>
    <definedName name="sdf" localSheetId="22">#REF!</definedName>
    <definedName name="sdf" localSheetId="21">#REF!</definedName>
    <definedName name="sdf">#REF!</definedName>
    <definedName name="SDF2A">#REF!</definedName>
    <definedName name="sdfds" hidden="1">{"'PROFITABILITY'!$A$1:$F$45"}</definedName>
    <definedName name="sdfgdfg">#REF!</definedName>
    <definedName name="sdfgdsafg">#REF!</definedName>
    <definedName name="sdfghdf">#REF!</definedName>
    <definedName name="sdfgsfdgh">#REF!</definedName>
    <definedName name="sdfgsfg">#REF!</definedName>
    <definedName name="sdfgtd">#REF!</definedName>
    <definedName name="sdfhsdfhg">#REF!</definedName>
    <definedName name="sdfhsdhds">#REF!</definedName>
    <definedName name="sdfhszdfh">#REF!</definedName>
    <definedName name="sdfsdf">#REF!</definedName>
    <definedName name="SDGDSHGD" hidden="1">{"'PROFITABILITY'!$A$1:$F$45"}</definedName>
    <definedName name="SDGSDG" hidden="1">{"'PROFITABILITY'!$A$1:$F$45"}</definedName>
    <definedName name="SDGSG" hidden="1">{"'PROFITABILITY'!$A$1:$F$45"}</definedName>
    <definedName name="sdif">#REF!</definedName>
    <definedName name="sdjghkkjhg" hidden="1">#REF!</definedName>
    <definedName name="sdr">#REF!</definedName>
    <definedName name="sdrfg">#REF!</definedName>
    <definedName name="sdrfgsdfg">#REF!</definedName>
    <definedName name="sdrfgsdfghb">#REF!</definedName>
    <definedName name="sdrgsdrgs">#REF!</definedName>
    <definedName name="sds">#REF!</definedName>
    <definedName name="sdsdsd">#REF!</definedName>
    <definedName name="sdthsdhgs">#REF!</definedName>
    <definedName name="sdzrfg">#REF!</definedName>
    <definedName name="SE" localSheetId="3">INDEX(#REF!,MATCH(#REF!,#REF!,0))</definedName>
    <definedName name="se" localSheetId="19">#REF!</definedName>
    <definedName name="SE" localSheetId="2">INDEX(#REF!,MATCH(#REF!,#REF!,0))</definedName>
    <definedName name="SE" localSheetId="25">INDEX(#REF!,MATCH(#REF!,#REF!,0))</definedName>
    <definedName name="se">#REF!</definedName>
    <definedName name="se_">#REF!</definedName>
    <definedName name="SEAL">#REF!</definedName>
    <definedName name="SEAL1">#REF!</definedName>
    <definedName name="sect_table" localSheetId="16">#REF!:#REF!</definedName>
    <definedName name="sect_table">#REF!:#REF!</definedName>
    <definedName name="SECTAB" localSheetId="16">#REF!:#REF!</definedName>
    <definedName name="SECTAB">#REF!:#REF!</definedName>
    <definedName name="SECTION" localSheetId="19">#REF!</definedName>
    <definedName name="SECTION">#REF!</definedName>
    <definedName name="sedf" localSheetId="3" hidden="1">{"Cost Summary",#N/A,FALSE,"B";"Cost Detail 1",#N/A,FALSE,"C";"Cost Detail 2",#N/A,FALSE,"C"}</definedName>
    <definedName name="sedf" localSheetId="22" hidden="1">{"Cost Summary",#N/A,FALSE,"B";"Cost Detail 1",#N/A,FALSE,"C";"Cost Detail 2",#N/A,FALSE,"C"}</definedName>
    <definedName name="sedf" localSheetId="19" hidden="1">{"Cost Summary",#N/A,FALSE,"B";"Cost Detail 1",#N/A,FALSE,"C";"Cost Detail 2",#N/A,FALSE,"C"}</definedName>
    <definedName name="sedf" localSheetId="2" hidden="1">{"Cost Summary",#N/A,FALSE,"B";"Cost Detail 1",#N/A,FALSE,"C";"Cost Detail 2",#N/A,FALSE,"C"}</definedName>
    <definedName name="sedf" localSheetId="25" hidden="1">{"Cost Summary",#N/A,FALSE,"B";"Cost Detail 1",#N/A,FALSE,"C";"Cost Detail 2",#N/A,FALSE,"C"}</definedName>
    <definedName name="sedf" localSheetId="16" hidden="1">{"Cost Summary",#N/A,FALSE,"B";"Cost Detail 1",#N/A,FALSE,"C";"Cost Detail 2",#N/A,FALSE,"C"}</definedName>
    <definedName name="sedf" localSheetId="21" hidden="1">{"Cost Summary",#N/A,FALSE,"B";"Cost Detail 1",#N/A,FALSE,"C";"Cost Detail 2",#N/A,FALSE,"C"}</definedName>
    <definedName name="sedf" hidden="1">{"Cost Summary",#N/A,FALSE,"B";"Cost Detail 1",#N/A,FALSE,"C";"Cost Detail 2",#N/A,FALSE,"C"}</definedName>
    <definedName name="sedrfgtsre">#REF!</definedName>
    <definedName name="see">#REF!</definedName>
    <definedName name="sek" localSheetId="3">#REF!</definedName>
    <definedName name="sek" localSheetId="22">#REF!</definedName>
    <definedName name="sek" localSheetId="16">#REF!</definedName>
    <definedName name="sek" localSheetId="21">#REF!</definedName>
    <definedName name="sek">#REF!</definedName>
    <definedName name="SEK_C" localSheetId="3">#REF!</definedName>
    <definedName name="SEK_C">#REF!</definedName>
    <definedName name="Sel_Choice_Rail_OHE">#REF!</definedName>
    <definedName name="Sel_SiteInfra_Rail_OHE">#REF!</definedName>
    <definedName name="Select">#REF!</definedName>
    <definedName name="SelectD1OrC1">#REF!</definedName>
    <definedName name="SelectLessOrExcess">#REF!</definedName>
    <definedName name="semiskill" localSheetId="3">'[103]RATES (2)'!$L$59</definedName>
    <definedName name="semiskill" localSheetId="19">#REF!</definedName>
    <definedName name="semiskill" localSheetId="2">'[103]RATES (2)'!$L$59</definedName>
    <definedName name="semiskill" localSheetId="25">'[103]RATES (2)'!$L$59</definedName>
    <definedName name="semiskill" localSheetId="16">#REF!</definedName>
    <definedName name="semiskill">#REF!</definedName>
    <definedName name="SEPT">#REF!</definedName>
    <definedName name="SER_TAX" localSheetId="22">#REF!</definedName>
    <definedName name="SER_TAX" localSheetId="16">#REF!</definedName>
    <definedName name="SER_TAX" localSheetId="21">#REF!</definedName>
    <definedName name="SER_TAX">#REF!</definedName>
    <definedName name="serdgdafg">#REF!</definedName>
    <definedName name="sergsdrgsde">#REF!</definedName>
    <definedName name="Service">#REF!</definedName>
    <definedName name="ServiceTax">#REF!</definedName>
    <definedName name="SESHA_SAI_CONSTRUCTION" localSheetId="22">#REF!</definedName>
    <definedName name="SESHA_SAI_CONSTRUCTION" localSheetId="21">#REF!</definedName>
    <definedName name="SESHA_SAI_CONSTRUCTION">#REF!</definedName>
    <definedName name="sf" localSheetId="2">#REF!</definedName>
    <definedName name="sf" localSheetId="25">#REF!</definedName>
    <definedName name="sf">#REF!</definedName>
    <definedName name="sfcon_idr">#REF!</definedName>
    <definedName name="sfcon_usd">#REF!</definedName>
    <definedName name="sfd">#REF!</definedName>
    <definedName name="sfdf">#REF!</definedName>
    <definedName name="sfdg">#REF!</definedName>
    <definedName name="sfdism">#REF!</definedName>
    <definedName name="sfdism_idr">#REF!</definedName>
    <definedName name="sfdism_usd">#REF!</definedName>
    <definedName name="sfearthing_idr">#REF!</definedName>
    <definedName name="sfearthing_usd">#REF!</definedName>
    <definedName name="sfew_idr">#REF!</definedName>
    <definedName name="sfew_usd">#REF!</definedName>
    <definedName name="sffew_idr">#REF!</definedName>
    <definedName name="sffg">#REF!</definedName>
    <definedName name="sffitting_idr">#REF!</definedName>
    <definedName name="sffitting_usd">#REF!</definedName>
    <definedName name="sffound_idr">#REF!</definedName>
    <definedName name="sffound_usd">#REF!</definedName>
    <definedName name="sfinstall">#REF!</definedName>
    <definedName name="sfinsul_idr">#REF!</definedName>
    <definedName name="sfinsul_usd">#REF!</definedName>
    <definedName name="sfjk">#REF!</definedName>
    <definedName name="sfmisc">#REF!</definedName>
    <definedName name="sfmisc_idr">#REF!</definedName>
    <definedName name="sfmisc_usd">#REF!</definedName>
    <definedName name="sfmisce_idr">#REF!</definedName>
    <definedName name="sfnumplate_idr">#REF!</definedName>
    <definedName name="sfnumplate_usd">#REF!</definedName>
    <definedName name="SFR">#REF!</definedName>
    <definedName name="sfrdhgsdfhg">#REF!</definedName>
    <definedName name="sfsurvey_idr">#REF!</definedName>
    <definedName name="sfsurvey_usd">#REF!</definedName>
    <definedName name="sftest_idr">#REF!</definedName>
    <definedName name="sftest_usd">#REF!</definedName>
    <definedName name="sftower_idr">#REF!</definedName>
    <definedName name="sftower_usd">#REF!</definedName>
    <definedName name="sftransport">#REF!</definedName>
    <definedName name="SG">#REF!</definedName>
    <definedName name="sg_304L">7.945</definedName>
    <definedName name="sg_316L">7.945</definedName>
    <definedName name="sg_317L">7.945</definedName>
    <definedName name="sg_70_30">8.921</definedName>
    <definedName name="sg_90_10">8.927</definedName>
    <definedName name="sg_brass">8.41</definedName>
    <definedName name="sg_bronze">7.78</definedName>
    <definedName name="sg_titanium">4.51</definedName>
    <definedName name="SH" localSheetId="3">#REF!</definedName>
    <definedName name="SH" localSheetId="22">#REF!</definedName>
    <definedName name="sh" localSheetId="16">#REF!</definedName>
    <definedName name="SH" localSheetId="21">#REF!</definedName>
    <definedName name="SH">#REF!</definedName>
    <definedName name="SHAB">#REF!</definedName>
    <definedName name="shaeff" localSheetId="3">'[26]Cost of O &amp; O'!$F$42</definedName>
    <definedName name="shaeff" localSheetId="19">#REF!</definedName>
    <definedName name="shaeff" localSheetId="2">'[26]Cost of O &amp; O'!$F$42</definedName>
    <definedName name="shaeff" localSheetId="25">'[26]Cost of O &amp; O'!$F$42</definedName>
    <definedName name="shaeff" localSheetId="16">#REF!</definedName>
    <definedName name="shaeff">#REF!</definedName>
    <definedName name="shajee" localSheetId="3" hidden="1">'[166]Malaysia incl. RET'!#REF!</definedName>
    <definedName name="shajee" localSheetId="19" hidden="1">#REF!</definedName>
    <definedName name="shajee" localSheetId="2" hidden="1">'[166]Malaysia incl. RET'!#REF!</definedName>
    <definedName name="shajee" localSheetId="25" hidden="1">'[166]Malaysia incl. RET'!#REF!</definedName>
    <definedName name="shajee" localSheetId="16" hidden="1">#REF!</definedName>
    <definedName name="shajee" hidden="1">#REF!</definedName>
    <definedName name="Shakti" localSheetId="16">#REF!</definedName>
    <definedName name="Shakti">#REF!</definedName>
    <definedName name="sharad">#REF!</definedName>
    <definedName name="sharad.">#REF!</definedName>
    <definedName name="sharada">185</definedName>
    <definedName name="SHEET">#N/A</definedName>
    <definedName name="sheet1" localSheetId="16">#REF!</definedName>
    <definedName name="sheet1">#REF!</definedName>
    <definedName name="sheet1___0" localSheetId="19">#REF!</definedName>
    <definedName name="sheet1___0">#REF!</definedName>
    <definedName name="sheet1___13">#REF!</definedName>
    <definedName name="SHEET2">#REF!</definedName>
    <definedName name="sheet3">#REF!</definedName>
    <definedName name="SHEET8">#N/A</definedName>
    <definedName name="SHELL___TUBE_DATA">#REF!</definedName>
    <definedName name="Shipping" localSheetId="3"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2"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9"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5" hidden="1">{"Total Indirect Manpower",#N/A,FALSE,"J";"Total Direct Manpower",#N/A,FALSE,"J";"Direct Structural Manpower",#N/A,FALSE,"J";"Direct Mechanical Manpower",#N/A,FALSE,"J";"Direct Piping Manpower",#N/A,FALSE,"J";"Direct Tanks Manpower",#N/A,FALSE,"J";"Direct ElecInstrSS Manpower",#N/A,FALSE,"J"}</definedName>
    <definedName name="Shipping" localSheetId="16" hidden="1">{"Total Indirect Manpower",#N/A,FALSE,"J";"Total Direct Manpower",#N/A,FALSE,"J";"Direct Structural Manpower",#N/A,FALSE,"J";"Direct Mechanical Manpower",#N/A,FALSE,"J";"Direct Piping Manpower",#N/A,FALSE,"J";"Direct Tanks Manpower",#N/A,FALSE,"J";"Direct ElecInstrSS Manpower",#N/A,FALSE,"J"}</definedName>
    <definedName name="Shipping" localSheetId="21" hidden="1">{"Total Indirect Manpower",#N/A,FALSE,"J";"Total Direct Manpower",#N/A,FALSE,"J";"Direct Structural Manpower",#N/A,FALSE,"J";"Direct Mechanical Manpower",#N/A,FALSE,"J";"Direct Piping Manpower",#N/A,FALSE,"J";"Direct Tanks Manpower",#N/A,FALSE,"J";"Direct ElecInstrSS Manpower",#N/A,FALSE,"J"}</definedName>
    <definedName name="Shipping" hidden="1">{"Total Indirect Manpower",#N/A,FALSE,"J";"Total Direct Manpower",#N/A,FALSE,"J";"Direct Structural Manpower",#N/A,FALSE,"J";"Direct Mechanical Manpower",#N/A,FALSE,"J";"Direct Piping Manpower",#N/A,FALSE,"J";"Direct Tanks Manpower",#N/A,FALSE,"J";"Direct ElecInstrSS Manpower",#N/A,FALSE,"J"}</definedName>
    <definedName name="shis">[167]dummy!$A$51:$G$74</definedName>
    <definedName name="shit1">#REF!</definedName>
    <definedName name="SHOT" localSheetId="3">'[26]Cost of O &amp; O'!$F$35</definedName>
    <definedName name="SHOT" localSheetId="19">#REF!</definedName>
    <definedName name="SHOT" localSheetId="2">'[26]Cost of O &amp; O'!$F$35</definedName>
    <definedName name="SHOT" localSheetId="25">'[26]Cost of O &amp; O'!$F$35</definedName>
    <definedName name="SHOT" localSheetId="16">#REF!</definedName>
    <definedName name="SHOT">#REF!</definedName>
    <definedName name="shpe" localSheetId="3">#REF!</definedName>
    <definedName name="shpe" localSheetId="22">#REF!</definedName>
    <definedName name="shpe" localSheetId="21">#REF!</definedName>
    <definedName name="shpe">#REF!</definedName>
    <definedName name="Shri1">#REF!</definedName>
    <definedName name="SHS" localSheetId="3">#REF!</definedName>
    <definedName name="SHS">#REF!</definedName>
    <definedName name="shsadfhg">#REF!</definedName>
    <definedName name="SHTA">#REF!</definedName>
    <definedName name="Shuttering">#REF!</definedName>
    <definedName name="SHV">#REF!</definedName>
    <definedName name="SI" localSheetId="3">INDEX(#REF!,MATCH(#REF!,#REF!,0))</definedName>
    <definedName name="si" localSheetId="19">#REF!</definedName>
    <definedName name="SI" localSheetId="2">INDEX(#REF!,MATCH(#REF!,#REF!,0))</definedName>
    <definedName name="SI" localSheetId="25">INDEX(#REF!,MATCH(#REF!,#REF!,0))</definedName>
    <definedName name="si">#REF!</definedName>
    <definedName name="Side">#REF!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C2">#REF!</definedName>
    <definedName name="sinq">#REF!</definedName>
    <definedName name="sis">#REF!</definedName>
    <definedName name="sit">#REF!</definedName>
    <definedName name="sit0">#REF!</definedName>
    <definedName name="SITE">#REF!</definedName>
    <definedName name="Site_est">#REF!</definedName>
    <definedName name="Site_office_rev_24.05.2005">#N/A</definedName>
    <definedName name="SIZE" localSheetId="3">#REF!</definedName>
    <definedName name="SIZE" localSheetId="22">#REF!</definedName>
    <definedName name="SIZE" localSheetId="16">#REF!</definedName>
    <definedName name="SIZE" localSheetId="21">#REF!</definedName>
    <definedName name="SIZE">#REF!</definedName>
    <definedName name="SIZEC" localSheetId="3">#REF!</definedName>
    <definedName name="SIZEC" localSheetId="22">#REF!</definedName>
    <definedName name="SIZEC" localSheetId="21">#REF!</definedName>
    <definedName name="SIZEC">#REF!</definedName>
    <definedName name="SJ" localSheetId="19">INDEX(#REF!,MATCH(#REF!,#REF!,0))</definedName>
    <definedName name="SJ" localSheetId="16">INDEX(#REF!,MATCH(#REF!,#REF!,0))</definedName>
    <definedName name="SJ">INDEX(#REF!,MATCH(#REF!,#REF!,0))</definedName>
    <definedName name="SK" localSheetId="19">INDEX(#REF!,MATCH(#REF!,#REF!,0))</definedName>
    <definedName name="SK" localSheetId="16">INDEX(#REF!,MATCH(#REF!,#REF!,0))</definedName>
    <definedName name="SK">INDEX(#REF!,MATCH(#REF!,#REF!,0))</definedName>
    <definedName name="Skill" localSheetId="3">[131]Inputs!$D$9</definedName>
    <definedName name="Skill" localSheetId="19">#REF!</definedName>
    <definedName name="Skill" localSheetId="2">[131]Inputs!$D$9</definedName>
    <definedName name="Skill" localSheetId="25">[131]Inputs!$D$9</definedName>
    <definedName name="Skill" localSheetId="16">#REF!</definedName>
    <definedName name="Skill">#REF!</definedName>
    <definedName name="skilled" localSheetId="16">#REF!</definedName>
    <definedName name="skilled">#REF!</definedName>
    <definedName name="skirting" localSheetId="3">[168]eff!$E$27</definedName>
    <definedName name="skirting" localSheetId="19">#REF!</definedName>
    <definedName name="skirting" localSheetId="2">[168]eff!$E$27</definedName>
    <definedName name="skirting" localSheetId="25">[168]eff!$E$27</definedName>
    <definedName name="skirting" localSheetId="16">#REF!</definedName>
    <definedName name="skirting">#REF!</definedName>
    <definedName name="SL" localSheetId="19">INDEX(#REF!,MATCH(#REF!,#REF!,0))</definedName>
    <definedName name="SL" localSheetId="16">INDEX(#REF!,MATCH(#REF!,#REF!,0))</definedName>
    <definedName name="SL">INDEX(#REF!,MATCH(#REF!,#REF!,0))</definedName>
    <definedName name="slab" hidden="1">{"form-D1",#N/A,FALSE,"FORM-D1";"form-D1_amt",#N/A,FALSE,"FORM-D1"}</definedName>
    <definedName name="slab_p" localSheetId="3" hidden="1">{"form-D1",#N/A,FALSE,"FORM-D1";"form-D1_amt",#N/A,FALSE,"FORM-D1"}</definedName>
    <definedName name="slab_p" localSheetId="22" hidden="1">{"form-D1",#N/A,FALSE,"FORM-D1";"form-D1_amt",#N/A,FALSE,"FORM-D1"}</definedName>
    <definedName name="slab_p" localSheetId="19" hidden="1">{"form-D1",#N/A,FALSE,"FORM-D1";"form-D1_amt",#N/A,FALSE,"FORM-D1"}</definedName>
    <definedName name="slab_p" localSheetId="2" hidden="1">{"form-D1",#N/A,FALSE,"FORM-D1";"form-D1_amt",#N/A,FALSE,"FORM-D1"}</definedName>
    <definedName name="slab_p" localSheetId="25" hidden="1">{"form-D1",#N/A,FALSE,"FORM-D1";"form-D1_amt",#N/A,FALSE,"FORM-D1"}</definedName>
    <definedName name="slab_p" localSheetId="16" hidden="1">{"form-D1",#N/A,FALSE,"FORM-D1";"form-D1_amt",#N/A,FALSE,"FORM-D1"}</definedName>
    <definedName name="slab_p" localSheetId="21" hidden="1">{"form-D1",#N/A,FALSE,"FORM-D1";"form-D1_amt",#N/A,FALSE,"FORM-D1"}</definedName>
    <definedName name="slab_p" hidden="1">{"form-D1",#N/A,FALSE,"FORM-D1";"form-D1_amt",#N/A,FALSE,"FORM-D1"}</definedName>
    <definedName name="slab_p_1">NA()</definedName>
    <definedName name="SlabD" localSheetId="19">#REF!</definedName>
    <definedName name="SlabD">#REF!</definedName>
    <definedName name="slope" localSheetId="3">#REF!</definedName>
    <definedName name="slope" localSheetId="22">#REF!</definedName>
    <definedName name="SLOPE" localSheetId="16">#REF!</definedName>
    <definedName name="slope" localSheetId="21">#REF!</definedName>
    <definedName name="slope">#REF!</definedName>
    <definedName name="SlopeAreaQ" localSheetId="3">#REF!</definedName>
    <definedName name="SlopeAreaQ">#REF!</definedName>
    <definedName name="SlopeAreaQ___0" localSheetId="3">[169]Cor_01Br6_8!$A$1:$K$138</definedName>
    <definedName name="SlopeAreaQ___0" localSheetId="19">#REF!</definedName>
    <definedName name="SlopeAreaQ___0" localSheetId="2">[169]Cor_01Br6_8!$A$1:$K$138</definedName>
    <definedName name="SlopeAreaQ___0" localSheetId="25">[169]Cor_01Br6_8!$A$1:$K$138</definedName>
    <definedName name="SlopeAreaQ___0" localSheetId="16">#REF!</definedName>
    <definedName name="SlopeAreaQ___0">#REF!</definedName>
    <definedName name="SM" localSheetId="22">INDEX(#REF!,MATCH(#REF!,#REF!,0))</definedName>
    <definedName name="SM" localSheetId="19">INDEX(#REF!,MATCH(#REF!,#REF!,0))</definedName>
    <definedName name="SM" localSheetId="2">INDEX(#REF!,MATCH(#REF!,#REF!,0))</definedName>
    <definedName name="SM" localSheetId="25">INDEX(#REF!,MATCH(#REF!,#REF!,0))</definedName>
    <definedName name="sm" localSheetId="16">#REF!</definedName>
    <definedName name="SM" localSheetId="21">INDEX(#REF!,MATCH(#REF!,#REF!,0))</definedName>
    <definedName name="SM">INDEX(#REF!,MATCH(#REF!,#REF!,0))</definedName>
    <definedName name="SMP" localSheetId="19">INDEX(#REF!,MATCH(#REF!,#REF!,0))</definedName>
    <definedName name="SMP" localSheetId="16">INDEX(#REF!,MATCH(#REF!,#REF!,0))</definedName>
    <definedName name="SMP">INDEX(#REF!,MATCH(#REF!,#REF!,0))</definedName>
    <definedName name="SMPL" localSheetId="19">INDEX(#REF!,MATCH(#REF!,#REF!,0))</definedName>
    <definedName name="SMPL" localSheetId="16">INDEX(#REF!,MATCH(#REF!,#REF!,0))</definedName>
    <definedName name="SMPL">INDEX(#REF!,MATCH(#REF!,#REF!,0))</definedName>
    <definedName name="smsb" localSheetId="22">#REF!</definedName>
    <definedName name="smsb" localSheetId="21">#REF!</definedName>
    <definedName name="smsb">#REF!</definedName>
    <definedName name="snlkjhsljbhdsjbkj">#REF!</definedName>
    <definedName name="SNS">"Picture 2"</definedName>
    <definedName name="soh" localSheetId="2">0%</definedName>
    <definedName name="soh" localSheetId="25">0%</definedName>
    <definedName name="soh">0%</definedName>
    <definedName name="Soil" localSheetId="3">[105]Data!$C$10:$C$15</definedName>
    <definedName name="Soil" localSheetId="19">#REF!</definedName>
    <definedName name="Soil" localSheetId="2">[105]Data!$C$10:$C$15</definedName>
    <definedName name="Soil" localSheetId="25">[105]Data!$C$10:$C$15</definedName>
    <definedName name="Soil" localSheetId="16">#REF!</definedName>
    <definedName name="Soil">#REF!</definedName>
    <definedName name="SoilClass">#REF!</definedName>
    <definedName name="SOL" localSheetId="3">#REF!</definedName>
    <definedName name="SOL" localSheetId="22">#REF!</definedName>
    <definedName name="SOL" localSheetId="21">#REF!</definedName>
    <definedName name="SOL">#REF!</definedName>
    <definedName name="son">#REF!</definedName>
    <definedName name="son_1">#REF!</definedName>
    <definedName name="sone">[19]Report!#REF!</definedName>
    <definedName name="SOR">#REF!</definedName>
    <definedName name="sort1" hidden="1">#REF!</definedName>
    <definedName name="SortAREA" localSheetId="3">#REF!</definedName>
    <definedName name="SortAREA" localSheetId="22">#REF!</definedName>
    <definedName name="SortAREA" localSheetId="21">#REF!</definedName>
    <definedName name="SortAREA">#REF!</definedName>
    <definedName name="Source_Price">#REF!</definedName>
    <definedName name="sourceF">#REF!</definedName>
    <definedName name="SourceV">#REF!</definedName>
    <definedName name="sp" localSheetId="2">4%</definedName>
    <definedName name="sp" localSheetId="25">4%</definedName>
    <definedName name="sp">4%</definedName>
    <definedName name="SpacerDamper" localSheetId="3" hidden="1">{"'PROFITABILITY'!$A$1:$F$45"}</definedName>
    <definedName name="SpacerDamper" localSheetId="22" hidden="1">{"'PROFITABILITY'!$A$1:$F$45"}</definedName>
    <definedName name="SpacerDamper" localSheetId="19" hidden="1">{"'PROFITABILITY'!$A$1:$F$45"}</definedName>
    <definedName name="SpacerDamper" localSheetId="2" hidden="1">{"'PROFITABILITY'!$A$1:$F$45"}</definedName>
    <definedName name="SpacerDamper" localSheetId="25" hidden="1">{"'PROFITABILITY'!$A$1:$F$45"}</definedName>
    <definedName name="SpacerDamper" localSheetId="16" hidden="1">{"'PROFITABILITY'!$A$1:$F$45"}</definedName>
    <definedName name="SpacerDamper" localSheetId="21" hidden="1">{"'PROFITABILITY'!$A$1:$F$45"}</definedName>
    <definedName name="SpacerDamper" hidden="1">{"'PROFITABILITY'!$A$1:$F$45"}</definedName>
    <definedName name="Spalls">#REF!</definedName>
    <definedName name="SPAN" localSheetId="19">VLOOKUP(#REF!&amp;#REF!,#REF!,4,FALSE)</definedName>
    <definedName name="SPAN" localSheetId="16">VLOOKUP(#REF!&amp;#REF!,#REF!,4,FALSE)</definedName>
    <definedName name="SPAN">VLOOKUP(#REF!&amp;#REF!,#REF!,4,FALSE)</definedName>
    <definedName name="Spanner_Auto_File">"C:\Documents and Settings\pcsai\My Documents\DRAIN_De.x2a"</definedName>
    <definedName name="SPAR" localSheetId="22">#REF!</definedName>
    <definedName name="SPAR" localSheetId="21">#REF!</definedName>
    <definedName name="SPAR">#REF!</definedName>
    <definedName name="Spare" localSheetId="3" hidden="1">{"'PROFITABILITY'!$A$1:$F$45"}</definedName>
    <definedName name="Spare" localSheetId="22" hidden="1">{"'PROFITABILITY'!$A$1:$F$45"}</definedName>
    <definedName name="Spare" localSheetId="19" hidden="1">{"'PROFITABILITY'!$A$1:$F$45"}</definedName>
    <definedName name="Spare" localSheetId="2" hidden="1">{"'PROFITABILITY'!$A$1:$F$45"}</definedName>
    <definedName name="Spare" localSheetId="25" hidden="1">{"'PROFITABILITY'!$A$1:$F$45"}</definedName>
    <definedName name="Spare" localSheetId="16" hidden="1">{"'PROFITABILITY'!$A$1:$F$45"}</definedName>
    <definedName name="Spare" localSheetId="21" hidden="1">{"'PROFITABILITY'!$A$1:$F$45"}</definedName>
    <definedName name="Spare" hidden="1">{"'PROFITABILITY'!$A$1:$F$45"}</definedName>
    <definedName name="SPAVER" localSheetId="3">'[60]Cost of O &amp; O'!$F$21</definedName>
    <definedName name="SPAVER" localSheetId="19">#REF!</definedName>
    <definedName name="SPAVER" localSheetId="2">'[60]Cost of O &amp; O'!$F$21</definedName>
    <definedName name="SPAVER" localSheetId="25">'[60]Cost of O &amp; O'!$F$21</definedName>
    <definedName name="SPAVER" localSheetId="16">#REF!</definedName>
    <definedName name="SPAVER">#REF!</definedName>
    <definedName name="SPEC_13" localSheetId="22">#REF!</definedName>
    <definedName name="SPEC_13" localSheetId="16">#REF!</definedName>
    <definedName name="SPEC_13" localSheetId="21">#REF!</definedName>
    <definedName name="SPEC_13">#REF!</definedName>
    <definedName name="SPEC_14" localSheetId="22">#REF!</definedName>
    <definedName name="SPEC_14" localSheetId="21">#REF!</definedName>
    <definedName name="SPEC_14">#REF!</definedName>
    <definedName name="SPEC_15">#REF!</definedName>
    <definedName name="SPEC_16">#REF!</definedName>
    <definedName name="SPEC_17">#REF!</definedName>
    <definedName name="SPEC_18">#REF!</definedName>
    <definedName name="SPEC_19">#REF!</definedName>
    <definedName name="SPEC_20">#REF!</definedName>
    <definedName name="SPEC_21">#REF!</definedName>
    <definedName name="SPEC_22">#REF!</definedName>
    <definedName name="SPEC_23">#REF!</definedName>
    <definedName name="SPEC_24">#REF!</definedName>
    <definedName name="SPEC_25">#REF!</definedName>
    <definedName name="SPEC2">#REF!</definedName>
    <definedName name="SpecialPrice" hidden="1">#REF!</definedName>
    <definedName name="spfactor" localSheetId="22">#REF!</definedName>
    <definedName name="spfactor" localSheetId="21">#REF!</definedName>
    <definedName name="spfactor">#REF!</definedName>
    <definedName name="Spl">#REF!</definedName>
    <definedName name="spp">#REF!</definedName>
    <definedName name="SPRINK" localSheetId="3">'[26]Cost of O &amp; O'!$F$23</definedName>
    <definedName name="SPRINK" localSheetId="19">#REF!</definedName>
    <definedName name="SPRINK" localSheetId="2">'[26]Cost of O &amp; O'!$F$23</definedName>
    <definedName name="SPRINK" localSheetId="25">'[26]Cost of O &amp; O'!$F$23</definedName>
    <definedName name="SPRINK" localSheetId="16">#REF!</definedName>
    <definedName name="SPRINK">#REF!</definedName>
    <definedName name="SPTNP" localSheetId="3">[170]TABLES!$E$4:$F$57</definedName>
    <definedName name="SPTNP" localSheetId="22">#REF!</definedName>
    <definedName name="SPTNP" localSheetId="19">#REF!</definedName>
    <definedName name="SPTNP" localSheetId="2">[170]TABLES!$E$4:$F$57</definedName>
    <definedName name="SPTNP" localSheetId="25">[170]TABLES!$E$4:$F$57</definedName>
    <definedName name="SPTNP" localSheetId="16">#REF!</definedName>
    <definedName name="SPTNP" localSheetId="21">#REF!</definedName>
    <definedName name="SPTNP">#REF!</definedName>
    <definedName name="SQRT__1___0.6___1.0" localSheetId="22">#REF!</definedName>
    <definedName name="SQRT__1___0.6___1.0" localSheetId="21">#REF!</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cem" localSheetId="3">[171]RA!$P$27</definedName>
    <definedName name="srcem" localSheetId="19">#REF!</definedName>
    <definedName name="srcem" localSheetId="2">[171]RA!$P$27</definedName>
    <definedName name="srcem" localSheetId="25">[171]RA!$P$27</definedName>
    <definedName name="srcem" localSheetId="16">#REF!</definedName>
    <definedName name="srcem">#REF!</definedName>
    <definedName name="sri">#REF!</definedName>
    <definedName name="srk"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6"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rk"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ss" localSheetId="3">#REF!</definedName>
    <definedName name="ss" localSheetId="22">#REF!</definedName>
    <definedName name="ss" localSheetId="4">#REF!</definedName>
    <definedName name="ss" localSheetId="21">#REF!</definedName>
    <definedName name="ss">#REF!</definedName>
    <definedName name="SS_Adv">'[104]SS 13-14'!#REF!</definedName>
    <definedName name="SS_AGWC">'[104]SS 13-14'!#REF!</definedName>
    <definedName name="SS_AM">'[104]SS 13-14'!#REF!</definedName>
    <definedName name="SS_ANFA">'[104]SS 13-14'!#REF!</definedName>
    <definedName name="SS_ANFE">'[104]SS 13-14'!#REF!</definedName>
    <definedName name="SS_ANFEBG">'[104]SS 13-14'!#REF!</definedName>
    <definedName name="SS_ANWC">'[104]SS 13-14'!#REF!</definedName>
    <definedName name="SS_Apr">'[104]SS 13-14'!$AN:$AN</definedName>
    <definedName name="SS_Aug">'[104]SS 13-14'!$AR:$AR</definedName>
    <definedName name="SS_Avg_Adv">'[104]SS 13-14'!#REF!</definedName>
    <definedName name="SS_Avg_COI">'[104]SS 13-14'!#REF!</definedName>
    <definedName name="SS_Avg_OCA">'[104]SS 13-14'!#REF!</definedName>
    <definedName name="SS_Avg_OCL">'[104]SS 13-14'!#REF!</definedName>
    <definedName name="SS_Avg_OS">'[104]SS 13-14'!#REF!</definedName>
    <definedName name="SS_Avg_Stk">'[104]SS 13-14'!#REF!</definedName>
    <definedName name="SS_Avg_VC">'[104]SS 13-14'!#REF!</definedName>
    <definedName name="SS_Avg_WC_Key">#REF!</definedName>
    <definedName name="ss_coi">'[104]SS 13-14'!#REF!</definedName>
    <definedName name="SS_COU">'[104]SS 13-14'!#REF!</definedName>
    <definedName name="SS_Dec">'[104]SS 13-14'!$AV:$AV</definedName>
    <definedName name="SS_Deprn">'[104]SS 13-14'!#REF!</definedName>
    <definedName name="SS_Feb">'[104]SS 13-14'!$AX:$AX</definedName>
    <definedName name="SS_GM">'[104]SS 13-14'!#REF!</definedName>
    <definedName name="SS_Jan">'[104]SS 13-14'!$AW:$AW</definedName>
    <definedName name="SS_Jul">'[104]SS 13-14'!$AQ:$AQ</definedName>
    <definedName name="SS_Jun">'[104]SS 13-14'!$AP:$AP</definedName>
    <definedName name="SS_Key">'[104]SS 13-14'!#REF!</definedName>
    <definedName name="SS_Mar">'[104]SS 13-14'!$AY:$AY</definedName>
    <definedName name="SS_MAT_Sales">'[104]SS 13-14'!#REF!</definedName>
    <definedName name="SS_May">'[104]SS 13-14'!$AO:$AO</definedName>
    <definedName name="SS_Nov">'[104]SS 13-14'!$AU:$AU</definedName>
    <definedName name="SS_NWC">'[104]SS 13-14'!#REF!</definedName>
    <definedName name="SS_OB_Cust">'[104]SS 13-14'!#REF!</definedName>
    <definedName name="SS_OB_IU">'[104]SS 13-14'!#REF!</definedName>
    <definedName name="SS_OCA">'[104]SS 13-14'!#REF!</definedName>
    <definedName name="SS_OCL">'[104]SS 13-14'!#REF!</definedName>
    <definedName name="SS_Oct">'[104]SS 13-14'!$AT:$AT</definedName>
    <definedName name="SS_OD_Common">'[104]SS 13-14'!#REF!</definedName>
    <definedName name="SS_OI_Cust">'[104]SS 13-14'!#REF!</definedName>
    <definedName name="SS_OI_IU">'[104]SS 13-14'!#REF!</definedName>
    <definedName name="SS_OS">'[104]SS 13-14'!#REF!</definedName>
    <definedName name="SS_PBDIT">'[104]SS 13-14'!#REF!</definedName>
    <definedName name="SS_PBIT">'[104]SS 13-14'!#REF!</definedName>
    <definedName name="SS_Per_Key">#REF!</definedName>
    <definedName name="SS_Res_Key">#REF!</definedName>
    <definedName name="SS_Sales_Cust">'[104]SS 13-14'!#REF!</definedName>
    <definedName name="SS_Sales_IU">'[104]SS 13-14'!#REF!</definedName>
    <definedName name="SS_Sep">'[104]SS 13-14'!$AS:$AS</definedName>
    <definedName name="SS_Stk">'[104]SS 13-14'!#REF!</definedName>
    <definedName name="SS_Top_Key">#REF!</definedName>
    <definedName name="SS_VC">'[104]SS 13-14'!#REF!</definedName>
    <definedName name="SS_WC_Key">#REF!</definedName>
    <definedName name="SS400_401" localSheetId="22">#REF!</definedName>
    <definedName name="SS400_401" localSheetId="4">#REF!</definedName>
    <definedName name="SS400_401" localSheetId="21">#REF!</definedName>
    <definedName name="SS400_401">#REF!</definedName>
    <definedName name="ss401_404" localSheetId="22">#REF!</definedName>
    <definedName name="ss401_404" localSheetId="4">#REF!</definedName>
    <definedName name="ss401_404" localSheetId="21">#REF!</definedName>
    <definedName name="ss401_404">#REF!</definedName>
    <definedName name="ss405_408">#REF!</definedName>
    <definedName name="SS421_422">#REF!</definedName>
    <definedName name="ss421_424">#REF!</definedName>
    <definedName name="ss6_bop_f">#REF!</definedName>
    <definedName name="ss6_bop_v">#REF!</definedName>
    <definedName name="ss6_bop_w">#REF!</definedName>
    <definedName name="ss6_civ_f">#REF!</definedName>
    <definedName name="ss6_civ_v">#REF!</definedName>
    <definedName name="ss6_civ_w">#REF!</definedName>
    <definedName name="ss6_cond_f">#REF!</definedName>
    <definedName name="ss6_cond_v">#REF!</definedName>
    <definedName name="ss6_cond_w">#REF!</definedName>
    <definedName name="ss6_ct_f">#REF!</definedName>
    <definedName name="ss6_ct_v">#REF!</definedName>
    <definedName name="ss6_ct_w">#REF!</definedName>
    <definedName name="ss6_e_f">#REF!</definedName>
    <definedName name="ss6_e_v">#REF!</definedName>
    <definedName name="ss6_e_w">#REF!</definedName>
    <definedName name="ss6_ec_f">#REF!</definedName>
    <definedName name="ss6_ec_v">#REF!</definedName>
    <definedName name="ss6_ec_w">#REF!</definedName>
    <definedName name="ss6_fuel_f">#REF!</definedName>
    <definedName name="ss6_fuel_v">#REF!</definedName>
    <definedName name="ss6_fuel_w">#REF!</definedName>
    <definedName name="ss6_geno_f">#REF!</definedName>
    <definedName name="ss6_geno_v">#REF!</definedName>
    <definedName name="ss6_geno_w">#REF!</definedName>
    <definedName name="ss6_gt_f">#REF!</definedName>
    <definedName name="ss6_gt_v">#REF!</definedName>
    <definedName name="ss6_gt_w">#REF!</definedName>
    <definedName name="ss6_gtax_f">#REF!</definedName>
    <definedName name="ss6_gtax_v">#REF!</definedName>
    <definedName name="ss6_gtax_w">#REF!</definedName>
    <definedName name="ss6_hrsg_f">#REF!</definedName>
    <definedName name="ss6_hrsg_v">#REF!</definedName>
    <definedName name="ss6_hrsg_w">#REF!</definedName>
    <definedName name="ss6_ic_f">#REF!</definedName>
    <definedName name="ss6_ic_v">#REF!</definedName>
    <definedName name="ss6_ic_w">#REF!</definedName>
    <definedName name="ss6_st_f">#REF!</definedName>
    <definedName name="ss6_st_v">#REF!</definedName>
    <definedName name="ss6_st_w">#REF!</definedName>
    <definedName name="ss8_bop_f">#REF!</definedName>
    <definedName name="ss8_bop_v">#REF!</definedName>
    <definedName name="ss8_bop_w">#REF!</definedName>
    <definedName name="ss8_civ_f">#REF!</definedName>
    <definedName name="ss8_civ_v">#REF!</definedName>
    <definedName name="ss8_civ_w">#REF!</definedName>
    <definedName name="ss8_cond_f">#REF!</definedName>
    <definedName name="ss8_cond_v">#REF!</definedName>
    <definedName name="ss8_cond_w">#REF!</definedName>
    <definedName name="ss8_ct_f">#REF!</definedName>
    <definedName name="ss8_ct_v">#REF!</definedName>
    <definedName name="ss8_ct_w">#REF!</definedName>
    <definedName name="ss8_e_f">#REF!</definedName>
    <definedName name="ss8_e_v">#REF!</definedName>
    <definedName name="ss8_e_w">#REF!</definedName>
    <definedName name="ss8_ec_f">#REF!</definedName>
    <definedName name="ss8_ec_v">#REF!</definedName>
    <definedName name="ss8_ec_w">#REF!</definedName>
    <definedName name="ss8_fuel_f">#REF!</definedName>
    <definedName name="ss8_fuel_v">#REF!</definedName>
    <definedName name="ss8_fuel_w">#REF!</definedName>
    <definedName name="ss8_geno_f">#REF!</definedName>
    <definedName name="ss8_geno_v">#REF!</definedName>
    <definedName name="ss8_geno_w">#REF!</definedName>
    <definedName name="ss8_gt_f">#REF!</definedName>
    <definedName name="ss8_gt_v">#REF!</definedName>
    <definedName name="ss8_gt_w">#REF!</definedName>
    <definedName name="ss8_gtax_f">#REF!</definedName>
    <definedName name="ss8_gtax_v">#REF!</definedName>
    <definedName name="ss8_gtax_w">#REF!</definedName>
    <definedName name="ss8_hrsg_f">#REF!</definedName>
    <definedName name="ss8_hrsg_v">#REF!</definedName>
    <definedName name="ss8_hrsg_w">#REF!</definedName>
    <definedName name="ss8_ic_f">#REF!</definedName>
    <definedName name="ss8_ic_v">#REF!</definedName>
    <definedName name="ss8_ic_w">#REF!</definedName>
    <definedName name="ss8_st_f">#REF!</definedName>
    <definedName name="ss8_st_v">#REF!</definedName>
    <definedName name="ss8_st_w">#REF!</definedName>
    <definedName name="ss9_bop_f">#REF!</definedName>
    <definedName name="ss9_bop_v">#REF!</definedName>
    <definedName name="ss9_bop_w">#REF!</definedName>
    <definedName name="ss9_civ_f">#REF!</definedName>
    <definedName name="ss9_civ_v">#REF!</definedName>
    <definedName name="ss9_civ_w">#REF!</definedName>
    <definedName name="ss9_cond_f">#REF!</definedName>
    <definedName name="ss9_cond_v">#REF!</definedName>
    <definedName name="ss9_cond_w">#REF!</definedName>
    <definedName name="ss9_ct_f">#REF!</definedName>
    <definedName name="ss9_ct_v">#REF!</definedName>
    <definedName name="ss9_ct_w">#REF!</definedName>
    <definedName name="ss9_e_f">#REF!</definedName>
    <definedName name="ss9_e_v">#REF!</definedName>
    <definedName name="ss9_e_w">#REF!</definedName>
    <definedName name="ss9_ec_f">#REF!</definedName>
    <definedName name="ss9_ec_v">#REF!</definedName>
    <definedName name="ss9_ec_w">#REF!</definedName>
    <definedName name="ss9_fuel_f">#REF!</definedName>
    <definedName name="ss9_fuel_v">#REF!</definedName>
    <definedName name="ss9_fuel_w">#REF!</definedName>
    <definedName name="ss9_geno_f">#REF!</definedName>
    <definedName name="ss9_geno_v">#REF!</definedName>
    <definedName name="ss9_geno_w">#REF!</definedName>
    <definedName name="ss9_gt_f">#REF!</definedName>
    <definedName name="ss9_gt_v">#REF!</definedName>
    <definedName name="ss9_gt_w">#REF!</definedName>
    <definedName name="ss9_gtax_f">#REF!</definedName>
    <definedName name="ss9_gtax_v">#REF!</definedName>
    <definedName name="ss9_gtax_w">#REF!</definedName>
    <definedName name="ss9_hrsg_f">#REF!</definedName>
    <definedName name="ss9_hrsg_v">#REF!</definedName>
    <definedName name="ss9_hrsg_w">#REF!</definedName>
    <definedName name="ss9_ic_f">#REF!</definedName>
    <definedName name="ss9_ic_v">#REF!</definedName>
    <definedName name="ss9_ic_w">#REF!</definedName>
    <definedName name="ss9_st_f">#REF!</definedName>
    <definedName name="ss9_st_v">#REF!</definedName>
    <definedName name="ss9_st_w">#REF!</definedName>
    <definedName name="ssa">[33]Coalmine!#REF!</definedName>
    <definedName name="ssb">[33]Coalmine!#REF!</definedName>
    <definedName name="SSDFF">#REF!</definedName>
    <definedName name="ssf">#REF!</definedName>
    <definedName name="ssfsd">#REF!</definedName>
    <definedName name="ssl">#REF!</definedName>
    <definedName name="Ssm">#REF!</definedName>
    <definedName name="sss" localSheetId="22">#REF!</definedName>
    <definedName name="sss" localSheetId="21">#REF!</definedName>
    <definedName name="sss">#REF!</definedName>
    <definedName name="sss_1">#REF!</definedName>
    <definedName name="ssss">#REF!</definedName>
    <definedName name="sssss">#REF!</definedName>
    <definedName name="SSSSSS" localSheetId="3">[172]PROCTOR!#REF!</definedName>
    <definedName name="SSSSSS" localSheetId="19">#REF!</definedName>
    <definedName name="SSSSSS" localSheetId="2">[172]PROCTOR!#REF!</definedName>
    <definedName name="SSSSSS" localSheetId="25">[172]PROCTOR!#REF!</definedName>
    <definedName name="SSSSSS" localSheetId="16">#REF!</definedName>
    <definedName name="SSSSSS">#REF!</definedName>
    <definedName name="sssssssss" localSheetId="22">#REF!</definedName>
    <definedName name="sssssssss" localSheetId="2">#REF!</definedName>
    <definedName name="sssssssss" localSheetId="25">#REF!</definedName>
    <definedName name="sssssssss" localSheetId="16">#REF!</definedName>
    <definedName name="sssssssss" localSheetId="21">#REF!</definedName>
    <definedName name="sssssssss">#REF!</definedName>
    <definedName name="SSSSSSSSSSSS" localSheetId="22" hidden="1">#REF!</definedName>
    <definedName name="SSSSSSSSSSSS" localSheetId="21" hidden="1">#REF!</definedName>
    <definedName name="SSSSSSSSSSSS" hidden="1">#REF!</definedName>
    <definedName name="sssssssssssss" hidden="1">{"form-D1",#N/A,FALSE,"FORM-D1";"form-D1_amt",#N/A,FALSE,"FORM-D1"}</definedName>
    <definedName name="sssssssssssssas" hidden="1">{"form-D1",#N/A,FALSE,"FORM-D1";"form-D1_amt",#N/A,FALSE,"FORM-D1"}</definedName>
    <definedName name="ST" localSheetId="22">#REF!</definedName>
    <definedName name="ST" localSheetId="21">#REF!</definedName>
    <definedName name="ST" localSheetId="1">#REF!</definedName>
    <definedName name="ST">#REF!</definedName>
    <definedName name="st_list">#REF!</definedName>
    <definedName name="ST220CTL">#REF!</definedName>
    <definedName name="STA">#REF!</definedName>
    <definedName name="STA22SCADA">#REF!</definedName>
    <definedName name="STA2SCADA">#REF!</definedName>
    <definedName name="STA2STCTL">#REF!</definedName>
    <definedName name="STAFF" localSheetId="3">'[47]P Staff fac'!$C$4</definedName>
    <definedName name="STAFF" localSheetId="22">#REF!</definedName>
    <definedName name="STAFF" localSheetId="19">#REF!</definedName>
    <definedName name="STAFF" localSheetId="2">'[47]P Staff fac'!$C$4</definedName>
    <definedName name="STAFF" localSheetId="25">'[47]P Staff fac'!$C$4</definedName>
    <definedName name="staff" localSheetId="16">#REF!</definedName>
    <definedName name="STAFF" localSheetId="21">#REF!</definedName>
    <definedName name="STAFF">#REF!</definedName>
    <definedName name="Staff_and_IDL_Ave" localSheetId="22">#REF!</definedName>
    <definedName name="Staff_and_IDL_Ave" localSheetId="21">#REF!</definedName>
    <definedName name="Staff_and_IDL_Ave">#REF!</definedName>
    <definedName name="StaffGrades">#REF!</definedName>
    <definedName name="Stage" localSheetId="3">'[161]Fill this out first...'!$D$12</definedName>
    <definedName name="Stage" localSheetId="22">#REF!</definedName>
    <definedName name="Stage" localSheetId="19">#REF!</definedName>
    <definedName name="Stage" localSheetId="2">'[161]Fill this out first...'!$D$12</definedName>
    <definedName name="Stage" localSheetId="25">'[161]Fill this out first...'!$D$12</definedName>
    <definedName name="Stage" localSheetId="16">#REF!</definedName>
    <definedName name="Stage" localSheetId="21">#REF!</definedName>
    <definedName name="Stage">#REF!</definedName>
    <definedName name="Staircase" localSheetId="16">#REF!</definedName>
    <definedName name="Staircase">#REF!</definedName>
    <definedName name="Staircase2">#REF!</definedName>
    <definedName name="StartLine">#REF!</definedName>
    <definedName name="STATEMENT_1" localSheetId="22">#REF!</definedName>
    <definedName name="STATEMENT_1" localSheetId="21">#REF!</definedName>
    <definedName name="STATEMENT_1">#REF!</definedName>
    <definedName name="STATEMENT_2" localSheetId="22">#REF!</definedName>
    <definedName name="STATEMENT_2" localSheetId="21">#REF!</definedName>
    <definedName name="STATEMENT_2">#REF!</definedName>
    <definedName name="STATEMENT_3">#REF!</definedName>
    <definedName name="STATEMENT_4">#REF!</definedName>
    <definedName name="Status">#REF!</definedName>
    <definedName name="Statutory" hidden="1">{"'Sheet1'!$A$4386:$N$4591"}</definedName>
    <definedName name="STCTL">#REF!</definedName>
    <definedName name="STCTL2">#REF!</definedName>
    <definedName name="STCTL220">#REF!</definedName>
    <definedName name="STD" localSheetId="1">#REF!</definedName>
    <definedName name="STD">#REF!</definedName>
    <definedName name="ste">#REF!</definedName>
    <definedName name="steam_props">#REF!</definedName>
    <definedName name="steam_trap">#REF!</definedName>
    <definedName name="STEEL">#REF!</definedName>
    <definedName name="STEEL220">#REF!</definedName>
    <definedName name="stfr">#REF!</definedName>
    <definedName name="Stg_Sub">#REF!</definedName>
    <definedName name="Stg_Super">#REF!</definedName>
    <definedName name="stock">#REF!</definedName>
    <definedName name="STR" localSheetId="22">IFERROR(LEFT(INDEX(#REF!,MATCH(#REF!,#REF!,0)),3),"")</definedName>
    <definedName name="STR" localSheetId="19">IFERROR(LEFT(INDEX(#REF!,MATCH(#REF!,#REF!,0)),3),"")</definedName>
    <definedName name="STR" localSheetId="2">IFERROR(LEFT(INDEX(#REF!,MATCH(#REF!,#REF!,0)),3),"")</definedName>
    <definedName name="STR" localSheetId="25">IFERROR(LEFT(INDEX(#REF!,MATCH(#REF!,#REF!,0)),3),"")</definedName>
    <definedName name="STR" localSheetId="16">#REF!</definedName>
    <definedName name="STR" localSheetId="21">IFERROR(LEFT(INDEX(#REF!,MATCH(#REF!,#REF!,0)),3),"")</definedName>
    <definedName name="STR">IFERROR(LEFT(INDEX(#REF!,MATCH(#REF!,#REF!,0)),3),"")</definedName>
    <definedName name="Str.1" localSheetId="3" hidden="1">{"form-D1",#N/A,FALSE,"FORM-D1";"form-D1_amt",#N/A,FALSE,"FORM-D1"}</definedName>
    <definedName name="Str.1" localSheetId="22" hidden="1">{"form-D1",#N/A,FALSE,"FORM-D1";"form-D1_amt",#N/A,FALSE,"FORM-D1"}</definedName>
    <definedName name="Str.1" localSheetId="19" hidden="1">{"form-D1",#N/A,FALSE,"FORM-D1";"form-D1_amt",#N/A,FALSE,"FORM-D1"}</definedName>
    <definedName name="Str.1" localSheetId="2" hidden="1">{"form-D1",#N/A,FALSE,"FORM-D1";"form-D1_amt",#N/A,FALSE,"FORM-D1"}</definedName>
    <definedName name="Str.1" localSheetId="25" hidden="1">{"form-D1",#N/A,FALSE,"FORM-D1";"form-D1_amt",#N/A,FALSE,"FORM-D1"}</definedName>
    <definedName name="Str.1" localSheetId="16" hidden="1">{"form-D1",#N/A,FALSE,"FORM-D1";"form-D1_amt",#N/A,FALSE,"FORM-D1"}</definedName>
    <definedName name="Str.1" localSheetId="21" hidden="1">{"form-D1",#N/A,FALSE,"FORM-D1";"form-D1_amt",#N/A,FALSE,"FORM-D1"}</definedName>
    <definedName name="Str.1" hidden="1">{"form-D1",#N/A,FALSE,"FORM-D1";"form-D1_amt",#N/A,FALSE,"FORM-D1"}</definedName>
    <definedName name="Stretch" localSheetId="3">#REF!</definedName>
    <definedName name="Stretch" localSheetId="22">#REF!</definedName>
    <definedName name="Stretch" localSheetId="16">#REF!</definedName>
    <definedName name="Stretch" localSheetId="21">#REF!</definedName>
    <definedName name="Stretch">#REF!</definedName>
    <definedName name="StrID">#REF!</definedName>
    <definedName name="StringingTool" localSheetId="16">OFFSET(#REF!,0,0,COUNTA(#REF!),1)</definedName>
    <definedName name="StringingTool">OFFSET(#REF!,0,0,COUNTA(#REF!),1)</definedName>
    <definedName name="stru_det" localSheetId="19">#REF!</definedName>
    <definedName name="stru_det">#REF!</definedName>
    <definedName name="Structure" localSheetId="22">#REF!</definedName>
    <definedName name="Structure" localSheetId="2">#REF!</definedName>
    <definedName name="Structure" localSheetId="25">#REF!</definedName>
    <definedName name="Structure" localSheetId="21">#REF!</definedName>
    <definedName name="Structure" localSheetId="1">#REF!</definedName>
    <definedName name="Structure">#REF!</definedName>
    <definedName name="StructureType">#REF!</definedName>
    <definedName name="stub400">'[110]Tower &amp; Stub Master'!$B$77:$I$124</definedName>
    <definedName name="stubtype">'[110]Tower &amp; Stub Master'!$B$129:$C$146</definedName>
    <definedName name="stubtype1">'[110]Tower &amp; Stub Master'!$C$129:$C$146</definedName>
    <definedName name="su">#REF!</definedName>
    <definedName name="Subcontract">#REF!</definedName>
    <definedName name="Subject">#REF!</definedName>
    <definedName name="substation">#REF!</definedName>
    <definedName name="SUBSTN_LST">#REF!</definedName>
    <definedName name="SubTotalArea">#REF!</definedName>
    <definedName name="SubTotalPrice">#REF!</definedName>
    <definedName name="sum">#REF!</definedName>
    <definedName name="sumana">#REF!</definedName>
    <definedName name="SUMExtraCredit">#REF!</definedName>
    <definedName name="SUMIF">#REF!</definedName>
    <definedName name="SUMIFExtraCredit">#REF!</definedName>
    <definedName name="SUMM" localSheetId="2">#REF!</definedName>
    <definedName name="SUMM" localSheetId="25">#REF!</definedName>
    <definedName name="SUMM">#REF!</definedName>
    <definedName name="SUMMARY" localSheetId="1">#REF!</definedName>
    <definedName name="SUMMARY">#REF!</definedName>
    <definedName name="summary_1">#REF!</definedName>
    <definedName name="SUMMARY_OTHER_EXPS" localSheetId="1">#REF!</definedName>
    <definedName name="SUMMARY_OTHER_EXPS">#REF!</definedName>
    <definedName name="SummaryNew" hidden="1">#REF!</definedName>
    <definedName name="SUMMARYR" localSheetId="2">#REF!</definedName>
    <definedName name="SUMMARYR" localSheetId="25">#REF!</definedName>
    <definedName name="SUMMARYR">#REF!</definedName>
    <definedName name="Summaryy">#REF!</definedName>
    <definedName name="sump">#REF!</definedName>
    <definedName name="sumtotal">#REF!</definedName>
    <definedName name="sun">#REF!</definedName>
    <definedName name="sUNDR">#REF!</definedName>
    <definedName name="sunjay">#REF!</definedName>
    <definedName name="sunjay_1">#REF!</definedName>
    <definedName name="supb" localSheetId="3">'[87]Civil &amp; design'!$F$14</definedName>
    <definedName name="supb" localSheetId="19">#REF!</definedName>
    <definedName name="supb" localSheetId="2">'[87]Civil &amp; design'!$F$14</definedName>
    <definedName name="supb" localSheetId="25">'[87]Civil &amp; design'!$F$14</definedName>
    <definedName name="supb" localSheetId="16">#REF!</definedName>
    <definedName name="supb">#REF!</definedName>
    <definedName name="supc" localSheetId="3">'[87]Civil &amp; design'!$F$15</definedName>
    <definedName name="supc" localSheetId="19">#REF!</definedName>
    <definedName name="supc" localSheetId="2">'[87]Civil &amp; design'!$F$15</definedName>
    <definedName name="supc" localSheetId="25">'[87]Civil &amp; design'!$F$15</definedName>
    <definedName name="supc" localSheetId="16">#REF!</definedName>
    <definedName name="supc">#REF!</definedName>
    <definedName name="supervisor" localSheetId="3">[173]Inputs!$D$20</definedName>
    <definedName name="supervisor" localSheetId="19">#REF!</definedName>
    <definedName name="supervisor" localSheetId="2">[173]Inputs!$D$20</definedName>
    <definedName name="supervisor" localSheetId="25">[173]Inputs!$D$20</definedName>
    <definedName name="supervisor" localSheetId="16">#REF!</definedName>
    <definedName name="supervisor">#REF!</definedName>
    <definedName name="Supervisors" localSheetId="3">'[65]Basic Rates'!$C$6</definedName>
    <definedName name="Supervisors" localSheetId="19">#REF!</definedName>
    <definedName name="Supervisors" localSheetId="2">'[65]Basic Rates'!$C$6</definedName>
    <definedName name="Supervisors" localSheetId="25">'[65]Basic Rates'!$C$6</definedName>
    <definedName name="Supervisors" localSheetId="16">#REF!</definedName>
    <definedName name="Supervisors">#REF!</definedName>
    <definedName name="supht" localSheetId="3">[174]Intro!$L$124</definedName>
    <definedName name="supht" localSheetId="19">#REF!</definedName>
    <definedName name="supht" localSheetId="2">[174]Intro!$L$124</definedName>
    <definedName name="supht" localSheetId="25">[174]Intro!$L$124</definedName>
    <definedName name="supht" localSheetId="16">#REF!</definedName>
    <definedName name="supht">#REF!</definedName>
    <definedName name="Supplies" localSheetId="22">#REF!</definedName>
    <definedName name="Supplies" localSheetId="16">#REF!</definedName>
    <definedName name="Supplies" localSheetId="21">#REF!</definedName>
    <definedName name="Supplies">#REF!</definedName>
    <definedName name="supply" localSheetId="22">#REF!</definedName>
    <definedName name="supply" localSheetId="21">#REF!</definedName>
    <definedName name="supply">#REF!</definedName>
    <definedName name="Supplykalpaka160714">#REF!</definedName>
    <definedName name="supplysch">#REF!</definedName>
    <definedName name="suproject">#REF!</definedName>
    <definedName name="suresh123">#REF!</definedName>
    <definedName name="SurveyTool" localSheetId="19">OFFSET(#REF!,0,0,COUNTA(#REF!),1)</definedName>
    <definedName name="SurveyTool">OFFSET(#REF!,0,0,COUNTA(#REF!),1)</definedName>
    <definedName name="Sv" localSheetId="19">#REF!</definedName>
    <definedName name="Sv" localSheetId="2">#REF!</definedName>
    <definedName name="Sv" localSheetId="25">#REF!</definedName>
    <definedName name="Sv">#REF!</definedName>
    <definedName name="sw">'[84]220 11  BS '!#REF!</definedName>
    <definedName name="swd_Adl_dis" localSheetId="19">#REF!</definedName>
    <definedName name="swd_Adl_dis" localSheetId="16">#REF!</definedName>
    <definedName name="swd_Adl_dis">#REF!</definedName>
    <definedName name="swd_cd" localSheetId="16">#REF!</definedName>
    <definedName name="swd_cd">#REF!</definedName>
    <definedName name="swd_er">#REF!</definedName>
    <definedName name="swd_fi">#REF!</definedName>
    <definedName name="SWGR12">#REF!</definedName>
    <definedName name="SWGR345">#REF!</definedName>
    <definedName name="SWH">#REF!</definedName>
    <definedName name="SWH_">#REF!</definedName>
    <definedName name="swi">#REF!</definedName>
    <definedName name="sws">#REF!</definedName>
    <definedName name="swt">#REF!</definedName>
    <definedName name="sxfghnsfdhs">#REF!</definedName>
    <definedName name="szdczsxf">#REF!</definedName>
    <definedName name="szdfszfgvzxdc">#REF!</definedName>
    <definedName name="szdrfgfd">#REF!</definedName>
    <definedName name="szdrfgzdf">#REF!</definedName>
    <definedName name="t" localSheetId="22">#REF!</definedName>
    <definedName name="t" localSheetId="21">#REF!</definedName>
    <definedName name="t">#REF!</definedName>
    <definedName name="t___0">#REF!</definedName>
    <definedName name="t___13">#REF!</definedName>
    <definedName name="T_Type" localSheetId="19">IFERROR(VLOOKUP(#REF!,#REF!,2,FALSE)," ")</definedName>
    <definedName name="T_Type">IFERROR(VLOOKUP(#REF!,#REF!,2,FALSE)," ")</definedName>
    <definedName name="T0">#REF!</definedName>
    <definedName name="T1_" localSheetId="2">#N/A</definedName>
    <definedName name="T1_" localSheetId="25">#N/A</definedName>
    <definedName name="T1_">#N/A</definedName>
    <definedName name="T2_">#N/A</definedName>
    <definedName name="T3_">#N/A</definedName>
    <definedName name="T4_">#N/A</definedName>
    <definedName name="Ta" localSheetId="2">#REF!</definedName>
    <definedName name="Ta" localSheetId="25">#REF!</definedName>
    <definedName name="Ta" localSheetId="16">#REF!</definedName>
    <definedName name="Ta">#REF!</definedName>
    <definedName name="taa">[54]GWC!#REF!</definedName>
    <definedName name="TAB" localSheetId="16">#REF!</definedName>
    <definedName name="TAB">#REF!</definedName>
    <definedName name="Table" localSheetId="3">#REF!</definedName>
    <definedName name="Table" localSheetId="22">#REF!</definedName>
    <definedName name="Table" localSheetId="21">#REF!</definedName>
    <definedName name="Table">#REF!</definedName>
    <definedName name="TABLE_4">#REF!</definedName>
    <definedName name="Table1" localSheetId="3">#REF!</definedName>
    <definedName name="Table1">#REF!</definedName>
    <definedName name="TABLE2">#REF!</definedName>
    <definedName name="tableau1" localSheetId="3">#REF!</definedName>
    <definedName name="tableau1">#REF!</definedName>
    <definedName name="TableRange">#REF!</definedName>
    <definedName name="tables">#REF!</definedName>
    <definedName name="Taf" localSheetId="2">#REF!</definedName>
    <definedName name="Taf" localSheetId="25">#REF!</definedName>
    <definedName name="Taf">#REF!</definedName>
    <definedName name="tala" hidden="1">#REF!</definedName>
    <definedName name="tala_1">#N/A</definedName>
    <definedName name="tala_1_1">"#N/A"</definedName>
    <definedName name="tala_2">#N/A</definedName>
    <definedName name="tamil" localSheetId="19">#REF!</definedName>
    <definedName name="tamil">#REF!</definedName>
    <definedName name="Target" localSheetId="22">#REF!</definedName>
    <definedName name="Target" localSheetId="21">#REF!</definedName>
    <definedName name="Target" localSheetId="1">#REF!</definedName>
    <definedName name="Target">#REF!</definedName>
    <definedName name="Target_Fuction">#REF!</definedName>
    <definedName name="TASK">#REF!</definedName>
    <definedName name="Task_Code">#REF!</definedName>
    <definedName name="Tav" localSheetId="2">#REF!</definedName>
    <definedName name="Tav" localSheetId="25">#REF!</definedName>
    <definedName name="Tav">#REF!</definedName>
    <definedName name="Tax">#REF!</definedName>
    <definedName name="TaxTV">10%</definedName>
    <definedName name="TaxXL">5%</definedName>
    <definedName name="TB" localSheetId="3">#REF!</definedName>
    <definedName name="TB" localSheetId="22">#REF!</definedName>
    <definedName name="tb" localSheetId="16">#REF!</definedName>
    <definedName name="TB" localSheetId="21">#REF!</definedName>
    <definedName name="TB">#REF!</definedName>
    <definedName name="Tbf">[18]Design!#REF!</definedName>
    <definedName name="TBL" localSheetId="3">#REF!</definedName>
    <definedName name="TBL">#REF!</definedName>
    <definedName name="tbl_ProdInfo" localSheetId="3" hidden="1">#REF!</definedName>
    <definedName name="tbl_ProdInfo" hidden="1">#REF!</definedName>
    <definedName name="TBo">#REF!</definedName>
    <definedName name="tc" localSheetId="2">#REF!</definedName>
    <definedName name="tc" localSheetId="25">#REF!</definedName>
    <definedName name="tc">#REF!</definedName>
    <definedName name="tcap">#REF!</definedName>
    <definedName name="tcr">#REF!</definedName>
    <definedName name="TD" localSheetId="2">INDEX('[175] '!$B$1:$B$18,MATCH('[175]  '!$L$507,'[175] '!$A$1:$A$18,0))</definedName>
    <definedName name="TD" localSheetId="25">INDEX('[175] '!$B$1:$B$18,MATCH('[175]  '!$L$507,'[175] '!$A$1:$A$18,0))</definedName>
    <definedName name="TD">INDEX('[175] '!$B$1:$B$18,MATCH('[175]  '!$L$507,'[175] '!$A$1:$A$18,0))</definedName>
    <definedName name="te">#REF!</definedName>
    <definedName name="TE_Rate" localSheetId="19">IFERROR(_xlfn.XLOOKUP(#REF!,#REF!,#REF!),"")</definedName>
    <definedName name="TE_Rate">IFERROR(_xlfn.XLOOKUP(#REF!,#REF!,#REF!),"")</definedName>
    <definedName name="TEC_Inquiry_No">#REF!</definedName>
    <definedName name="TEE">#REF!</definedName>
    <definedName name="teesta">#REF!,#REF!,#REF!,#REF!,#REF!,#REF!,#REF!,#REF!,#REF!</definedName>
    <definedName name="tel" localSheetId="1">#REF!</definedName>
    <definedName name="tel">#REF!</definedName>
    <definedName name="temp" localSheetId="2">#REF!</definedName>
    <definedName name="temp" localSheetId="25">#REF!</definedName>
    <definedName name="temp">#REF!</definedName>
    <definedName name="temp_strainer">#REF!</definedName>
    <definedName name="temp1" localSheetId="2">#REF!</definedName>
    <definedName name="temp1" localSheetId="25">#REF!</definedName>
    <definedName name="temp1">#REF!</definedName>
    <definedName name="tempcoeff" localSheetId="2">#REF!</definedName>
    <definedName name="tempcoeff" localSheetId="25">#REF!</definedName>
    <definedName name="tempcoeff">#REF!</definedName>
    <definedName name="Ten">#REF!</definedName>
    <definedName name="TenderNumberPS">#REF!</definedName>
    <definedName name="ter_vapi">#REF!</definedName>
    <definedName name="TERM">#REF!</definedName>
    <definedName name="TEs">#REF!</definedName>
    <definedName name="TEs___0">#REF!</definedName>
    <definedName name="TEs___13">#REF!</definedName>
    <definedName name="test" localSheetId="1">#REF!</definedName>
    <definedName name="test">#REF!</definedName>
    <definedName name="TEST_1">"#REF!"</definedName>
    <definedName name="TEST0" localSheetId="3">#REF!</definedName>
    <definedName name="TEST0" localSheetId="22">#REF!</definedName>
    <definedName name="TEST0" localSheetId="16">#REF!</definedName>
    <definedName name="TEST0" localSheetId="21">#REF!</definedName>
    <definedName name="TEST0">#REF!</definedName>
    <definedName name="TEST1" localSheetId="3">#REF!</definedName>
    <definedName name="TEST1">#REF!</definedName>
    <definedName name="TEST10" localSheetId="3">#REF!</definedName>
    <definedName name="TEST10">#REF!</definedName>
    <definedName name="TEST11">#REF!</definedName>
    <definedName name="TEST12">#REF!</definedName>
    <definedName name="TEST13">#REF!</definedName>
    <definedName name="TEST14">#REF!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Test">#REF!</definedName>
    <definedName name="TESTVKEY">#REF!</definedName>
    <definedName name="TEt">#REF!</definedName>
    <definedName name="TEt___0">#REF!</definedName>
    <definedName name="TEt___13">#REF!</definedName>
    <definedName name="textmach" localSheetId="3">'[58]Machinary_Road Work'!$H$92</definedName>
    <definedName name="textmach" localSheetId="19">#REF!</definedName>
    <definedName name="textmach" localSheetId="2">'[58]Machinary_Road Work'!$H$92</definedName>
    <definedName name="textmach" localSheetId="25">'[58]Machinary_Road Work'!$H$92</definedName>
    <definedName name="textmach" localSheetId="16">#REF!</definedName>
    <definedName name="textmach">#REF!</definedName>
    <definedName name="TextRefCopyRangeCount" hidden="1">1</definedName>
    <definedName name="TF" localSheetId="3">#REF!</definedName>
    <definedName name="TF" localSheetId="22">#REF!</definedName>
    <definedName name="TF" localSheetId="2">#REF!</definedName>
    <definedName name="TF" localSheetId="25">#REF!</definedName>
    <definedName name="TF" localSheetId="16">#REF!</definedName>
    <definedName name="TF" localSheetId="21">#REF!</definedName>
    <definedName name="TF">#REF!</definedName>
    <definedName name="tfbf">#REF!</definedName>
    <definedName name="Tfc">#REF!</definedName>
    <definedName name="Tfd" localSheetId="2">#REF!</definedName>
    <definedName name="Tfd" localSheetId="25">#REF!</definedName>
    <definedName name="Tfd">#REF!</definedName>
    <definedName name="tfvtf">#REF!</definedName>
    <definedName name="TG" localSheetId="3">#REF!</definedName>
    <definedName name="TG">#REF!</definedName>
    <definedName name="TH" localSheetId="2">INDEX('[175] '!$B$1:$B$18,MATCH('[175]  '!$L$515,'[175] '!$A$1:$A$18,0))</definedName>
    <definedName name="TH" localSheetId="25">INDEX('[175] '!$B$1:$B$18,MATCH('[175]  '!$L$515,'[175] '!$A$1:$A$18,0))</definedName>
    <definedName name="TH">INDEX('[175] '!$B$1:$B$18,MATCH('[175]  '!$L$515,'[175] '!$A$1:$A$18,0))</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HK" localSheetId="3">#REF!</definedName>
    <definedName name="THK">#REF!</definedName>
    <definedName name="ThreeD">#REF!</definedName>
    <definedName name="ThreeTd">#REF!</definedName>
    <definedName name="ThreeTn">#REF!</definedName>
    <definedName name="TI">INDEX('[175] '!$B$1:$B$18,MATCH('[175]  '!$L$517,'[175] '!$A$1:$A$18,0))</definedName>
    <definedName name="TIL">#REF!</definedName>
    <definedName name="timber" localSheetId="3">'[22]Material '!$G$30</definedName>
    <definedName name="timber" localSheetId="19">#REF!</definedName>
    <definedName name="timber" localSheetId="2">'[22]Material '!$G$30</definedName>
    <definedName name="timber" localSheetId="25">'[22]Material '!$G$30</definedName>
    <definedName name="timber" localSheetId="16">#REF!</definedName>
    <definedName name="timber">#REF!</definedName>
    <definedName name="Tip" localSheetId="16">#REF!</definedName>
    <definedName name="Tip">#REF!</definedName>
    <definedName name="TipHr" localSheetId="3">[11]Basicrates!$D$91</definedName>
    <definedName name="TipHr" localSheetId="19">#REF!</definedName>
    <definedName name="TipHr" localSheetId="2">[11]Basicrates!$D$91</definedName>
    <definedName name="TipHr" localSheetId="25">[11]Basicrates!$D$91</definedName>
    <definedName name="TipHr" localSheetId="16">#REF!</definedName>
    <definedName name="TipHr">#REF!</definedName>
    <definedName name="Tipper10MTPOL" localSheetId="3">'[65]Basic Rates'!$C$32</definedName>
    <definedName name="Tipper10MTPOL" localSheetId="19">#REF!</definedName>
    <definedName name="Tipper10MTPOL" localSheetId="2">'[65]Basic Rates'!$C$32</definedName>
    <definedName name="Tipper10MTPOL" localSheetId="25">'[65]Basic Rates'!$C$32</definedName>
    <definedName name="Tipper10MTPOL" localSheetId="16">#REF!</definedName>
    <definedName name="Tipper10MTPOL">#REF!</definedName>
    <definedName name="Tipper14MTPOL" localSheetId="3">'[65]Basic Rates'!$C$30</definedName>
    <definedName name="Tipper14MTPOL" localSheetId="19">#REF!</definedName>
    <definedName name="Tipper14MTPOL" localSheetId="2">'[65]Basic Rates'!$C$30</definedName>
    <definedName name="Tipper14MTPOL" localSheetId="25">'[65]Basic Rates'!$C$30</definedName>
    <definedName name="Tipper14MTPOL" localSheetId="16">#REF!</definedName>
    <definedName name="Tipper14MTPOL">#REF!</definedName>
    <definedName name="TipperDiesel" localSheetId="3">'[132]Cut&amp;Grub'!$F$41</definedName>
    <definedName name="TipperDiesel" localSheetId="19">#REF!</definedName>
    <definedName name="TipperDiesel" localSheetId="2">'[132]Cut&amp;Grub'!$F$41</definedName>
    <definedName name="TipperDiesel" localSheetId="25">'[132]Cut&amp;Grub'!$F$41</definedName>
    <definedName name="TipperDiesel" localSheetId="16">#REF!</definedName>
    <definedName name="TipperDiesel">#REF!</definedName>
    <definedName name="tippertkm" localSheetId="3">'[58]Machinary_Road Work'!$K$50</definedName>
    <definedName name="tippertkm" localSheetId="19">#REF!</definedName>
    <definedName name="tippertkm" localSheetId="2">'[58]Machinary_Road Work'!$K$50</definedName>
    <definedName name="tippertkm" localSheetId="25">'[58]Machinary_Road Work'!$K$50</definedName>
    <definedName name="tippertkm" localSheetId="16">#REF!</definedName>
    <definedName name="tippertkm">#REF!</definedName>
    <definedName name="TITL" localSheetId="16">#REF!</definedName>
    <definedName name="TITL">#REF!</definedName>
    <definedName name="TITLE" localSheetId="22">#REF!</definedName>
    <definedName name="TITLE" localSheetId="21">#REF!</definedName>
    <definedName name="TITLE">#REF!</definedName>
    <definedName name="Title1">#REF!</definedName>
    <definedName name="Title2">#REF!</definedName>
    <definedName name="TJ">INDEX('[175] '!$B$1:$B$18,MATCH('[175]  '!$L$519,'[175] '!$A$1:$A$18,0))</definedName>
    <definedName name="Tk" localSheetId="22">#REF!</definedName>
    <definedName name="Tk" localSheetId="21">#REF!</definedName>
    <definedName name="Tk">#REF!</definedName>
    <definedName name="Tkl">#REF!</definedName>
    <definedName name="TL">INDEX('[175] '!$B$1:$B$18,MATCH('[175]  '!$L$523,'[175] '!$A$1:$A$18,0))</definedName>
    <definedName name="TL_Adv">'[104]TL 13-14'!#REF!</definedName>
    <definedName name="TL_AGWC">'[104]TL 13-14'!#REF!</definedName>
    <definedName name="TL_AM">'[104]TL 13-14'!#REF!</definedName>
    <definedName name="TL_ANFA">'[104]TL 13-14'!#REF!</definedName>
    <definedName name="TL_ANFE">'[104]TL 13-14'!#REF!</definedName>
    <definedName name="TL_ANFEBG">'[104]TL 13-14'!#REF!</definedName>
    <definedName name="TL_ANWC">'[104]TL 13-14'!#REF!</definedName>
    <definedName name="TL_APr">'[104]TL 13-14'!$AN:$AN</definedName>
    <definedName name="TL_Aug">'[104]TL 13-14'!$AR:$AR</definedName>
    <definedName name="TL_Avg_Adv">'[104]TL 13-14'!#REF!</definedName>
    <definedName name="TL_Avg_COI">'[104]TL 13-14'!#REF!</definedName>
    <definedName name="TL_Avg_OCA">'[104]TL 13-14'!#REF!</definedName>
    <definedName name="TL_Avg_OCL">'[104]TL 13-14'!#REF!</definedName>
    <definedName name="TL_Avg_OS">'[104]TL 13-14'!#REF!</definedName>
    <definedName name="TL_Avg_Stk">'[104]TL 13-14'!#REF!</definedName>
    <definedName name="TL_Avg_VC">'[104]TL 13-14'!#REF!</definedName>
    <definedName name="TL_Avg_WC_Key">#REF!</definedName>
    <definedName name="TL_COI">'[104]TL 13-14'!#REF!</definedName>
    <definedName name="TL_Dec">'[104]TL 13-14'!$AV:$AV</definedName>
    <definedName name="TL_Deprn">'[104]TL 13-14'!#REF!</definedName>
    <definedName name="TL_Feb">'[104]TL 13-14'!$AX:$AX</definedName>
    <definedName name="TL_GM">'[104]TL 13-14'!#REF!</definedName>
    <definedName name="TL_Jan">'[104]TL 13-14'!$AW:$AW</definedName>
    <definedName name="TL_Jul">'[104]TL 13-14'!$AQ:$AQ</definedName>
    <definedName name="TL_Jun">'[104]TL 13-14'!$AP:$AP</definedName>
    <definedName name="TL_Key">'[104]TL 13-14'!#REF!</definedName>
    <definedName name="TL_Mar">'[104]TL 13-14'!$AY:$AY</definedName>
    <definedName name="TL_MAT_Sales">'[104]TL 13-14'!#REF!</definedName>
    <definedName name="TL_May">'[104]TL 13-14'!$AO:$AO</definedName>
    <definedName name="TL_Nov">'[104]TL 13-14'!$AU:$AU</definedName>
    <definedName name="TL_NWC">'[104]TL 13-14'!#REF!</definedName>
    <definedName name="TL_OB_Cust">'[104]TL 13-14'!#REF!</definedName>
    <definedName name="TL_OB_IU">'[104]TL 13-14'!#REF!</definedName>
    <definedName name="TL_OCA">'[104]TL 13-14'!#REF!</definedName>
    <definedName name="TL_OCL">'[104]TL 13-14'!#REF!</definedName>
    <definedName name="TL_Oct">'[104]TL 13-14'!$AT:$AT</definedName>
    <definedName name="TL_OD_Common">'[104]TL 13-14'!#REF!</definedName>
    <definedName name="TL_OI_Cust">'[104]TL 13-14'!#REF!</definedName>
    <definedName name="TL_OI_IU">'[104]TL 13-14'!#REF!</definedName>
    <definedName name="TL_OS">'[104]TL 13-14'!#REF!</definedName>
    <definedName name="TL_PBDIT">'[104]TL 13-14'!#REF!</definedName>
    <definedName name="TL_PBIT">'[104]TL 13-14'!#REF!</definedName>
    <definedName name="TL_Per_Key">#REF!</definedName>
    <definedName name="TL_Res_Key">#REF!</definedName>
    <definedName name="TL_Sales_Cust">'[104]TL 13-14'!#REF!</definedName>
    <definedName name="TL_Sales_IU">'[104]TL 13-14'!#REF!</definedName>
    <definedName name="TL_Sep">'[104]TL 13-14'!$AS:$AS</definedName>
    <definedName name="TL_Stk">'[104]TL 13-14'!#REF!</definedName>
    <definedName name="TL_Top_Key">#REF!</definedName>
    <definedName name="TL_VC">'[104]TL 13-14'!#REF!</definedName>
    <definedName name="TL_WC_Key">#REF!</definedName>
    <definedName name="Tm">#REF!</definedName>
    <definedName name="TMBPLA">#REF!</definedName>
    <definedName name="TMBSCA">#REF!</definedName>
    <definedName name="TMD">'[114]except wiring'!#REF!</definedName>
    <definedName name="TMTbars">#REF!</definedName>
    <definedName name="TNEBJSR">#REF!</definedName>
    <definedName name="tnr">#REF!</definedName>
    <definedName name="TnSWindSpeed">#REF!</definedName>
    <definedName name="ToE_MATRIX">#REF!</definedName>
    <definedName name="TOL">#REF!</definedName>
    <definedName name="TOOL">#REF!</definedName>
    <definedName name="top">#REF!</definedName>
    <definedName name="top_ser">#REF!</definedName>
    <definedName name="TOP_SUP">#REF!</definedName>
    <definedName name="topl">#REF!</definedName>
    <definedName name="TopMgmtGrades">#REF!</definedName>
    <definedName name="topn">#REF!</definedName>
    <definedName name="TopSlbThk">#REF!</definedName>
    <definedName name="TOT" localSheetId="3">#REF!,#REF!,#REF!,#REF!,#REF!,#REF!,#REF!,#REF!,#REF!,#REF!,#REF!</definedName>
    <definedName name="TOT" localSheetId="22">#REF!,#REF!,#REF!,#REF!,#REF!,#REF!,#REF!,#REF!,#REF!,#REF!,#REF!</definedName>
    <definedName name="TOT" localSheetId="19">#REF!,#REF!,#REF!,#REF!,#REF!,#REF!,#REF!,#REF!,#REF!,#REF!,#REF!</definedName>
    <definedName name="TOT" localSheetId="2">#REF!,#REF!,#REF!,#REF!,#REF!,#REF!,#REF!,#REF!,#REF!,#REF!,#REF!</definedName>
    <definedName name="TOT" localSheetId="25">#REF!,#REF!,#REF!,#REF!,#REF!,#REF!,#REF!,#REF!,#REF!,#REF!,#REF!</definedName>
    <definedName name="TOT" localSheetId="21">#REF!,#REF!,#REF!,#REF!,#REF!,#REF!,#REF!,#REF!,#REF!,#REF!,#REF!</definedName>
    <definedName name="TOT">#REF!,#REF!,#REF!,#REF!,#REF!,#REF!,#REF!,#REF!,#REF!,#REF!,#REF!</definedName>
    <definedName name="TOT_ST" localSheetId="16">#REF!</definedName>
    <definedName name="TOT_ST">#REF!</definedName>
    <definedName name="total" localSheetId="3">#REF!</definedName>
    <definedName name="total" localSheetId="22">#REF!</definedName>
    <definedName name="total" localSheetId="4">#REF!</definedName>
    <definedName name="total" localSheetId="21">#REF!</definedName>
    <definedName name="total">#REF!</definedName>
    <definedName name="TOTAL_1">"#REF!"</definedName>
    <definedName name="Total_EB" localSheetId="3">#REF!</definedName>
    <definedName name="Total_EB" localSheetId="22">#REF!</definedName>
    <definedName name="Total_EB" localSheetId="19">#REF!</definedName>
    <definedName name="Total_EB" localSheetId="21">#REF!</definedName>
    <definedName name="Total_EB">#REF!</definedName>
    <definedName name="Total_Interest">#REF!</definedName>
    <definedName name="Total_Mandays">#REF!</definedName>
    <definedName name="Total_MP_Peak" localSheetId="3">#REF!</definedName>
    <definedName name="Total_MP_Peak">#REF!</definedName>
    <definedName name="Total_Mth" localSheetId="3">#REF!</definedName>
    <definedName name="Total_Mth">#REF!</definedName>
    <definedName name="Total_Pay">#REF!</definedName>
    <definedName name="Total_YTD">#REF!</definedName>
    <definedName name="TOTAL1RP">#REF!</definedName>
    <definedName name="TOTAL2RP">#REF!</definedName>
    <definedName name="totalmc">#REF!</definedName>
    <definedName name="totalmc1">#REF!</definedName>
    <definedName name="TotalValueForOffer">#REF!</definedName>
    <definedName name="totwd" localSheetId="3">[174]Intro!$L$110</definedName>
    <definedName name="totwd" localSheetId="19">#REF!</definedName>
    <definedName name="totwd" localSheetId="2">[174]Intro!$L$110</definedName>
    <definedName name="totwd" localSheetId="25">[174]Intro!$L$110</definedName>
    <definedName name="totwd" localSheetId="16">#REF!</definedName>
    <definedName name="totwd">#REF!</definedName>
    <definedName name="tower" localSheetId="3" hidden="1">{"'PROFITABILITY'!$A$1:$F$45"}</definedName>
    <definedName name="tower" localSheetId="22" hidden="1">{"'PROFITABILITY'!$A$1:$F$45"}</definedName>
    <definedName name="tower" localSheetId="19" hidden="1">{"'PROFITABILITY'!$A$1:$F$45"}</definedName>
    <definedName name="tower" localSheetId="2" hidden="1">{"'PROFITABILITY'!$A$1:$F$45"}</definedName>
    <definedName name="tower" localSheetId="25" hidden="1">{"'PROFITABILITY'!$A$1:$F$45"}</definedName>
    <definedName name="tower" localSheetId="16" hidden="1">{"'PROFITABILITY'!$A$1:$F$45"}</definedName>
    <definedName name="tower" localSheetId="21" hidden="1">{"'PROFITABILITY'!$A$1:$F$45"}</definedName>
    <definedName name="tower" hidden="1">{"'PROFITABILITY'!$A$1:$F$45"}</definedName>
    <definedName name="tower400">'[110]Tower &amp; Stub Master'!$B$46:$I$71</definedName>
    <definedName name="TowerBaseShear">#REF!</definedName>
    <definedName name="TowerBaseWeight">#REF!</definedName>
    <definedName name="TowerBottomFaceWidth">#REF!</definedName>
    <definedName name="towercosting" localSheetId="3" hidden="1">{"'PROFITABILITY'!$A$1:$F$45"}</definedName>
    <definedName name="towercosting" localSheetId="22" hidden="1">{"'PROFITABILITY'!$A$1:$F$45"}</definedName>
    <definedName name="towercosting" localSheetId="19" hidden="1">{"'PROFITABILITY'!$A$1:$F$45"}</definedName>
    <definedName name="towercosting" localSheetId="2" hidden="1">{"'PROFITABILITY'!$A$1:$F$45"}</definedName>
    <definedName name="towercosting" localSheetId="25" hidden="1">{"'PROFITABILITY'!$A$1:$F$45"}</definedName>
    <definedName name="towercosting" localSheetId="16" hidden="1">{"'PROFITABILITY'!$A$1:$F$45"}</definedName>
    <definedName name="towercosting" localSheetId="21" hidden="1">{"'PROFITABILITY'!$A$1:$F$45"}</definedName>
    <definedName name="towercosting" hidden="1">{"'PROFITABILITY'!$A$1:$F$45"}</definedName>
    <definedName name="Towererection">'[112]Tower Erection'!$C$5:$D$23</definedName>
    <definedName name="TowerOverturningMoment">#REF!</definedName>
    <definedName name="towerschedule">#REF!</definedName>
    <definedName name="TOWERTYPE">#REF!</definedName>
    <definedName name="TPROT220">#REF!</definedName>
    <definedName name="TPROT500">#REF!</definedName>
    <definedName name="TR" localSheetId="2">#REF!</definedName>
    <definedName name="TR" localSheetId="25">#REF!</definedName>
    <definedName name="TR">#REF!</definedName>
    <definedName name="tr0">#REF!</definedName>
    <definedName name="TR220CTL">#REF!</definedName>
    <definedName name="TR220FIRE">#REF!</definedName>
    <definedName name="TR500CTL">#REF!</definedName>
    <definedName name="TR500FIRE">#REF!</definedName>
    <definedName name="TRAD" localSheetId="3">[86]CHIFLET!$B$29</definedName>
    <definedName name="TRAD" localSheetId="19">#REF!</definedName>
    <definedName name="TRAD" localSheetId="2">[86]CHIFLET!$B$29</definedName>
    <definedName name="TRAD" localSheetId="25">[86]CHIFLET!$B$29</definedName>
    <definedName name="TRAD" localSheetId="16">#REF!</definedName>
    <definedName name="TRAD">#REF!</definedName>
    <definedName name="TRANS" localSheetId="16">#REF!</definedName>
    <definedName name="TRANS">#REF!</definedName>
    <definedName name="Transport" localSheetId="16">#REF!</definedName>
    <definedName name="Transport">#REF!</definedName>
    <definedName name="TransportCharge">#REF!</definedName>
    <definedName name="TransportTypeName">#REF!</definedName>
    <definedName name="TRAV" localSheetId="22">#REF!</definedName>
    <definedName name="TRAV" localSheetId="21">#REF!</definedName>
    <definedName name="TRAV">#REF!</definedName>
    <definedName name="TRAY_DATA" localSheetId="22">#REF!</definedName>
    <definedName name="TRAY_DATA" localSheetId="21">#REF!</definedName>
    <definedName name="TRAY_DATA">#REF!</definedName>
    <definedName name="tree" hidden="1">{"'TP-SUMMARY'!$I$11:$K$11"}</definedName>
    <definedName name="Tres">#REF!</definedName>
    <definedName name="tres4">#REF!</definedName>
    <definedName name="trolley" localSheetId="3">'[45]MAchinery(R1)'!$G$29</definedName>
    <definedName name="trolley" localSheetId="19">#REF!</definedName>
    <definedName name="trolley" localSheetId="2">'[45]MAchinery(R1)'!$G$29</definedName>
    <definedName name="trolley" localSheetId="25">'[45]MAchinery(R1)'!$G$29</definedName>
    <definedName name="trolley" localSheetId="16">#REF!</definedName>
    <definedName name="trolley">#REF!</definedName>
    <definedName name="trrrrrrrrrrrrr" hidden="1">{"form-D1",#N/A,FALSE,"FORM-D1";"form-D1_amt",#N/A,FALSE,"FORM-D1"}</definedName>
    <definedName name="Trs">#REF!</definedName>
    <definedName name="Trt">#REF!</definedName>
    <definedName name="trt0">#REF!</definedName>
    <definedName name="trttt">'[113]UNP-NCW '!$F$17</definedName>
    <definedName name="try" localSheetId="22">#REF!</definedName>
    <definedName name="try" localSheetId="2">#REF!</definedName>
    <definedName name="try" localSheetId="25">#REF!</definedName>
    <definedName name="try" localSheetId="16">#REF!</definedName>
    <definedName name="try" localSheetId="21">#REF!</definedName>
    <definedName name="try">#REF!</definedName>
    <definedName name="ts" localSheetId="22">#REF!</definedName>
    <definedName name="ts" localSheetId="21">#REF!</definedName>
    <definedName name="ts" localSheetId="1">#REF!</definedName>
    <definedName name="ts">#REF!</definedName>
    <definedName name="tS___0">#REF!</definedName>
    <definedName name="tS___13">#REF!</definedName>
    <definedName name="TSD">#REF!</definedName>
    <definedName name="TSK">#REF!</definedName>
    <definedName name="TSS">#REF!</definedName>
    <definedName name="tst">'[176]REGIONWISE POPULATION'!$C$1:$I$1</definedName>
    <definedName name="tt" localSheetId="1">#REF!</definedName>
    <definedName name="tt">#REF!</definedName>
    <definedName name="TTA">#REF!</definedName>
    <definedName name="TTB">#REF!</definedName>
    <definedName name="TTDI">#REF!</definedName>
    <definedName name="TTE" localSheetId="19">IFERROR(VLOOKUP(#REF!,#REF!,2,FALSE)," ")</definedName>
    <definedName name="TTE" localSheetId="16">IFERROR(VLOOKUP(#REF!,#REF!,2,FALSE)," ")</definedName>
    <definedName name="TTE">IFERROR(VLOOKUP(#REF!,#REF!,2,FALSE)," ")</definedName>
    <definedName name="TTMH">#REF!</definedName>
    <definedName name="TTMT">#REF!</definedName>
    <definedName name="ttp">#REF!</definedName>
    <definedName name="ttrrr">'[113]UNP-NCW '!#REF!</definedName>
    <definedName name="ttt">#REF!</definedName>
    <definedName name="ttttrrrrrrrr">'[113]UNP-NCW '!#REF!</definedName>
    <definedName name="TTWT">#REF!</definedName>
    <definedName name="TTX">#REF!</definedName>
    <definedName name="tube_test_press1_12">#REF!</definedName>
    <definedName name="TUES1">#REF!</definedName>
    <definedName name="tvr">#REF!</definedName>
    <definedName name="tvtv">#REF!</definedName>
    <definedName name="tw">'[143]tower wt.'!$B$3:$C$52</definedName>
    <definedName name="twelve" localSheetId="3">'[103]RATES (2)'!$L$16</definedName>
    <definedName name="twelve" localSheetId="19">#REF!</definedName>
    <definedName name="twelve" localSheetId="2">'[103]RATES (2)'!$L$16</definedName>
    <definedName name="twelve" localSheetId="25">'[103]RATES (2)'!$L$16</definedName>
    <definedName name="twelve" localSheetId="16">#REF!</definedName>
    <definedName name="twelve">#REF!</definedName>
    <definedName name="twenty" localSheetId="3">'[103]RATES (2)'!$L$17</definedName>
    <definedName name="twenty" localSheetId="19">#REF!</definedName>
    <definedName name="twenty" localSheetId="2">'[103]RATES (2)'!$L$17</definedName>
    <definedName name="twenty" localSheetId="25">'[103]RATES (2)'!$L$17</definedName>
    <definedName name="twenty" localSheetId="16">#REF!</definedName>
    <definedName name="twenty">#REF!</definedName>
    <definedName name="twer">#REF!</definedName>
    <definedName name="Twr" localSheetId="22">#REF!</definedName>
    <definedName name="Twr" localSheetId="2">#REF!</definedName>
    <definedName name="Twr" localSheetId="25">#REF!</definedName>
    <definedName name="Twr" localSheetId="16">#REF!</definedName>
    <definedName name="Twr" localSheetId="21">#REF!</definedName>
    <definedName name="Twr">#REF!</definedName>
    <definedName name="TWR_WT" localSheetId="19">IFERROR(VLOOKUP(#REF!,#REF!,2,FALSE),"")</definedName>
    <definedName name="TWR_WT" localSheetId="16">IFERROR(VLOOKUP(#REF!,#REF!,2,FALSE),"")</definedName>
    <definedName name="TWR_WT">IFERROR(VLOOKUP(#REF!,#REF!,2,FALSE),"")</definedName>
    <definedName name="TWRNO">#REF!</definedName>
    <definedName name="TWRNO1">#REF!</definedName>
    <definedName name="TWRNO2">#REF!</definedName>
    <definedName name="TWRTYPE">#REF!</definedName>
    <definedName name="TY" localSheetId="22" hidden="1">#REF!</definedName>
    <definedName name="TY" localSheetId="21" hidden="1">#REF!</definedName>
    <definedName name="TY" hidden="1">#REF!</definedName>
    <definedName name="tyjyj" hidden="1">{"'PROFITABILITY'!$A$1:$F$45"}</definedName>
    <definedName name="type">#REF!</definedName>
    <definedName name="TYPE_OF_LINE">#REF!</definedName>
    <definedName name="TYPE1">#REF!</definedName>
    <definedName name="TYPE2">#REF!</definedName>
    <definedName name="Type3">#REF!</definedName>
    <definedName name="typeofbidder">#N/A</definedName>
    <definedName name="Typerate">#REF!</definedName>
    <definedName name="TYPICALARRAY">#REF!</definedName>
    <definedName name="u" localSheetId="22">#REF!</definedName>
    <definedName name="u" localSheetId="21">#REF!</definedName>
    <definedName name="u" localSheetId="1">#REF!</definedName>
    <definedName name="u">#REF!</definedName>
    <definedName name="UA">INDEX('[175] '!$B$1:$B$18,MATCH('[175]  '!$L$527,'[175] '!$A$1:$A$18,0))</definedName>
    <definedName name="UÀ1576">#REF!</definedName>
    <definedName name="UB">INDEX('[175] '!$B$1:$B$18,MATCH('[175]  '!$L$529,'[175] '!$A$1:$A$18,0))</definedName>
    <definedName name="UBAI">#REF!</definedName>
    <definedName name="UC">INDEX('[175] '!$B$1:$B$18,MATCH('[175]  '!$L$531,'[175] '!$A$1:$A$18,0))</definedName>
    <definedName name="UD">INDEX('[175] '!$B$1:$B$18,MATCH('[175]  '!$L$533,'[175] '!$A$1:$A$18,0))</definedName>
    <definedName name="UE">INDEX('[175] '!$B$1:$B$18,MATCH('[175]  '!$L$535,'[175] '!$A$1:$A$18,0))</definedName>
    <definedName name="ueber">#REF!</definedName>
    <definedName name="UF">INDEX('[175] '!$B$1:$B$18,MATCH('[175]  '!$L$537,'[175] '!$A$1:$A$18,0))</definedName>
    <definedName name="UG">INDEX('[175] '!$B$1:$B$18,MATCH('[175]  '!$L$539,'[175] '!$A$1:$A$18,0))</definedName>
    <definedName name="ughhuj">#REF!</definedName>
    <definedName name="UH">INDEX('[175] '!$B$1:$B$18,MATCH('[175]  '!$L$541,'[175] '!$A$1:$A$18,0))</definedName>
    <definedName name="UI" hidden="1">#REF!</definedName>
    <definedName name="uifsyi">#REF!</definedName>
    <definedName name="UJ">INDEX('[175] '!$B$1:$B$18,MATCH('[175]  '!$L$545,'[175] '!$A$1:$A$18,0))</definedName>
    <definedName name="ujj">#REF!</definedName>
    <definedName name="UKP" localSheetId="22">#REF!</definedName>
    <definedName name="UKP" localSheetId="21">#REF!</definedName>
    <definedName name="UKP" localSheetId="1">#REF!</definedName>
    <definedName name="UKP">#REF!</definedName>
    <definedName name="UMD">'[114]except wiring'!#REF!</definedName>
    <definedName name="un">#REF!</definedName>
    <definedName name="UNION">#REF!</definedName>
    <definedName name="Unit" localSheetId="22">"D1"</definedName>
    <definedName name="Unit" localSheetId="2">"D1"</definedName>
    <definedName name="Unit" localSheetId="25">"D1"</definedName>
    <definedName name="unit" localSheetId="16">#REF!</definedName>
    <definedName name="Unit" localSheetId="21">"D1"</definedName>
    <definedName name="Unit">"D1"</definedName>
    <definedName name="UNIT_PRICE_SCHEDULE" localSheetId="3">#REF!</definedName>
    <definedName name="UNIT_PRICE_SCHEDULE" localSheetId="16">#REF!</definedName>
    <definedName name="UNIT_PRICE_SCHEDULE" localSheetId="1">#REF!</definedName>
    <definedName name="UNIT_PRICE_SCHEDULE">#REF!</definedName>
    <definedName name="Unit_Rate">"E1"</definedName>
    <definedName name="UNITA">#REF!</definedName>
    <definedName name="UNITB">#REF!</definedName>
    <definedName name="UNITC">#REF!</definedName>
    <definedName name="unitD">#REF!</definedName>
    <definedName name="unitdisc" localSheetId="3">#REF!</definedName>
    <definedName name="unitdisc" localSheetId="16">#REF!</definedName>
    <definedName name="unitdisc" localSheetId="1">#REF!</definedName>
    <definedName name="unitdisc">#REF!</definedName>
    <definedName name="UNITS" localSheetId="16">#REF!</definedName>
    <definedName name="UNITS">#REF!</definedName>
    <definedName name="unnamed">#REF!</definedName>
    <definedName name="unnamed_1">#REF!</definedName>
    <definedName name="unnamed_2">#N/A</definedName>
    <definedName name="unnamed_3">#N/A</definedName>
    <definedName name="unnamed_4">#N/A</definedName>
    <definedName name="Unskilledmazdoor" localSheetId="19">#REF!</definedName>
    <definedName name="Unskilledmazdoor">#REF!</definedName>
    <definedName name="Uo" localSheetId="19">#REF!</definedName>
    <definedName name="Uo">#REF!</definedName>
    <definedName name="UP" localSheetId="3">#REF!</definedName>
    <definedName name="UP" localSheetId="22">#REF!</definedName>
    <definedName name="UP" localSheetId="21">#REF!</definedName>
    <definedName name="UP">#REF!</definedName>
    <definedName name="UPS">#REF!</definedName>
    <definedName name="us_cd" localSheetId="3">#REF!</definedName>
    <definedName name="us_cd">#REF!</definedName>
    <definedName name="us_er" localSheetId="3">#REF!</definedName>
    <definedName name="us_er">#REF!</definedName>
    <definedName name="us_fi">#REF!</definedName>
    <definedName name="us_n">#REF!</definedName>
    <definedName name="USD">#REF!</definedName>
    <definedName name="USD_EUR">#REF!</definedName>
    <definedName name="USDproEUR">#REF!</definedName>
    <definedName name="usn">#REF!</definedName>
    <definedName name="Ut">#REF!</definedName>
    <definedName name="uu">#REF!</definedName>
    <definedName name="uuu">#N/A</definedName>
    <definedName name="v">#REF!</definedName>
    <definedName name="va">#REF!</definedName>
    <definedName name="va___0">#REF!</definedName>
    <definedName name="va___13">#REF!</definedName>
    <definedName name="vaa">#REF!</definedName>
    <definedName name="vaib">#REF!</definedName>
    <definedName name="Valn_File">#REF!</definedName>
    <definedName name="Valuation_Date">#REF!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cp">#REF!</definedName>
    <definedName name="vct" localSheetId="19">INDEX(#REF!,MATCH(#REF!,#REF!,0))</definedName>
    <definedName name="vct" localSheetId="16">INDEX(#REF!,MATCH(#REF!,#REF!,0))</definedName>
    <definedName name="vct">INDEX(#REF!,MATCH(#REF!,#REF!,0))</definedName>
    <definedName name="VD" localSheetId="19">#REF!</definedName>
    <definedName name="VD">#REF!</definedName>
    <definedName name="Vdes" localSheetId="2">#REF!</definedName>
    <definedName name="Vdes" localSheetId="25">#REF!</definedName>
    <definedName name="Vdes">#REF!</definedName>
    <definedName name="vea">'[177]As per PCA'!#REF!</definedName>
    <definedName name="VehicleList" localSheetId="19">OFFSET(#REF!,0,0,COUNTA(#REF!),1)</definedName>
    <definedName name="VehicleList">OFFSET(#REF!,0,0,COUNTA(#REF!),1)</definedName>
    <definedName name="VehicleLookUp">OFFSET(#REF!,0,0,COUNTA(#REF!),8)</definedName>
    <definedName name="VELOKAL" localSheetId="19">#REF!</definedName>
    <definedName name="VELOKAL">#REF!</definedName>
    <definedName name="Vend" localSheetId="22">#REF!</definedName>
    <definedName name="Vend" localSheetId="19">#REF!</definedName>
    <definedName name="Vend" localSheetId="21">#REF!</definedName>
    <definedName name="Vend">#REF!</definedName>
    <definedName name="venu">150</definedName>
    <definedName name="vertical_col_and_corner_walls" localSheetId="22">#REF!</definedName>
    <definedName name="vertical_col_and_corner_walls" localSheetId="21">#REF!</definedName>
    <definedName name="vertical_col_and_corner_walls">#REF!</definedName>
    <definedName name="VertPltWt" localSheetId="16">#REF!</definedName>
    <definedName name="VertPltWt">#REF!</definedName>
    <definedName name="VESWH">#REF!</definedName>
    <definedName name="VETRI">#REF!</definedName>
    <definedName name="Vf">#REF!</definedName>
    <definedName name="vfdzx">#REF!</definedName>
    <definedName name="VFG">#REF!</definedName>
    <definedName name="Vfour">#REF!</definedName>
    <definedName name="vfourc">#REF!</definedName>
    <definedName name="vgchjgiulhviguihij">#REF!</definedName>
    <definedName name="vggfd" localSheetId="22" hidden="1">{"'Sheet1'!$A$4386:$N$4591"}</definedName>
    <definedName name="vggfd" localSheetId="19" hidden="1">{"'Sheet1'!$A$4386:$N$4591"}</definedName>
    <definedName name="vggfd" localSheetId="2" hidden="1">{"'Sheet1'!$A$4386:$N$4591"}</definedName>
    <definedName name="vggfd" localSheetId="25" hidden="1">{"'Sheet1'!$A$4386:$N$4591"}</definedName>
    <definedName name="vggfd" localSheetId="16" hidden="1">{"'Sheet1'!$A$4386:$N$4591"}</definedName>
    <definedName name="vggfd" localSheetId="21" hidden="1">{"'Sheet1'!$A$4386:$N$4591"}</definedName>
    <definedName name="vggfd" hidden="1">{"'Sheet1'!$A$4386:$N$4591"}</definedName>
    <definedName name="vgwer">#REF!</definedName>
    <definedName name="vibroroller" localSheetId="3">'[58]Machinary_Road Work'!$K$62</definedName>
    <definedName name="vibroroller" localSheetId="19">#REF!</definedName>
    <definedName name="vibroroller" localSheetId="2">'[58]Machinary_Road Work'!$K$62</definedName>
    <definedName name="vibroroller" localSheetId="25">'[58]Machinary_Road Work'!$K$62</definedName>
    <definedName name="vibroroller" localSheetId="16">#REF!</definedName>
    <definedName name="vibroroller">#REF!</definedName>
    <definedName name="view" localSheetId="22" hidden="1">{"'PROFITABILITY'!$A$1:$F$45"}</definedName>
    <definedName name="view" localSheetId="19" hidden="1">{"'PROFITABILITY'!$A$1:$F$45"}</definedName>
    <definedName name="view" localSheetId="2" hidden="1">{"'PROFITABILITY'!$A$1:$F$45"}</definedName>
    <definedName name="view" localSheetId="25" hidden="1">{"'PROFITABILITY'!$A$1:$F$45"}</definedName>
    <definedName name="view" localSheetId="16" hidden="1">{"'PROFITABILITY'!$A$1:$F$45"}</definedName>
    <definedName name="view" localSheetId="21" hidden="1">{"'PROFITABILITY'!$A$1:$F$45"}</definedName>
    <definedName name="view" hidden="1">{"'PROFITABILITY'!$A$1:$F$45"}</definedName>
    <definedName name="vij">#REF!</definedName>
    <definedName name="vis">#REF!</definedName>
    <definedName name="VITRIFIED" localSheetId="3">'[103]RATES (2)'!$L$46</definedName>
    <definedName name="VITRIFIED" localSheetId="19">#REF!</definedName>
    <definedName name="VITRIFIED" localSheetId="2">'[103]RATES (2)'!$L$46</definedName>
    <definedName name="VITRIFIED" localSheetId="25">'[103]RATES (2)'!$L$46</definedName>
    <definedName name="VITRIFIED" localSheetId="16">#REF!</definedName>
    <definedName name="VITRIFIED">#REF!</definedName>
    <definedName name="VitrifiedTiles" localSheetId="3">'[65]Basic Rates'!$C$22</definedName>
    <definedName name="VitrifiedTiles" localSheetId="19">#REF!</definedName>
    <definedName name="VitrifiedTiles" localSheetId="2">'[65]Basic Rates'!$C$22</definedName>
    <definedName name="VitrifiedTiles" localSheetId="25">'[65]Basic Rates'!$C$22</definedName>
    <definedName name="VitrifiedTiles" localSheetId="16">#REF!</definedName>
    <definedName name="VitrifiedTiles">#REF!</definedName>
    <definedName name="VIVEKANANDA" localSheetId="16">#REF!</definedName>
    <definedName name="VIVEKANANDA">#REF!</definedName>
    <definedName name="viz" localSheetId="16">#REF!</definedName>
    <definedName name="viz">#REF!</definedName>
    <definedName name="vk">[104]FORM7!$R$3:$S$7</definedName>
    <definedName name="VKTLBoltNut" comment="Tackwelding B&amp;N for 765 KV D/C Tower">'[112]Tower Erection'!$K$6:$M$23</definedName>
    <definedName name="Vl">#REF!</definedName>
    <definedName name="Vm">#REF!</definedName>
    <definedName name="Vmax">[18]Design!#REF!</definedName>
    <definedName name="Vmin">[18]Design!#REF!</definedName>
    <definedName name="vo" localSheetId="22">#REF!</definedName>
    <definedName name="vo" localSheetId="21">#REF!</definedName>
    <definedName name="vo">#REF!</definedName>
    <definedName name="Vone">#REF!</definedName>
    <definedName name="VPer">#REF!</definedName>
    <definedName name="VPN">#REF!</definedName>
    <definedName name="vr">#REF!</definedName>
    <definedName name="VR10T" localSheetId="3">[11]Basicrates!$D$97</definedName>
    <definedName name="VR10T" localSheetId="19">#REF!</definedName>
    <definedName name="VR10T" localSheetId="2">[11]Basicrates!$D$97</definedName>
    <definedName name="VR10T" localSheetId="25">[11]Basicrates!$D$97</definedName>
    <definedName name="VR10T" localSheetId="16">#REF!</definedName>
    <definedName name="VR10T">#REF!</definedName>
    <definedName name="Vref" localSheetId="2">#REF!</definedName>
    <definedName name="Vref" localSheetId="25">#REF!</definedName>
    <definedName name="Vref" localSheetId="16">#REF!</definedName>
    <definedName name="Vref">#REF!</definedName>
    <definedName name="vrr" localSheetId="16">#REF!</definedName>
    <definedName name="vrr">#REF!</definedName>
    <definedName name="vs" localSheetId="3" hidden="1">{"'PROFITABILITY'!$A$1:$F$45"}</definedName>
    <definedName name="vs" localSheetId="22" hidden="1">{"'PROFITABILITY'!$A$1:$F$45"}</definedName>
    <definedName name="vs" localSheetId="19" hidden="1">{"'PROFITABILITY'!$A$1:$F$45"}</definedName>
    <definedName name="vs" localSheetId="2" hidden="1">{"'PROFITABILITY'!$A$1:$F$45"}</definedName>
    <definedName name="vs" localSheetId="25" hidden="1">{"'PROFITABILITY'!$A$1:$F$45"}</definedName>
    <definedName name="vs" localSheetId="16" hidden="1">{"'PROFITABILITY'!$A$1:$F$45"}</definedName>
    <definedName name="vs" localSheetId="21" hidden="1">{"'PROFITABILITY'!$A$1:$F$45"}</definedName>
    <definedName name="vs" hidden="1">{"'PROFITABILITY'!$A$1:$F$45"}</definedName>
    <definedName name="Vsigma">#REF!</definedName>
    <definedName name="Vsigma1">#REF!</definedName>
    <definedName name="vsp">#REF!</definedName>
    <definedName name="vspatelkvp">#REF!</definedName>
    <definedName name="vspatreeee">#REF!</definedName>
    <definedName name="vspkvp">#REF!</definedName>
    <definedName name="VSTLBoltNut">#REF!</definedName>
    <definedName name="VSTLKARAMTARAWEIGHT" comment="KARAMTARA TOWER WEIGHT ">#REF!</definedName>
    <definedName name="vthree">#REF!</definedName>
    <definedName name="vtw">#REF!</definedName>
    <definedName name="Vtwo">#REF!</definedName>
    <definedName name="Vtwo1">#REF!</definedName>
    <definedName name="VUTP">#REF!</definedName>
    <definedName name="vv">#REF!</definedName>
    <definedName name="vvv">#REF!</definedName>
    <definedName name="VVVV">[54]GWC!#REF!</definedName>
    <definedName name="vwo">#REF!</definedName>
    <definedName name="Vz">#REF!</definedName>
    <definedName name="w" localSheetId="2">#REF!</definedName>
    <definedName name="w" localSheetId="25">#REF!</definedName>
    <definedName name="w">#REF!</definedName>
    <definedName name="w1_w2">#REF!</definedName>
    <definedName name="WAG" localSheetId="3">'[26]Cost of O &amp; O'!$F$31</definedName>
    <definedName name="WAG" localSheetId="19">#REF!</definedName>
    <definedName name="WAG" localSheetId="2">'[26]Cost of O &amp; O'!$F$31</definedName>
    <definedName name="WAG" localSheetId="25">'[26]Cost of O &amp; O'!$F$31</definedName>
    <definedName name="WAG" localSheetId="16">#REF!</definedName>
    <definedName name="WAG">#REF!</definedName>
    <definedName name="WAHAB_ALI">#REF!</definedName>
    <definedName name="Waiting">"Picture 1"</definedName>
    <definedName name="wallht" localSheetId="19">#REF!</definedName>
    <definedName name="wallht">#REF!</definedName>
    <definedName name="wallthk" localSheetId="19">#REF!</definedName>
    <definedName name="wallthk">#REF!</definedName>
    <definedName name="wat" localSheetId="3">'[63]FORM-16'!$A$1:$J$61</definedName>
    <definedName name="wat" localSheetId="19">#REF!</definedName>
    <definedName name="wat" localSheetId="2">'[63]FORM-16'!$A$1:$J$61</definedName>
    <definedName name="wat" localSheetId="25">'[63]FORM-16'!$A$1:$J$61</definedName>
    <definedName name="wat" localSheetId="16">#REF!</definedName>
    <definedName name="wat">#REF!</definedName>
    <definedName name="water" localSheetId="3">'[45]Materials '!$AV$38</definedName>
    <definedName name="water" localSheetId="22">#REF!</definedName>
    <definedName name="water" localSheetId="19">#REF!</definedName>
    <definedName name="water" localSheetId="2">'[45]Materials '!$AV$38</definedName>
    <definedName name="water" localSheetId="25">'[45]Materials '!$AV$38</definedName>
    <definedName name="Water" localSheetId="16">#REF!</definedName>
    <definedName name="water" localSheetId="21">#REF!</definedName>
    <definedName name="water">#REF!</definedName>
    <definedName name="water_funds" localSheetId="22" hidden="1">{"'Sheet1'!$A$4386:$N$4591"}</definedName>
    <definedName name="water_funds" localSheetId="19" hidden="1">{"'Sheet1'!$A$4386:$N$4591"}</definedName>
    <definedName name="water_funds" localSheetId="2" hidden="1">{"'Sheet1'!$A$4386:$N$4591"}</definedName>
    <definedName name="water_funds" localSheetId="25" hidden="1">{"'Sheet1'!$A$4386:$N$4591"}</definedName>
    <definedName name="water_funds" localSheetId="16" hidden="1">{"'Sheet1'!$A$4386:$N$4591"}</definedName>
    <definedName name="water_funds" localSheetId="21" hidden="1">{"'Sheet1'!$A$4386:$N$4591"}</definedName>
    <definedName name="water_funds" hidden="1">{"'Sheet1'!$A$4386:$N$4591"}</definedName>
    <definedName name="Wc" localSheetId="2">#REF!</definedName>
    <definedName name="Wc" localSheetId="25">#REF!</definedName>
    <definedName name="Wc">#REF!</definedName>
    <definedName name="wcl" localSheetId="22">#REF!</definedName>
    <definedName name="wcl" localSheetId="4">#REF!</definedName>
    <definedName name="wcl" localSheetId="21">#REF!</definedName>
    <definedName name="wcl">#REF!</definedName>
    <definedName name="WCT" localSheetId="3">#REF!</definedName>
    <definedName name="WCT" localSheetId="22">#REF!</definedName>
    <definedName name="WCT" localSheetId="4">#REF!</definedName>
    <definedName name="WCT" localSheetId="21">#REF!</definedName>
    <definedName name="WCT">#REF!</definedName>
    <definedName name="wds" localSheetId="3" hidden="1">{"Cost Summary",#N/A,FALSE,"B";"Cost Detail 1",#N/A,FALSE,"C";"Cost Detail 2",#N/A,FALSE,"C"}</definedName>
    <definedName name="wds" localSheetId="22" hidden="1">{"Cost Summary",#N/A,FALSE,"B";"Cost Detail 1",#N/A,FALSE,"C";"Cost Detail 2",#N/A,FALSE,"C"}</definedName>
    <definedName name="wds" localSheetId="19" hidden="1">{"Cost Summary",#N/A,FALSE,"B";"Cost Detail 1",#N/A,FALSE,"C";"Cost Detail 2",#N/A,FALSE,"C"}</definedName>
    <definedName name="wds" localSheetId="2" hidden="1">{"Cost Summary",#N/A,FALSE,"B";"Cost Detail 1",#N/A,FALSE,"C";"Cost Detail 2",#N/A,FALSE,"C"}</definedName>
    <definedName name="wds" localSheetId="25" hidden="1">{"Cost Summary",#N/A,FALSE,"B";"Cost Detail 1",#N/A,FALSE,"C";"Cost Detail 2",#N/A,FALSE,"C"}</definedName>
    <definedName name="wds" localSheetId="16" hidden="1">{"Cost Summary",#N/A,FALSE,"B";"Cost Detail 1",#N/A,FALSE,"C";"Cost Detail 2",#N/A,FALSE,"C"}</definedName>
    <definedName name="wds" localSheetId="21" hidden="1">{"Cost Summary",#N/A,FALSE,"B";"Cost Detail 1",#N/A,FALSE,"C";"Cost Detail 2",#N/A,FALSE,"C"}</definedName>
    <definedName name="wds" hidden="1">{"Cost Summary",#N/A,FALSE,"B";"Cost Detail 1",#N/A,FALSE,"C";"Cost Detail 2",#N/A,FALSE,"C"}</definedName>
    <definedName name="wdwewe">#REF!</definedName>
    <definedName name="WE" localSheetId="3" hidden="1">{#N/A,#N/A,FALSE,"CCTV"}</definedName>
    <definedName name="WE" localSheetId="22" hidden="1">{#N/A,#N/A,FALSE,"CCTV"}</definedName>
    <definedName name="WE" localSheetId="19" hidden="1">{#N/A,#N/A,FALSE,"CCTV"}</definedName>
    <definedName name="WE" localSheetId="2" hidden="1">{#N/A,#N/A,FALSE,"CCTV"}</definedName>
    <definedName name="WE" localSheetId="25" hidden="1">{#N/A,#N/A,FALSE,"CCTV"}</definedName>
    <definedName name="we" localSheetId="16">#REF!</definedName>
    <definedName name="WE" localSheetId="21" hidden="1">{#N/A,#N/A,FALSE,"CCTV"}</definedName>
    <definedName name="WE" hidden="1">{#N/A,#N/A,FALSE,"CCTV"}</definedName>
    <definedName name="WEIGHT_FACTORS_drums" localSheetId="3">#REF!</definedName>
    <definedName name="WEIGHT_FACTORS_drums" localSheetId="22">#REF!</definedName>
    <definedName name="WEIGHT_FACTORS_drums" localSheetId="16">#REF!</definedName>
    <definedName name="WEIGHT_FACTORS_drums" localSheetId="21">#REF!</definedName>
    <definedName name="WEIGHT_FACTORS_drums">#REF!</definedName>
    <definedName name="WeightRange">[125]Tower!$A$1:$B$65536</definedName>
    <definedName name="WELDERS">#REF!</definedName>
    <definedName name="well">#REF!</definedName>
    <definedName name="wem">#REF!</definedName>
    <definedName name="weqweqw">#REF!</definedName>
    <definedName name="weqwerw">#REF!</definedName>
    <definedName name="wer" localSheetId="3">#REF!</definedName>
    <definedName name="wer" localSheetId="2">#REF!</definedName>
    <definedName name="wer" localSheetId="25">#REF!</definedName>
    <definedName name="wer">#REF!</definedName>
    <definedName name="wertt" localSheetId="3" hidden="1">{#N/A,#N/A,FALSE,"COVER1.XLS ";#N/A,#N/A,FALSE,"RACT1.XLS";#N/A,#N/A,FALSE,"RACT2.XLS";#N/A,#N/A,FALSE,"ECCMP";#N/A,#N/A,FALSE,"WELDER.XLS"}</definedName>
    <definedName name="wertt" localSheetId="22" hidden="1">{#N/A,#N/A,FALSE,"COVER1.XLS ";#N/A,#N/A,FALSE,"RACT1.XLS";#N/A,#N/A,FALSE,"RACT2.XLS";#N/A,#N/A,FALSE,"ECCMP";#N/A,#N/A,FALSE,"WELDER.XLS"}</definedName>
    <definedName name="wertt" localSheetId="19" hidden="1">{#N/A,#N/A,FALSE,"COVER1.XLS ";#N/A,#N/A,FALSE,"RACT1.XLS";#N/A,#N/A,FALSE,"RACT2.XLS";#N/A,#N/A,FALSE,"ECCMP";#N/A,#N/A,FALSE,"WELDER.XLS"}</definedName>
    <definedName name="wertt" localSheetId="2" hidden="1">{#N/A,#N/A,FALSE,"COVER1.XLS ";#N/A,#N/A,FALSE,"RACT1.XLS";#N/A,#N/A,FALSE,"RACT2.XLS";#N/A,#N/A,FALSE,"ECCMP";#N/A,#N/A,FALSE,"WELDER.XLS"}</definedName>
    <definedName name="wertt" localSheetId="25" hidden="1">{#N/A,#N/A,FALSE,"COVER1.XLS ";#N/A,#N/A,FALSE,"RACT1.XLS";#N/A,#N/A,FALSE,"RACT2.XLS";#N/A,#N/A,FALSE,"ECCMP";#N/A,#N/A,FALSE,"WELDER.XLS"}</definedName>
    <definedName name="wertt" localSheetId="16" hidden="1">{#N/A,#N/A,FALSE,"COVER1.XLS ";#N/A,#N/A,FALSE,"RACT1.XLS";#N/A,#N/A,FALSE,"RACT2.XLS";#N/A,#N/A,FALSE,"ECCMP";#N/A,#N/A,FALSE,"WELDER.XLS"}</definedName>
    <definedName name="wertt" localSheetId="4" hidden="1">{#N/A,#N/A,FALSE,"COVER1.XLS ";#N/A,#N/A,FALSE,"RACT1.XLS";#N/A,#N/A,FALSE,"RACT2.XLS";#N/A,#N/A,FALSE,"ECCMP";#N/A,#N/A,FALSE,"WELDER.XLS"}</definedName>
    <definedName name="wertt" localSheetId="21" hidden="1">{#N/A,#N/A,FALSE,"COVER1.XLS ";#N/A,#N/A,FALSE,"RACT1.XLS";#N/A,#N/A,FALSE,"RACT2.XLS";#N/A,#N/A,FALSE,"ECCMP";#N/A,#N/A,FALSE,"WELDER.XLS"}</definedName>
    <definedName name="wertt" localSheetId="1" hidden="1">{#N/A,#N/A,FALSE,"COVER1.XLS ";#N/A,#N/A,FALSE,"RACT1.XLS";#N/A,#N/A,FALSE,"RACT2.XLS";#N/A,#N/A,FALSE,"ECCMP";#N/A,#N/A,FALSE,"WELDER.XLS"}</definedName>
    <definedName name="wertt" hidden="1">{#N/A,#N/A,FALSE,"COVER1.XLS ";#N/A,#N/A,FALSE,"RACT1.XLS";#N/A,#N/A,FALSE,"RACT2.XLS";#N/A,#N/A,FALSE,"ECCMP";#N/A,#N/A,FALSE,"WELDER.XLS"}</definedName>
    <definedName name="werw" localSheetId="3">#REF!</definedName>
    <definedName name="werw" localSheetId="22">#REF!</definedName>
    <definedName name="werw" localSheetId="16">#REF!</definedName>
    <definedName name="werw" localSheetId="21">#REF!</definedName>
    <definedName name="werw">#REF!</definedName>
    <definedName name="werwer" localSheetId="3">#REF!</definedName>
    <definedName name="werwer" localSheetId="22">#REF!</definedName>
    <definedName name="werwer" localSheetId="21">#REF!</definedName>
    <definedName name="werwer">#REF!</definedName>
    <definedName name="werwere" hidden="1">#REF!</definedName>
    <definedName name="wewe">[54]GWC!#REF!</definedName>
    <definedName name="WFR">#REF!</definedName>
    <definedName name="Wg">#REF!</definedName>
    <definedName name="wid" localSheetId="3">#REF!</definedName>
    <definedName name="wid">#REF!</definedName>
    <definedName name="width_of_cover_slab">#REF!</definedName>
    <definedName name="Width_of_projection_of_cover_slab">#REF!</definedName>
    <definedName name="wil">#REF!</definedName>
    <definedName name="wind.m">#REF!</definedName>
    <definedName name="wind_pressure">#REF!</definedName>
    <definedName name="Winform" localSheetId="22">#REF!</definedName>
    <definedName name="Winform" localSheetId="4">#REF!</definedName>
    <definedName name="Winform" localSheetId="21">#REF!</definedName>
    <definedName name="Winform">#REF!</definedName>
    <definedName name="wkarea">#REF!</definedName>
    <definedName name="WKS">#REF!</definedName>
    <definedName name="wktable">#REF!</definedName>
    <definedName name="WLP" localSheetId="3">[67]DSLP!#REF!</definedName>
    <definedName name="WLP" localSheetId="22">#REF!</definedName>
    <definedName name="WLP" localSheetId="19">#REF!</definedName>
    <definedName name="WLP" localSheetId="2">[67]DSLP!#REF!</definedName>
    <definedName name="WLP" localSheetId="25">[67]DSLP!#REF!</definedName>
    <definedName name="WLP" localSheetId="16">#REF!</definedName>
    <definedName name="WLP" localSheetId="21">#REF!</definedName>
    <definedName name="WLP">#REF!</definedName>
    <definedName name="Wm_50_kg" localSheetId="16">#REF!</definedName>
    <definedName name="Wm_50_kg">#REF!</definedName>
    <definedName name="Wm_70_kg">#REF!</definedName>
    <definedName name="wmm75tph" localSheetId="3">'[77]Machinary_Road Work'!$K$98</definedName>
    <definedName name="wmm75tph" localSheetId="19">#REF!</definedName>
    <definedName name="wmm75tph" localSheetId="2">'[77]Machinary_Road Work'!$K$98</definedName>
    <definedName name="wmm75tph" localSheetId="25">'[77]Machinary_Road Work'!$K$98</definedName>
    <definedName name="wmm75tph" localSheetId="16">#REF!</definedName>
    <definedName name="wmm75tph">#REF!</definedName>
    <definedName name="WMP60T" localSheetId="3">[11]Basicrates!$D$134</definedName>
    <definedName name="WMP60T" localSheetId="19">#REF!</definedName>
    <definedName name="WMP60T" localSheetId="2">[11]Basicrates!$D$134</definedName>
    <definedName name="WMP60T" localSheetId="25">[11]Basicrates!$D$134</definedName>
    <definedName name="WMP60T" localSheetId="16">#REF!</definedName>
    <definedName name="WMP60T">#REF!</definedName>
    <definedName name="wndf" localSheetId="16">#REF!</definedName>
    <definedName name="wndf">#REF!</definedName>
    <definedName name="WOL" localSheetId="22">#REF!</definedName>
    <definedName name="WOL" localSheetId="21">#REF!</definedName>
    <definedName name="WOL">#REF!</definedName>
    <definedName name="women">#REF!</definedName>
    <definedName name="word">#REF!</definedName>
    <definedName name="wordings" localSheetId="22">#REF!</definedName>
    <definedName name="wordings" localSheetId="4">#REF!</definedName>
    <definedName name="wordings" localSheetId="21">#REF!</definedName>
    <definedName name="wordings">#REF!</definedName>
    <definedName name="work">#REF!</definedName>
    <definedName name="WORKCAPTAL_BGT2">#REF!</definedName>
    <definedName name="workeq" localSheetId="3">[178]Inputs!$D$21</definedName>
    <definedName name="workeq" localSheetId="19">#REF!</definedName>
    <definedName name="workeq" localSheetId="2">[178]Inputs!$D$21</definedName>
    <definedName name="workeq" localSheetId="25">[178]Inputs!$D$21</definedName>
    <definedName name="workeq" localSheetId="16">#REF!</definedName>
    <definedName name="workeq">#REF!</definedName>
    <definedName name="WORKING_BGT2" localSheetId="22">#REF!</definedName>
    <definedName name="WORKING_BGT2" localSheetId="16">#REF!</definedName>
    <definedName name="WORKING_BGT2" localSheetId="21">#REF!</definedName>
    <definedName name="WORKING_BGT2">#REF!</definedName>
    <definedName name="WorkingDays" localSheetId="3">'[65]Basic Rates'!$C$9</definedName>
    <definedName name="WorkingDays" localSheetId="19">#REF!</definedName>
    <definedName name="WorkingDays" localSheetId="2">'[65]Basic Rates'!$C$9</definedName>
    <definedName name="WorkingDays" localSheetId="25">'[65]Basic Rates'!$C$9</definedName>
    <definedName name="WorkingDays" localSheetId="16">#REF!</definedName>
    <definedName name="WorkingDays">#REF!</definedName>
    <definedName name="WP" localSheetId="22">#REF!</definedName>
    <definedName name="wp" localSheetId="16">#REF!</definedName>
    <definedName name="WP" localSheetId="21">#REF!</definedName>
    <definedName name="WP">#REF!</definedName>
    <definedName name="WPR">#REF!</definedName>
    <definedName name="WQEW">#REF!</definedName>
    <definedName name="wqewe">[54]GWC!#REF!</definedName>
    <definedName name="wqwqe" localSheetId="22">#REF!</definedName>
    <definedName name="wqwqe" localSheetId="21">#REF!</definedName>
    <definedName name="wqwqe">#REF!</definedName>
    <definedName name="wqwrwrqwrqr">[54]GWC!#REF!</definedName>
    <definedName name="wr" hidden="1">{#N/A,#N/A,FALSE,"COVER1.XLS ";#N/A,#N/A,FALSE,"RACT1.XLS";#N/A,#N/A,FALSE,"RACT2.XLS";#N/A,#N/A,FALSE,"ECCMP";#N/A,#N/A,FALSE,"WELDER.XLS"}</definedName>
    <definedName name="wrd" localSheetId="3" hidden="1">{#N/A,#N/A,FALSE,"WRSUMMARY";#N/A,#N/A,FALSE,"ANNEX-1";#N/A,#N/A,FALSE,"ANNEX-2";#N/A,#N/A,FALSE,"ANNEX-3";#N/A,#N/A,FALSE,"WORKING"}</definedName>
    <definedName name="wrd" localSheetId="22" hidden="1">{#N/A,#N/A,FALSE,"WRSUMMARY";#N/A,#N/A,FALSE,"ANNEX-1";#N/A,#N/A,FALSE,"ANNEX-2";#N/A,#N/A,FALSE,"ANNEX-3";#N/A,#N/A,FALSE,"WORKING"}</definedName>
    <definedName name="wrd" localSheetId="19" hidden="1">{#N/A,#N/A,FALSE,"WRSUMMARY";#N/A,#N/A,FALSE,"ANNEX-1";#N/A,#N/A,FALSE,"ANNEX-2";#N/A,#N/A,FALSE,"ANNEX-3";#N/A,#N/A,FALSE,"WORKING"}</definedName>
    <definedName name="wrd" localSheetId="2" hidden="1">{#N/A,#N/A,FALSE,"WRSUMMARY";#N/A,#N/A,FALSE,"ANNEX-1";#N/A,#N/A,FALSE,"ANNEX-2";#N/A,#N/A,FALSE,"ANNEX-3";#N/A,#N/A,FALSE,"WORKING"}</definedName>
    <definedName name="wrd" localSheetId="25" hidden="1">{#N/A,#N/A,FALSE,"WRSUMMARY";#N/A,#N/A,FALSE,"ANNEX-1";#N/A,#N/A,FALSE,"ANNEX-2";#N/A,#N/A,FALSE,"ANNEX-3";#N/A,#N/A,FALSE,"WORKING"}</definedName>
    <definedName name="wrd" localSheetId="16" hidden="1">{#N/A,#N/A,FALSE,"WRSUMMARY";#N/A,#N/A,FALSE,"ANNEX-1";#N/A,#N/A,FALSE,"ANNEX-2";#N/A,#N/A,FALSE,"ANNEX-3";#N/A,#N/A,FALSE,"WORKING"}</definedName>
    <definedName name="wrd" localSheetId="21" hidden="1">{#N/A,#N/A,FALSE,"WRSUMMARY";#N/A,#N/A,FALSE,"ANNEX-1";#N/A,#N/A,FALSE,"ANNEX-2";#N/A,#N/A,FALSE,"ANNEX-3";#N/A,#N/A,FALSE,"WORKING"}</definedName>
    <definedName name="wrd" hidden="1">{#N/A,#N/A,FALSE,"WRSUMMARY";#N/A,#N/A,FALSE,"ANNEX-1";#N/A,#N/A,FALSE,"ANNEX-2";#N/A,#N/A,FALSE,"ANNEX-3";#N/A,#N/A,FALSE,"WORKING"}</definedName>
    <definedName name="WRITE" localSheetId="3" hidden="1">{#N/A,#N/A,FALSE,"CCTV"}</definedName>
    <definedName name="WRITE" localSheetId="22" hidden="1">{#N/A,#N/A,FALSE,"CCTV"}</definedName>
    <definedName name="WRITE" localSheetId="19" hidden="1">{#N/A,#N/A,FALSE,"CCTV"}</definedName>
    <definedName name="WRITE" localSheetId="2" hidden="1">{#N/A,#N/A,FALSE,"CCTV"}</definedName>
    <definedName name="WRITE" localSheetId="25" hidden="1">{#N/A,#N/A,FALSE,"CCTV"}</definedName>
    <definedName name="WRITE" localSheetId="16" hidden="1">{#N/A,#N/A,FALSE,"CCTV"}</definedName>
    <definedName name="WRITE" localSheetId="21" hidden="1">{#N/A,#N/A,FALSE,"CCTV"}</definedName>
    <definedName name="WRITE" hidden="1">{#N/A,#N/A,FALSE,"CCTV"}</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abc." localSheetId="3" hidden="1">{"Execavation",#N/A,FALSE,"furniture (employer)"}</definedName>
    <definedName name="wrn.abc." localSheetId="22" hidden="1">{"Execavation",#N/A,FALSE,"furniture (employer)"}</definedName>
    <definedName name="wrn.abc." localSheetId="19" hidden="1">{"Execavation",#N/A,FALSE,"furniture (employer)"}</definedName>
    <definedName name="wrn.abc." localSheetId="2" hidden="1">{"Execavation",#N/A,FALSE,"furniture (employer)"}</definedName>
    <definedName name="wrn.abc." localSheetId="25" hidden="1">{"Execavation",#N/A,FALSE,"furniture (employer)"}</definedName>
    <definedName name="wrn.abc." localSheetId="16" hidden="1">{"Execavation",#N/A,FALSE,"furniture (employer)"}</definedName>
    <definedName name="wrn.abc." localSheetId="21" hidden="1">{"Execavation",#N/A,FALSE,"furniture (employer)"}</definedName>
    <definedName name="wrn.abc." hidden="1">{"Execavation",#N/A,FALSE,"furniture (employer)"}</definedName>
    <definedName name="wrn.BM." localSheetId="3" hidden="1">{#N/A,#N/A,FALSE,"CCTV"}</definedName>
    <definedName name="wrn.BM." localSheetId="22" hidden="1">{#N/A,#N/A,FALSE,"CCTV"}</definedName>
    <definedName name="wrn.BM." localSheetId="19" hidden="1">{#N/A,#N/A,FALSE,"CCTV"}</definedName>
    <definedName name="wrn.BM." localSheetId="2" hidden="1">{#N/A,#N/A,FALSE,"CCTV"}</definedName>
    <definedName name="wrn.BM." localSheetId="25" hidden="1">{#N/A,#N/A,FALSE,"CCTV"}</definedName>
    <definedName name="wrn.BM." localSheetId="16" hidden="1">{#N/A,#N/A,FALSE,"CCTV"}</definedName>
    <definedName name="wrn.BM." localSheetId="21" hidden="1">{#N/A,#N/A,FALSE,"CCTV"}</definedName>
    <definedName name="wrn.BM." hidden="1">{#N/A,#N/A,FALSE,"CCTV"}</definedName>
    <definedName name="wrn.budget." localSheetId="3" hidden="1">{"form-D1",#N/A,FALSE,"FORM-D1";"form-D1_amt",#N/A,FALSE,"FORM-D1"}</definedName>
    <definedName name="wrn.budget." localSheetId="22" hidden="1">{"form-D1",#N/A,FALSE,"FORM-D1";"form-D1_amt",#N/A,FALSE,"FORM-D1"}</definedName>
    <definedName name="wrn.budget." localSheetId="19" hidden="1">{"form-D1",#N/A,FALSE,"FORM-D1";"form-D1_amt",#N/A,FALSE,"FORM-D1"}</definedName>
    <definedName name="wrn.budget." localSheetId="2" hidden="1">{"form-D1",#N/A,FALSE,"FORM-D1";"form-D1_amt",#N/A,FALSE,"FORM-D1"}</definedName>
    <definedName name="wrn.budget." localSheetId="25" hidden="1">{"form-D1",#N/A,FALSE,"FORM-D1";"form-D1_amt",#N/A,FALSE,"FORM-D1"}</definedName>
    <definedName name="wrn.budget." localSheetId="16" hidden="1">{"form-D1",#N/A,FALSE,"FORM-D1";"form-D1_amt",#N/A,FALSE,"FORM-D1"}</definedName>
    <definedName name="wrn.budget." localSheetId="21" hidden="1">{"form-D1",#N/A,FALSE,"FORM-D1";"form-D1_amt",#N/A,FALSE,"FORM-D1"}</definedName>
    <definedName name="wrn.budget." hidden="1">{"form-D1",#N/A,FALSE,"FORM-D1";"form-D1_amt",#N/A,FALSE,"FORM-D1"}</definedName>
    <definedName name="wrn.budget._1">NA()</definedName>
    <definedName name="wrn.Co." localSheetId="22" hidden="1">{#N/A,#N/A,TRUE,"GW-Cond";#N/A,#N/A,TRUE,"HW"}</definedName>
    <definedName name="wrn.Co." localSheetId="19" hidden="1">{#N/A,#N/A,TRUE,"GW-Cond";#N/A,#N/A,TRUE,"HW"}</definedName>
    <definedName name="wrn.Co." localSheetId="2" hidden="1">{#N/A,#N/A,TRUE,"GW-Cond";#N/A,#N/A,TRUE,"HW"}</definedName>
    <definedName name="wrn.Co." localSheetId="25" hidden="1">{#N/A,#N/A,TRUE,"GW-Cond";#N/A,#N/A,TRUE,"HW"}</definedName>
    <definedName name="wrn.Co." localSheetId="16" hidden="1">{#N/A,#N/A,TRUE,"GW-Cond";#N/A,#N/A,TRUE,"HW"}</definedName>
    <definedName name="wrn.Co." localSheetId="21" hidden="1">{#N/A,#N/A,TRUE,"GW-Cond";#N/A,#N/A,TRUE,"HW"}</definedName>
    <definedName name="wrn.Co." hidden="1">{#N/A,#N/A,TRUE,"GW-Cond";#N/A,#N/A,TRUE,"HW"}</definedName>
    <definedName name="wrn.Complete._.Cost._.Sheet." localSheetId="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9"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16"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2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sumable." hidden="1">{#N/A,#N/A,FALSE,"consu_cover";#N/A,#N/A,FALSE,"consu_strategy";#N/A,#N/A,FALSE,"consu_flow";#N/A,#N/A,FALSE,"Summary_reqmt";#N/A,#N/A,FALSE,"field_ppg";#N/A,#N/A,FALSE,"ppg_shop";#N/A,#N/A,FALSE,"strl";#N/A,#N/A,FALSE,"tankages";#N/A,#N/A,FALSE,"gases"}</definedName>
    <definedName name="wrn.cost." localSheetId="3" hidden="1">{#N/A,#N/A,FALSE,"abs";#N/A,#N/A,FALSE,"Annex-I";#N/A,#N/A,FALSE,"Annex-II";#N/A,#N/A,FALSE,"Annex-III";#N/A,#N/A,FALSE,"Annex-IV";#N/A,#N/A,FALSE,"Annex-V";#N/A,#N/A,FALSE,"Annex-VI"}</definedName>
    <definedName name="wrn.cost." localSheetId="22" hidden="1">{#N/A,#N/A,FALSE,"abs";#N/A,#N/A,FALSE,"Annex-I";#N/A,#N/A,FALSE,"Annex-II";#N/A,#N/A,FALSE,"Annex-III";#N/A,#N/A,FALSE,"Annex-IV";#N/A,#N/A,FALSE,"Annex-V";#N/A,#N/A,FALSE,"Annex-VI"}</definedName>
    <definedName name="wrn.cost." localSheetId="19" hidden="1">{#N/A,#N/A,FALSE,"abs";#N/A,#N/A,FALSE,"Annex-I";#N/A,#N/A,FALSE,"Annex-II";#N/A,#N/A,FALSE,"Annex-III";#N/A,#N/A,FALSE,"Annex-IV";#N/A,#N/A,FALSE,"Annex-V";#N/A,#N/A,FALSE,"Annex-VI"}</definedName>
    <definedName name="wrn.cost." localSheetId="2" hidden="1">{#N/A,#N/A,FALSE,"abs";#N/A,#N/A,FALSE,"Annex-I";#N/A,#N/A,FALSE,"Annex-II";#N/A,#N/A,FALSE,"Annex-III";#N/A,#N/A,FALSE,"Annex-IV";#N/A,#N/A,FALSE,"Annex-V";#N/A,#N/A,FALSE,"Annex-VI"}</definedName>
    <definedName name="wrn.cost." localSheetId="25" hidden="1">{#N/A,#N/A,FALSE,"abs";#N/A,#N/A,FALSE,"Annex-I";#N/A,#N/A,FALSE,"Annex-II";#N/A,#N/A,FALSE,"Annex-III";#N/A,#N/A,FALSE,"Annex-IV";#N/A,#N/A,FALSE,"Annex-V";#N/A,#N/A,FALSE,"Annex-VI"}</definedName>
    <definedName name="wrn.cost." localSheetId="16" hidden="1">{#N/A,#N/A,FALSE,"abs";#N/A,#N/A,FALSE,"Annex-I";#N/A,#N/A,FALSE,"Annex-II";#N/A,#N/A,FALSE,"Annex-III";#N/A,#N/A,FALSE,"Annex-IV";#N/A,#N/A,FALSE,"Annex-V";#N/A,#N/A,FALSE,"Annex-VI"}</definedName>
    <definedName name="wrn.cost." localSheetId="21" hidden="1">{#N/A,#N/A,FALSE,"abs";#N/A,#N/A,FALSE,"Annex-I";#N/A,#N/A,FALSE,"Annex-II";#N/A,#N/A,FALSE,"Annex-III";#N/A,#N/A,FALSE,"Annex-IV";#N/A,#N/A,FALSE,"Annex-V";#N/A,#N/A,FALSE,"Annex-VI"}</definedName>
    <definedName name="wrn.cost." hidden="1">{#N/A,#N/A,FALSE,"abs";#N/A,#N/A,FALSE,"Annex-I";#N/A,#N/A,FALSE,"Annex-II";#N/A,#N/A,FALSE,"Annex-III";#N/A,#N/A,FALSE,"Annex-IV";#N/A,#N/A,FALSE,"Annex-V";#N/A,#N/A,FALSE,"Annex-VI"}</definedName>
    <definedName name="wrn.Cost._.Summary." localSheetId="3" hidden="1">{"Cost Summary",#N/A,FALSE,"B";"Cost Detail 1",#N/A,FALSE,"C";"Cost Detail 2",#N/A,FALSE,"C"}</definedName>
    <definedName name="wrn.Cost._.Summary." localSheetId="22" hidden="1">{"Cost Summary",#N/A,FALSE,"B";"Cost Detail 1",#N/A,FALSE,"C";"Cost Detail 2",#N/A,FALSE,"C"}</definedName>
    <definedName name="wrn.Cost._.Summary." localSheetId="19" hidden="1">{"Cost Summary",#N/A,FALSE,"B";"Cost Detail 1",#N/A,FALSE,"C";"Cost Detail 2",#N/A,FALSE,"C"}</definedName>
    <definedName name="wrn.Cost._.Summary." localSheetId="2" hidden="1">{"Cost Summary",#N/A,FALSE,"B";"Cost Detail 1",#N/A,FALSE,"C";"Cost Detail 2",#N/A,FALSE,"C"}</definedName>
    <definedName name="wrn.Cost._.Summary." localSheetId="25" hidden="1">{"Cost Summary",#N/A,FALSE,"B";"Cost Detail 1",#N/A,FALSE,"C";"Cost Detail 2",#N/A,FALSE,"C"}</definedName>
    <definedName name="wrn.Cost._.Summary." localSheetId="16" hidden="1">{"Cost Summary",#N/A,FALSE,"B";"Cost Detail 1",#N/A,FALSE,"C";"Cost Detail 2",#N/A,FALSE,"C"}</definedName>
    <definedName name="wrn.Cost._.Summary." localSheetId="21" hidden="1">{"Cost Summary",#N/A,FALSE,"B";"Cost Detail 1",#N/A,FALSE,"C";"Cost Detail 2",#N/A,FALSE,"C"}</definedName>
    <definedName name="wrn.Cost._.Summary." hidden="1">{"Cost Summary",#N/A,FALSE,"B";"Cost Detail 1",#N/A,FALSE,"C";"Cost Detail 2",#N/A,FALSE,"C"}</definedName>
    <definedName name="wrn.costprint." localSheetId="3" hidden="1">{"cost",#N/A,FALSE,"B";"Sum",#N/A,FALSE,"C";"Sal1",#N/A,FALSE,"D";"Sal2",#N/A,FALSE,"D";"Mob",#N/A,FALSE,"E";"Eqpcst1",#N/A,FALSE,"F";"Eqpcst2",#N/A,FALSE,"F";"Eqpcst3",#N/A,FALSE,"F";"Est1",#N/A,FALSE,"G";"Est2",#N/A,FALSE,"G";"Fin",#N/A,FALSE,"H";"EqpCal",#N/A,FALSE,"I";"ManCal1",#N/A,FALSE,"J";"ManCal2",#N/A,FALSE,"J";"Consm",#N/A,FALSE,"L";"B O",#N/A,FALSE,"M";"S C",#N/A,FALSE,"N"}</definedName>
    <definedName name="wrn.costprint." localSheetId="22" hidden="1">{"cost",#N/A,FALSE,"B";"Sum",#N/A,FALSE,"C";"Sal1",#N/A,FALSE,"D";"Sal2",#N/A,FALSE,"D";"Mob",#N/A,FALSE,"E";"Eqpcst1",#N/A,FALSE,"F";"Eqpcst2",#N/A,FALSE,"F";"Eqpcst3",#N/A,FALSE,"F";"Est1",#N/A,FALSE,"G";"Est2",#N/A,FALSE,"G";"Fin",#N/A,FALSE,"H";"EqpCal",#N/A,FALSE,"I";"ManCal1",#N/A,FALSE,"J";"ManCal2",#N/A,FALSE,"J";"Consm",#N/A,FALSE,"L";"B O",#N/A,FALSE,"M";"S C",#N/A,FALSE,"N"}</definedName>
    <definedName name="wrn.costprint." localSheetId="19" hidden="1">{"cost",#N/A,FALSE,"B";"Sum",#N/A,FALSE,"C";"Sal1",#N/A,FALSE,"D";"Sal2",#N/A,FALSE,"D";"Mob",#N/A,FALSE,"E";"Eqpcst1",#N/A,FALSE,"F";"Eqpcst2",#N/A,FALSE,"F";"Eqpcst3",#N/A,FALSE,"F";"Est1",#N/A,FALSE,"G";"Est2",#N/A,FALSE,"G";"Fin",#N/A,FALSE,"H";"EqpCal",#N/A,FALSE,"I";"ManCal1",#N/A,FALSE,"J";"ManCal2",#N/A,FALSE,"J";"Consm",#N/A,FALSE,"L";"B O",#N/A,FALSE,"M";"S C",#N/A,FALSE,"N"}</definedName>
    <definedName name="wrn.costprint." localSheetId="2" hidden="1">{"cost",#N/A,FALSE,"B";"Sum",#N/A,FALSE,"C";"Sal1",#N/A,FALSE,"D";"Sal2",#N/A,FALSE,"D";"Mob",#N/A,FALSE,"E";"Eqpcst1",#N/A,FALSE,"F";"Eqpcst2",#N/A,FALSE,"F";"Eqpcst3",#N/A,FALSE,"F";"Est1",#N/A,FALSE,"G";"Est2",#N/A,FALSE,"G";"Fin",#N/A,FALSE,"H";"EqpCal",#N/A,FALSE,"I";"ManCal1",#N/A,FALSE,"J";"ManCal2",#N/A,FALSE,"J";"Consm",#N/A,FALSE,"L";"B O",#N/A,FALSE,"M";"S C",#N/A,FALSE,"N"}</definedName>
    <definedName name="wrn.costprint." localSheetId="25" hidden="1">{"cost",#N/A,FALSE,"B";"Sum",#N/A,FALSE,"C";"Sal1",#N/A,FALSE,"D";"Sal2",#N/A,FALSE,"D";"Mob",#N/A,FALSE,"E";"Eqpcst1",#N/A,FALSE,"F";"Eqpcst2",#N/A,FALSE,"F";"Eqpcst3",#N/A,FALSE,"F";"Est1",#N/A,FALSE,"G";"Est2",#N/A,FALSE,"G";"Fin",#N/A,FALSE,"H";"EqpCal",#N/A,FALSE,"I";"ManCal1",#N/A,FALSE,"J";"ManCal2",#N/A,FALSE,"J";"Consm",#N/A,FALSE,"L";"B O",#N/A,FALSE,"M";"S C",#N/A,FALSE,"N"}</definedName>
    <definedName name="wrn.costprint." localSheetId="16" hidden="1">{"cost",#N/A,FALSE,"B";"Sum",#N/A,FALSE,"C";"Sal1",#N/A,FALSE,"D";"Sal2",#N/A,FALSE,"D";"Mob",#N/A,FALSE,"E";"Eqpcst1",#N/A,FALSE,"F";"Eqpcst2",#N/A,FALSE,"F";"Eqpcst3",#N/A,FALSE,"F";"Est1",#N/A,FALSE,"G";"Est2",#N/A,FALSE,"G";"Fin",#N/A,FALSE,"H";"EqpCal",#N/A,FALSE,"I";"ManCal1",#N/A,FALSE,"J";"ManCal2",#N/A,FALSE,"J";"Consm",#N/A,FALSE,"L";"B O",#N/A,FALSE,"M";"S C",#N/A,FALSE,"N"}</definedName>
    <definedName name="wrn.costprint." localSheetId="21"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localSheetId="3" hidden="1">{"cost",#N/A,FALSE,"B";"Sum",#N/A,FALSE,"C";"Sal1",#N/A,FALSE,"D";"Sal2",#N/A,FALSE,"D";"Mob",#N/A,FALSE,"E";"Eqpcst1",#N/A,FALSE,"F";"Eqpcst2",#N/A,FALSE,"F";"Eqpcst3",#N/A,FALSE,"F";"Est1",#N/A,FALSE,"G";"Est2",#N/A,FALSE,"G";"Fin",#N/A,FALSE,"H";"EqpCal",#N/A,FALSE,"I";"ManCal1",#N/A,FALSE,"J";"ManCal2",#N/A,FALSE,"J";"Consm",#N/A,FALSE,"L";"B O",#N/A,FALSE,"M";"S C",#N/A,FALSE,"N"}</definedName>
    <definedName name="wrn.cp" localSheetId="22" hidden="1">{"cost",#N/A,FALSE,"B";"Sum",#N/A,FALSE,"C";"Sal1",#N/A,FALSE,"D";"Sal2",#N/A,FALSE,"D";"Mob",#N/A,FALSE,"E";"Eqpcst1",#N/A,FALSE,"F";"Eqpcst2",#N/A,FALSE,"F";"Eqpcst3",#N/A,FALSE,"F";"Est1",#N/A,FALSE,"G";"Est2",#N/A,FALSE,"G";"Fin",#N/A,FALSE,"H";"EqpCal",#N/A,FALSE,"I";"ManCal1",#N/A,FALSE,"J";"ManCal2",#N/A,FALSE,"J";"Consm",#N/A,FALSE,"L";"B O",#N/A,FALSE,"M";"S C",#N/A,FALSE,"N"}</definedName>
    <definedName name="wrn.cp" localSheetId="19" hidden="1">{"cost",#N/A,FALSE,"B";"Sum",#N/A,FALSE,"C";"Sal1",#N/A,FALSE,"D";"Sal2",#N/A,FALSE,"D";"Mob",#N/A,FALSE,"E";"Eqpcst1",#N/A,FALSE,"F";"Eqpcst2",#N/A,FALSE,"F";"Eqpcst3",#N/A,FALSE,"F";"Est1",#N/A,FALSE,"G";"Est2",#N/A,FALSE,"G";"Fin",#N/A,FALSE,"H";"EqpCal",#N/A,FALSE,"I";"ManCal1",#N/A,FALSE,"J";"ManCal2",#N/A,FALSE,"J";"Consm",#N/A,FALSE,"L";"B O",#N/A,FALSE,"M";"S C",#N/A,FALSE,"N"}</definedName>
    <definedName name="wrn.cp" localSheetId="2" hidden="1">{"cost",#N/A,FALSE,"B";"Sum",#N/A,FALSE,"C";"Sal1",#N/A,FALSE,"D";"Sal2",#N/A,FALSE,"D";"Mob",#N/A,FALSE,"E";"Eqpcst1",#N/A,FALSE,"F";"Eqpcst2",#N/A,FALSE,"F";"Eqpcst3",#N/A,FALSE,"F";"Est1",#N/A,FALSE,"G";"Est2",#N/A,FALSE,"G";"Fin",#N/A,FALSE,"H";"EqpCal",#N/A,FALSE,"I";"ManCal1",#N/A,FALSE,"J";"ManCal2",#N/A,FALSE,"J";"Consm",#N/A,FALSE,"L";"B O",#N/A,FALSE,"M";"S C",#N/A,FALSE,"N"}</definedName>
    <definedName name="wrn.cp" localSheetId="25" hidden="1">{"cost",#N/A,FALSE,"B";"Sum",#N/A,FALSE,"C";"Sal1",#N/A,FALSE,"D";"Sal2",#N/A,FALSE,"D";"Mob",#N/A,FALSE,"E";"Eqpcst1",#N/A,FALSE,"F";"Eqpcst2",#N/A,FALSE,"F";"Eqpcst3",#N/A,FALSE,"F";"Est1",#N/A,FALSE,"G";"Est2",#N/A,FALSE,"G";"Fin",#N/A,FALSE,"H";"EqpCal",#N/A,FALSE,"I";"ManCal1",#N/A,FALSE,"J";"ManCal2",#N/A,FALSE,"J";"Consm",#N/A,FALSE,"L";"B O",#N/A,FALSE,"M";"S C",#N/A,FALSE,"N"}</definedName>
    <definedName name="wrn.cp" localSheetId="16" hidden="1">{"cost",#N/A,FALSE,"B";"Sum",#N/A,FALSE,"C";"Sal1",#N/A,FALSE,"D";"Sal2",#N/A,FALSE,"D";"Mob",#N/A,FALSE,"E";"Eqpcst1",#N/A,FALSE,"F";"Eqpcst2",#N/A,FALSE,"F";"Eqpcst3",#N/A,FALSE,"F";"Est1",#N/A,FALSE,"G";"Est2",#N/A,FALSE,"G";"Fin",#N/A,FALSE,"H";"EqpCal",#N/A,FALSE,"I";"ManCal1",#N/A,FALSE,"J";"ManCal2",#N/A,FALSE,"J";"Consm",#N/A,FALSE,"L";"B O",#N/A,FALSE,"M";"S C",#N/A,FALSE,"N"}</definedName>
    <definedName name="wrn.cp" localSheetId="21"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DRB._.CLAIMS._.FOR._.BILL._.A3._.SIZE."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localSheetId="3"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9"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5"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16"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localSheetId="21"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 localSheetId="3" hidden="1">{"b",#N/A,FALSE,"B";"C 1",#N/A,FALSE,"C";"C 2",#N/A,FALSE,"C";"D 1",#N/A,FALSE,"D";"d 2",#N/A,FALSE,"D";"D 3",#N/A,FALSE,"D";"E",#N/A,FALSE,"E";"F 1",#N/A,FALSE,"F";"F 2",#N/A,FALSE,"F";"F 3",#N/A,FALSE,"F";"G 1",#N/A,FALSE,"G";"G 2",#N/A,FALSE,"G";"I 1",#N/A,FALSE,"I";"J 1",#N/A,FALSE,"J";"J 2",#N/A,FALSE,"J";"L",#N/A,FALSE,"L";"M 1",#N/A,FALSE,"M";"N",#N/A,FALSE,"N"}</definedName>
    <definedName name="wrn.full." localSheetId="22" hidden="1">{"b",#N/A,FALSE,"B";"C 1",#N/A,FALSE,"C";"C 2",#N/A,FALSE,"C";"D 1",#N/A,FALSE,"D";"d 2",#N/A,FALSE,"D";"D 3",#N/A,FALSE,"D";"E",#N/A,FALSE,"E";"F 1",#N/A,FALSE,"F";"F 2",#N/A,FALSE,"F";"F 3",#N/A,FALSE,"F";"G 1",#N/A,FALSE,"G";"G 2",#N/A,FALSE,"G";"I 1",#N/A,FALSE,"I";"J 1",#N/A,FALSE,"J";"J 2",#N/A,FALSE,"J";"L",#N/A,FALSE,"L";"M 1",#N/A,FALSE,"M";"N",#N/A,FALSE,"N"}</definedName>
    <definedName name="wrn.full." localSheetId="19" hidden="1">{"b",#N/A,FALSE,"B";"C 1",#N/A,FALSE,"C";"C 2",#N/A,FALSE,"C";"D 1",#N/A,FALSE,"D";"d 2",#N/A,FALSE,"D";"D 3",#N/A,FALSE,"D";"E",#N/A,FALSE,"E";"F 1",#N/A,FALSE,"F";"F 2",#N/A,FALSE,"F";"F 3",#N/A,FALSE,"F";"G 1",#N/A,FALSE,"G";"G 2",#N/A,FALSE,"G";"I 1",#N/A,FALSE,"I";"J 1",#N/A,FALSE,"J";"J 2",#N/A,FALSE,"J";"L",#N/A,FALSE,"L";"M 1",#N/A,FALSE,"M";"N",#N/A,FALSE,"N"}</definedName>
    <definedName name="wrn.full." localSheetId="2" hidden="1">{"b",#N/A,FALSE,"B";"C 1",#N/A,FALSE,"C";"C 2",#N/A,FALSE,"C";"D 1",#N/A,FALSE,"D";"d 2",#N/A,FALSE,"D";"D 3",#N/A,FALSE,"D";"E",#N/A,FALSE,"E";"F 1",#N/A,FALSE,"F";"F 2",#N/A,FALSE,"F";"F 3",#N/A,FALSE,"F";"G 1",#N/A,FALSE,"G";"G 2",#N/A,FALSE,"G";"I 1",#N/A,FALSE,"I";"J 1",#N/A,FALSE,"J";"J 2",#N/A,FALSE,"J";"L",#N/A,FALSE,"L";"M 1",#N/A,FALSE,"M";"N",#N/A,FALSE,"N"}</definedName>
    <definedName name="wrn.full." localSheetId="25" hidden="1">{"b",#N/A,FALSE,"B";"C 1",#N/A,FALSE,"C";"C 2",#N/A,FALSE,"C";"D 1",#N/A,FALSE,"D";"d 2",#N/A,FALSE,"D";"D 3",#N/A,FALSE,"D";"E",#N/A,FALSE,"E";"F 1",#N/A,FALSE,"F";"F 2",#N/A,FALSE,"F";"F 3",#N/A,FALSE,"F";"G 1",#N/A,FALSE,"G";"G 2",#N/A,FALSE,"G";"I 1",#N/A,FALSE,"I";"J 1",#N/A,FALSE,"J";"J 2",#N/A,FALSE,"J";"L",#N/A,FALSE,"L";"M 1",#N/A,FALSE,"M";"N",#N/A,FALSE,"N"}</definedName>
    <definedName name="wrn.full." localSheetId="16" hidden="1">{"b",#N/A,FALSE,"B";"C 1",#N/A,FALSE,"C";"C 2",#N/A,FALSE,"C";"D 1",#N/A,FALSE,"D";"d 2",#N/A,FALSE,"D";"D 3",#N/A,FALSE,"D";"E",#N/A,FALSE,"E";"F 1",#N/A,FALSE,"F";"F 2",#N/A,FALSE,"F";"F 3",#N/A,FALSE,"F";"G 1",#N/A,FALSE,"G";"G 2",#N/A,FALSE,"G";"I 1",#N/A,FALSE,"I";"J 1",#N/A,FALSE,"J";"J 2",#N/A,FALSE,"J";"L",#N/A,FALSE,"L";"M 1",#N/A,FALSE,"M";"N",#N/A,FALSE,"N"}</definedName>
    <definedName name="wrn.full." localSheetId="21"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Report." localSheetId="22" hidden="1">{#N/A,#N/A,TRUE,"Front";#N/A,#N/A,TRUE,"Simple Letter";#N/A,#N/A,TRUE,"Inside";#N/A,#N/A,TRUE,"Contents";#N/A,#N/A,TRUE,"Basis";#N/A,#N/A,TRUE,"Inclusions";#N/A,#N/A,TRUE,"Exclusions";#N/A,#N/A,TRUE,"Areas";#N/A,#N/A,TRUE,"Summary";#N/A,#N/A,TRUE,"Detail"}</definedName>
    <definedName name="wrn.Full._.Report." localSheetId="19" hidden="1">{#N/A,#N/A,TRUE,"Front";#N/A,#N/A,TRUE,"Simple Letter";#N/A,#N/A,TRUE,"Inside";#N/A,#N/A,TRUE,"Contents";#N/A,#N/A,TRUE,"Basis";#N/A,#N/A,TRUE,"Inclusions";#N/A,#N/A,TRUE,"Exclusions";#N/A,#N/A,TRUE,"Areas";#N/A,#N/A,TRUE,"Summary";#N/A,#N/A,TRUE,"Detail"}</definedName>
    <definedName name="wrn.Full._.Report." localSheetId="2" hidden="1">{#N/A,#N/A,TRUE,"Front";#N/A,#N/A,TRUE,"Simple Letter";#N/A,#N/A,TRUE,"Inside";#N/A,#N/A,TRUE,"Contents";#N/A,#N/A,TRUE,"Basis";#N/A,#N/A,TRUE,"Inclusions";#N/A,#N/A,TRUE,"Exclusions";#N/A,#N/A,TRUE,"Areas";#N/A,#N/A,TRUE,"Summary";#N/A,#N/A,TRUE,"Detail"}</definedName>
    <definedName name="wrn.Full._.Report." localSheetId="25" hidden="1">{#N/A,#N/A,TRUE,"Front";#N/A,#N/A,TRUE,"Simple Letter";#N/A,#N/A,TRUE,"Inside";#N/A,#N/A,TRUE,"Contents";#N/A,#N/A,TRUE,"Basis";#N/A,#N/A,TRUE,"Inclusions";#N/A,#N/A,TRUE,"Exclusions";#N/A,#N/A,TRUE,"Areas";#N/A,#N/A,TRUE,"Summary";#N/A,#N/A,TRUE,"Detail"}</definedName>
    <definedName name="wrn.Full._.Report." localSheetId="16" hidden="1">{#N/A,#N/A,TRUE,"Front";#N/A,#N/A,TRUE,"Simple Letter";#N/A,#N/A,TRUE,"Inside";#N/A,#N/A,TRUE,"Contents";#N/A,#N/A,TRUE,"Basis";#N/A,#N/A,TRUE,"Inclusions";#N/A,#N/A,TRUE,"Exclusions";#N/A,#N/A,TRUE,"Areas";#N/A,#N/A,TRUE,"Summary";#N/A,#N/A,TRUE,"Detail"}</definedName>
    <definedName name="wrn.Full._.Report." localSheetId="21"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item1." localSheetId="3" hidden="1">{#N/A,#N/A,FALSE,"Wadhal";#N/A,#N/A,FALSE,"Manglad U-S";#N/A,#N/A,FALSE,"Manglad D-S";#N/A,#N/A,FALSE,"Ratanpur U-S";#N/A,#N/A,FALSE,"Ratanpur D-S";#N/A,#N/A,FALSE,"VI Face"}</definedName>
    <definedName name="wrn.item1." localSheetId="22" hidden="1">{#N/A,#N/A,FALSE,"Wadhal";#N/A,#N/A,FALSE,"Manglad U-S";#N/A,#N/A,FALSE,"Manglad D-S";#N/A,#N/A,FALSE,"Ratanpur U-S";#N/A,#N/A,FALSE,"Ratanpur D-S";#N/A,#N/A,FALSE,"VI Face"}</definedName>
    <definedName name="wrn.item1." localSheetId="19" hidden="1">{#N/A,#N/A,FALSE,"Wadhal";#N/A,#N/A,FALSE,"Manglad U-S";#N/A,#N/A,FALSE,"Manglad D-S";#N/A,#N/A,FALSE,"Ratanpur U-S";#N/A,#N/A,FALSE,"Ratanpur D-S";#N/A,#N/A,FALSE,"VI Face"}</definedName>
    <definedName name="wrn.item1." localSheetId="2" hidden="1">{#N/A,#N/A,FALSE,"Wadhal";#N/A,#N/A,FALSE,"Manglad U-S";#N/A,#N/A,FALSE,"Manglad D-S";#N/A,#N/A,FALSE,"Ratanpur U-S";#N/A,#N/A,FALSE,"Ratanpur D-S";#N/A,#N/A,FALSE,"VI Face"}</definedName>
    <definedName name="wrn.item1." localSheetId="25" hidden="1">{#N/A,#N/A,FALSE,"Wadhal";#N/A,#N/A,FALSE,"Manglad U-S";#N/A,#N/A,FALSE,"Manglad D-S";#N/A,#N/A,FALSE,"Ratanpur U-S";#N/A,#N/A,FALSE,"Ratanpur D-S";#N/A,#N/A,FALSE,"VI Face"}</definedName>
    <definedName name="wrn.item1." localSheetId="16" hidden="1">{#N/A,#N/A,FALSE,"Wadhal";#N/A,#N/A,FALSE,"Manglad U-S";#N/A,#N/A,FALSE,"Manglad D-S";#N/A,#N/A,FALSE,"Ratanpur U-S";#N/A,#N/A,FALSE,"Ratanpur D-S";#N/A,#N/A,FALSE,"VI Face"}</definedName>
    <definedName name="wrn.item1." localSheetId="21" hidden="1">{#N/A,#N/A,FALSE,"Wadhal";#N/A,#N/A,FALSE,"Manglad U-S";#N/A,#N/A,FALSE,"Manglad D-S";#N/A,#N/A,FALSE,"Ratanpur U-S";#N/A,#N/A,FALSE,"Ratanpur D-S";#N/A,#N/A,FALSE,"VI Face"}</definedName>
    <definedName name="wrn.item1." hidden="1">{#N/A,#N/A,FALSE,"Wadhal";#N/A,#N/A,FALSE,"Manglad U-S";#N/A,#N/A,FALSE,"Manglad D-S";#N/A,#N/A,FALSE,"Ratanpur U-S";#N/A,#N/A,FALSE,"Ratanpur D-S";#N/A,#N/A,FALSE,"VI Face"}</definedName>
    <definedName name="wrn.Manpower._.Details." localSheetId="3"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9"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5"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16"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21"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onthly._.Report." localSheetId="3" hidden="1">{#N/A,#N/A,TRUE,"STEEL";#N/A,#N/A,TRUE,"OUTSIDE FAB.";#N/A,#N/A,TRUE,"WIP";#N/A,#N/A,TRUE,"FINISHED GOODS";#N/A,#N/A,TRUE,"SCRAP"}</definedName>
    <definedName name="wrn.Monthly._.Report." localSheetId="22" hidden="1">{#N/A,#N/A,TRUE,"STEEL";#N/A,#N/A,TRUE,"OUTSIDE FAB.";#N/A,#N/A,TRUE,"WIP";#N/A,#N/A,TRUE,"FINISHED GOODS";#N/A,#N/A,TRUE,"SCRAP"}</definedName>
    <definedName name="wrn.Monthly._.Report." localSheetId="19" hidden="1">{#N/A,#N/A,TRUE,"STEEL";#N/A,#N/A,TRUE,"OUTSIDE FAB.";#N/A,#N/A,TRUE,"WIP";#N/A,#N/A,TRUE,"FINISHED GOODS";#N/A,#N/A,TRUE,"SCRAP"}</definedName>
    <definedName name="wrn.Monthly._.Report." localSheetId="2" hidden="1">{#N/A,#N/A,TRUE,"STEEL";#N/A,#N/A,TRUE,"OUTSIDE FAB.";#N/A,#N/A,TRUE,"WIP";#N/A,#N/A,TRUE,"FINISHED GOODS";#N/A,#N/A,TRUE,"SCRAP"}</definedName>
    <definedName name="wrn.Monthly._.Report." localSheetId="25" hidden="1">{#N/A,#N/A,TRUE,"STEEL";#N/A,#N/A,TRUE,"OUTSIDE FAB.";#N/A,#N/A,TRUE,"WIP";#N/A,#N/A,TRUE,"FINISHED GOODS";#N/A,#N/A,TRUE,"SCRAP"}</definedName>
    <definedName name="wrn.Monthly._.Report." localSheetId="16" hidden="1">{#N/A,#N/A,TRUE,"STEEL";#N/A,#N/A,TRUE,"OUTSIDE FAB.";#N/A,#N/A,TRUE,"WIP";#N/A,#N/A,TRUE,"FINISHED GOODS";#N/A,#N/A,TRUE,"SCRAP"}</definedName>
    <definedName name="wrn.Monthly._.Report." localSheetId="21" hidden="1">{#N/A,#N/A,TRUE,"STEEL";#N/A,#N/A,TRUE,"OUTSIDE FAB.";#N/A,#N/A,TRUE,"WIP";#N/A,#N/A,TRUE,"FINISHED GOODS";#N/A,#N/A,TRUE,"SCRAP"}</definedName>
    <definedName name="wrn.Monthly._.Report." hidden="1">{#N/A,#N/A,TRUE,"STEEL";#N/A,#N/A,TRUE,"OUTSIDE FAB.";#N/A,#N/A,TRUE,"WIP";#N/A,#N/A,TRUE,"FINISHED GOODS";#N/A,#N/A,TRUE,"SCRAP"}</definedName>
    <definedName name="wrn.piping." localSheetId="3"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9"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5"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6"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4"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2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localSheetId="1"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PLANNING." localSheetId="3" hidden="1">{"PLANNING",#N/A,FALSE,"A"}</definedName>
    <definedName name="wrn.PLANNING." localSheetId="22" hidden="1">{"PLANNING",#N/A,FALSE,"A"}</definedName>
    <definedName name="wrn.PLANNING." localSheetId="19" hidden="1">{"PLANNING",#N/A,FALSE,"A"}</definedName>
    <definedName name="wrn.PLANNING." localSheetId="2" hidden="1">{"PLANNING",#N/A,FALSE,"A"}</definedName>
    <definedName name="wrn.PLANNING." localSheetId="25" hidden="1">{"PLANNING",#N/A,FALSE,"A"}</definedName>
    <definedName name="wrn.PLANNING." localSheetId="16" hidden="1">{"PLANNING",#N/A,FALSE,"A"}</definedName>
    <definedName name="wrn.PLANNING." localSheetId="21" hidden="1">{"PLANNING",#N/A,FALSE,"A"}</definedName>
    <definedName name="wrn.PLANNING." hidden="1">{"PLANNING",#N/A,FALSE,"A"}</definedName>
    <definedName name="wrn.RCC." localSheetId="3"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9"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5"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6"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4"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2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localSheetId="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localSheetId="3" hidden="1">{#N/A,#N/A,FALSE,"COVER.XLS";#N/A,#N/A,FALSE,"RACT1.XLS";#N/A,#N/A,FALSE,"RACT2.XLS";#N/A,#N/A,FALSE,"ECCMP";#N/A,#N/A,FALSE,"WELDER.XLS"}</definedName>
    <definedName name="wrn.report." localSheetId="22" hidden="1">{#N/A,#N/A,FALSE,"COVER.XLS";#N/A,#N/A,FALSE,"RACT1.XLS";#N/A,#N/A,FALSE,"RACT2.XLS";#N/A,#N/A,FALSE,"ECCMP";#N/A,#N/A,FALSE,"WELDER.XLS"}</definedName>
    <definedName name="wrn.report." localSheetId="19" hidden="1">{#N/A,#N/A,FALSE,"COVER.XLS";#N/A,#N/A,FALSE,"RACT1.XLS";#N/A,#N/A,FALSE,"RACT2.XLS";#N/A,#N/A,FALSE,"ECCMP";#N/A,#N/A,FALSE,"WELDER.XLS"}</definedName>
    <definedName name="wrn.report." localSheetId="2" hidden="1">{#N/A,#N/A,FALSE,"COVER.XLS";#N/A,#N/A,FALSE,"RACT1.XLS";#N/A,#N/A,FALSE,"RACT2.XLS";#N/A,#N/A,FALSE,"ECCMP";#N/A,#N/A,FALSE,"WELDER.XLS"}</definedName>
    <definedName name="wrn.report." localSheetId="25" hidden="1">{#N/A,#N/A,FALSE,"COVER.XLS";#N/A,#N/A,FALSE,"RACT1.XLS";#N/A,#N/A,FALSE,"RACT2.XLS";#N/A,#N/A,FALSE,"ECCMP";#N/A,#N/A,FALSE,"WELDER.XLS"}</definedName>
    <definedName name="wrn.report." localSheetId="16" hidden="1">{#N/A,#N/A,FALSE,"COVER.XLS";#N/A,#N/A,FALSE,"RACT1.XLS";#N/A,#N/A,FALSE,"RACT2.XLS";#N/A,#N/A,FALSE,"ECCMP";#N/A,#N/A,FALSE,"WELDER.XLS"}</definedName>
    <definedName name="wrn.report." localSheetId="4" hidden="1">{#N/A,#N/A,FALSE,"COVER.XLS";#N/A,#N/A,FALSE,"RACT1.XLS";#N/A,#N/A,FALSE,"RACT2.XLS";#N/A,#N/A,FALSE,"ECCMP";#N/A,#N/A,FALSE,"WELDER.XLS"}</definedName>
    <definedName name="wrn.report." localSheetId="21" hidden="1">{#N/A,#N/A,FALSE,"COVER.XLS";#N/A,#N/A,FALSE,"RACT1.XLS";#N/A,#N/A,FALSE,"RACT2.XLS";#N/A,#N/A,FALSE,"ECCMP";#N/A,#N/A,FALSE,"WELDER.XLS"}</definedName>
    <definedName name="wrn.report." localSheetId="1" hidden="1">{#N/A,#N/A,FALSE,"COVER.XLS";#N/A,#N/A,FALSE,"RACT1.XLS";#N/A,#N/A,FALSE,"RACT2.XLS";#N/A,#N/A,FALSE,"ECCMP";#N/A,#N/A,FALSE,"WELDER.XLS"}</definedName>
    <definedName name="wrn.report." hidden="1">{#N/A,#N/A,FALSE,"COVER.XLS";#N/A,#N/A,FALSE,"RACT1.XLS";#N/A,#N/A,FALSE,"RACT2.XLS";#N/A,#N/A,FALSE,"ECCMP";#N/A,#N/A,FALSE,"WELDER.XLS"}</definedName>
    <definedName name="wrn.RPLINS." localSheetId="3" hidden="1">{#N/A,#N/A,FALSE,"str_title";#N/A,#N/A,FALSE,"SUM";#N/A,#N/A,FALSE,"Scope";#N/A,#N/A,FALSE,"PIE-Jn";#N/A,#N/A,FALSE,"PIE-Jn_Hz";#N/A,#N/A,FALSE,"Liq_Plan";#N/A,#N/A,FALSE,"S_Curve";#N/A,#N/A,FALSE,"Liq_Prof";#N/A,#N/A,FALSE,"Man_Pwr";#N/A,#N/A,FALSE,"Man_Prof"}</definedName>
    <definedName name="wrn.RPLINS." localSheetId="22" hidden="1">{#N/A,#N/A,FALSE,"str_title";#N/A,#N/A,FALSE,"SUM";#N/A,#N/A,FALSE,"Scope";#N/A,#N/A,FALSE,"PIE-Jn";#N/A,#N/A,FALSE,"PIE-Jn_Hz";#N/A,#N/A,FALSE,"Liq_Plan";#N/A,#N/A,FALSE,"S_Curve";#N/A,#N/A,FALSE,"Liq_Prof";#N/A,#N/A,FALSE,"Man_Pwr";#N/A,#N/A,FALSE,"Man_Prof"}</definedName>
    <definedName name="wrn.RPLINS." localSheetId="19" hidden="1">{#N/A,#N/A,FALSE,"str_title";#N/A,#N/A,FALSE,"SUM";#N/A,#N/A,FALSE,"Scope";#N/A,#N/A,FALSE,"PIE-Jn";#N/A,#N/A,FALSE,"PIE-Jn_Hz";#N/A,#N/A,FALSE,"Liq_Plan";#N/A,#N/A,FALSE,"S_Curve";#N/A,#N/A,FALSE,"Liq_Prof";#N/A,#N/A,FALSE,"Man_Pwr";#N/A,#N/A,FALSE,"Man_Prof"}</definedName>
    <definedName name="wrn.RPLINS." localSheetId="2" hidden="1">{#N/A,#N/A,FALSE,"str_title";#N/A,#N/A,FALSE,"SUM";#N/A,#N/A,FALSE,"Scope";#N/A,#N/A,FALSE,"PIE-Jn";#N/A,#N/A,FALSE,"PIE-Jn_Hz";#N/A,#N/A,FALSE,"Liq_Plan";#N/A,#N/A,FALSE,"S_Curve";#N/A,#N/A,FALSE,"Liq_Prof";#N/A,#N/A,FALSE,"Man_Pwr";#N/A,#N/A,FALSE,"Man_Prof"}</definedName>
    <definedName name="wrn.RPLINS." localSheetId="25" hidden="1">{#N/A,#N/A,FALSE,"str_title";#N/A,#N/A,FALSE,"SUM";#N/A,#N/A,FALSE,"Scope";#N/A,#N/A,FALSE,"PIE-Jn";#N/A,#N/A,FALSE,"PIE-Jn_Hz";#N/A,#N/A,FALSE,"Liq_Plan";#N/A,#N/A,FALSE,"S_Curve";#N/A,#N/A,FALSE,"Liq_Prof";#N/A,#N/A,FALSE,"Man_Pwr";#N/A,#N/A,FALSE,"Man_Prof"}</definedName>
    <definedName name="wrn.RPLINS." localSheetId="16" hidden="1">{#N/A,#N/A,FALSE,"str_title";#N/A,#N/A,FALSE,"SUM";#N/A,#N/A,FALSE,"Scope";#N/A,#N/A,FALSE,"PIE-Jn";#N/A,#N/A,FALSE,"PIE-Jn_Hz";#N/A,#N/A,FALSE,"Liq_Plan";#N/A,#N/A,FALSE,"S_Curve";#N/A,#N/A,FALSE,"Liq_Prof";#N/A,#N/A,FALSE,"Man_Pwr";#N/A,#N/A,FALSE,"Man_Prof"}</definedName>
    <definedName name="wrn.RPLINS." localSheetId="4" hidden="1">{#N/A,#N/A,FALSE,"str_title";#N/A,#N/A,FALSE,"SUM";#N/A,#N/A,FALSE,"Scope";#N/A,#N/A,FALSE,"PIE-Jn";#N/A,#N/A,FALSE,"PIE-Jn_Hz";#N/A,#N/A,FALSE,"Liq_Plan";#N/A,#N/A,FALSE,"S_Curve";#N/A,#N/A,FALSE,"Liq_Prof";#N/A,#N/A,FALSE,"Man_Pwr";#N/A,#N/A,FALSE,"Man_Prof"}</definedName>
    <definedName name="wrn.RPLINS." localSheetId="21" hidden="1">{#N/A,#N/A,FALSE,"str_title";#N/A,#N/A,FALSE,"SUM";#N/A,#N/A,FALSE,"Scope";#N/A,#N/A,FALSE,"PIE-Jn";#N/A,#N/A,FALSE,"PIE-Jn_Hz";#N/A,#N/A,FALSE,"Liq_Plan";#N/A,#N/A,FALSE,"S_Curve";#N/A,#N/A,FALSE,"Liq_Prof";#N/A,#N/A,FALSE,"Man_Pwr";#N/A,#N/A,FALSE,"Man_Prof"}</definedName>
    <definedName name="wrn.RPLINS." localSheetId="1" hidden="1">{#N/A,#N/A,FALSE,"str_title";#N/A,#N/A,FALSE,"SUM";#N/A,#N/A,FALSE,"Scope";#N/A,#N/A,FALSE,"PIE-Jn";#N/A,#N/A,FALSE,"PIE-Jn_Hz";#N/A,#N/A,FALSE,"Liq_Plan";#N/A,#N/A,FALSE,"S_Curve";#N/A,#N/A,FALSE,"Liq_Prof";#N/A,#N/A,FALSE,"Man_Pwr";#N/A,#N/A,FALSE,"Man_Prof"}</definedName>
    <definedName name="wrn.RPLINS." hidden="1">{#N/A,#N/A,FALSE,"str_title";#N/A,#N/A,FALSE,"SUM";#N/A,#N/A,FALSE,"Scope";#N/A,#N/A,FALSE,"PIE-Jn";#N/A,#N/A,FALSE,"PIE-Jn_Hz";#N/A,#N/A,FALSE,"Liq_Plan";#N/A,#N/A,FALSE,"S_Curve";#N/A,#N/A,FALSE,"Liq_Prof";#N/A,#N/A,FALSE,"Man_Pwr";#N/A,#N/A,FALSE,"Man_Prof"}</definedName>
    <definedName name="wrn.summary." localSheetId="3" hidden="1">{#N/A,#N/A,FALSE,"COVER1.XLS ";#N/A,#N/A,FALSE,"RACT1.XLS";#N/A,#N/A,FALSE,"RACT2.XLS";#N/A,#N/A,FALSE,"ECCMP";#N/A,#N/A,FALSE,"WELDER.XLS"}</definedName>
    <definedName name="wrn.summary." localSheetId="22" hidden="1">{#N/A,#N/A,FALSE,"COVER1.XLS ";#N/A,#N/A,FALSE,"RACT1.XLS";#N/A,#N/A,FALSE,"RACT2.XLS";#N/A,#N/A,FALSE,"ECCMP";#N/A,#N/A,FALSE,"WELDER.XLS"}</definedName>
    <definedName name="wrn.summary." localSheetId="19" hidden="1">{#N/A,#N/A,FALSE,"COVER1.XLS ";#N/A,#N/A,FALSE,"RACT1.XLS";#N/A,#N/A,FALSE,"RACT2.XLS";#N/A,#N/A,FALSE,"ECCMP";#N/A,#N/A,FALSE,"WELDER.XLS"}</definedName>
    <definedName name="wrn.summary." localSheetId="2" hidden="1">{#N/A,#N/A,FALSE,"COVER1.XLS ";#N/A,#N/A,FALSE,"RACT1.XLS";#N/A,#N/A,FALSE,"RACT2.XLS";#N/A,#N/A,FALSE,"ECCMP";#N/A,#N/A,FALSE,"WELDER.XLS"}</definedName>
    <definedName name="wrn.summary." localSheetId="25" hidden="1">{#N/A,#N/A,FALSE,"COVER1.XLS ";#N/A,#N/A,FALSE,"RACT1.XLS";#N/A,#N/A,FALSE,"RACT2.XLS";#N/A,#N/A,FALSE,"ECCMP";#N/A,#N/A,FALSE,"WELDER.XLS"}</definedName>
    <definedName name="wrn.summary." localSheetId="16" hidden="1">{#N/A,#N/A,FALSE,"COVER1.XLS ";#N/A,#N/A,FALSE,"RACT1.XLS";#N/A,#N/A,FALSE,"RACT2.XLS";#N/A,#N/A,FALSE,"ECCMP";#N/A,#N/A,FALSE,"WELDER.XLS"}</definedName>
    <definedName name="wrn.summary." localSheetId="4" hidden="1">{#N/A,#N/A,FALSE,"COVER1.XLS ";#N/A,#N/A,FALSE,"RACT1.XLS";#N/A,#N/A,FALSE,"RACT2.XLS";#N/A,#N/A,FALSE,"ECCMP";#N/A,#N/A,FALSE,"WELDER.XLS"}</definedName>
    <definedName name="wrn.summary." localSheetId="21" hidden="1">{#N/A,#N/A,FALSE,"COVER1.XLS ";#N/A,#N/A,FALSE,"RACT1.XLS";#N/A,#N/A,FALSE,"RACT2.XLS";#N/A,#N/A,FALSE,"ECCMP";#N/A,#N/A,FALSE,"WELDER.XLS"}</definedName>
    <definedName name="wrn.summary." localSheetId="1" hidden="1">{#N/A,#N/A,FALSE,"COVER1.XLS ";#N/A,#N/A,FALSE,"RACT1.XLS";#N/A,#N/A,FALSE,"RACT2.XLS";#N/A,#N/A,FALSE,"ECCMP";#N/A,#N/A,FALSE,"WELDER.XLS"}</definedName>
    <definedName name="wrn.summary." hidden="1">{#N/A,#N/A,FALSE,"COVER1.XLS ";#N/A,#N/A,FALSE,"RACT1.XLS";#N/A,#N/A,FALSE,"RACT2.XLS";#N/A,#N/A,FALSE,"ECCMP";#N/A,#N/A,FALSE,"WELDER.XLS"}</definedName>
    <definedName name="wrn.test." hidden="1">{#N/A,#N/A,FALSE,"Motor List"}</definedName>
    <definedName name="wrn.Test._.Report." localSheetId="3" hidden="1">{#N/A,#N/A,FALSE,"DATA D.I.";#N/A,#N/A,FALSE,"DATA C.I."}</definedName>
    <definedName name="wrn.Test._.Report." localSheetId="22" hidden="1">{#N/A,#N/A,FALSE,"DATA D.I.";#N/A,#N/A,FALSE,"DATA C.I."}</definedName>
    <definedName name="wrn.Test._.Report." localSheetId="19" hidden="1">{#N/A,#N/A,FALSE,"DATA D.I.";#N/A,#N/A,FALSE,"DATA C.I."}</definedName>
    <definedName name="wrn.Test._.Report." localSheetId="2" hidden="1">{#N/A,#N/A,FALSE,"DATA D.I.";#N/A,#N/A,FALSE,"DATA C.I."}</definedName>
    <definedName name="wrn.Test._.Report." localSheetId="25" hidden="1">{#N/A,#N/A,FALSE,"DATA D.I.";#N/A,#N/A,FALSE,"DATA C.I."}</definedName>
    <definedName name="wrn.Test._.Report." localSheetId="16" hidden="1">{#N/A,#N/A,FALSE,"DATA D.I.";#N/A,#N/A,FALSE,"DATA C.I."}</definedName>
    <definedName name="wrn.Test._.Report." localSheetId="21" hidden="1">{#N/A,#N/A,FALSE,"DATA D.I.";#N/A,#N/A,FALSE,"DATA C.I."}</definedName>
    <definedName name="wrn.Test._.Report." hidden="1">{#N/A,#N/A,FALSE,"DATA D.I.";#N/A,#N/A,FALSE,"DATA C.I."}</definedName>
    <definedName name="wrn.WEEKLY." localSheetId="3" hidden="1">{#N/A,#N/A,FALSE,"WRSUMMARY";#N/A,#N/A,FALSE,"ANNEX-1";#N/A,#N/A,FALSE,"ANNEX-2";#N/A,#N/A,FALSE,"ANNEX-3";#N/A,#N/A,FALSE,"WORKING"}</definedName>
    <definedName name="wrn.WEEKLY." localSheetId="22" hidden="1">{#N/A,#N/A,FALSE,"WRSUMMARY";#N/A,#N/A,FALSE,"ANNEX-1";#N/A,#N/A,FALSE,"ANNEX-2";#N/A,#N/A,FALSE,"ANNEX-3";#N/A,#N/A,FALSE,"WORKING"}</definedName>
    <definedName name="wrn.WEEKLY." localSheetId="19" hidden="1">{#N/A,#N/A,FALSE,"WRSUMMARY";#N/A,#N/A,FALSE,"ANNEX-1";#N/A,#N/A,FALSE,"ANNEX-2";#N/A,#N/A,FALSE,"ANNEX-3";#N/A,#N/A,FALSE,"WORKING"}</definedName>
    <definedName name="wrn.WEEKLY." localSheetId="2" hidden="1">{#N/A,#N/A,FALSE,"WRSUMMARY";#N/A,#N/A,FALSE,"ANNEX-1";#N/A,#N/A,FALSE,"ANNEX-2";#N/A,#N/A,FALSE,"ANNEX-3";#N/A,#N/A,FALSE,"WORKING"}</definedName>
    <definedName name="wrn.WEEKLY." localSheetId="25" hidden="1">{#N/A,#N/A,FALSE,"WRSUMMARY";#N/A,#N/A,FALSE,"ANNEX-1";#N/A,#N/A,FALSE,"ANNEX-2";#N/A,#N/A,FALSE,"ANNEX-3";#N/A,#N/A,FALSE,"WORKING"}</definedName>
    <definedName name="wrn.WEEKLY." localSheetId="16" hidden="1">{#N/A,#N/A,FALSE,"WRSUMMARY";#N/A,#N/A,FALSE,"ANNEX-1";#N/A,#N/A,FALSE,"ANNEX-2";#N/A,#N/A,FALSE,"ANNEX-3";#N/A,#N/A,FALSE,"WORKING"}</definedName>
    <definedName name="wrn.WEEKLY." localSheetId="21" hidden="1">{#N/A,#N/A,FALSE,"WRSUMMARY";#N/A,#N/A,FALSE,"ANNEX-1";#N/A,#N/A,FALSE,"ANNEX-2";#N/A,#N/A,FALSE,"ANNEX-3";#N/A,#N/A,FALSE,"WORKING"}</definedName>
    <definedName name="wrn.WEEKLY." hidden="1">{#N/A,#N/A,FALSE,"WRSUMMARY";#N/A,#N/A,FALSE,"ANNEX-1";#N/A,#N/A,FALSE,"ANNEX-2";#N/A,#N/A,FALSE,"ANNEX-3";#N/A,#N/A,FALSE,"WORKING"}</definedName>
    <definedName name="WT" localSheetId="3">#REF!</definedName>
    <definedName name="WT" localSheetId="22">#REF!</definedName>
    <definedName name="WT" localSheetId="4">#REF!</definedName>
    <definedName name="WT" localSheetId="21">#REF!</definedName>
    <definedName name="WT">#REF!</definedName>
    <definedName name="wt.m">#REF!</definedName>
    <definedName name="Wtan1" localSheetId="3">[11]Basicrates!$D$96</definedName>
    <definedName name="Wtan1" localSheetId="19">#REF!</definedName>
    <definedName name="Wtan1" localSheetId="2">[11]Basicrates!$D$96</definedName>
    <definedName name="Wtan1" localSheetId="25">[11]Basicrates!$D$96</definedName>
    <definedName name="Wtan1" localSheetId="16">#REF!</definedName>
    <definedName name="Wtan1">#REF!</definedName>
    <definedName name="wu" localSheetId="2">#REF!</definedName>
    <definedName name="wu" localSheetId="25">#REF!</definedName>
    <definedName name="wu" localSheetId="16">#REF!</definedName>
    <definedName name="wu">#REF!</definedName>
    <definedName name="ww" localSheetId="22">#REF!</definedName>
    <definedName name="ww" localSheetId="21">#REF!</definedName>
    <definedName name="ww">#REF!</definedName>
    <definedName name="www" localSheetId="22">#REF!</definedName>
    <definedName name="www" localSheetId="4">#REF!</definedName>
    <definedName name="www" localSheetId="21">#REF!</definedName>
    <definedName name="www">#REF!</definedName>
    <definedName name="wwww" hidden="1">#REF!</definedName>
    <definedName name="x" localSheetId="22">#REF!</definedName>
    <definedName name="x" localSheetId="21">#REF!</definedName>
    <definedName name="x" localSheetId="1">#REF!</definedName>
    <definedName name="x">#REF!</definedName>
    <definedName name="X_1">"#REF!"</definedName>
    <definedName name="X_2">"#REF!"</definedName>
    <definedName name="X0G" localSheetId="19">#REF!</definedName>
    <definedName name="X0G">#REF!</definedName>
    <definedName name="x1byr1" localSheetId="19">#REF!</definedName>
    <definedName name="x1byr1">#REF!</definedName>
    <definedName name="x1x" localSheetId="19">#REF!</definedName>
    <definedName name="x1x" localSheetId="2">#REF!</definedName>
    <definedName name="x1x" localSheetId="25">#REF!</definedName>
    <definedName name="x1x">#REF!</definedName>
    <definedName name="X2G">#REF!</definedName>
    <definedName name="x2x" localSheetId="2">#REF!</definedName>
    <definedName name="x2x" localSheetId="25">#REF!</definedName>
    <definedName name="x2x">#REF!</definedName>
    <definedName name="x3x" localSheetId="2">#REF!</definedName>
    <definedName name="x3x" localSheetId="25">#REF!</definedName>
    <definedName name="x3x">#REF!</definedName>
    <definedName name="xas">#REF!</definedName>
    <definedName name="xbyr">#REF!</definedName>
    <definedName name="xc" hidden="1">{"form-D1",#N/A,FALSE,"FORM-D1";"form-D1_amt",#N/A,FALSE,"FORM-D1"}</definedName>
    <definedName name="xd">#REF!</definedName>
    <definedName name="xdfgzx">#REF!</definedName>
    <definedName name="Xl" localSheetId="22">#REF!</definedName>
    <definedName name="Xl" localSheetId="21">#REF!</definedName>
    <definedName name="Xl">#REF!</definedName>
    <definedName name="Xl___0">#REF!</definedName>
    <definedName name="Xl___13">#REF!</definedName>
    <definedName name="Xm">#REF!</definedName>
    <definedName name="xon">#REF!</definedName>
    <definedName name="xon_1">#REF!</definedName>
    <definedName name="xp">#REF!</definedName>
    <definedName name="xp_1">#REF!</definedName>
    <definedName name="XREF_COLUMN_1" hidden="1">#REF!</definedName>
    <definedName name="XREF_COLUMN_10" hidden="1">#REF!</definedName>
    <definedName name="XREF_COLUMN_11" hidden="1">#REF!</definedName>
    <definedName name="XREF_COLUMN_12" hidden="1">#REF!</definedName>
    <definedName name="XREF_COLUMN_13" hidden="1">#REF!</definedName>
    <definedName name="XREF_COLUMN_14" hidden="1">#REF!</definedName>
    <definedName name="XREF_COLUMN_15" hidden="1">#REF!</definedName>
    <definedName name="XREF_COLUMN_16" hidden="1">#REF!</definedName>
    <definedName name="XREF_COLUMN_17" hidden="1">#REF!</definedName>
    <definedName name="XREF_COLUMN_18" hidden="1">#REF!</definedName>
    <definedName name="XREF_COLUMN_19" hidden="1">#REF!</definedName>
    <definedName name="XREF_COLUMN_1yyyyyyyy" hidden="1">#REF!</definedName>
    <definedName name="XREF_COLUMN_2" hidden="1">#REF!</definedName>
    <definedName name="XREF_COLUMN_20" hidden="1">#REF!</definedName>
    <definedName name="XREF_COLUMN_21" hidden="1">#REF!</definedName>
    <definedName name="XREF_COLUMN_22" hidden="1">#REF!</definedName>
    <definedName name="XREF_COLUMN_3"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hidden="1">#REF!</definedName>
    <definedName name="XRefColumnsCount" hidden="1">20</definedName>
    <definedName name="XRefCopy1" localSheetId="3" hidden="1">#REF!</definedName>
    <definedName name="XRefCopy1" localSheetId="22" hidden="1">#REF!</definedName>
    <definedName name="XRefCopy1" localSheetId="16" hidden="1">#REF!</definedName>
    <definedName name="XRefCopy1" localSheetId="21" hidden="1">#REF!</definedName>
    <definedName name="XRefCopy1" hidden="1">#REF!</definedName>
    <definedName name="XRefCopy10" localSheetId="3" hidden="1">#REF!</definedName>
    <definedName name="XRefCopy10" localSheetId="22" hidden="1">#REF!</definedName>
    <definedName name="XRefCopy10" localSheetId="21" hidden="1">#REF!</definedName>
    <definedName name="XRefCopy10" hidden="1">#REF!</definedName>
    <definedName name="XRefCopy10Row" localSheetId="3" hidden="1">#REF!</definedName>
    <definedName name="XRefCopy10Row" localSheetId="22" hidden="1">#REF!</definedName>
    <definedName name="XRefCopy10Row" localSheetId="21"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4" hidden="1">#REF!</definedName>
    <definedName name="XRefCopy14Row" hidden="1">#REF!</definedName>
    <definedName name="XRefCopy15" hidden="1">#REF!</definedName>
    <definedName name="XRefCopy15Row" hidden="1">#REF!</definedName>
    <definedName name="XRefCopy16" hidden="1">#REF!</definedName>
    <definedName name="XRefCopy16Row"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1Row"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7" hidden="1">#REF!</definedName>
    <definedName name="XRefCopy27Row" hidden="1">#REF!</definedName>
    <definedName name="XRefCopy28" hidden="1">#REF!</definedName>
    <definedName name="XRefCopy28Row" hidden="1">#REF!</definedName>
    <definedName name="XRefCopy29" hidden="1">#REF!</definedName>
    <definedName name="XRefCopy29Row" hidden="1">#REF!</definedName>
    <definedName name="XRefCopy2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Row" hidden="1">#REF!</definedName>
    <definedName name="XRefCopy4Row" hidden="1">#REF!</definedName>
    <definedName name="XRefCopy5" hidden="1">#REF!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9" hidden="1">#REF!</definedName>
    <definedName name="XRefCopy59Row" hidden="1">#REF!</definedName>
    <definedName name="XRefCopy5Row" hidden="1">#REF!</definedName>
    <definedName name="XRefCopy6" hidden="1">#REF!</definedName>
    <definedName name="XRefCopy60" hidden="1">#REF!</definedName>
    <definedName name="XRefCopy60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8" hidden="1">#REF!</definedName>
    <definedName name="XRefCopy68Row" hidden="1">#REF!</definedName>
    <definedName name="XRefCopy69" hidden="1">#REF!</definedName>
    <definedName name="XRefCopy69Row" hidden="1">#REF!</definedName>
    <definedName name="XRefCopy6Row" hidden="1">#REF!</definedName>
    <definedName name="XRefCopy7" hidden="1">#REF!</definedName>
    <definedName name="XRefCopy70" hidden="1">#REF!</definedName>
    <definedName name="XRefCopy70Row"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 hidden="1">56</definedName>
    <definedName name="XRefPaste10" localSheetId="3" hidden="1">#REF!</definedName>
    <definedName name="XRefPaste10" localSheetId="22" hidden="1">#REF!</definedName>
    <definedName name="XRefPaste10" localSheetId="16" hidden="1">#REF!</definedName>
    <definedName name="XRefPaste10" localSheetId="21" hidden="1">#REF!</definedName>
    <definedName name="XRefPaste10" hidden="1">#REF!</definedName>
    <definedName name="XRefPaste10Row" localSheetId="3" hidden="1">#REF!</definedName>
    <definedName name="XRefPaste10Row" localSheetId="22" hidden="1">#REF!</definedName>
    <definedName name="XRefPaste10Row" localSheetId="21" hidden="1">#REF!</definedName>
    <definedName name="XRefPaste10Row" hidden="1">#REF!</definedName>
    <definedName name="XRefPaste11" localSheetId="3" hidden="1">#REF!</definedName>
    <definedName name="XRefPaste11" localSheetId="22" hidden="1">#REF!</definedName>
    <definedName name="XRefPaste11" localSheetId="21"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1Row" hidden="1">#REF!</definedName>
    <definedName name="XRefPaste2"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2Row" hidden="1">#REF!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2" hidden="1">#REF!</definedName>
    <definedName name="XRefPaste42Row" hidden="1">#REF!</definedName>
    <definedName name="XRefPaste43" hidden="1">#REF!</definedName>
    <definedName name="XRefPaste43Row" hidden="1">#REF!</definedName>
    <definedName name="XRefPaste44Row" hidden="1">#REF!</definedName>
    <definedName name="XRefPaste45Row" hidden="1">#REF!</definedName>
    <definedName name="XRefPaste4Row" hidden="1">#REF!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45</definedName>
    <definedName name="xs">#REF!</definedName>
    <definedName name="Xso">#REF!</definedName>
    <definedName name="xt">#REF!</definedName>
    <definedName name="XX" localSheetId="3">#REF!</definedName>
    <definedName name="XX" localSheetId="22">#REF!</definedName>
    <definedName name="XX" localSheetId="16">#REF!</definedName>
    <definedName name="XX" localSheetId="21">#REF!</definedName>
    <definedName name="XX">#REF!</definedName>
    <definedName name="xxh02">[25]CAL!#REF!</definedName>
    <definedName name="xxh03">[25]CAL!#REF!</definedName>
    <definedName name="xxx" localSheetId="3">#REF!</definedName>
    <definedName name="xxx" localSheetId="2">#REF!</definedName>
    <definedName name="xxx" localSheetId="25">#REF!</definedName>
    <definedName name="xxx">#REF!</definedName>
    <definedName name="XXXX">#REF!</definedName>
    <definedName name="XXXXX">#REF!</definedName>
    <definedName name="XYZ" localSheetId="3">#REF!</definedName>
    <definedName name="XYZ">#REF!</definedName>
    <definedName name="xyz_1">#REF!</definedName>
    <definedName name="xzq">#REF!</definedName>
    <definedName name="XZZ">#REF!</definedName>
    <definedName name="y" hidden="1">#REF!</definedName>
    <definedName name="y_strainer">#REF!</definedName>
    <definedName name="Y0">#REF!</definedName>
    <definedName name="Yen" localSheetId="22">#REF!</definedName>
    <definedName name="Yen" localSheetId="21">#REF!</definedName>
    <definedName name="Yen">#REF!</definedName>
    <definedName name="yes">#REF!</definedName>
    <definedName name="YG">#REF!</definedName>
    <definedName name="ygk"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9"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16"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localSheetId="21"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k"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gnjg">#REF!</definedName>
    <definedName name="yhh" localSheetId="19">#REF!</definedName>
    <definedName name="yhh">#REF!</definedName>
    <definedName name="yit" localSheetId="19">#REF!</definedName>
    <definedName name="yit" localSheetId="2">#REF!</definedName>
    <definedName name="yit" localSheetId="25">#REF!</definedName>
    <definedName name="yit">#REF!</definedName>
    <definedName name="yry" localSheetId="19">#REF!</definedName>
    <definedName name="yry" localSheetId="2">#REF!</definedName>
    <definedName name="yry" localSheetId="25">#REF!</definedName>
    <definedName name="yry">#REF!</definedName>
    <definedName name="ys">#REF!</definedName>
    <definedName name="ysat" localSheetId="3">'[179]lc 21'!$V$15</definedName>
    <definedName name="ysat" localSheetId="19">#REF!</definedName>
    <definedName name="ysat" localSheetId="2">'[179]lc 21'!$V$15</definedName>
    <definedName name="ysat" localSheetId="25">'[179]lc 21'!$V$15</definedName>
    <definedName name="ysat" localSheetId="16">#REF!</definedName>
    <definedName name="ysat">#REF!</definedName>
    <definedName name="ysub" localSheetId="3">'[179]lc 21'!$V$17</definedName>
    <definedName name="ysub" localSheetId="19">#REF!</definedName>
    <definedName name="ysub" localSheetId="2">'[179]lc 21'!$V$17</definedName>
    <definedName name="ysub" localSheetId="25">'[179]lc 21'!$V$17</definedName>
    <definedName name="ysub" localSheetId="16">#REF!</definedName>
    <definedName name="ysub">#REF!</definedName>
    <definedName name="yt5ft">#REF!</definedName>
    <definedName name="ytfytfvg">#REF!</definedName>
    <definedName name="yy" localSheetId="3">#REF!</definedName>
    <definedName name="yy" localSheetId="22">#REF!</definedName>
    <definedName name="yy" localSheetId="21">#REF!</definedName>
    <definedName name="yy">#REF!</definedName>
    <definedName name="yyy" localSheetId="3" hidden="1">{"'PROFITABILITY'!$A$1:$F$45"}</definedName>
    <definedName name="yyy" localSheetId="22" hidden="1">{"'PROFITABILITY'!$A$1:$F$45"}</definedName>
    <definedName name="yyy" localSheetId="19" hidden="1">{"'PROFITABILITY'!$A$1:$F$45"}</definedName>
    <definedName name="yyy" localSheetId="2" hidden="1">{"'PROFITABILITY'!$A$1:$F$45"}</definedName>
    <definedName name="yyy" localSheetId="25" hidden="1">{"'PROFITABILITY'!$A$1:$F$45"}</definedName>
    <definedName name="yyy" localSheetId="16" hidden="1">{"'PROFITABILITY'!$A$1:$F$45"}</definedName>
    <definedName name="yyy" localSheetId="21" hidden="1">{"'PROFITABILITY'!$A$1:$F$45"}</definedName>
    <definedName name="yyy" hidden="1">{"'PROFITABILITY'!$A$1:$F$45"}</definedName>
    <definedName name="yyy1" localSheetId="3" hidden="1">{"'PROFITABILITY'!$A$1:$F$45"}</definedName>
    <definedName name="yyy1" localSheetId="22" hidden="1">{"'PROFITABILITY'!$A$1:$F$45"}</definedName>
    <definedName name="yyy1" localSheetId="19" hidden="1">{"'PROFITABILITY'!$A$1:$F$45"}</definedName>
    <definedName name="yyy1" localSheetId="2" hidden="1">{"'PROFITABILITY'!$A$1:$F$45"}</definedName>
    <definedName name="yyy1" localSheetId="25" hidden="1">{"'PROFITABILITY'!$A$1:$F$45"}</definedName>
    <definedName name="yyy1" localSheetId="16" hidden="1">{"'PROFITABILITY'!$A$1:$F$45"}</definedName>
    <definedName name="yyy1" localSheetId="21" hidden="1">{"'PROFITABILITY'!$A$1:$F$45"}</definedName>
    <definedName name="yyy1" hidden="1">{"'PROFITABILITY'!$A$1:$F$45"}</definedName>
    <definedName name="yyyyyyyyyyy">#REF!</definedName>
    <definedName name="z" localSheetId="3" hidden="1">{"'PROFITABILITY'!$A$1:$F$45"}</definedName>
    <definedName name="z" localSheetId="22" hidden="1">{"'PROFITABILITY'!$A$1:$F$45"}</definedName>
    <definedName name="z" localSheetId="19" hidden="1">{"'PROFITABILITY'!$A$1:$F$45"}</definedName>
    <definedName name="z" localSheetId="2" hidden="1">{"'PROFITABILITY'!$A$1:$F$45"}</definedName>
    <definedName name="z" localSheetId="25" hidden="1">{"'PROFITABILITY'!$A$1:$F$45"}</definedName>
    <definedName name="Z" localSheetId="16">#REF!</definedName>
    <definedName name="z" localSheetId="21" hidden="1">{"'PROFITABILITY'!$A$1:$F$45"}</definedName>
    <definedName name="z" hidden="1">{"'PROFITABILITY'!$A$1:$F$45"}</definedName>
    <definedName name="z_1">#REF!</definedName>
    <definedName name="z0at">#REF!</definedName>
    <definedName name="Z0eq138">#REF!</definedName>
    <definedName name="Z0eq4.16">#REF!</definedName>
    <definedName name="Z0G">#REF!</definedName>
    <definedName name="Z0p">#REF!</definedName>
    <definedName name="Z0ps">#REF!</definedName>
    <definedName name="Z0s">#REF!</definedName>
    <definedName name="Z0So">#REF!</definedName>
    <definedName name="Z0t">#REF!</definedName>
    <definedName name="Z1A">#REF!</definedName>
    <definedName name="z1at">#REF!</definedName>
    <definedName name="Z1eq138">#REF!</definedName>
    <definedName name="Z1eq4.16">#REF!</definedName>
    <definedName name="Z1G">#REF!</definedName>
    <definedName name="Z1p">#REF!</definedName>
    <definedName name="Z1ps">#REF!</definedName>
    <definedName name="Z1s">#REF!</definedName>
    <definedName name="Z1so">#REF!</definedName>
    <definedName name="Z1t">#REF!</definedName>
    <definedName name="Z1x">#REF!</definedName>
    <definedName name="Z1y">#REF!</definedName>
    <definedName name="Z2A">#REF!</definedName>
    <definedName name="z2at">#REF!</definedName>
    <definedName name="Z2eq138">#REF!</definedName>
    <definedName name="Z2eq4.16">#REF!</definedName>
    <definedName name="Z2G">#REF!</definedName>
    <definedName name="Z2p">#REF!</definedName>
    <definedName name="Z2ps">#REF!</definedName>
    <definedName name="Z2s">#REF!</definedName>
    <definedName name="Z2So">#REF!</definedName>
    <definedName name="Z2t">#REF!</definedName>
    <definedName name="Z2x">#REF!</definedName>
    <definedName name="z2y">#REF!</definedName>
    <definedName name="za" localSheetId="2">#REF!</definedName>
    <definedName name="za" localSheetId="25">#REF!</definedName>
    <definedName name="za">#REF!</definedName>
    <definedName name="ZAA">#REF!</definedName>
    <definedName name="zae">#REF!</definedName>
    <definedName name="Zbat">#REF!</definedName>
    <definedName name="Zch">#REF!</definedName>
    <definedName name="zcvnsfgf" localSheetId="3">'[180]BOQ Distribution'!$A$5:$G$24</definedName>
    <definedName name="zcvnsfgf" localSheetId="19">#REF!</definedName>
    <definedName name="zcvnsfgf" localSheetId="2">'[180]BOQ Distribution'!$A$5:$G$24</definedName>
    <definedName name="zcvnsfgf" localSheetId="25">'[180]BOQ Distribution'!$A$5:$G$24</definedName>
    <definedName name="zcvnsfgf" localSheetId="16">#REF!</definedName>
    <definedName name="zcvnsfgf">#REF!</definedName>
    <definedName name="zdr">#REF!</definedName>
    <definedName name="Ze" localSheetId="16">#REF!</definedName>
    <definedName name="Ze">#REF!</definedName>
    <definedName name="zed">#REF!</definedName>
    <definedName name="zed_1">#REF!</definedName>
    <definedName name="Zeq00.48" localSheetId="16">#REF!</definedName>
    <definedName name="Zeq00.48">#REF!</definedName>
    <definedName name="zeq10.48">#REF!</definedName>
    <definedName name="Zeq20.48">#REF!</definedName>
    <definedName name="zes">#REF!</definedName>
    <definedName name="zet0">#REF!</definedName>
    <definedName name="zet75">#REF!</definedName>
    <definedName name="zeta">#REF!</definedName>
    <definedName name="ZG">#REF!</definedName>
    <definedName name="Zh">#REF!</definedName>
    <definedName name="zl" localSheetId="22">#REF!</definedName>
    <definedName name="zl" localSheetId="21">#REF!</definedName>
    <definedName name="zl">#REF!</definedName>
    <definedName name="zl___0">#REF!</definedName>
    <definedName name="zl___13">#REF!</definedName>
    <definedName name="zlpu">#REF!</definedName>
    <definedName name="zlpu___0">#REF!</definedName>
    <definedName name="zlpu___13">#REF!</definedName>
    <definedName name="Zm" localSheetId="2">#REF!</definedName>
    <definedName name="Zm" localSheetId="25">#REF!</definedName>
    <definedName name="Zm">#REF!</definedName>
    <definedName name="znDonnéesRelais">#REF!</definedName>
    <definedName name="zngr">#REF!</definedName>
    <definedName name="znTypesRelais">#REF!</definedName>
    <definedName name="Zone_impres_MI">#REF!</definedName>
    <definedName name="zp">#REF!</definedName>
    <definedName name="Zps">#REF!</definedName>
    <definedName name="zpsb">#REF!</definedName>
    <definedName name="Zpt">#REF!</definedName>
    <definedName name="zptb">#REF!</definedName>
    <definedName name="ZR">#REF!</definedName>
    <definedName name="zs">#REF!</definedName>
    <definedName name="zs___0">#REF!</definedName>
    <definedName name="zs___13">#REF!</definedName>
    <definedName name="ZS0">#REF!</definedName>
    <definedName name="zsdfgzsd">#REF!</definedName>
    <definedName name="zsdfs">#REF!</definedName>
    <definedName name="zsdfzds">#REF!</definedName>
    <definedName name="zsdrfsdz">#REF!</definedName>
    <definedName name="zsdvz">#REF!</definedName>
    <definedName name="zsdzsd">#REF!</definedName>
    <definedName name="ZSo">#REF!</definedName>
    <definedName name="Zspan">#REF!</definedName>
    <definedName name="zspu">#REF!</definedName>
    <definedName name="zspu___0">#REF!</definedName>
    <definedName name="zspu___13">#REF!</definedName>
    <definedName name="ZSS">#REF!</definedName>
    <definedName name="ZSS___0">#REF!</definedName>
    <definedName name="ZSS___13">#REF!</definedName>
    <definedName name="zssderr">#REF!</definedName>
    <definedName name="Zst">#REF!</definedName>
    <definedName name="zstb">#REF!</definedName>
    <definedName name="zsxfdfg">#REF!</definedName>
    <definedName name="Zt">#REF!</definedName>
    <definedName name="ztpu">#REF!</definedName>
    <definedName name="ztpu___0">#REF!</definedName>
    <definedName name="ztpu___13">#REF!</definedName>
    <definedName name="zUI228">#REF!</definedName>
    <definedName name="Zusammenfassung">#REF!</definedName>
    <definedName name="zxdfgzd">#REF!</definedName>
    <definedName name="ZY">#REF!</definedName>
    <definedName name="ZY___0">#REF!</definedName>
    <definedName name="ZY___13">#REF!</definedName>
    <definedName name="zz" localSheetId="2">#REF!</definedName>
    <definedName name="zz" localSheetId="25">#REF!</definedName>
    <definedName name="zz">#REF!</definedName>
    <definedName name="ZZZ" localSheetId="3" hidden="1">{"'PROFITABILITY'!$A$1:$F$45"}</definedName>
    <definedName name="ZZZ" localSheetId="22" hidden="1">{"'PROFITABILITY'!$A$1:$F$45"}</definedName>
    <definedName name="ZZZ" localSheetId="19" hidden="1">{"'PROFITABILITY'!$A$1:$F$45"}</definedName>
    <definedName name="ZZZ" localSheetId="2" hidden="1">{"'PROFITABILITY'!$A$1:$F$45"}</definedName>
    <definedName name="ZZZ" localSheetId="25" hidden="1">{"'PROFITABILITY'!$A$1:$F$45"}</definedName>
    <definedName name="ZZZ" localSheetId="16" hidden="1">{"'PROFITABILITY'!$A$1:$F$45"}</definedName>
    <definedName name="ZZZ" localSheetId="21" hidden="1">{"'PROFITABILITY'!$A$1:$F$45"}</definedName>
    <definedName name="ZZZ" hidden="1">{"'PROFITABILITY'!$A$1:$F$45"}</definedName>
    <definedName name="ZZZZ">#REF!</definedName>
    <definedName name="zzzzzz">#REF!</definedName>
    <definedName name="π">PI()</definedName>
    <definedName name="ガス_灯油混焼" localSheetId="3">#REF!</definedName>
    <definedName name="ガス_灯油混焼" localSheetId="22">#REF!</definedName>
    <definedName name="ガス_灯油混焼" localSheetId="16">#REF!</definedName>
    <definedName name="ガス_灯油混焼" localSheetId="21">#REF!</definedName>
    <definedName name="ガス_灯油混焼">#REF!</definedName>
    <definedName name="صص">#N/A</definedName>
    <definedName name="قغغغ">#N/A</definedName>
    <definedName name="كبرببح">#N/A</definedName>
    <definedName name="محكنج">#N/A</definedName>
    <definedName name="نتمهحت">#N/A</definedName>
    <definedName name="يثظثتكنم">#N/A</definedName>
    <definedName name="ينتثيمنثي">#N/A</definedName>
    <definedName name="ينمتاستا">#N/A</definedName>
    <definedName name="간경1" localSheetId="3">#REF!</definedName>
    <definedName name="간경1" localSheetId="22">#REF!</definedName>
    <definedName name="간경1" localSheetId="16">#REF!</definedName>
    <definedName name="간경1" localSheetId="21">#REF!</definedName>
    <definedName name="간경1">#REF!</definedName>
    <definedName name="간경2" localSheetId="3">#REF!</definedName>
    <definedName name="간경2" localSheetId="22">#REF!</definedName>
    <definedName name="간경2" localSheetId="21">#REF!</definedName>
    <definedName name="간경2">#REF!</definedName>
    <definedName name="간경3" localSheetId="3">#REF!</definedName>
    <definedName name="간경3">#REF!</definedName>
    <definedName name="간경4">#REF!</definedName>
    <definedName name="간노1">#REF!</definedName>
    <definedName name="간노2">#REF!</definedName>
    <definedName name="간재">#REF!</definedName>
    <definedName name="감가">#REF!</definedName>
    <definedName name="건축">#REF!</definedName>
    <definedName name="견적비교">#REF!</definedName>
    <definedName name="결산정리">#REF!</definedName>
    <definedName name="결산조정계정">#REF!</definedName>
    <definedName name="계정">#REF!</definedName>
    <definedName name="공">#REF!</definedName>
    <definedName name="공장">#REF!</definedName>
    <definedName name="공종">#REF!</definedName>
    <definedName name="관급" localSheetId="3">#REF!,#REF!,#REF!</definedName>
    <definedName name="관급" localSheetId="22">#REF!,#REF!,#REF!</definedName>
    <definedName name="관급" localSheetId="19">#REF!,#REF!,#REF!</definedName>
    <definedName name="관급" localSheetId="21">#REF!,#REF!,#REF!</definedName>
    <definedName name="관급">#REF!,#REF!,#REF!</definedName>
    <definedName name="구분" localSheetId="3">#REF!</definedName>
    <definedName name="구분" localSheetId="22">#REF!</definedName>
    <definedName name="구분" localSheetId="16">#REF!</definedName>
    <definedName name="구분" localSheetId="21">#REF!</definedName>
    <definedName name="구분">#REF!</definedName>
    <definedName name="기계" localSheetId="3">#REF!</definedName>
    <definedName name="기계" localSheetId="22">#REF!</definedName>
    <definedName name="기계" localSheetId="21">#REF!</definedName>
    <definedName name="기계">#REF!</definedName>
    <definedName name="기타" localSheetId="3">#REF!</definedName>
    <definedName name="기타" localSheetId="22">#REF!</definedName>
    <definedName name="기타" localSheetId="21">#REF!</definedName>
    <definedName name="기타">#REF!</definedName>
    <definedName name="ㄷ1">#REF!</definedName>
    <definedName name="단가비교">#N/A</definedName>
    <definedName name="단가비교표" localSheetId="3">#REF!,#REF!</definedName>
    <definedName name="단가비교표" localSheetId="22">#REF!,#REF!</definedName>
    <definedName name="단가비교표" localSheetId="16">#REF!,#REF!</definedName>
    <definedName name="단가비교표" localSheetId="21">#REF!,#REF!</definedName>
    <definedName name="단가비교표">#REF!,#REF!</definedName>
    <definedName name="도면외주" localSheetId="3" hidden="1">#REF!</definedName>
    <definedName name="도면외주" localSheetId="22" hidden="1">#REF!</definedName>
    <definedName name="도면외주" localSheetId="16" hidden="1">#REF!</definedName>
    <definedName name="도면외주" localSheetId="21" hidden="1">#REF!</definedName>
    <definedName name="도면외주" hidden="1">#REF!</definedName>
    <definedName name="도면용역비" localSheetId="3" hidden="1">#REF!</definedName>
    <definedName name="도면용역비" localSheetId="22" hidden="1">#REF!</definedName>
    <definedName name="도면용역비" localSheetId="21" hidden="1">#REF!</definedName>
    <definedName name="도면용역비" hidden="1">#REF!</definedName>
    <definedName name="리리리" localSheetId="3">#REF!,#REF!,#REF!</definedName>
    <definedName name="리리리" localSheetId="22">#REF!,#REF!,#REF!</definedName>
    <definedName name="리리리" localSheetId="16">#REF!,#REF!,#REF!</definedName>
    <definedName name="리리리" localSheetId="21">#REF!,#REF!,#REF!</definedName>
    <definedName name="리리리">#REF!,#REF!,#REF!</definedName>
    <definedName name="ㅁ1" localSheetId="3">#REF!</definedName>
    <definedName name="ㅁ1" localSheetId="22">#REF!</definedName>
    <definedName name="ㅁ1" localSheetId="16">#REF!</definedName>
    <definedName name="ㅁ1" localSheetId="21">#REF!</definedName>
    <definedName name="ㅁ1">#REF!</definedName>
    <definedName name="버티">#N/A</definedName>
    <definedName name="부대공사" localSheetId="3" hidden="1">#REF!</definedName>
    <definedName name="부대공사" localSheetId="22" hidden="1">#REF!</definedName>
    <definedName name="부대공사" localSheetId="16" hidden="1">#REF!</definedName>
    <definedName name="부대공사" localSheetId="21" hidden="1">#REF!</definedName>
    <definedName name="부대공사" hidden="1">#REF!</definedName>
    <definedName name="사외" localSheetId="3">#REF!</definedName>
    <definedName name="사외" localSheetId="22">#REF!</definedName>
    <definedName name="사외" localSheetId="21">#REF!</definedName>
    <definedName name="사외">#REF!</definedName>
    <definedName name="사진" localSheetId="3">#REF!</definedName>
    <definedName name="사진" localSheetId="22">#REF!</definedName>
    <definedName name="사진" localSheetId="21">#REF!</definedName>
    <definedName name="사진">#REF!</definedName>
    <definedName name="소모비">#REF!</definedName>
    <definedName name="ㅇ191">#REF!</definedName>
    <definedName name="약수">#N/A</definedName>
    <definedName name="원가" localSheetId="3">#REF!</definedName>
    <definedName name="원가" localSheetId="22">#REF!</definedName>
    <definedName name="원가" localSheetId="16">#REF!</definedName>
    <definedName name="원가" localSheetId="21">#REF!</definedName>
    <definedName name="원가">#REF!</definedName>
    <definedName name="월별영업" localSheetId="3">#REF!</definedName>
    <definedName name="월별영업" localSheetId="22">#REF!</definedName>
    <definedName name="월별영업" localSheetId="21">#REF!</definedName>
    <definedName name="월별영업">#REF!</definedName>
    <definedName name="인원" localSheetId="3">#REF!</definedName>
    <definedName name="인원" localSheetId="22">#REF!</definedName>
    <definedName name="인원" localSheetId="21">#REF!</definedName>
    <definedName name="인원">#REF!</definedName>
    <definedName name="일위" localSheetId="3">#REF!,#REF!</definedName>
    <definedName name="일위" localSheetId="22">#REF!,#REF!</definedName>
    <definedName name="일위" localSheetId="16">#REF!,#REF!</definedName>
    <definedName name="일위" localSheetId="21">#REF!,#REF!</definedName>
    <definedName name="일위">#REF!,#REF!</definedName>
    <definedName name="임용태">#N/A</definedName>
    <definedName name="작업계획" localSheetId="3">#REF!</definedName>
    <definedName name="작업계획" localSheetId="22">#REF!</definedName>
    <definedName name="작업계획" localSheetId="16">#REF!</definedName>
    <definedName name="작업계획" localSheetId="21">#REF!</definedName>
    <definedName name="작업계획">#REF!</definedName>
    <definedName name="전" localSheetId="3">#REF!</definedName>
    <definedName name="전" localSheetId="22">#REF!</definedName>
    <definedName name="전" localSheetId="21">#REF!</definedName>
    <definedName name="전">#REF!</definedName>
    <definedName name="전계장금액" localSheetId="3" hidden="1">#REF!</definedName>
    <definedName name="전계장금액" localSheetId="22" hidden="1">#REF!</definedName>
    <definedName name="전계장금액" localSheetId="21" hidden="1">#REF!</definedName>
    <definedName name="전계장금액" hidden="1">#REF!</definedName>
    <definedName name="전기계장">#REF!</definedName>
    <definedName name="전체" localSheetId="22">#REF!</definedName>
    <definedName name="전체" localSheetId="21">#REF!</definedName>
    <definedName name="전체" localSheetId="1">#REF!</definedName>
    <definedName name="전체">#REF!</definedName>
    <definedName name="조직">#REF!</definedName>
    <definedName name="조직1">#REF!</definedName>
    <definedName name="주택사업본부">#REF!</definedName>
    <definedName name="중기">#REF!</definedName>
    <definedName name="직노">#REF!</definedName>
    <definedName name="철구사업본부">#REF!</definedName>
    <definedName name="추가분" localSheetId="3" hidden="1">{"'장비'!$A$3:$M$12"}</definedName>
    <definedName name="추가분" localSheetId="22" hidden="1">{"'장비'!$A$3:$M$12"}</definedName>
    <definedName name="추가분" localSheetId="19" hidden="1">{"'장비'!$A$3:$M$12"}</definedName>
    <definedName name="추가분" localSheetId="2" hidden="1">{"'장비'!$A$3:$M$12"}</definedName>
    <definedName name="추가분" localSheetId="25" hidden="1">{"'장비'!$A$3:$M$12"}</definedName>
    <definedName name="추가분" localSheetId="16" hidden="1">{"'장비'!$A$3:$M$12"}</definedName>
    <definedName name="추가분" localSheetId="21" hidden="1">{"'장비'!$A$3:$M$12"}</definedName>
    <definedName name="추가분" hidden="1">{"'장비'!$A$3:$M$12"}</definedName>
    <definedName name="토목">#REF!</definedName>
    <definedName name="토목1">#REF!</definedName>
    <definedName name="토목변경" localSheetId="3" hidden="1">{"'장비'!$A$3:$M$12"}</definedName>
    <definedName name="토목변경" localSheetId="22" hidden="1">{"'장비'!$A$3:$M$12"}</definedName>
    <definedName name="토목변경" localSheetId="19" hidden="1">{"'장비'!$A$3:$M$12"}</definedName>
    <definedName name="토목변경" localSheetId="2" hidden="1">{"'장비'!$A$3:$M$12"}</definedName>
    <definedName name="토목변경" localSheetId="25" hidden="1">{"'장비'!$A$3:$M$12"}</definedName>
    <definedName name="토목변경" localSheetId="16" hidden="1">{"'장비'!$A$3:$M$12"}</definedName>
    <definedName name="토목변경" localSheetId="21" hidden="1">{"'장비'!$A$3:$M$12"}</definedName>
    <definedName name="토목변경" hidden="1">{"'장비'!$A$3:$M$12"}</definedName>
    <definedName name="토목실행예산" localSheetId="3" hidden="1">{"'장비'!$A$3:$M$12"}</definedName>
    <definedName name="토목실행예산" localSheetId="22" hidden="1">{"'장비'!$A$3:$M$12"}</definedName>
    <definedName name="토목실행예산" localSheetId="19" hidden="1">{"'장비'!$A$3:$M$12"}</definedName>
    <definedName name="토목실행예산" localSheetId="2" hidden="1">{"'장비'!$A$3:$M$12"}</definedName>
    <definedName name="토목실행예산" localSheetId="25" hidden="1">{"'장비'!$A$3:$M$12"}</definedName>
    <definedName name="토목실행예산" localSheetId="16" hidden="1">{"'장비'!$A$3:$M$12"}</definedName>
    <definedName name="토목실행예산" localSheetId="21" hidden="1">{"'장비'!$A$3:$M$12"}</definedName>
    <definedName name="토목실행예산" hidden="1">{"'장비'!$A$3:$M$12"}</definedName>
    <definedName name="토목조정분" localSheetId="3" hidden="1">{"'장비'!$A$3:$M$12"}</definedName>
    <definedName name="토목조정분" localSheetId="22" hidden="1">{"'장비'!$A$3:$M$12"}</definedName>
    <definedName name="토목조정분" localSheetId="19" hidden="1">{"'장비'!$A$3:$M$12"}</definedName>
    <definedName name="토목조정분" localSheetId="2" hidden="1">{"'장비'!$A$3:$M$12"}</definedName>
    <definedName name="토목조정분" localSheetId="25" hidden="1">{"'장비'!$A$3:$M$12"}</definedName>
    <definedName name="토목조정분" localSheetId="16" hidden="1">{"'장비'!$A$3:$M$12"}</definedName>
    <definedName name="토목조정분" localSheetId="21" hidden="1">{"'장비'!$A$3:$M$12"}</definedName>
    <definedName name="토목조정분" hidden="1">{"'장비'!$A$3:$M$12"}</definedName>
    <definedName name="표지1">#REF!</definedName>
    <definedName name="한강진">#N/A</definedName>
    <definedName name="후_담당간사에게_제출한다." localSheetId="3">#REF!</definedName>
    <definedName name="후_담당간사에게_제출한다." localSheetId="22">#REF!</definedName>
    <definedName name="후_담당간사에게_제출한다." localSheetId="16">#REF!</definedName>
    <definedName name="후_담당간사에게_제출한다." localSheetId="21">#REF!</definedName>
    <definedName name="후_담당간사에게_제출한다.">#REF!</definedName>
    <definedName name="ㅣ814" localSheetId="3">#REF!</definedName>
    <definedName name="ㅣ814" localSheetId="22">#REF!</definedName>
    <definedName name="ㅣ814" localSheetId="21">#REF!</definedName>
    <definedName name="ㅣ814">#REF!</definedName>
    <definedName name="ㅣ833" localSheetId="3">#REF!</definedName>
    <definedName name="ㅣ833" localSheetId="22">#REF!</definedName>
    <definedName name="ㅣ833" localSheetId="21">#REF!</definedName>
    <definedName name="ㅣ833">#REF!</definedName>
    <definedName name="中操ｹｰﾌﾞﾙ処理室">#REF!</definedName>
    <definedName name="合計">#REF!</definedName>
    <definedName name="小計">#REF!</definedName>
    <definedName name="材料費">#REF!</definedName>
    <definedName name="直接経費">#REF!</definedName>
    <definedName name="間接費">#REF!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55" i="38" l="1"/>
  <c r="I250" i="38"/>
  <c r="I249" i="38"/>
  <c r="H250" i="38"/>
  <c r="H249" i="38"/>
  <c r="D250" i="38"/>
  <c r="D249" i="38"/>
  <c r="A250" i="38"/>
  <c r="A249" i="38"/>
  <c r="D248" i="38" l="1"/>
  <c r="D247" i="38"/>
  <c r="L13" i="46"/>
  <c r="F99" i="45" l="1"/>
  <c r="E99" i="45"/>
  <c r="F98" i="45"/>
  <c r="E98" i="45"/>
  <c r="F97" i="45"/>
  <c r="F13" i="46"/>
  <c r="E13" i="46"/>
  <c r="G47" i="73"/>
  <c r="G45" i="73"/>
  <c r="G43" i="73"/>
  <c r="E233" i="38" l="1"/>
  <c r="E236" i="38"/>
  <c r="E211" i="38" l="1"/>
  <c r="E210" i="38"/>
  <c r="J19" i="26"/>
  <c r="K19" i="26" s="1"/>
  <c r="P9" i="46" l="1"/>
  <c r="L12" i="46" l="1"/>
  <c r="E12" i="46"/>
  <c r="G6" i="88" l="1"/>
  <c r="G5" i="88"/>
  <c r="E208" i="38"/>
  <c r="E203" i="38"/>
  <c r="E206" i="38"/>
  <c r="E199" i="38"/>
  <c r="E200" i="38" l="1"/>
  <c r="E10" i="46"/>
  <c r="L10" i="46" s="1"/>
  <c r="M2" i="80"/>
  <c r="H131" i="50"/>
  <c r="H130" i="50"/>
  <c r="H133" i="50"/>
  <c r="H125" i="50"/>
  <c r="H127" i="50"/>
  <c r="E184" i="38"/>
  <c r="E190" i="38"/>
  <c r="E197" i="38"/>
  <c r="E186" i="38"/>
  <c r="E224" i="38"/>
  <c r="E14" i="46" l="1"/>
  <c r="E11" i="46"/>
  <c r="L11" i="46" s="1"/>
  <c r="O8" i="46" s="1"/>
  <c r="Q8" i="46" s="1"/>
  <c r="E185" i="38"/>
  <c r="E189" i="38"/>
  <c r="E194" i="38"/>
  <c r="E193" i="38"/>
  <c r="E183" i="38"/>
  <c r="E176" i="38"/>
  <c r="E174" i="38"/>
  <c r="E202" i="38"/>
  <c r="E179" i="38"/>
  <c r="H128" i="50" l="1"/>
  <c r="E169" i="38"/>
  <c r="E172" i="38"/>
  <c r="E175" i="38" l="1"/>
  <c r="E170" i="38"/>
  <c r="E171" i="38"/>
  <c r="E173" i="38"/>
  <c r="E164" i="38"/>
  <c r="H126" i="50"/>
  <c r="D168" i="38"/>
  <c r="E160" i="38" l="1"/>
  <c r="E157" i="38"/>
  <c r="E156" i="38"/>
  <c r="E161" i="38"/>
  <c r="E155" i="38"/>
  <c r="G49" i="43"/>
  <c r="E56" i="43"/>
  <c r="E55" i="43"/>
  <c r="G45" i="43"/>
  <c r="G46" i="43"/>
  <c r="G47" i="43"/>
  <c r="G48" i="43"/>
  <c r="G50" i="43"/>
  <c r="G51" i="43"/>
  <c r="G52" i="43"/>
  <c r="G44" i="43"/>
  <c r="E151" i="38" l="1"/>
  <c r="E150" i="38"/>
  <c r="E148" i="38"/>
  <c r="E138" i="38"/>
  <c r="E145" i="38"/>
  <c r="E152" i="38"/>
  <c r="E133" i="38"/>
  <c r="H119" i="50" l="1"/>
  <c r="H134" i="50"/>
  <c r="H129" i="50"/>
  <c r="H132" i="50"/>
  <c r="K7" i="81"/>
  <c r="E144" i="38"/>
  <c r="E141" i="38"/>
  <c r="C36" i="26"/>
  <c r="E146" i="38"/>
  <c r="E139" i="38"/>
  <c r="E147" i="38"/>
  <c r="M7" i="81" l="1"/>
  <c r="E137" i="38"/>
  <c r="E136" i="38"/>
  <c r="E134" i="38"/>
  <c r="I71" i="88"/>
  <c r="E130" i="38"/>
  <c r="C134" i="50"/>
  <c r="H44" i="73" l="1"/>
  <c r="E129" i="38"/>
  <c r="E124" i="38"/>
  <c r="E122" i="38"/>
  <c r="E128" i="38"/>
  <c r="G49" i="73"/>
  <c r="E18" i="26"/>
  <c r="E17" i="26"/>
  <c r="E16" i="26"/>
  <c r="E15" i="26"/>
  <c r="J68" i="88"/>
  <c r="E126" i="38"/>
  <c r="E127" i="38"/>
  <c r="E125" i="38"/>
  <c r="K3" i="38" l="1"/>
  <c r="H124" i="50"/>
  <c r="E121" i="38"/>
  <c r="E115" i="38"/>
  <c r="A111" i="38"/>
  <c r="A112" i="38" s="1"/>
  <c r="A113" i="38" s="1"/>
  <c r="A114" i="38" s="1"/>
  <c r="A115" i="38" s="1"/>
  <c r="A116" i="38" s="1"/>
  <c r="A117" i="38" s="1"/>
  <c r="A118" i="38" s="1"/>
  <c r="A119" i="38" s="1"/>
  <c r="A120" i="38" s="1"/>
  <c r="A121" i="38" s="1"/>
  <c r="A122" i="38" s="1"/>
  <c r="A123" i="38" s="1"/>
  <c r="A124" i="38" s="1"/>
  <c r="A125" i="38" s="1"/>
  <c r="A126" i="38" s="1"/>
  <c r="A127" i="38" s="1"/>
  <c r="N114" i="80"/>
  <c r="N116" i="80"/>
  <c r="N122" i="80"/>
  <c r="N124" i="80"/>
  <c r="N126" i="80"/>
  <c r="N130" i="80"/>
  <c r="N132" i="80"/>
  <c r="N134" i="80"/>
  <c r="N136" i="80"/>
  <c r="N138" i="80"/>
  <c r="N140" i="80"/>
  <c r="N142" i="80"/>
  <c r="N144" i="80"/>
  <c r="N146" i="80"/>
  <c r="N148" i="80"/>
  <c r="N150" i="80"/>
  <c r="N152" i="80"/>
  <c r="N154" i="80"/>
  <c r="N156" i="80"/>
  <c r="N158" i="80"/>
  <c r="N166" i="80"/>
  <c r="N168" i="80"/>
  <c r="N170" i="80"/>
  <c r="N172" i="80"/>
  <c r="N208" i="80"/>
  <c r="N210" i="80"/>
  <c r="N214" i="80"/>
  <c r="N216" i="80"/>
  <c r="N312" i="80"/>
  <c r="N314" i="80"/>
  <c r="N316" i="80"/>
  <c r="N320" i="80"/>
  <c r="N322" i="80"/>
  <c r="N330" i="80"/>
  <c r="N334" i="80"/>
  <c r="N406" i="80"/>
  <c r="N408" i="80"/>
  <c r="N412" i="80"/>
  <c r="N416" i="80"/>
  <c r="N418" i="80"/>
  <c r="N420" i="80"/>
  <c r="N422" i="80"/>
  <c r="N424" i="80"/>
  <c r="N426" i="80"/>
  <c r="N428" i="80"/>
  <c r="N430" i="80"/>
  <c r="N432" i="80"/>
  <c r="N434" i="80"/>
  <c r="N436" i="80"/>
  <c r="N438" i="80"/>
  <c r="N440" i="80"/>
  <c r="N442" i="80"/>
  <c r="N444" i="80"/>
  <c r="N452" i="80"/>
  <c r="N456" i="80"/>
  <c r="N458" i="80"/>
  <c r="N486" i="80"/>
  <c r="N488" i="80"/>
  <c r="N490" i="80"/>
  <c r="N492" i="80"/>
  <c r="N494" i="80"/>
  <c r="N496" i="80"/>
  <c r="N498" i="80"/>
  <c r="N500" i="80"/>
  <c r="N502" i="80"/>
  <c r="N504" i="80"/>
  <c r="N506" i="80"/>
  <c r="N508" i="80"/>
  <c r="N510" i="80"/>
  <c r="N512" i="80"/>
  <c r="N516" i="80"/>
  <c r="N518" i="80"/>
  <c r="N520" i="80"/>
  <c r="N522" i="80"/>
  <c r="N524" i="80"/>
  <c r="N526" i="80"/>
  <c r="N528" i="80"/>
  <c r="N530" i="80"/>
  <c r="N532" i="80"/>
  <c r="N534" i="80"/>
  <c r="N536" i="80"/>
  <c r="N538" i="80"/>
  <c r="N540" i="80"/>
  <c r="N542" i="80"/>
  <c r="N544" i="80"/>
  <c r="N550" i="80"/>
  <c r="N552" i="80"/>
  <c r="N554" i="80"/>
  <c r="N556" i="80"/>
  <c r="N558" i="80"/>
  <c r="L2" i="80"/>
  <c r="E114" i="38"/>
  <c r="A128" i="38" l="1"/>
  <c r="A129" i="38" s="1"/>
  <c r="A130" i="38" s="1"/>
  <c r="A131" i="38" s="1"/>
  <c r="A132" i="38" s="1"/>
  <c r="A133" i="38" s="1"/>
  <c r="A134" i="38" s="1"/>
  <c r="A135" i="38" s="1"/>
  <c r="A136" i="38" s="1"/>
  <c r="A137" i="38" s="1"/>
  <c r="A138" i="38" s="1"/>
  <c r="A139" i="38" s="1"/>
  <c r="A140" i="38" s="1"/>
  <c r="A141" i="38" s="1"/>
  <c r="A142" i="38" s="1"/>
  <c r="A143" i="38" s="1"/>
  <c r="A144" i="38" s="1"/>
  <c r="A145" i="38" s="1"/>
  <c r="A146" i="38" s="1"/>
  <c r="A147" i="38" s="1"/>
  <c r="N2" i="80"/>
  <c r="E112" i="38"/>
  <c r="Y1318" i="71"/>
  <c r="X1318" i="71"/>
  <c r="D1318" i="71"/>
  <c r="A1318" i="71"/>
  <c r="Y1317" i="71"/>
  <c r="X1317" i="71"/>
  <c r="D1317" i="71"/>
  <c r="A1317" i="71"/>
  <c r="Y1316" i="71"/>
  <c r="X1316" i="71"/>
  <c r="D1316" i="71"/>
  <c r="A1316" i="71"/>
  <c r="D1315" i="71"/>
  <c r="A1315" i="71"/>
  <c r="X1315" i="71"/>
  <c r="Y1315" i="71"/>
  <c r="A148" i="38" l="1"/>
  <c r="A149" i="38" s="1"/>
  <c r="Y1312" i="71"/>
  <c r="X1312" i="71"/>
  <c r="A1314" i="71"/>
  <c r="D1314" i="71"/>
  <c r="X1314" i="71"/>
  <c r="Y1314" i="71"/>
  <c r="D1312" i="71"/>
  <c r="A1312" i="71"/>
  <c r="A150" i="38" l="1"/>
  <c r="A151" i="38" s="1"/>
  <c r="Y1313" i="71"/>
  <c r="X1313" i="71"/>
  <c r="Y1311" i="71"/>
  <c r="X1311" i="71"/>
  <c r="D1313" i="71"/>
  <c r="A1294" i="71"/>
  <c r="A1295" i="71"/>
  <c r="A1296" i="71"/>
  <c r="A1297" i="71"/>
  <c r="A1298" i="71"/>
  <c r="A1299" i="71"/>
  <c r="A1300" i="71"/>
  <c r="A1301" i="71"/>
  <c r="A1302" i="71"/>
  <c r="A1303" i="71"/>
  <c r="A1304" i="71"/>
  <c r="A1305" i="71"/>
  <c r="A1306" i="71"/>
  <c r="A1307" i="71"/>
  <c r="A1308" i="71"/>
  <c r="A1309" i="71"/>
  <c r="A1310" i="71"/>
  <c r="A1311" i="71"/>
  <c r="A1313" i="71"/>
  <c r="D1311" i="71"/>
  <c r="D317" i="33"/>
  <c r="D295" i="37" s="1"/>
  <c r="A317" i="33"/>
  <c r="C121" i="50"/>
  <c r="C122" i="50"/>
  <c r="C123" i="50"/>
  <c r="C124" i="50"/>
  <c r="C125" i="50"/>
  <c r="C126" i="50"/>
  <c r="C127" i="50"/>
  <c r="C128" i="50"/>
  <c r="C129" i="50"/>
  <c r="C130" i="50"/>
  <c r="C131" i="50"/>
  <c r="C132" i="50"/>
  <c r="C133" i="50"/>
  <c r="L6" i="46"/>
  <c r="A152" i="38" l="1"/>
  <c r="L317" i="33"/>
  <c r="I317" i="33"/>
  <c r="J317" i="33"/>
  <c r="K317" i="33"/>
  <c r="G41" i="73"/>
  <c r="A153" i="38" l="1"/>
  <c r="A154" i="38" s="1"/>
  <c r="A155" i="38" s="1"/>
  <c r="A156" i="38" s="1"/>
  <c r="A157" i="38" s="1"/>
  <c r="A158" i="38" l="1"/>
  <c r="Y1310" i="71"/>
  <c r="X1310" i="71"/>
  <c r="D1310" i="71"/>
  <c r="Y1309" i="71"/>
  <c r="X1309" i="71"/>
  <c r="Y1308" i="71"/>
  <c r="X1308" i="71"/>
  <c r="D1309" i="71"/>
  <c r="D1308" i="71"/>
  <c r="D1307" i="71"/>
  <c r="X1307" i="71"/>
  <c r="Y1307" i="71"/>
  <c r="A316" i="33"/>
  <c r="D316" i="33"/>
  <c r="H120" i="50"/>
  <c r="D1306" i="71"/>
  <c r="X1306" i="71"/>
  <c r="Y1306" i="71"/>
  <c r="D296" i="37" l="1"/>
  <c r="D153" i="38"/>
  <c r="A159" i="38"/>
  <c r="L316" i="33"/>
  <c r="M316" i="33"/>
  <c r="I316" i="33"/>
  <c r="K316" i="33"/>
  <c r="J316" i="33"/>
  <c r="Y1305" i="71"/>
  <c r="X1305" i="71"/>
  <c r="D1305" i="71"/>
  <c r="X1302" i="71"/>
  <c r="Y1302" i="71"/>
  <c r="X1303" i="71"/>
  <c r="Y1303" i="71"/>
  <c r="X1304" i="71"/>
  <c r="Y1304" i="71"/>
  <c r="D1304" i="71"/>
  <c r="D1303" i="71"/>
  <c r="D1302" i="71"/>
  <c r="A160" i="38" l="1"/>
  <c r="A161" i="38" s="1"/>
  <c r="A162" i="38" s="1"/>
  <c r="A163" i="38" s="1"/>
  <c r="A164" i="38" s="1"/>
  <c r="A165" i="38" s="1"/>
  <c r="A166" i="38" s="1"/>
  <c r="A167" i="38" s="1"/>
  <c r="A168" i="38" s="1"/>
  <c r="N316" i="33"/>
  <c r="D1301" i="71"/>
  <c r="X1301" i="71"/>
  <c r="Y1301" i="71"/>
  <c r="D1300" i="71"/>
  <c r="X1300" i="71"/>
  <c r="Y1300" i="71"/>
  <c r="D1299" i="71"/>
  <c r="X1299" i="71"/>
  <c r="Y1299" i="71"/>
  <c r="D1298" i="71"/>
  <c r="X1298" i="71"/>
  <c r="Y1298" i="71"/>
  <c r="H118" i="50"/>
  <c r="A315" i="33"/>
  <c r="D315" i="33"/>
  <c r="D1297" i="71"/>
  <c r="X1297" i="71"/>
  <c r="Y1297" i="71"/>
  <c r="D1296" i="71"/>
  <c r="X1296" i="71"/>
  <c r="Y1296" i="71"/>
  <c r="D1295" i="71"/>
  <c r="X1295" i="71"/>
  <c r="Y1295" i="71"/>
  <c r="D314" i="33"/>
  <c r="D215" i="38" s="1"/>
  <c r="A314" i="33"/>
  <c r="D1294" i="71"/>
  <c r="X1294" i="71"/>
  <c r="Y1294" i="71"/>
  <c r="Y1291" i="71"/>
  <c r="X1291" i="71"/>
  <c r="D1291" i="71"/>
  <c r="A1291" i="71"/>
  <c r="Y1293" i="71"/>
  <c r="X1293" i="71"/>
  <c r="Y1292" i="71"/>
  <c r="X1292" i="71"/>
  <c r="D1293" i="71"/>
  <c r="A1293" i="71"/>
  <c r="A1292" i="71"/>
  <c r="Y1232" i="71"/>
  <c r="X1232" i="71"/>
  <c r="D1292" i="71"/>
  <c r="D1290" i="71"/>
  <c r="X1290" i="71"/>
  <c r="Y1290" i="71"/>
  <c r="A1290" i="71"/>
  <c r="D1289" i="71"/>
  <c r="A1289" i="71"/>
  <c r="X1289" i="71"/>
  <c r="Y1289" i="71"/>
  <c r="A312" i="33"/>
  <c r="H42" i="73"/>
  <c r="Y1288" i="71"/>
  <c r="X1288" i="71"/>
  <c r="D1288" i="71"/>
  <c r="A1288" i="71"/>
  <c r="Y1287" i="71"/>
  <c r="X1287" i="71"/>
  <c r="D1287" i="71"/>
  <c r="D1286" i="71"/>
  <c r="A1287" i="71"/>
  <c r="A1286" i="71"/>
  <c r="X1286" i="71"/>
  <c r="Y1286" i="71"/>
  <c r="G10" i="43"/>
  <c r="L7" i="43"/>
  <c r="N9" i="43"/>
  <c r="A169" i="38" l="1"/>
  <c r="A170" i="38" s="1"/>
  <c r="A171" i="38" s="1"/>
  <c r="A172" i="38" s="1"/>
  <c r="A173" i="38" s="1"/>
  <c r="D294" i="37"/>
  <c r="D142" i="38"/>
  <c r="I314" i="33"/>
  <c r="D283" i="37"/>
  <c r="K315" i="33"/>
  <c r="L315" i="33"/>
  <c r="I315" i="33"/>
  <c r="J315" i="33"/>
  <c r="L6" i="43"/>
  <c r="L314" i="33"/>
  <c r="K314" i="33"/>
  <c r="J314" i="33"/>
  <c r="D1285" i="71"/>
  <c r="A1285" i="71"/>
  <c r="X1285" i="71"/>
  <c r="Y1285" i="71"/>
  <c r="A313" i="33"/>
  <c r="A311" i="33"/>
  <c r="A174" i="38" l="1"/>
  <c r="A175" i="38" s="1"/>
  <c r="A176" i="38" s="1"/>
  <c r="A177" i="38" s="1"/>
  <c r="A178" i="38" s="1"/>
  <c r="E88" i="45"/>
  <c r="F88" i="45" s="1"/>
  <c r="F87" i="45"/>
  <c r="A2" i="38"/>
  <c r="A2" i="46" s="1"/>
  <c r="A1" i="38"/>
  <c r="A1" i="46" s="1"/>
  <c r="Y1284" i="71"/>
  <c r="X1284" i="71"/>
  <c r="D1284" i="71"/>
  <c r="A1284" i="71"/>
  <c r="D1283" i="71"/>
  <c r="A1283" i="71"/>
  <c r="X1283" i="71"/>
  <c r="Y1283" i="71"/>
  <c r="D1282" i="71"/>
  <c r="A1282" i="71"/>
  <c r="X1282" i="71"/>
  <c r="Y1282" i="71"/>
  <c r="A1277" i="71"/>
  <c r="A1278" i="71"/>
  <c r="A1279" i="71"/>
  <c r="A1280" i="71"/>
  <c r="A1281" i="71"/>
  <c r="D1280" i="71"/>
  <c r="X1280" i="71"/>
  <c r="Y1280" i="71"/>
  <c r="D1281" i="71"/>
  <c r="X1281" i="71"/>
  <c r="Y1281" i="71"/>
  <c r="I8" i="82"/>
  <c r="I9" i="82"/>
  <c r="I10" i="82"/>
  <c r="I11" i="82"/>
  <c r="I12" i="82"/>
  <c r="I13" i="82"/>
  <c r="I14" i="82"/>
  <c r="I15" i="82"/>
  <c r="I7" i="82"/>
  <c r="I285" i="38"/>
  <c r="K285" i="38" s="1"/>
  <c r="I276" i="38"/>
  <c r="K276" i="38" s="1"/>
  <c r="A179" i="38" l="1"/>
  <c r="A180" i="38" s="1"/>
  <c r="A181" i="38" s="1"/>
  <c r="A182" i="38" s="1"/>
  <c r="A183" i="38" s="1"/>
  <c r="A184" i="38" s="1"/>
  <c r="A185" i="38" s="1"/>
  <c r="A186" i="38" s="1"/>
  <c r="A187" i="38" s="1"/>
  <c r="A188" i="38" s="1"/>
  <c r="A189" i="38" s="1"/>
  <c r="A190" i="38" s="1"/>
  <c r="A191" i="38" s="1"/>
  <c r="A192" i="38" s="1"/>
  <c r="A193" i="38" s="1"/>
  <c r="A194" i="38" s="1"/>
  <c r="A195" i="38" s="1"/>
  <c r="A196" i="38" s="1"/>
  <c r="A197" i="38" s="1"/>
  <c r="A198" i="38" s="1"/>
  <c r="A199" i="38" s="1"/>
  <c r="A200" i="38" s="1"/>
  <c r="A201" i="38" s="1"/>
  <c r="A202" i="38" s="1"/>
  <c r="E89" i="45"/>
  <c r="F89" i="45" s="1"/>
  <c r="A310" i="33"/>
  <c r="A203" i="38" l="1"/>
  <c r="E90" i="45"/>
  <c r="F90" i="45" s="1"/>
  <c r="D1279" i="71"/>
  <c r="X1279" i="71"/>
  <c r="Y1279" i="71"/>
  <c r="F86" i="45"/>
  <c r="F85" i="45"/>
  <c r="D312" i="33"/>
  <c r="Y1278" i="71"/>
  <c r="X1278" i="71"/>
  <c r="D1278" i="71"/>
  <c r="D1277" i="71"/>
  <c r="X1277" i="71"/>
  <c r="Y1277" i="71"/>
  <c r="D309" i="33"/>
  <c r="A309" i="33"/>
  <c r="D287" i="37" l="1"/>
  <c r="D238" i="38"/>
  <c r="A204" i="38"/>
  <c r="M309" i="33"/>
  <c r="D285" i="37"/>
  <c r="L312" i="33"/>
  <c r="J312" i="33"/>
  <c r="K312" i="33"/>
  <c r="I312" i="33"/>
  <c r="I309" i="33"/>
  <c r="J309" i="33"/>
  <c r="L309" i="33"/>
  <c r="K309" i="33"/>
  <c r="Y1275" i="71"/>
  <c r="X1275" i="71"/>
  <c r="D1275" i="71"/>
  <c r="A1276" i="71"/>
  <c r="A1275" i="71"/>
  <c r="D1276" i="71"/>
  <c r="X1276" i="71"/>
  <c r="Y1276" i="71"/>
  <c r="F84" i="45"/>
  <c r="J8" i="82"/>
  <c r="A205" i="38" l="1"/>
  <c r="N309" i="33"/>
  <c r="J9" i="82"/>
  <c r="J10" i="82"/>
  <c r="J11" i="82"/>
  <c r="J12" i="82"/>
  <c r="J13" i="82"/>
  <c r="J14" i="82"/>
  <c r="J15" i="82"/>
  <c r="J7" i="82"/>
  <c r="Y1274" i="71"/>
  <c r="X1274" i="71"/>
  <c r="D1274" i="71"/>
  <c r="Y1273" i="71"/>
  <c r="X1273" i="71"/>
  <c r="A1274" i="71"/>
  <c r="D1273" i="71"/>
  <c r="A1273" i="71"/>
  <c r="H17" i="50"/>
  <c r="D310" i="33"/>
  <c r="D284" i="37" s="1"/>
  <c r="A308" i="33"/>
  <c r="A307" i="33"/>
  <c r="F83" i="45"/>
  <c r="L14" i="73"/>
  <c r="A1272" i="71"/>
  <c r="X1272" i="71"/>
  <c r="Y1272" i="71"/>
  <c r="D1272" i="71"/>
  <c r="F81" i="45"/>
  <c r="F82" i="45"/>
  <c r="A206" i="38" l="1"/>
  <c r="A207" i="38" s="1"/>
  <c r="I310" i="33"/>
  <c r="J310" i="33"/>
  <c r="K310" i="33"/>
  <c r="L310" i="33"/>
  <c r="M310" i="33"/>
  <c r="A14" i="32"/>
  <c r="A15" i="32"/>
  <c r="A16" i="32"/>
  <c r="A17" i="32"/>
  <c r="A18" i="32"/>
  <c r="A19" i="32"/>
  <c r="A20" i="32"/>
  <c r="A21" i="32"/>
  <c r="A22" i="32"/>
  <c r="A23" i="32"/>
  <c r="A24" i="32"/>
  <c r="A25" i="32"/>
  <c r="A26" i="32" s="1"/>
  <c r="A27" i="32" s="1"/>
  <c r="A28" i="32" s="1"/>
  <c r="A29" i="32" s="1"/>
  <c r="A30" i="32" s="1"/>
  <c r="A31" i="32" s="1"/>
  <c r="A32" i="32" s="1"/>
  <c r="A33" i="32" s="1"/>
  <c r="A34" i="32" s="1"/>
  <c r="A35" i="32" s="1"/>
  <c r="A36" i="32" s="1"/>
  <c r="A37" i="32" s="1"/>
  <c r="A38" i="32" s="1"/>
  <c r="A39" i="32" s="1"/>
  <c r="A40" i="32" s="1"/>
  <c r="A41" i="32" s="1"/>
  <c r="A42" i="32" s="1"/>
  <c r="A43" i="32" s="1"/>
  <c r="A44" i="32" s="1"/>
  <c r="A45" i="32" s="1"/>
  <c r="A46" i="32" s="1"/>
  <c r="A47" i="32" s="1"/>
  <c r="A48" i="32" s="1"/>
  <c r="A49" i="32" s="1"/>
  <c r="A50" i="32" s="1"/>
  <c r="A51" i="32" s="1"/>
  <c r="A52" i="32" s="1"/>
  <c r="A53" i="32" s="1"/>
  <c r="A54" i="32" s="1"/>
  <c r="A55" i="32" s="1"/>
  <c r="A13" i="3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A40" i="31" s="1"/>
  <c r="A41" i="31" s="1"/>
  <c r="A42" i="31" s="1"/>
  <c r="A43" i="31" s="1"/>
  <c r="A44" i="31" s="1"/>
  <c r="A45" i="31" s="1"/>
  <c r="A46" i="31" s="1"/>
  <c r="A47" i="31" s="1"/>
  <c r="A48" i="31" s="1"/>
  <c r="A49" i="31" s="1"/>
  <c r="A50" i="31" s="1"/>
  <c r="A51" i="31" s="1"/>
  <c r="A52" i="31" s="1"/>
  <c r="A53" i="31" s="1"/>
  <c r="A54" i="31" s="1"/>
  <c r="A55" i="31" s="1"/>
  <c r="F13" i="31"/>
  <c r="F7" i="31"/>
  <c r="F8" i="31"/>
  <c r="F9" i="31"/>
  <c r="F10" i="31"/>
  <c r="F11" i="31"/>
  <c r="F12"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6" i="31"/>
  <c r="A1271" i="71"/>
  <c r="A1270" i="71"/>
  <c r="Y1271" i="71"/>
  <c r="X1271" i="71"/>
  <c r="Y1270" i="71"/>
  <c r="X1270" i="71"/>
  <c r="Y1269" i="71"/>
  <c r="X1269" i="71"/>
  <c r="Y1268" i="71"/>
  <c r="X1268" i="71"/>
  <c r="Y1267" i="71"/>
  <c r="X1267" i="71"/>
  <c r="D1271" i="71"/>
  <c r="D1270" i="71"/>
  <c r="D46" i="73"/>
  <c r="A1267" i="71"/>
  <c r="A1268" i="71"/>
  <c r="A1269" i="71"/>
  <c r="D1267" i="71"/>
  <c r="A1266" i="71"/>
  <c r="D1269" i="71"/>
  <c r="D1268" i="71"/>
  <c r="D1247" i="71"/>
  <c r="D1248" i="71"/>
  <c r="D1249" i="71"/>
  <c r="D1250" i="71"/>
  <c r="D1251" i="71"/>
  <c r="D1252" i="71"/>
  <c r="D1253" i="71"/>
  <c r="D1254" i="71"/>
  <c r="D1255" i="71"/>
  <c r="D1256" i="71"/>
  <c r="D1257" i="71"/>
  <c r="D1258" i="71"/>
  <c r="D1259" i="71"/>
  <c r="D1260" i="71"/>
  <c r="D1261" i="71"/>
  <c r="D1262" i="71"/>
  <c r="D1263" i="71"/>
  <c r="D1264" i="71"/>
  <c r="D1265" i="71"/>
  <c r="D1266" i="71"/>
  <c r="H18" i="50"/>
  <c r="F80" i="45"/>
  <c r="F79" i="45"/>
  <c r="F72" i="45"/>
  <c r="F73" i="45"/>
  <c r="F74" i="45"/>
  <c r="F75" i="45"/>
  <c r="F76" i="45"/>
  <c r="F77" i="45"/>
  <c r="F78" i="45"/>
  <c r="F71" i="45"/>
  <c r="F70" i="45"/>
  <c r="F69" i="45"/>
  <c r="F68" i="45"/>
  <c r="X1266" i="71"/>
  <c r="Y1266" i="71"/>
  <c r="D311" i="33"/>
  <c r="D291" i="37" s="1"/>
  <c r="A1262" i="71"/>
  <c r="A1263" i="71"/>
  <c r="A1264" i="71"/>
  <c r="A1265" i="71"/>
  <c r="X1265" i="71"/>
  <c r="Y1265" i="71"/>
  <c r="X1264" i="71"/>
  <c r="Y1264" i="71"/>
  <c r="X1263" i="71"/>
  <c r="Y1263" i="71"/>
  <c r="X1262" i="71"/>
  <c r="Y1262" i="71"/>
  <c r="A305" i="33"/>
  <c r="A1261" i="71"/>
  <c r="X1261" i="71"/>
  <c r="Y1261" i="71"/>
  <c r="Y1260" i="71"/>
  <c r="X1260" i="71"/>
  <c r="A1260" i="71"/>
  <c r="Y1259" i="71"/>
  <c r="X1259" i="71"/>
  <c r="A1259" i="71"/>
  <c r="Y1258" i="71"/>
  <c r="X1258" i="71"/>
  <c r="A1258" i="71"/>
  <c r="Y1257" i="71"/>
  <c r="X1257" i="71"/>
  <c r="A1257" i="71"/>
  <c r="Y1256" i="71"/>
  <c r="X1256" i="71"/>
  <c r="A1256" i="71"/>
  <c r="Y1255" i="71"/>
  <c r="X1255" i="71"/>
  <c r="A1255" i="71"/>
  <c r="Y1254" i="71"/>
  <c r="X1254" i="71"/>
  <c r="A1254" i="71"/>
  <c r="Y1253" i="71"/>
  <c r="X1253" i="71"/>
  <c r="A1253" i="71"/>
  <c r="Y1252" i="71"/>
  <c r="X1252" i="71"/>
  <c r="A1252" i="71"/>
  <c r="Y1251" i="71"/>
  <c r="X1251" i="71"/>
  <c r="A1251" i="71"/>
  <c r="Y1250" i="71"/>
  <c r="X1250" i="71"/>
  <c r="A1250" i="71"/>
  <c r="Y1249" i="71"/>
  <c r="X1249" i="71"/>
  <c r="A1249" i="71"/>
  <c r="Y1248" i="71"/>
  <c r="X1248" i="71"/>
  <c r="A1248" i="71"/>
  <c r="Y1247" i="71"/>
  <c r="X1247" i="71"/>
  <c r="A1247" i="71"/>
  <c r="A208" i="38" l="1"/>
  <c r="A209" i="38" s="1"/>
  <c r="I311" i="33"/>
  <c r="K311" i="33"/>
  <c r="L311" i="33"/>
  <c r="J311" i="33"/>
  <c r="N310" i="33"/>
  <c r="H19" i="50"/>
  <c r="H68" i="88"/>
  <c r="G273" i="37"/>
  <c r="G272" i="37"/>
  <c r="G271" i="37"/>
  <c r="G270" i="37"/>
  <c r="D308" i="33"/>
  <c r="D286" i="37" s="1"/>
  <c r="A210" i="38" l="1"/>
  <c r="A211" i="38" s="1"/>
  <c r="A212" i="38" s="1"/>
  <c r="A213" i="38" s="1"/>
  <c r="A214" i="38" s="1"/>
  <c r="I308" i="33"/>
  <c r="J308" i="33"/>
  <c r="K308" i="33"/>
  <c r="M308" i="33"/>
  <c r="L308" i="33"/>
  <c r="D305" i="33"/>
  <c r="D236" i="38" s="1"/>
  <c r="A304" i="33"/>
  <c r="G268" i="37"/>
  <c r="G269" i="37"/>
  <c r="G267" i="37"/>
  <c r="A68" i="88"/>
  <c r="A69" i="88"/>
  <c r="A70" i="88"/>
  <c r="G266" i="37"/>
  <c r="G265" i="37"/>
  <c r="A119" i="50"/>
  <c r="A120" i="50" s="1"/>
  <c r="A121" i="50" s="1"/>
  <c r="A122" i="50" s="1"/>
  <c r="A123" i="50" s="1"/>
  <c r="A124" i="50" s="1"/>
  <c r="A125" i="50" s="1"/>
  <c r="A126" i="50" s="1"/>
  <c r="A127" i="50" s="1"/>
  <c r="A128" i="50" s="1"/>
  <c r="A129" i="50" s="1"/>
  <c r="A130" i="50" s="1"/>
  <c r="A131" i="50" s="1"/>
  <c r="A132" i="50" s="1"/>
  <c r="A133" i="50" s="1"/>
  <c r="A134" i="50" s="1"/>
  <c r="C120" i="50"/>
  <c r="C119" i="50"/>
  <c r="C118" i="50"/>
  <c r="E42" i="81"/>
  <c r="G42" i="81"/>
  <c r="I42" i="81"/>
  <c r="K42" i="81"/>
  <c r="M42" i="81"/>
  <c r="O42" i="81"/>
  <c r="Q42" i="81"/>
  <c r="S42" i="81"/>
  <c r="U42" i="81"/>
  <c r="W42" i="81"/>
  <c r="Y42" i="81"/>
  <c r="AA42" i="81"/>
  <c r="AC42" i="81"/>
  <c r="AE42" i="81"/>
  <c r="AG42" i="81"/>
  <c r="AI42" i="81"/>
  <c r="AK42" i="81"/>
  <c r="C42" i="81"/>
  <c r="A215" i="38" l="1"/>
  <c r="N308" i="33"/>
  <c r="I305" i="33"/>
  <c r="J305" i="33"/>
  <c r="K305" i="33"/>
  <c r="L305" i="33"/>
  <c r="M305" i="33"/>
  <c r="G23" i="82"/>
  <c r="G22" i="82"/>
  <c r="A216" i="38" l="1"/>
  <c r="A217" i="38" s="1"/>
  <c r="N305" i="33"/>
  <c r="A218" i="38" l="1"/>
  <c r="A219" i="38" s="1"/>
  <c r="G261" i="37"/>
  <c r="G262" i="37"/>
  <c r="G263" i="37"/>
  <c r="G264" i="37"/>
  <c r="G260" i="37"/>
  <c r="G259" i="37"/>
  <c r="G258" i="37"/>
  <c r="G257" i="37"/>
  <c r="A302" i="33"/>
  <c r="L9" i="46"/>
  <c r="G256" i="37"/>
  <c r="G255" i="37"/>
  <c r="G254" i="37"/>
  <c r="G253" i="37"/>
  <c r="G252" i="37"/>
  <c r="A1245" i="71"/>
  <c r="A1246" i="71"/>
  <c r="D1246" i="71"/>
  <c r="X1246" i="71"/>
  <c r="Y1246" i="71"/>
  <c r="D1245" i="71"/>
  <c r="X1245" i="71"/>
  <c r="Y1245" i="71"/>
  <c r="A301" i="33"/>
  <c r="A220" i="38" l="1"/>
  <c r="A221" i="38" s="1"/>
  <c r="A222" i="38" s="1"/>
  <c r="H66" i="50"/>
  <c r="H86" i="50"/>
  <c r="H85" i="50"/>
  <c r="H84" i="50"/>
  <c r="H83" i="50"/>
  <c r="H71" i="50"/>
  <c r="H70" i="50"/>
  <c r="H69" i="50"/>
  <c r="H68" i="50"/>
  <c r="A1244" i="71"/>
  <c r="X1244" i="71"/>
  <c r="Y1244" i="71"/>
  <c r="D1244" i="71"/>
  <c r="H117" i="50"/>
  <c r="H116" i="50"/>
  <c r="H21" i="50"/>
  <c r="D307" i="33"/>
  <c r="D289" i="37" s="1"/>
  <c r="G251" i="37"/>
  <c r="G250" i="37"/>
  <c r="F67" i="45"/>
  <c r="H20" i="50"/>
  <c r="H23" i="50"/>
  <c r="H24" i="50"/>
  <c r="H22" i="50"/>
  <c r="A223" i="38" l="1"/>
  <c r="A224" i="38" s="1"/>
  <c r="A225" i="38" s="1"/>
  <c r="K307" i="33"/>
  <c r="L307" i="33"/>
  <c r="I307" i="33"/>
  <c r="J307" i="33"/>
  <c r="A226" i="38" l="1"/>
  <c r="A227" i="38" s="1"/>
  <c r="A228" i="38" s="1"/>
  <c r="A229" i="38" s="1"/>
  <c r="A1243" i="71"/>
  <c r="Y1243" i="71"/>
  <c r="X1243" i="71"/>
  <c r="D1243" i="71"/>
  <c r="A1239" i="71"/>
  <c r="A1240" i="71"/>
  <c r="A1241" i="71"/>
  <c r="A1242" i="71"/>
  <c r="D1239" i="71"/>
  <c r="X1239" i="71"/>
  <c r="Y1239" i="71"/>
  <c r="A230" i="38" l="1"/>
  <c r="K292" i="33"/>
  <c r="J292" i="33"/>
  <c r="A231" i="38" l="1"/>
  <c r="A232" i="38" s="1"/>
  <c r="A233" i="38" s="1"/>
  <c r="A234" i="38" s="1"/>
  <c r="A235" i="38" s="1"/>
  <c r="A236" i="38" s="1"/>
  <c r="A237" i="38" s="1"/>
  <c r="A238" i="38" s="1"/>
  <c r="A239" i="38" s="1"/>
  <c r="A240" i="38" s="1"/>
  <c r="A241" i="38" s="1"/>
  <c r="A242" i="38" s="1"/>
  <c r="A243" i="38" s="1"/>
  <c r="A244" i="38" s="1"/>
  <c r="A245" i="38" s="1"/>
  <c r="A246" i="38" s="1"/>
  <c r="A247" i="38" s="1"/>
  <c r="A248" i="38" s="1"/>
  <c r="X1241" i="71"/>
  <c r="Y1241" i="71"/>
  <c r="X1242" i="71"/>
  <c r="Y1242" i="71"/>
  <c r="D1242" i="71"/>
  <c r="D1241" i="71"/>
  <c r="D1240" i="71"/>
  <c r="X1240" i="71"/>
  <c r="Y1240" i="71"/>
  <c r="D313" i="33"/>
  <c r="D282" i="37" s="1"/>
  <c r="D304" i="33"/>
  <c r="D232" i="38" s="1"/>
  <c r="A298" i="33"/>
  <c r="A299" i="33"/>
  <c r="A300" i="33"/>
  <c r="A1237" i="71"/>
  <c r="A1238" i="71"/>
  <c r="D1238" i="71"/>
  <c r="X1238" i="71"/>
  <c r="Y1238" i="71"/>
  <c r="D1237" i="71"/>
  <c r="X1237" i="71"/>
  <c r="Y1237" i="71"/>
  <c r="L313" i="33" l="1"/>
  <c r="K313" i="33"/>
  <c r="J313" i="33"/>
  <c r="I313" i="33"/>
  <c r="I304" i="33"/>
  <c r="J304" i="33"/>
  <c r="K304" i="33"/>
  <c r="L304" i="33"/>
  <c r="D301" i="33"/>
  <c r="D290" i="37" s="1"/>
  <c r="M301" i="33" l="1"/>
  <c r="L301" i="33"/>
  <c r="K301" i="33"/>
  <c r="J301" i="33"/>
  <c r="I301" i="33"/>
  <c r="A1228" i="71"/>
  <c r="A1229" i="71"/>
  <c r="A1230" i="71"/>
  <c r="A1231" i="71"/>
  <c r="A1232" i="71"/>
  <c r="A1233" i="71"/>
  <c r="A1234" i="71"/>
  <c r="A1235" i="71"/>
  <c r="A1236" i="71"/>
  <c r="A297" i="33"/>
  <c r="A303" i="33"/>
  <c r="A306" i="33"/>
  <c r="D1232" i="71"/>
  <c r="D1236" i="71"/>
  <c r="X1236" i="71"/>
  <c r="Y1236" i="71"/>
  <c r="D1235" i="71"/>
  <c r="X1235" i="71"/>
  <c r="Y1235" i="71"/>
  <c r="D1234" i="71"/>
  <c r="X1234" i="71"/>
  <c r="Y1234" i="71"/>
  <c r="D1233" i="71"/>
  <c r="X1233" i="71"/>
  <c r="Y1233" i="71"/>
  <c r="H114" i="50"/>
  <c r="J17" i="26"/>
  <c r="K17" i="26" s="1"/>
  <c r="N301" i="33" l="1"/>
  <c r="D306" i="33"/>
  <c r="D288" i="37" s="1"/>
  <c r="D1231" i="71"/>
  <c r="X1231" i="71"/>
  <c r="Y1231" i="71"/>
  <c r="Y1230" i="71"/>
  <c r="X1230" i="71"/>
  <c r="D1230" i="71"/>
  <c r="D1229" i="71"/>
  <c r="D1228" i="71"/>
  <c r="X1229" i="71"/>
  <c r="Y1229" i="71"/>
  <c r="X1228" i="71"/>
  <c r="Y1228" i="71"/>
  <c r="M306" i="33" l="1"/>
  <c r="L306" i="33"/>
  <c r="J306" i="33"/>
  <c r="I306" i="33"/>
  <c r="K306" i="33"/>
  <c r="A1225" i="71"/>
  <c r="A1226" i="71"/>
  <c r="A1227" i="71"/>
  <c r="D1227" i="71"/>
  <c r="X1227" i="71"/>
  <c r="Y1227" i="71"/>
  <c r="D1226" i="71"/>
  <c r="X1226" i="71"/>
  <c r="Y1226" i="71"/>
  <c r="D1225" i="71"/>
  <c r="X1225" i="71"/>
  <c r="Y1225" i="71"/>
  <c r="A1222" i="71"/>
  <c r="A1223" i="71"/>
  <c r="A1224" i="71"/>
  <c r="N306" i="33" l="1"/>
  <c r="D1224" i="71"/>
  <c r="X1224" i="71"/>
  <c r="Y1224" i="71"/>
  <c r="D1223" i="71"/>
  <c r="X1223" i="71"/>
  <c r="Y1223" i="71"/>
  <c r="D1222" i="71"/>
  <c r="X1222" i="71"/>
  <c r="Y1222" i="71"/>
  <c r="A1215" i="71"/>
  <c r="A1216" i="71"/>
  <c r="A1217" i="71"/>
  <c r="A1218" i="71"/>
  <c r="A1219" i="71"/>
  <c r="A1220" i="71"/>
  <c r="A1221" i="71"/>
  <c r="D1221" i="71"/>
  <c r="D1220" i="71"/>
  <c r="D1219" i="71"/>
  <c r="X1221" i="71"/>
  <c r="Y1221" i="71"/>
  <c r="X1220" i="71"/>
  <c r="Y1220" i="71"/>
  <c r="X1219" i="71"/>
  <c r="Y1219" i="71"/>
  <c r="H67" i="50" l="1"/>
  <c r="G249" i="37" l="1"/>
  <c r="G248" i="37"/>
  <c r="G247" i="37"/>
  <c r="A295" i="33"/>
  <c r="D300" i="33"/>
  <c r="D297" i="33"/>
  <c r="A294" i="33"/>
  <c r="G246" i="37"/>
  <c r="G245" i="37"/>
  <c r="G244" i="37"/>
  <c r="D254" i="37" l="1"/>
  <c r="D223" i="38"/>
  <c r="D271" i="37"/>
  <c r="D235" i="38"/>
  <c r="I300" i="33"/>
  <c r="K300" i="33"/>
  <c r="L300" i="33"/>
  <c r="J300" i="33"/>
  <c r="L297" i="33"/>
  <c r="J297" i="33"/>
  <c r="K297" i="33"/>
  <c r="M297" i="33"/>
  <c r="I297" i="33"/>
  <c r="D1218" i="71"/>
  <c r="D1217" i="71"/>
  <c r="X1218" i="71"/>
  <c r="Y1218" i="71"/>
  <c r="G243" i="37"/>
  <c r="G242" i="37"/>
  <c r="G241" i="37"/>
  <c r="A292" i="33"/>
  <c r="A293" i="33"/>
  <c r="P11" i="38"/>
  <c r="P12" i="38" s="1"/>
  <c r="N297" i="33" l="1"/>
  <c r="D299" i="33"/>
  <c r="D1216" i="71"/>
  <c r="D1215" i="71"/>
  <c r="X1217" i="71"/>
  <c r="Y1217" i="71"/>
  <c r="X1216" i="71"/>
  <c r="Y1216" i="71"/>
  <c r="X1215" i="71"/>
  <c r="Y1215" i="71"/>
  <c r="J39" i="26"/>
  <c r="L8" i="46"/>
  <c r="G240" i="37"/>
  <c r="G239" i="37"/>
  <c r="G238" i="37"/>
  <c r="G237" i="37"/>
  <c r="D266" i="37" l="1"/>
  <c r="D135" i="38"/>
  <c r="D99" i="45" s="1"/>
  <c r="M299" i="33"/>
  <c r="L299" i="33"/>
  <c r="I299" i="33"/>
  <c r="K299" i="33"/>
  <c r="J299" i="33"/>
  <c r="Y1214" i="71"/>
  <c r="X1214" i="71"/>
  <c r="Y1213" i="71"/>
  <c r="X1213" i="71"/>
  <c r="Y1212" i="71"/>
  <c r="X1212" i="71"/>
  <c r="A1211" i="71"/>
  <c r="A1212" i="71"/>
  <c r="A1213" i="71"/>
  <c r="A1214" i="71"/>
  <c r="D1214" i="71"/>
  <c r="D1213" i="71"/>
  <c r="D1212" i="71"/>
  <c r="D1211" i="71"/>
  <c r="X1211" i="71"/>
  <c r="Y1211" i="71"/>
  <c r="G234" i="37"/>
  <c r="G235" i="37"/>
  <c r="G236" i="37"/>
  <c r="D295" i="33"/>
  <c r="D270" i="37" s="1"/>
  <c r="D302" i="33"/>
  <c r="D303" i="33"/>
  <c r="A290" i="33"/>
  <c r="A291" i="33"/>
  <c r="A296" i="33"/>
  <c r="D279" i="37" l="1"/>
  <c r="D172" i="38"/>
  <c r="L303" i="33"/>
  <c r="M303" i="33"/>
  <c r="K303" i="33"/>
  <c r="I303" i="33"/>
  <c r="J303" i="33"/>
  <c r="K302" i="33"/>
  <c r="L302" i="33"/>
  <c r="M302" i="33"/>
  <c r="I302" i="33"/>
  <c r="J302" i="33"/>
  <c r="N299" i="33"/>
  <c r="I295" i="33"/>
  <c r="M295" i="33"/>
  <c r="L295" i="33"/>
  <c r="K295" i="33"/>
  <c r="J295" i="33"/>
  <c r="A1192" i="71"/>
  <c r="A1193" i="71"/>
  <c r="D1193" i="71"/>
  <c r="X1193" i="71"/>
  <c r="Y1193" i="71"/>
  <c r="Y1194" i="71"/>
  <c r="X1194" i="71"/>
  <c r="D1192" i="71"/>
  <c r="X1192" i="71"/>
  <c r="Y1192" i="71"/>
  <c r="A1207" i="71"/>
  <c r="A1208" i="71"/>
  <c r="A1209" i="71"/>
  <c r="A1210" i="71"/>
  <c r="Y1210" i="71"/>
  <c r="X1210" i="71"/>
  <c r="Y1209" i="71"/>
  <c r="X1209" i="71"/>
  <c r="Y1208" i="71"/>
  <c r="X1208" i="71"/>
  <c r="D1210" i="71"/>
  <c r="D1209" i="71"/>
  <c r="D1208" i="71"/>
  <c r="D1207" i="71"/>
  <c r="X1207" i="71"/>
  <c r="Y1207" i="71"/>
  <c r="G233" i="37"/>
  <c r="G232" i="37"/>
  <c r="G231" i="37"/>
  <c r="G230" i="37"/>
  <c r="A289" i="33"/>
  <c r="D298" i="33"/>
  <c r="D280" i="37" s="1"/>
  <c r="N303" i="33" l="1"/>
  <c r="N302" i="33"/>
  <c r="I298" i="33"/>
  <c r="J298" i="33"/>
  <c r="L298" i="33"/>
  <c r="M298" i="33"/>
  <c r="K298" i="33"/>
  <c r="N295" i="33"/>
  <c r="A1204" i="71"/>
  <c r="A1205" i="71"/>
  <c r="A1206" i="71"/>
  <c r="D1206" i="71"/>
  <c r="D1205" i="71"/>
  <c r="D1204" i="71"/>
  <c r="X1206" i="71"/>
  <c r="Y1206" i="71"/>
  <c r="X1205" i="71"/>
  <c r="Y1205" i="71"/>
  <c r="G227" i="37"/>
  <c r="G228" i="37"/>
  <c r="G229" i="37"/>
  <c r="G226" i="37"/>
  <c r="G225" i="37"/>
  <c r="A1200" i="71"/>
  <c r="A1201" i="71"/>
  <c r="A1202" i="71"/>
  <c r="A1203" i="71"/>
  <c r="D1203" i="71"/>
  <c r="D1202" i="71"/>
  <c r="D1201" i="71"/>
  <c r="D1194" i="71"/>
  <c r="A1194" i="71"/>
  <c r="D1200" i="71"/>
  <c r="X1204" i="71"/>
  <c r="Y1204" i="71"/>
  <c r="X1201" i="71"/>
  <c r="Y1201" i="71"/>
  <c r="X1202" i="71"/>
  <c r="Y1202" i="71"/>
  <c r="X1203" i="71"/>
  <c r="Y1203" i="71"/>
  <c r="X1200" i="71"/>
  <c r="Y1200" i="71"/>
  <c r="G224" i="37"/>
  <c r="G223" i="37"/>
  <c r="G222" i="37"/>
  <c r="G221" i="37"/>
  <c r="G220" i="37"/>
  <c r="A288" i="33"/>
  <c r="A1195" i="71"/>
  <c r="A1196" i="71"/>
  <c r="A1197" i="71"/>
  <c r="A1198" i="71"/>
  <c r="A1199" i="71"/>
  <c r="D1199" i="71"/>
  <c r="Y1199" i="71"/>
  <c r="X1199" i="71"/>
  <c r="Y1198" i="71"/>
  <c r="X1198" i="71"/>
  <c r="D1198" i="71"/>
  <c r="D1197" i="71"/>
  <c r="D1196" i="71"/>
  <c r="Y1197" i="71"/>
  <c r="X1197" i="71"/>
  <c r="Y1196" i="71"/>
  <c r="X1196" i="71"/>
  <c r="Y1195" i="71"/>
  <c r="X1195" i="71"/>
  <c r="D1195" i="71"/>
  <c r="D291" i="33"/>
  <c r="G219" i="37"/>
  <c r="G218" i="37"/>
  <c r="G217" i="37"/>
  <c r="G216" i="37"/>
  <c r="G215" i="37"/>
  <c r="G71" i="88"/>
  <c r="G72" i="88" s="1"/>
  <c r="F71" i="88"/>
  <c r="D257" i="37" l="1"/>
  <c r="D200" i="38"/>
  <c r="N298" i="33"/>
  <c r="J291" i="33"/>
  <c r="I291" i="33"/>
  <c r="M291" i="33"/>
  <c r="L291" i="33"/>
  <c r="K291" i="33"/>
  <c r="N291" i="33" l="1"/>
  <c r="D287" i="33"/>
  <c r="A287" i="33"/>
  <c r="G214" i="37"/>
  <c r="G213" i="37"/>
  <c r="G212" i="37"/>
  <c r="M359" i="33"/>
  <c r="N359" i="33" s="1"/>
  <c r="N360" i="33"/>
  <c r="N361" i="33"/>
  <c r="K362" i="33"/>
  <c r="J362" i="33"/>
  <c r="D258" i="37" l="1"/>
  <c r="D216" i="38"/>
  <c r="M287" i="33"/>
  <c r="L287" i="33"/>
  <c r="K287" i="33"/>
  <c r="J287" i="33"/>
  <c r="I287" i="33"/>
  <c r="N362" i="33"/>
  <c r="G211" i="37"/>
  <c r="G210" i="37"/>
  <c r="G209" i="37"/>
  <c r="D290" i="33"/>
  <c r="D126" i="38" s="1"/>
  <c r="F66" i="45"/>
  <c r="F65" i="45"/>
  <c r="F64" i="45"/>
  <c r="F63" i="45"/>
  <c r="F62" i="45"/>
  <c r="Y1191" i="71"/>
  <c r="X1191" i="71"/>
  <c r="A1191" i="71"/>
  <c r="D1191" i="71"/>
  <c r="D7" i="88"/>
  <c r="D6" i="88" s="1"/>
  <c r="I6" i="88" s="1"/>
  <c r="D5" i="88"/>
  <c r="I5" i="88" s="1"/>
  <c r="I290" i="33" l="1"/>
  <c r="M290" i="33"/>
  <c r="L290" i="33"/>
  <c r="K290" i="33"/>
  <c r="J290" i="33"/>
  <c r="N287" i="33"/>
  <c r="I7" i="88"/>
  <c r="N290" i="33" l="1"/>
  <c r="U43" i="80" l="1"/>
  <c r="U28" i="80"/>
  <c r="A1187" i="71"/>
  <c r="A1188" i="71"/>
  <c r="A1189" i="71"/>
  <c r="A1190" i="71"/>
  <c r="Y1190" i="71"/>
  <c r="X1190" i="71"/>
  <c r="Y1189" i="71"/>
  <c r="X1189" i="71"/>
  <c r="Y1188" i="71"/>
  <c r="X1188" i="71"/>
  <c r="Y1187" i="71"/>
  <c r="X1187" i="71"/>
  <c r="D1189" i="71"/>
  <c r="D1187" i="71"/>
  <c r="D1188" i="71"/>
  <c r="G208" i="37"/>
  <c r="G207" i="37"/>
  <c r="G206" i="37"/>
  <c r="D294" i="33"/>
  <c r="D255" i="37" s="1"/>
  <c r="D285" i="33"/>
  <c r="N284" i="33"/>
  <c r="A284" i="33"/>
  <c r="A283" i="33"/>
  <c r="A282" i="33"/>
  <c r="A1184" i="71"/>
  <c r="A1185" i="71"/>
  <c r="A1186" i="71"/>
  <c r="Y1186" i="71"/>
  <c r="X1186" i="71"/>
  <c r="Y1185" i="71"/>
  <c r="X1185" i="71"/>
  <c r="Y1184" i="71"/>
  <c r="X1184" i="71"/>
  <c r="D1186" i="71"/>
  <c r="D1185" i="71"/>
  <c r="D1184" i="71"/>
  <c r="G205" i="37"/>
  <c r="G204" i="37"/>
  <c r="G203" i="37"/>
  <c r="K74" i="81"/>
  <c r="M74" i="81"/>
  <c r="O74" i="81"/>
  <c r="Q74" i="81"/>
  <c r="S74" i="81"/>
  <c r="U74" i="81"/>
  <c r="W74" i="81"/>
  <c r="Y74" i="81"/>
  <c r="AA74" i="81"/>
  <c r="AC74" i="81"/>
  <c r="AE74" i="81"/>
  <c r="D259" i="37" l="1"/>
  <c r="D239" i="38"/>
  <c r="M285" i="33"/>
  <c r="K285" i="33"/>
  <c r="I285" i="33"/>
  <c r="J285" i="33"/>
  <c r="L285" i="33"/>
  <c r="L294" i="33"/>
  <c r="I294" i="33"/>
  <c r="K294" i="33"/>
  <c r="J294" i="33"/>
  <c r="K2" i="80"/>
  <c r="Y1183" i="71"/>
  <c r="X1183" i="71"/>
  <c r="Y1182" i="71"/>
  <c r="X1182" i="71"/>
  <c r="Y1181" i="71"/>
  <c r="X1181" i="71"/>
  <c r="Y1180" i="71"/>
  <c r="X1180" i="71"/>
  <c r="A1180" i="71"/>
  <c r="A1181" i="71"/>
  <c r="A1182" i="71"/>
  <c r="A1183" i="71"/>
  <c r="D1183" i="71"/>
  <c r="D1182" i="71"/>
  <c r="D1181" i="71"/>
  <c r="D1180" i="71"/>
  <c r="G202" i="37"/>
  <c r="G201" i="37"/>
  <c r="G200" i="37"/>
  <c r="G199" i="37"/>
  <c r="G198" i="37"/>
  <c r="D198" i="37"/>
  <c r="N285" i="33" l="1"/>
  <c r="G197" i="37"/>
  <c r="G196" i="37"/>
  <c r="G195" i="37"/>
  <c r="G194" i="37"/>
  <c r="G193" i="37"/>
  <c r="G192" i="37"/>
  <c r="A1175" i="71"/>
  <c r="A1176" i="71"/>
  <c r="A1177" i="71"/>
  <c r="A1178" i="71"/>
  <c r="A1179" i="71"/>
  <c r="Y1179" i="71"/>
  <c r="X1179" i="71"/>
  <c r="D1179" i="71"/>
  <c r="D1178" i="71"/>
  <c r="D1177" i="71"/>
  <c r="Y1178" i="71"/>
  <c r="X1178" i="71"/>
  <c r="Y1177" i="71"/>
  <c r="X1177" i="71"/>
  <c r="Y1176" i="71"/>
  <c r="X1176" i="71"/>
  <c r="D1176" i="71"/>
  <c r="A281" i="33"/>
  <c r="Y1175" i="71"/>
  <c r="X1175" i="71"/>
  <c r="D1175" i="71"/>
  <c r="H99" i="50" l="1"/>
  <c r="H41" i="50"/>
  <c r="D282" i="33"/>
  <c r="G189" i="37"/>
  <c r="G190" i="37"/>
  <c r="G191" i="37"/>
  <c r="G188" i="37"/>
  <c r="L12" i="43"/>
  <c r="D256" i="37" l="1"/>
  <c r="D183" i="38"/>
  <c r="I282" i="33"/>
  <c r="L282" i="33"/>
  <c r="M282" i="33"/>
  <c r="K282" i="33"/>
  <c r="J282" i="33"/>
  <c r="C74" i="89"/>
  <c r="C75" i="89" s="1"/>
  <c r="C73" i="89"/>
  <c r="J71" i="89"/>
  <c r="H71" i="89"/>
  <c r="G71" i="89"/>
  <c r="F71" i="89"/>
  <c r="C71" i="89"/>
  <c r="K70" i="89"/>
  <c r="H70" i="89"/>
  <c r="A70" i="89"/>
  <c r="K69" i="89"/>
  <c r="H69" i="89"/>
  <c r="A69" i="89"/>
  <c r="K68" i="89"/>
  <c r="H68" i="89"/>
  <c r="A68" i="89"/>
  <c r="K67" i="89"/>
  <c r="H67" i="89"/>
  <c r="A67" i="89"/>
  <c r="K66" i="89"/>
  <c r="H66" i="89"/>
  <c r="A66" i="89"/>
  <c r="K65" i="89"/>
  <c r="H65" i="89"/>
  <c r="A65" i="89"/>
  <c r="K64" i="89"/>
  <c r="H64" i="89"/>
  <c r="A64" i="89"/>
  <c r="K63" i="89"/>
  <c r="H63" i="89"/>
  <c r="A63" i="89"/>
  <c r="K62" i="89"/>
  <c r="H62" i="89"/>
  <c r="A62" i="89"/>
  <c r="K61" i="89"/>
  <c r="H61" i="89"/>
  <c r="A61" i="89"/>
  <c r="K60" i="89"/>
  <c r="H60" i="89"/>
  <c r="A60" i="89"/>
  <c r="K59" i="89"/>
  <c r="H59" i="89"/>
  <c r="A59" i="89"/>
  <c r="K58" i="89"/>
  <c r="H58" i="89"/>
  <c r="A58" i="89"/>
  <c r="K57" i="89"/>
  <c r="H57" i="89"/>
  <c r="A57" i="89"/>
  <c r="K56" i="89"/>
  <c r="H56" i="89"/>
  <c r="A56" i="89"/>
  <c r="K55" i="89"/>
  <c r="H55" i="89"/>
  <c r="A55" i="89"/>
  <c r="K54" i="89"/>
  <c r="H54" i="89"/>
  <c r="A54" i="89"/>
  <c r="K53" i="89"/>
  <c r="H53" i="89"/>
  <c r="A53" i="89"/>
  <c r="K52" i="89"/>
  <c r="H52" i="89"/>
  <c r="A52" i="89"/>
  <c r="K51" i="89"/>
  <c r="H51" i="89"/>
  <c r="A51" i="89"/>
  <c r="K50" i="89"/>
  <c r="H50" i="89"/>
  <c r="A50" i="89"/>
  <c r="K49" i="89"/>
  <c r="H49" i="89"/>
  <c r="A49" i="89"/>
  <c r="K48" i="89"/>
  <c r="H48" i="89"/>
  <c r="A48" i="89"/>
  <c r="K47" i="89"/>
  <c r="H47" i="89"/>
  <c r="A47" i="89"/>
  <c r="K46" i="89"/>
  <c r="H46" i="89"/>
  <c r="A46" i="89"/>
  <c r="K45" i="89"/>
  <c r="H45" i="89"/>
  <c r="A45" i="89"/>
  <c r="K44" i="89"/>
  <c r="H44" i="89"/>
  <c r="A44" i="89"/>
  <c r="K43" i="89"/>
  <c r="H43" i="89"/>
  <c r="A43" i="89"/>
  <c r="K42" i="89"/>
  <c r="H42" i="89"/>
  <c r="A42" i="89"/>
  <c r="K41" i="89"/>
  <c r="H41" i="89"/>
  <c r="A41" i="89"/>
  <c r="K40" i="89"/>
  <c r="H40" i="89"/>
  <c r="A40" i="89"/>
  <c r="K39" i="89"/>
  <c r="H39" i="89"/>
  <c r="A39" i="89"/>
  <c r="K38" i="89"/>
  <c r="H38" i="89"/>
  <c r="A38" i="89"/>
  <c r="K37" i="89"/>
  <c r="H37" i="89"/>
  <c r="A37" i="89"/>
  <c r="K36" i="89"/>
  <c r="H36" i="89"/>
  <c r="A36" i="89"/>
  <c r="K35" i="89"/>
  <c r="H35" i="89"/>
  <c r="A35" i="89"/>
  <c r="K34" i="89"/>
  <c r="H34" i="89"/>
  <c r="A34" i="89"/>
  <c r="K33" i="89"/>
  <c r="H33" i="89"/>
  <c r="A33" i="89"/>
  <c r="K32" i="89"/>
  <c r="H32" i="89"/>
  <c r="A32" i="89"/>
  <c r="K31" i="89"/>
  <c r="H31" i="89"/>
  <c r="A31" i="89"/>
  <c r="K30" i="89"/>
  <c r="H30" i="89"/>
  <c r="A30" i="89"/>
  <c r="K29" i="89"/>
  <c r="H29" i="89"/>
  <c r="A29" i="89"/>
  <c r="K28" i="89"/>
  <c r="H28" i="89"/>
  <c r="A28" i="89"/>
  <c r="K27" i="89"/>
  <c r="H27" i="89"/>
  <c r="A27" i="89"/>
  <c r="K26" i="89"/>
  <c r="H26" i="89"/>
  <c r="A26" i="89"/>
  <c r="K25" i="89"/>
  <c r="H25" i="89"/>
  <c r="A25" i="89"/>
  <c r="K24" i="89"/>
  <c r="H24" i="89"/>
  <c r="A24" i="89"/>
  <c r="K23" i="89"/>
  <c r="H23" i="89"/>
  <c r="A23" i="89"/>
  <c r="K22" i="89"/>
  <c r="H22" i="89"/>
  <c r="A22" i="89"/>
  <c r="K21" i="89"/>
  <c r="H21" i="89"/>
  <c r="A21" i="89"/>
  <c r="K20" i="89"/>
  <c r="H20" i="89"/>
  <c r="A20" i="89"/>
  <c r="K19" i="89"/>
  <c r="H19" i="89"/>
  <c r="A19" i="89"/>
  <c r="K18" i="89"/>
  <c r="H18" i="89"/>
  <c r="A18" i="89"/>
  <c r="K17" i="89"/>
  <c r="H17" i="89"/>
  <c r="A17" i="89"/>
  <c r="K16" i="89"/>
  <c r="H16" i="89"/>
  <c r="A16" i="89"/>
  <c r="K15" i="89"/>
  <c r="H15" i="89"/>
  <c r="A15" i="89"/>
  <c r="K14" i="89"/>
  <c r="H14" i="89"/>
  <c r="A14" i="89"/>
  <c r="K13" i="89"/>
  <c r="H13" i="89"/>
  <c r="A13" i="89"/>
  <c r="K12" i="89"/>
  <c r="K71" i="89" s="1"/>
  <c r="H12" i="89"/>
  <c r="A12" i="89"/>
  <c r="C7" i="89"/>
  <c r="C5" i="89"/>
  <c r="C6" i="89" s="1"/>
  <c r="N282" i="33" l="1"/>
  <c r="C115" i="50"/>
  <c r="C114" i="50"/>
  <c r="C1048575" i="50"/>
  <c r="A1173" i="71"/>
  <c r="A1174" i="71"/>
  <c r="Y1174" i="71"/>
  <c r="X1174" i="71"/>
  <c r="D1174" i="71"/>
  <c r="Y1173" i="71"/>
  <c r="X1173" i="71"/>
  <c r="D1173" i="71"/>
  <c r="D283" i="33"/>
  <c r="A280" i="33"/>
  <c r="A1171" i="71"/>
  <c r="A1172" i="71"/>
  <c r="Y1172" i="71"/>
  <c r="X1172" i="71"/>
  <c r="D1172" i="71"/>
  <c r="Y1171" i="71"/>
  <c r="X1171" i="71"/>
  <c r="D1171" i="71"/>
  <c r="N293" i="33"/>
  <c r="X1164" i="71"/>
  <c r="X1169" i="71"/>
  <c r="Y1169" i="71"/>
  <c r="X1170" i="71"/>
  <c r="Y1170" i="71"/>
  <c r="D1170" i="71"/>
  <c r="A1170" i="71"/>
  <c r="D1169" i="71"/>
  <c r="A1169" i="71"/>
  <c r="D1168" i="71"/>
  <c r="X1168" i="71"/>
  <c r="Y1168" i="71"/>
  <c r="A1168" i="71"/>
  <c r="A279" i="33"/>
  <c r="G10" i="73"/>
  <c r="F18" i="26"/>
  <c r="D260" i="37" l="1"/>
  <c r="D193" i="38"/>
  <c r="M283" i="33"/>
  <c r="L283" i="33"/>
  <c r="K283" i="33"/>
  <c r="J283" i="33"/>
  <c r="I283" i="33"/>
  <c r="J15" i="2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N283" i="33" l="1"/>
  <c r="A1167" i="71"/>
  <c r="Y1167" i="71"/>
  <c r="X1167" i="71"/>
  <c r="Y1166" i="71"/>
  <c r="X1166" i="71"/>
  <c r="Y1165" i="71"/>
  <c r="X1165" i="71"/>
  <c r="D1167" i="71"/>
  <c r="D42" i="73"/>
  <c r="D1166" i="71" l="1"/>
  <c r="A1166" i="71"/>
  <c r="D1165" i="71"/>
  <c r="A1163" i="71"/>
  <c r="A1164" i="71"/>
  <c r="A1165" i="71"/>
  <c r="Y1164" i="71"/>
  <c r="D1164" i="71"/>
  <c r="D281" i="33" l="1"/>
  <c r="D280" i="33"/>
  <c r="D261" i="37" l="1"/>
  <c r="D208" i="38"/>
  <c r="D253" i="37"/>
  <c r="D206" i="38"/>
  <c r="K281" i="33"/>
  <c r="I281" i="33"/>
  <c r="J281" i="33"/>
  <c r="M281" i="33"/>
  <c r="L281" i="33"/>
  <c r="I280" i="33"/>
  <c r="J280" i="33"/>
  <c r="K280" i="33"/>
  <c r="L280" i="33"/>
  <c r="M280" i="33"/>
  <c r="A1160" i="71"/>
  <c r="A1161" i="71"/>
  <c r="A1162" i="71"/>
  <c r="Y1163" i="71"/>
  <c r="X1163" i="71"/>
  <c r="D1163" i="71"/>
  <c r="Y1162" i="71"/>
  <c r="X1162" i="71"/>
  <c r="Y1161" i="71"/>
  <c r="X1161" i="71"/>
  <c r="D1162" i="71"/>
  <c r="D1161" i="71"/>
  <c r="Y1160" i="71"/>
  <c r="X1160" i="71"/>
  <c r="D1160" i="71"/>
  <c r="C74" i="88"/>
  <c r="N281" i="33" l="1"/>
  <c r="N280" i="33"/>
  <c r="A1156" i="71"/>
  <c r="A1157" i="71"/>
  <c r="A1158" i="71"/>
  <c r="A1159" i="71"/>
  <c r="X1156" i="71"/>
  <c r="Y1156" i="71"/>
  <c r="X1157" i="71"/>
  <c r="Y1157" i="71"/>
  <c r="X1158" i="71"/>
  <c r="Y1158" i="71"/>
  <c r="X1159" i="71"/>
  <c r="Y1159" i="71"/>
  <c r="D1159" i="71"/>
  <c r="D1158" i="71"/>
  <c r="D1157" i="71"/>
  <c r="D1156" i="71"/>
  <c r="C113" i="50"/>
  <c r="C112" i="50"/>
  <c r="C111" i="50"/>
  <c r="C110" i="50"/>
  <c r="C109" i="50"/>
  <c r="C108" i="50"/>
  <c r="H109" i="50"/>
  <c r="H108" i="50"/>
  <c r="A1153" i="71"/>
  <c r="A1154" i="71"/>
  <c r="A1155" i="71"/>
  <c r="Y1155" i="71"/>
  <c r="X1155" i="71"/>
  <c r="D1155" i="71"/>
  <c r="Y1154" i="71"/>
  <c r="X1154" i="71"/>
  <c r="D1154" i="71"/>
  <c r="Y1153" i="71"/>
  <c r="X1153" i="71"/>
  <c r="D1153" i="71"/>
  <c r="N292" i="33" l="1"/>
  <c r="D292" i="33"/>
  <c r="D269" i="37" s="1"/>
  <c r="D278" i="33"/>
  <c r="J70" i="88"/>
  <c r="H70" i="88"/>
  <c r="J69" i="88"/>
  <c r="H69" i="88"/>
  <c r="J67" i="88"/>
  <c r="H67" i="88"/>
  <c r="A67" i="88"/>
  <c r="J66" i="88"/>
  <c r="H66" i="88"/>
  <c r="A66" i="88"/>
  <c r="J65" i="88"/>
  <c r="H65" i="88"/>
  <c r="A65" i="88"/>
  <c r="J64" i="88"/>
  <c r="H64" i="88"/>
  <c r="A64" i="88"/>
  <c r="J63" i="88"/>
  <c r="H63" i="88"/>
  <c r="A63" i="88"/>
  <c r="J62" i="88"/>
  <c r="H62" i="88"/>
  <c r="A62" i="88"/>
  <c r="J61" i="88"/>
  <c r="H61" i="88"/>
  <c r="A61" i="88"/>
  <c r="J60" i="88"/>
  <c r="H60" i="88"/>
  <c r="A60" i="88"/>
  <c r="J59" i="88"/>
  <c r="H59" i="88"/>
  <c r="A59" i="88"/>
  <c r="J58" i="88"/>
  <c r="H58" i="88"/>
  <c r="A58" i="88"/>
  <c r="J57" i="88"/>
  <c r="H57" i="88"/>
  <c r="A57" i="88"/>
  <c r="J56" i="88"/>
  <c r="H56" i="88"/>
  <c r="A56" i="88"/>
  <c r="J55" i="88"/>
  <c r="H55" i="88"/>
  <c r="A55" i="88"/>
  <c r="J54" i="88"/>
  <c r="H54" i="88"/>
  <c r="A54" i="88"/>
  <c r="J53" i="88"/>
  <c r="H53" i="88"/>
  <c r="A53" i="88"/>
  <c r="J52" i="88"/>
  <c r="H52" i="88"/>
  <c r="A52" i="88"/>
  <c r="J51" i="88"/>
  <c r="H51" i="88"/>
  <c r="A51" i="88"/>
  <c r="J50" i="88"/>
  <c r="H50" i="88"/>
  <c r="A50" i="88"/>
  <c r="J49" i="88"/>
  <c r="H49" i="88"/>
  <c r="A49" i="88"/>
  <c r="J48" i="88"/>
  <c r="H48" i="88"/>
  <c r="A48" i="88"/>
  <c r="J47" i="88"/>
  <c r="H47" i="88"/>
  <c r="A47" i="88"/>
  <c r="J46" i="88"/>
  <c r="H46" i="88"/>
  <c r="A46" i="88"/>
  <c r="J45" i="88"/>
  <c r="H45" i="88"/>
  <c r="A45" i="88"/>
  <c r="J44" i="88"/>
  <c r="H44" i="88"/>
  <c r="A44" i="88"/>
  <c r="J43" i="88"/>
  <c r="H43" i="88"/>
  <c r="A43" i="88"/>
  <c r="J42" i="88"/>
  <c r="H42" i="88"/>
  <c r="A42" i="88"/>
  <c r="J41" i="88"/>
  <c r="H41" i="88"/>
  <c r="A41" i="88"/>
  <c r="J40" i="88"/>
  <c r="H40" i="88"/>
  <c r="A40" i="88"/>
  <c r="J39" i="88"/>
  <c r="H39" i="88"/>
  <c r="A39" i="88"/>
  <c r="J38" i="88"/>
  <c r="H38" i="88"/>
  <c r="A38" i="88"/>
  <c r="J37" i="88"/>
  <c r="H37" i="88"/>
  <c r="A37" i="88"/>
  <c r="J36" i="88"/>
  <c r="H36" i="88"/>
  <c r="A36" i="88"/>
  <c r="J35" i="88"/>
  <c r="H35" i="88"/>
  <c r="A35" i="88"/>
  <c r="J34" i="88"/>
  <c r="H34" i="88"/>
  <c r="A34" i="88"/>
  <c r="J33" i="88"/>
  <c r="H33" i="88"/>
  <c r="A33" i="88"/>
  <c r="J32" i="88"/>
  <c r="H32" i="88"/>
  <c r="A32" i="88"/>
  <c r="J31" i="88"/>
  <c r="H31" i="88"/>
  <c r="A31" i="88"/>
  <c r="J30" i="88"/>
  <c r="H30" i="88"/>
  <c r="A30" i="88"/>
  <c r="J29" i="88"/>
  <c r="H29" i="88"/>
  <c r="A29" i="88"/>
  <c r="J28" i="88"/>
  <c r="H28" i="88"/>
  <c r="A28" i="88"/>
  <c r="J27" i="88"/>
  <c r="H27" i="88"/>
  <c r="A27" i="88"/>
  <c r="J26" i="88"/>
  <c r="H26" i="88"/>
  <c r="A26" i="88"/>
  <c r="J25" i="88"/>
  <c r="H25" i="88"/>
  <c r="A25" i="88"/>
  <c r="J24" i="88"/>
  <c r="H24" i="88"/>
  <c r="A24" i="88"/>
  <c r="J23" i="88"/>
  <c r="H23" i="88"/>
  <c r="A23" i="88"/>
  <c r="J22" i="88"/>
  <c r="H22" i="88"/>
  <c r="A22" i="88"/>
  <c r="J21" i="88"/>
  <c r="H21" i="88"/>
  <c r="A21" i="88"/>
  <c r="J20" i="88"/>
  <c r="H20" i="88"/>
  <c r="A20" i="88"/>
  <c r="J19" i="88"/>
  <c r="H19" i="88"/>
  <c r="A19" i="88"/>
  <c r="J18" i="88"/>
  <c r="H18" i="88"/>
  <c r="A18" i="88"/>
  <c r="J17" i="88"/>
  <c r="H17" i="88"/>
  <c r="A17" i="88"/>
  <c r="J16" i="88"/>
  <c r="H16" i="88"/>
  <c r="A16" i="88"/>
  <c r="J15" i="88"/>
  <c r="H15" i="88"/>
  <c r="A15" i="88"/>
  <c r="J14" i="88"/>
  <c r="H14" i="88"/>
  <c r="A14" i="88"/>
  <c r="J13" i="88"/>
  <c r="H13" i="88"/>
  <c r="A13" i="88"/>
  <c r="J12" i="88"/>
  <c r="H12" i="88"/>
  <c r="A12" i="88"/>
  <c r="J11" i="88"/>
  <c r="H11" i="88"/>
  <c r="A11" i="88"/>
  <c r="H106" i="50"/>
  <c r="H107" i="50"/>
  <c r="H5" i="50"/>
  <c r="H105" i="50"/>
  <c r="X1151" i="71"/>
  <c r="Y1151" i="71"/>
  <c r="X1152" i="71"/>
  <c r="Y1152" i="71"/>
  <c r="D1152" i="71"/>
  <c r="D1151" i="71"/>
  <c r="A1151" i="71"/>
  <c r="A1152" i="71"/>
  <c r="D277" i="33"/>
  <c r="K22" i="82"/>
  <c r="D262" i="37" l="1"/>
  <c r="D234" i="38"/>
  <c r="D252" i="37"/>
  <c r="D190" i="38"/>
  <c r="J71" i="88"/>
  <c r="H71" i="88"/>
  <c r="I277" i="33"/>
  <c r="L277" i="33"/>
  <c r="J277" i="33"/>
  <c r="K277" i="33"/>
  <c r="K278" i="33"/>
  <c r="I278" i="33"/>
  <c r="M278" i="33"/>
  <c r="J278" i="33"/>
  <c r="L278" i="33"/>
  <c r="C73" i="88"/>
  <c r="C75" i="88" s="1"/>
  <c r="C71" i="88"/>
  <c r="L36" i="43"/>
  <c r="X1150" i="71"/>
  <c r="Y1150" i="71"/>
  <c r="D1150" i="71"/>
  <c r="A1149" i="71"/>
  <c r="A1150" i="71"/>
  <c r="D1149" i="71"/>
  <c r="X1149" i="71"/>
  <c r="Y1149" i="71"/>
  <c r="N278" i="33" l="1"/>
  <c r="D1148" i="71"/>
  <c r="D1147" i="71"/>
  <c r="X1146" i="71"/>
  <c r="Y1146" i="71"/>
  <c r="X1147" i="71"/>
  <c r="Y1147" i="71"/>
  <c r="X1148" i="71"/>
  <c r="Y1148" i="71"/>
  <c r="A1146" i="71"/>
  <c r="A1147" i="71"/>
  <c r="A1148" i="71"/>
  <c r="D1146" i="71"/>
  <c r="H103" i="50"/>
  <c r="F32" i="82" l="1"/>
  <c r="G135" i="81"/>
  <c r="L22" i="43"/>
  <c r="Y1145" i="71"/>
  <c r="X1145" i="71"/>
  <c r="Y1144" i="71"/>
  <c r="X1144" i="71"/>
  <c r="Y1143" i="71"/>
  <c r="X1143" i="71"/>
  <c r="Y1142" i="71"/>
  <c r="X1142" i="71"/>
  <c r="D1145" i="71"/>
  <c r="D1144" i="71"/>
  <c r="D1143" i="71"/>
  <c r="D1142" i="71"/>
  <c r="A1142" i="71"/>
  <c r="A1143" i="71"/>
  <c r="A1144" i="71"/>
  <c r="A1145" i="71"/>
  <c r="H7" i="50"/>
  <c r="D274" i="33"/>
  <c r="D263" i="37" s="1"/>
  <c r="D279" i="33"/>
  <c r="X1141" i="71"/>
  <c r="Y1141" i="71"/>
  <c r="D1141" i="71"/>
  <c r="A1141" i="71"/>
  <c r="D1140" i="71"/>
  <c r="X1139" i="71"/>
  <c r="Y1139" i="71"/>
  <c r="X1140" i="71"/>
  <c r="Y1140" i="71"/>
  <c r="D1139" i="71"/>
  <c r="A1138" i="71"/>
  <c r="A1139" i="71"/>
  <c r="A1140" i="71"/>
  <c r="D1138" i="71"/>
  <c r="X1138" i="71"/>
  <c r="Y1138" i="71"/>
  <c r="G46" i="83"/>
  <c r="E46" i="83"/>
  <c r="F46" i="83"/>
  <c r="D226" i="37" l="1"/>
  <c r="D161" i="38"/>
  <c r="I279" i="33"/>
  <c r="J279" i="33"/>
  <c r="L279" i="33"/>
  <c r="K279" i="33"/>
  <c r="M279" i="33"/>
  <c r="I274" i="33"/>
  <c r="M274" i="33"/>
  <c r="J274" i="33"/>
  <c r="K274" i="33"/>
  <c r="L274" i="33"/>
  <c r="D275" i="33"/>
  <c r="D1137" i="71"/>
  <c r="X1137" i="71"/>
  <c r="Y1137" i="71"/>
  <c r="D1136" i="71"/>
  <c r="X1136" i="71"/>
  <c r="Y1136" i="71"/>
  <c r="A1135" i="71"/>
  <c r="A1136" i="71"/>
  <c r="A1137" i="71"/>
  <c r="D1135" i="71"/>
  <c r="X1135" i="71"/>
  <c r="Y1135" i="71"/>
  <c r="Y1134" i="71"/>
  <c r="X1134" i="71"/>
  <c r="D1134" i="71"/>
  <c r="Y1133" i="71"/>
  <c r="X1133" i="71"/>
  <c r="D1133" i="71"/>
  <c r="D1132" i="71"/>
  <c r="A1134" i="71"/>
  <c r="A1133" i="71"/>
  <c r="A1132" i="71"/>
  <c r="X1132" i="71"/>
  <c r="Y1132" i="71"/>
  <c r="H98" i="50"/>
  <c r="Y1131" i="71"/>
  <c r="X1131" i="71"/>
  <c r="D1131" i="71"/>
  <c r="Y1130" i="71"/>
  <c r="X1130" i="71"/>
  <c r="D1130" i="71"/>
  <c r="D1129" i="71"/>
  <c r="A1131" i="71"/>
  <c r="A1130" i="71"/>
  <c r="A1129" i="71"/>
  <c r="X1129" i="71"/>
  <c r="Y1129" i="71"/>
  <c r="D296" i="33"/>
  <c r="D281" i="37" s="1"/>
  <c r="D288" i="33"/>
  <c r="D251" i="37" l="1"/>
  <c r="D176" i="38"/>
  <c r="N279" i="33"/>
  <c r="I296" i="33"/>
  <c r="L296" i="33"/>
  <c r="J296" i="33"/>
  <c r="K296" i="33"/>
  <c r="M296" i="33"/>
  <c r="K288" i="33"/>
  <c r="I288" i="33"/>
  <c r="M288" i="33"/>
  <c r="L288" i="33"/>
  <c r="J288" i="33"/>
  <c r="I275" i="33"/>
  <c r="L275" i="33"/>
  <c r="J275" i="33"/>
  <c r="M275" i="33"/>
  <c r="K275" i="33"/>
  <c r="N274" i="33"/>
  <c r="E89" i="38"/>
  <c r="E88" i="38"/>
  <c r="D273" i="33"/>
  <c r="Y1128" i="71"/>
  <c r="X1128" i="71"/>
  <c r="A1128" i="71"/>
  <c r="D1128" i="71"/>
  <c r="D1127" i="71"/>
  <c r="A1127" i="71"/>
  <c r="X1127" i="71"/>
  <c r="Y1127" i="71"/>
  <c r="D1126" i="71"/>
  <c r="A1126" i="71"/>
  <c r="X1126" i="71"/>
  <c r="Y1126" i="71"/>
  <c r="D1125" i="71"/>
  <c r="X1125" i="71"/>
  <c r="Y1125" i="71"/>
  <c r="A1125" i="71"/>
  <c r="Y1124" i="71"/>
  <c r="X1124" i="71"/>
  <c r="D1124" i="71"/>
  <c r="A1124" i="71"/>
  <c r="D1123" i="71"/>
  <c r="A1123" i="71"/>
  <c r="X1123" i="71"/>
  <c r="Y1123" i="71"/>
  <c r="D271" i="33"/>
  <c r="E83" i="38"/>
  <c r="E86" i="38"/>
  <c r="J136" i="81"/>
  <c r="J137" i="81"/>
  <c r="J138" i="81"/>
  <c r="J139" i="81"/>
  <c r="J140" i="81"/>
  <c r="J141" i="81"/>
  <c r="J142" i="81"/>
  <c r="J143" i="81"/>
  <c r="J144" i="81"/>
  <c r="J145" i="81"/>
  <c r="J146" i="81"/>
  <c r="J147" i="81"/>
  <c r="J148" i="81"/>
  <c r="J149" i="81"/>
  <c r="J150" i="81"/>
  <c r="J151" i="81"/>
  <c r="J152" i="81"/>
  <c r="J153" i="81"/>
  <c r="J154" i="81"/>
  <c r="J155" i="81"/>
  <c r="J156" i="81"/>
  <c r="J157" i="81"/>
  <c r="J158" i="81"/>
  <c r="J159" i="81"/>
  <c r="J160" i="81"/>
  <c r="J161" i="81"/>
  <c r="J162" i="81"/>
  <c r="J163" i="81"/>
  <c r="J164" i="81"/>
  <c r="J135" i="81"/>
  <c r="G136" i="81"/>
  <c r="G137" i="81"/>
  <c r="G138" i="81"/>
  <c r="G139" i="81"/>
  <c r="G140" i="81"/>
  <c r="G141" i="81"/>
  <c r="G142" i="81"/>
  <c r="G143" i="81"/>
  <c r="G144" i="81"/>
  <c r="G145" i="81"/>
  <c r="G146" i="81"/>
  <c r="G147" i="81"/>
  <c r="G148" i="81"/>
  <c r="G149" i="81"/>
  <c r="G150" i="81"/>
  <c r="G151" i="81"/>
  <c r="G152" i="81"/>
  <c r="G153" i="81"/>
  <c r="G154" i="81"/>
  <c r="G155" i="81"/>
  <c r="G156" i="81"/>
  <c r="G157" i="81"/>
  <c r="G158" i="81"/>
  <c r="G159" i="81"/>
  <c r="G160" i="81"/>
  <c r="G161" i="81"/>
  <c r="G162" i="81"/>
  <c r="G163" i="81"/>
  <c r="G164" i="81"/>
  <c r="E158" i="81"/>
  <c r="E136" i="81"/>
  <c r="E137" i="81"/>
  <c r="E138" i="81"/>
  <c r="E139" i="81"/>
  <c r="E140" i="81"/>
  <c r="E141" i="81"/>
  <c r="E142" i="81"/>
  <c r="E143" i="81"/>
  <c r="E144" i="81"/>
  <c r="E145" i="81"/>
  <c r="E146" i="81"/>
  <c r="E147" i="81"/>
  <c r="E148" i="81"/>
  <c r="E149" i="81"/>
  <c r="E150" i="81"/>
  <c r="E151" i="81"/>
  <c r="E152" i="81"/>
  <c r="E153" i="81"/>
  <c r="E154" i="81"/>
  <c r="E155" i="81"/>
  <c r="E156" i="81"/>
  <c r="E157" i="81"/>
  <c r="E159" i="81"/>
  <c r="E160" i="81"/>
  <c r="E161" i="81"/>
  <c r="E162" i="81"/>
  <c r="E163" i="81"/>
  <c r="E164" i="81"/>
  <c r="E135" i="81"/>
  <c r="D270" i="33"/>
  <c r="D207" i="38" s="1"/>
  <c r="D272" i="33"/>
  <c r="D211" i="38" s="1"/>
  <c r="D284" i="33"/>
  <c r="Y1122" i="71"/>
  <c r="X1122" i="71"/>
  <c r="D1122" i="71"/>
  <c r="A1122" i="71"/>
  <c r="Y1121" i="71"/>
  <c r="X1121" i="71"/>
  <c r="Y1120" i="71"/>
  <c r="X1120" i="71"/>
  <c r="A1121" i="71"/>
  <c r="D1121" i="71"/>
  <c r="D1120" i="71"/>
  <c r="A1120" i="71"/>
  <c r="A1116" i="71"/>
  <c r="Y1119" i="71"/>
  <c r="X1119" i="71"/>
  <c r="D1119" i="71"/>
  <c r="A1119" i="71"/>
  <c r="Y1118" i="71"/>
  <c r="X1118" i="71"/>
  <c r="D1118" i="71"/>
  <c r="A1118" i="71"/>
  <c r="Y1117" i="71"/>
  <c r="X1117" i="71"/>
  <c r="D1117" i="71"/>
  <c r="A1117" i="71"/>
  <c r="D1116" i="71"/>
  <c r="X1116" i="71"/>
  <c r="Y1116" i="71"/>
  <c r="D264" i="37" l="1"/>
  <c r="D231" i="38"/>
  <c r="D276" i="37"/>
  <c r="D250" i="37"/>
  <c r="D164" i="38"/>
  <c r="D221" i="37"/>
  <c r="D112" i="38"/>
  <c r="L135" i="81"/>
  <c r="N296" i="33"/>
  <c r="N288" i="33"/>
  <c r="J270" i="33"/>
  <c r="D202" i="37"/>
  <c r="L146" i="81"/>
  <c r="N275" i="33"/>
  <c r="K272" i="33"/>
  <c r="J272" i="33"/>
  <c r="M272" i="33"/>
  <c r="I272" i="33"/>
  <c r="L272" i="33"/>
  <c r="I271" i="33"/>
  <c r="M271" i="33"/>
  <c r="J271" i="33"/>
  <c r="L271" i="33"/>
  <c r="K271" i="33"/>
  <c r="K273" i="33"/>
  <c r="J273" i="33"/>
  <c r="L273" i="33"/>
  <c r="M273" i="33"/>
  <c r="I273" i="33"/>
  <c r="I270" i="33"/>
  <c r="M270" i="33"/>
  <c r="L270" i="33"/>
  <c r="K270" i="33"/>
  <c r="I158" i="81"/>
  <c r="L158" i="81"/>
  <c r="N273" i="33" l="1"/>
  <c r="N271" i="33"/>
  <c r="N272" i="33"/>
  <c r="N270" i="33"/>
  <c r="E2" i="75"/>
  <c r="F37" i="75" l="1"/>
  <c r="I37" i="75" s="1"/>
  <c r="F38" i="75"/>
  <c r="I38" i="75" s="1"/>
  <c r="F39" i="75"/>
  <c r="I39" i="75" s="1"/>
  <c r="F40" i="75"/>
  <c r="I40" i="75" s="1"/>
  <c r="F41" i="75"/>
  <c r="I41" i="75" s="1"/>
  <c r="F42" i="75"/>
  <c r="I42" i="75" s="1"/>
  <c r="F36" i="75"/>
  <c r="I36" i="75" s="1"/>
  <c r="F32" i="75"/>
  <c r="I32" i="75" s="1"/>
  <c r="F33" i="75"/>
  <c r="I33" i="75" s="1"/>
  <c r="F34" i="75"/>
  <c r="I34" i="75" s="1"/>
  <c r="F35" i="75"/>
  <c r="I35" i="75" s="1"/>
  <c r="F31" i="75"/>
  <c r="I31" i="75" s="1"/>
  <c r="F27" i="75"/>
  <c r="I27" i="75" s="1"/>
  <c r="F28" i="75"/>
  <c r="I28" i="75" s="1"/>
  <c r="F29" i="75"/>
  <c r="I29" i="75" s="1"/>
  <c r="F30" i="75"/>
  <c r="I30" i="75" s="1"/>
  <c r="F26" i="75"/>
  <c r="I26" i="75" s="1"/>
  <c r="F23" i="75"/>
  <c r="I23" i="75" s="1"/>
  <c r="F24" i="75"/>
  <c r="I24" i="75" s="1"/>
  <c r="F25" i="75"/>
  <c r="I25" i="75" s="1"/>
  <c r="F22" i="75"/>
  <c r="I22" i="75" s="1"/>
  <c r="F19" i="75"/>
  <c r="I19" i="75" s="1"/>
  <c r="F20" i="75"/>
  <c r="I20" i="75" s="1"/>
  <c r="F21" i="75"/>
  <c r="I21" i="75" s="1"/>
  <c r="F18" i="75"/>
  <c r="I18" i="75" s="1"/>
  <c r="F14" i="75"/>
  <c r="I14" i="75" s="1"/>
  <c r="F15" i="75"/>
  <c r="I15" i="75" s="1"/>
  <c r="F16" i="75"/>
  <c r="I16" i="75" s="1"/>
  <c r="F17" i="75"/>
  <c r="I17" i="75" s="1"/>
  <c r="F13" i="75"/>
  <c r="I13" i="75" s="1"/>
  <c r="F6" i="75"/>
  <c r="I6" i="75" s="1"/>
  <c r="F7" i="75"/>
  <c r="I7" i="75" s="1"/>
  <c r="F8" i="75"/>
  <c r="I8" i="75" s="1"/>
  <c r="F9" i="75"/>
  <c r="I9" i="75" s="1"/>
  <c r="F10" i="75"/>
  <c r="I10" i="75" s="1"/>
  <c r="F11" i="75"/>
  <c r="I11" i="75" s="1"/>
  <c r="F12" i="75"/>
  <c r="I12" i="75" s="1"/>
  <c r="F5" i="75"/>
  <c r="I5" i="75" s="1"/>
  <c r="G34" i="87"/>
  <c r="F33" i="87"/>
  <c r="F32" i="87"/>
  <c r="F31" i="87"/>
  <c r="F30" i="87"/>
  <c r="F29" i="87"/>
  <c r="F28" i="87"/>
  <c r="F27" i="87"/>
  <c r="F25" i="87"/>
  <c r="F24" i="87"/>
  <c r="F22" i="87"/>
  <c r="F21" i="87"/>
  <c r="F20" i="87"/>
  <c r="F19" i="87"/>
  <c r="F18" i="87"/>
  <c r="F17" i="87"/>
  <c r="F16" i="87"/>
  <c r="F15" i="87"/>
  <c r="F14" i="87"/>
  <c r="F13" i="87"/>
  <c r="F12" i="87"/>
  <c r="F11" i="87"/>
  <c r="F10" i="87"/>
  <c r="F9" i="87"/>
  <c r="F8" i="87"/>
  <c r="F7" i="87"/>
  <c r="F6" i="87"/>
  <c r="F5" i="87"/>
  <c r="F4" i="87"/>
  <c r="O34"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4" i="87"/>
  <c r="N5" i="87"/>
  <c r="I310" i="87"/>
  <c r="I309" i="87"/>
  <c r="I308" i="87"/>
  <c r="I307" i="87"/>
  <c r="I306" i="87"/>
  <c r="I305" i="87"/>
  <c r="I304" i="87"/>
  <c r="I303" i="87"/>
  <c r="I302" i="87"/>
  <c r="I301" i="87"/>
  <c r="I300" i="87"/>
  <c r="I299" i="87"/>
  <c r="I298" i="87"/>
  <c r="I297" i="87"/>
  <c r="I296" i="87"/>
  <c r="I295" i="87"/>
  <c r="I294" i="87"/>
  <c r="I293" i="87"/>
  <c r="I292" i="87"/>
  <c r="I291" i="87"/>
  <c r="I290" i="87"/>
  <c r="I289" i="87"/>
  <c r="I288" i="87"/>
  <c r="I287" i="87"/>
  <c r="I286" i="87"/>
  <c r="I285" i="87"/>
  <c r="I284" i="87"/>
  <c r="I283" i="87"/>
  <c r="I282" i="87"/>
  <c r="I281" i="87"/>
  <c r="I280" i="87"/>
  <c r="I279" i="87"/>
  <c r="I278" i="87"/>
  <c r="I277" i="87"/>
  <c r="I276" i="87"/>
  <c r="I275" i="87"/>
  <c r="I274" i="87"/>
  <c r="I273" i="87"/>
  <c r="I272" i="87"/>
  <c r="I271" i="87"/>
  <c r="I270" i="87"/>
  <c r="I269" i="87"/>
  <c r="I268" i="87"/>
  <c r="I267" i="87"/>
  <c r="I266" i="87"/>
  <c r="I265" i="87"/>
  <c r="I264" i="87"/>
  <c r="I263" i="87"/>
  <c r="I262" i="87"/>
  <c r="I261" i="87"/>
  <c r="I260" i="87"/>
  <c r="I259" i="87"/>
  <c r="I258" i="87"/>
  <c r="I257" i="87"/>
  <c r="I256" i="87"/>
  <c r="I255" i="87"/>
  <c r="I254" i="87"/>
  <c r="I253" i="87"/>
  <c r="I252" i="87"/>
  <c r="I251" i="87"/>
  <c r="I250" i="87"/>
  <c r="I249" i="87"/>
  <c r="I248" i="87"/>
  <c r="I247" i="87"/>
  <c r="I246" i="87"/>
  <c r="I245" i="87"/>
  <c r="I244" i="87"/>
  <c r="I243" i="87"/>
  <c r="I242" i="87"/>
  <c r="I241" i="87"/>
  <c r="I240" i="87"/>
  <c r="I239" i="87"/>
  <c r="I238" i="87"/>
  <c r="I237" i="87"/>
  <c r="I236" i="87"/>
  <c r="I235" i="87"/>
  <c r="I234" i="87"/>
  <c r="I233" i="87"/>
  <c r="I232" i="87"/>
  <c r="I231" i="87"/>
  <c r="I230" i="87"/>
  <c r="I229" i="87"/>
  <c r="I228" i="87"/>
  <c r="I227" i="87"/>
  <c r="I226" i="87"/>
  <c r="I225" i="87"/>
  <c r="I224" i="87"/>
  <c r="I223" i="87"/>
  <c r="I222" i="87"/>
  <c r="I221" i="87"/>
  <c r="I220" i="87"/>
  <c r="I219" i="87"/>
  <c r="I218" i="87"/>
  <c r="I217" i="87"/>
  <c r="I216" i="87"/>
  <c r="I215" i="87"/>
  <c r="I214" i="87"/>
  <c r="I213" i="87"/>
  <c r="I212" i="87"/>
  <c r="I211" i="87"/>
  <c r="I210" i="87"/>
  <c r="I209" i="87"/>
  <c r="I208" i="87"/>
  <c r="I207" i="87"/>
  <c r="I206" i="87"/>
  <c r="I205" i="87"/>
  <c r="I204" i="87"/>
  <c r="I203" i="87"/>
  <c r="I202" i="87"/>
  <c r="I201" i="87"/>
  <c r="I200" i="87"/>
  <c r="I199" i="87"/>
  <c r="I198" i="87"/>
  <c r="I197" i="87"/>
  <c r="I196" i="87"/>
  <c r="I195" i="87"/>
  <c r="I194" i="87"/>
  <c r="I193" i="87"/>
  <c r="I192" i="87"/>
  <c r="I191" i="87"/>
  <c r="I190" i="87"/>
  <c r="I189" i="87"/>
  <c r="I188" i="87"/>
  <c r="I187" i="87"/>
  <c r="I186" i="87"/>
  <c r="I185" i="87"/>
  <c r="I184" i="87"/>
  <c r="I183" i="87"/>
  <c r="I182" i="87"/>
  <c r="I181" i="87"/>
  <c r="I180" i="87"/>
  <c r="I179" i="87"/>
  <c r="I178" i="87"/>
  <c r="I177" i="87"/>
  <c r="I176" i="87"/>
  <c r="I175" i="87"/>
  <c r="I174" i="87"/>
  <c r="I173" i="87"/>
  <c r="I172" i="87"/>
  <c r="I171" i="87"/>
  <c r="I170" i="87"/>
  <c r="I169" i="87"/>
  <c r="I168" i="87"/>
  <c r="I167" i="87"/>
  <c r="I166" i="87"/>
  <c r="I165" i="87"/>
  <c r="I164" i="87"/>
  <c r="I163" i="87"/>
  <c r="I162" i="87"/>
  <c r="I161" i="87"/>
  <c r="I160" i="87"/>
  <c r="I159" i="87"/>
  <c r="I158" i="87"/>
  <c r="I157" i="87"/>
  <c r="I156" i="87"/>
  <c r="I155" i="87"/>
  <c r="I154" i="87"/>
  <c r="I153" i="87"/>
  <c r="I152" i="87"/>
  <c r="I151" i="87"/>
  <c r="I150" i="87"/>
  <c r="I149" i="87"/>
  <c r="I148" i="87"/>
  <c r="I147" i="87"/>
  <c r="I146" i="87"/>
  <c r="I145" i="87"/>
  <c r="I144" i="87"/>
  <c r="I143" i="87"/>
  <c r="I142" i="87"/>
  <c r="I141" i="87"/>
  <c r="I140" i="87"/>
  <c r="I139" i="87"/>
  <c r="I138" i="87"/>
  <c r="I137" i="87"/>
  <c r="I136" i="87"/>
  <c r="I135" i="87"/>
  <c r="I134" i="87"/>
  <c r="I133" i="87"/>
  <c r="I132" i="87"/>
  <c r="I131" i="87"/>
  <c r="I130" i="87"/>
  <c r="I129" i="87"/>
  <c r="I128" i="87"/>
  <c r="I127" i="87"/>
  <c r="I126" i="87"/>
  <c r="I125" i="87"/>
  <c r="I124" i="87"/>
  <c r="I123" i="87"/>
  <c r="I122" i="87"/>
  <c r="I121" i="87"/>
  <c r="I120" i="87"/>
  <c r="I119" i="87"/>
  <c r="I118" i="87"/>
  <c r="I117" i="87"/>
  <c r="I116" i="87"/>
  <c r="I115" i="87"/>
  <c r="I114" i="87"/>
  <c r="I113" i="87"/>
  <c r="I112" i="87"/>
  <c r="I111" i="87"/>
  <c r="I110" i="87"/>
  <c r="I109" i="87"/>
  <c r="I108" i="87"/>
  <c r="I107" i="87"/>
  <c r="I106" i="87"/>
  <c r="I105" i="87"/>
  <c r="I104" i="87"/>
  <c r="I103" i="87"/>
  <c r="I102" i="87"/>
  <c r="I101" i="87"/>
  <c r="I100" i="87"/>
  <c r="I99" i="87"/>
  <c r="I98" i="87"/>
  <c r="I97" i="87"/>
  <c r="I96" i="87"/>
  <c r="I95" i="87"/>
  <c r="I94" i="87"/>
  <c r="I93" i="87"/>
  <c r="I92" i="87"/>
  <c r="I91" i="87"/>
  <c r="I90" i="87"/>
  <c r="I89" i="87"/>
  <c r="I88" i="87"/>
  <c r="I87" i="87"/>
  <c r="I86" i="87"/>
  <c r="I85" i="87"/>
  <c r="I84" i="87"/>
  <c r="I83" i="87"/>
  <c r="I82" i="87"/>
  <c r="I81" i="87"/>
  <c r="I80" i="87"/>
  <c r="I79" i="87"/>
  <c r="I78" i="87"/>
  <c r="I77" i="87"/>
  <c r="I76" i="87"/>
  <c r="I75" i="87"/>
  <c r="I74" i="87"/>
  <c r="I73" i="87"/>
  <c r="I72" i="87"/>
  <c r="I71" i="87"/>
  <c r="I70" i="87"/>
  <c r="I69" i="87"/>
  <c r="I68" i="87"/>
  <c r="I67" i="87"/>
  <c r="I66" i="87"/>
  <c r="I65" i="87"/>
  <c r="I64" i="87"/>
  <c r="I63" i="87"/>
  <c r="I62" i="87"/>
  <c r="I61" i="87"/>
  <c r="I60" i="87"/>
  <c r="I59" i="87"/>
  <c r="I58" i="87"/>
  <c r="I57" i="87"/>
  <c r="I56" i="87"/>
  <c r="I55" i="87"/>
  <c r="I54" i="87"/>
  <c r="I53" i="87"/>
  <c r="I52" i="87"/>
  <c r="I51" i="87"/>
  <c r="I50" i="87"/>
  <c r="I49" i="87"/>
  <c r="I48" i="87"/>
  <c r="I47" i="87"/>
  <c r="I46" i="87"/>
  <c r="I45" i="87"/>
  <c r="I44" i="87"/>
  <c r="I43" i="87"/>
  <c r="I42" i="87"/>
  <c r="I41" i="87"/>
  <c r="I40" i="87"/>
  <c r="I39" i="87"/>
  <c r="I38" i="87"/>
  <c r="I37" i="87"/>
  <c r="I36" i="87"/>
  <c r="I35" i="87"/>
  <c r="I34" i="87"/>
  <c r="I33" i="87"/>
  <c r="I32" i="87"/>
  <c r="I31" i="87"/>
  <c r="I30" i="87"/>
  <c r="I29" i="87"/>
  <c r="I28" i="87"/>
  <c r="I27" i="87"/>
  <c r="I26" i="87"/>
  <c r="I25" i="87"/>
  <c r="I24" i="87"/>
  <c r="I23" i="87"/>
  <c r="I22" i="87"/>
  <c r="I21" i="87"/>
  <c r="I20" i="87"/>
  <c r="I19" i="87"/>
  <c r="I18" i="87"/>
  <c r="I17" i="87"/>
  <c r="I16" i="87"/>
  <c r="I15" i="87"/>
  <c r="I14" i="87"/>
  <c r="I13" i="87"/>
  <c r="I12" i="87"/>
  <c r="I11" i="87"/>
  <c r="I10" i="87"/>
  <c r="I9" i="87"/>
  <c r="I8" i="87"/>
  <c r="I7" i="87"/>
  <c r="I6" i="87"/>
  <c r="I5" i="87"/>
  <c r="Y1115" i="71"/>
  <c r="X1115" i="71"/>
  <c r="D1115" i="71"/>
  <c r="Y1114" i="71"/>
  <c r="X1114" i="71"/>
  <c r="D1114" i="71"/>
  <c r="D1113" i="71"/>
  <c r="A1113" i="71"/>
  <c r="A1114" i="71"/>
  <c r="A1115" i="71"/>
  <c r="X1113" i="71"/>
  <c r="Y1113" i="71"/>
  <c r="E84" i="38"/>
  <c r="E85" i="38"/>
  <c r="D267" i="33"/>
  <c r="H73" i="50"/>
  <c r="E7" i="46"/>
  <c r="L7" i="46" s="1"/>
  <c r="Y1112" i="71"/>
  <c r="X1112" i="71"/>
  <c r="D1112" i="71"/>
  <c r="A1112" i="71"/>
  <c r="Y1111" i="71"/>
  <c r="X1111" i="71"/>
  <c r="D1111" i="71"/>
  <c r="A1111" i="71"/>
  <c r="Y1110" i="71"/>
  <c r="X1110" i="71"/>
  <c r="D1110" i="71"/>
  <c r="Y1109" i="71"/>
  <c r="X1109" i="71"/>
  <c r="D1109" i="71"/>
  <c r="Y1108" i="71"/>
  <c r="X1108" i="71"/>
  <c r="D1108" i="71"/>
  <c r="A1108" i="71"/>
  <c r="A1109" i="71"/>
  <c r="A1110" i="71"/>
  <c r="A1095" i="71"/>
  <c r="Y1095" i="71"/>
  <c r="X1095" i="71"/>
  <c r="D1095" i="71"/>
  <c r="Y1107" i="71"/>
  <c r="X1107" i="71"/>
  <c r="D1107" i="71"/>
  <c r="Y1106" i="71"/>
  <c r="X1106" i="71"/>
  <c r="D1106" i="71"/>
  <c r="Y1105" i="71"/>
  <c r="X1105" i="71"/>
  <c r="D1105" i="71"/>
  <c r="Y1104" i="71"/>
  <c r="X1104" i="71"/>
  <c r="D1104" i="71"/>
  <c r="A1103" i="71"/>
  <c r="A1104" i="71"/>
  <c r="A1105" i="71"/>
  <c r="A1106" i="71"/>
  <c r="A1107" i="71"/>
  <c r="E82" i="38"/>
  <c r="E87" i="38"/>
  <c r="N276" i="33"/>
  <c r="F276" i="33"/>
  <c r="D276" i="33"/>
  <c r="D123" i="38" s="1"/>
  <c r="D266" i="33"/>
  <c r="D108" i="38" s="1"/>
  <c r="D265" i="33"/>
  <c r="D201" i="37" l="1"/>
  <c r="D199" i="38"/>
  <c r="J265" i="33"/>
  <c r="D235" i="37"/>
  <c r="J266" i="33"/>
  <c r="D181" i="37"/>
  <c r="I267" i="33"/>
  <c r="J267" i="33"/>
  <c r="K267" i="33"/>
  <c r="L267" i="33"/>
  <c r="M267" i="33"/>
  <c r="L266" i="33"/>
  <c r="K266" i="33"/>
  <c r="I266" i="33"/>
  <c r="K265" i="33"/>
  <c r="I265" i="33"/>
  <c r="L265" i="33"/>
  <c r="N267" i="33" l="1"/>
  <c r="Y1103" i="71" l="1"/>
  <c r="X1103" i="71"/>
  <c r="D1103" i="71"/>
  <c r="Y1102" i="71" l="1"/>
  <c r="X1102" i="71"/>
  <c r="D1102" i="71"/>
  <c r="D1101" i="71"/>
  <c r="A1101" i="71"/>
  <c r="A1102" i="71"/>
  <c r="X1101" i="71"/>
  <c r="Y1101" i="71"/>
  <c r="Y1100" i="71"/>
  <c r="X1100" i="71"/>
  <c r="D1100" i="71"/>
  <c r="Y1099" i="71"/>
  <c r="X1099" i="71"/>
  <c r="D1099" i="71"/>
  <c r="Y1098" i="71"/>
  <c r="X1098" i="71"/>
  <c r="D1098" i="71"/>
  <c r="Y1097" i="71"/>
  <c r="X1097" i="71"/>
  <c r="D1097" i="71"/>
  <c r="D1096" i="71"/>
  <c r="A1094" i="71"/>
  <c r="A1096" i="71"/>
  <c r="A1097" i="71"/>
  <c r="A1098" i="71"/>
  <c r="A1099" i="71"/>
  <c r="A1100" i="71"/>
  <c r="X1096" i="71"/>
  <c r="Y1096" i="71"/>
  <c r="E81" i="38"/>
  <c r="E80" i="38"/>
  <c r="N286" i="33"/>
  <c r="D286" i="33"/>
  <c r="D268" i="33"/>
  <c r="D200" i="37" l="1"/>
  <c r="D192" i="38"/>
  <c r="D222" i="37"/>
  <c r="D109" i="38"/>
  <c r="L268" i="33"/>
  <c r="M268" i="33"/>
  <c r="I268" i="33"/>
  <c r="J268" i="33"/>
  <c r="K268" i="33"/>
  <c r="E55" i="31"/>
  <c r="F55" i="31" s="1"/>
  <c r="C32" i="66"/>
  <c r="A32" i="66"/>
  <c r="N268" i="33" l="1"/>
  <c r="D7" i="26"/>
  <c r="H7" i="26" s="1"/>
  <c r="H72" i="50"/>
  <c r="Y1094" i="71"/>
  <c r="X1094" i="71"/>
  <c r="D1094" i="71"/>
  <c r="Y1093" i="71"/>
  <c r="X1093" i="71"/>
  <c r="D1093" i="71"/>
  <c r="Y1092" i="71"/>
  <c r="X1092" i="71"/>
  <c r="D1092" i="71"/>
  <c r="Y1091" i="71"/>
  <c r="X1091" i="71"/>
  <c r="D1091" i="71"/>
  <c r="Y1090" i="71"/>
  <c r="X1090" i="71"/>
  <c r="D1090" i="71"/>
  <c r="D1089" i="71"/>
  <c r="A1090" i="71"/>
  <c r="A1091" i="71"/>
  <c r="A1092" i="71"/>
  <c r="A1093" i="71"/>
  <c r="A1089" i="71"/>
  <c r="X1089" i="71"/>
  <c r="Y1089" i="71"/>
  <c r="N289" i="33"/>
  <c r="D289" i="33"/>
  <c r="F269" i="33"/>
  <c r="D269" i="33"/>
  <c r="D264" i="33"/>
  <c r="D275" i="37" l="1"/>
  <c r="D220" i="38"/>
  <c r="D218" i="37"/>
  <c r="D182" i="38"/>
  <c r="D199" i="37"/>
  <c r="D180" i="38"/>
  <c r="I269" i="33"/>
  <c r="J269" i="33"/>
  <c r="K269" i="33"/>
  <c r="L269" i="33"/>
  <c r="D37" i="26"/>
  <c r="I264" i="33"/>
  <c r="M264" i="33"/>
  <c r="J264" i="33"/>
  <c r="K264" i="33"/>
  <c r="L264" i="33"/>
  <c r="Q18" i="81"/>
  <c r="A26" i="80"/>
  <c r="A28" i="80"/>
  <c r="A30" i="80"/>
  <c r="A32" i="80"/>
  <c r="A34" i="80"/>
  <c r="A36" i="80"/>
  <c r="A38" i="80"/>
  <c r="A40" i="80"/>
  <c r="A42" i="80"/>
  <c r="A44" i="80"/>
  <c r="A46" i="80"/>
  <c r="A48" i="80"/>
  <c r="A50" i="80"/>
  <c r="A52" i="80"/>
  <c r="A54" i="80"/>
  <c r="A56" i="80"/>
  <c r="A58" i="80"/>
  <c r="A60" i="80"/>
  <c r="A62" i="80"/>
  <c r="A64" i="80"/>
  <c r="A66" i="80"/>
  <c r="A68" i="80"/>
  <c r="A70" i="80"/>
  <c r="A72" i="80"/>
  <c r="A74" i="80"/>
  <c r="A76" i="80"/>
  <c r="A78" i="80"/>
  <c r="A80" i="80"/>
  <c r="A82" i="80"/>
  <c r="A84" i="80"/>
  <c r="A86" i="80"/>
  <c r="A88" i="80"/>
  <c r="A90" i="80"/>
  <c r="A92" i="80"/>
  <c r="A94" i="80"/>
  <c r="A96" i="80"/>
  <c r="A98" i="80"/>
  <c r="A100" i="80"/>
  <c r="A102" i="80"/>
  <c r="A104" i="80"/>
  <c r="A106" i="80"/>
  <c r="A108" i="80"/>
  <c r="A110" i="80"/>
  <c r="A112" i="80"/>
  <c r="A114" i="80"/>
  <c r="A116" i="80"/>
  <c r="A118" i="80"/>
  <c r="A120" i="80"/>
  <c r="A122" i="80"/>
  <c r="A124" i="80"/>
  <c r="A126" i="80"/>
  <c r="A128" i="80"/>
  <c r="A130" i="80"/>
  <c r="A132" i="80"/>
  <c r="A134" i="80"/>
  <c r="A136" i="80"/>
  <c r="A138" i="80"/>
  <c r="A140" i="80"/>
  <c r="A142" i="80"/>
  <c r="A144" i="80"/>
  <c r="A146" i="80"/>
  <c r="A148" i="80"/>
  <c r="A150" i="80"/>
  <c r="A152" i="80"/>
  <c r="A154" i="80"/>
  <c r="A156" i="80"/>
  <c r="A158" i="80"/>
  <c r="A160" i="80"/>
  <c r="A162" i="80"/>
  <c r="A164" i="80"/>
  <c r="A166" i="80"/>
  <c r="A168" i="80"/>
  <c r="A170" i="80"/>
  <c r="A172" i="80"/>
  <c r="A174" i="80"/>
  <c r="A176" i="80"/>
  <c r="A178" i="80"/>
  <c r="A180" i="80"/>
  <c r="A182" i="80"/>
  <c r="A184" i="80"/>
  <c r="A186" i="80"/>
  <c r="A188" i="80"/>
  <c r="A190" i="80"/>
  <c r="A192" i="80"/>
  <c r="A194" i="80"/>
  <c r="A196" i="80"/>
  <c r="A198" i="80"/>
  <c r="A200" i="80"/>
  <c r="A202" i="80"/>
  <c r="A204" i="80"/>
  <c r="A206" i="80"/>
  <c r="A208" i="80"/>
  <c r="A210" i="80"/>
  <c r="A212" i="80"/>
  <c r="A214" i="80"/>
  <c r="A216" i="80"/>
  <c r="A218" i="80"/>
  <c r="A220" i="80"/>
  <c r="A222" i="80"/>
  <c r="A224" i="80"/>
  <c r="A226" i="80"/>
  <c r="A228" i="80"/>
  <c r="A230" i="80"/>
  <c r="A232" i="80"/>
  <c r="A234" i="80"/>
  <c r="A236" i="80"/>
  <c r="A238" i="80"/>
  <c r="A240" i="80"/>
  <c r="A242" i="80"/>
  <c r="A244" i="80"/>
  <c r="A246" i="80"/>
  <c r="A248" i="80"/>
  <c r="A250" i="80"/>
  <c r="A252" i="80"/>
  <c r="A254" i="80"/>
  <c r="A256" i="80"/>
  <c r="A258" i="80"/>
  <c r="A260" i="80"/>
  <c r="A262" i="80"/>
  <c r="A264" i="80"/>
  <c r="A266" i="80"/>
  <c r="A268" i="80"/>
  <c r="A270" i="80"/>
  <c r="A272" i="80"/>
  <c r="A274" i="80"/>
  <c r="A276" i="80"/>
  <c r="A278" i="80"/>
  <c r="A280" i="80"/>
  <c r="A282" i="80"/>
  <c r="A284" i="80"/>
  <c r="A286" i="80"/>
  <c r="A288" i="80"/>
  <c r="A290" i="80"/>
  <c r="A292" i="80"/>
  <c r="A294" i="80"/>
  <c r="A296" i="80"/>
  <c r="A298" i="80"/>
  <c r="A300" i="80"/>
  <c r="A302" i="80"/>
  <c r="A304" i="80"/>
  <c r="A306" i="80"/>
  <c r="A308" i="80"/>
  <c r="A310" i="80"/>
  <c r="A312" i="80"/>
  <c r="A314" i="80"/>
  <c r="A316" i="80"/>
  <c r="A318" i="80"/>
  <c r="A320" i="80"/>
  <c r="A322" i="80"/>
  <c r="A324" i="80"/>
  <c r="A326" i="80"/>
  <c r="A328" i="80"/>
  <c r="A330" i="80"/>
  <c r="A332" i="80"/>
  <c r="A334" i="80"/>
  <c r="A336" i="80"/>
  <c r="A338" i="80"/>
  <c r="A340" i="80"/>
  <c r="A342" i="80"/>
  <c r="A344" i="80"/>
  <c r="A346" i="80"/>
  <c r="A348" i="80"/>
  <c r="A350" i="80"/>
  <c r="A352" i="80"/>
  <c r="A354" i="80"/>
  <c r="A356" i="80"/>
  <c r="A358" i="80"/>
  <c r="A360" i="80"/>
  <c r="A362" i="80"/>
  <c r="A364" i="80"/>
  <c r="A366" i="80"/>
  <c r="A368" i="80"/>
  <c r="A370" i="80"/>
  <c r="A372" i="80"/>
  <c r="A374" i="80"/>
  <c r="A376" i="80"/>
  <c r="A378" i="80"/>
  <c r="A380" i="80"/>
  <c r="A382" i="80"/>
  <c r="A384" i="80"/>
  <c r="A386" i="80"/>
  <c r="A388" i="80"/>
  <c r="A390" i="80"/>
  <c r="A392" i="80"/>
  <c r="A394" i="80"/>
  <c r="A396" i="80"/>
  <c r="A398" i="80"/>
  <c r="A400" i="80"/>
  <c r="A402" i="80"/>
  <c r="A404" i="80"/>
  <c r="A406" i="80"/>
  <c r="A408" i="80"/>
  <c r="A410" i="80"/>
  <c r="A412" i="80"/>
  <c r="A414" i="80"/>
  <c r="A416" i="80"/>
  <c r="A418" i="80"/>
  <c r="A420" i="80"/>
  <c r="A422" i="80"/>
  <c r="A424" i="80"/>
  <c r="A426" i="80"/>
  <c r="A428" i="80"/>
  <c r="A430" i="80"/>
  <c r="A432" i="80"/>
  <c r="A434" i="80"/>
  <c r="A436" i="80"/>
  <c r="A438" i="80"/>
  <c r="A440" i="80"/>
  <c r="A442" i="80"/>
  <c r="A444" i="80"/>
  <c r="A446" i="80"/>
  <c r="A448" i="80"/>
  <c r="A450" i="80"/>
  <c r="A452" i="80"/>
  <c r="A454" i="80"/>
  <c r="A456" i="80"/>
  <c r="A458" i="80"/>
  <c r="A460" i="80"/>
  <c r="A462" i="80"/>
  <c r="A464" i="80"/>
  <c r="A466" i="80"/>
  <c r="A468" i="80"/>
  <c r="A470" i="80"/>
  <c r="A472" i="80"/>
  <c r="A474" i="80"/>
  <c r="A476" i="80"/>
  <c r="A478" i="80"/>
  <c r="A480" i="80"/>
  <c r="A482" i="80"/>
  <c r="A484" i="80"/>
  <c r="A486" i="80"/>
  <c r="A488" i="80"/>
  <c r="A490" i="80"/>
  <c r="A492" i="80"/>
  <c r="A494" i="80"/>
  <c r="A496" i="80"/>
  <c r="A498" i="80"/>
  <c r="A500" i="80"/>
  <c r="A502" i="80"/>
  <c r="A504" i="80"/>
  <c r="A506" i="80"/>
  <c r="A508" i="80"/>
  <c r="A510" i="80"/>
  <c r="A512" i="80"/>
  <c r="A514" i="80"/>
  <c r="A516" i="80"/>
  <c r="A518" i="80"/>
  <c r="A520" i="80"/>
  <c r="A522" i="80"/>
  <c r="A524" i="80"/>
  <c r="A526" i="80"/>
  <c r="A528" i="80"/>
  <c r="A530" i="80"/>
  <c r="A532" i="80"/>
  <c r="A534" i="80"/>
  <c r="A536" i="80"/>
  <c r="A538" i="80"/>
  <c r="A540" i="80"/>
  <c r="A542" i="80"/>
  <c r="A544" i="80"/>
  <c r="A546" i="80"/>
  <c r="A548" i="80"/>
  <c r="A550" i="80"/>
  <c r="A552" i="80"/>
  <c r="A554" i="80"/>
  <c r="A556" i="80"/>
  <c r="A558" i="80"/>
  <c r="A560" i="80"/>
  <c r="A562" i="80"/>
  <c r="A564" i="80"/>
  <c r="A566" i="80"/>
  <c r="A568" i="80"/>
  <c r="A570" i="80"/>
  <c r="A572" i="80"/>
  <c r="A574" i="80"/>
  <c r="A576" i="80"/>
  <c r="A578" i="80"/>
  <c r="A580" i="80"/>
  <c r="A582" i="80"/>
  <c r="A584" i="80"/>
  <c r="A586" i="80"/>
  <c r="A588" i="80"/>
  <c r="A590" i="80"/>
  <c r="A592" i="80"/>
  <c r="A594" i="80"/>
  <c r="A596" i="80"/>
  <c r="A598" i="80"/>
  <c r="A600" i="80"/>
  <c r="A602" i="80"/>
  <c r="A604" i="80"/>
  <c r="A606" i="80"/>
  <c r="A608" i="80"/>
  <c r="A610" i="80"/>
  <c r="A612" i="80"/>
  <c r="A614" i="80"/>
  <c r="A616" i="80"/>
  <c r="A8" i="80"/>
  <c r="A10" i="80"/>
  <c r="A12" i="80"/>
  <c r="A14" i="80"/>
  <c r="A16" i="80"/>
  <c r="A18" i="80"/>
  <c r="A20" i="80"/>
  <c r="A22" i="80"/>
  <c r="A24" i="80"/>
  <c r="G45" i="80"/>
  <c r="Y1088" i="71"/>
  <c r="X1088" i="71"/>
  <c r="D1088" i="71"/>
  <c r="A1088" i="71"/>
  <c r="Y1087" i="71"/>
  <c r="X1087" i="71"/>
  <c r="D1087" i="71"/>
  <c r="A1087" i="71"/>
  <c r="Y1086" i="71"/>
  <c r="X1086" i="71"/>
  <c r="D1086" i="71"/>
  <c r="A1086" i="71"/>
  <c r="Y1085" i="71"/>
  <c r="X1085" i="71"/>
  <c r="D1085" i="71"/>
  <c r="Y1084" i="71"/>
  <c r="X1084" i="71"/>
  <c r="D1084" i="71"/>
  <c r="Y1083" i="71"/>
  <c r="X1083" i="71"/>
  <c r="D1083" i="71"/>
  <c r="E78" i="38"/>
  <c r="Y1082" i="71"/>
  <c r="X1082" i="71"/>
  <c r="D1082" i="71"/>
  <c r="Y1081" i="71"/>
  <c r="X1081" i="71"/>
  <c r="D1081" i="71"/>
  <c r="Y1080" i="71"/>
  <c r="X1080" i="71"/>
  <c r="D1080" i="71"/>
  <c r="Y1079" i="71"/>
  <c r="X1079" i="71"/>
  <c r="D1079" i="71"/>
  <c r="A1078" i="71"/>
  <c r="A1079" i="71"/>
  <c r="A1080" i="71"/>
  <c r="A1081" i="71"/>
  <c r="A1082" i="71"/>
  <c r="A1083" i="71"/>
  <c r="A1084" i="71"/>
  <c r="A1085" i="71"/>
  <c r="G13" i="73"/>
  <c r="D1065" i="71" l="1"/>
  <c r="D1066" i="71"/>
  <c r="D1067" i="71"/>
  <c r="D1068" i="71"/>
  <c r="D1069" i="71"/>
  <c r="D1070" i="71"/>
  <c r="D1071" i="71"/>
  <c r="D1072" i="71"/>
  <c r="D1073" i="71"/>
  <c r="D1074" i="71"/>
  <c r="D1075" i="71"/>
  <c r="D1076" i="71"/>
  <c r="D1077" i="71"/>
  <c r="D1078" i="71"/>
  <c r="D1064" i="71"/>
  <c r="X1075" i="71"/>
  <c r="Y1075" i="71"/>
  <c r="X1076" i="71"/>
  <c r="Y1076" i="71"/>
  <c r="X1077" i="71"/>
  <c r="Y1077" i="71"/>
  <c r="X1078" i="71"/>
  <c r="Y1078" i="71"/>
  <c r="Y1074" i="71"/>
  <c r="X1074" i="71"/>
  <c r="A1075" i="71"/>
  <c r="A1076" i="71"/>
  <c r="A1077" i="71"/>
  <c r="Y1073" i="71"/>
  <c r="X1073" i="71"/>
  <c r="X1070" i="71"/>
  <c r="Y1070" i="71"/>
  <c r="X1071" i="71"/>
  <c r="Y1071" i="71"/>
  <c r="X1072" i="71"/>
  <c r="Y1072" i="71"/>
  <c r="A1068" i="71"/>
  <c r="A1069" i="71"/>
  <c r="A1070" i="71"/>
  <c r="A1071" i="71"/>
  <c r="A1072" i="71"/>
  <c r="A1073" i="71"/>
  <c r="A1074" i="71"/>
  <c r="X1069" i="71"/>
  <c r="Y1069" i="71"/>
  <c r="AS122" i="81"/>
  <c r="G607" i="80"/>
  <c r="G609" i="80"/>
  <c r="G611" i="80"/>
  <c r="G613" i="80"/>
  <c r="G615" i="80"/>
  <c r="G605" i="80"/>
  <c r="K130" i="81"/>
  <c r="I130" i="81"/>
  <c r="G130" i="81"/>
  <c r="E130" i="81"/>
  <c r="C130" i="81"/>
  <c r="AQ122" i="81"/>
  <c r="A6" i="80" l="1"/>
  <c r="N264" i="33"/>
  <c r="I260" i="33"/>
  <c r="J260" i="33"/>
  <c r="K260" i="33"/>
  <c r="L260" i="33"/>
  <c r="M260" i="33"/>
  <c r="S38" i="73"/>
  <c r="T38" i="73"/>
  <c r="G21" i="73"/>
  <c r="E75" i="38"/>
  <c r="E74" i="38"/>
  <c r="Y1068" i="71"/>
  <c r="X1068" i="71"/>
  <c r="Y1067" i="71"/>
  <c r="X1067" i="71"/>
  <c r="A1067" i="71"/>
  <c r="A1066" i="71"/>
  <c r="X1066" i="71"/>
  <c r="Y1066" i="71"/>
  <c r="Y1065" i="71"/>
  <c r="X1065" i="71"/>
  <c r="A1065" i="71"/>
  <c r="Y1064" i="71"/>
  <c r="X1064" i="71"/>
  <c r="Y1063" i="71"/>
  <c r="X1063" i="71"/>
  <c r="D1063" i="71"/>
  <c r="Y1062" i="71"/>
  <c r="X1062" i="71"/>
  <c r="D1062" i="71"/>
  <c r="Y1061" i="71"/>
  <c r="X1061" i="71"/>
  <c r="D1061" i="71"/>
  <c r="D1060" i="71"/>
  <c r="A1061" i="71"/>
  <c r="A1062" i="71"/>
  <c r="A1063" i="71"/>
  <c r="A1064" i="71"/>
  <c r="A1060" i="71"/>
  <c r="X1060" i="71"/>
  <c r="Y1060" i="71"/>
  <c r="C96" i="50"/>
  <c r="C97" i="50"/>
  <c r="C98" i="50"/>
  <c r="C99" i="50"/>
  <c r="C100" i="50"/>
  <c r="C101" i="50"/>
  <c r="C106" i="50"/>
  <c r="Y45" i="71"/>
  <c r="X45" i="71"/>
  <c r="D45" i="71"/>
  <c r="A45" i="71"/>
  <c r="Y1059" i="71"/>
  <c r="X1059" i="71"/>
  <c r="D1059" i="71"/>
  <c r="A1059" i="71"/>
  <c r="Y1058" i="71"/>
  <c r="X1058" i="71"/>
  <c r="D1058" i="71"/>
  <c r="Y1057" i="71"/>
  <c r="X1057" i="71"/>
  <c r="D1057" i="71"/>
  <c r="Y1056" i="71"/>
  <c r="X1056" i="71"/>
  <c r="D1055" i="71"/>
  <c r="A1054" i="71"/>
  <c r="A1055" i="71"/>
  <c r="A1056" i="71"/>
  <c r="A1057" i="71"/>
  <c r="A1058" i="71"/>
  <c r="X1055" i="71"/>
  <c r="Y1055" i="71"/>
  <c r="M343" i="33"/>
  <c r="N343" i="33" s="1"/>
  <c r="H30" i="50"/>
  <c r="Y1054" i="71"/>
  <c r="X1054" i="71"/>
  <c r="D1054" i="71"/>
  <c r="Y1053" i="71"/>
  <c r="X1053" i="71"/>
  <c r="D1053" i="71"/>
  <c r="Y1052" i="71"/>
  <c r="X1052" i="71"/>
  <c r="D1052" i="71"/>
  <c r="Y1051" i="71"/>
  <c r="X1051" i="71"/>
  <c r="D1051" i="71"/>
  <c r="Y1050" i="71"/>
  <c r="X1050" i="71"/>
  <c r="D1050" i="71"/>
  <c r="D1049" i="71"/>
  <c r="A1048" i="71"/>
  <c r="A1049" i="71"/>
  <c r="A1050" i="71"/>
  <c r="A1051" i="71"/>
  <c r="A1052" i="71"/>
  <c r="A1053" i="71"/>
  <c r="X1049" i="71"/>
  <c r="Y1049" i="71"/>
  <c r="E76" i="38"/>
  <c r="D261" i="33"/>
  <c r="D208" i="37" s="1"/>
  <c r="X1045" i="71"/>
  <c r="Y1045" i="71"/>
  <c r="X1046" i="71"/>
  <c r="Y1046" i="71"/>
  <c r="X1047" i="71"/>
  <c r="Y1047" i="71"/>
  <c r="X1048" i="71"/>
  <c r="Y1048" i="71"/>
  <c r="D1048" i="71"/>
  <c r="D1047" i="71"/>
  <c r="D1046" i="71"/>
  <c r="D1045" i="71"/>
  <c r="Y1044" i="71"/>
  <c r="X1044" i="71"/>
  <c r="D1044" i="71"/>
  <c r="D1043" i="71"/>
  <c r="A1042" i="71"/>
  <c r="A1043" i="71"/>
  <c r="A1044" i="71"/>
  <c r="A1045" i="71"/>
  <c r="A1046" i="71"/>
  <c r="A1047" i="71"/>
  <c r="X1043" i="71"/>
  <c r="Y1043" i="71"/>
  <c r="Y1042" i="71"/>
  <c r="X1042" i="71"/>
  <c r="Y1041" i="71"/>
  <c r="X1041" i="71"/>
  <c r="D1042" i="71"/>
  <c r="D1041" i="71"/>
  <c r="A1041" i="71"/>
  <c r="Y1040" i="71"/>
  <c r="X1040" i="71"/>
  <c r="A1040" i="71"/>
  <c r="D1040" i="71"/>
  <c r="A1039" i="71"/>
  <c r="Y1039" i="71"/>
  <c r="X1039" i="71"/>
  <c r="D1039" i="71"/>
  <c r="Y1038" i="71"/>
  <c r="X1038" i="71"/>
  <c r="D1038" i="71"/>
  <c r="A1038" i="71"/>
  <c r="D1037" i="71"/>
  <c r="A1037" i="71"/>
  <c r="X1037" i="71"/>
  <c r="Y1037" i="71"/>
  <c r="E77" i="38"/>
  <c r="U144" i="81"/>
  <c r="AD144" i="81"/>
  <c r="J261" i="33" l="1"/>
  <c r="K261" i="33"/>
  <c r="L261" i="33"/>
  <c r="I261" i="33"/>
  <c r="M261" i="33"/>
  <c r="N260" i="33"/>
  <c r="Y1036" i="71"/>
  <c r="X1036" i="71"/>
  <c r="D1036" i="71"/>
  <c r="A1036" i="71"/>
  <c r="Y1035" i="71"/>
  <c r="X1035" i="71"/>
  <c r="D1035" i="71"/>
  <c r="A1035" i="71"/>
  <c r="Y1034" i="71"/>
  <c r="X1034" i="71"/>
  <c r="D1034" i="71"/>
  <c r="A1034" i="71"/>
  <c r="Y1033" i="71"/>
  <c r="X1033" i="71"/>
  <c r="D1033" i="71"/>
  <c r="Y1032" i="71"/>
  <c r="X1032" i="71"/>
  <c r="D1032" i="71"/>
  <c r="Y1031" i="71"/>
  <c r="X1031" i="71"/>
  <c r="D1031" i="71"/>
  <c r="Y1030" i="71"/>
  <c r="X1030" i="71"/>
  <c r="D1030" i="71"/>
  <c r="D1029" i="71"/>
  <c r="A1030" i="71"/>
  <c r="A1031" i="71"/>
  <c r="A1032" i="71"/>
  <c r="A1033" i="71"/>
  <c r="A1029" i="71"/>
  <c r="X1029" i="71"/>
  <c r="Y1029" i="71"/>
  <c r="D293" i="33"/>
  <c r="Y1028" i="71"/>
  <c r="X1028" i="71"/>
  <c r="D1028" i="71"/>
  <c r="A1028" i="71"/>
  <c r="Y1027" i="71"/>
  <c r="X1027" i="71"/>
  <c r="D1027" i="71"/>
  <c r="Y1026" i="71"/>
  <c r="X1026" i="71"/>
  <c r="D1026" i="71"/>
  <c r="Y1025" i="71"/>
  <c r="X1025" i="71"/>
  <c r="D1025" i="71"/>
  <c r="Y1024" i="71"/>
  <c r="X1024" i="71"/>
  <c r="D1024" i="71"/>
  <c r="Y1023" i="71"/>
  <c r="X1023" i="71"/>
  <c r="D1023" i="71"/>
  <c r="Y1022" i="71"/>
  <c r="X1022" i="71"/>
  <c r="D1022" i="71"/>
  <c r="A1021" i="71"/>
  <c r="A1022" i="71"/>
  <c r="A1023" i="71"/>
  <c r="A1024" i="71"/>
  <c r="A1025" i="71"/>
  <c r="A1026" i="71"/>
  <c r="A1027" i="71"/>
  <c r="D220" i="37" l="1"/>
  <c r="D202" i="38"/>
  <c r="N261" i="33"/>
  <c r="H104" i="50"/>
  <c r="Y1021" i="71" l="1"/>
  <c r="X1021" i="71"/>
  <c r="D1021" i="71"/>
  <c r="Y1020" i="71"/>
  <c r="X1020" i="71"/>
  <c r="D1020" i="71"/>
  <c r="Y1019" i="71"/>
  <c r="X1019" i="71"/>
  <c r="D1019" i="71"/>
  <c r="Y1018" i="71"/>
  <c r="X1018" i="71"/>
  <c r="D1018" i="71"/>
  <c r="Y1017" i="71"/>
  <c r="X1017" i="71"/>
  <c r="D1017" i="71"/>
  <c r="Y1016" i="71"/>
  <c r="X1016" i="71"/>
  <c r="D1016" i="71"/>
  <c r="Y1015" i="71"/>
  <c r="X1015" i="71"/>
  <c r="D1015" i="71"/>
  <c r="D1014" i="71"/>
  <c r="A1013" i="71"/>
  <c r="A1014" i="71"/>
  <c r="A1015" i="71"/>
  <c r="A1016" i="71"/>
  <c r="A1017" i="71"/>
  <c r="A1018" i="71"/>
  <c r="A1019" i="71"/>
  <c r="A1020" i="71"/>
  <c r="X1014" i="71"/>
  <c r="Y1014" i="71"/>
  <c r="Y1013" i="71"/>
  <c r="X1013" i="71"/>
  <c r="D1013" i="71"/>
  <c r="Y1012" i="71"/>
  <c r="X1012" i="71"/>
  <c r="D1012" i="71"/>
  <c r="Y1011" i="71"/>
  <c r="X1011" i="71"/>
  <c r="D1011" i="71"/>
  <c r="Y1010" i="71"/>
  <c r="X1010" i="71"/>
  <c r="D1010" i="71"/>
  <c r="Y1009" i="71"/>
  <c r="X1009" i="71"/>
  <c r="D1009" i="71"/>
  <c r="D1008" i="71"/>
  <c r="A1007" i="71"/>
  <c r="A1008" i="71"/>
  <c r="A1009" i="71"/>
  <c r="A1010" i="71"/>
  <c r="A1011" i="71"/>
  <c r="A1012" i="71"/>
  <c r="X1008" i="71"/>
  <c r="Y1008" i="71"/>
  <c r="E79" i="38"/>
  <c r="Y1007" i="71"/>
  <c r="X1007" i="71"/>
  <c r="D1007" i="71"/>
  <c r="A1006" i="71"/>
  <c r="Y1006" i="71"/>
  <c r="X1006" i="71"/>
  <c r="D1006" i="71"/>
  <c r="Y1005" i="71"/>
  <c r="X1005" i="71"/>
  <c r="D1005" i="71"/>
  <c r="A1005" i="71"/>
  <c r="Y1004" i="71"/>
  <c r="X1004" i="71"/>
  <c r="D1004" i="71"/>
  <c r="A1004" i="71"/>
  <c r="D1003" i="71"/>
  <c r="A1003" i="71"/>
  <c r="X1003" i="71"/>
  <c r="Y1003" i="71"/>
  <c r="F29" i="45"/>
  <c r="E29" i="45"/>
  <c r="E73" i="38"/>
  <c r="H100" i="50"/>
  <c r="D257" i="33"/>
  <c r="D232" i="37" s="1"/>
  <c r="D252" i="33"/>
  <c r="D162" i="38" s="1"/>
  <c r="D250" i="33"/>
  <c r="D262" i="33"/>
  <c r="D234" i="37" s="1"/>
  <c r="D258" i="33"/>
  <c r="D263" i="33"/>
  <c r="D248" i="33"/>
  <c r="D125" i="38" s="1"/>
  <c r="X1001" i="71"/>
  <c r="Y1001" i="71"/>
  <c r="X1002" i="71"/>
  <c r="Y1002" i="71"/>
  <c r="D1002" i="71"/>
  <c r="D1001" i="71"/>
  <c r="Y1000" i="71"/>
  <c r="X1000" i="71"/>
  <c r="D1000" i="71"/>
  <c r="Y999" i="71"/>
  <c r="X999" i="71"/>
  <c r="D999" i="71"/>
  <c r="D998" i="71"/>
  <c r="A997" i="71"/>
  <c r="A998" i="71"/>
  <c r="A999" i="71"/>
  <c r="A1000" i="71"/>
  <c r="A1001" i="71"/>
  <c r="A1002" i="71"/>
  <c r="X998" i="71"/>
  <c r="Y998" i="71"/>
  <c r="Y997" i="71"/>
  <c r="X997" i="71"/>
  <c r="D997" i="71"/>
  <c r="D976" i="71"/>
  <c r="A976" i="71"/>
  <c r="X976" i="71"/>
  <c r="Y976" i="71"/>
  <c r="A982" i="71"/>
  <c r="Y982" i="71"/>
  <c r="X982" i="71"/>
  <c r="D982" i="71"/>
  <c r="Y996" i="71"/>
  <c r="X996" i="71"/>
  <c r="A996" i="71"/>
  <c r="D996" i="71"/>
  <c r="Y995" i="71"/>
  <c r="X995" i="71"/>
  <c r="D995" i="71"/>
  <c r="Y994" i="71"/>
  <c r="X994" i="71"/>
  <c r="D994" i="71"/>
  <c r="Y993" i="71"/>
  <c r="X993" i="71"/>
  <c r="D993" i="71"/>
  <c r="Y992" i="71"/>
  <c r="X992" i="71"/>
  <c r="D992" i="71"/>
  <c r="Y991" i="71"/>
  <c r="X991" i="71"/>
  <c r="D991" i="71"/>
  <c r="Y990" i="71"/>
  <c r="X990" i="71"/>
  <c r="D990" i="71"/>
  <c r="D989" i="71"/>
  <c r="A988" i="71"/>
  <c r="A989" i="71"/>
  <c r="A990" i="71"/>
  <c r="A991" i="71"/>
  <c r="A992" i="71"/>
  <c r="A993" i="71"/>
  <c r="A994" i="71"/>
  <c r="A995" i="71"/>
  <c r="X989" i="71"/>
  <c r="Y989" i="71"/>
  <c r="F251" i="33"/>
  <c r="D251" i="33"/>
  <c r="Y988" i="71"/>
  <c r="X988" i="71"/>
  <c r="D988" i="71"/>
  <c r="Y987" i="71"/>
  <c r="X987" i="71"/>
  <c r="D987" i="71"/>
  <c r="Y986" i="71"/>
  <c r="X986" i="71"/>
  <c r="D986" i="71"/>
  <c r="Y985" i="71"/>
  <c r="X985" i="71"/>
  <c r="D985" i="71"/>
  <c r="Y984" i="71"/>
  <c r="X984" i="71"/>
  <c r="D984" i="71"/>
  <c r="D983" i="71"/>
  <c r="A983" i="71"/>
  <c r="A984" i="71"/>
  <c r="A985" i="71"/>
  <c r="A986" i="71"/>
  <c r="A987" i="71"/>
  <c r="X983" i="71"/>
  <c r="Y983" i="71"/>
  <c r="D247" i="37" l="1"/>
  <c r="D237" i="38"/>
  <c r="D207" i="37"/>
  <c r="D158" i="38"/>
  <c r="D219" i="37"/>
  <c r="D136" i="38"/>
  <c r="I251" i="33"/>
  <c r="D241" i="37"/>
  <c r="I248" i="33"/>
  <c r="D230" i="37"/>
  <c r="I252" i="33"/>
  <c r="D227" i="37"/>
  <c r="K263" i="33"/>
  <c r="L263" i="33"/>
  <c r="I263" i="33"/>
  <c r="J263" i="33"/>
  <c r="J262" i="33"/>
  <c r="K262" i="33"/>
  <c r="L262" i="33"/>
  <c r="I262" i="33"/>
  <c r="L139" i="81"/>
  <c r="I142" i="81"/>
  <c r="I258" i="33"/>
  <c r="M258" i="33"/>
  <c r="M250" i="33"/>
  <c r="I250" i="33"/>
  <c r="I257" i="33"/>
  <c r="M257" i="33"/>
  <c r="J258" i="33"/>
  <c r="K258" i="33"/>
  <c r="L258" i="33"/>
  <c r="J257" i="33"/>
  <c r="K257" i="33"/>
  <c r="L257" i="33"/>
  <c r="I152" i="81"/>
  <c r="L156" i="81"/>
  <c r="L140" i="81"/>
  <c r="M252" i="33"/>
  <c r="J252" i="33"/>
  <c r="K252" i="33"/>
  <c r="L252" i="33"/>
  <c r="J251" i="33"/>
  <c r="K251" i="33"/>
  <c r="L251" i="33"/>
  <c r="M251" i="33"/>
  <c r="L250" i="33"/>
  <c r="K250" i="33"/>
  <c r="I159" i="81"/>
  <c r="I150" i="81"/>
  <c r="L142" i="81"/>
  <c r="J250" i="33"/>
  <c r="L154" i="81"/>
  <c r="I138" i="81"/>
  <c r="L147" i="81"/>
  <c r="L155" i="81"/>
  <c r="L149" i="81"/>
  <c r="L141" i="81"/>
  <c r="L151" i="81"/>
  <c r="L143" i="81"/>
  <c r="L148" i="81"/>
  <c r="L153" i="81"/>
  <c r="L145" i="81"/>
  <c r="L137" i="81"/>
  <c r="L144" i="81"/>
  <c r="L136" i="81"/>
  <c r="L157" i="81"/>
  <c r="I148" i="81"/>
  <c r="I146" i="81"/>
  <c r="I140" i="81"/>
  <c r="I149" i="81"/>
  <c r="I144" i="81"/>
  <c r="I136" i="81"/>
  <c r="L152" i="81"/>
  <c r="L159" i="81"/>
  <c r="L150" i="81"/>
  <c r="I143" i="81"/>
  <c r="I137" i="81"/>
  <c r="L138" i="81"/>
  <c r="L248" i="33"/>
  <c r="J248" i="33"/>
  <c r="K248" i="33"/>
  <c r="I153" i="81"/>
  <c r="I139" i="81"/>
  <c r="I141" i="81"/>
  <c r="I155" i="81"/>
  <c r="I145" i="81"/>
  <c r="I157" i="81"/>
  <c r="I154" i="81"/>
  <c r="I147" i="81"/>
  <c r="I156" i="81"/>
  <c r="I151" i="81"/>
  <c r="I135" i="81"/>
  <c r="H101" i="50"/>
  <c r="Y981" i="71"/>
  <c r="X981" i="71"/>
  <c r="D981" i="71"/>
  <c r="Y980" i="71"/>
  <c r="X980" i="71"/>
  <c r="D980" i="71"/>
  <c r="Y979" i="71"/>
  <c r="X979" i="71"/>
  <c r="D979" i="71"/>
  <c r="Y978" i="71"/>
  <c r="X978" i="71"/>
  <c r="D978" i="71"/>
  <c r="D977" i="71"/>
  <c r="A975" i="71"/>
  <c r="A977" i="71"/>
  <c r="A978" i="71"/>
  <c r="A979" i="71"/>
  <c r="A980" i="71"/>
  <c r="A981" i="71"/>
  <c r="X977" i="71"/>
  <c r="Y977" i="71"/>
  <c r="D256" i="33"/>
  <c r="D233" i="37" s="1"/>
  <c r="D255" i="33"/>
  <c r="A17" i="66"/>
  <c r="D249" i="33"/>
  <c r="D150" i="38" s="1"/>
  <c r="Y975" i="71"/>
  <c r="X975" i="71"/>
  <c r="D975" i="71"/>
  <c r="Y974" i="71"/>
  <c r="X974" i="71"/>
  <c r="D974" i="71"/>
  <c r="D973" i="71"/>
  <c r="A974" i="71"/>
  <c r="A973" i="71"/>
  <c r="X973" i="71"/>
  <c r="Y973" i="71"/>
  <c r="F245" i="33"/>
  <c r="D245" i="33"/>
  <c r="D213" i="38" s="1"/>
  <c r="Y972" i="71"/>
  <c r="X972" i="71"/>
  <c r="D972" i="71"/>
  <c r="Y971" i="71"/>
  <c r="X971" i="71"/>
  <c r="D971" i="71"/>
  <c r="Y970" i="71"/>
  <c r="X970" i="71"/>
  <c r="D970" i="71"/>
  <c r="Y969" i="71"/>
  <c r="X969" i="71"/>
  <c r="D969" i="71"/>
  <c r="D968" i="71"/>
  <c r="I245" i="33" l="1"/>
  <c r="D243" i="37"/>
  <c r="I255" i="33"/>
  <c r="D210" i="37"/>
  <c r="I249" i="33"/>
  <c r="D206" i="37"/>
  <c r="I256" i="33"/>
  <c r="N257" i="33"/>
  <c r="J256" i="33"/>
  <c r="K256" i="33"/>
  <c r="L256" i="33"/>
  <c r="N258" i="33"/>
  <c r="J255" i="33"/>
  <c r="L255" i="33"/>
  <c r="M255" i="33"/>
  <c r="K255" i="33"/>
  <c r="N251" i="33"/>
  <c r="N252" i="33"/>
  <c r="N250" i="33"/>
  <c r="J249" i="33"/>
  <c r="K249" i="33"/>
  <c r="L249" i="33"/>
  <c r="M249" i="33"/>
  <c r="M245" i="33"/>
  <c r="J245" i="33"/>
  <c r="K245" i="33"/>
  <c r="L245" i="33"/>
  <c r="A968" i="71"/>
  <c r="A969" i="71"/>
  <c r="A970" i="71"/>
  <c r="A971" i="71"/>
  <c r="A972" i="71"/>
  <c r="X968" i="71"/>
  <c r="Y968" i="71"/>
  <c r="F254" i="33"/>
  <c r="D254" i="33"/>
  <c r="H25" i="50"/>
  <c r="H31" i="50"/>
  <c r="H29" i="50"/>
  <c r="H28" i="50"/>
  <c r="G19" i="73"/>
  <c r="I254" i="33" l="1"/>
  <c r="D180" i="37"/>
  <c r="D100" i="38"/>
  <c r="D89" i="45" s="1"/>
  <c r="N255" i="33"/>
  <c r="J254" i="33"/>
  <c r="K254" i="33"/>
  <c r="L254" i="33"/>
  <c r="M254" i="33"/>
  <c r="N249" i="33"/>
  <c r="N245" i="33"/>
  <c r="H102" i="50"/>
  <c r="Y967" i="71"/>
  <c r="X967" i="71"/>
  <c r="D967" i="71"/>
  <c r="X965" i="71"/>
  <c r="Y965" i="71"/>
  <c r="X966" i="71"/>
  <c r="Y966" i="71"/>
  <c r="D966" i="71"/>
  <c r="D965" i="71"/>
  <c r="Y964" i="71"/>
  <c r="X964" i="71"/>
  <c r="D964" i="71"/>
  <c r="D963" i="71"/>
  <c r="A962" i="71"/>
  <c r="A963" i="71"/>
  <c r="A964" i="71"/>
  <c r="A965" i="71"/>
  <c r="A966" i="71"/>
  <c r="A967" i="71"/>
  <c r="X963" i="71"/>
  <c r="Y963" i="71"/>
  <c r="D253" i="33"/>
  <c r="I253" i="33" l="1"/>
  <c r="D231" i="37"/>
  <c r="N254" i="33"/>
  <c r="L253" i="33"/>
  <c r="J253" i="33"/>
  <c r="K253" i="33"/>
  <c r="H26" i="50"/>
  <c r="Y962" i="71"/>
  <c r="X962" i="71"/>
  <c r="D962" i="71"/>
  <c r="Y961" i="71"/>
  <c r="X961" i="71"/>
  <c r="D961" i="71"/>
  <c r="Y960" i="71"/>
  <c r="X960" i="71"/>
  <c r="D960" i="71"/>
  <c r="Y959" i="71"/>
  <c r="X959" i="71"/>
  <c r="D959" i="71"/>
  <c r="Y958" i="71"/>
  <c r="X958" i="71"/>
  <c r="D958" i="71"/>
  <c r="Y957" i="71"/>
  <c r="X957" i="71"/>
  <c r="D957" i="71"/>
  <c r="Y956" i="71"/>
  <c r="X956" i="71"/>
  <c r="D956" i="71"/>
  <c r="Y955" i="71"/>
  <c r="X955" i="71"/>
  <c r="D955" i="71"/>
  <c r="D954" i="71"/>
  <c r="A959" i="71"/>
  <c r="A960" i="71"/>
  <c r="A961" i="71"/>
  <c r="A953" i="71"/>
  <c r="A954" i="71"/>
  <c r="A955" i="71"/>
  <c r="A956" i="71"/>
  <c r="A957" i="71"/>
  <c r="A958" i="71"/>
  <c r="X954" i="71"/>
  <c r="Y954" i="71"/>
  <c r="D247" i="33"/>
  <c r="D244" i="33"/>
  <c r="D246" i="33"/>
  <c r="D116" i="38" s="1"/>
  <c r="Y953" i="71"/>
  <c r="X953" i="71"/>
  <c r="D953" i="71"/>
  <c r="Y952" i="71"/>
  <c r="X952" i="71"/>
  <c r="D952" i="71"/>
  <c r="Y951" i="71"/>
  <c r="X951" i="71"/>
  <c r="D951" i="71"/>
  <c r="Y950" i="71"/>
  <c r="X950" i="71"/>
  <c r="D950" i="71"/>
  <c r="Y949" i="71"/>
  <c r="X949" i="71"/>
  <c r="D949" i="71"/>
  <c r="A950" i="71"/>
  <c r="A951" i="71"/>
  <c r="A952" i="71"/>
  <c r="Y948" i="71"/>
  <c r="X948" i="71"/>
  <c r="D948" i="71"/>
  <c r="Y947" i="71"/>
  <c r="X947" i="71"/>
  <c r="D947" i="71"/>
  <c r="Y946" i="71"/>
  <c r="X946" i="71"/>
  <c r="D946" i="71"/>
  <c r="Y945" i="71"/>
  <c r="X945" i="71"/>
  <c r="D945" i="71"/>
  <c r="Y944" i="71"/>
  <c r="X944" i="71"/>
  <c r="D944" i="71"/>
  <c r="A943" i="71"/>
  <c r="A944" i="71"/>
  <c r="A945" i="71"/>
  <c r="A946" i="71"/>
  <c r="A947" i="71"/>
  <c r="A948" i="71"/>
  <c r="A949" i="71"/>
  <c r="F239" i="33"/>
  <c r="H16" i="50"/>
  <c r="H15" i="50"/>
  <c r="Y943" i="71"/>
  <c r="X943" i="71"/>
  <c r="D943" i="71"/>
  <c r="Y942" i="71"/>
  <c r="X942" i="71"/>
  <c r="D942" i="71"/>
  <c r="Y941" i="71"/>
  <c r="X941" i="71"/>
  <c r="D941" i="71"/>
  <c r="Y940" i="71"/>
  <c r="X940" i="71"/>
  <c r="D940" i="71"/>
  <c r="D939" i="71"/>
  <c r="A940" i="71"/>
  <c r="A941" i="71"/>
  <c r="A942" i="71"/>
  <c r="A939" i="71"/>
  <c r="X939" i="71"/>
  <c r="Y939" i="71"/>
  <c r="G234" i="33"/>
  <c r="F236" i="33" s="1"/>
  <c r="Y938" i="71"/>
  <c r="X938" i="71"/>
  <c r="D938" i="71"/>
  <c r="A938" i="71"/>
  <c r="Y937" i="71"/>
  <c r="X937" i="71"/>
  <c r="D937" i="71"/>
  <c r="A937" i="71"/>
  <c r="Y936" i="71"/>
  <c r="X936" i="71"/>
  <c r="D936" i="71"/>
  <c r="A936" i="71"/>
  <c r="X934" i="71"/>
  <c r="Y934" i="71"/>
  <c r="X935" i="71"/>
  <c r="Y935" i="71"/>
  <c r="D935" i="71"/>
  <c r="D934" i="71"/>
  <c r="Y933" i="71"/>
  <c r="X933" i="71"/>
  <c r="D933" i="71"/>
  <c r="X931" i="71"/>
  <c r="Y931" i="71"/>
  <c r="X932" i="71"/>
  <c r="Y932" i="71"/>
  <c r="D932" i="71"/>
  <c r="D931" i="71"/>
  <c r="D930" i="71"/>
  <c r="A930" i="71"/>
  <c r="A931" i="71"/>
  <c r="A932" i="71"/>
  <c r="A933" i="71"/>
  <c r="A934" i="71"/>
  <c r="A935" i="71"/>
  <c r="X930" i="71"/>
  <c r="Y930" i="71"/>
  <c r="D242" i="33"/>
  <c r="D221" i="38" s="1"/>
  <c r="D259" i="33"/>
  <c r="D236" i="37" s="1"/>
  <c r="D238" i="33"/>
  <c r="F237" i="33"/>
  <c r="D237" i="33"/>
  <c r="I27" i="82"/>
  <c r="I25" i="82"/>
  <c r="I24" i="82"/>
  <c r="I23" i="82"/>
  <c r="H27" i="82"/>
  <c r="H25" i="82"/>
  <c r="H24" i="82"/>
  <c r="H23" i="82"/>
  <c r="I238" i="33" l="1"/>
  <c r="D187" i="38"/>
  <c r="I247" i="33"/>
  <c r="D268" i="37"/>
  <c r="I242" i="33"/>
  <c r="D242" i="37"/>
  <c r="I244" i="33"/>
  <c r="D240" i="37"/>
  <c r="I246" i="33"/>
  <c r="D223" i="37"/>
  <c r="K237" i="33"/>
  <c r="I237" i="33"/>
  <c r="I259" i="33"/>
  <c r="J259" i="33"/>
  <c r="K259" i="33"/>
  <c r="L259" i="33"/>
  <c r="J247" i="33"/>
  <c r="K247" i="33"/>
  <c r="L247" i="33"/>
  <c r="D171" i="37"/>
  <c r="J246" i="33"/>
  <c r="K246" i="33"/>
  <c r="L246" i="33"/>
  <c r="M246" i="33"/>
  <c r="J244" i="33"/>
  <c r="K244" i="33"/>
  <c r="L244" i="33"/>
  <c r="M244" i="33"/>
  <c r="J242" i="33"/>
  <c r="K242" i="33"/>
  <c r="L242" i="33"/>
  <c r="M242" i="33"/>
  <c r="J237" i="33"/>
  <c r="L238" i="33"/>
  <c r="K238" i="33"/>
  <c r="J238" i="33"/>
  <c r="L237" i="33"/>
  <c r="F53" i="50"/>
  <c r="G53" i="50" l="1"/>
  <c r="H53" i="50" s="1"/>
  <c r="N244" i="33"/>
  <c r="N246" i="33"/>
  <c r="N242" i="33"/>
  <c r="H24" i="73"/>
  <c r="G69" i="82"/>
  <c r="I31" i="82" l="1"/>
  <c r="H31" i="82"/>
  <c r="G32" i="82"/>
  <c r="E32" i="82"/>
  <c r="Y929" i="71"/>
  <c r="X929" i="71"/>
  <c r="D929" i="71"/>
  <c r="A929" i="71"/>
  <c r="Y928" i="71"/>
  <c r="X928" i="71"/>
  <c r="Y927" i="71"/>
  <c r="X927" i="71"/>
  <c r="D928" i="71"/>
  <c r="D927" i="71"/>
  <c r="Y926" i="71"/>
  <c r="X926" i="71"/>
  <c r="D926" i="71"/>
  <c r="Y925" i="71"/>
  <c r="X925" i="71"/>
  <c r="D925" i="71"/>
  <c r="D924" i="71"/>
  <c r="A923" i="71"/>
  <c r="A924" i="71"/>
  <c r="A925" i="71"/>
  <c r="A926" i="71"/>
  <c r="A927" i="71"/>
  <c r="A928" i="71"/>
  <c r="X924" i="71"/>
  <c r="Y924" i="71"/>
  <c r="Y923" i="71"/>
  <c r="X923" i="71"/>
  <c r="D923" i="71"/>
  <c r="Y922" i="71"/>
  <c r="X922" i="71"/>
  <c r="D922" i="71"/>
  <c r="Y921" i="71"/>
  <c r="X921" i="71"/>
  <c r="D921" i="71"/>
  <c r="D920" i="71"/>
  <c r="A919" i="71"/>
  <c r="A920" i="71"/>
  <c r="A921" i="71"/>
  <c r="A922" i="71"/>
  <c r="X920" i="71"/>
  <c r="Y920" i="71"/>
  <c r="Y919" i="71"/>
  <c r="X919" i="71"/>
  <c r="Y918" i="71"/>
  <c r="X918" i="71"/>
  <c r="D919" i="71"/>
  <c r="D918" i="71"/>
  <c r="Y917" i="71"/>
  <c r="X917" i="71"/>
  <c r="D917" i="71"/>
  <c r="Y916" i="71"/>
  <c r="X916" i="71"/>
  <c r="D916" i="71"/>
  <c r="Y915" i="71"/>
  <c r="X915" i="71"/>
  <c r="D915" i="71"/>
  <c r="Y914" i="71"/>
  <c r="X914" i="71"/>
  <c r="D914" i="71"/>
  <c r="D913" i="71"/>
  <c r="A913" i="71"/>
  <c r="A914" i="71"/>
  <c r="A915" i="71"/>
  <c r="A916" i="71"/>
  <c r="A917" i="71"/>
  <c r="A918" i="71"/>
  <c r="X913" i="71"/>
  <c r="Y913" i="71"/>
  <c r="F235" i="33"/>
  <c r="D239" i="33"/>
  <c r="D166" i="38" s="1"/>
  <c r="D235" i="33"/>
  <c r="D160" i="38" s="1"/>
  <c r="F231" i="33"/>
  <c r="D169" i="37" l="1"/>
  <c r="I235" i="33"/>
  <c r="D170" i="37"/>
  <c r="I239" i="33"/>
  <c r="J239" i="33"/>
  <c r="K239" i="33"/>
  <c r="L239" i="33"/>
  <c r="M239" i="33"/>
  <c r="K235" i="33"/>
  <c r="J235" i="33"/>
  <c r="L235" i="33"/>
  <c r="M235" i="33"/>
  <c r="D236" i="33"/>
  <c r="D151" i="38" s="1"/>
  <c r="D234" i="33"/>
  <c r="I234" i="33" s="1"/>
  <c r="Y893" i="71"/>
  <c r="X893" i="71"/>
  <c r="D893" i="71"/>
  <c r="A894" i="71"/>
  <c r="A893" i="71"/>
  <c r="Y892" i="71"/>
  <c r="X892" i="71"/>
  <c r="D892" i="71"/>
  <c r="A892" i="71"/>
  <c r="Y891" i="71"/>
  <c r="X891" i="71"/>
  <c r="D891" i="71"/>
  <c r="A891" i="71"/>
  <c r="Y912" i="71"/>
  <c r="X912" i="71"/>
  <c r="D912" i="71"/>
  <c r="Y911" i="71"/>
  <c r="X911" i="71"/>
  <c r="D911" i="71"/>
  <c r="Y910" i="71"/>
  <c r="X910" i="71"/>
  <c r="D910" i="71"/>
  <c r="Y909" i="71"/>
  <c r="X909" i="71"/>
  <c r="D909" i="71"/>
  <c r="Y908" i="71"/>
  <c r="X908" i="71"/>
  <c r="D908" i="71"/>
  <c r="Y907" i="71"/>
  <c r="X907" i="71"/>
  <c r="D907" i="71"/>
  <c r="D906" i="71"/>
  <c r="A905" i="71"/>
  <c r="A906" i="71"/>
  <c r="A907" i="71"/>
  <c r="A908" i="71"/>
  <c r="A909" i="71"/>
  <c r="A910" i="71"/>
  <c r="A911" i="71"/>
  <c r="A912" i="71"/>
  <c r="X906" i="71"/>
  <c r="Y906" i="71"/>
  <c r="F233" i="33"/>
  <c r="F241" i="33"/>
  <c r="D233" i="33"/>
  <c r="D114" i="38" s="1"/>
  <c r="D241" i="33"/>
  <c r="Y905" i="71"/>
  <c r="X905" i="71"/>
  <c r="D905" i="71"/>
  <c r="Y904" i="71"/>
  <c r="X904" i="71"/>
  <c r="D904" i="71"/>
  <c r="A904" i="71"/>
  <c r="Y903" i="71"/>
  <c r="X903" i="71"/>
  <c r="D903" i="71"/>
  <c r="Y902" i="71"/>
  <c r="X902" i="71"/>
  <c r="D902" i="71"/>
  <c r="Y901" i="71"/>
  <c r="X901" i="71"/>
  <c r="D901" i="71"/>
  <c r="A900" i="71"/>
  <c r="A901" i="71"/>
  <c r="A902" i="71"/>
  <c r="A903" i="71"/>
  <c r="A899" i="71"/>
  <c r="Y900" i="71"/>
  <c r="X900" i="71"/>
  <c r="D900" i="71"/>
  <c r="D899" i="71"/>
  <c r="X899" i="71"/>
  <c r="Y899" i="71"/>
  <c r="Y898" i="71"/>
  <c r="X898" i="71"/>
  <c r="D898" i="71"/>
  <c r="X896" i="71"/>
  <c r="Y896" i="71"/>
  <c r="X897" i="71"/>
  <c r="Y897" i="71"/>
  <c r="D897" i="71"/>
  <c r="D896" i="71"/>
  <c r="Y895" i="71"/>
  <c r="X895" i="71"/>
  <c r="D895" i="71"/>
  <c r="D894" i="71"/>
  <c r="A895" i="71"/>
  <c r="A896" i="71"/>
  <c r="A897" i="71"/>
  <c r="A898" i="71"/>
  <c r="X894" i="71"/>
  <c r="Y894" i="71"/>
  <c r="D229" i="33"/>
  <c r="D129" i="38" s="1"/>
  <c r="I236" i="33" l="1"/>
  <c r="D192" i="37"/>
  <c r="I241" i="33"/>
  <c r="D179" i="37"/>
  <c r="D98" i="38"/>
  <c r="D88" i="45" s="1"/>
  <c r="D173" i="37"/>
  <c r="I233" i="33"/>
  <c r="D168" i="37"/>
  <c r="I229" i="33"/>
  <c r="M241" i="33"/>
  <c r="J241" i="33"/>
  <c r="K241" i="33"/>
  <c r="L241" i="33"/>
  <c r="N239" i="33"/>
  <c r="J236" i="33"/>
  <c r="K236" i="33"/>
  <c r="L236" i="33"/>
  <c r="M236" i="33"/>
  <c r="N235" i="33"/>
  <c r="J234" i="33"/>
  <c r="K234" i="33"/>
  <c r="M234" i="33"/>
  <c r="L234" i="33"/>
  <c r="L233" i="33"/>
  <c r="M233" i="33"/>
  <c r="J233" i="33"/>
  <c r="K233" i="33"/>
  <c r="K229" i="33"/>
  <c r="L229" i="33"/>
  <c r="M229" i="33"/>
  <c r="J229" i="33"/>
  <c r="N241" i="33" l="1"/>
  <c r="N234" i="33"/>
  <c r="N233" i="33"/>
  <c r="N229" i="33"/>
  <c r="N236" i="33"/>
  <c r="C31" i="50"/>
  <c r="C30" i="50"/>
  <c r="Y890" i="71"/>
  <c r="X890" i="71"/>
  <c r="D890" i="71"/>
  <c r="Y889" i="71"/>
  <c r="X889" i="71"/>
  <c r="D889" i="71"/>
  <c r="A888" i="71"/>
  <c r="A889" i="71"/>
  <c r="A890" i="71"/>
  <c r="F230" i="33"/>
  <c r="D230" i="33"/>
  <c r="D184" i="38" s="1"/>
  <c r="Y888" i="71"/>
  <c r="X888" i="71"/>
  <c r="D888" i="71"/>
  <c r="Y887" i="71"/>
  <c r="X887" i="71"/>
  <c r="D887" i="71"/>
  <c r="Y886" i="71"/>
  <c r="X886" i="71"/>
  <c r="D886" i="71"/>
  <c r="Y885" i="71"/>
  <c r="X885" i="71"/>
  <c r="D885" i="71"/>
  <c r="D884" i="71"/>
  <c r="A884" i="71"/>
  <c r="A885" i="71"/>
  <c r="A886" i="71"/>
  <c r="A887" i="71"/>
  <c r="X884" i="71"/>
  <c r="Y884" i="71"/>
  <c r="D240" i="33"/>
  <c r="Y883" i="71"/>
  <c r="X883" i="71"/>
  <c r="D883" i="71"/>
  <c r="A883" i="71"/>
  <c r="Y882" i="71"/>
  <c r="X882" i="71"/>
  <c r="D882" i="71"/>
  <c r="Y881" i="71"/>
  <c r="X881" i="71"/>
  <c r="D881" i="71"/>
  <c r="Y880" i="71"/>
  <c r="X880" i="71"/>
  <c r="D880" i="71"/>
  <c r="Y879" i="71"/>
  <c r="X879" i="71"/>
  <c r="D879" i="71"/>
  <c r="D878" i="71"/>
  <c r="A877" i="71"/>
  <c r="A878" i="71"/>
  <c r="A879" i="71"/>
  <c r="A880" i="71"/>
  <c r="A881" i="71"/>
  <c r="A882" i="71"/>
  <c r="X878" i="71"/>
  <c r="Y878" i="71"/>
  <c r="D228" i="33"/>
  <c r="D110" i="38" s="1"/>
  <c r="D232" i="33"/>
  <c r="D226" i="33"/>
  <c r="D139" i="38" s="1"/>
  <c r="F221" i="33"/>
  <c r="F220" i="33"/>
  <c r="Y877" i="71"/>
  <c r="X877" i="71"/>
  <c r="D877" i="71"/>
  <c r="Y876" i="71"/>
  <c r="X876" i="71"/>
  <c r="D876" i="71"/>
  <c r="Y875" i="71"/>
  <c r="X875" i="71"/>
  <c r="D875" i="71"/>
  <c r="Y874" i="71"/>
  <c r="X874" i="71"/>
  <c r="D874" i="71"/>
  <c r="Y873" i="71"/>
  <c r="X873" i="71"/>
  <c r="D873" i="71"/>
  <c r="D872" i="71"/>
  <c r="A875" i="71"/>
  <c r="A876" i="71"/>
  <c r="A874" i="71"/>
  <c r="A873" i="71"/>
  <c r="A872" i="71"/>
  <c r="X872" i="71"/>
  <c r="Y872" i="71"/>
  <c r="D243" i="33"/>
  <c r="D119" i="38" s="1"/>
  <c r="D98" i="45" s="1"/>
  <c r="D227" i="33"/>
  <c r="D178" i="37" s="1"/>
  <c r="Y871" i="71"/>
  <c r="X871" i="71"/>
  <c r="D871" i="71"/>
  <c r="Y870" i="71"/>
  <c r="X870" i="71"/>
  <c r="D870" i="71"/>
  <c r="Y869" i="71"/>
  <c r="X869" i="71"/>
  <c r="D869" i="71"/>
  <c r="Y868" i="71"/>
  <c r="X868" i="71"/>
  <c r="D868" i="71"/>
  <c r="Y867" i="71"/>
  <c r="X867" i="71"/>
  <c r="D867" i="71"/>
  <c r="Y866" i="71"/>
  <c r="X866" i="71"/>
  <c r="D866" i="71"/>
  <c r="D865" i="71"/>
  <c r="A864" i="71"/>
  <c r="A865" i="71"/>
  <c r="A866" i="71"/>
  <c r="A867" i="71"/>
  <c r="A868" i="71"/>
  <c r="A869" i="71"/>
  <c r="A870" i="71"/>
  <c r="A871" i="71"/>
  <c r="X865" i="71"/>
  <c r="Y865" i="71"/>
  <c r="D223" i="33"/>
  <c r="D174" i="38" s="1"/>
  <c r="F217" i="33"/>
  <c r="A2" i="50"/>
  <c r="A2" i="32"/>
  <c r="A2" i="31"/>
  <c r="Y864" i="71"/>
  <c r="X864" i="71"/>
  <c r="D864" i="71"/>
  <c r="Y863" i="71"/>
  <c r="X863" i="71"/>
  <c r="D863" i="71"/>
  <c r="Y862" i="71"/>
  <c r="X862" i="71"/>
  <c r="D862" i="71"/>
  <c r="X858" i="71"/>
  <c r="Y858" i="71"/>
  <c r="X859" i="71"/>
  <c r="Y859" i="71"/>
  <c r="X860" i="71"/>
  <c r="Y860" i="71"/>
  <c r="X861" i="71"/>
  <c r="Y861" i="71"/>
  <c r="D861" i="71"/>
  <c r="A860" i="71"/>
  <c r="A861" i="71"/>
  <c r="A862" i="71"/>
  <c r="A863" i="71"/>
  <c r="E50" i="38"/>
  <c r="E49" i="38"/>
  <c r="D225" i="33"/>
  <c r="D237" i="37" s="1"/>
  <c r="D860" i="71"/>
  <c r="D859" i="71"/>
  <c r="D858" i="71"/>
  <c r="Y857" i="71"/>
  <c r="X857" i="71"/>
  <c r="D857" i="71"/>
  <c r="Y856" i="71"/>
  <c r="X856" i="71"/>
  <c r="D856" i="71"/>
  <c r="D855" i="71"/>
  <c r="A855" i="71"/>
  <c r="A856" i="71"/>
  <c r="A857" i="71"/>
  <c r="A858" i="71"/>
  <c r="A859" i="71"/>
  <c r="X855" i="71"/>
  <c r="Y855" i="71"/>
  <c r="E46" i="38"/>
  <c r="D221" i="33"/>
  <c r="D198" i="38" s="1"/>
  <c r="D224" i="33"/>
  <c r="D117" i="38" s="1"/>
  <c r="D222" i="33"/>
  <c r="F214" i="33"/>
  <c r="F213" i="33"/>
  <c r="Y854" i="71"/>
  <c r="X854" i="71"/>
  <c r="D854" i="71"/>
  <c r="A854" i="71"/>
  <c r="A853" i="71"/>
  <c r="Y853" i="71"/>
  <c r="X853" i="71"/>
  <c r="D853" i="71"/>
  <c r="Y852" i="71"/>
  <c r="X852" i="71"/>
  <c r="D852" i="71"/>
  <c r="A852" i="71"/>
  <c r="Y851" i="71"/>
  <c r="X851" i="71"/>
  <c r="D851" i="71"/>
  <c r="A851" i="71"/>
  <c r="Y850" i="71"/>
  <c r="X850" i="71"/>
  <c r="D850" i="71"/>
  <c r="A850" i="71"/>
  <c r="A849" i="71"/>
  <c r="X849" i="71"/>
  <c r="Y849" i="71"/>
  <c r="D849" i="71"/>
  <c r="E45" i="38"/>
  <c r="D217" i="33"/>
  <c r="D165" i="38" s="1"/>
  <c r="F212" i="33"/>
  <c r="Y848" i="71"/>
  <c r="X848" i="71"/>
  <c r="D848" i="71"/>
  <c r="A848" i="71"/>
  <c r="Y847" i="71"/>
  <c r="X847" i="71"/>
  <c r="D847" i="71"/>
  <c r="Y846" i="71"/>
  <c r="X846" i="71"/>
  <c r="D846" i="71"/>
  <c r="Y845" i="71"/>
  <c r="X845" i="71"/>
  <c r="D845" i="71"/>
  <c r="Y844" i="71"/>
  <c r="X844" i="71"/>
  <c r="D844" i="71"/>
  <c r="Y843" i="71"/>
  <c r="X843" i="71"/>
  <c r="D843" i="71"/>
  <c r="D842" i="71"/>
  <c r="A841" i="71"/>
  <c r="A842" i="71"/>
  <c r="A843" i="71"/>
  <c r="A844" i="71"/>
  <c r="A845" i="71"/>
  <c r="A846" i="71"/>
  <c r="A847" i="71"/>
  <c r="X842" i="71"/>
  <c r="Y842" i="71"/>
  <c r="D215" i="33"/>
  <c r="D217" i="38" s="1"/>
  <c r="D220" i="33"/>
  <c r="I220" i="33" s="1"/>
  <c r="F211" i="33"/>
  <c r="D211" i="33"/>
  <c r="D244" i="38" s="1"/>
  <c r="Y841" i="71"/>
  <c r="X841" i="71"/>
  <c r="D841" i="71"/>
  <c r="Y840" i="71"/>
  <c r="X840" i="71"/>
  <c r="D840" i="71"/>
  <c r="Y839" i="71"/>
  <c r="X839" i="71"/>
  <c r="D839" i="71"/>
  <c r="Y838" i="71"/>
  <c r="X838" i="71"/>
  <c r="D838" i="71"/>
  <c r="D837" i="71"/>
  <c r="A838" i="71"/>
  <c r="A839" i="71"/>
  <c r="A840" i="71"/>
  <c r="X837" i="71"/>
  <c r="Y837" i="71"/>
  <c r="A837" i="71"/>
  <c r="D216" i="33"/>
  <c r="Y836" i="71"/>
  <c r="X836" i="71"/>
  <c r="D836" i="71"/>
  <c r="A836" i="71"/>
  <c r="Y816" i="71"/>
  <c r="X816" i="71"/>
  <c r="D816" i="71"/>
  <c r="A816" i="71"/>
  <c r="Y835" i="71"/>
  <c r="X835" i="71"/>
  <c r="D835" i="71"/>
  <c r="A835" i="71"/>
  <c r="Y834" i="71"/>
  <c r="X834" i="71"/>
  <c r="D834" i="71"/>
  <c r="D833" i="71"/>
  <c r="D832" i="71"/>
  <c r="D831" i="71"/>
  <c r="D830" i="71"/>
  <c r="X830" i="71"/>
  <c r="Y830" i="71"/>
  <c r="X831" i="71"/>
  <c r="Y831" i="71"/>
  <c r="X832" i="71"/>
  <c r="Y832" i="71"/>
  <c r="X833" i="71"/>
  <c r="Y833" i="71"/>
  <c r="D829" i="71"/>
  <c r="A828" i="71"/>
  <c r="A829" i="71"/>
  <c r="A830" i="71"/>
  <c r="A831" i="71"/>
  <c r="A832" i="71"/>
  <c r="A833" i="71"/>
  <c r="A834" i="71"/>
  <c r="X829" i="71"/>
  <c r="Y829" i="71"/>
  <c r="D218" i="33"/>
  <c r="D203" i="37" s="1"/>
  <c r="D214" i="33"/>
  <c r="F210" i="33"/>
  <c r="F209" i="33"/>
  <c r="Y815" i="71"/>
  <c r="X815" i="71"/>
  <c r="Y828" i="71"/>
  <c r="X828" i="71"/>
  <c r="D828" i="71"/>
  <c r="X826" i="71"/>
  <c r="Y826" i="71"/>
  <c r="X827" i="71"/>
  <c r="Y827" i="71"/>
  <c r="D827" i="71"/>
  <c r="D826" i="71"/>
  <c r="Y825" i="71"/>
  <c r="X825" i="71"/>
  <c r="D825" i="71"/>
  <c r="D824" i="71"/>
  <c r="A824" i="71"/>
  <c r="A825" i="71"/>
  <c r="A826" i="71"/>
  <c r="A827" i="71"/>
  <c r="X824" i="71"/>
  <c r="Y824" i="71"/>
  <c r="I232" i="33" l="1"/>
  <c r="D218" i="38"/>
  <c r="I243" i="33"/>
  <c r="D265" i="37"/>
  <c r="I222" i="33"/>
  <c r="D248" i="37"/>
  <c r="I240" i="33"/>
  <c r="D249" i="37"/>
  <c r="I216" i="33"/>
  <c r="D238" i="37"/>
  <c r="I230" i="33"/>
  <c r="D195" i="37"/>
  <c r="I215" i="33"/>
  <c r="D196" i="37"/>
  <c r="I223" i="33"/>
  <c r="D194" i="37"/>
  <c r="M217" i="33"/>
  <c r="D193" i="37"/>
  <c r="J221" i="33"/>
  <c r="D197" i="37"/>
  <c r="I211" i="33"/>
  <c r="D187" i="37"/>
  <c r="I226" i="33"/>
  <c r="D191" i="37"/>
  <c r="I218" i="33"/>
  <c r="D97" i="38"/>
  <c r="D86" i="45" s="1"/>
  <c r="I227" i="33"/>
  <c r="D94" i="38"/>
  <c r="D87" i="45" s="1"/>
  <c r="D172" i="37"/>
  <c r="I228" i="33"/>
  <c r="I224" i="33"/>
  <c r="D166" i="37"/>
  <c r="L214" i="33"/>
  <c r="D165" i="37"/>
  <c r="J243" i="33"/>
  <c r="K243" i="33"/>
  <c r="L243" i="33"/>
  <c r="M243" i="33"/>
  <c r="J240" i="33"/>
  <c r="K240" i="33"/>
  <c r="L240" i="33"/>
  <c r="L232" i="33"/>
  <c r="J232" i="33"/>
  <c r="K232" i="33"/>
  <c r="J230" i="33"/>
  <c r="K230" i="33"/>
  <c r="L230" i="33"/>
  <c r="M230" i="33"/>
  <c r="J228" i="33"/>
  <c r="K228" i="33"/>
  <c r="M228" i="33"/>
  <c r="L228" i="33"/>
  <c r="J226" i="33"/>
  <c r="K226" i="33"/>
  <c r="L226" i="33"/>
  <c r="M227" i="33"/>
  <c r="K227" i="33"/>
  <c r="L227" i="33"/>
  <c r="J227" i="33"/>
  <c r="I225" i="33"/>
  <c r="J225" i="33"/>
  <c r="K225" i="33"/>
  <c r="L225" i="33"/>
  <c r="L224" i="33"/>
  <c r="K224" i="33"/>
  <c r="J224" i="33"/>
  <c r="M223" i="33"/>
  <c r="L223" i="33"/>
  <c r="K223" i="33"/>
  <c r="J223" i="33"/>
  <c r="M222" i="33"/>
  <c r="L222" i="33"/>
  <c r="K222" i="33"/>
  <c r="J222" i="33"/>
  <c r="L220" i="33"/>
  <c r="I221" i="33"/>
  <c r="K220" i="33"/>
  <c r="M221" i="33"/>
  <c r="J220" i="33"/>
  <c r="L221" i="33"/>
  <c r="K221" i="33"/>
  <c r="M218" i="33"/>
  <c r="L218" i="33"/>
  <c r="K218" i="33"/>
  <c r="J218" i="33"/>
  <c r="I217" i="33"/>
  <c r="J217" i="33"/>
  <c r="K217" i="33"/>
  <c r="L217" i="33"/>
  <c r="L216" i="33"/>
  <c r="K216" i="33"/>
  <c r="J216" i="33"/>
  <c r="M215" i="33"/>
  <c r="J214" i="33"/>
  <c r="K214" i="33"/>
  <c r="L215" i="33"/>
  <c r="I214" i="33"/>
  <c r="K215" i="33"/>
  <c r="J215" i="33"/>
  <c r="M214" i="33"/>
  <c r="L211" i="33"/>
  <c r="K211" i="33"/>
  <c r="J211" i="33"/>
  <c r="A814" i="71"/>
  <c r="A815" i="71"/>
  <c r="A817" i="71"/>
  <c r="A818" i="71"/>
  <c r="A819" i="71"/>
  <c r="A820" i="71"/>
  <c r="A821" i="71"/>
  <c r="A822" i="71"/>
  <c r="A823" i="71"/>
  <c r="D815" i="71"/>
  <c r="Y823" i="71"/>
  <c r="X823" i="71"/>
  <c r="D823" i="71"/>
  <c r="Y822" i="71"/>
  <c r="X822" i="71"/>
  <c r="D822" i="71"/>
  <c r="Y821" i="71"/>
  <c r="X821" i="71"/>
  <c r="D821" i="71"/>
  <c r="D820" i="71"/>
  <c r="X820" i="71"/>
  <c r="Y820" i="71"/>
  <c r="Y819" i="71"/>
  <c r="X819" i="71"/>
  <c r="D819" i="71"/>
  <c r="Y818" i="71"/>
  <c r="X818" i="71"/>
  <c r="D818" i="71"/>
  <c r="D817" i="71"/>
  <c r="X817" i="71"/>
  <c r="Y817" i="71"/>
  <c r="Y814" i="71"/>
  <c r="X814" i="71"/>
  <c r="D814" i="71"/>
  <c r="X813" i="71"/>
  <c r="Y813" i="71"/>
  <c r="D813" i="71"/>
  <c r="Y812" i="71"/>
  <c r="X812" i="71"/>
  <c r="D812" i="71"/>
  <c r="Y811" i="71"/>
  <c r="X811" i="71"/>
  <c r="D811" i="71"/>
  <c r="D810" i="71"/>
  <c r="A813" i="71"/>
  <c r="A809" i="71"/>
  <c r="A810" i="71"/>
  <c r="A811" i="71"/>
  <c r="A812" i="71"/>
  <c r="X810" i="71"/>
  <c r="Y810" i="71"/>
  <c r="D213" i="33"/>
  <c r="D209" i="33"/>
  <c r="D212" i="33"/>
  <c r="D186" i="37" s="1"/>
  <c r="F207" i="33"/>
  <c r="F206" i="33"/>
  <c r="F205" i="33"/>
  <c r="Y809" i="71"/>
  <c r="X809" i="71"/>
  <c r="D809" i="71"/>
  <c r="Y808" i="71"/>
  <c r="X808" i="71"/>
  <c r="D808" i="71"/>
  <c r="Y807" i="71"/>
  <c r="X807" i="71"/>
  <c r="Y806" i="71"/>
  <c r="X806" i="71"/>
  <c r="D807" i="71"/>
  <c r="D806" i="71"/>
  <c r="D805" i="71"/>
  <c r="A804" i="71"/>
  <c r="A805" i="71"/>
  <c r="A806" i="71"/>
  <c r="A807" i="71"/>
  <c r="A808" i="71"/>
  <c r="X805" i="71"/>
  <c r="Y805" i="71"/>
  <c r="D209" i="37" l="1"/>
  <c r="D240" i="38"/>
  <c r="D164" i="37"/>
  <c r="D146" i="38"/>
  <c r="N243" i="33"/>
  <c r="N230" i="33"/>
  <c r="N227" i="33"/>
  <c r="N228" i="33"/>
  <c r="N223" i="33"/>
  <c r="N222" i="33"/>
  <c r="N221" i="33"/>
  <c r="N218" i="33"/>
  <c r="N217" i="33"/>
  <c r="N215" i="33"/>
  <c r="I213" i="33"/>
  <c r="J213" i="33"/>
  <c r="K213" i="33"/>
  <c r="L213" i="33"/>
  <c r="N214" i="33"/>
  <c r="L212" i="33"/>
  <c r="I212" i="33"/>
  <c r="J212" i="33"/>
  <c r="K212" i="33"/>
  <c r="I209" i="33"/>
  <c r="L209" i="33"/>
  <c r="J209" i="33"/>
  <c r="K209" i="33"/>
  <c r="M209" i="33"/>
  <c r="Y804" i="71"/>
  <c r="X804" i="71"/>
  <c r="D804" i="71"/>
  <c r="D803" i="71"/>
  <c r="A802" i="71"/>
  <c r="A803" i="71"/>
  <c r="X803" i="71"/>
  <c r="Y803" i="71"/>
  <c r="Y802" i="71"/>
  <c r="X802" i="71"/>
  <c r="D802" i="71"/>
  <c r="Y801" i="71"/>
  <c r="X801" i="71"/>
  <c r="D801" i="71"/>
  <c r="A801" i="71"/>
  <c r="Y800" i="71"/>
  <c r="X800" i="71"/>
  <c r="D800" i="71"/>
  <c r="A800" i="71"/>
  <c r="D799" i="71"/>
  <c r="A799" i="71"/>
  <c r="X799" i="71"/>
  <c r="Y799" i="71"/>
  <c r="D206" i="33"/>
  <c r="K5" i="81"/>
  <c r="Y798" i="71"/>
  <c r="X798" i="71"/>
  <c r="D798" i="71"/>
  <c r="A798" i="71"/>
  <c r="Y797" i="71"/>
  <c r="X797" i="71"/>
  <c r="D797" i="71"/>
  <c r="Y796" i="71"/>
  <c r="X796" i="71"/>
  <c r="D796" i="71"/>
  <c r="Y795" i="71"/>
  <c r="X795" i="71"/>
  <c r="D795" i="71"/>
  <c r="D794" i="71"/>
  <c r="A793" i="71"/>
  <c r="A794" i="71"/>
  <c r="A795" i="71"/>
  <c r="A796" i="71"/>
  <c r="A797" i="71"/>
  <c r="X794" i="71"/>
  <c r="Y794" i="71"/>
  <c r="D210" i="33"/>
  <c r="D207" i="33"/>
  <c r="D185" i="37" l="1"/>
  <c r="D219" i="38"/>
  <c r="D163" i="37"/>
  <c r="D205" i="38"/>
  <c r="D81" i="38"/>
  <c r="D85" i="45" s="1"/>
  <c r="D177" i="37"/>
  <c r="J210" i="33"/>
  <c r="K210" i="33"/>
  <c r="L210" i="33"/>
  <c r="M210" i="33"/>
  <c r="I210" i="33"/>
  <c r="N209" i="33"/>
  <c r="J207" i="33"/>
  <c r="K207" i="33"/>
  <c r="L207" i="33"/>
  <c r="M207" i="33"/>
  <c r="I207" i="33"/>
  <c r="L206" i="33"/>
  <c r="I206" i="33"/>
  <c r="J206" i="33"/>
  <c r="K206" i="33"/>
  <c r="M206" i="33"/>
  <c r="M357" i="33"/>
  <c r="M358" i="33"/>
  <c r="M263" i="33" s="1"/>
  <c r="M350" i="33"/>
  <c r="M294" i="33" s="1"/>
  <c r="M351" i="33"/>
  <c r="M352" i="33"/>
  <c r="M355" i="33"/>
  <c r="M356" i="33"/>
  <c r="M240" i="33" s="1"/>
  <c r="M348" i="33"/>
  <c r="M345" i="33"/>
  <c r="M346" i="33"/>
  <c r="M344" i="33"/>
  <c r="N240" i="33" l="1"/>
  <c r="N294" i="33"/>
  <c r="N263" i="33"/>
  <c r="M259" i="33"/>
  <c r="M265" i="33"/>
  <c r="N210" i="33"/>
  <c r="N207" i="33"/>
  <c r="N206" i="33"/>
  <c r="Y793" i="71"/>
  <c r="X793" i="71"/>
  <c r="Y792" i="71"/>
  <c r="X792" i="71"/>
  <c r="Y791" i="71"/>
  <c r="X791" i="71"/>
  <c r="D790" i="71"/>
  <c r="D791" i="71"/>
  <c r="D792" i="71"/>
  <c r="D793" i="71"/>
  <c r="A792" i="71"/>
  <c r="A791" i="71"/>
  <c r="A790" i="71"/>
  <c r="X790" i="71"/>
  <c r="Y790" i="71"/>
  <c r="D205" i="33"/>
  <c r="Y789" i="71"/>
  <c r="X789" i="71"/>
  <c r="D789" i="71"/>
  <c r="Y788" i="71"/>
  <c r="X788" i="71"/>
  <c r="D788" i="71"/>
  <c r="Y787" i="71"/>
  <c r="X787" i="71"/>
  <c r="D787" i="71"/>
  <c r="Y786" i="71"/>
  <c r="X786" i="71"/>
  <c r="D786" i="71"/>
  <c r="Y785" i="71"/>
  <c r="X785" i="71"/>
  <c r="D785" i="71"/>
  <c r="D784" i="71"/>
  <c r="A784" i="71"/>
  <c r="A785" i="71"/>
  <c r="A786" i="71"/>
  <c r="A787" i="71"/>
  <c r="A788" i="71"/>
  <c r="A789" i="71"/>
  <c r="X784" i="71"/>
  <c r="Y784" i="71"/>
  <c r="D203" i="33"/>
  <c r="F27" i="43"/>
  <c r="S22" i="73"/>
  <c r="Y783" i="71"/>
  <c r="X783" i="71"/>
  <c r="A783" i="71"/>
  <c r="D783" i="71"/>
  <c r="Y782" i="71"/>
  <c r="X782" i="71"/>
  <c r="D782" i="71"/>
  <c r="Y781" i="71"/>
  <c r="X781" i="71"/>
  <c r="D781" i="71"/>
  <c r="Y780" i="71"/>
  <c r="X780" i="71"/>
  <c r="D780" i="71"/>
  <c r="Y779" i="71"/>
  <c r="X779" i="71"/>
  <c r="D779" i="71"/>
  <c r="Y778" i="71"/>
  <c r="X778" i="71"/>
  <c r="D778" i="71"/>
  <c r="D777" i="71"/>
  <c r="A776" i="71"/>
  <c r="A777" i="71"/>
  <c r="A778" i="71"/>
  <c r="A779" i="71"/>
  <c r="A780" i="71"/>
  <c r="A781" i="71"/>
  <c r="A782" i="71"/>
  <c r="X777" i="71"/>
  <c r="Y777" i="71"/>
  <c r="D219" i="33"/>
  <c r="D214" i="37" s="1"/>
  <c r="Y776" i="71"/>
  <c r="X776" i="71"/>
  <c r="D776" i="71"/>
  <c r="Y775" i="71"/>
  <c r="X775" i="71"/>
  <c r="D775" i="71"/>
  <c r="Y774" i="71"/>
  <c r="X774" i="71"/>
  <c r="D774" i="71"/>
  <c r="Y773" i="71"/>
  <c r="X773" i="71"/>
  <c r="D773" i="71"/>
  <c r="Y772" i="71"/>
  <c r="X772" i="71"/>
  <c r="D772" i="71"/>
  <c r="D771" i="71"/>
  <c r="X771" i="71"/>
  <c r="Y771" i="71"/>
  <c r="A775" i="71"/>
  <c r="A774" i="71"/>
  <c r="A773" i="71"/>
  <c r="A772" i="71"/>
  <c r="A771" i="71"/>
  <c r="D202" i="33"/>
  <c r="D201" i="33"/>
  <c r="Y770" i="71"/>
  <c r="X770" i="71"/>
  <c r="Y769" i="71"/>
  <c r="X769" i="71"/>
  <c r="Y768" i="71"/>
  <c r="X768" i="71"/>
  <c r="Y767" i="71"/>
  <c r="X767" i="71"/>
  <c r="Y766" i="71"/>
  <c r="X766" i="71"/>
  <c r="D767" i="71"/>
  <c r="D768" i="71"/>
  <c r="D769" i="71"/>
  <c r="D770" i="71"/>
  <c r="D766" i="71"/>
  <c r="A765" i="71"/>
  <c r="A766" i="71"/>
  <c r="A767" i="71"/>
  <c r="A768" i="71"/>
  <c r="A769" i="71"/>
  <c r="A770" i="71"/>
  <c r="H87" i="50"/>
  <c r="A761" i="71"/>
  <c r="A762" i="71"/>
  <c r="A763" i="71"/>
  <c r="A764" i="71"/>
  <c r="Y765" i="71"/>
  <c r="X765" i="71"/>
  <c r="D765" i="71"/>
  <c r="Y764" i="71"/>
  <c r="X764" i="71"/>
  <c r="D764" i="71"/>
  <c r="Y763" i="71"/>
  <c r="X763" i="71"/>
  <c r="D763" i="71"/>
  <c r="Y762" i="71"/>
  <c r="X762" i="71"/>
  <c r="D762" i="71"/>
  <c r="Y761" i="71"/>
  <c r="X761" i="71"/>
  <c r="D761" i="71"/>
  <c r="D199" i="33"/>
  <c r="D178" i="38" s="1"/>
  <c r="D200" i="33"/>
  <c r="D122" i="38" s="1"/>
  <c r="M347" i="33"/>
  <c r="D184" i="37" l="1"/>
  <c r="D233" i="38"/>
  <c r="D162" i="37"/>
  <c r="D186" i="38"/>
  <c r="N265" i="33"/>
  <c r="N259" i="33"/>
  <c r="D190" i="37"/>
  <c r="D130" i="38"/>
  <c r="D176" i="37"/>
  <c r="D105" i="38"/>
  <c r="D80" i="45" s="1"/>
  <c r="I200" i="33"/>
  <c r="D189" i="37"/>
  <c r="D68" i="38"/>
  <c r="D45" i="45" s="1"/>
  <c r="I199" i="33"/>
  <c r="D161" i="37"/>
  <c r="L219" i="33"/>
  <c r="M219" i="33"/>
  <c r="K219" i="33"/>
  <c r="I219" i="33"/>
  <c r="J219" i="33"/>
  <c r="L205" i="33"/>
  <c r="M205" i="33"/>
  <c r="I205" i="33"/>
  <c r="J205" i="33"/>
  <c r="K205" i="33"/>
  <c r="I203" i="33"/>
  <c r="J203" i="33"/>
  <c r="K203" i="33"/>
  <c r="L203" i="33"/>
  <c r="M203" i="33"/>
  <c r="L202" i="33"/>
  <c r="M202" i="33"/>
  <c r="K202" i="33"/>
  <c r="I202" i="33"/>
  <c r="J202" i="33"/>
  <c r="I201" i="33"/>
  <c r="J201" i="33"/>
  <c r="K201" i="33"/>
  <c r="L201" i="33"/>
  <c r="M201" i="33"/>
  <c r="M200" i="33"/>
  <c r="L200" i="33"/>
  <c r="K200" i="33"/>
  <c r="J200" i="33"/>
  <c r="M199" i="33"/>
  <c r="L199" i="33"/>
  <c r="K199" i="33"/>
  <c r="J199" i="33"/>
  <c r="Y760" i="71"/>
  <c r="X760" i="71"/>
  <c r="D760" i="71"/>
  <c r="Y759" i="71"/>
  <c r="X759" i="71"/>
  <c r="D759" i="71"/>
  <c r="Y758" i="71"/>
  <c r="X758" i="71"/>
  <c r="D758" i="71"/>
  <c r="D757" i="71"/>
  <c r="A757" i="71"/>
  <c r="A758" i="71"/>
  <c r="A759" i="71"/>
  <c r="A760" i="71"/>
  <c r="X757" i="71"/>
  <c r="Y757" i="71"/>
  <c r="N219" i="33" l="1"/>
  <c r="N205" i="33"/>
  <c r="N203" i="33"/>
  <c r="N202" i="33"/>
  <c r="N201" i="33"/>
  <c r="N199" i="33"/>
  <c r="N200" i="33"/>
  <c r="H14" i="82"/>
  <c r="Y756" i="71" l="1"/>
  <c r="X756" i="71"/>
  <c r="D756" i="71"/>
  <c r="Y755" i="71"/>
  <c r="X755" i="71"/>
  <c r="D755" i="71"/>
  <c r="D754" i="71"/>
  <c r="X754" i="71"/>
  <c r="Y754" i="71"/>
  <c r="A756" i="71"/>
  <c r="A755" i="71"/>
  <c r="A754" i="71"/>
  <c r="G25" i="73"/>
  <c r="Y753" i="71"/>
  <c r="X753" i="71"/>
  <c r="D753" i="71"/>
  <c r="D752" i="71"/>
  <c r="A752" i="71"/>
  <c r="A753" i="71"/>
  <c r="X752" i="71"/>
  <c r="Y752" i="71"/>
  <c r="D197" i="33"/>
  <c r="D208" i="33"/>
  <c r="D239" i="37" s="1"/>
  <c r="H27" i="50"/>
  <c r="Y751" i="71"/>
  <c r="X751" i="71"/>
  <c r="D751" i="71"/>
  <c r="Y750" i="71"/>
  <c r="X750" i="71"/>
  <c r="D750" i="71"/>
  <c r="Y749" i="71"/>
  <c r="X749" i="71"/>
  <c r="D749" i="71"/>
  <c r="Y748" i="71"/>
  <c r="X748" i="71"/>
  <c r="D748" i="71"/>
  <c r="D747" i="71"/>
  <c r="A747" i="71"/>
  <c r="A748" i="71"/>
  <c r="A749" i="71"/>
  <c r="A750" i="71"/>
  <c r="A751" i="71"/>
  <c r="X747" i="71"/>
  <c r="Y747" i="71"/>
  <c r="D204" i="33"/>
  <c r="Y746" i="71"/>
  <c r="X746" i="71"/>
  <c r="D746" i="71"/>
  <c r="Y745" i="71"/>
  <c r="X745" i="71"/>
  <c r="D745" i="71"/>
  <c r="Y744" i="71"/>
  <c r="X744" i="71"/>
  <c r="D744" i="71"/>
  <c r="Y743" i="71"/>
  <c r="X743" i="71"/>
  <c r="D743" i="71"/>
  <c r="Y742" i="71"/>
  <c r="X742" i="71"/>
  <c r="D742" i="71"/>
  <c r="D741" i="71"/>
  <c r="A741" i="71"/>
  <c r="A742" i="71"/>
  <c r="A743" i="71"/>
  <c r="A744" i="71"/>
  <c r="A745" i="71"/>
  <c r="A746" i="71"/>
  <c r="X741" i="71"/>
  <c r="Y741" i="71"/>
  <c r="D231" i="33"/>
  <c r="D191" i="33"/>
  <c r="D278" i="37" s="1"/>
  <c r="D194" i="33"/>
  <c r="D193" i="33"/>
  <c r="M193" i="33" s="1"/>
  <c r="D192" i="33"/>
  <c r="D196" i="33"/>
  <c r="D175" i="37" s="1"/>
  <c r="D195" i="33"/>
  <c r="D158" i="37" s="1"/>
  <c r="AK114" i="81"/>
  <c r="Y740" i="71"/>
  <c r="X740" i="71"/>
  <c r="D740" i="71"/>
  <c r="A740" i="71"/>
  <c r="Y739" i="71"/>
  <c r="X739" i="71"/>
  <c r="D739" i="71"/>
  <c r="Y738" i="71"/>
  <c r="X738" i="71"/>
  <c r="D738" i="71"/>
  <c r="Y737" i="71"/>
  <c r="X737" i="71"/>
  <c r="D737" i="71"/>
  <c r="D736" i="71"/>
  <c r="A735" i="71"/>
  <c r="A736" i="71"/>
  <c r="A737" i="71"/>
  <c r="A738" i="71"/>
  <c r="A739" i="71"/>
  <c r="X736" i="71"/>
  <c r="Y736" i="71"/>
  <c r="D183" i="37" l="1"/>
  <c r="D131" i="38"/>
  <c r="D188" i="37"/>
  <c r="D118" i="38"/>
  <c r="I231" i="33"/>
  <c r="D244" i="37"/>
  <c r="D104" i="38"/>
  <c r="D92" i="45" s="1"/>
  <c r="D59" i="38"/>
  <c r="D41" i="45" s="1"/>
  <c r="D212" i="37"/>
  <c r="D86" i="38"/>
  <c r="D79" i="45" s="1"/>
  <c r="J231" i="33"/>
  <c r="K231" i="33"/>
  <c r="L231" i="33"/>
  <c r="M231" i="33"/>
  <c r="I191" i="33"/>
  <c r="D57" i="38"/>
  <c r="D70" i="45" s="1"/>
  <c r="J208" i="33"/>
  <c r="K208" i="33"/>
  <c r="L208" i="33"/>
  <c r="M208" i="33"/>
  <c r="I208" i="33"/>
  <c r="I204" i="33"/>
  <c r="J204" i="33"/>
  <c r="K204" i="33"/>
  <c r="L204" i="33"/>
  <c r="I196" i="33"/>
  <c r="J196" i="33"/>
  <c r="K196" i="33"/>
  <c r="L196" i="33"/>
  <c r="M196" i="33"/>
  <c r="L197" i="33"/>
  <c r="M197" i="33"/>
  <c r="I197" i="33"/>
  <c r="J197" i="33"/>
  <c r="K197" i="33"/>
  <c r="I192" i="33"/>
  <c r="D141" i="37"/>
  <c r="I194" i="33"/>
  <c r="J194" i="33"/>
  <c r="K194" i="33"/>
  <c r="L194" i="33"/>
  <c r="L195" i="33"/>
  <c r="M195" i="33"/>
  <c r="I195" i="33"/>
  <c r="J195" i="33"/>
  <c r="K195" i="33"/>
  <c r="L193" i="33"/>
  <c r="K193" i="33"/>
  <c r="J193" i="33"/>
  <c r="I193" i="33"/>
  <c r="M192" i="33"/>
  <c r="L192" i="33"/>
  <c r="K192" i="33"/>
  <c r="J192" i="33"/>
  <c r="M191" i="33"/>
  <c r="L191" i="33"/>
  <c r="K191" i="33"/>
  <c r="J191" i="33"/>
  <c r="X731" i="71"/>
  <c r="Y731" i="71"/>
  <c r="X732" i="71"/>
  <c r="Y732" i="71"/>
  <c r="X733" i="71"/>
  <c r="Y733" i="71"/>
  <c r="X734" i="71"/>
  <c r="Y734" i="71"/>
  <c r="X735" i="71"/>
  <c r="Y735" i="71"/>
  <c r="A731" i="71"/>
  <c r="A732" i="71"/>
  <c r="A733" i="71"/>
  <c r="A734" i="71"/>
  <c r="D735" i="71"/>
  <c r="D734" i="71"/>
  <c r="D733" i="71"/>
  <c r="D732" i="71"/>
  <c r="H44" i="50"/>
  <c r="H42" i="50"/>
  <c r="C42" i="50"/>
  <c r="H43" i="50"/>
  <c r="D731" i="71"/>
  <c r="Y730" i="71"/>
  <c r="X730" i="71"/>
  <c r="D730" i="71"/>
  <c r="Y729" i="71"/>
  <c r="X729" i="71"/>
  <c r="D729" i="71"/>
  <c r="Y728" i="71"/>
  <c r="X728" i="71"/>
  <c r="D728" i="71"/>
  <c r="Y727" i="71"/>
  <c r="X727" i="71"/>
  <c r="D727" i="71"/>
  <c r="D726" i="71"/>
  <c r="A725" i="71"/>
  <c r="A726" i="71"/>
  <c r="A727" i="71"/>
  <c r="A728" i="71"/>
  <c r="A729" i="71"/>
  <c r="A730" i="71"/>
  <c r="X726" i="71"/>
  <c r="Y726" i="71"/>
  <c r="H89" i="50"/>
  <c r="H90" i="50"/>
  <c r="H91" i="50"/>
  <c r="H92" i="50"/>
  <c r="H93" i="50"/>
  <c r="H94" i="50"/>
  <c r="H95" i="50"/>
  <c r="H96" i="50"/>
  <c r="H97" i="50"/>
  <c r="H88" i="50"/>
  <c r="Y725" i="71"/>
  <c r="X725" i="71"/>
  <c r="D725" i="71"/>
  <c r="Y724" i="71"/>
  <c r="X724" i="71"/>
  <c r="D724" i="71"/>
  <c r="Y723" i="71"/>
  <c r="X723" i="71"/>
  <c r="D723" i="71"/>
  <c r="Y722" i="71"/>
  <c r="X722" i="71"/>
  <c r="D722" i="71"/>
  <c r="Y721" i="71"/>
  <c r="X721" i="71"/>
  <c r="D721" i="71"/>
  <c r="D720" i="71"/>
  <c r="A719" i="71"/>
  <c r="A720" i="71"/>
  <c r="A721" i="71"/>
  <c r="A722" i="71"/>
  <c r="A723" i="71"/>
  <c r="A724" i="71"/>
  <c r="X720" i="71"/>
  <c r="Y720" i="71"/>
  <c r="D188" i="33"/>
  <c r="Y719" i="71"/>
  <c r="X719" i="71"/>
  <c r="D719" i="71"/>
  <c r="Y718" i="71"/>
  <c r="X718" i="71"/>
  <c r="D718" i="71"/>
  <c r="Y717" i="71"/>
  <c r="X717" i="71"/>
  <c r="D717" i="71"/>
  <c r="D716" i="71"/>
  <c r="A716" i="71"/>
  <c r="A717" i="71"/>
  <c r="A718" i="71"/>
  <c r="X716" i="71"/>
  <c r="Y716" i="71"/>
  <c r="J10" i="75"/>
  <c r="D142" i="37" l="1"/>
  <c r="D103" i="38"/>
  <c r="D93" i="45" s="1"/>
  <c r="N231" i="33"/>
  <c r="N208" i="33"/>
  <c r="N197" i="33"/>
  <c r="N196" i="33"/>
  <c r="N195" i="33"/>
  <c r="N191" i="33"/>
  <c r="N192" i="33"/>
  <c r="N193" i="33"/>
  <c r="J188" i="33"/>
  <c r="K188" i="33"/>
  <c r="L188" i="33"/>
  <c r="M188" i="33"/>
  <c r="I188" i="33"/>
  <c r="Y715" i="71"/>
  <c r="X715" i="71"/>
  <c r="D715" i="71"/>
  <c r="Y714" i="71"/>
  <c r="X714" i="71"/>
  <c r="D714" i="71"/>
  <c r="Y713" i="71"/>
  <c r="X713" i="71"/>
  <c r="D713" i="71"/>
  <c r="Y712" i="71"/>
  <c r="X712" i="71"/>
  <c r="D712" i="71"/>
  <c r="Y711" i="71"/>
  <c r="X711" i="71"/>
  <c r="D711" i="71"/>
  <c r="Y710" i="71"/>
  <c r="X710" i="71"/>
  <c r="D710" i="71"/>
  <c r="A712" i="71"/>
  <c r="A713" i="71"/>
  <c r="A714" i="71"/>
  <c r="A715" i="71"/>
  <c r="Y709" i="71"/>
  <c r="X709" i="71"/>
  <c r="D709" i="71"/>
  <c r="Y708" i="71"/>
  <c r="X708" i="71"/>
  <c r="D708" i="71"/>
  <c r="D707" i="71"/>
  <c r="A706" i="71"/>
  <c r="A707" i="71"/>
  <c r="A708" i="71"/>
  <c r="A709" i="71"/>
  <c r="A710" i="71"/>
  <c r="A711" i="71"/>
  <c r="X707" i="71"/>
  <c r="Y707" i="71"/>
  <c r="Y706" i="71"/>
  <c r="X706" i="71"/>
  <c r="D706" i="71"/>
  <c r="Y705" i="71"/>
  <c r="X705" i="71"/>
  <c r="A705" i="71"/>
  <c r="D705" i="71"/>
  <c r="Y704" i="71"/>
  <c r="X704" i="71"/>
  <c r="D704" i="71"/>
  <c r="Y703" i="71"/>
  <c r="X703" i="71"/>
  <c r="D703" i="71"/>
  <c r="Y702" i="71"/>
  <c r="X702" i="71"/>
  <c r="D702" i="71"/>
  <c r="Y701" i="71"/>
  <c r="X701" i="71"/>
  <c r="D701" i="71"/>
  <c r="D700" i="71"/>
  <c r="A699" i="71"/>
  <c r="A700" i="71"/>
  <c r="A701" i="71"/>
  <c r="A702" i="71"/>
  <c r="A703" i="71"/>
  <c r="A704" i="71"/>
  <c r="X700" i="71"/>
  <c r="Y700" i="71"/>
  <c r="D190" i="33"/>
  <c r="D189" i="33"/>
  <c r="D184" i="33"/>
  <c r="D174" i="37" s="1"/>
  <c r="D185" i="33"/>
  <c r="D182" i="37" s="1"/>
  <c r="Y699" i="71"/>
  <c r="X699" i="71"/>
  <c r="D699" i="71"/>
  <c r="Y698" i="71"/>
  <c r="X698" i="71"/>
  <c r="D698" i="71"/>
  <c r="D157" i="37" l="1"/>
  <c r="D188" i="38"/>
  <c r="I184" i="33"/>
  <c r="D91" i="38"/>
  <c r="D78" i="45" s="1"/>
  <c r="D138" i="37"/>
  <c r="D90" i="38"/>
  <c r="D77" i="45" s="1"/>
  <c r="M189" i="33"/>
  <c r="I189" i="33"/>
  <c r="J189" i="33"/>
  <c r="K189" i="33"/>
  <c r="L189" i="33"/>
  <c r="I190" i="33"/>
  <c r="K190" i="33"/>
  <c r="J190" i="33"/>
  <c r="L190" i="33"/>
  <c r="M190" i="33"/>
  <c r="N188" i="33"/>
  <c r="I185" i="33"/>
  <c r="J185" i="33"/>
  <c r="K185" i="33"/>
  <c r="L185" i="33"/>
  <c r="M185" i="33"/>
  <c r="M184" i="33"/>
  <c r="L184" i="33"/>
  <c r="K184" i="33"/>
  <c r="J184" i="33"/>
  <c r="D697" i="71"/>
  <c r="A697" i="71"/>
  <c r="A698" i="71"/>
  <c r="X697" i="71"/>
  <c r="Y697" i="71"/>
  <c r="Y696" i="71"/>
  <c r="X696" i="71"/>
  <c r="D696" i="71"/>
  <c r="Y695" i="71"/>
  <c r="X695" i="71"/>
  <c r="D695" i="71"/>
  <c r="D694" i="71"/>
  <c r="Y694" i="71"/>
  <c r="X694" i="71"/>
  <c r="Y693" i="71"/>
  <c r="X693" i="71"/>
  <c r="D693" i="71"/>
  <c r="Y692" i="71"/>
  <c r="X692" i="71"/>
  <c r="D692" i="71"/>
  <c r="Y691" i="71"/>
  <c r="X691" i="71"/>
  <c r="D691" i="71"/>
  <c r="A690" i="71"/>
  <c r="A691" i="71"/>
  <c r="A692" i="71"/>
  <c r="A693" i="71"/>
  <c r="A694" i="71"/>
  <c r="A695" i="71"/>
  <c r="A696" i="71"/>
  <c r="D187" i="33"/>
  <c r="Y690" i="71"/>
  <c r="X690" i="71"/>
  <c r="D690" i="71"/>
  <c r="Y689" i="71"/>
  <c r="X689" i="71"/>
  <c r="D689" i="71"/>
  <c r="Y688" i="71"/>
  <c r="X688" i="71"/>
  <c r="D688" i="71"/>
  <c r="Y687" i="71"/>
  <c r="X687" i="71"/>
  <c r="D687" i="71"/>
  <c r="Y686" i="71"/>
  <c r="X686" i="71"/>
  <c r="D686" i="71"/>
  <c r="A685" i="71"/>
  <c r="A686" i="71"/>
  <c r="A687" i="71"/>
  <c r="A688" i="71"/>
  <c r="A689" i="71"/>
  <c r="D180" i="33"/>
  <c r="D183" i="33"/>
  <c r="D159" i="37" s="1"/>
  <c r="Y685" i="71"/>
  <c r="X685" i="71"/>
  <c r="D685" i="71"/>
  <c r="Y684" i="71"/>
  <c r="X684" i="71"/>
  <c r="D684" i="71"/>
  <c r="Y683" i="71"/>
  <c r="X683" i="71"/>
  <c r="D683" i="71"/>
  <c r="D682" i="71"/>
  <c r="A681" i="71"/>
  <c r="A682" i="71"/>
  <c r="A683" i="71"/>
  <c r="A684" i="71"/>
  <c r="X682" i="71"/>
  <c r="Y682" i="71"/>
  <c r="D186" i="33"/>
  <c r="D227" i="38" s="1"/>
  <c r="Y681" i="71"/>
  <c r="X681" i="71"/>
  <c r="D681" i="71"/>
  <c r="Y680" i="71"/>
  <c r="X680" i="71"/>
  <c r="D680" i="71"/>
  <c r="Y679" i="71"/>
  <c r="X679" i="71"/>
  <c r="D679" i="71"/>
  <c r="Y678" i="71"/>
  <c r="X678" i="71"/>
  <c r="D678" i="71"/>
  <c r="D677" i="71"/>
  <c r="A677" i="71"/>
  <c r="A678" i="71"/>
  <c r="A679" i="71"/>
  <c r="A680" i="71"/>
  <c r="X677" i="71"/>
  <c r="Y677" i="71"/>
  <c r="Y676" i="71"/>
  <c r="X676" i="71"/>
  <c r="D676" i="71"/>
  <c r="Y675" i="71"/>
  <c r="X675" i="71"/>
  <c r="D675" i="71"/>
  <c r="Y674" i="71"/>
  <c r="X674" i="71"/>
  <c r="D674" i="71"/>
  <c r="Y673" i="71"/>
  <c r="X673" i="71"/>
  <c r="D673" i="71"/>
  <c r="Y672" i="71"/>
  <c r="X672" i="71"/>
  <c r="D672" i="71"/>
  <c r="A671" i="71"/>
  <c r="A672" i="71"/>
  <c r="A673" i="71"/>
  <c r="A674" i="71"/>
  <c r="A675" i="71"/>
  <c r="A676" i="71"/>
  <c r="D143" i="37" l="1"/>
  <c r="D106" i="38"/>
  <c r="D94" i="45" s="1"/>
  <c r="N190" i="33"/>
  <c r="N189" i="33"/>
  <c r="I187" i="33"/>
  <c r="J187" i="33"/>
  <c r="K187" i="33"/>
  <c r="L187" i="33"/>
  <c r="I186" i="33"/>
  <c r="J186" i="33"/>
  <c r="K186" i="33"/>
  <c r="L186" i="33"/>
  <c r="M186" i="33"/>
  <c r="N185" i="33"/>
  <c r="N184" i="33"/>
  <c r="K180" i="33"/>
  <c r="I180" i="33"/>
  <c r="J180" i="33"/>
  <c r="L180" i="33"/>
  <c r="M180" i="33"/>
  <c r="J183" i="33"/>
  <c r="K183" i="33"/>
  <c r="M183" i="33"/>
  <c r="I183" i="33"/>
  <c r="L183" i="33"/>
  <c r="Y671" i="71"/>
  <c r="X671" i="71"/>
  <c r="D671" i="71"/>
  <c r="Y670" i="71"/>
  <c r="X670" i="71"/>
  <c r="D670" i="71"/>
  <c r="A670" i="71"/>
  <c r="Y669" i="71"/>
  <c r="X669" i="71"/>
  <c r="D669" i="71"/>
  <c r="A669" i="71"/>
  <c r="Y668" i="71"/>
  <c r="X668" i="71"/>
  <c r="D668" i="71"/>
  <c r="A668" i="71"/>
  <c r="D667" i="71"/>
  <c r="A667" i="71"/>
  <c r="X667" i="71"/>
  <c r="Y667" i="71"/>
  <c r="D182" i="33"/>
  <c r="D178" i="33"/>
  <c r="D144" i="37" l="1"/>
  <c r="D141" i="38"/>
  <c r="D118" i="37"/>
  <c r="D85" i="38"/>
  <c r="D76" i="45" s="1"/>
  <c r="N186" i="33"/>
  <c r="N180" i="33"/>
  <c r="M182" i="33"/>
  <c r="I182" i="33"/>
  <c r="K182" i="33"/>
  <c r="J182" i="33"/>
  <c r="L182" i="33"/>
  <c r="N183" i="33"/>
  <c r="I178" i="33"/>
  <c r="J178" i="33"/>
  <c r="K178" i="33"/>
  <c r="L178" i="33"/>
  <c r="M178" i="33"/>
  <c r="N182" i="33" l="1"/>
  <c r="N178" i="33"/>
  <c r="Y666" i="71"/>
  <c r="X666" i="71"/>
  <c r="D666" i="71"/>
  <c r="A666" i="71"/>
  <c r="Y665" i="71"/>
  <c r="X665" i="71"/>
  <c r="D665" i="71"/>
  <c r="Y664" i="71"/>
  <c r="X664" i="71"/>
  <c r="D664" i="71"/>
  <c r="Y663" i="71"/>
  <c r="X663" i="71"/>
  <c r="D663" i="71"/>
  <c r="Y662" i="71"/>
  <c r="X662" i="71"/>
  <c r="D662" i="71"/>
  <c r="Y661" i="71"/>
  <c r="X661" i="71"/>
  <c r="D661" i="71"/>
  <c r="A661" i="71"/>
  <c r="A662" i="71"/>
  <c r="A663" i="71"/>
  <c r="A664" i="71"/>
  <c r="A665" i="71"/>
  <c r="D179" i="33"/>
  <c r="F10" i="43"/>
  <c r="H11" i="82"/>
  <c r="C90" i="50"/>
  <c r="C91" i="50"/>
  <c r="C92" i="50"/>
  <c r="C93" i="50"/>
  <c r="C94" i="50"/>
  <c r="C95" i="50"/>
  <c r="Y660" i="71"/>
  <c r="X660" i="71"/>
  <c r="D660" i="71"/>
  <c r="Y659" i="71"/>
  <c r="X659" i="71"/>
  <c r="D659" i="71"/>
  <c r="Y658" i="71"/>
  <c r="X658" i="71"/>
  <c r="D658" i="71"/>
  <c r="Y657" i="71"/>
  <c r="X657" i="71"/>
  <c r="D657" i="71"/>
  <c r="Y656" i="71"/>
  <c r="X656" i="71"/>
  <c r="D656" i="71"/>
  <c r="D655" i="71"/>
  <c r="A655" i="71"/>
  <c r="A656" i="71"/>
  <c r="A657" i="71"/>
  <c r="A658" i="71"/>
  <c r="A659" i="71"/>
  <c r="A660" i="71"/>
  <c r="X655" i="71"/>
  <c r="Y655" i="71"/>
  <c r="D181" i="33"/>
  <c r="D173" i="33"/>
  <c r="D75" i="38" s="1"/>
  <c r="D58" i="45" s="1"/>
  <c r="D174" i="33"/>
  <c r="D101" i="37" l="1"/>
  <c r="D246" i="38"/>
  <c r="D140" i="37"/>
  <c r="D101" i="38"/>
  <c r="D91" i="45" s="1"/>
  <c r="D116" i="37"/>
  <c r="D87" i="38"/>
  <c r="D74" i="45" s="1"/>
  <c r="I173" i="33"/>
  <c r="D108" i="37"/>
  <c r="K181" i="33"/>
  <c r="L181" i="33"/>
  <c r="I181" i="33"/>
  <c r="J181" i="33"/>
  <c r="K179" i="33"/>
  <c r="L179" i="33"/>
  <c r="I179" i="33"/>
  <c r="J179" i="33"/>
  <c r="I174" i="33"/>
  <c r="J174" i="33"/>
  <c r="K174" i="33"/>
  <c r="L174" i="33"/>
  <c r="M174" i="33"/>
  <c r="M173" i="33"/>
  <c r="L173" i="33"/>
  <c r="K173" i="33"/>
  <c r="J173" i="33"/>
  <c r="H37" i="50"/>
  <c r="C89" i="50"/>
  <c r="C88" i="50"/>
  <c r="C87" i="50"/>
  <c r="Y654" i="71"/>
  <c r="X654" i="71"/>
  <c r="D654" i="71"/>
  <c r="A654" i="71"/>
  <c r="Y653" i="71"/>
  <c r="X653" i="71"/>
  <c r="D653" i="71"/>
  <c r="A653" i="71"/>
  <c r="Y652" i="71"/>
  <c r="X652" i="71"/>
  <c r="D652" i="71"/>
  <c r="A652" i="71"/>
  <c r="Y651" i="71"/>
  <c r="X651" i="71"/>
  <c r="N173" i="33" l="1"/>
  <c r="N174" i="33"/>
  <c r="D651" i="71"/>
  <c r="A651" i="71"/>
  <c r="D650" i="71"/>
  <c r="A650" i="71"/>
  <c r="X650" i="71"/>
  <c r="Y650" i="71"/>
  <c r="Y649" i="71" l="1"/>
  <c r="X649" i="71"/>
  <c r="D649" i="71"/>
  <c r="A649" i="71"/>
  <c r="Y648" i="71"/>
  <c r="X648" i="71"/>
  <c r="D648" i="71"/>
  <c r="A648" i="71"/>
  <c r="Y647" i="71"/>
  <c r="X647" i="71"/>
  <c r="D647" i="71"/>
  <c r="A647" i="71"/>
  <c r="Y646" i="71"/>
  <c r="X646" i="71"/>
  <c r="D646" i="71"/>
  <c r="A646" i="71"/>
  <c r="Y645" i="71"/>
  <c r="X645" i="71"/>
  <c r="D645" i="71"/>
  <c r="A645" i="71"/>
  <c r="D644" i="71"/>
  <c r="A644" i="71"/>
  <c r="X644" i="71"/>
  <c r="Y644" i="71"/>
  <c r="D177" i="33"/>
  <c r="D210" i="38" s="1"/>
  <c r="H36" i="50"/>
  <c r="Y643" i="71"/>
  <c r="X643" i="71"/>
  <c r="D643" i="71"/>
  <c r="Y642" i="71"/>
  <c r="X642" i="71"/>
  <c r="D642" i="71"/>
  <c r="Y641" i="71"/>
  <c r="X641" i="71"/>
  <c r="D641" i="71"/>
  <c r="Y640" i="71"/>
  <c r="X640" i="71"/>
  <c r="D640" i="71"/>
  <c r="A639" i="71"/>
  <c r="A640" i="71"/>
  <c r="A641" i="71"/>
  <c r="A642" i="71"/>
  <c r="A643" i="71"/>
  <c r="Y639" i="71"/>
  <c r="X639" i="71"/>
  <c r="D639" i="71"/>
  <c r="Y638" i="71"/>
  <c r="X638" i="71"/>
  <c r="D638" i="71"/>
  <c r="Y637" i="71"/>
  <c r="X637" i="71"/>
  <c r="D637" i="71"/>
  <c r="Y636" i="71"/>
  <c r="X636" i="71"/>
  <c r="D636" i="71"/>
  <c r="Y635" i="71"/>
  <c r="X635" i="71"/>
  <c r="D635" i="71"/>
  <c r="D175" i="33"/>
  <c r="D171" i="33"/>
  <c r="A636" i="71"/>
  <c r="A637" i="71"/>
  <c r="A638" i="71"/>
  <c r="Y634" i="71"/>
  <c r="X634" i="71"/>
  <c r="D634" i="71"/>
  <c r="Y633" i="71"/>
  <c r="X633" i="71"/>
  <c r="D633" i="71"/>
  <c r="Y632" i="71"/>
  <c r="X632" i="71"/>
  <c r="D632" i="71"/>
  <c r="Y631" i="71"/>
  <c r="X631" i="71"/>
  <c r="D631" i="71"/>
  <c r="A632" i="71"/>
  <c r="A633" i="71"/>
  <c r="A634" i="71"/>
  <c r="A635" i="71"/>
  <c r="Y630" i="71"/>
  <c r="X630" i="71"/>
  <c r="D630" i="71"/>
  <c r="Y629" i="71"/>
  <c r="X629" i="71"/>
  <c r="D629" i="71"/>
  <c r="Y628" i="71"/>
  <c r="X628" i="71"/>
  <c r="D628" i="71"/>
  <c r="D627" i="71"/>
  <c r="X627" i="71"/>
  <c r="Y627" i="71"/>
  <c r="A629" i="71"/>
  <c r="A630" i="71"/>
  <c r="A631" i="71"/>
  <c r="D198" i="33"/>
  <c r="D172" i="33"/>
  <c r="D170" i="33"/>
  <c r="D226" i="38" s="1"/>
  <c r="Y626" i="71"/>
  <c r="X626" i="71"/>
  <c r="D626" i="71"/>
  <c r="Y625" i="71"/>
  <c r="X625" i="71"/>
  <c r="D625" i="71"/>
  <c r="D624" i="71"/>
  <c r="X624" i="71"/>
  <c r="Y624" i="71"/>
  <c r="A625" i="71"/>
  <c r="A626" i="71"/>
  <c r="A627" i="71"/>
  <c r="A628" i="71"/>
  <c r="D156" i="37" l="1"/>
  <c r="D65" i="38"/>
  <c r="D44" i="45" s="1"/>
  <c r="D213" i="37"/>
  <c r="D139" i="37"/>
  <c r="D95" i="38"/>
  <c r="D90" i="45" s="1"/>
  <c r="D117" i="37"/>
  <c r="D93" i="38"/>
  <c r="D75" i="45" s="1"/>
  <c r="D109" i="37"/>
  <c r="D80" i="38"/>
  <c r="D59" i="45" s="1"/>
  <c r="M170" i="33"/>
  <c r="D160" i="37"/>
  <c r="I198" i="33"/>
  <c r="J198" i="33"/>
  <c r="K198" i="33"/>
  <c r="L198" i="33"/>
  <c r="M198" i="33"/>
  <c r="I177" i="33"/>
  <c r="J177" i="33"/>
  <c r="K177" i="33"/>
  <c r="L177" i="33"/>
  <c r="L175" i="33"/>
  <c r="M175" i="33"/>
  <c r="I175" i="33"/>
  <c r="J175" i="33"/>
  <c r="K175" i="33"/>
  <c r="L172" i="33"/>
  <c r="M172" i="33"/>
  <c r="I172" i="33"/>
  <c r="J172" i="33"/>
  <c r="K172" i="33"/>
  <c r="I171" i="33"/>
  <c r="J171" i="33"/>
  <c r="K171" i="33"/>
  <c r="L171" i="33"/>
  <c r="M171" i="33"/>
  <c r="L170" i="33"/>
  <c r="K170" i="33"/>
  <c r="J170" i="33"/>
  <c r="I170" i="33"/>
  <c r="A624" i="71"/>
  <c r="Y623" i="71"/>
  <c r="X623" i="71"/>
  <c r="D623" i="71"/>
  <c r="Y622" i="71"/>
  <c r="X622" i="71"/>
  <c r="D622" i="71"/>
  <c r="Y621" i="71"/>
  <c r="X621" i="71"/>
  <c r="D621" i="71"/>
  <c r="Y620" i="71"/>
  <c r="X620" i="71"/>
  <c r="D620" i="71"/>
  <c r="D619" i="71"/>
  <c r="A619" i="71"/>
  <c r="A620" i="71"/>
  <c r="A621" i="71"/>
  <c r="A622" i="71"/>
  <c r="A623" i="71"/>
  <c r="X619" i="71"/>
  <c r="Y619" i="71"/>
  <c r="D167" i="33"/>
  <c r="D106" i="37" s="1"/>
  <c r="K10" i="75"/>
  <c r="N198" i="33" l="1"/>
  <c r="N175" i="33"/>
  <c r="N171" i="33"/>
  <c r="N172" i="33"/>
  <c r="N170" i="33"/>
  <c r="I167" i="33"/>
  <c r="J167" i="33"/>
  <c r="K167" i="33"/>
  <c r="L167" i="33"/>
  <c r="M167" i="33"/>
  <c r="Y618" i="71"/>
  <c r="X618" i="71"/>
  <c r="D618" i="71"/>
  <c r="Y617" i="71"/>
  <c r="X617" i="71"/>
  <c r="D617" i="71"/>
  <c r="Y616" i="71"/>
  <c r="X616" i="71"/>
  <c r="D616" i="71"/>
  <c r="D615" i="71"/>
  <c r="A615" i="71"/>
  <c r="A616" i="71"/>
  <c r="A617" i="71"/>
  <c r="A618" i="71"/>
  <c r="X615" i="71"/>
  <c r="Y615" i="71"/>
  <c r="D168" i="33"/>
  <c r="D166" i="33"/>
  <c r="Y614" i="71"/>
  <c r="X614" i="71"/>
  <c r="D614" i="71"/>
  <c r="Y613" i="71"/>
  <c r="X613" i="71"/>
  <c r="D613" i="71"/>
  <c r="Y612" i="71"/>
  <c r="X612" i="71"/>
  <c r="D612" i="71"/>
  <c r="A611" i="71"/>
  <c r="A612" i="71"/>
  <c r="A613" i="71"/>
  <c r="A614" i="71"/>
  <c r="Y611" i="71"/>
  <c r="X611" i="71"/>
  <c r="D611" i="71"/>
  <c r="Y610" i="71"/>
  <c r="X610" i="71"/>
  <c r="D610" i="71"/>
  <c r="A610" i="71"/>
  <c r="Y609" i="71"/>
  <c r="X609" i="71"/>
  <c r="D609" i="71"/>
  <c r="A609" i="71"/>
  <c r="D608" i="71"/>
  <c r="A608" i="71"/>
  <c r="X608" i="71"/>
  <c r="Y608" i="71"/>
  <c r="D176" i="33"/>
  <c r="G27" i="73"/>
  <c r="G23" i="73"/>
  <c r="G17" i="73"/>
  <c r="X607" i="71"/>
  <c r="Y607" i="71"/>
  <c r="D607" i="71"/>
  <c r="A607" i="71"/>
  <c r="Y606" i="71"/>
  <c r="X606" i="71"/>
  <c r="D606" i="71"/>
  <c r="A606" i="71"/>
  <c r="Y605" i="71"/>
  <c r="X605" i="71"/>
  <c r="D605" i="71"/>
  <c r="A605" i="71"/>
  <c r="D604" i="71"/>
  <c r="A604" i="71"/>
  <c r="X604" i="71"/>
  <c r="Y604" i="71"/>
  <c r="D47" i="38" l="1"/>
  <c r="D60" i="45" s="1"/>
  <c r="D204" i="37"/>
  <c r="D133" i="37"/>
  <c r="D77" i="38"/>
  <c r="D48" i="45" s="1"/>
  <c r="D122" i="37"/>
  <c r="D64" i="38"/>
  <c r="D69" i="45" s="1"/>
  <c r="I176" i="33"/>
  <c r="J176" i="33"/>
  <c r="K176" i="33"/>
  <c r="L176" i="33"/>
  <c r="M176" i="33"/>
  <c r="I168" i="33"/>
  <c r="J168" i="33"/>
  <c r="K168" i="33"/>
  <c r="L168" i="33"/>
  <c r="M168" i="33"/>
  <c r="N167" i="33"/>
  <c r="J166" i="33"/>
  <c r="K166" i="33"/>
  <c r="L166" i="33"/>
  <c r="I166" i="33"/>
  <c r="M166" i="33"/>
  <c r="M354" i="33"/>
  <c r="M353" i="33"/>
  <c r="M315" i="33" s="1"/>
  <c r="N315" i="33" s="1"/>
  <c r="M349" i="33"/>
  <c r="M317" i="33" s="1"/>
  <c r="N317" i="33" s="1"/>
  <c r="M311" i="33" l="1"/>
  <c r="M312" i="33"/>
  <c r="M313" i="33"/>
  <c r="N176" i="33"/>
  <c r="N168" i="33"/>
  <c r="N166" i="33"/>
  <c r="M340" i="33"/>
  <c r="M341" i="33"/>
  <c r="M339" i="33"/>
  <c r="M179" i="33" s="1"/>
  <c r="H265" i="38"/>
  <c r="G265" i="38"/>
  <c r="F265" i="38"/>
  <c r="E265" i="38"/>
  <c r="H264" i="38"/>
  <c r="G264" i="38"/>
  <c r="F264" i="38"/>
  <c r="E264" i="38"/>
  <c r="N313" i="33" l="1"/>
  <c r="N179" i="33"/>
  <c r="N311" i="33"/>
  <c r="N312" i="33"/>
  <c r="M342" i="33"/>
  <c r="M237" i="33" s="1"/>
  <c r="M338" i="33"/>
  <c r="M253" i="33" s="1"/>
  <c r="N237" i="33" l="1"/>
  <c r="N253" i="33"/>
  <c r="M256" i="33"/>
  <c r="M262" i="33"/>
  <c r="M187" i="33"/>
  <c r="Y603" i="71"/>
  <c r="X603" i="71"/>
  <c r="D603" i="71"/>
  <c r="Y602" i="71"/>
  <c r="X602" i="71"/>
  <c r="D602" i="71"/>
  <c r="Y601" i="71"/>
  <c r="X601" i="71"/>
  <c r="D601" i="71"/>
  <c r="A601" i="71"/>
  <c r="A602" i="71"/>
  <c r="A603" i="71"/>
  <c r="D169" i="33"/>
  <c r="D164" i="33"/>
  <c r="D245" i="37" s="1"/>
  <c r="N262" i="33" l="1"/>
  <c r="N187" i="33"/>
  <c r="N256" i="33"/>
  <c r="D58" i="38"/>
  <c r="D61" i="45" s="1"/>
  <c r="D205" i="37"/>
  <c r="L169" i="33"/>
  <c r="M169" i="33"/>
  <c r="J169" i="33"/>
  <c r="K169" i="33"/>
  <c r="I169" i="33"/>
  <c r="K164" i="33"/>
  <c r="L164" i="33"/>
  <c r="J164" i="33"/>
  <c r="M164" i="33"/>
  <c r="I164" i="33"/>
  <c r="N169" i="33" l="1"/>
  <c r="N164" i="33"/>
  <c r="Y600" i="71"/>
  <c r="X600" i="71"/>
  <c r="Y599" i="71"/>
  <c r="X599" i="71"/>
  <c r="D600" i="71"/>
  <c r="D599" i="71"/>
  <c r="Y598" i="71"/>
  <c r="X598" i="71"/>
  <c r="D598" i="71"/>
  <c r="D597" i="71"/>
  <c r="A597" i="71"/>
  <c r="A598" i="71"/>
  <c r="A599" i="71"/>
  <c r="A600" i="71"/>
  <c r="X597" i="71"/>
  <c r="Y597" i="71"/>
  <c r="D161" i="33"/>
  <c r="D110" i="37" l="1"/>
  <c r="D60" i="38"/>
  <c r="D62" i="45" s="1"/>
  <c r="I161" i="33"/>
  <c r="J161" i="33"/>
  <c r="K161" i="33"/>
  <c r="L161" i="33"/>
  <c r="M161" i="33"/>
  <c r="H6" i="50"/>
  <c r="H8" i="50"/>
  <c r="H9" i="50"/>
  <c r="H10" i="50"/>
  <c r="H11" i="50"/>
  <c r="H12" i="50"/>
  <c r="H13" i="50"/>
  <c r="H14" i="50"/>
  <c r="H32" i="50"/>
  <c r="H33" i="50"/>
  <c r="H34" i="50"/>
  <c r="H35" i="50"/>
  <c r="H38" i="50"/>
  <c r="H39" i="50"/>
  <c r="H40" i="50"/>
  <c r="H45" i="50"/>
  <c r="H46" i="50"/>
  <c r="H47" i="50"/>
  <c r="H48" i="50"/>
  <c r="H49" i="50"/>
  <c r="H50" i="50"/>
  <c r="H51" i="50"/>
  <c r="H52" i="50"/>
  <c r="H54" i="50"/>
  <c r="H55" i="50"/>
  <c r="H56" i="50"/>
  <c r="H57" i="50"/>
  <c r="H58" i="50"/>
  <c r="H59" i="50"/>
  <c r="H60" i="50"/>
  <c r="H61" i="50"/>
  <c r="H62" i="50"/>
  <c r="H63" i="50"/>
  <c r="H64" i="50"/>
  <c r="H65" i="50"/>
  <c r="H74" i="50"/>
  <c r="H75" i="50"/>
  <c r="H76" i="50"/>
  <c r="H77" i="50"/>
  <c r="H78" i="50"/>
  <c r="H79" i="50"/>
  <c r="H80" i="50"/>
  <c r="H81" i="50"/>
  <c r="H82" i="50"/>
  <c r="Y596" i="71"/>
  <c r="X596" i="71"/>
  <c r="D596" i="71"/>
  <c r="A596" i="71"/>
  <c r="Y595" i="71"/>
  <c r="X595" i="71"/>
  <c r="D595" i="71"/>
  <c r="A595" i="71"/>
  <c r="Y594" i="71"/>
  <c r="X594" i="71"/>
  <c r="D594" i="71"/>
  <c r="A594" i="71"/>
  <c r="Y593" i="71"/>
  <c r="X593" i="71"/>
  <c r="D593" i="71"/>
  <c r="A593" i="71"/>
  <c r="D592" i="71"/>
  <c r="A592" i="71"/>
  <c r="X592" i="71"/>
  <c r="Y592" i="71"/>
  <c r="D163" i="33"/>
  <c r="D293" i="37" s="1"/>
  <c r="D165" i="33"/>
  <c r="Y591" i="71"/>
  <c r="X591" i="71"/>
  <c r="D591" i="71"/>
  <c r="Y590" i="71"/>
  <c r="X590" i="71"/>
  <c r="D590" i="71"/>
  <c r="Y589" i="71"/>
  <c r="X589" i="71"/>
  <c r="D589" i="71"/>
  <c r="Y588" i="71"/>
  <c r="X588" i="71"/>
  <c r="D588" i="71"/>
  <c r="Y587" i="71"/>
  <c r="X587" i="71"/>
  <c r="D587" i="71"/>
  <c r="A587" i="71"/>
  <c r="A588" i="71"/>
  <c r="A589" i="71"/>
  <c r="A590" i="71"/>
  <c r="A591" i="71"/>
  <c r="D102" i="38" l="1"/>
  <c r="D73" i="45" s="1"/>
  <c r="D66" i="38"/>
  <c r="D46" i="45" s="1"/>
  <c r="D150" i="37"/>
  <c r="L165" i="33"/>
  <c r="I165" i="33"/>
  <c r="K165" i="33"/>
  <c r="J165" i="33"/>
  <c r="I163" i="33"/>
  <c r="L163" i="33"/>
  <c r="J163" i="33"/>
  <c r="K163" i="33"/>
  <c r="N161" i="33"/>
  <c r="X583" i="71"/>
  <c r="Y583" i="71"/>
  <c r="X584" i="71"/>
  <c r="Y584" i="71"/>
  <c r="X585" i="71"/>
  <c r="Y585" i="71"/>
  <c r="X586" i="71"/>
  <c r="Y586" i="71"/>
  <c r="D586" i="71"/>
  <c r="D585" i="71"/>
  <c r="D584" i="71"/>
  <c r="D583" i="71"/>
  <c r="D582" i="71"/>
  <c r="A582" i="71"/>
  <c r="A583" i="71"/>
  <c r="A584" i="71"/>
  <c r="A585" i="71"/>
  <c r="A586" i="71"/>
  <c r="X582" i="71"/>
  <c r="Y582" i="71"/>
  <c r="D581" i="71"/>
  <c r="Y577" i="71"/>
  <c r="X577" i="71"/>
  <c r="D577" i="71"/>
  <c r="A577" i="71"/>
  <c r="D580" i="71"/>
  <c r="Y579" i="71"/>
  <c r="D579" i="71"/>
  <c r="Y578" i="71"/>
  <c r="D578" i="71"/>
  <c r="A579" i="71"/>
  <c r="A580" i="71"/>
  <c r="A581" i="71"/>
  <c r="A576" i="71"/>
  <c r="A578" i="71"/>
  <c r="D159" i="33"/>
  <c r="X579" i="71"/>
  <c r="X578" i="71"/>
  <c r="Y567" i="71"/>
  <c r="X567" i="71"/>
  <c r="D567" i="71"/>
  <c r="A567" i="71"/>
  <c r="D576" i="71"/>
  <c r="D575" i="71"/>
  <c r="D574" i="71"/>
  <c r="D573" i="71"/>
  <c r="X573" i="71"/>
  <c r="Y573" i="71"/>
  <c r="X574" i="71"/>
  <c r="Y574" i="71"/>
  <c r="X575" i="71"/>
  <c r="Y575" i="71"/>
  <c r="X576" i="71"/>
  <c r="Y576" i="71"/>
  <c r="X580" i="71"/>
  <c r="Y580" i="71"/>
  <c r="X581" i="71"/>
  <c r="Y581" i="71"/>
  <c r="A572" i="71"/>
  <c r="A573" i="71"/>
  <c r="A574" i="71"/>
  <c r="A575" i="71"/>
  <c r="D160" i="33"/>
  <c r="D162" i="33"/>
  <c r="D105" i="37" l="1"/>
  <c r="D230" i="38"/>
  <c r="D111" i="37"/>
  <c r="D53" i="38"/>
  <c r="D63" i="45" s="1"/>
  <c r="D27" i="38"/>
  <c r="D68" i="45" s="1"/>
  <c r="D120" i="37"/>
  <c r="K162" i="33"/>
  <c r="L162" i="33"/>
  <c r="M162" i="33"/>
  <c r="I162" i="33"/>
  <c r="J162" i="33"/>
  <c r="I159" i="33"/>
  <c r="M159" i="33"/>
  <c r="J159" i="33"/>
  <c r="K159" i="33"/>
  <c r="L159" i="33"/>
  <c r="K160" i="33"/>
  <c r="L160" i="33"/>
  <c r="M160" i="33"/>
  <c r="I160" i="33"/>
  <c r="J160" i="33"/>
  <c r="Y572" i="71"/>
  <c r="X572" i="71"/>
  <c r="D572" i="71"/>
  <c r="Y571" i="71"/>
  <c r="X571" i="71"/>
  <c r="D571" i="71"/>
  <c r="Y570" i="71"/>
  <c r="X570" i="71"/>
  <c r="D570" i="71"/>
  <c r="Y569" i="71"/>
  <c r="X569" i="71"/>
  <c r="D569" i="71"/>
  <c r="Y568" i="71"/>
  <c r="X568" i="71"/>
  <c r="D568" i="71"/>
  <c r="A568" i="71"/>
  <c r="A569" i="71"/>
  <c r="A570" i="71"/>
  <c r="A571" i="71"/>
  <c r="N162" i="33" l="1"/>
  <c r="N159" i="33"/>
  <c r="N160" i="33"/>
  <c r="X563" i="71"/>
  <c r="Y563" i="71"/>
  <c r="D563" i="71"/>
  <c r="A563" i="71"/>
  <c r="Y566" i="71"/>
  <c r="X566" i="71"/>
  <c r="D566" i="71"/>
  <c r="Y565" i="71"/>
  <c r="X565" i="71"/>
  <c r="D565" i="71"/>
  <c r="Y564" i="71"/>
  <c r="X564" i="71"/>
  <c r="D564" i="71"/>
  <c r="D562" i="71"/>
  <c r="A564" i="71"/>
  <c r="A565" i="71"/>
  <c r="A566" i="71"/>
  <c r="A562" i="71"/>
  <c r="X562" i="71"/>
  <c r="Y562" i="71"/>
  <c r="D158" i="33"/>
  <c r="D156" i="33"/>
  <c r="H30" i="82"/>
  <c r="I30" i="82"/>
  <c r="H29" i="82"/>
  <c r="I29" i="82"/>
  <c r="D112" i="37" l="1"/>
  <c r="D84" i="38"/>
  <c r="D135" i="37"/>
  <c r="D79" i="38"/>
  <c r="D47" i="45" s="1"/>
  <c r="L158" i="33"/>
  <c r="I158" i="33"/>
  <c r="J158" i="33"/>
  <c r="K158" i="33"/>
  <c r="M156" i="33"/>
  <c r="I156" i="33"/>
  <c r="L156" i="33"/>
  <c r="J156" i="33"/>
  <c r="K156" i="33"/>
  <c r="N156" i="33" l="1"/>
  <c r="Y561" i="71"/>
  <c r="X561" i="71"/>
  <c r="D561" i="71"/>
  <c r="A561" i="71"/>
  <c r="Y560" i="71"/>
  <c r="X560" i="71"/>
  <c r="D560" i="71"/>
  <c r="A560" i="71"/>
  <c r="Y559" i="71"/>
  <c r="X559" i="71"/>
  <c r="D559" i="71"/>
  <c r="Y558" i="71"/>
  <c r="X558" i="71"/>
  <c r="D558" i="71"/>
  <c r="Y557" i="71"/>
  <c r="X557" i="71"/>
  <c r="D557" i="71"/>
  <c r="A558" i="71"/>
  <c r="A559" i="71"/>
  <c r="Y556" i="71"/>
  <c r="X556" i="71"/>
  <c r="D556" i="71"/>
  <c r="Y555" i="71"/>
  <c r="X555" i="71"/>
  <c r="D555" i="71"/>
  <c r="Y554" i="71"/>
  <c r="X554" i="71"/>
  <c r="D554" i="71"/>
  <c r="Y553" i="71"/>
  <c r="X553" i="71"/>
  <c r="D553" i="71"/>
  <c r="Y552" i="71"/>
  <c r="X552" i="71"/>
  <c r="D552" i="71"/>
  <c r="D551" i="71"/>
  <c r="A552" i="71"/>
  <c r="A553" i="71"/>
  <c r="A554" i="71"/>
  <c r="A555" i="71"/>
  <c r="A556" i="71"/>
  <c r="A557" i="71"/>
  <c r="A550" i="71"/>
  <c r="A551" i="71"/>
  <c r="X551" i="71"/>
  <c r="Y551" i="71"/>
  <c r="D155" i="33"/>
  <c r="D157" i="33"/>
  <c r="D154" i="33"/>
  <c r="D115" i="37" s="1"/>
  <c r="Y550" i="71"/>
  <c r="X550" i="71"/>
  <c r="D550" i="71"/>
  <c r="Y549" i="71"/>
  <c r="X549" i="71"/>
  <c r="D549" i="71"/>
  <c r="A549" i="71"/>
  <c r="Y548" i="71"/>
  <c r="X548" i="71"/>
  <c r="D548" i="71"/>
  <c r="Y547" i="71"/>
  <c r="X547" i="71"/>
  <c r="D547" i="71"/>
  <c r="Y546" i="71"/>
  <c r="X546" i="71"/>
  <c r="D546" i="71"/>
  <c r="Y545" i="71"/>
  <c r="X545" i="71"/>
  <c r="D545" i="71"/>
  <c r="A545" i="71"/>
  <c r="A546" i="71"/>
  <c r="A547" i="71"/>
  <c r="A548" i="71"/>
  <c r="Y544" i="71"/>
  <c r="X544" i="71"/>
  <c r="A544" i="71"/>
  <c r="D544" i="71"/>
  <c r="Y543" i="71"/>
  <c r="X543" i="71"/>
  <c r="D543" i="71"/>
  <c r="Y542" i="71"/>
  <c r="X542" i="71"/>
  <c r="D542" i="71"/>
  <c r="Y541" i="71"/>
  <c r="X541" i="71"/>
  <c r="D541" i="71"/>
  <c r="Y540" i="71"/>
  <c r="X540" i="71"/>
  <c r="D540" i="71"/>
  <c r="D539" i="71"/>
  <c r="A538" i="71"/>
  <c r="A539" i="71"/>
  <c r="A540" i="71"/>
  <c r="A541" i="71"/>
  <c r="A542" i="71"/>
  <c r="A543" i="71"/>
  <c r="X539" i="71"/>
  <c r="Y539" i="71"/>
  <c r="D150" i="33"/>
  <c r="D151" i="33"/>
  <c r="Y538" i="71"/>
  <c r="X538" i="71"/>
  <c r="D538" i="71"/>
  <c r="Y537" i="71"/>
  <c r="X537" i="71"/>
  <c r="D537" i="71"/>
  <c r="A537" i="71"/>
  <c r="Y536" i="71"/>
  <c r="X536" i="71"/>
  <c r="D536" i="71"/>
  <c r="A536" i="71"/>
  <c r="Y535" i="71"/>
  <c r="X535" i="71"/>
  <c r="D535" i="71"/>
  <c r="A535" i="71"/>
  <c r="Y534" i="71"/>
  <c r="X534" i="71"/>
  <c r="D534" i="71"/>
  <c r="A534" i="71"/>
  <c r="D533" i="71"/>
  <c r="A533" i="71"/>
  <c r="X533" i="71"/>
  <c r="Y533" i="71"/>
  <c r="Y532" i="71"/>
  <c r="X532" i="71"/>
  <c r="D532" i="71"/>
  <c r="A532" i="71"/>
  <c r="Y531" i="71"/>
  <c r="X531" i="71"/>
  <c r="D531" i="71"/>
  <c r="Y530" i="71"/>
  <c r="X530" i="71"/>
  <c r="D530" i="71"/>
  <c r="D529" i="71"/>
  <c r="A528" i="71"/>
  <c r="A529" i="71"/>
  <c r="A530" i="71"/>
  <c r="A531" i="71"/>
  <c r="X529" i="71"/>
  <c r="Y529" i="71"/>
  <c r="D147" i="33"/>
  <c r="D214" i="38" s="1"/>
  <c r="AG122" i="81"/>
  <c r="Y528" i="71"/>
  <c r="X528" i="71"/>
  <c r="D528" i="71"/>
  <c r="X527" i="71"/>
  <c r="D527" i="71"/>
  <c r="A527" i="71"/>
  <c r="X526" i="71"/>
  <c r="D526" i="71"/>
  <c r="A526" i="71"/>
  <c r="X525" i="71"/>
  <c r="D525" i="71"/>
  <c r="A525" i="71"/>
  <c r="Y525" i="71"/>
  <c r="Y526" i="71"/>
  <c r="Y527" i="71"/>
  <c r="D524" i="71"/>
  <c r="A524" i="71"/>
  <c r="X524" i="71"/>
  <c r="Y524" i="71"/>
  <c r="D104" i="37" l="1"/>
  <c r="D222" i="38"/>
  <c r="D39" i="38"/>
  <c r="D151" i="37"/>
  <c r="D114" i="37"/>
  <c r="D63" i="38"/>
  <c r="D65" i="45" s="1"/>
  <c r="D136" i="37"/>
  <c r="D49" i="38"/>
  <c r="I147" i="33"/>
  <c r="D103" i="37"/>
  <c r="M157" i="33"/>
  <c r="I157" i="33"/>
  <c r="J157" i="33"/>
  <c r="K157" i="33"/>
  <c r="L157" i="33"/>
  <c r="I155" i="33"/>
  <c r="L155" i="33"/>
  <c r="K155" i="33"/>
  <c r="M155" i="33"/>
  <c r="J155" i="33"/>
  <c r="M154" i="33"/>
  <c r="K154" i="33"/>
  <c r="L154" i="33"/>
  <c r="I154" i="33"/>
  <c r="J154" i="33"/>
  <c r="I150" i="33"/>
  <c r="J150" i="33"/>
  <c r="K150" i="33"/>
  <c r="L150" i="33"/>
  <c r="M150" i="33"/>
  <c r="L151" i="33"/>
  <c r="M151" i="33"/>
  <c r="K151" i="33"/>
  <c r="I151" i="33"/>
  <c r="J151" i="33"/>
  <c r="M147" i="33"/>
  <c r="L147" i="33"/>
  <c r="K147" i="33"/>
  <c r="J147" i="33"/>
  <c r="N157" i="33" l="1"/>
  <c r="N155" i="33"/>
  <c r="N154" i="33"/>
  <c r="N151" i="33"/>
  <c r="N150" i="33"/>
  <c r="N147" i="33"/>
  <c r="X523" i="71" l="1"/>
  <c r="Y523" i="71"/>
  <c r="D523" i="71"/>
  <c r="A523" i="71"/>
  <c r="X520" i="71"/>
  <c r="Y520" i="71"/>
  <c r="X521" i="71"/>
  <c r="Y521" i="71"/>
  <c r="X522" i="71"/>
  <c r="Y522" i="71"/>
  <c r="D522" i="71"/>
  <c r="D521" i="71"/>
  <c r="D520" i="71"/>
  <c r="A520" i="71"/>
  <c r="A521" i="71"/>
  <c r="A522" i="71"/>
  <c r="D146" i="33"/>
  <c r="D145" i="33"/>
  <c r="AS82" i="81"/>
  <c r="D102" i="37" l="1"/>
  <c r="D203" i="38"/>
  <c r="D137" i="37"/>
  <c r="D42" i="38"/>
  <c r="I146" i="33"/>
  <c r="K146" i="33"/>
  <c r="L146" i="33"/>
  <c r="M146" i="33"/>
  <c r="J146" i="33"/>
  <c r="I145" i="33"/>
  <c r="J145" i="33"/>
  <c r="K145" i="33"/>
  <c r="L145" i="33"/>
  <c r="M145" i="33"/>
  <c r="D518" i="71"/>
  <c r="D519" i="71"/>
  <c r="D517" i="71"/>
  <c r="X516" i="71"/>
  <c r="Y516" i="71"/>
  <c r="X517" i="71"/>
  <c r="Y517" i="71"/>
  <c r="X518" i="71"/>
  <c r="Y518" i="71"/>
  <c r="X519" i="71"/>
  <c r="Y519" i="71"/>
  <c r="A517" i="71"/>
  <c r="A518" i="71"/>
  <c r="A519" i="71"/>
  <c r="D153" i="33"/>
  <c r="D516" i="71"/>
  <c r="A516" i="71"/>
  <c r="D515" i="71"/>
  <c r="X515" i="71"/>
  <c r="Y515" i="71"/>
  <c r="A515" i="71"/>
  <c r="D514" i="71"/>
  <c r="A514" i="71"/>
  <c r="X514" i="71"/>
  <c r="Y514" i="71"/>
  <c r="D51" i="38" l="1"/>
  <c r="D43" i="45" s="1"/>
  <c r="D148" i="37"/>
  <c r="I153" i="33"/>
  <c r="J153" i="33"/>
  <c r="K153" i="33"/>
  <c r="L153" i="33"/>
  <c r="N146" i="33"/>
  <c r="N145" i="33"/>
  <c r="X512" i="71"/>
  <c r="Y512" i="71"/>
  <c r="X513" i="71"/>
  <c r="Y513" i="71"/>
  <c r="D513" i="71"/>
  <c r="D512" i="71"/>
  <c r="Y511" i="71"/>
  <c r="X511" i="71"/>
  <c r="D511" i="71"/>
  <c r="A511" i="71"/>
  <c r="A512" i="71"/>
  <c r="A513" i="71"/>
  <c r="D148" i="33"/>
  <c r="D155" i="37" s="1"/>
  <c r="D144" i="33"/>
  <c r="D134" i="37" s="1"/>
  <c r="L148" i="33" l="1"/>
  <c r="I148" i="33"/>
  <c r="J148" i="33"/>
  <c r="K148" i="33"/>
  <c r="M144" i="33"/>
  <c r="I144" i="33"/>
  <c r="L144" i="33"/>
  <c r="K144" i="33"/>
  <c r="J144" i="33"/>
  <c r="Q16" i="73"/>
  <c r="X507" i="71"/>
  <c r="Y507" i="71"/>
  <c r="X508" i="71"/>
  <c r="Y508" i="71"/>
  <c r="X509" i="71"/>
  <c r="Y509" i="71"/>
  <c r="X510" i="71"/>
  <c r="Y510" i="71"/>
  <c r="D510" i="71"/>
  <c r="A506" i="71"/>
  <c r="A507" i="71"/>
  <c r="A508" i="71"/>
  <c r="A509" i="71"/>
  <c r="A510" i="71"/>
  <c r="D507" i="71"/>
  <c r="D508" i="71"/>
  <c r="D509" i="71"/>
  <c r="D152" i="33"/>
  <c r="I41" i="73"/>
  <c r="D50" i="38" l="1"/>
  <c r="D42" i="45" s="1"/>
  <c r="D215" i="37"/>
  <c r="J152" i="33"/>
  <c r="K152" i="33"/>
  <c r="L152" i="33"/>
  <c r="I152" i="33"/>
  <c r="N144" i="33"/>
  <c r="X503" i="71"/>
  <c r="Y503" i="71"/>
  <c r="X504" i="71"/>
  <c r="Y504" i="71"/>
  <c r="X505" i="71"/>
  <c r="Y505" i="71"/>
  <c r="X506" i="71"/>
  <c r="Y506" i="71"/>
  <c r="D506" i="71"/>
  <c r="D505" i="71"/>
  <c r="D504" i="71"/>
  <c r="D503" i="71"/>
  <c r="A503" i="71"/>
  <c r="A504" i="71"/>
  <c r="A505" i="71"/>
  <c r="D149" i="33"/>
  <c r="X500" i="71"/>
  <c r="Y500" i="71"/>
  <c r="X501" i="71"/>
  <c r="Y501" i="71"/>
  <c r="X502" i="71"/>
  <c r="Y502" i="71"/>
  <c r="D502" i="71"/>
  <c r="D501" i="71"/>
  <c r="D500" i="71"/>
  <c r="D499" i="71"/>
  <c r="X499" i="71"/>
  <c r="Y499" i="71"/>
  <c r="A499" i="71"/>
  <c r="A500" i="71"/>
  <c r="A501" i="71"/>
  <c r="A502" i="71"/>
  <c r="E5" i="85"/>
  <c r="E9" i="85"/>
  <c r="E7" i="85"/>
  <c r="E11" i="85"/>
  <c r="E13" i="85"/>
  <c r="E15" i="85"/>
  <c r="E17" i="85"/>
  <c r="T28" i="85"/>
  <c r="T23" i="85"/>
  <c r="P28" i="85"/>
  <c r="P23" i="85"/>
  <c r="T14" i="85"/>
  <c r="T9" i="85"/>
  <c r="P14" i="85"/>
  <c r="P9" i="85"/>
  <c r="C2" i="75"/>
  <c r="I256" i="38"/>
  <c r="H248" i="38" s="1"/>
  <c r="I257" i="38"/>
  <c r="I258" i="38"/>
  <c r="I259" i="38"/>
  <c r="I260" i="38"/>
  <c r="I261" i="38"/>
  <c r="I262" i="38"/>
  <c r="I263" i="38"/>
  <c r="I264" i="38"/>
  <c r="I265" i="38"/>
  <c r="I266" i="38"/>
  <c r="I267" i="38"/>
  <c r="H187" i="38" s="1"/>
  <c r="I268" i="38"/>
  <c r="K268" i="38" s="1"/>
  <c r="I269" i="38"/>
  <c r="I270" i="38"/>
  <c r="I271" i="38"/>
  <c r="K271" i="38" s="1"/>
  <c r="I272" i="38"/>
  <c r="I273" i="38"/>
  <c r="K273" i="38" s="1"/>
  <c r="I274" i="38"/>
  <c r="K274" i="38" s="1"/>
  <c r="I275" i="38"/>
  <c r="K275" i="38" s="1"/>
  <c r="I277" i="38"/>
  <c r="I278" i="38"/>
  <c r="I279" i="38"/>
  <c r="K279" i="38" s="1"/>
  <c r="I280" i="38"/>
  <c r="H236" i="38" s="1"/>
  <c r="I281" i="38"/>
  <c r="K281" i="38" s="1"/>
  <c r="I282" i="38"/>
  <c r="K282" i="38" s="1"/>
  <c r="I283" i="38"/>
  <c r="I284" i="38"/>
  <c r="K284" i="38" s="1"/>
  <c r="I255" i="38"/>
  <c r="H247" i="38" s="1"/>
  <c r="K272" i="38" l="1"/>
  <c r="I246" i="38" s="1"/>
  <c r="H246" i="38"/>
  <c r="H232" i="38"/>
  <c r="H244" i="38"/>
  <c r="H218" i="38"/>
  <c r="H240" i="38"/>
  <c r="H217" i="38"/>
  <c r="H239" i="38"/>
  <c r="H221" i="38"/>
  <c r="H230" i="38"/>
  <c r="K278" i="38"/>
  <c r="I238" i="38" s="1"/>
  <c r="H238" i="38"/>
  <c r="K283" i="38"/>
  <c r="I237" i="38" s="1"/>
  <c r="H237" i="38"/>
  <c r="H233" i="38"/>
  <c r="H226" i="38"/>
  <c r="H214" i="38"/>
  <c r="K270" i="38"/>
  <c r="I235" i="38" s="1"/>
  <c r="H235" i="38"/>
  <c r="H215" i="38"/>
  <c r="H234" i="38"/>
  <c r="H231" i="38"/>
  <c r="H222" i="38"/>
  <c r="H210" i="38"/>
  <c r="H186" i="38"/>
  <c r="H213" i="38"/>
  <c r="H223" i="38"/>
  <c r="H211" i="38"/>
  <c r="H219" i="38"/>
  <c r="H227" i="38"/>
  <c r="H208" i="38"/>
  <c r="H216" i="38"/>
  <c r="H207" i="38"/>
  <c r="H108" i="38"/>
  <c r="H220" i="38"/>
  <c r="H188" i="38"/>
  <c r="H205" i="38"/>
  <c r="H206" i="38"/>
  <c r="H203" i="38"/>
  <c r="H199" i="38"/>
  <c r="H192" i="38"/>
  <c r="H200" i="38"/>
  <c r="H198" i="38"/>
  <c r="H190" i="38"/>
  <c r="H184" i="38"/>
  <c r="H193" i="38"/>
  <c r="K269" i="38"/>
  <c r="H180" i="38"/>
  <c r="H174" i="38"/>
  <c r="H176" i="38"/>
  <c r="H183" i="38"/>
  <c r="H139" i="38"/>
  <c r="H202" i="38"/>
  <c r="H161" i="38"/>
  <c r="H172" i="38"/>
  <c r="H178" i="38"/>
  <c r="H168" i="38"/>
  <c r="H165" i="38"/>
  <c r="H153" i="38"/>
  <c r="H164" i="38"/>
  <c r="H182" i="38"/>
  <c r="H158" i="38"/>
  <c r="H166" i="38"/>
  <c r="H93" i="38"/>
  <c r="H160" i="38"/>
  <c r="H151" i="38"/>
  <c r="H150" i="38"/>
  <c r="K261" i="38"/>
  <c r="H136" i="38"/>
  <c r="H126" i="38"/>
  <c r="H162" i="38"/>
  <c r="H146" i="38"/>
  <c r="H129" i="38"/>
  <c r="K260" i="38"/>
  <c r="H141" i="38"/>
  <c r="K277" i="38"/>
  <c r="I142" i="38" s="1"/>
  <c r="H142" i="38"/>
  <c r="K280" i="38"/>
  <c r="H135" i="38"/>
  <c r="H130" i="38"/>
  <c r="H131" i="38"/>
  <c r="H116" i="38"/>
  <c r="H122" i="38"/>
  <c r="K266" i="38"/>
  <c r="I244" i="38" s="1"/>
  <c r="H125" i="38"/>
  <c r="H118" i="38"/>
  <c r="H87" i="38"/>
  <c r="H79" i="38"/>
  <c r="H117" i="38"/>
  <c r="H112" i="38"/>
  <c r="H114" i="38"/>
  <c r="H119" i="38"/>
  <c r="H106" i="38"/>
  <c r="H123" i="38"/>
  <c r="H109" i="38"/>
  <c r="H104" i="38"/>
  <c r="H110" i="38"/>
  <c r="H97" i="38"/>
  <c r="H105" i="38"/>
  <c r="K264" i="38"/>
  <c r="H102" i="38"/>
  <c r="H84" i="38"/>
  <c r="H103" i="38"/>
  <c r="H50" i="38"/>
  <c r="H98" i="38"/>
  <c r="H101" i="38"/>
  <c r="H94" i="38"/>
  <c r="H100" i="38"/>
  <c r="H68" i="38"/>
  <c r="H95" i="38"/>
  <c r="H85" i="38"/>
  <c r="H91" i="38"/>
  <c r="H86" i="38"/>
  <c r="H90" i="38"/>
  <c r="D89" i="38"/>
  <c r="D64" i="45" s="1"/>
  <c r="H77" i="38"/>
  <c r="H81" i="38"/>
  <c r="H75" i="38"/>
  <c r="H80" i="38"/>
  <c r="K267" i="38"/>
  <c r="I187" i="38" s="1"/>
  <c r="H66" i="38"/>
  <c r="H42" i="38"/>
  <c r="H65" i="38"/>
  <c r="H53" i="38"/>
  <c r="H64" i="38"/>
  <c r="I247" i="38"/>
  <c r="H63" i="38"/>
  <c r="D113" i="37"/>
  <c r="D67" i="38"/>
  <c r="D66" i="45" s="1"/>
  <c r="H49" i="38"/>
  <c r="H60" i="38"/>
  <c r="K263" i="38"/>
  <c r="I210" i="38" s="1"/>
  <c r="H59" i="38"/>
  <c r="K262" i="38"/>
  <c r="H58" i="38"/>
  <c r="K259" i="38"/>
  <c r="H57" i="38"/>
  <c r="K265" i="38"/>
  <c r="H51" i="38"/>
  <c r="K256" i="38"/>
  <c r="I248" i="38" s="1"/>
  <c r="H47" i="38"/>
  <c r="K258" i="38"/>
  <c r="H39" i="38"/>
  <c r="K257" i="38"/>
  <c r="H27" i="38"/>
  <c r="I149" i="33"/>
  <c r="J149" i="33"/>
  <c r="K149" i="33"/>
  <c r="L149" i="33"/>
  <c r="M149" i="33"/>
  <c r="P16" i="85"/>
  <c r="T30" i="85"/>
  <c r="D18" i="85" s="1"/>
  <c r="P30" i="85"/>
  <c r="D4" i="85" s="1"/>
  <c r="T16" i="85"/>
  <c r="L21" i="43"/>
  <c r="I218" i="38" l="1"/>
  <c r="I240" i="38"/>
  <c r="I217" i="38"/>
  <c r="I239" i="38"/>
  <c r="I221" i="38"/>
  <c r="I230" i="38"/>
  <c r="I233" i="38"/>
  <c r="I172" i="38"/>
  <c r="I236" i="38"/>
  <c r="I234" i="38"/>
  <c r="I232" i="38"/>
  <c r="I214" i="38"/>
  <c r="I222" i="38"/>
  <c r="I231" i="38"/>
  <c r="I223" i="38"/>
  <c r="I211" i="38"/>
  <c r="I186" i="38"/>
  <c r="I213" i="38"/>
  <c r="I219" i="38"/>
  <c r="I227" i="38"/>
  <c r="I226" i="38"/>
  <c r="I208" i="38"/>
  <c r="I216" i="38"/>
  <c r="I207" i="38"/>
  <c r="I108" i="38"/>
  <c r="I220" i="38"/>
  <c r="I188" i="38"/>
  <c r="I199" i="38"/>
  <c r="I205" i="38"/>
  <c r="I206" i="38"/>
  <c r="I203" i="38"/>
  <c r="I117" i="38"/>
  <c r="I102" i="38"/>
  <c r="I198" i="38"/>
  <c r="I192" i="38"/>
  <c r="I200" i="38"/>
  <c r="I202" i="38"/>
  <c r="I215" i="38"/>
  <c r="I190" i="38"/>
  <c r="I184" i="38"/>
  <c r="I193" i="38"/>
  <c r="I180" i="38"/>
  <c r="I176" i="38"/>
  <c r="I183" i="38"/>
  <c r="I164" i="38"/>
  <c r="I174" i="38"/>
  <c r="I168" i="38"/>
  <c r="I178" i="38"/>
  <c r="I182" i="38"/>
  <c r="I160" i="38"/>
  <c r="I165" i="38"/>
  <c r="I158" i="38"/>
  <c r="I166" i="38"/>
  <c r="I135" i="38"/>
  <c r="I161" i="38"/>
  <c r="I80" i="38"/>
  <c r="I153" i="38"/>
  <c r="I150" i="38"/>
  <c r="I151" i="38"/>
  <c r="I162" i="38"/>
  <c r="I136" i="38"/>
  <c r="I146" i="38"/>
  <c r="I125" i="38"/>
  <c r="I139" i="38"/>
  <c r="I129" i="38"/>
  <c r="I141" i="38"/>
  <c r="I130" i="38"/>
  <c r="I122" i="38"/>
  <c r="I131" i="38"/>
  <c r="I110" i="38"/>
  <c r="I126" i="38"/>
  <c r="I105" i="38"/>
  <c r="I101" i="38"/>
  <c r="I116" i="38"/>
  <c r="I118" i="38"/>
  <c r="I109" i="38"/>
  <c r="I112" i="38"/>
  <c r="I123" i="38"/>
  <c r="I114" i="38"/>
  <c r="I119" i="38"/>
  <c r="I100" i="38"/>
  <c r="I104" i="38"/>
  <c r="I103" i="38"/>
  <c r="I106" i="38"/>
  <c r="I91" i="38"/>
  <c r="I98" i="38"/>
  <c r="I95" i="38"/>
  <c r="I94" i="38"/>
  <c r="I90" i="38"/>
  <c r="I97" i="38"/>
  <c r="I57" i="38"/>
  <c r="I93" i="38"/>
  <c r="H89" i="38"/>
  <c r="I89" i="38"/>
  <c r="I66" i="38"/>
  <c r="I87" i="38"/>
  <c r="I58" i="38"/>
  <c r="I86" i="38"/>
  <c r="I81" i="38"/>
  <c r="I85" i="38"/>
  <c r="I65" i="38"/>
  <c r="I84" i="38"/>
  <c r="I59" i="38"/>
  <c r="I79" i="38"/>
  <c r="I63" i="38"/>
  <c r="I75" i="38"/>
  <c r="I60" i="38"/>
  <c r="I77" i="38"/>
  <c r="H67" i="38"/>
  <c r="I67" i="38"/>
  <c r="I64" i="38"/>
  <c r="I68" i="38"/>
  <c r="I27" i="38"/>
  <c r="I53" i="38"/>
  <c r="I51" i="38"/>
  <c r="I50" i="38"/>
  <c r="I47" i="38"/>
  <c r="I49" i="38"/>
  <c r="I39" i="38"/>
  <c r="I42" i="38"/>
  <c r="N149" i="33"/>
  <c r="D16" i="85"/>
  <c r="D10" i="85"/>
  <c r="D14" i="85"/>
  <c r="D8" i="85"/>
  <c r="D6" i="85"/>
  <c r="D12" i="85"/>
  <c r="D142" i="33"/>
  <c r="H34" i="73"/>
  <c r="K2" i="71"/>
  <c r="X498" i="71"/>
  <c r="Y498" i="71"/>
  <c r="X497" i="71"/>
  <c r="Y497" i="71"/>
  <c r="D496" i="71"/>
  <c r="D497" i="71"/>
  <c r="D498" i="71"/>
  <c r="X496" i="71"/>
  <c r="Y496" i="71"/>
  <c r="A496" i="71"/>
  <c r="A497" i="71"/>
  <c r="A498" i="71"/>
  <c r="X495" i="71"/>
  <c r="Y495" i="71"/>
  <c r="D495" i="71"/>
  <c r="D494" i="71"/>
  <c r="X494" i="71"/>
  <c r="Y494" i="71"/>
  <c r="A493" i="71"/>
  <c r="A494" i="71"/>
  <c r="A495" i="71"/>
  <c r="G37" i="73"/>
  <c r="D147" i="37" l="1"/>
  <c r="D148" i="38"/>
  <c r="K142" i="33"/>
  <c r="J142" i="33"/>
  <c r="I142" i="33"/>
  <c r="L142" i="33"/>
  <c r="M142" i="33"/>
  <c r="J36" i="76"/>
  <c r="H148" i="38" l="1"/>
  <c r="I148" i="38"/>
  <c r="N142" i="33"/>
  <c r="N324" i="33"/>
  <c r="N325" i="33"/>
  <c r="N326" i="33"/>
  <c r="N327" i="33"/>
  <c r="N332" i="33"/>
  <c r="N338" i="33"/>
  <c r="N339" i="33"/>
  <c r="N340" i="33"/>
  <c r="N341" i="33"/>
  <c r="N342" i="33"/>
  <c r="N344" i="33"/>
  <c r="N345" i="33"/>
  <c r="N346" i="33"/>
  <c r="N347" i="33"/>
  <c r="N348" i="33"/>
  <c r="N349" i="33"/>
  <c r="N350" i="33"/>
  <c r="N351" i="33"/>
  <c r="N352" i="33"/>
  <c r="N353" i="33"/>
  <c r="N354" i="33"/>
  <c r="N355" i="33"/>
  <c r="N356" i="33"/>
  <c r="N357" i="33"/>
  <c r="N358" i="33"/>
  <c r="N321" i="33"/>
  <c r="N322" i="33"/>
  <c r="N323" i="33"/>
  <c r="N320" i="33"/>
  <c r="N334" i="33"/>
  <c r="M300" i="33"/>
  <c r="N336" i="33"/>
  <c r="N300" i="33" l="1"/>
  <c r="N337" i="33"/>
  <c r="M216" i="33"/>
  <c r="Y493" i="71"/>
  <c r="X493" i="71"/>
  <c r="A492" i="71"/>
  <c r="D493" i="71"/>
  <c r="D492" i="71"/>
  <c r="X492" i="71"/>
  <c r="Y492" i="71"/>
  <c r="A468" i="71"/>
  <c r="A471" i="71"/>
  <c r="A472" i="71"/>
  <c r="A473" i="71"/>
  <c r="A474" i="71"/>
  <c r="A475" i="71"/>
  <c r="A476" i="71"/>
  <c r="A477" i="71"/>
  <c r="A478" i="71"/>
  <c r="A479" i="71"/>
  <c r="A480" i="71"/>
  <c r="A481" i="71"/>
  <c r="A482" i="71"/>
  <c r="A483" i="71"/>
  <c r="A484" i="71"/>
  <c r="A485" i="71"/>
  <c r="A486" i="71"/>
  <c r="A487" i="71"/>
  <c r="A488" i="71"/>
  <c r="A489" i="71"/>
  <c r="A490" i="71"/>
  <c r="A491" i="71"/>
  <c r="Y491" i="71"/>
  <c r="X491" i="71"/>
  <c r="Y490" i="71"/>
  <c r="X490" i="71"/>
  <c r="D490" i="71"/>
  <c r="Y489" i="71"/>
  <c r="X489" i="71"/>
  <c r="D489" i="71"/>
  <c r="Y488" i="71"/>
  <c r="X488" i="71"/>
  <c r="D488" i="71"/>
  <c r="D487" i="71"/>
  <c r="X487" i="71"/>
  <c r="Y487" i="71"/>
  <c r="N216" i="33" l="1"/>
  <c r="D140" i="33"/>
  <c r="D54" i="38" s="1"/>
  <c r="D51" i="45" s="1"/>
  <c r="D141" i="33"/>
  <c r="C24" i="50"/>
  <c r="C21" i="50"/>
  <c r="C22" i="50"/>
  <c r="C26" i="50"/>
  <c r="C27" i="50"/>
  <c r="C28" i="50"/>
  <c r="AI26" i="81"/>
  <c r="D143" i="33"/>
  <c r="C29" i="50"/>
  <c r="Y486" i="71"/>
  <c r="X486" i="71"/>
  <c r="D486" i="71"/>
  <c r="D482" i="71"/>
  <c r="D483" i="71"/>
  <c r="D484" i="71"/>
  <c r="X482" i="71"/>
  <c r="Y482" i="71"/>
  <c r="X483" i="71"/>
  <c r="Y483" i="71"/>
  <c r="X484" i="71"/>
  <c r="Y484" i="71"/>
  <c r="X485" i="71"/>
  <c r="Y485" i="71"/>
  <c r="D107" i="37" l="1"/>
  <c r="D189" i="38"/>
  <c r="D28" i="38"/>
  <c r="H28" i="38" s="1"/>
  <c r="D154" i="37"/>
  <c r="I54" i="38"/>
  <c r="H54" i="38"/>
  <c r="D129" i="37"/>
  <c r="D61" i="38"/>
  <c r="D50" i="45" s="1"/>
  <c r="M143" i="33"/>
  <c r="L143" i="33"/>
  <c r="K143" i="33"/>
  <c r="J143" i="33"/>
  <c r="I143" i="33"/>
  <c r="M141" i="33"/>
  <c r="L141" i="33"/>
  <c r="K141" i="33"/>
  <c r="J141" i="33"/>
  <c r="I141" i="33"/>
  <c r="L140" i="33"/>
  <c r="K140" i="33"/>
  <c r="J140" i="33"/>
  <c r="I140" i="33"/>
  <c r="M140" i="33"/>
  <c r="X480" i="71"/>
  <c r="X481" i="71"/>
  <c r="D480" i="71"/>
  <c r="D481" i="71"/>
  <c r="Y479" i="71"/>
  <c r="Y480" i="71"/>
  <c r="Y481" i="71"/>
  <c r="X477" i="71"/>
  <c r="X478" i="71"/>
  <c r="X479" i="71"/>
  <c r="D479" i="71"/>
  <c r="D477" i="71"/>
  <c r="D476" i="71"/>
  <c r="X476" i="71"/>
  <c r="Y470" i="71"/>
  <c r="Y471" i="71"/>
  <c r="Y472" i="71"/>
  <c r="Y473" i="71"/>
  <c r="Y474" i="71"/>
  <c r="Y475" i="71"/>
  <c r="Y476" i="71"/>
  <c r="Y477" i="71"/>
  <c r="Y478" i="71"/>
  <c r="X470" i="71"/>
  <c r="X471" i="71"/>
  <c r="X472" i="71"/>
  <c r="X473" i="71"/>
  <c r="X474" i="71"/>
  <c r="X475" i="71"/>
  <c r="A469" i="71"/>
  <c r="A470" i="71"/>
  <c r="X469" i="71"/>
  <c r="Y469" i="71"/>
  <c r="D468" i="71"/>
  <c r="D469" i="71"/>
  <c r="D470" i="71"/>
  <c r="D471" i="71"/>
  <c r="D472" i="71"/>
  <c r="D473" i="71"/>
  <c r="D474" i="71"/>
  <c r="D475" i="71"/>
  <c r="X468" i="71"/>
  <c r="Y468" i="71"/>
  <c r="G95" i="37"/>
  <c r="G96" i="37"/>
  <c r="G97" i="37"/>
  <c r="G94" i="37"/>
  <c r="J18" i="26"/>
  <c r="G98" i="37"/>
  <c r="G99" i="37"/>
  <c r="G100" i="37"/>
  <c r="G93" i="37"/>
  <c r="G92" i="37"/>
  <c r="G91" i="37"/>
  <c r="G90" i="37"/>
  <c r="G89" i="37"/>
  <c r="D137" i="33"/>
  <c r="D138" i="33"/>
  <c r="D243" i="38" s="1"/>
  <c r="G85" i="37"/>
  <c r="G86" i="37"/>
  <c r="G87" i="37"/>
  <c r="G88" i="37"/>
  <c r="Y467" i="71"/>
  <c r="X467" i="71"/>
  <c r="D467" i="71"/>
  <c r="A467" i="71"/>
  <c r="D132" i="33"/>
  <c r="D73" i="38" s="1"/>
  <c r="D72" i="45" s="1"/>
  <c r="G80" i="37"/>
  <c r="G81" i="37"/>
  <c r="G82" i="37"/>
  <c r="G83" i="37"/>
  <c r="G84" i="37"/>
  <c r="G79" i="37"/>
  <c r="X466" i="71"/>
  <c r="D466" i="71"/>
  <c r="X465" i="71"/>
  <c r="D465" i="71"/>
  <c r="Y465" i="71"/>
  <c r="Y466" i="71"/>
  <c r="D464" i="71"/>
  <c r="A463" i="71"/>
  <c r="A464" i="71"/>
  <c r="A465" i="71"/>
  <c r="A466" i="71"/>
  <c r="X464" i="71"/>
  <c r="Y464" i="71"/>
  <c r="D139" i="33"/>
  <c r="D130" i="33"/>
  <c r="D155" i="38" s="1"/>
  <c r="G77" i="37"/>
  <c r="G78" i="37"/>
  <c r="G76" i="37"/>
  <c r="Y463" i="71"/>
  <c r="X463" i="71"/>
  <c r="Y462" i="71"/>
  <c r="X462" i="71"/>
  <c r="D462" i="71"/>
  <c r="Y461" i="71"/>
  <c r="X461" i="71"/>
  <c r="D461" i="71"/>
  <c r="D460" i="71"/>
  <c r="Y460" i="71"/>
  <c r="X460" i="71"/>
  <c r="D459" i="71"/>
  <c r="A461" i="71"/>
  <c r="A462" i="71"/>
  <c r="A459" i="71"/>
  <c r="A460" i="71"/>
  <c r="X459" i="71"/>
  <c r="Y459" i="71"/>
  <c r="D134" i="33"/>
  <c r="D153" i="37" s="1"/>
  <c r="C82" i="50"/>
  <c r="G72" i="37"/>
  <c r="G73" i="37"/>
  <c r="G74" i="37"/>
  <c r="G75" i="37"/>
  <c r="Y458" i="71"/>
  <c r="X458" i="71"/>
  <c r="A458" i="71"/>
  <c r="Y457" i="71"/>
  <c r="X457" i="71"/>
  <c r="D457" i="71"/>
  <c r="Y456" i="71"/>
  <c r="X456" i="71"/>
  <c r="D456" i="71"/>
  <c r="Y455" i="71"/>
  <c r="X455" i="71"/>
  <c r="D455" i="71"/>
  <c r="Y454" i="71"/>
  <c r="X454" i="71"/>
  <c r="D454" i="71"/>
  <c r="D453" i="71"/>
  <c r="A453" i="71"/>
  <c r="A454" i="71"/>
  <c r="A455" i="71"/>
  <c r="A456" i="71"/>
  <c r="A457" i="71"/>
  <c r="X453" i="71"/>
  <c r="Y453" i="71"/>
  <c r="D133" i="33"/>
  <c r="D72" i="38" s="1"/>
  <c r="D53" i="45" s="1"/>
  <c r="P15" i="73"/>
  <c r="C14" i="66"/>
  <c r="G69" i="37"/>
  <c r="G70" i="37"/>
  <c r="G71" i="37"/>
  <c r="G68" i="37"/>
  <c r="G64" i="37"/>
  <c r="G65" i="37"/>
  <c r="G66" i="37"/>
  <c r="G67" i="37"/>
  <c r="G63" i="37"/>
  <c r="D452" i="71"/>
  <c r="Y452" i="71"/>
  <c r="X452" i="71"/>
  <c r="Y451" i="71"/>
  <c r="X451" i="71"/>
  <c r="D451" i="71"/>
  <c r="Y450" i="71"/>
  <c r="X450" i="71"/>
  <c r="D450" i="71"/>
  <c r="A449" i="71"/>
  <c r="A450" i="71"/>
  <c r="A451" i="71"/>
  <c r="A452" i="71"/>
  <c r="Y449" i="71"/>
  <c r="X449" i="71"/>
  <c r="Y448" i="71"/>
  <c r="X448" i="71"/>
  <c r="D448" i="71"/>
  <c r="Y447" i="71"/>
  <c r="X447" i="71"/>
  <c r="D447" i="71"/>
  <c r="Y446" i="71"/>
  <c r="X446" i="71"/>
  <c r="D446" i="71"/>
  <c r="Y445" i="71"/>
  <c r="X445" i="71"/>
  <c r="D445" i="71"/>
  <c r="D444" i="71"/>
  <c r="A443" i="71"/>
  <c r="A444" i="71"/>
  <c r="A445" i="71"/>
  <c r="A446" i="71"/>
  <c r="A447" i="71"/>
  <c r="A448" i="71"/>
  <c r="X444" i="71"/>
  <c r="Y444" i="71"/>
  <c r="J128" i="33"/>
  <c r="Q22" i="73"/>
  <c r="Y443" i="71"/>
  <c r="X443" i="71"/>
  <c r="Y442" i="71"/>
  <c r="X442" i="71"/>
  <c r="D442" i="71"/>
  <c r="A442" i="71"/>
  <c r="Y441" i="71"/>
  <c r="X441" i="71"/>
  <c r="D441" i="71"/>
  <c r="Y440" i="71"/>
  <c r="X440" i="71"/>
  <c r="D440" i="71"/>
  <c r="D439" i="71"/>
  <c r="A439" i="71"/>
  <c r="A440" i="71"/>
  <c r="A441" i="71"/>
  <c r="X439" i="71"/>
  <c r="Y439" i="71"/>
  <c r="G62" i="37"/>
  <c r="H243" i="38" l="1"/>
  <c r="I243" i="38"/>
  <c r="D228" i="37"/>
  <c r="H189" i="38"/>
  <c r="I189" i="38"/>
  <c r="H155" i="38"/>
  <c r="I155" i="38"/>
  <c r="D216" i="37"/>
  <c r="D171" i="38"/>
  <c r="I130" i="33"/>
  <c r="D225" i="37"/>
  <c r="I73" i="38"/>
  <c r="H73" i="38"/>
  <c r="I72" i="38"/>
  <c r="H72" i="38"/>
  <c r="I28" i="38"/>
  <c r="D130" i="37"/>
  <c r="D69" i="38"/>
  <c r="D52" i="45" s="1"/>
  <c r="H61" i="38"/>
  <c r="I61" i="38"/>
  <c r="M132" i="33"/>
  <c r="D146" i="37"/>
  <c r="M134" i="33"/>
  <c r="D44" i="38"/>
  <c r="M133" i="33"/>
  <c r="D132" i="37"/>
  <c r="N143" i="33"/>
  <c r="N141" i="33"/>
  <c r="N140" i="33"/>
  <c r="M139" i="33"/>
  <c r="K139" i="33"/>
  <c r="J139" i="33"/>
  <c r="I139" i="33"/>
  <c r="L139" i="33"/>
  <c r="J138" i="33"/>
  <c r="L138" i="33"/>
  <c r="K138" i="33"/>
  <c r="I138" i="33"/>
  <c r="I137" i="33"/>
  <c r="J137" i="33"/>
  <c r="K137" i="33"/>
  <c r="L137" i="33"/>
  <c r="M137" i="33"/>
  <c r="I135" i="33"/>
  <c r="J135" i="33"/>
  <c r="K135" i="33"/>
  <c r="L135" i="33"/>
  <c r="M135" i="33"/>
  <c r="K134" i="33"/>
  <c r="I134" i="33"/>
  <c r="J134" i="33"/>
  <c r="L134" i="33"/>
  <c r="K133" i="33"/>
  <c r="L133" i="33"/>
  <c r="I133" i="33"/>
  <c r="J133" i="33"/>
  <c r="I132" i="33"/>
  <c r="J132" i="33"/>
  <c r="K132" i="33"/>
  <c r="L132" i="33"/>
  <c r="K130" i="33"/>
  <c r="M130" i="33"/>
  <c r="L130" i="33"/>
  <c r="J130" i="33"/>
  <c r="M128" i="33"/>
  <c r="L128" i="33"/>
  <c r="K128" i="33"/>
  <c r="I128" i="33"/>
  <c r="G59" i="37"/>
  <c r="G60" i="37"/>
  <c r="G61" i="37"/>
  <c r="G58" i="37"/>
  <c r="Y438" i="71"/>
  <c r="X438" i="71"/>
  <c r="D438" i="71"/>
  <c r="Y437" i="71"/>
  <c r="X437" i="71"/>
  <c r="D437" i="71"/>
  <c r="Y436" i="71"/>
  <c r="X436" i="71"/>
  <c r="D436" i="71"/>
  <c r="A436" i="71"/>
  <c r="A437" i="71"/>
  <c r="A438" i="71"/>
  <c r="D136" i="33"/>
  <c r="D152" i="37" s="1"/>
  <c r="G53" i="37"/>
  <c r="G54" i="37"/>
  <c r="G55" i="37"/>
  <c r="G56" i="37"/>
  <c r="G57" i="37"/>
  <c r="G52" i="37"/>
  <c r="Y435" i="71"/>
  <c r="X435" i="71"/>
  <c r="Y434" i="71"/>
  <c r="X434" i="71"/>
  <c r="D434" i="71"/>
  <c r="Y433" i="71"/>
  <c r="X433" i="71"/>
  <c r="D433" i="71"/>
  <c r="A433" i="71"/>
  <c r="A434" i="71"/>
  <c r="A435" i="71"/>
  <c r="A432" i="71"/>
  <c r="Y432" i="71"/>
  <c r="X432" i="71"/>
  <c r="D432" i="71"/>
  <c r="D125" i="33"/>
  <c r="D129" i="33"/>
  <c r="Y431" i="71"/>
  <c r="X431" i="71"/>
  <c r="Y430" i="71"/>
  <c r="X430" i="71"/>
  <c r="D430" i="71"/>
  <c r="Y429" i="71"/>
  <c r="X429" i="71"/>
  <c r="D429" i="71"/>
  <c r="Y428" i="71"/>
  <c r="X428" i="71"/>
  <c r="D428" i="71"/>
  <c r="D427" i="71"/>
  <c r="A427" i="71"/>
  <c r="A428" i="71"/>
  <c r="A429" i="71"/>
  <c r="A430" i="71"/>
  <c r="A431" i="71"/>
  <c r="X427" i="71"/>
  <c r="Y427" i="71"/>
  <c r="I45" i="82"/>
  <c r="H171" i="38" l="1"/>
  <c r="I171" i="38"/>
  <c r="D224" i="37"/>
  <c r="D132" i="38"/>
  <c r="I69" i="38"/>
  <c r="H69" i="38"/>
  <c r="D62" i="38"/>
  <c r="D71" i="45" s="1"/>
  <c r="D145" i="37"/>
  <c r="I44" i="38"/>
  <c r="H44" i="38"/>
  <c r="D23" i="38"/>
  <c r="D19" i="45" s="1"/>
  <c r="N139" i="33"/>
  <c r="N137" i="33"/>
  <c r="N135" i="33"/>
  <c r="L136" i="33"/>
  <c r="M136" i="33"/>
  <c r="I136" i="33"/>
  <c r="J136" i="33"/>
  <c r="K136" i="33"/>
  <c r="N132" i="33"/>
  <c r="N134" i="33"/>
  <c r="N133" i="33"/>
  <c r="N130" i="33"/>
  <c r="M129" i="33"/>
  <c r="J129" i="33"/>
  <c r="K129" i="33"/>
  <c r="L129" i="33"/>
  <c r="I129" i="33"/>
  <c r="N128" i="33"/>
  <c r="L126" i="33"/>
  <c r="M126" i="33"/>
  <c r="I126" i="33"/>
  <c r="J126" i="33"/>
  <c r="K126" i="33"/>
  <c r="I125" i="33"/>
  <c r="J125" i="33"/>
  <c r="K125" i="33"/>
  <c r="L125" i="33"/>
  <c r="M125" i="33"/>
  <c r="G49" i="37"/>
  <c r="G50" i="37"/>
  <c r="G51" i="37"/>
  <c r="G48" i="37"/>
  <c r="E11" i="38"/>
  <c r="G46" i="37"/>
  <c r="G47" i="37"/>
  <c r="G45" i="37"/>
  <c r="Y426" i="71"/>
  <c r="X426" i="71"/>
  <c r="A426" i="71"/>
  <c r="Y425" i="71"/>
  <c r="X425" i="71"/>
  <c r="D425" i="71"/>
  <c r="Y424" i="71"/>
  <c r="X424" i="71"/>
  <c r="D424" i="71"/>
  <c r="Y423" i="71"/>
  <c r="X423" i="71"/>
  <c r="D423" i="71"/>
  <c r="Y422" i="71"/>
  <c r="X422" i="71"/>
  <c r="D422" i="71"/>
  <c r="D421" i="71"/>
  <c r="A421" i="71"/>
  <c r="A422" i="71"/>
  <c r="A423" i="71"/>
  <c r="A424" i="71"/>
  <c r="A425" i="71"/>
  <c r="X421" i="71"/>
  <c r="Y421" i="71"/>
  <c r="D127" i="33"/>
  <c r="D131" i="33"/>
  <c r="D229" i="37" s="1"/>
  <c r="G42" i="37"/>
  <c r="G43" i="37"/>
  <c r="G44" i="37"/>
  <c r="G41" i="37"/>
  <c r="Y420" i="71"/>
  <c r="X420" i="71"/>
  <c r="D420" i="71"/>
  <c r="A420" i="71"/>
  <c r="Y419" i="71"/>
  <c r="X419" i="71"/>
  <c r="A419" i="71"/>
  <c r="D419" i="71"/>
  <c r="Y418" i="71"/>
  <c r="X418" i="71"/>
  <c r="D418" i="71"/>
  <c r="A418" i="71"/>
  <c r="D417" i="71"/>
  <c r="A417" i="71"/>
  <c r="X417" i="71"/>
  <c r="Y417" i="71"/>
  <c r="G38" i="37"/>
  <c r="G39" i="37"/>
  <c r="G40" i="37"/>
  <c r="G37" i="37"/>
  <c r="X415" i="71"/>
  <c r="Y415" i="71"/>
  <c r="X416" i="71"/>
  <c r="Y416" i="71"/>
  <c r="D415" i="71"/>
  <c r="Y414" i="71"/>
  <c r="X414" i="71"/>
  <c r="D414" i="71"/>
  <c r="Y413" i="71"/>
  <c r="X413" i="71"/>
  <c r="D413" i="71"/>
  <c r="Y412" i="71"/>
  <c r="X412" i="71"/>
  <c r="D412" i="71"/>
  <c r="D411" i="71"/>
  <c r="A411" i="71"/>
  <c r="A412" i="71"/>
  <c r="A413" i="71"/>
  <c r="A414" i="71"/>
  <c r="A415" i="71"/>
  <c r="A416" i="71"/>
  <c r="X411" i="71"/>
  <c r="Y411" i="71"/>
  <c r="D121" i="33"/>
  <c r="D120" i="33"/>
  <c r="Y410" i="71"/>
  <c r="X410" i="71"/>
  <c r="A410" i="71"/>
  <c r="Y409" i="71"/>
  <c r="X409" i="71"/>
  <c r="D409" i="71"/>
  <c r="A409" i="71"/>
  <c r="Y408" i="71"/>
  <c r="X408" i="71"/>
  <c r="D408" i="71"/>
  <c r="A408" i="71"/>
  <c r="Y407" i="71"/>
  <c r="X407" i="71"/>
  <c r="D407" i="71"/>
  <c r="A407" i="71"/>
  <c r="D406" i="71"/>
  <c r="A406" i="71"/>
  <c r="X406" i="71"/>
  <c r="Y406" i="71"/>
  <c r="D277" i="37" l="1"/>
  <c r="D156" i="38"/>
  <c r="H132" i="38"/>
  <c r="I132" i="38"/>
  <c r="D131" i="37"/>
  <c r="D76" i="38"/>
  <c r="D49" i="45" s="1"/>
  <c r="I62" i="38"/>
  <c r="H62" i="38"/>
  <c r="H23" i="38"/>
  <c r="D76" i="37"/>
  <c r="D41" i="38"/>
  <c r="D13" i="45" s="1"/>
  <c r="I23" i="38"/>
  <c r="N136" i="33"/>
  <c r="M131" i="33"/>
  <c r="J131" i="33"/>
  <c r="L131" i="33"/>
  <c r="K131" i="33"/>
  <c r="I131" i="33"/>
  <c r="N129" i="33"/>
  <c r="I127" i="33"/>
  <c r="M127" i="33"/>
  <c r="J127" i="33"/>
  <c r="K127" i="33"/>
  <c r="L127" i="33"/>
  <c r="N125" i="33"/>
  <c r="N126" i="33"/>
  <c r="L121" i="33"/>
  <c r="M121" i="33"/>
  <c r="I121" i="33"/>
  <c r="J121" i="33"/>
  <c r="K121" i="33"/>
  <c r="I120" i="33"/>
  <c r="J120" i="33"/>
  <c r="K120" i="33"/>
  <c r="L120" i="33"/>
  <c r="M120" i="33"/>
  <c r="I122" i="33"/>
  <c r="J122" i="33"/>
  <c r="K122" i="33"/>
  <c r="L122" i="33"/>
  <c r="M122" i="33"/>
  <c r="G36" i="37"/>
  <c r="G35" i="37"/>
  <c r="G34" i="37"/>
  <c r="G33" i="37"/>
  <c r="G32" i="37"/>
  <c r="G31" i="37"/>
  <c r="H156" i="38" l="1"/>
  <c r="I156" i="38"/>
  <c r="I76" i="38"/>
  <c r="H76" i="38"/>
  <c r="H41" i="38"/>
  <c r="I41" i="38"/>
  <c r="N131" i="33"/>
  <c r="N127" i="33"/>
  <c r="N121" i="33"/>
  <c r="N120" i="33"/>
  <c r="N122" i="33"/>
  <c r="Y405" i="71"/>
  <c r="X405" i="71"/>
  <c r="D405" i="71"/>
  <c r="Y404" i="71"/>
  <c r="X404" i="71"/>
  <c r="D404" i="71"/>
  <c r="Y403" i="71"/>
  <c r="X403" i="71"/>
  <c r="D403" i="71"/>
  <c r="D402" i="71"/>
  <c r="A402" i="71"/>
  <c r="A403" i="71"/>
  <c r="A404" i="71"/>
  <c r="A405" i="71"/>
  <c r="X402" i="71"/>
  <c r="Y402" i="71"/>
  <c r="Y396" i="71"/>
  <c r="X396" i="71"/>
  <c r="D396" i="71"/>
  <c r="A395" i="71"/>
  <c r="A396" i="71"/>
  <c r="A397" i="71"/>
  <c r="A398" i="71"/>
  <c r="A399" i="71"/>
  <c r="A400" i="71"/>
  <c r="A401" i="71"/>
  <c r="Y401" i="71"/>
  <c r="X401" i="71"/>
  <c r="Y400" i="71"/>
  <c r="X400" i="71"/>
  <c r="D400" i="71"/>
  <c r="Y399" i="71"/>
  <c r="X399" i="71"/>
  <c r="D399" i="71"/>
  <c r="Y398" i="71"/>
  <c r="X398" i="71"/>
  <c r="D398" i="71"/>
  <c r="Y397" i="71"/>
  <c r="X397" i="71"/>
  <c r="D397" i="71"/>
  <c r="Y395" i="71"/>
  <c r="X395" i="71"/>
  <c r="Y394" i="71"/>
  <c r="X394" i="71"/>
  <c r="D394" i="71"/>
  <c r="Y393" i="71"/>
  <c r="X393" i="71"/>
  <c r="D393" i="71"/>
  <c r="Y392" i="71"/>
  <c r="X392" i="71"/>
  <c r="D392" i="71"/>
  <c r="A394" i="71"/>
  <c r="A393" i="71"/>
  <c r="A392" i="71"/>
  <c r="G30" i="37"/>
  <c r="G29" i="37"/>
  <c r="G28" i="37"/>
  <c r="G27" i="37"/>
  <c r="G26" i="37"/>
  <c r="G25" i="37"/>
  <c r="D123" i="33"/>
  <c r="D115" i="33"/>
  <c r="D217" i="37" s="1"/>
  <c r="D116" i="33"/>
  <c r="D118" i="33"/>
  <c r="D50" i="37" s="1"/>
  <c r="Y391" i="71"/>
  <c r="X391" i="71"/>
  <c r="A391" i="71"/>
  <c r="Y390" i="71"/>
  <c r="X390" i="71"/>
  <c r="D390" i="71"/>
  <c r="A390" i="71"/>
  <c r="Y389" i="71"/>
  <c r="X389" i="71"/>
  <c r="D389" i="71"/>
  <c r="A389" i="71"/>
  <c r="Y388" i="71"/>
  <c r="X388" i="71"/>
  <c r="D388" i="71"/>
  <c r="A388" i="71"/>
  <c r="A387" i="71"/>
  <c r="Y387" i="71"/>
  <c r="X387" i="71"/>
  <c r="D387" i="71"/>
  <c r="D124" i="33"/>
  <c r="X383" i="71"/>
  <c r="Y383" i="71"/>
  <c r="X384" i="71"/>
  <c r="Y384" i="71"/>
  <c r="X385" i="71"/>
  <c r="Y385" i="71"/>
  <c r="X386" i="71"/>
  <c r="Y386" i="71"/>
  <c r="D386" i="71"/>
  <c r="D385" i="71"/>
  <c r="D384" i="71"/>
  <c r="D383" i="71"/>
  <c r="Y382" i="71"/>
  <c r="X382" i="71"/>
  <c r="D382" i="71"/>
  <c r="A382" i="71"/>
  <c r="A383" i="71"/>
  <c r="A384" i="71"/>
  <c r="A385" i="71"/>
  <c r="A386" i="71"/>
  <c r="Y381" i="71"/>
  <c r="X381" i="71"/>
  <c r="A381" i="71"/>
  <c r="Y380" i="71"/>
  <c r="X380" i="71"/>
  <c r="D380" i="71"/>
  <c r="Y379" i="71"/>
  <c r="X379" i="71"/>
  <c r="D379" i="71"/>
  <c r="Y378" i="71"/>
  <c r="X378" i="71"/>
  <c r="D378" i="71"/>
  <c r="Y377" i="71"/>
  <c r="X377" i="71"/>
  <c r="D377" i="71"/>
  <c r="A377" i="71"/>
  <c r="A378" i="71"/>
  <c r="A379" i="71"/>
  <c r="A380" i="71"/>
  <c r="D119" i="33"/>
  <c r="D292" i="37" s="1"/>
  <c r="K114" i="33"/>
  <c r="C20" i="50"/>
  <c r="C81" i="50"/>
  <c r="C80" i="50"/>
  <c r="C79" i="50"/>
  <c r="Y376" i="71"/>
  <c r="X376" i="71"/>
  <c r="A376" i="71"/>
  <c r="D375" i="71"/>
  <c r="A375" i="71"/>
  <c r="Y375" i="71"/>
  <c r="X375" i="71"/>
  <c r="Y374" i="71"/>
  <c r="X374" i="71"/>
  <c r="D374" i="71"/>
  <c r="A374" i="71"/>
  <c r="Y373" i="71"/>
  <c r="X373" i="71"/>
  <c r="D373" i="71"/>
  <c r="A373" i="71"/>
  <c r="D110" i="33"/>
  <c r="D111" i="33"/>
  <c r="D111" i="38" s="1"/>
  <c r="D96" i="45" s="1"/>
  <c r="D109" i="33"/>
  <c r="D170" i="38" s="1"/>
  <c r="L108" i="33"/>
  <c r="H170" i="38" l="1"/>
  <c r="I170" i="38"/>
  <c r="D98" i="37"/>
  <c r="D143" i="38"/>
  <c r="H111" i="38"/>
  <c r="I111" i="38"/>
  <c r="D121" i="37"/>
  <c r="D70" i="38"/>
  <c r="D19" i="38"/>
  <c r="D17" i="45" s="1"/>
  <c r="D25" i="38"/>
  <c r="D7" i="45" s="1"/>
  <c r="D87" i="37"/>
  <c r="M123" i="33"/>
  <c r="I109" i="33"/>
  <c r="D99" i="37"/>
  <c r="L110" i="33"/>
  <c r="D81" i="37"/>
  <c r="I124" i="33"/>
  <c r="J124" i="33"/>
  <c r="K124" i="33"/>
  <c r="L124" i="33"/>
  <c r="J123" i="33"/>
  <c r="K123" i="33"/>
  <c r="L123" i="33"/>
  <c r="I123" i="33"/>
  <c r="J118" i="33"/>
  <c r="K118" i="33"/>
  <c r="L118" i="33"/>
  <c r="M118" i="33"/>
  <c r="I118" i="33"/>
  <c r="K119" i="33"/>
  <c r="I119" i="33"/>
  <c r="L119" i="33"/>
  <c r="J119" i="33"/>
  <c r="L116" i="33"/>
  <c r="M116" i="33"/>
  <c r="K116" i="33"/>
  <c r="I116" i="33"/>
  <c r="J116" i="33"/>
  <c r="I115" i="33"/>
  <c r="J115" i="33"/>
  <c r="K115" i="33"/>
  <c r="L115" i="33"/>
  <c r="M115" i="33"/>
  <c r="I117" i="33"/>
  <c r="J117" i="33"/>
  <c r="K117" i="33"/>
  <c r="M117" i="33"/>
  <c r="L117" i="33"/>
  <c r="J111" i="33"/>
  <c r="D36" i="37"/>
  <c r="M114" i="33"/>
  <c r="M111" i="33"/>
  <c r="L111" i="33"/>
  <c r="J114" i="33"/>
  <c r="I111" i="33"/>
  <c r="I114" i="33"/>
  <c r="L114" i="33"/>
  <c r="K111" i="33"/>
  <c r="J110" i="33"/>
  <c r="K110" i="33"/>
  <c r="I110" i="33"/>
  <c r="M109" i="33"/>
  <c r="L109" i="33"/>
  <c r="K109" i="33"/>
  <c r="M110" i="33"/>
  <c r="J109" i="33"/>
  <c r="K108" i="33"/>
  <c r="J108" i="33"/>
  <c r="I108" i="33"/>
  <c r="M108" i="33"/>
  <c r="Y372" i="71"/>
  <c r="X372" i="71"/>
  <c r="A372" i="71"/>
  <c r="D372" i="71"/>
  <c r="Y371" i="71"/>
  <c r="X371" i="71"/>
  <c r="D371" i="71"/>
  <c r="A371" i="71"/>
  <c r="Y370" i="71"/>
  <c r="X370" i="71"/>
  <c r="A370" i="71"/>
  <c r="D370" i="71"/>
  <c r="D369" i="71"/>
  <c r="X369" i="71"/>
  <c r="Y369" i="71"/>
  <c r="A369" i="71"/>
  <c r="D113" i="33"/>
  <c r="C65" i="50"/>
  <c r="H143" i="38" l="1"/>
  <c r="I143" i="38"/>
  <c r="I70" i="38"/>
  <c r="H70" i="38"/>
  <c r="I19" i="38"/>
  <c r="I25" i="38"/>
  <c r="H19" i="38"/>
  <c r="H25" i="38"/>
  <c r="D86" i="37"/>
  <c r="D29" i="38"/>
  <c r="N123" i="33"/>
  <c r="N118" i="33"/>
  <c r="N116" i="33"/>
  <c r="N115" i="33"/>
  <c r="N117" i="33"/>
  <c r="N114" i="33"/>
  <c r="J113" i="33"/>
  <c r="I113" i="33"/>
  <c r="L113" i="33"/>
  <c r="M113" i="33"/>
  <c r="K113" i="33"/>
  <c r="N111" i="33"/>
  <c r="N109" i="33"/>
  <c r="N110" i="33"/>
  <c r="N108" i="33"/>
  <c r="D105" i="33"/>
  <c r="M148" i="33"/>
  <c r="C75" i="50"/>
  <c r="C76" i="50"/>
  <c r="C77" i="50"/>
  <c r="C78" i="50"/>
  <c r="C74" i="50"/>
  <c r="C72" i="50"/>
  <c r="C73" i="50"/>
  <c r="C67" i="50"/>
  <c r="D112" i="33"/>
  <c r="D106" i="33"/>
  <c r="D107" i="33"/>
  <c r="X368" i="71"/>
  <c r="Y368" i="71"/>
  <c r="D368" i="71"/>
  <c r="X366" i="71"/>
  <c r="Y366" i="71"/>
  <c r="X367" i="71"/>
  <c r="Y367" i="71"/>
  <c r="D367" i="71"/>
  <c r="D366" i="71"/>
  <c r="D365" i="71"/>
  <c r="A365" i="71"/>
  <c r="A366" i="71"/>
  <c r="A367" i="71"/>
  <c r="A368" i="71"/>
  <c r="X365" i="71"/>
  <c r="Y365" i="71"/>
  <c r="G39" i="73"/>
  <c r="G35" i="73"/>
  <c r="G29" i="73"/>
  <c r="Y159" i="71"/>
  <c r="X159" i="71"/>
  <c r="D241" i="38" l="1"/>
  <c r="D54" i="37"/>
  <c r="D201" i="38"/>
  <c r="N148" i="33"/>
  <c r="D107" i="38"/>
  <c r="D85" i="37"/>
  <c r="D35" i="38"/>
  <c r="D16" i="45" s="1"/>
  <c r="I29" i="38"/>
  <c r="H29" i="38"/>
  <c r="D80" i="37"/>
  <c r="D15" i="38"/>
  <c r="D6" i="45" s="1"/>
  <c r="M119" i="33"/>
  <c r="N335" i="33"/>
  <c r="N113" i="33"/>
  <c r="M112" i="33"/>
  <c r="I112" i="33"/>
  <c r="J112" i="33"/>
  <c r="K112" i="33"/>
  <c r="L112" i="33"/>
  <c r="I107" i="33"/>
  <c r="J107" i="33"/>
  <c r="K107" i="33"/>
  <c r="L107" i="33"/>
  <c r="I106" i="33"/>
  <c r="J106" i="33"/>
  <c r="K106" i="33"/>
  <c r="L106" i="33"/>
  <c r="M106" i="33"/>
  <c r="I105" i="33"/>
  <c r="J105" i="33"/>
  <c r="K105" i="33"/>
  <c r="L105" i="33"/>
  <c r="M105" i="33"/>
  <c r="H241" i="38" l="1"/>
  <c r="I241" i="38"/>
  <c r="H201" i="38"/>
  <c r="I201" i="38"/>
  <c r="N119" i="33"/>
  <c r="H107" i="38"/>
  <c r="I107" i="38"/>
  <c r="I35" i="38"/>
  <c r="H35" i="38"/>
  <c r="I15" i="38"/>
  <c r="H15" i="38"/>
  <c r="N112" i="33"/>
  <c r="N106" i="33"/>
  <c r="N105" i="33"/>
  <c r="Y364" i="71"/>
  <c r="X364" i="71"/>
  <c r="D364" i="71"/>
  <c r="A364" i="71"/>
  <c r="Y363" i="71"/>
  <c r="X363" i="71"/>
  <c r="D363" i="71"/>
  <c r="Y362" i="71"/>
  <c r="X362" i="71"/>
  <c r="D362" i="71"/>
  <c r="Y361" i="71"/>
  <c r="X361" i="71"/>
  <c r="D361" i="71"/>
  <c r="Y360" i="71"/>
  <c r="X360" i="71"/>
  <c r="D360" i="71"/>
  <c r="Y359" i="71"/>
  <c r="X359" i="71"/>
  <c r="D359" i="71"/>
  <c r="A359" i="71"/>
  <c r="A360" i="71"/>
  <c r="A361" i="71"/>
  <c r="A362" i="71"/>
  <c r="A363" i="71"/>
  <c r="Y358" i="71" l="1"/>
  <c r="X358" i="71"/>
  <c r="D358" i="71"/>
  <c r="A358" i="71"/>
  <c r="Y357" i="71"/>
  <c r="X357" i="71"/>
  <c r="D357" i="71"/>
  <c r="Y356" i="71"/>
  <c r="X356" i="71"/>
  <c r="D356" i="71"/>
  <c r="Y355" i="71"/>
  <c r="X355" i="71"/>
  <c r="D355" i="71"/>
  <c r="Y354" i="71"/>
  <c r="X354" i="71"/>
  <c r="D354" i="71"/>
  <c r="Y353" i="71"/>
  <c r="X353" i="71"/>
  <c r="D353" i="71"/>
  <c r="A355" i="71"/>
  <c r="A356" i="71"/>
  <c r="A357" i="71"/>
  <c r="A354" i="71"/>
  <c r="A353" i="71"/>
  <c r="D104" i="33"/>
  <c r="E7" i="38"/>
  <c r="Y352" i="71"/>
  <c r="X352" i="71"/>
  <c r="D352" i="71"/>
  <c r="Y351" i="71"/>
  <c r="X351" i="71"/>
  <c r="D351" i="71"/>
  <c r="Y350" i="71"/>
  <c r="X350" i="71"/>
  <c r="D350" i="71"/>
  <c r="Y349" i="71"/>
  <c r="X349" i="71"/>
  <c r="D349" i="71"/>
  <c r="A349" i="71"/>
  <c r="A350" i="71"/>
  <c r="A351" i="71"/>
  <c r="A352" i="71"/>
  <c r="D100" i="33"/>
  <c r="D149" i="37" s="1"/>
  <c r="D33" i="37" l="1"/>
  <c r="D163" i="38"/>
  <c r="I104" i="33"/>
  <c r="J104" i="33"/>
  <c r="K104" i="33"/>
  <c r="L104" i="33"/>
  <c r="M104" i="33"/>
  <c r="I100" i="33"/>
  <c r="J100" i="33"/>
  <c r="K100" i="33"/>
  <c r="L100" i="33"/>
  <c r="M100" i="33"/>
  <c r="O7" i="43"/>
  <c r="H163" i="38" l="1"/>
  <c r="I163" i="38"/>
  <c r="N104" i="33"/>
  <c r="N100" i="33"/>
  <c r="Y348" i="71"/>
  <c r="X348" i="71"/>
  <c r="D348" i="71"/>
  <c r="A348" i="71"/>
  <c r="Y347" i="71"/>
  <c r="X347" i="71"/>
  <c r="D347" i="71"/>
  <c r="A347" i="71"/>
  <c r="Y346" i="71"/>
  <c r="X346" i="71"/>
  <c r="D346" i="71"/>
  <c r="Y345" i="71"/>
  <c r="X345" i="71"/>
  <c r="D345" i="71"/>
  <c r="Y344" i="71"/>
  <c r="X344" i="71"/>
  <c r="D344" i="71"/>
  <c r="D343" i="71"/>
  <c r="A343" i="71"/>
  <c r="A344" i="71"/>
  <c r="A345" i="71"/>
  <c r="A346" i="71"/>
  <c r="X343" i="71"/>
  <c r="Y343" i="71"/>
  <c r="D101" i="33"/>
  <c r="D93" i="37" s="1"/>
  <c r="D103" i="33"/>
  <c r="Y342" i="71"/>
  <c r="X342" i="71"/>
  <c r="D342" i="71"/>
  <c r="A342" i="71"/>
  <c r="Y341" i="71"/>
  <c r="X341" i="71"/>
  <c r="D341" i="71"/>
  <c r="A341" i="71"/>
  <c r="Y340" i="71"/>
  <c r="X340" i="71"/>
  <c r="A340" i="71"/>
  <c r="D340" i="71"/>
  <c r="Y339" i="71"/>
  <c r="X339" i="71"/>
  <c r="X337" i="71"/>
  <c r="Y337" i="71"/>
  <c r="X338" i="71"/>
  <c r="Y338" i="71"/>
  <c r="A337" i="71"/>
  <c r="A338" i="71"/>
  <c r="A339" i="71"/>
  <c r="D337" i="71"/>
  <c r="D338" i="71"/>
  <c r="D339" i="71"/>
  <c r="D100" i="37" l="1"/>
  <c r="D209" i="38"/>
  <c r="I103" i="33"/>
  <c r="J103" i="33"/>
  <c r="K103" i="33"/>
  <c r="L103" i="33"/>
  <c r="K101" i="33"/>
  <c r="L101" i="33"/>
  <c r="J101" i="33"/>
  <c r="M101" i="33"/>
  <c r="I101" i="33"/>
  <c r="J165" i="81"/>
  <c r="H209" i="38" l="1"/>
  <c r="I209" i="38"/>
  <c r="N101" i="33"/>
  <c r="X335" i="71"/>
  <c r="Y335" i="71"/>
  <c r="X336" i="71"/>
  <c r="Y336" i="71"/>
  <c r="D336" i="71"/>
  <c r="D335" i="71"/>
  <c r="Y334" i="71"/>
  <c r="X334" i="71"/>
  <c r="D334" i="71"/>
  <c r="Y333" i="71"/>
  <c r="X333" i="71"/>
  <c r="D333" i="71"/>
  <c r="A333" i="71"/>
  <c r="A334" i="71"/>
  <c r="A335" i="71"/>
  <c r="A336" i="71"/>
  <c r="D97" i="33"/>
  <c r="Y332" i="71"/>
  <c r="X332" i="71"/>
  <c r="D332" i="71"/>
  <c r="Y331" i="71"/>
  <c r="X331" i="71"/>
  <c r="D331" i="71"/>
  <c r="D330" i="71"/>
  <c r="X330" i="71"/>
  <c r="Y330" i="71"/>
  <c r="A330" i="71"/>
  <c r="A331" i="71"/>
  <c r="A332" i="71"/>
  <c r="Y329" i="71"/>
  <c r="X329" i="71"/>
  <c r="D329" i="71"/>
  <c r="D328" i="71"/>
  <c r="D327" i="71"/>
  <c r="D326" i="71"/>
  <c r="D325" i="71"/>
  <c r="Y328" i="71"/>
  <c r="X328" i="71"/>
  <c r="Y327" i="71"/>
  <c r="X327" i="71"/>
  <c r="Y326" i="71"/>
  <c r="X326" i="71"/>
  <c r="Y325" i="71"/>
  <c r="X325" i="71"/>
  <c r="Y324" i="71"/>
  <c r="X324" i="71"/>
  <c r="D324" i="71"/>
  <c r="A324" i="71"/>
  <c r="A325" i="71"/>
  <c r="A326" i="71"/>
  <c r="A327" i="71"/>
  <c r="A328" i="71"/>
  <c r="A329" i="71"/>
  <c r="D95" i="33"/>
  <c r="D96" i="33"/>
  <c r="D92" i="37" s="1"/>
  <c r="D102" i="33"/>
  <c r="D272" i="37" l="1"/>
  <c r="D185" i="38"/>
  <c r="D119" i="37"/>
  <c r="D115" i="38"/>
  <c r="D95" i="45" s="1"/>
  <c r="D79" i="37"/>
  <c r="D32" i="38"/>
  <c r="D9" i="45" s="1"/>
  <c r="J102" i="33"/>
  <c r="I102" i="33"/>
  <c r="K102" i="33"/>
  <c r="L102" i="33"/>
  <c r="I97" i="33"/>
  <c r="J97" i="33"/>
  <c r="K97" i="33"/>
  <c r="M97" i="33"/>
  <c r="L97" i="33"/>
  <c r="J96" i="33"/>
  <c r="K96" i="33"/>
  <c r="L96" i="33"/>
  <c r="M96" i="33"/>
  <c r="I96" i="33"/>
  <c r="K95" i="33"/>
  <c r="M95" i="33"/>
  <c r="I95" i="33"/>
  <c r="J95" i="33"/>
  <c r="L95" i="33"/>
  <c r="C27" i="66"/>
  <c r="C26" i="66"/>
  <c r="C25" i="66"/>
  <c r="E6" i="38"/>
  <c r="X323" i="71"/>
  <c r="Y323" i="71"/>
  <c r="D323" i="71"/>
  <c r="Y322" i="71"/>
  <c r="X322" i="71"/>
  <c r="D322" i="71"/>
  <c r="A322" i="71"/>
  <c r="Y321" i="71"/>
  <c r="X321" i="71"/>
  <c r="D321" i="71"/>
  <c r="Y320" i="71"/>
  <c r="X320" i="71"/>
  <c r="D320" i="71"/>
  <c r="Y319" i="71"/>
  <c r="X319" i="71"/>
  <c r="D319" i="71"/>
  <c r="A319" i="71"/>
  <c r="A320" i="71"/>
  <c r="A321" i="71"/>
  <c r="A323" i="71"/>
  <c r="Y294" i="71"/>
  <c r="X294" i="71"/>
  <c r="D294" i="71"/>
  <c r="A294" i="71"/>
  <c r="Y318" i="71"/>
  <c r="X318" i="71"/>
  <c r="D318" i="71"/>
  <c r="A318" i="71"/>
  <c r="Y317" i="71"/>
  <c r="X317" i="71"/>
  <c r="D317" i="71"/>
  <c r="A317" i="71"/>
  <c r="Y316" i="71"/>
  <c r="X316" i="71"/>
  <c r="D316" i="71"/>
  <c r="A316" i="71"/>
  <c r="Y315" i="71"/>
  <c r="X315" i="71"/>
  <c r="D315" i="71"/>
  <c r="A315" i="71"/>
  <c r="D93" i="33"/>
  <c r="D92" i="33"/>
  <c r="Y314" i="71"/>
  <c r="X314" i="71"/>
  <c r="D314" i="71"/>
  <c r="A314" i="71"/>
  <c r="Y313" i="71"/>
  <c r="X313" i="71"/>
  <c r="D313" i="71"/>
  <c r="A313" i="71"/>
  <c r="Y312" i="71"/>
  <c r="X312" i="71"/>
  <c r="D312" i="71"/>
  <c r="A312" i="71"/>
  <c r="Y311" i="71"/>
  <c r="X311" i="71"/>
  <c r="D311" i="71"/>
  <c r="Y310" i="71"/>
  <c r="X310" i="71"/>
  <c r="D310" i="71"/>
  <c r="Y309" i="71"/>
  <c r="X309" i="71"/>
  <c r="D309" i="71"/>
  <c r="D308" i="71"/>
  <c r="X308" i="71"/>
  <c r="Y308" i="71"/>
  <c r="A311" i="71"/>
  <c r="A310" i="71"/>
  <c r="A309" i="71"/>
  <c r="A308" i="71"/>
  <c r="D94" i="33"/>
  <c r="D90" i="33"/>
  <c r="D144" i="38" s="1"/>
  <c r="D98" i="33"/>
  <c r="D52" i="37" s="1"/>
  <c r="Y307" i="71"/>
  <c r="X307" i="71"/>
  <c r="D307" i="71"/>
  <c r="Y306" i="71"/>
  <c r="X306" i="71"/>
  <c r="D306" i="71"/>
  <c r="Y305" i="71"/>
  <c r="X305" i="71"/>
  <c r="D305" i="71"/>
  <c r="Y304" i="71"/>
  <c r="X304" i="71"/>
  <c r="D304" i="71"/>
  <c r="Y303" i="71"/>
  <c r="X303" i="71"/>
  <c r="D303" i="71"/>
  <c r="A304" i="71"/>
  <c r="A305" i="71"/>
  <c r="A306" i="71"/>
  <c r="A307" i="71"/>
  <c r="D91" i="33"/>
  <c r="D91" i="37" s="1"/>
  <c r="Y302" i="71"/>
  <c r="X302" i="71"/>
  <c r="D302" i="71"/>
  <c r="Y301" i="71"/>
  <c r="X301" i="71"/>
  <c r="D301" i="71"/>
  <c r="Y300" i="71"/>
  <c r="X300" i="71"/>
  <c r="D300" i="71"/>
  <c r="Y299" i="71"/>
  <c r="X299" i="71"/>
  <c r="D299" i="71"/>
  <c r="Y298" i="71"/>
  <c r="X298" i="71"/>
  <c r="D298" i="71"/>
  <c r="A298" i="71"/>
  <c r="A299" i="71"/>
  <c r="A300" i="71"/>
  <c r="A301" i="71"/>
  <c r="A302" i="71"/>
  <c r="A303" i="71"/>
  <c r="D89" i="33"/>
  <c r="Y297" i="71"/>
  <c r="X297" i="71"/>
  <c r="D297" i="71"/>
  <c r="Y296" i="71"/>
  <c r="X296" i="71"/>
  <c r="D296" i="71"/>
  <c r="Y295" i="71"/>
  <c r="X295" i="71"/>
  <c r="D295" i="71"/>
  <c r="Y293" i="71"/>
  <c r="X293" i="71"/>
  <c r="D293" i="71"/>
  <c r="Y292" i="71"/>
  <c r="X292" i="71"/>
  <c r="D292" i="71"/>
  <c r="Y291" i="71"/>
  <c r="X291" i="71"/>
  <c r="D291" i="71"/>
  <c r="A291" i="71"/>
  <c r="A292" i="71"/>
  <c r="A293" i="71"/>
  <c r="A295" i="71"/>
  <c r="A296" i="71"/>
  <c r="A297" i="71"/>
  <c r="D88" i="33"/>
  <c r="D212" i="38" s="1"/>
  <c r="B21" i="37"/>
  <c r="B20" i="37"/>
  <c r="B19" i="37"/>
  <c r="Y290" i="71"/>
  <c r="X290" i="71"/>
  <c r="D290" i="71"/>
  <c r="Y289" i="71"/>
  <c r="X289" i="71"/>
  <c r="D289" i="71"/>
  <c r="Y288" i="71"/>
  <c r="X288" i="71"/>
  <c r="D288" i="71"/>
  <c r="Y287" i="71"/>
  <c r="X287" i="71"/>
  <c r="D287" i="71"/>
  <c r="Y286" i="71"/>
  <c r="X286" i="71"/>
  <c r="D286" i="71"/>
  <c r="A287" i="71"/>
  <c r="A288" i="71"/>
  <c r="A289" i="71"/>
  <c r="A290" i="71"/>
  <c r="D285" i="71"/>
  <c r="D284" i="71"/>
  <c r="D283" i="71"/>
  <c r="D282" i="71"/>
  <c r="D281" i="71"/>
  <c r="X284" i="71"/>
  <c r="Y284" i="71"/>
  <c r="X285" i="71"/>
  <c r="Y285" i="71"/>
  <c r="A284" i="71"/>
  <c r="A285" i="71"/>
  <c r="A286" i="71"/>
  <c r="A283" i="71"/>
  <c r="Y283" i="71"/>
  <c r="X283" i="71"/>
  <c r="A282" i="71"/>
  <c r="Y282" i="71"/>
  <c r="X282" i="71"/>
  <c r="Y281" i="71"/>
  <c r="X281" i="71"/>
  <c r="A281" i="71"/>
  <c r="D99" i="33"/>
  <c r="D86" i="33"/>
  <c r="D145" i="38" s="1"/>
  <c r="D84" i="33"/>
  <c r="D34" i="38" s="1"/>
  <c r="D83" i="33"/>
  <c r="Y280" i="71"/>
  <c r="X280" i="71"/>
  <c r="D280" i="71"/>
  <c r="A280" i="71"/>
  <c r="D279" i="71"/>
  <c r="X279" i="71"/>
  <c r="Y279" i="71"/>
  <c r="A279" i="71"/>
  <c r="D85" i="33"/>
  <c r="D30" i="38" s="1"/>
  <c r="D14" i="45" s="1"/>
  <c r="D81" i="33"/>
  <c r="D46" i="38" s="1"/>
  <c r="D18" i="45" s="1"/>
  <c r="X275" i="71"/>
  <c r="Y275" i="71"/>
  <c r="X276" i="71"/>
  <c r="Y276" i="71"/>
  <c r="X277" i="71"/>
  <c r="Y277" i="71"/>
  <c r="X278" i="71"/>
  <c r="Y278" i="71"/>
  <c r="A278" i="71"/>
  <c r="D278" i="71"/>
  <c r="D277" i="71"/>
  <c r="A277" i="71"/>
  <c r="A276" i="71"/>
  <c r="D276" i="71"/>
  <c r="D275" i="71"/>
  <c r="A275" i="71"/>
  <c r="A274" i="71"/>
  <c r="D274" i="71"/>
  <c r="X274" i="71"/>
  <c r="Y274" i="71"/>
  <c r="D79" i="33"/>
  <c r="D82" i="33"/>
  <c r="D194" i="38" s="1"/>
  <c r="D39" i="37" l="1"/>
  <c r="D225" i="38"/>
  <c r="H212" i="38"/>
  <c r="I212" i="38"/>
  <c r="H194" i="38"/>
  <c r="I194" i="38"/>
  <c r="H185" i="38"/>
  <c r="I185" i="38"/>
  <c r="H145" i="38"/>
  <c r="I145" i="38"/>
  <c r="I79" i="33"/>
  <c r="D140" i="38"/>
  <c r="D34" i="37"/>
  <c r="D137" i="38"/>
  <c r="H144" i="38"/>
  <c r="I144" i="38"/>
  <c r="H115" i="38"/>
  <c r="I115" i="38"/>
  <c r="I82" i="33"/>
  <c r="D273" i="37"/>
  <c r="H46" i="38"/>
  <c r="I46" i="38"/>
  <c r="I34" i="38"/>
  <c r="H34" i="38"/>
  <c r="H32" i="38"/>
  <c r="I32" i="38"/>
  <c r="H30" i="38"/>
  <c r="I30" i="38"/>
  <c r="D84" i="37"/>
  <c r="D38" i="38"/>
  <c r="D15" i="45" s="1"/>
  <c r="D24" i="38"/>
  <c r="D10" i="45" s="1"/>
  <c r="D16" i="38"/>
  <c r="D8" i="45" s="1"/>
  <c r="D97" i="37"/>
  <c r="D14" i="38"/>
  <c r="D5" i="45" s="1"/>
  <c r="I84" i="33"/>
  <c r="D90" i="37"/>
  <c r="I85" i="33"/>
  <c r="D82" i="37"/>
  <c r="I83" i="33"/>
  <c r="D77" i="37"/>
  <c r="J89" i="33"/>
  <c r="D78" i="37"/>
  <c r="I81" i="33"/>
  <c r="D71" i="37"/>
  <c r="I88" i="33"/>
  <c r="D37" i="37"/>
  <c r="I90" i="33"/>
  <c r="D32" i="37"/>
  <c r="L86" i="33"/>
  <c r="D31" i="37"/>
  <c r="I99" i="33"/>
  <c r="L99" i="33"/>
  <c r="M99" i="33"/>
  <c r="J99" i="33"/>
  <c r="K99" i="33"/>
  <c r="N97" i="33"/>
  <c r="K98" i="33"/>
  <c r="L98" i="33"/>
  <c r="M98" i="33"/>
  <c r="I98" i="33"/>
  <c r="J98" i="33"/>
  <c r="N95" i="33"/>
  <c r="N96" i="33"/>
  <c r="J94" i="33"/>
  <c r="I94" i="33"/>
  <c r="K94" i="33"/>
  <c r="L94" i="33"/>
  <c r="M94" i="33"/>
  <c r="I93" i="33"/>
  <c r="J93" i="33"/>
  <c r="K93" i="33"/>
  <c r="L93" i="33"/>
  <c r="M93" i="33"/>
  <c r="L92" i="33"/>
  <c r="K92" i="33"/>
  <c r="M92" i="33"/>
  <c r="I92" i="33"/>
  <c r="J92" i="33"/>
  <c r="I91" i="33"/>
  <c r="J91" i="33"/>
  <c r="K91" i="33"/>
  <c r="L91" i="33"/>
  <c r="M91" i="33"/>
  <c r="J90" i="33"/>
  <c r="M90" i="33"/>
  <c r="K90" i="33"/>
  <c r="L90" i="33"/>
  <c r="I89" i="33"/>
  <c r="M88" i="33"/>
  <c r="L88" i="33"/>
  <c r="K88" i="33"/>
  <c r="M89" i="33"/>
  <c r="J88" i="33"/>
  <c r="L89" i="33"/>
  <c r="K89" i="33"/>
  <c r="K86" i="33"/>
  <c r="M85" i="33"/>
  <c r="L85" i="33"/>
  <c r="J86" i="33"/>
  <c r="K85" i="33"/>
  <c r="I86" i="33"/>
  <c r="M86" i="33"/>
  <c r="J85" i="33"/>
  <c r="M84" i="33"/>
  <c r="L84" i="33"/>
  <c r="K84" i="33"/>
  <c r="J84" i="33"/>
  <c r="M83" i="33"/>
  <c r="L83" i="33"/>
  <c r="K83" i="33"/>
  <c r="J83" i="33"/>
  <c r="M82" i="33"/>
  <c r="L82" i="33"/>
  <c r="K82" i="33"/>
  <c r="J82" i="33"/>
  <c r="M81" i="33"/>
  <c r="L81" i="33"/>
  <c r="K81" i="33"/>
  <c r="J81" i="33"/>
  <c r="M79" i="33"/>
  <c r="L79" i="33"/>
  <c r="K79" i="33"/>
  <c r="J79" i="33"/>
  <c r="H225" i="38" l="1"/>
  <c r="I225" i="38"/>
  <c r="H137" i="38"/>
  <c r="I137" i="38"/>
  <c r="H140" i="38"/>
  <c r="I140" i="38"/>
  <c r="I16" i="38"/>
  <c r="I24" i="38"/>
  <c r="H38" i="38"/>
  <c r="I38" i="38"/>
  <c r="H16" i="38"/>
  <c r="H24" i="38"/>
  <c r="H14" i="38"/>
  <c r="I14" i="38"/>
  <c r="N99" i="33"/>
  <c r="N98" i="33"/>
  <c r="N94" i="33"/>
  <c r="N93" i="33"/>
  <c r="N92" i="33"/>
  <c r="N91" i="33"/>
  <c r="N89" i="33"/>
  <c r="N88" i="33"/>
  <c r="N90" i="33"/>
  <c r="N85" i="33"/>
  <c r="N86" i="33"/>
  <c r="N84" i="33"/>
  <c r="N83" i="33"/>
  <c r="N82" i="33"/>
  <c r="N81" i="33"/>
  <c r="N79" i="33"/>
  <c r="Y273" i="71"/>
  <c r="X273" i="71"/>
  <c r="D273" i="71"/>
  <c r="A273" i="71"/>
  <c r="Y272" i="71"/>
  <c r="X272" i="71"/>
  <c r="D272" i="71"/>
  <c r="Y271" i="71"/>
  <c r="X271" i="71"/>
  <c r="D271" i="71"/>
  <c r="D270" i="71"/>
  <c r="X270" i="71"/>
  <c r="Y270" i="71"/>
  <c r="A272" i="71"/>
  <c r="A271" i="71"/>
  <c r="A270" i="71"/>
  <c r="D87" i="33"/>
  <c r="D53" i="37" s="1"/>
  <c r="D80" i="33"/>
  <c r="I52" i="82"/>
  <c r="I53" i="82"/>
  <c r="I54" i="82"/>
  <c r="I51" i="82"/>
  <c r="I49" i="82"/>
  <c r="I48" i="82"/>
  <c r="I47" i="82"/>
  <c r="I46" i="82"/>
  <c r="I42" i="82"/>
  <c r="I41" i="82"/>
  <c r="I40" i="82"/>
  <c r="I39" i="82"/>
  <c r="I38" i="82"/>
  <c r="I37" i="82"/>
  <c r="I36" i="82"/>
  <c r="I35" i="82"/>
  <c r="I22" i="82"/>
  <c r="I26" i="82"/>
  <c r="I28" i="82"/>
  <c r="D89" i="37" l="1"/>
  <c r="D21" i="38"/>
  <c r="L87" i="33"/>
  <c r="I87" i="33"/>
  <c r="M87" i="33"/>
  <c r="J87" i="33"/>
  <c r="K87" i="33"/>
  <c r="M80" i="33"/>
  <c r="I80" i="33"/>
  <c r="J80" i="33"/>
  <c r="K80" i="33"/>
  <c r="L80" i="33"/>
  <c r="I21" i="38" l="1"/>
  <c r="H21" i="38"/>
  <c r="N87" i="33"/>
  <c r="N80" i="33"/>
  <c r="J1" i="82"/>
  <c r="I87" i="82"/>
  <c r="H87" i="82"/>
  <c r="G87" i="82"/>
  <c r="E87" i="82"/>
  <c r="F77" i="82"/>
  <c r="F76" i="82"/>
  <c r="F75" i="82"/>
  <c r="F74" i="82"/>
  <c r="F73" i="82"/>
  <c r="I69" i="82"/>
  <c r="H69" i="82"/>
  <c r="E69" i="82"/>
  <c r="F67" i="82"/>
  <c r="F66" i="82"/>
  <c r="F65" i="82"/>
  <c r="F63" i="82"/>
  <c r="F61" i="82"/>
  <c r="F60" i="82"/>
  <c r="H55" i="82"/>
  <c r="G55" i="82"/>
  <c r="F55" i="82"/>
  <c r="E55" i="82"/>
  <c r="G43" i="82"/>
  <c r="F43" i="82"/>
  <c r="E43" i="82"/>
  <c r="H42" i="82"/>
  <c r="H41" i="82"/>
  <c r="H40" i="82"/>
  <c r="H39" i="82"/>
  <c r="H38" i="82"/>
  <c r="H37" i="82"/>
  <c r="H36" i="82"/>
  <c r="H35" i="82"/>
  <c r="H28" i="82"/>
  <c r="H26" i="82"/>
  <c r="H22" i="82"/>
  <c r="B2" i="82"/>
  <c r="H21" i="82" l="1"/>
  <c r="H32" i="82" s="1"/>
  <c r="I21" i="82"/>
  <c r="G88" i="82"/>
  <c r="F87" i="82"/>
  <c r="I88" i="82"/>
  <c r="F69" i="82"/>
  <c r="E88" i="82"/>
  <c r="H43" i="82"/>
  <c r="H88" i="82" s="1"/>
  <c r="F88" i="82" l="1"/>
  <c r="L14" i="43"/>
  <c r="B18" i="37"/>
  <c r="X269" i="71"/>
  <c r="Y269" i="71"/>
  <c r="D269" i="71"/>
  <c r="A269" i="71"/>
  <c r="X267" i="71"/>
  <c r="Y267" i="71"/>
  <c r="X268" i="71"/>
  <c r="Y268" i="71"/>
  <c r="D268" i="71"/>
  <c r="D267" i="71"/>
  <c r="Y266" i="71"/>
  <c r="X266" i="71"/>
  <c r="D266" i="71"/>
  <c r="A268" i="71"/>
  <c r="A267" i="71"/>
  <c r="A266" i="71"/>
  <c r="X260" i="71"/>
  <c r="Y260" i="71"/>
  <c r="X261" i="71"/>
  <c r="Y261" i="71"/>
  <c r="X262" i="71"/>
  <c r="Y262" i="71"/>
  <c r="X263" i="71"/>
  <c r="Y263" i="71"/>
  <c r="X264" i="71"/>
  <c r="Y264" i="71"/>
  <c r="X265" i="71"/>
  <c r="Y265" i="71"/>
  <c r="D265" i="71"/>
  <c r="A265" i="71"/>
  <c r="D264" i="71"/>
  <c r="A264" i="71"/>
  <c r="D263" i="71"/>
  <c r="D262" i="71"/>
  <c r="D261" i="71"/>
  <c r="D260" i="71"/>
  <c r="A263" i="71"/>
  <c r="A262" i="71"/>
  <c r="A261" i="71"/>
  <c r="A260" i="71"/>
  <c r="D74" i="33"/>
  <c r="D77" i="33"/>
  <c r="X253" i="71"/>
  <c r="Y253" i="71"/>
  <c r="X254" i="71"/>
  <c r="Y254" i="71"/>
  <c r="X255" i="71"/>
  <c r="Y255" i="71"/>
  <c r="X256" i="71"/>
  <c r="Y256" i="71"/>
  <c r="X257" i="71"/>
  <c r="Y257" i="71"/>
  <c r="X258" i="71"/>
  <c r="Y258" i="71"/>
  <c r="X259" i="71"/>
  <c r="Y259" i="71"/>
  <c r="D259" i="71"/>
  <c r="A259" i="71"/>
  <c r="D258" i="71"/>
  <c r="A258" i="71"/>
  <c r="D257" i="71"/>
  <c r="A257" i="71"/>
  <c r="D256" i="71"/>
  <c r="D255" i="71"/>
  <c r="D254" i="71"/>
  <c r="A256" i="71"/>
  <c r="A255" i="71"/>
  <c r="A254" i="71"/>
  <c r="D75" i="33"/>
  <c r="D179" i="38" s="1"/>
  <c r="D71" i="33"/>
  <c r="D253" i="71"/>
  <c r="Y252" i="71"/>
  <c r="X252" i="71"/>
  <c r="D252" i="71"/>
  <c r="A253" i="71"/>
  <c r="A252" i="71"/>
  <c r="Y237" i="71"/>
  <c r="X237" i="71"/>
  <c r="A237" i="71"/>
  <c r="D237" i="71"/>
  <c r="X248" i="71"/>
  <c r="Y248" i="71"/>
  <c r="X249" i="71"/>
  <c r="Y249" i="71"/>
  <c r="X250" i="71"/>
  <c r="Y250" i="71"/>
  <c r="X251" i="71"/>
  <c r="Y251" i="71"/>
  <c r="D251" i="71"/>
  <c r="A251" i="71"/>
  <c r="D250" i="71"/>
  <c r="D249" i="71"/>
  <c r="D248" i="71"/>
  <c r="D247" i="71"/>
  <c r="A250" i="71"/>
  <c r="A249" i="71"/>
  <c r="A248" i="71"/>
  <c r="A247" i="71"/>
  <c r="X247" i="71"/>
  <c r="Y247" i="71"/>
  <c r="D72" i="33"/>
  <c r="X245" i="71"/>
  <c r="Y245" i="71"/>
  <c r="X246" i="71"/>
  <c r="Y246" i="71"/>
  <c r="D246" i="71"/>
  <c r="D78" i="33"/>
  <c r="D149" i="38" s="1"/>
  <c r="D245" i="71"/>
  <c r="Y244" i="71"/>
  <c r="X244" i="71"/>
  <c r="D244" i="71"/>
  <c r="Y243" i="71"/>
  <c r="X243" i="71"/>
  <c r="D243" i="71"/>
  <c r="A243" i="71"/>
  <c r="A244" i="71"/>
  <c r="A245" i="71"/>
  <c r="A246" i="71"/>
  <c r="D38" i="73"/>
  <c r="C25" i="50"/>
  <c r="C23" i="50"/>
  <c r="X241" i="71"/>
  <c r="Y241" i="71"/>
  <c r="X242" i="71"/>
  <c r="Y242" i="71"/>
  <c r="A242" i="71"/>
  <c r="D242" i="71"/>
  <c r="A241" i="71"/>
  <c r="D241" i="71"/>
  <c r="Y240" i="71"/>
  <c r="X240" i="71"/>
  <c r="D240" i="71"/>
  <c r="X238" i="71"/>
  <c r="Y238" i="71"/>
  <c r="X239" i="71"/>
  <c r="Y239" i="71"/>
  <c r="A240" i="71"/>
  <c r="A239" i="71"/>
  <c r="A238" i="71"/>
  <c r="D239" i="71"/>
  <c r="D238" i="71"/>
  <c r="D69" i="33"/>
  <c r="D134" i="38" s="1"/>
  <c r="D70" i="33"/>
  <c r="D181" i="38" s="1"/>
  <c r="Y236" i="71"/>
  <c r="X236" i="71"/>
  <c r="D236" i="71"/>
  <c r="Y235" i="71"/>
  <c r="X235" i="71"/>
  <c r="D235" i="71"/>
  <c r="Y234" i="71"/>
  <c r="X234" i="71"/>
  <c r="D234" i="71"/>
  <c r="A236" i="71"/>
  <c r="A235" i="71"/>
  <c r="A234" i="71"/>
  <c r="C62" i="50"/>
  <c r="C64" i="50"/>
  <c r="X231" i="71"/>
  <c r="Y231" i="71"/>
  <c r="X232" i="71"/>
  <c r="Y232" i="71"/>
  <c r="X233" i="71"/>
  <c r="Y233" i="71"/>
  <c r="D233" i="71"/>
  <c r="D232" i="71"/>
  <c r="D231" i="71"/>
  <c r="A233" i="71"/>
  <c r="A232" i="71"/>
  <c r="A231" i="71"/>
  <c r="X228" i="71"/>
  <c r="Y228" i="71"/>
  <c r="X229" i="71"/>
  <c r="Y229" i="71"/>
  <c r="X230" i="71"/>
  <c r="Y230" i="71"/>
  <c r="D230" i="71"/>
  <c r="A230" i="71"/>
  <c r="D229" i="71"/>
  <c r="A229" i="71"/>
  <c r="A228" i="71"/>
  <c r="D228" i="71"/>
  <c r="D227" i="71"/>
  <c r="A227" i="71"/>
  <c r="X227" i="71"/>
  <c r="Y227" i="71"/>
  <c r="D76" i="33"/>
  <c r="D67" i="33"/>
  <c r="D68" i="33"/>
  <c r="D154" i="38" s="1"/>
  <c r="X224" i="71"/>
  <c r="Y224" i="71"/>
  <c r="X225" i="71"/>
  <c r="Y225" i="71"/>
  <c r="X226" i="71"/>
  <c r="Y226" i="71"/>
  <c r="D226" i="71"/>
  <c r="A226" i="71"/>
  <c r="A225" i="71"/>
  <c r="D225" i="71"/>
  <c r="D224" i="71"/>
  <c r="A224" i="71"/>
  <c r="X223" i="71"/>
  <c r="Y223" i="71"/>
  <c r="D223" i="71"/>
  <c r="A223" i="71"/>
  <c r="D73" i="33"/>
  <c r="D242" i="38" s="1"/>
  <c r="H242" i="38" l="1"/>
  <c r="I242" i="38"/>
  <c r="D274" i="37"/>
  <c r="D197" i="38"/>
  <c r="H179" i="38"/>
  <c r="I179" i="38"/>
  <c r="D72" i="37"/>
  <c r="D169" i="38"/>
  <c r="H181" i="38"/>
  <c r="I181" i="38"/>
  <c r="I71" i="33"/>
  <c r="D173" i="38"/>
  <c r="I149" i="38"/>
  <c r="H149" i="38"/>
  <c r="H154" i="38"/>
  <c r="I154" i="38"/>
  <c r="H134" i="38"/>
  <c r="I134" i="38"/>
  <c r="I67" i="33"/>
  <c r="D37" i="38"/>
  <c r="D28" i="45" s="1"/>
  <c r="I72" i="33"/>
  <c r="D31" i="38"/>
  <c r="D29" i="45" s="1"/>
  <c r="D83" i="37"/>
  <c r="D13" i="38"/>
  <c r="D12" i="45" s="1"/>
  <c r="M70" i="33"/>
  <c r="D73" i="37"/>
  <c r="I73" i="33"/>
  <c r="D57" i="37"/>
  <c r="K69" i="33"/>
  <c r="D25" i="37"/>
  <c r="J68" i="33"/>
  <c r="D26" i="37"/>
  <c r="L78" i="33"/>
  <c r="K78" i="33"/>
  <c r="J78" i="33"/>
  <c r="I78" i="33"/>
  <c r="M78" i="33"/>
  <c r="I76" i="33"/>
  <c r="J76" i="33"/>
  <c r="K76" i="33"/>
  <c r="L76" i="33"/>
  <c r="M76" i="33"/>
  <c r="L77" i="33"/>
  <c r="M77" i="33"/>
  <c r="J77" i="33"/>
  <c r="I77" i="33"/>
  <c r="K77" i="33"/>
  <c r="I75" i="33"/>
  <c r="J75" i="33"/>
  <c r="K75" i="33"/>
  <c r="L75" i="33"/>
  <c r="M75" i="33"/>
  <c r="I74" i="33"/>
  <c r="J74" i="33"/>
  <c r="K74" i="33"/>
  <c r="L74" i="33"/>
  <c r="M74" i="33"/>
  <c r="M73" i="33"/>
  <c r="L73" i="33"/>
  <c r="K73" i="33"/>
  <c r="J73" i="33"/>
  <c r="M72" i="33"/>
  <c r="L72" i="33"/>
  <c r="K72" i="33"/>
  <c r="J72" i="33"/>
  <c r="L70" i="33"/>
  <c r="K70" i="33"/>
  <c r="M71" i="33"/>
  <c r="J70" i="33"/>
  <c r="L71" i="33"/>
  <c r="I70" i="33"/>
  <c r="K71" i="33"/>
  <c r="J71" i="33"/>
  <c r="I69" i="33"/>
  <c r="J69" i="33"/>
  <c r="M69" i="33"/>
  <c r="L69" i="33"/>
  <c r="M67" i="33"/>
  <c r="I68" i="33"/>
  <c r="K67" i="33"/>
  <c r="L67" i="33"/>
  <c r="M68" i="33"/>
  <c r="J67" i="33"/>
  <c r="L68" i="33"/>
  <c r="K68" i="33"/>
  <c r="D60" i="33"/>
  <c r="D55" i="38" s="1"/>
  <c r="D67" i="45" s="1"/>
  <c r="M163" i="33"/>
  <c r="M269" i="33"/>
  <c r="M314" i="33"/>
  <c r="H197" i="38" l="1"/>
  <c r="I197" i="38"/>
  <c r="H173" i="38"/>
  <c r="I173" i="38"/>
  <c r="H169" i="38"/>
  <c r="I169" i="38"/>
  <c r="N314" i="33"/>
  <c r="N269" i="33"/>
  <c r="M224" i="33"/>
  <c r="M307" i="33"/>
  <c r="M277" i="33"/>
  <c r="M304" i="33"/>
  <c r="M232" i="33"/>
  <c r="M266" i="33"/>
  <c r="M226" i="33"/>
  <c r="M248" i="33"/>
  <c r="M247" i="33"/>
  <c r="I55" i="38"/>
  <c r="H55" i="38"/>
  <c r="M194" i="33"/>
  <c r="M238" i="33"/>
  <c r="M212" i="33"/>
  <c r="M225" i="33"/>
  <c r="M204" i="33"/>
  <c r="M220" i="33"/>
  <c r="M153" i="33"/>
  <c r="M213" i="33"/>
  <c r="N331" i="33"/>
  <c r="M211" i="33"/>
  <c r="I37" i="38"/>
  <c r="H37" i="38"/>
  <c r="I31" i="38"/>
  <c r="H31" i="38"/>
  <c r="N163" i="33"/>
  <c r="M165" i="33"/>
  <c r="M181" i="33"/>
  <c r="M158" i="33"/>
  <c r="M177" i="33"/>
  <c r="H13" i="38"/>
  <c r="I13" i="38"/>
  <c r="N330" i="33"/>
  <c r="M152" i="33"/>
  <c r="M103" i="33"/>
  <c r="N329" i="33"/>
  <c r="M102" i="33"/>
  <c r="N333" i="33"/>
  <c r="N328" i="33"/>
  <c r="M138" i="33"/>
  <c r="D74" i="37"/>
  <c r="M107" i="33"/>
  <c r="M124" i="33"/>
  <c r="N78" i="33"/>
  <c r="N77" i="33"/>
  <c r="N76" i="33"/>
  <c r="N75" i="33"/>
  <c r="N74" i="33"/>
  <c r="N70" i="33"/>
  <c r="N73" i="33"/>
  <c r="N72" i="33"/>
  <c r="N71" i="33"/>
  <c r="N69" i="33"/>
  <c r="N67" i="33"/>
  <c r="N68" i="33"/>
  <c r="D65" i="33"/>
  <c r="D64" i="33"/>
  <c r="D157" i="38" s="1"/>
  <c r="X217" i="71"/>
  <c r="Y217" i="71"/>
  <c r="X218" i="71"/>
  <c r="Y218" i="71"/>
  <c r="X219" i="71"/>
  <c r="Y219" i="71"/>
  <c r="X220" i="71"/>
  <c r="Y220" i="71"/>
  <c r="X221" i="71"/>
  <c r="Y221" i="71"/>
  <c r="X222" i="71"/>
  <c r="Y222" i="71"/>
  <c r="A222" i="71"/>
  <c r="A221" i="71"/>
  <c r="A220" i="71"/>
  <c r="D222" i="71"/>
  <c r="D221" i="71"/>
  <c r="D220" i="71"/>
  <c r="D219" i="71"/>
  <c r="D218" i="71"/>
  <c r="D217" i="71"/>
  <c r="A219" i="71"/>
  <c r="A218" i="71"/>
  <c r="A217" i="71"/>
  <c r="Y216" i="71"/>
  <c r="X216" i="71"/>
  <c r="A216" i="71"/>
  <c r="A215" i="71"/>
  <c r="Y215" i="71"/>
  <c r="X215" i="71"/>
  <c r="D216" i="71"/>
  <c r="D215" i="71"/>
  <c r="AQ2" i="81"/>
  <c r="H157" i="38" l="1"/>
  <c r="I157" i="38"/>
  <c r="D75" i="37"/>
  <c r="D159" i="38"/>
  <c r="N181" i="33"/>
  <c r="N304" i="33"/>
  <c r="N124" i="33"/>
  <c r="N103" i="33"/>
  <c r="N165" i="33"/>
  <c r="N213" i="33"/>
  <c r="N277" i="33"/>
  <c r="N194" i="33"/>
  <c r="N107" i="33"/>
  <c r="N152" i="33"/>
  <c r="N153" i="33"/>
  <c r="N307" i="33"/>
  <c r="N220" i="33"/>
  <c r="N247" i="33"/>
  <c r="N224" i="33"/>
  <c r="N204" i="33"/>
  <c r="N248" i="33"/>
  <c r="N225" i="33"/>
  <c r="N226" i="33"/>
  <c r="N177" i="33"/>
  <c r="N212" i="33"/>
  <c r="N266" i="33"/>
  <c r="N158" i="33"/>
  <c r="N211" i="33"/>
  <c r="N238" i="33"/>
  <c r="N232" i="33"/>
  <c r="N138" i="33"/>
  <c r="N102" i="33"/>
  <c r="L65" i="33"/>
  <c r="M65" i="33"/>
  <c r="K65" i="33"/>
  <c r="J65" i="33"/>
  <c r="I65" i="33"/>
  <c r="I64" i="33"/>
  <c r="J64" i="33"/>
  <c r="K64" i="33"/>
  <c r="L64" i="33"/>
  <c r="M64" i="33"/>
  <c r="Y214" i="71"/>
  <c r="X214" i="71"/>
  <c r="D214" i="71"/>
  <c r="A214" i="71"/>
  <c r="Y213" i="71"/>
  <c r="X213" i="71"/>
  <c r="D213" i="71"/>
  <c r="A213" i="71"/>
  <c r="Y212" i="71"/>
  <c r="X212" i="71"/>
  <c r="D212" i="71"/>
  <c r="A212" i="71"/>
  <c r="D63" i="33"/>
  <c r="C63" i="50"/>
  <c r="C61" i="50"/>
  <c r="C60" i="50"/>
  <c r="C59" i="50"/>
  <c r="Y211" i="71"/>
  <c r="X211" i="71"/>
  <c r="D211" i="71"/>
  <c r="A211" i="71"/>
  <c r="Y210" i="71"/>
  <c r="X210" i="71"/>
  <c r="A210" i="71"/>
  <c r="D210" i="71"/>
  <c r="D62" i="33"/>
  <c r="D43" i="38" s="1"/>
  <c r="D97" i="45" s="1"/>
  <c r="D59" i="33"/>
  <c r="D113" i="38" s="1"/>
  <c r="X207" i="71"/>
  <c r="Y207" i="71"/>
  <c r="X208" i="71"/>
  <c r="Y208" i="71"/>
  <c r="X209" i="71"/>
  <c r="Y209" i="71"/>
  <c r="D209" i="71"/>
  <c r="A209" i="71"/>
  <c r="D208" i="71"/>
  <c r="A208" i="71"/>
  <c r="A207" i="71"/>
  <c r="D207" i="71"/>
  <c r="Y206" i="71"/>
  <c r="X206" i="71"/>
  <c r="A206" i="71"/>
  <c r="D206" i="71"/>
  <c r="D66" i="33"/>
  <c r="D127" i="38" s="1"/>
  <c r="H10" i="75"/>
  <c r="X203" i="71"/>
  <c r="Y203" i="71"/>
  <c r="X204" i="71"/>
  <c r="Y204" i="71"/>
  <c r="X205" i="71"/>
  <c r="Y205" i="71"/>
  <c r="D205" i="71"/>
  <c r="A205" i="71"/>
  <c r="A204" i="71"/>
  <c r="D204" i="71"/>
  <c r="A203" i="71"/>
  <c r="D203" i="71"/>
  <c r="X201" i="71"/>
  <c r="Y201" i="71"/>
  <c r="X202" i="71"/>
  <c r="Y202" i="71"/>
  <c r="D202" i="71"/>
  <c r="A202" i="71"/>
  <c r="D159" i="71"/>
  <c r="A160" i="71"/>
  <c r="A159" i="71"/>
  <c r="A201" i="71"/>
  <c r="D201" i="71"/>
  <c r="J39" i="75"/>
  <c r="H159" i="38" l="1"/>
  <c r="I159" i="38"/>
  <c r="D27" i="37"/>
  <c r="D177" i="38"/>
  <c r="H127" i="38"/>
  <c r="I127" i="38"/>
  <c r="I113" i="38"/>
  <c r="H113" i="38"/>
  <c r="H43" i="38"/>
  <c r="I43" i="38"/>
  <c r="D30" i="37"/>
  <c r="I66" i="33"/>
  <c r="K66" i="33"/>
  <c r="J66" i="33"/>
  <c r="L66" i="33"/>
  <c r="M66" i="33"/>
  <c r="N64" i="33"/>
  <c r="N65" i="33"/>
  <c r="J62" i="33"/>
  <c r="K62" i="33"/>
  <c r="L62" i="33"/>
  <c r="M62" i="33"/>
  <c r="I62" i="33"/>
  <c r="M63" i="33"/>
  <c r="I63" i="33"/>
  <c r="J63" i="33"/>
  <c r="L63" i="33"/>
  <c r="K63" i="33"/>
  <c r="J59" i="33"/>
  <c r="K59" i="33"/>
  <c r="L59" i="33"/>
  <c r="I59" i="33"/>
  <c r="M59" i="33"/>
  <c r="I60" i="33"/>
  <c r="J60" i="33"/>
  <c r="K60" i="33"/>
  <c r="L60" i="33"/>
  <c r="M60" i="33"/>
  <c r="H177" i="38" l="1"/>
  <c r="I177" i="38"/>
  <c r="N66" i="33"/>
  <c r="N63" i="33"/>
  <c r="N62" i="33"/>
  <c r="N59" i="33"/>
  <c r="N60" i="33"/>
  <c r="D14" i="37"/>
  <c r="D16" i="37"/>
  <c r="D18" i="37"/>
  <c r="D19" i="37"/>
  <c r="D20" i="37"/>
  <c r="D21" i="37"/>
  <c r="D22" i="37"/>
  <c r="D23" i="37"/>
  <c r="D24" i="37"/>
  <c r="X199" i="71"/>
  <c r="Y199" i="71"/>
  <c r="X200" i="71"/>
  <c r="Y200" i="71"/>
  <c r="D200" i="71"/>
  <c r="D199" i="71"/>
  <c r="A200" i="71"/>
  <c r="A199" i="71"/>
  <c r="D57" i="33"/>
  <c r="D124" i="38" s="1"/>
  <c r="D56" i="33"/>
  <c r="D228" i="38" s="1"/>
  <c r="E4" i="76"/>
  <c r="L13" i="43"/>
  <c r="L19" i="43"/>
  <c r="L18" i="43"/>
  <c r="L17" i="43"/>
  <c r="L16" i="43"/>
  <c r="L23" i="43"/>
  <c r="L24" i="43"/>
  <c r="L25" i="43"/>
  <c r="L34" i="43"/>
  <c r="L33" i="43"/>
  <c r="L32" i="43"/>
  <c r="L31" i="43"/>
  <c r="L30" i="43"/>
  <c r="L29" i="43"/>
  <c r="L28" i="43"/>
  <c r="L27" i="43"/>
  <c r="G25" i="43"/>
  <c r="X191" i="71"/>
  <c r="Y191" i="71"/>
  <c r="X192" i="71"/>
  <c r="Y192" i="71"/>
  <c r="X193" i="71"/>
  <c r="Y193" i="71"/>
  <c r="X194" i="71"/>
  <c r="Y194" i="71"/>
  <c r="X195" i="71"/>
  <c r="Y195" i="71"/>
  <c r="X196" i="71"/>
  <c r="Y196" i="71"/>
  <c r="X197" i="71"/>
  <c r="Y197" i="71"/>
  <c r="X198" i="71"/>
  <c r="Y198" i="71"/>
  <c r="D198" i="71"/>
  <c r="A198" i="71"/>
  <c r="D197" i="71"/>
  <c r="A197" i="71"/>
  <c r="D196" i="71"/>
  <c r="A196" i="71"/>
  <c r="A195" i="71"/>
  <c r="D195" i="71"/>
  <c r="D6" i="33"/>
  <c r="D211" i="37" s="1"/>
  <c r="D7" i="33"/>
  <c r="D267" i="37" s="1"/>
  <c r="D8" i="33"/>
  <c r="D128" i="37" s="1"/>
  <c r="D9" i="33"/>
  <c r="D10" i="33"/>
  <c r="D11" i="33"/>
  <c r="D12" i="33"/>
  <c r="D13" i="33"/>
  <c r="D14" i="33"/>
  <c r="D15" i="33"/>
  <c r="D33" i="38" s="1"/>
  <c r="D35" i="45" s="1"/>
  <c r="D16" i="33"/>
  <c r="D17" i="33"/>
  <c r="D127" i="37" s="1"/>
  <c r="D18" i="33"/>
  <c r="D19" i="33"/>
  <c r="D45" i="37" s="1"/>
  <c r="D20" i="33"/>
  <c r="D36" i="38" s="1"/>
  <c r="D36" i="45" s="1"/>
  <c r="D21" i="33"/>
  <c r="D22" i="33"/>
  <c r="D167" i="38" s="1"/>
  <c r="D23" i="33"/>
  <c r="D40" i="38" s="1"/>
  <c r="D37" i="45" s="1"/>
  <c r="D24" i="33"/>
  <c r="D25" i="33"/>
  <c r="D26" i="33"/>
  <c r="D246" i="37" s="1"/>
  <c r="D27" i="33"/>
  <c r="D48" i="37" s="1"/>
  <c r="D28" i="33"/>
  <c r="D29" i="33"/>
  <c r="D46" i="37" s="1"/>
  <c r="D30" i="33"/>
  <c r="D45" i="38" s="1"/>
  <c r="D38" i="45" s="1"/>
  <c r="D31" i="33"/>
  <c r="D32" i="33"/>
  <c r="D33" i="33"/>
  <c r="D34" i="33"/>
  <c r="D48" i="38" s="1"/>
  <c r="D39" i="45" s="1"/>
  <c r="D35" i="33"/>
  <c r="D36" i="33"/>
  <c r="D37" i="33"/>
  <c r="D38" i="33"/>
  <c r="D147" i="38" s="1"/>
  <c r="D39" i="33"/>
  <c r="D40" i="33"/>
  <c r="D41" i="33"/>
  <c r="D42" i="33"/>
  <c r="D43" i="33"/>
  <c r="D44" i="33"/>
  <c r="D45" i="33"/>
  <c r="D52" i="38" s="1"/>
  <c r="D40" i="45" s="1"/>
  <c r="D46" i="33"/>
  <c r="D47" i="33"/>
  <c r="D55" i="37" s="1"/>
  <c r="D48" i="33"/>
  <c r="D49" i="33"/>
  <c r="D191" i="38" s="1"/>
  <c r="D50" i="33"/>
  <c r="D63" i="37" s="1"/>
  <c r="D51" i="33"/>
  <c r="D52" i="33"/>
  <c r="D61" i="33"/>
  <c r="D58" i="33"/>
  <c r="D54" i="33"/>
  <c r="D175" i="38" s="1"/>
  <c r="D53" i="33"/>
  <c r="D245" i="38" s="1"/>
  <c r="D55" i="33"/>
  <c r="D5" i="33"/>
  <c r="D5" i="71"/>
  <c r="D6" i="71"/>
  <c r="D7" i="71"/>
  <c r="D8" i="71"/>
  <c r="D9" i="71"/>
  <c r="D10" i="71"/>
  <c r="D11" i="71"/>
  <c r="D12" i="71"/>
  <c r="D13" i="71"/>
  <c r="D14" i="71"/>
  <c r="D15" i="71"/>
  <c r="D16" i="71"/>
  <c r="D17" i="71"/>
  <c r="D18" i="71"/>
  <c r="D19" i="71"/>
  <c r="D20" i="71"/>
  <c r="D21" i="71"/>
  <c r="D22" i="71"/>
  <c r="D23" i="71"/>
  <c r="D24" i="71"/>
  <c r="D25" i="71"/>
  <c r="D26" i="71"/>
  <c r="D27" i="71"/>
  <c r="D28" i="71"/>
  <c r="D29" i="71"/>
  <c r="D30" i="71"/>
  <c r="D31" i="71"/>
  <c r="D32" i="71"/>
  <c r="D33" i="71"/>
  <c r="D34" i="71"/>
  <c r="D35" i="71"/>
  <c r="D36" i="71"/>
  <c r="D37" i="71"/>
  <c r="D38" i="71"/>
  <c r="D39" i="71"/>
  <c r="D40" i="71"/>
  <c r="D41" i="71"/>
  <c r="D42" i="71"/>
  <c r="D43" i="71"/>
  <c r="D44" i="71"/>
  <c r="D46" i="71"/>
  <c r="D47" i="71"/>
  <c r="D48" i="71"/>
  <c r="D49" i="71"/>
  <c r="D50" i="71"/>
  <c r="D51" i="71"/>
  <c r="D52" i="71"/>
  <c r="D53" i="71"/>
  <c r="D54" i="71"/>
  <c r="D55" i="71"/>
  <c r="D56" i="71"/>
  <c r="D57" i="71"/>
  <c r="D58" i="71"/>
  <c r="D59" i="71"/>
  <c r="D60" i="71"/>
  <c r="D61" i="71"/>
  <c r="D62" i="71"/>
  <c r="D63" i="71"/>
  <c r="D64" i="71"/>
  <c r="D65" i="71"/>
  <c r="D66" i="71"/>
  <c r="D67" i="71"/>
  <c r="D68" i="71"/>
  <c r="D69" i="71"/>
  <c r="D70" i="71"/>
  <c r="D71" i="71"/>
  <c r="D72" i="71"/>
  <c r="D73" i="71"/>
  <c r="D74" i="71"/>
  <c r="D75" i="71"/>
  <c r="D76" i="71"/>
  <c r="D77" i="71"/>
  <c r="D78" i="71"/>
  <c r="D79" i="71"/>
  <c r="D80" i="71"/>
  <c r="D81" i="71"/>
  <c r="D82" i="71"/>
  <c r="D83" i="71"/>
  <c r="D84" i="71"/>
  <c r="D85" i="71"/>
  <c r="D86" i="71"/>
  <c r="D87" i="71"/>
  <c r="D88" i="71"/>
  <c r="D89" i="71"/>
  <c r="D90" i="71"/>
  <c r="D91" i="71"/>
  <c r="D92" i="71"/>
  <c r="D93" i="71"/>
  <c r="D94" i="71"/>
  <c r="D95" i="71"/>
  <c r="D96" i="71"/>
  <c r="D97" i="71"/>
  <c r="D98" i="71"/>
  <c r="D99" i="71"/>
  <c r="D100" i="71"/>
  <c r="D101" i="71"/>
  <c r="D102" i="71"/>
  <c r="D103" i="71"/>
  <c r="D104" i="71"/>
  <c r="D105" i="71"/>
  <c r="D106" i="71"/>
  <c r="D107" i="71"/>
  <c r="D108" i="71"/>
  <c r="D109" i="71"/>
  <c r="D110" i="71"/>
  <c r="D111" i="71"/>
  <c r="D112" i="71"/>
  <c r="D113" i="71"/>
  <c r="D114" i="71"/>
  <c r="D115" i="71"/>
  <c r="D116" i="71"/>
  <c r="D117" i="71"/>
  <c r="D118" i="71"/>
  <c r="D119" i="71"/>
  <c r="D120" i="71"/>
  <c r="D121" i="71"/>
  <c r="D122" i="71"/>
  <c r="D123" i="71"/>
  <c r="D124" i="71"/>
  <c r="D125" i="71"/>
  <c r="D126" i="71"/>
  <c r="D127" i="71"/>
  <c r="D128" i="71"/>
  <c r="D129" i="71"/>
  <c r="D130" i="71"/>
  <c r="D131" i="71"/>
  <c r="D132" i="71"/>
  <c r="D133" i="71"/>
  <c r="D134" i="71"/>
  <c r="D135" i="71"/>
  <c r="D136" i="71"/>
  <c r="D137" i="71"/>
  <c r="D138" i="71"/>
  <c r="D139" i="71"/>
  <c r="D140" i="71"/>
  <c r="D141" i="71"/>
  <c r="D142" i="71"/>
  <c r="D143" i="71"/>
  <c r="D144" i="71"/>
  <c r="D145" i="71"/>
  <c r="D146" i="71"/>
  <c r="D147" i="71"/>
  <c r="D148" i="71"/>
  <c r="D149" i="71"/>
  <c r="D150" i="71"/>
  <c r="D151" i="71"/>
  <c r="D152" i="71"/>
  <c r="D153" i="71"/>
  <c r="D154" i="71"/>
  <c r="D155" i="71"/>
  <c r="D156" i="71"/>
  <c r="D157" i="71"/>
  <c r="D158" i="71"/>
  <c r="D160" i="71"/>
  <c r="D161" i="71"/>
  <c r="D162" i="71"/>
  <c r="D163" i="71"/>
  <c r="D164" i="71"/>
  <c r="D165" i="71"/>
  <c r="D166" i="71"/>
  <c r="D167" i="71"/>
  <c r="D168" i="71"/>
  <c r="D169" i="71"/>
  <c r="D170" i="71"/>
  <c r="D171" i="71"/>
  <c r="D172" i="71"/>
  <c r="D173" i="71"/>
  <c r="D174" i="71"/>
  <c r="D175" i="71"/>
  <c r="D176" i="71"/>
  <c r="D177" i="71"/>
  <c r="D178" i="71"/>
  <c r="D179" i="71"/>
  <c r="D180" i="71"/>
  <c r="D181" i="71"/>
  <c r="D182" i="71"/>
  <c r="D183" i="71"/>
  <c r="D184" i="71"/>
  <c r="D185" i="71"/>
  <c r="D186" i="71"/>
  <c r="D187" i="71"/>
  <c r="D188" i="71"/>
  <c r="D189" i="71"/>
  <c r="D190" i="71"/>
  <c r="D191" i="71"/>
  <c r="D192" i="71"/>
  <c r="D193" i="71"/>
  <c r="D194" i="71"/>
  <c r="D4" i="71"/>
  <c r="A194" i="71"/>
  <c r="C48" i="50"/>
  <c r="C21" i="66"/>
  <c r="C20" i="66"/>
  <c r="Y190" i="71"/>
  <c r="X190" i="71"/>
  <c r="A190" i="71"/>
  <c r="A191" i="71"/>
  <c r="A192" i="71"/>
  <c r="A193" i="71"/>
  <c r="C58" i="50"/>
  <c r="C57" i="50"/>
  <c r="C56" i="50"/>
  <c r="C54" i="50"/>
  <c r="C53" i="50"/>
  <c r="C52" i="50"/>
  <c r="C51" i="50"/>
  <c r="C50" i="50"/>
  <c r="C49" i="50"/>
  <c r="C47" i="50"/>
  <c r="C46" i="50"/>
  <c r="C45" i="50"/>
  <c r="C44" i="50"/>
  <c r="C43" i="50"/>
  <c r="C41" i="50"/>
  <c r="C40" i="50"/>
  <c r="C39" i="50"/>
  <c r="C38" i="50"/>
  <c r="C37" i="50"/>
  <c r="C36" i="50"/>
  <c r="C35" i="50"/>
  <c r="C34" i="50"/>
  <c r="C33" i="50"/>
  <c r="C32" i="50"/>
  <c r="C19" i="50"/>
  <c r="C18" i="50"/>
  <c r="C17" i="50"/>
  <c r="C16" i="50"/>
  <c r="C15" i="50"/>
  <c r="C14" i="50"/>
  <c r="C13" i="50"/>
  <c r="C12" i="50"/>
  <c r="C11" i="50"/>
  <c r="C10" i="50"/>
  <c r="C9" i="50"/>
  <c r="C8" i="50"/>
  <c r="C7" i="50"/>
  <c r="C6" i="50"/>
  <c r="C5" i="50"/>
  <c r="J3" i="37"/>
  <c r="B9" i="37"/>
  <c r="B10" i="37"/>
  <c r="B11" i="37"/>
  <c r="B12" i="37"/>
  <c r="B13" i="37"/>
  <c r="B14" i="37"/>
  <c r="B15" i="37"/>
  <c r="B16" i="37"/>
  <c r="B17" i="37"/>
  <c r="B8" i="37"/>
  <c r="B7" i="37"/>
  <c r="B6" i="37"/>
  <c r="B5" i="37"/>
  <c r="Y189" i="71"/>
  <c r="X189" i="71"/>
  <c r="A189" i="71"/>
  <c r="Y188" i="71"/>
  <c r="X188" i="71"/>
  <c r="A188" i="71"/>
  <c r="X187" i="71"/>
  <c r="Y187" i="71"/>
  <c r="A187" i="71"/>
  <c r="L164" i="81"/>
  <c r="L163" i="81"/>
  <c r="L162" i="81"/>
  <c r="L161" i="81"/>
  <c r="L160" i="81"/>
  <c r="AO122" i="81"/>
  <c r="AM122" i="81"/>
  <c r="AK122" i="81"/>
  <c r="AI122" i="81"/>
  <c r="AE122" i="81"/>
  <c r="AC122" i="81"/>
  <c r="AA122" i="81"/>
  <c r="Y122" i="81"/>
  <c r="W122" i="81"/>
  <c r="U122" i="81"/>
  <c r="S122" i="81"/>
  <c r="Q122" i="81"/>
  <c r="O122" i="81"/>
  <c r="M122" i="81"/>
  <c r="K122" i="81"/>
  <c r="I122" i="81"/>
  <c r="G122" i="81"/>
  <c r="E122" i="81"/>
  <c r="C122" i="81"/>
  <c r="AS114" i="81"/>
  <c r="AQ114" i="81"/>
  <c r="AO114" i="81"/>
  <c r="AM114" i="81"/>
  <c r="AI114" i="81"/>
  <c r="AG114" i="81"/>
  <c r="AE114" i="81"/>
  <c r="AC114" i="81"/>
  <c r="AA114" i="81"/>
  <c r="Y114" i="81"/>
  <c r="W114" i="81"/>
  <c r="U114" i="81"/>
  <c r="S114" i="81"/>
  <c r="Q114" i="81"/>
  <c r="O114" i="81"/>
  <c r="M114" i="81"/>
  <c r="K114" i="81"/>
  <c r="I114" i="81"/>
  <c r="G114" i="81"/>
  <c r="E114" i="81"/>
  <c r="C114" i="81"/>
  <c r="AS106" i="81"/>
  <c r="AQ106" i="81"/>
  <c r="AO106" i="81"/>
  <c r="AM106" i="81"/>
  <c r="AK106" i="81"/>
  <c r="AI106" i="81"/>
  <c r="AG106" i="81"/>
  <c r="AE106" i="81"/>
  <c r="AC106" i="81"/>
  <c r="AA106" i="81"/>
  <c r="Y106" i="81"/>
  <c r="W106" i="81"/>
  <c r="U106" i="81"/>
  <c r="S106" i="81"/>
  <c r="Q106" i="81"/>
  <c r="O106" i="81"/>
  <c r="M106" i="81"/>
  <c r="K106" i="81"/>
  <c r="I106" i="81"/>
  <c r="G106" i="81"/>
  <c r="E106" i="81"/>
  <c r="C106" i="81"/>
  <c r="AS98" i="81"/>
  <c r="AQ98" i="81"/>
  <c r="AO98" i="81"/>
  <c r="AM98" i="81"/>
  <c r="AK98" i="81"/>
  <c r="AI98" i="81"/>
  <c r="AG98" i="81"/>
  <c r="AE98" i="81"/>
  <c r="AC98" i="81"/>
  <c r="AA98" i="81"/>
  <c r="Y98" i="81"/>
  <c r="W98" i="81"/>
  <c r="U98" i="81"/>
  <c r="S98" i="81"/>
  <c r="Q98" i="81"/>
  <c r="O98" i="81"/>
  <c r="M98" i="81"/>
  <c r="K98" i="81"/>
  <c r="I98" i="81"/>
  <c r="G98" i="81"/>
  <c r="E98" i="81"/>
  <c r="C98" i="81"/>
  <c r="AS90" i="81"/>
  <c r="AQ90" i="81"/>
  <c r="AO90" i="81"/>
  <c r="AM90" i="81"/>
  <c r="AK90" i="81"/>
  <c r="AI90" i="81"/>
  <c r="AG90" i="81"/>
  <c r="AE90" i="81"/>
  <c r="AC90" i="81"/>
  <c r="AA90" i="81"/>
  <c r="Y90" i="81"/>
  <c r="W90" i="81"/>
  <c r="U90" i="81"/>
  <c r="S90" i="81"/>
  <c r="Q90" i="81"/>
  <c r="O90" i="81"/>
  <c r="M90" i="81"/>
  <c r="K90" i="81"/>
  <c r="I90" i="81"/>
  <c r="G90" i="81"/>
  <c r="E90" i="81"/>
  <c r="C90" i="81"/>
  <c r="AQ82" i="81"/>
  <c r="AO82" i="81"/>
  <c r="AM82" i="81"/>
  <c r="AK82" i="81"/>
  <c r="AI82" i="81"/>
  <c r="AG82" i="81"/>
  <c r="AE82" i="81"/>
  <c r="AC82" i="81"/>
  <c r="AA82" i="81"/>
  <c r="Y82" i="81"/>
  <c r="W82" i="81"/>
  <c r="U82" i="81"/>
  <c r="S82" i="81"/>
  <c r="Q82" i="81"/>
  <c r="O82" i="81"/>
  <c r="M82" i="81"/>
  <c r="K82" i="81"/>
  <c r="I82" i="81"/>
  <c r="G82" i="81"/>
  <c r="E82" i="81"/>
  <c r="C82" i="81"/>
  <c r="AS74" i="81"/>
  <c r="AQ74" i="81"/>
  <c r="AO74" i="81"/>
  <c r="AM74" i="81"/>
  <c r="AK74" i="81"/>
  <c r="AI74" i="81"/>
  <c r="AG74" i="81"/>
  <c r="I74" i="81"/>
  <c r="G74" i="81"/>
  <c r="E74" i="81"/>
  <c r="C74" i="81"/>
  <c r="AS66" i="81"/>
  <c r="AQ66" i="81"/>
  <c r="AO66" i="81"/>
  <c r="AM66" i="81"/>
  <c r="AK66" i="81"/>
  <c r="AI66" i="81"/>
  <c r="AG66" i="81"/>
  <c r="AE66" i="81"/>
  <c r="AC66" i="81"/>
  <c r="AA66" i="81"/>
  <c r="Y66" i="81"/>
  <c r="W66" i="81"/>
  <c r="U66" i="81"/>
  <c r="S66" i="81"/>
  <c r="Q66" i="81"/>
  <c r="O66" i="81"/>
  <c r="M66" i="81"/>
  <c r="K66" i="81"/>
  <c r="I66" i="81"/>
  <c r="G66" i="81"/>
  <c r="E66" i="81"/>
  <c r="C66" i="81"/>
  <c r="AS58" i="81"/>
  <c r="AQ58" i="81"/>
  <c r="AO58" i="81"/>
  <c r="AM58" i="81"/>
  <c r="AK58" i="81"/>
  <c r="AI58" i="81"/>
  <c r="AG58" i="81"/>
  <c r="AE58" i="81"/>
  <c r="AC58" i="81"/>
  <c r="AA58" i="81"/>
  <c r="Y58" i="81"/>
  <c r="W58" i="81"/>
  <c r="U58" i="81"/>
  <c r="S58" i="81"/>
  <c r="Q58" i="81"/>
  <c r="O58" i="81"/>
  <c r="M58" i="81"/>
  <c r="K58" i="81"/>
  <c r="I58" i="81"/>
  <c r="G58" i="81"/>
  <c r="E58" i="81"/>
  <c r="C58" i="81"/>
  <c r="AS50" i="81"/>
  <c r="AQ50" i="81"/>
  <c r="AO50" i="81"/>
  <c r="AM50" i="81"/>
  <c r="AK50" i="81"/>
  <c r="AI50" i="81"/>
  <c r="AG50" i="81"/>
  <c r="AE50" i="81"/>
  <c r="AC50" i="81"/>
  <c r="AA50" i="81"/>
  <c r="Y50" i="81"/>
  <c r="W50" i="81"/>
  <c r="U50" i="81"/>
  <c r="S50" i="81"/>
  <c r="Q50" i="81"/>
  <c r="O50" i="81"/>
  <c r="M50" i="81"/>
  <c r="K50" i="81"/>
  <c r="I50" i="81"/>
  <c r="G50" i="81"/>
  <c r="E50" i="81"/>
  <c r="C50" i="81"/>
  <c r="AS42" i="81"/>
  <c r="AQ42" i="81"/>
  <c r="AO42" i="81"/>
  <c r="AM42" i="81"/>
  <c r="AS34" i="81"/>
  <c r="AQ34" i="81"/>
  <c r="AO34" i="81"/>
  <c r="AM34" i="81"/>
  <c r="AK34" i="81"/>
  <c r="AI34" i="81"/>
  <c r="AG34" i="81"/>
  <c r="AE34" i="81"/>
  <c r="AC34" i="81"/>
  <c r="AA34" i="81"/>
  <c r="Y34" i="81"/>
  <c r="W34" i="81"/>
  <c r="U34" i="81"/>
  <c r="S34" i="81"/>
  <c r="Q34" i="81"/>
  <c r="O34" i="81"/>
  <c r="M34" i="81"/>
  <c r="K34" i="81"/>
  <c r="I34" i="81"/>
  <c r="G34" i="81"/>
  <c r="E34" i="81"/>
  <c r="C34" i="81"/>
  <c r="AS26" i="81"/>
  <c r="AQ26" i="81"/>
  <c r="AO26" i="81"/>
  <c r="AM26" i="81"/>
  <c r="AK26" i="81"/>
  <c r="AG26" i="81"/>
  <c r="AE26" i="81"/>
  <c r="AC26" i="81"/>
  <c r="AA26" i="81"/>
  <c r="Y26" i="81"/>
  <c r="W26" i="81"/>
  <c r="U26" i="81"/>
  <c r="S26" i="81"/>
  <c r="Q26" i="81"/>
  <c r="O26" i="81"/>
  <c r="M26" i="81"/>
  <c r="K26" i="81"/>
  <c r="I26" i="81"/>
  <c r="G26" i="81"/>
  <c r="E26" i="81"/>
  <c r="C26" i="81"/>
  <c r="AS18" i="81"/>
  <c r="AQ18" i="81"/>
  <c r="AO18" i="81"/>
  <c r="AM18" i="81"/>
  <c r="AK18" i="81"/>
  <c r="AI18" i="81"/>
  <c r="AG18" i="81"/>
  <c r="AE18" i="81"/>
  <c r="AC18" i="81"/>
  <c r="AA18" i="81"/>
  <c r="Y18" i="81"/>
  <c r="W18" i="81"/>
  <c r="U18" i="81"/>
  <c r="S18" i="81"/>
  <c r="U12" i="81"/>
  <c r="W12" i="81" s="1"/>
  <c r="Y12" i="81" s="1"/>
  <c r="AA12" i="81" s="1"/>
  <c r="AC12" i="81" s="1"/>
  <c r="AE12" i="81" s="1"/>
  <c r="AG12" i="81" s="1"/>
  <c r="AI12" i="81" s="1"/>
  <c r="AK12" i="81" s="1"/>
  <c r="AM12" i="81" s="1"/>
  <c r="AO12" i="81" s="1"/>
  <c r="AQ12" i="81" s="1"/>
  <c r="AS12" i="81" s="1"/>
  <c r="C20" i="81" s="1"/>
  <c r="E20" i="81" s="1"/>
  <c r="G20" i="81" s="1"/>
  <c r="I20" i="81" s="1"/>
  <c r="K20" i="81" s="1"/>
  <c r="M20" i="81" s="1"/>
  <c r="O20" i="81" s="1"/>
  <c r="Q20" i="81" s="1"/>
  <c r="S20" i="81" s="1"/>
  <c r="U20" i="81" s="1"/>
  <c r="W20" i="81" s="1"/>
  <c r="Y20" i="81" s="1"/>
  <c r="AA20" i="81" s="1"/>
  <c r="AC20" i="81" s="1"/>
  <c r="AE20" i="81" s="1"/>
  <c r="AG20" i="81" s="1"/>
  <c r="AI20" i="81" s="1"/>
  <c r="AK20" i="81" s="1"/>
  <c r="AM20" i="81" s="1"/>
  <c r="AO20" i="81" s="1"/>
  <c r="AQ20" i="81" s="1"/>
  <c r="AS20" i="81" s="1"/>
  <c r="C28" i="81" s="1"/>
  <c r="E28" i="81" s="1"/>
  <c r="G28" i="81" s="1"/>
  <c r="I28" i="81" s="1"/>
  <c r="K28" i="81" s="1"/>
  <c r="M28" i="81" s="1"/>
  <c r="O28" i="81" s="1"/>
  <c r="Q28" i="81" s="1"/>
  <c r="S28" i="81" s="1"/>
  <c r="U28" i="81" s="1"/>
  <c r="W28" i="81" s="1"/>
  <c r="Y28" i="81" s="1"/>
  <c r="AA28" i="81" s="1"/>
  <c r="AC28" i="81" s="1"/>
  <c r="AE28" i="81" s="1"/>
  <c r="AG28" i="81" s="1"/>
  <c r="AI28" i="81" s="1"/>
  <c r="AK28" i="81" s="1"/>
  <c r="AM28" i="81" s="1"/>
  <c r="AO28" i="81" s="1"/>
  <c r="AQ28" i="81" s="1"/>
  <c r="AS28" i="81" s="1"/>
  <c r="C36" i="81" s="1"/>
  <c r="E36" i="81" s="1"/>
  <c r="G36" i="81" s="1"/>
  <c r="I36" i="81" s="1"/>
  <c r="K36" i="81" s="1"/>
  <c r="M36" i="81" s="1"/>
  <c r="O36" i="81" s="1"/>
  <c r="Q36" i="81" s="1"/>
  <c r="S36" i="81" s="1"/>
  <c r="U36" i="81" s="1"/>
  <c r="W36" i="81" s="1"/>
  <c r="Y36" i="81" s="1"/>
  <c r="AA36" i="81" s="1"/>
  <c r="AC36" i="81" s="1"/>
  <c r="AE36" i="81" s="1"/>
  <c r="AG36" i="81" s="1"/>
  <c r="AI36" i="81" s="1"/>
  <c r="AK36" i="81" s="1"/>
  <c r="AM36" i="81" s="1"/>
  <c r="AO36" i="81" s="1"/>
  <c r="AQ36" i="81" s="1"/>
  <c r="AS36" i="81" s="1"/>
  <c r="C44" i="81" s="1"/>
  <c r="E44" i="81" s="1"/>
  <c r="G44" i="81" s="1"/>
  <c r="I44" i="81" s="1"/>
  <c r="K44" i="81" s="1"/>
  <c r="M44" i="81" s="1"/>
  <c r="O44" i="81" s="1"/>
  <c r="Q44" i="81" s="1"/>
  <c r="S44" i="81" s="1"/>
  <c r="U44" i="81" s="1"/>
  <c r="W44" i="81" s="1"/>
  <c r="Y44" i="81" s="1"/>
  <c r="AA44" i="81" s="1"/>
  <c r="AC44" i="81" s="1"/>
  <c r="AE44" i="81" s="1"/>
  <c r="AG44" i="81" s="1"/>
  <c r="AI44" i="81" s="1"/>
  <c r="AK44" i="81" s="1"/>
  <c r="AM44" i="81" s="1"/>
  <c r="AO44" i="81" s="1"/>
  <c r="AQ44" i="81" s="1"/>
  <c r="AS44" i="81" s="1"/>
  <c r="C52" i="81" s="1"/>
  <c r="E52" i="81" s="1"/>
  <c r="G52" i="81" s="1"/>
  <c r="I52" i="81" s="1"/>
  <c r="K52" i="81" s="1"/>
  <c r="M52" i="81" s="1"/>
  <c r="O52" i="81" s="1"/>
  <c r="Q52" i="81" s="1"/>
  <c r="S52" i="81" s="1"/>
  <c r="U52" i="81" s="1"/>
  <c r="W52" i="81" s="1"/>
  <c r="Y52" i="81" s="1"/>
  <c r="AA52" i="81" s="1"/>
  <c r="AC52" i="81" s="1"/>
  <c r="AE52" i="81" s="1"/>
  <c r="AG52" i="81" s="1"/>
  <c r="AI52" i="81" s="1"/>
  <c r="AK52" i="81" s="1"/>
  <c r="AM52" i="81" s="1"/>
  <c r="AO52" i="81" s="1"/>
  <c r="AQ52" i="81" s="1"/>
  <c r="AS52" i="81" s="1"/>
  <c r="C60" i="81" s="1"/>
  <c r="E60" i="81" s="1"/>
  <c r="G60" i="81" s="1"/>
  <c r="I60" i="81" s="1"/>
  <c r="K60" i="81" s="1"/>
  <c r="M60" i="81" s="1"/>
  <c r="O60" i="81" s="1"/>
  <c r="Q60" i="81" s="1"/>
  <c r="S60" i="81" s="1"/>
  <c r="U60" i="81" s="1"/>
  <c r="W60" i="81" s="1"/>
  <c r="Y60" i="81" s="1"/>
  <c r="AA60" i="81" s="1"/>
  <c r="AC60" i="81" s="1"/>
  <c r="AE60" i="81" s="1"/>
  <c r="AG60" i="81" s="1"/>
  <c r="AI60" i="81" s="1"/>
  <c r="AK60" i="81" s="1"/>
  <c r="AM60" i="81" s="1"/>
  <c r="AO60" i="81" s="1"/>
  <c r="AQ60" i="81" s="1"/>
  <c r="AS60" i="81" s="1"/>
  <c r="C68" i="81" s="1"/>
  <c r="E68" i="81" s="1"/>
  <c r="G68" i="81" s="1"/>
  <c r="I68" i="81" s="1"/>
  <c r="K68" i="81" s="1"/>
  <c r="M68" i="81" s="1"/>
  <c r="O68" i="81" s="1"/>
  <c r="Q68" i="81" s="1"/>
  <c r="S68" i="81" s="1"/>
  <c r="U68" i="81" s="1"/>
  <c r="W68" i="81" s="1"/>
  <c r="Y68" i="81" s="1"/>
  <c r="AA68" i="81" s="1"/>
  <c r="AC68" i="81" s="1"/>
  <c r="AE68" i="81" s="1"/>
  <c r="AG68" i="81" s="1"/>
  <c r="AI68" i="81" s="1"/>
  <c r="AK68" i="81" s="1"/>
  <c r="AM68" i="81" s="1"/>
  <c r="AO68" i="81" s="1"/>
  <c r="AQ68" i="81" s="1"/>
  <c r="AS68" i="81" s="1"/>
  <c r="C76" i="81" s="1"/>
  <c r="E76" i="81" s="1"/>
  <c r="G76" i="81" s="1"/>
  <c r="I76" i="81" s="1"/>
  <c r="K76" i="81" s="1"/>
  <c r="M76" i="81" s="1"/>
  <c r="O76" i="81" s="1"/>
  <c r="Q76" i="81" s="1"/>
  <c r="S76" i="81" s="1"/>
  <c r="U76" i="81" s="1"/>
  <c r="W76" i="81" s="1"/>
  <c r="Y76" i="81" s="1"/>
  <c r="AA76" i="81" s="1"/>
  <c r="AC76" i="81" s="1"/>
  <c r="AE76" i="81" s="1"/>
  <c r="AG76" i="81" s="1"/>
  <c r="AI76" i="81" s="1"/>
  <c r="AK76" i="81" s="1"/>
  <c r="AM76" i="81" s="1"/>
  <c r="AO76" i="81" s="1"/>
  <c r="AQ76" i="81" s="1"/>
  <c r="AS76" i="81" s="1"/>
  <c r="C84" i="81" s="1"/>
  <c r="E84" i="81" s="1"/>
  <c r="G84" i="81" s="1"/>
  <c r="I84" i="81" s="1"/>
  <c r="K84" i="81" s="1"/>
  <c r="M84" i="81" s="1"/>
  <c r="O84" i="81" s="1"/>
  <c r="Q84" i="81" s="1"/>
  <c r="S84" i="81" s="1"/>
  <c r="U84" i="81" s="1"/>
  <c r="W84" i="81" s="1"/>
  <c r="Y84" i="81" s="1"/>
  <c r="AA84" i="81" s="1"/>
  <c r="AC84" i="81" s="1"/>
  <c r="AE84" i="81" s="1"/>
  <c r="AG84" i="81" s="1"/>
  <c r="AI84" i="81" s="1"/>
  <c r="AK84" i="81" s="1"/>
  <c r="AM84" i="81" s="1"/>
  <c r="AO84" i="81" s="1"/>
  <c r="AQ84" i="81" s="1"/>
  <c r="AS84" i="81" s="1"/>
  <c r="C92" i="81" s="1"/>
  <c r="E92" i="81" s="1"/>
  <c r="G92" i="81" s="1"/>
  <c r="I92" i="81" s="1"/>
  <c r="K92" i="81" s="1"/>
  <c r="M92" i="81" s="1"/>
  <c r="O92" i="81" s="1"/>
  <c r="Q92" i="81" s="1"/>
  <c r="S92" i="81" s="1"/>
  <c r="U92" i="81" s="1"/>
  <c r="W92" i="81" s="1"/>
  <c r="Y92" i="81" s="1"/>
  <c r="AA92" i="81" s="1"/>
  <c r="AC92" i="81" s="1"/>
  <c r="AE92" i="81" s="1"/>
  <c r="AG92" i="81" s="1"/>
  <c r="AI92" i="81" s="1"/>
  <c r="AK92" i="81" s="1"/>
  <c r="AM92" i="81" s="1"/>
  <c r="AO92" i="81" s="1"/>
  <c r="AQ92" i="81" s="1"/>
  <c r="AS92" i="81" s="1"/>
  <c r="C100" i="81" s="1"/>
  <c r="E100" i="81" s="1"/>
  <c r="G100" i="81" s="1"/>
  <c r="I100" i="81" s="1"/>
  <c r="K100" i="81" s="1"/>
  <c r="M100" i="81" s="1"/>
  <c r="O100" i="81" s="1"/>
  <c r="Q100" i="81" s="1"/>
  <c r="S100" i="81" s="1"/>
  <c r="U100" i="81" s="1"/>
  <c r="W100" i="81" s="1"/>
  <c r="Y100" i="81" s="1"/>
  <c r="AA100" i="81" s="1"/>
  <c r="AC100" i="81" s="1"/>
  <c r="AE100" i="81" s="1"/>
  <c r="AG100" i="81" s="1"/>
  <c r="AI100" i="81" s="1"/>
  <c r="AK100" i="81" s="1"/>
  <c r="AM100" i="81" s="1"/>
  <c r="AO100" i="81" s="1"/>
  <c r="AQ100" i="81" s="1"/>
  <c r="AS100" i="81" s="1"/>
  <c r="C108" i="81" s="1"/>
  <c r="E108" i="81" s="1"/>
  <c r="G108" i="81" s="1"/>
  <c r="I108" i="81" s="1"/>
  <c r="K108" i="81" s="1"/>
  <c r="M108" i="81" s="1"/>
  <c r="O108" i="81" s="1"/>
  <c r="Q108" i="81" s="1"/>
  <c r="S108" i="81" s="1"/>
  <c r="U108" i="81" s="1"/>
  <c r="W108" i="81" s="1"/>
  <c r="Y108" i="81" s="1"/>
  <c r="AA108" i="81" s="1"/>
  <c r="AC108" i="81" s="1"/>
  <c r="AE108" i="81" s="1"/>
  <c r="AG108" i="81" s="1"/>
  <c r="AI108" i="81" s="1"/>
  <c r="AK108" i="81" s="1"/>
  <c r="AM108" i="81" s="1"/>
  <c r="AO108" i="81" s="1"/>
  <c r="AQ108" i="81" s="1"/>
  <c r="AS108" i="81" s="1"/>
  <c r="C116" i="81" s="1"/>
  <c r="E116" i="81" s="1"/>
  <c r="G116" i="81" s="1"/>
  <c r="I116" i="81" s="1"/>
  <c r="K116" i="81" s="1"/>
  <c r="M116" i="81" s="1"/>
  <c r="O116" i="81" s="1"/>
  <c r="Q116" i="81" s="1"/>
  <c r="S116" i="81" s="1"/>
  <c r="U116" i="81" s="1"/>
  <c r="W116" i="81" s="1"/>
  <c r="Y116" i="81" s="1"/>
  <c r="AA116" i="81" s="1"/>
  <c r="AC116" i="81" s="1"/>
  <c r="AE116" i="81" s="1"/>
  <c r="AG116" i="81" s="1"/>
  <c r="AI116" i="81" s="1"/>
  <c r="AK116" i="81" s="1"/>
  <c r="AM116" i="81" s="1"/>
  <c r="AO116" i="81" s="1"/>
  <c r="Q12" i="81"/>
  <c r="B2" i="81"/>
  <c r="G603" i="80"/>
  <c r="G601" i="80"/>
  <c r="G599" i="80"/>
  <c r="G597" i="80"/>
  <c r="G595" i="80"/>
  <c r="G593" i="80"/>
  <c r="G591" i="80"/>
  <c r="G589" i="80"/>
  <c r="G587" i="80"/>
  <c r="G585" i="80"/>
  <c r="G583" i="80"/>
  <c r="G581" i="80"/>
  <c r="G579" i="80"/>
  <c r="G577" i="80"/>
  <c r="G575" i="80"/>
  <c r="G573" i="80"/>
  <c r="G571" i="80"/>
  <c r="G569" i="80"/>
  <c r="G567" i="80"/>
  <c r="G565" i="80"/>
  <c r="G563" i="80"/>
  <c r="G561" i="80"/>
  <c r="G559" i="80"/>
  <c r="G557" i="80"/>
  <c r="G555" i="80"/>
  <c r="G553" i="80"/>
  <c r="G551" i="80"/>
  <c r="G549" i="80"/>
  <c r="G547" i="80"/>
  <c r="G545" i="80"/>
  <c r="G543" i="80"/>
  <c r="G541" i="80"/>
  <c r="G539" i="80"/>
  <c r="G537" i="80"/>
  <c r="G535" i="80"/>
  <c r="G533" i="80"/>
  <c r="G531" i="80"/>
  <c r="G529" i="80"/>
  <c r="G527" i="80"/>
  <c r="G525" i="80"/>
  <c r="G523" i="80"/>
  <c r="G521" i="80"/>
  <c r="G519" i="80"/>
  <c r="G517" i="80"/>
  <c r="G515" i="80"/>
  <c r="G513" i="80"/>
  <c r="G511" i="80"/>
  <c r="G509" i="80"/>
  <c r="G507" i="80"/>
  <c r="G505" i="80"/>
  <c r="G503" i="80"/>
  <c r="G501" i="80"/>
  <c r="G499" i="80"/>
  <c r="G497" i="80"/>
  <c r="G495" i="80"/>
  <c r="G493" i="80"/>
  <c r="G491" i="80"/>
  <c r="G489" i="80"/>
  <c r="G487" i="80"/>
  <c r="G485" i="80"/>
  <c r="G483" i="80"/>
  <c r="G481" i="80"/>
  <c r="G479" i="80"/>
  <c r="G477" i="80"/>
  <c r="G475" i="80"/>
  <c r="G473" i="80"/>
  <c r="G471" i="80"/>
  <c r="G469" i="80"/>
  <c r="G467" i="80"/>
  <c r="G465" i="80"/>
  <c r="G463" i="80"/>
  <c r="G461" i="80"/>
  <c r="G459" i="80"/>
  <c r="G457" i="80"/>
  <c r="G455" i="80"/>
  <c r="G453" i="80"/>
  <c r="G451" i="80"/>
  <c r="G449" i="80"/>
  <c r="G447" i="80"/>
  <c r="G445" i="80"/>
  <c r="G443" i="80"/>
  <c r="G441" i="80"/>
  <c r="G439" i="80"/>
  <c r="G437" i="80"/>
  <c r="G435" i="80"/>
  <c r="G433" i="80"/>
  <c r="G431" i="80"/>
  <c r="G429" i="80"/>
  <c r="G427" i="80"/>
  <c r="G425" i="80"/>
  <c r="G423" i="80"/>
  <c r="G421" i="80"/>
  <c r="G419" i="80"/>
  <c r="G417" i="80"/>
  <c r="G415" i="80"/>
  <c r="G413" i="80"/>
  <c r="G411" i="80"/>
  <c r="G409" i="80"/>
  <c r="G407" i="80"/>
  <c r="G405" i="80"/>
  <c r="G403" i="80"/>
  <c r="G401" i="80"/>
  <c r="G399" i="80"/>
  <c r="G397" i="80"/>
  <c r="G395" i="80"/>
  <c r="G393" i="80"/>
  <c r="G391" i="80"/>
  <c r="G389" i="80"/>
  <c r="G387" i="80"/>
  <c r="G385" i="80"/>
  <c r="G383" i="80"/>
  <c r="G381" i="80"/>
  <c r="G379" i="80"/>
  <c r="G377" i="80"/>
  <c r="G375" i="80"/>
  <c r="G373" i="80"/>
  <c r="G371" i="80"/>
  <c r="G369" i="80"/>
  <c r="G367" i="80"/>
  <c r="G365" i="80"/>
  <c r="G363" i="80"/>
  <c r="G361" i="80"/>
  <c r="G359" i="80"/>
  <c r="G357" i="80"/>
  <c r="G355" i="80"/>
  <c r="G353" i="80"/>
  <c r="G351" i="80"/>
  <c r="G349" i="80"/>
  <c r="G347" i="80"/>
  <c r="G345" i="80"/>
  <c r="G343" i="80"/>
  <c r="G341" i="80"/>
  <c r="G339" i="80"/>
  <c r="G337" i="80"/>
  <c r="G335" i="80"/>
  <c r="G333" i="80"/>
  <c r="G331" i="80"/>
  <c r="G329" i="80"/>
  <c r="G327" i="80"/>
  <c r="G325" i="80"/>
  <c r="G323" i="80"/>
  <c r="G321" i="80"/>
  <c r="G319" i="80"/>
  <c r="G317" i="80"/>
  <c r="G315" i="80"/>
  <c r="G313" i="80"/>
  <c r="G311" i="80"/>
  <c r="G309" i="80"/>
  <c r="G307" i="80"/>
  <c r="G305" i="80"/>
  <c r="G303" i="80"/>
  <c r="G301" i="80"/>
  <c r="G299" i="80"/>
  <c r="G297" i="80"/>
  <c r="G295" i="80"/>
  <c r="G293" i="80"/>
  <c r="G291" i="80"/>
  <c r="G289" i="80"/>
  <c r="G287" i="80"/>
  <c r="G285" i="80"/>
  <c r="G283" i="80"/>
  <c r="G281" i="80"/>
  <c r="G279" i="80"/>
  <c r="G277" i="80"/>
  <c r="G275" i="80"/>
  <c r="G273" i="80"/>
  <c r="G271" i="80"/>
  <c r="G269" i="80"/>
  <c r="G267" i="80"/>
  <c r="G265" i="80"/>
  <c r="G263" i="80"/>
  <c r="G261" i="80"/>
  <c r="G259" i="80"/>
  <c r="G257" i="80"/>
  <c r="G255" i="80"/>
  <c r="G253" i="80"/>
  <c r="G251" i="80"/>
  <c r="G249" i="80"/>
  <c r="G247" i="80"/>
  <c r="G245" i="80"/>
  <c r="G243" i="80"/>
  <c r="G241" i="80"/>
  <c r="G239" i="80"/>
  <c r="G237" i="80"/>
  <c r="G235" i="80"/>
  <c r="G233" i="80"/>
  <c r="G231" i="80"/>
  <c r="G229" i="80"/>
  <c r="G227" i="80"/>
  <c r="G225" i="80"/>
  <c r="G223" i="80"/>
  <c r="G221" i="80"/>
  <c r="G219" i="80"/>
  <c r="G217" i="80"/>
  <c r="G215" i="80"/>
  <c r="G213" i="80"/>
  <c r="G211" i="80"/>
  <c r="G209" i="80"/>
  <c r="G207" i="80"/>
  <c r="G205" i="80"/>
  <c r="G203" i="80"/>
  <c r="G201" i="80"/>
  <c r="G199" i="80"/>
  <c r="G197" i="80"/>
  <c r="G195" i="80"/>
  <c r="G193" i="80"/>
  <c r="G191" i="80"/>
  <c r="G189" i="80"/>
  <c r="G187" i="80"/>
  <c r="G185" i="80"/>
  <c r="G183" i="80"/>
  <c r="G181" i="80"/>
  <c r="G179" i="80"/>
  <c r="G177" i="80"/>
  <c r="G175" i="80"/>
  <c r="G173" i="80"/>
  <c r="G171" i="80"/>
  <c r="G169" i="80"/>
  <c r="G167" i="80"/>
  <c r="G165" i="80"/>
  <c r="G163" i="80"/>
  <c r="G161" i="80"/>
  <c r="G159" i="80"/>
  <c r="G157" i="80"/>
  <c r="G155" i="80"/>
  <c r="G153" i="80"/>
  <c r="G151" i="80"/>
  <c r="G149" i="80"/>
  <c r="G147" i="80"/>
  <c r="G145" i="80"/>
  <c r="G143" i="80"/>
  <c r="G141" i="80"/>
  <c r="G139" i="80"/>
  <c r="G137" i="80"/>
  <c r="G135" i="80"/>
  <c r="G133" i="80"/>
  <c r="G131" i="80"/>
  <c r="G129" i="80"/>
  <c r="G127" i="80"/>
  <c r="G125" i="80"/>
  <c r="G123" i="80"/>
  <c r="G121" i="80"/>
  <c r="G119" i="80"/>
  <c r="G117" i="80"/>
  <c r="G115" i="80"/>
  <c r="G113" i="80"/>
  <c r="G111" i="80"/>
  <c r="G109" i="80"/>
  <c r="G107" i="80"/>
  <c r="G105" i="80"/>
  <c r="G103" i="80"/>
  <c r="G101" i="80"/>
  <c r="G99" i="80"/>
  <c r="G97" i="80"/>
  <c r="G95" i="80"/>
  <c r="G93" i="80"/>
  <c r="G91" i="80"/>
  <c r="G89" i="80"/>
  <c r="G87" i="80"/>
  <c r="G85" i="80"/>
  <c r="G83" i="80"/>
  <c r="G81" i="80"/>
  <c r="G79" i="80"/>
  <c r="G77" i="80"/>
  <c r="G75" i="80"/>
  <c r="G73" i="80"/>
  <c r="G71" i="80"/>
  <c r="G69" i="80"/>
  <c r="G67" i="80"/>
  <c r="G65" i="80"/>
  <c r="G63" i="80"/>
  <c r="G61" i="80"/>
  <c r="G59" i="80"/>
  <c r="G57" i="80"/>
  <c r="G55" i="80"/>
  <c r="G53" i="80"/>
  <c r="G51" i="80"/>
  <c r="G49" i="80"/>
  <c r="G47" i="80"/>
  <c r="G43" i="80"/>
  <c r="G41" i="80"/>
  <c r="G39" i="80"/>
  <c r="G37" i="80"/>
  <c r="G35" i="80"/>
  <c r="G33" i="80"/>
  <c r="G31" i="80"/>
  <c r="G29" i="80"/>
  <c r="G27" i="80"/>
  <c r="G25" i="80"/>
  <c r="G23" i="80"/>
  <c r="G21" i="80"/>
  <c r="G19" i="80"/>
  <c r="G17" i="80"/>
  <c r="G15" i="80"/>
  <c r="G13" i="80"/>
  <c r="G11" i="80"/>
  <c r="G9" i="80"/>
  <c r="G7" i="80"/>
  <c r="I6" i="80"/>
  <c r="I8" i="80" s="1"/>
  <c r="I10" i="80" s="1"/>
  <c r="I12" i="80" s="1"/>
  <c r="I14" i="80" s="1"/>
  <c r="I16" i="80" s="1"/>
  <c r="I18" i="80" s="1"/>
  <c r="I20" i="80" s="1"/>
  <c r="I22" i="80" s="1"/>
  <c r="I24" i="80" s="1"/>
  <c r="I26" i="80" s="1"/>
  <c r="I28" i="80" s="1"/>
  <c r="I30" i="80" s="1"/>
  <c r="I32" i="80" s="1"/>
  <c r="I34" i="80" s="1"/>
  <c r="I36" i="80" s="1"/>
  <c r="I38" i="80" s="1"/>
  <c r="I40" i="80" s="1"/>
  <c r="G5" i="80"/>
  <c r="O2" i="80"/>
  <c r="I245" i="38" l="1"/>
  <c r="H245" i="38"/>
  <c r="D47" i="37"/>
  <c r="D229" i="38"/>
  <c r="H228" i="38"/>
  <c r="I228" i="38"/>
  <c r="H191" i="38"/>
  <c r="I191" i="38"/>
  <c r="D67" i="37"/>
  <c r="D204" i="38"/>
  <c r="D68" i="37"/>
  <c r="D195" i="38"/>
  <c r="D40" i="37"/>
  <c r="D224" i="38"/>
  <c r="D66" i="37"/>
  <c r="D196" i="38"/>
  <c r="H175" i="38"/>
  <c r="I175" i="38"/>
  <c r="H167" i="38"/>
  <c r="I167" i="38"/>
  <c r="D126" i="37"/>
  <c r="D138" i="38"/>
  <c r="H147" i="38"/>
  <c r="I147" i="38"/>
  <c r="D88" i="37"/>
  <c r="D133" i="38"/>
  <c r="D120" i="38"/>
  <c r="H120" i="38" s="1"/>
  <c r="D152" i="38"/>
  <c r="I124" i="38"/>
  <c r="H124" i="38"/>
  <c r="D167" i="37"/>
  <c r="D128" i="38"/>
  <c r="D70" i="37"/>
  <c r="D121" i="38"/>
  <c r="H96" i="81"/>
  <c r="J96" i="81"/>
  <c r="P17" i="38"/>
  <c r="D44" i="37"/>
  <c r="D99" i="38"/>
  <c r="D84" i="45" s="1"/>
  <c r="D49" i="37"/>
  <c r="D96" i="38"/>
  <c r="D83" i="45" s="1"/>
  <c r="D43" i="37"/>
  <c r="D92" i="38"/>
  <c r="D88" i="38"/>
  <c r="D82" i="45" s="1"/>
  <c r="D83" i="38"/>
  <c r="D125" i="37"/>
  <c r="D82" i="38"/>
  <c r="D56" i="45" s="1"/>
  <c r="I42" i="80"/>
  <c r="I44" i="80" s="1"/>
  <c r="I46" i="80" s="1"/>
  <c r="I48" i="80" s="1"/>
  <c r="I50" i="80" s="1"/>
  <c r="I52" i="80" s="1"/>
  <c r="I54" i="80" s="1"/>
  <c r="I56" i="80" s="1"/>
  <c r="I58" i="80" s="1"/>
  <c r="I60" i="80" s="1"/>
  <c r="I62" i="80" s="1"/>
  <c r="I64" i="80" s="1"/>
  <c r="I66" i="80" s="1"/>
  <c r="I68" i="80" s="1"/>
  <c r="I70" i="80" s="1"/>
  <c r="I72" i="80" s="1"/>
  <c r="I74" i="80" s="1"/>
  <c r="I76" i="80" s="1"/>
  <c r="I78" i="80" s="1"/>
  <c r="I80" i="80" s="1"/>
  <c r="I82" i="80" s="1"/>
  <c r="I84" i="80" s="1"/>
  <c r="I86" i="80" s="1"/>
  <c r="I88" i="80" s="1"/>
  <c r="I90" i="80" s="1"/>
  <c r="I92" i="80" s="1"/>
  <c r="I94" i="80" s="1"/>
  <c r="I96" i="80" s="1"/>
  <c r="I98" i="80" s="1"/>
  <c r="I100" i="80" s="1"/>
  <c r="I102" i="80" s="1"/>
  <c r="I104" i="80" s="1"/>
  <c r="I106" i="80" s="1"/>
  <c r="I108" i="80" s="1"/>
  <c r="I110" i="80" s="1"/>
  <c r="I112" i="80" s="1"/>
  <c r="I114" i="80" s="1"/>
  <c r="I116" i="80" s="1"/>
  <c r="I118" i="80" s="1"/>
  <c r="I120" i="80" s="1"/>
  <c r="I122" i="80" s="1"/>
  <c r="I124" i="80" s="1"/>
  <c r="I126" i="80" s="1"/>
  <c r="I128" i="80" s="1"/>
  <c r="I130" i="80" s="1"/>
  <c r="I132" i="80" s="1"/>
  <c r="I134" i="80" s="1"/>
  <c r="I136" i="80" s="1"/>
  <c r="I138" i="80" s="1"/>
  <c r="I140" i="80" s="1"/>
  <c r="I142" i="80" s="1"/>
  <c r="I144" i="80" s="1"/>
  <c r="I146" i="80" s="1"/>
  <c r="I148" i="80" s="1"/>
  <c r="I150" i="80" s="1"/>
  <c r="I152" i="80" s="1"/>
  <c r="I154" i="80" s="1"/>
  <c r="I156" i="80" s="1"/>
  <c r="I158" i="80" s="1"/>
  <c r="I160" i="80" s="1"/>
  <c r="I162" i="80" s="1"/>
  <c r="I164" i="80" s="1"/>
  <c r="I166" i="80" s="1"/>
  <c r="I168" i="80" s="1"/>
  <c r="I170" i="80" s="1"/>
  <c r="I172" i="80" s="1"/>
  <c r="I174" i="80" s="1"/>
  <c r="I176" i="80" s="1"/>
  <c r="I178" i="80" s="1"/>
  <c r="I180" i="80" s="1"/>
  <c r="I182" i="80" s="1"/>
  <c r="I184" i="80" s="1"/>
  <c r="I186" i="80" s="1"/>
  <c r="I188" i="80" s="1"/>
  <c r="I190" i="80" s="1"/>
  <c r="I192" i="80" s="1"/>
  <c r="I194" i="80" s="1"/>
  <c r="I196" i="80" s="1"/>
  <c r="I198" i="80" s="1"/>
  <c r="I200" i="80" s="1"/>
  <c r="I202" i="80" s="1"/>
  <c r="I204" i="80" s="1"/>
  <c r="I206" i="80" s="1"/>
  <c r="I208" i="80" s="1"/>
  <c r="I210" i="80" s="1"/>
  <c r="I212" i="80" s="1"/>
  <c r="I214" i="80" s="1"/>
  <c r="I216" i="80" s="1"/>
  <c r="I218" i="80" s="1"/>
  <c r="I220" i="80" s="1"/>
  <c r="I222" i="80" s="1"/>
  <c r="I224" i="80" s="1"/>
  <c r="I226" i="80" s="1"/>
  <c r="I228" i="80" s="1"/>
  <c r="I230" i="80" s="1"/>
  <c r="I232" i="80" s="1"/>
  <c r="I234" i="80" s="1"/>
  <c r="I236" i="80" s="1"/>
  <c r="I238" i="80" s="1"/>
  <c r="I240" i="80" s="1"/>
  <c r="I242" i="80" s="1"/>
  <c r="I244" i="80" s="1"/>
  <c r="I246" i="80" s="1"/>
  <c r="I248" i="80" s="1"/>
  <c r="I250" i="80" s="1"/>
  <c r="I252" i="80" s="1"/>
  <c r="I254" i="80" s="1"/>
  <c r="I256" i="80" s="1"/>
  <c r="I258" i="80" s="1"/>
  <c r="I260" i="80" s="1"/>
  <c r="I262" i="80" s="1"/>
  <c r="I264" i="80" s="1"/>
  <c r="I266" i="80" s="1"/>
  <c r="I268" i="80" s="1"/>
  <c r="I270" i="80" s="1"/>
  <c r="I272" i="80" s="1"/>
  <c r="I274" i="80" s="1"/>
  <c r="I276" i="80" s="1"/>
  <c r="I278" i="80" s="1"/>
  <c r="I280" i="80" s="1"/>
  <c r="I282" i="80" s="1"/>
  <c r="I284" i="80" s="1"/>
  <c r="I286" i="80" s="1"/>
  <c r="I288" i="80" s="1"/>
  <c r="I290" i="80" s="1"/>
  <c r="I292" i="80" s="1"/>
  <c r="I294" i="80" s="1"/>
  <c r="I296" i="80" s="1"/>
  <c r="I298" i="80" s="1"/>
  <c r="I300" i="80" s="1"/>
  <c r="I302" i="80" s="1"/>
  <c r="I304" i="80" s="1"/>
  <c r="I306" i="80" s="1"/>
  <c r="I308" i="80" s="1"/>
  <c r="I310" i="80" s="1"/>
  <c r="I312" i="80" s="1"/>
  <c r="I314" i="80" s="1"/>
  <c r="I316" i="80" s="1"/>
  <c r="I318" i="80" s="1"/>
  <c r="I320" i="80" s="1"/>
  <c r="I322" i="80" s="1"/>
  <c r="I324" i="80" s="1"/>
  <c r="I326" i="80" s="1"/>
  <c r="I328" i="80" s="1"/>
  <c r="I330" i="80" s="1"/>
  <c r="I332" i="80" s="1"/>
  <c r="I334" i="80" s="1"/>
  <c r="I336" i="80" s="1"/>
  <c r="I338" i="80" s="1"/>
  <c r="I340" i="80" s="1"/>
  <c r="I342" i="80" s="1"/>
  <c r="I344" i="80" s="1"/>
  <c r="I346" i="80" s="1"/>
  <c r="I348" i="80" s="1"/>
  <c r="I350" i="80" s="1"/>
  <c r="I352" i="80" s="1"/>
  <c r="I354" i="80" s="1"/>
  <c r="I356" i="80" s="1"/>
  <c r="I358" i="80" s="1"/>
  <c r="I360" i="80" s="1"/>
  <c r="I362" i="80" s="1"/>
  <c r="I364" i="80" s="1"/>
  <c r="I366" i="80" s="1"/>
  <c r="I368" i="80" s="1"/>
  <c r="I370" i="80" s="1"/>
  <c r="I372" i="80" s="1"/>
  <c r="I374" i="80" s="1"/>
  <c r="I376" i="80" s="1"/>
  <c r="I378" i="80" s="1"/>
  <c r="I380" i="80" s="1"/>
  <c r="I382" i="80" s="1"/>
  <c r="I384" i="80" s="1"/>
  <c r="I386" i="80" s="1"/>
  <c r="I388" i="80" s="1"/>
  <c r="I390" i="80" s="1"/>
  <c r="I392" i="80" s="1"/>
  <c r="I394" i="80" s="1"/>
  <c r="I396" i="80" s="1"/>
  <c r="I398" i="80" s="1"/>
  <c r="I400" i="80" s="1"/>
  <c r="I402" i="80" s="1"/>
  <c r="I404" i="80" s="1"/>
  <c r="I406" i="80" s="1"/>
  <c r="I408" i="80" s="1"/>
  <c r="I410" i="80" s="1"/>
  <c r="I412" i="80" s="1"/>
  <c r="I414" i="80" s="1"/>
  <c r="I416" i="80" s="1"/>
  <c r="I418" i="80" s="1"/>
  <c r="I420" i="80" s="1"/>
  <c r="I422" i="80" s="1"/>
  <c r="I424" i="80" s="1"/>
  <c r="I426" i="80" s="1"/>
  <c r="I428" i="80" s="1"/>
  <c r="I430" i="80" s="1"/>
  <c r="I432" i="80" s="1"/>
  <c r="I434" i="80" s="1"/>
  <c r="I436" i="80" s="1"/>
  <c r="I438" i="80" s="1"/>
  <c r="I440" i="80" s="1"/>
  <c r="I442" i="80" s="1"/>
  <c r="I444" i="80" s="1"/>
  <c r="I446" i="80" s="1"/>
  <c r="I448" i="80" s="1"/>
  <c r="I450" i="80" s="1"/>
  <c r="I452" i="80" s="1"/>
  <c r="I454" i="80" s="1"/>
  <c r="I456" i="80" s="1"/>
  <c r="I458" i="80" s="1"/>
  <c r="I460" i="80" s="1"/>
  <c r="I462" i="80" s="1"/>
  <c r="I464" i="80" s="1"/>
  <c r="I466" i="80" s="1"/>
  <c r="I468" i="80" s="1"/>
  <c r="I470" i="80" s="1"/>
  <c r="I472" i="80" s="1"/>
  <c r="I474" i="80" s="1"/>
  <c r="I476" i="80" s="1"/>
  <c r="I478" i="80" s="1"/>
  <c r="I480" i="80" s="1"/>
  <c r="I482" i="80" s="1"/>
  <c r="I484" i="80" s="1"/>
  <c r="I486" i="80" s="1"/>
  <c r="I488" i="80" s="1"/>
  <c r="I490" i="80" s="1"/>
  <c r="I492" i="80" s="1"/>
  <c r="I494" i="80" s="1"/>
  <c r="I496" i="80" s="1"/>
  <c r="I498" i="80" s="1"/>
  <c r="I500" i="80" s="1"/>
  <c r="I502" i="80" s="1"/>
  <c r="I504" i="80" s="1"/>
  <c r="I506" i="80" s="1"/>
  <c r="I508" i="80" s="1"/>
  <c r="I510" i="80" s="1"/>
  <c r="I512" i="80" s="1"/>
  <c r="I514" i="80" s="1"/>
  <c r="I516" i="80" s="1"/>
  <c r="I518" i="80" s="1"/>
  <c r="I520" i="80" s="1"/>
  <c r="I522" i="80" s="1"/>
  <c r="I524" i="80" s="1"/>
  <c r="I526" i="80" s="1"/>
  <c r="I528" i="80" s="1"/>
  <c r="I530" i="80" s="1"/>
  <c r="I532" i="80" s="1"/>
  <c r="I534" i="80" s="1"/>
  <c r="I536" i="80" s="1"/>
  <c r="I538" i="80" s="1"/>
  <c r="I540" i="80" s="1"/>
  <c r="I542" i="80" s="1"/>
  <c r="I544" i="80" s="1"/>
  <c r="I546" i="80" s="1"/>
  <c r="I548" i="80" s="1"/>
  <c r="I550" i="80" s="1"/>
  <c r="I552" i="80" s="1"/>
  <c r="I554" i="80" s="1"/>
  <c r="I556" i="80" s="1"/>
  <c r="I558" i="80" s="1"/>
  <c r="I560" i="80" s="1"/>
  <c r="I562" i="80" s="1"/>
  <c r="I564" i="80" s="1"/>
  <c r="I566" i="80" s="1"/>
  <c r="I568" i="80" s="1"/>
  <c r="I570" i="80" s="1"/>
  <c r="I572" i="80" s="1"/>
  <c r="I574" i="80" s="1"/>
  <c r="I576" i="80" s="1"/>
  <c r="I578" i="80" s="1"/>
  <c r="I580" i="80" s="1"/>
  <c r="I582" i="80" s="1"/>
  <c r="I584" i="80" s="1"/>
  <c r="I586" i="80" s="1"/>
  <c r="I588" i="80" s="1"/>
  <c r="I590" i="80" s="1"/>
  <c r="I592" i="80" s="1"/>
  <c r="I594" i="80" s="1"/>
  <c r="I596" i="80" s="1"/>
  <c r="I598" i="80" s="1"/>
  <c r="I600" i="80" s="1"/>
  <c r="I602" i="80" s="1"/>
  <c r="I604" i="80" s="1"/>
  <c r="I606" i="80" s="1"/>
  <c r="I608" i="80" s="1"/>
  <c r="I610" i="80" s="1"/>
  <c r="I612" i="80" s="1"/>
  <c r="I614" i="80" s="1"/>
  <c r="M5" i="33"/>
  <c r="D78" i="38"/>
  <c r="D54" i="45" s="1"/>
  <c r="AR120" i="81"/>
  <c r="J128" i="81"/>
  <c r="H128" i="81"/>
  <c r="F128" i="81"/>
  <c r="D128" i="81"/>
  <c r="AT120" i="81"/>
  <c r="D11" i="37"/>
  <c r="D74" i="38"/>
  <c r="D55" i="45" s="1"/>
  <c r="D13" i="37"/>
  <c r="D71" i="38"/>
  <c r="D57" i="45" s="1"/>
  <c r="L165" i="81"/>
  <c r="I52" i="38"/>
  <c r="H52" i="38"/>
  <c r="D124" i="37"/>
  <c r="D56" i="38"/>
  <c r="D34" i="45" s="1"/>
  <c r="I48" i="38"/>
  <c r="H48" i="38"/>
  <c r="I45" i="38"/>
  <c r="H45" i="38"/>
  <c r="I40" i="38"/>
  <c r="H40" i="38"/>
  <c r="I36" i="38"/>
  <c r="H36" i="38"/>
  <c r="I33" i="38"/>
  <c r="H33" i="38"/>
  <c r="D26" i="38"/>
  <c r="D51" i="37"/>
  <c r="D61" i="37"/>
  <c r="D123" i="37"/>
  <c r="D28" i="37"/>
  <c r="D20" i="38"/>
  <c r="D32" i="45" s="1"/>
  <c r="D35" i="37"/>
  <c r="D22" i="38"/>
  <c r="D30" i="45" s="1"/>
  <c r="G165" i="81"/>
  <c r="T32" i="81"/>
  <c r="D65" i="37"/>
  <c r="D15" i="37"/>
  <c r="D94" i="37"/>
  <c r="D69" i="37"/>
  <c r="D41" i="37"/>
  <c r="D96" i="37"/>
  <c r="D42" i="37"/>
  <c r="D95" i="37"/>
  <c r="D64" i="37"/>
  <c r="D56" i="37"/>
  <c r="D38" i="37"/>
  <c r="D17" i="37"/>
  <c r="I53" i="33"/>
  <c r="D62" i="37"/>
  <c r="D7" i="38"/>
  <c r="D58" i="37"/>
  <c r="D6" i="38"/>
  <c r="D60" i="37"/>
  <c r="D8" i="38"/>
  <c r="D59" i="37"/>
  <c r="K52" i="33"/>
  <c r="D29" i="37"/>
  <c r="I61" i="33"/>
  <c r="J61" i="33"/>
  <c r="K61" i="33"/>
  <c r="L61" i="33"/>
  <c r="M61" i="33"/>
  <c r="D12" i="37"/>
  <c r="K58" i="33"/>
  <c r="L58" i="33"/>
  <c r="I58" i="33"/>
  <c r="J58" i="33"/>
  <c r="M58" i="33"/>
  <c r="M56" i="33"/>
  <c r="I56" i="33"/>
  <c r="L56" i="33"/>
  <c r="J56" i="33"/>
  <c r="K56" i="33"/>
  <c r="M57" i="33"/>
  <c r="L57" i="33"/>
  <c r="I57" i="33"/>
  <c r="K57" i="33"/>
  <c r="J57" i="33"/>
  <c r="K55" i="33"/>
  <c r="I55" i="33"/>
  <c r="L55" i="33"/>
  <c r="M55" i="33"/>
  <c r="J55" i="33"/>
  <c r="M52" i="33"/>
  <c r="I52" i="33"/>
  <c r="I162" i="81"/>
  <c r="J54" i="33"/>
  <c r="L54" i="33"/>
  <c r="M54" i="33"/>
  <c r="K54" i="33"/>
  <c r="I54" i="33"/>
  <c r="L52" i="33"/>
  <c r="M53" i="33"/>
  <c r="J52" i="33"/>
  <c r="L53" i="33"/>
  <c r="K53" i="33"/>
  <c r="J53" i="33"/>
  <c r="I161" i="81"/>
  <c r="J120" i="81"/>
  <c r="R64" i="81"/>
  <c r="I163" i="81"/>
  <c r="I164" i="81"/>
  <c r="AR80" i="81"/>
  <c r="R48" i="81"/>
  <c r="D72" i="81"/>
  <c r="AP96" i="81"/>
  <c r="V104" i="81"/>
  <c r="AR24" i="81"/>
  <c r="F40" i="81"/>
  <c r="F56" i="81"/>
  <c r="AD72" i="81"/>
  <c r="AL104" i="81"/>
  <c r="J112" i="81"/>
  <c r="L48" i="81"/>
  <c r="AN120" i="81"/>
  <c r="X120" i="81"/>
  <c r="H120" i="81"/>
  <c r="AN112" i="81"/>
  <c r="X112" i="81"/>
  <c r="H112" i="81"/>
  <c r="AR104" i="81"/>
  <c r="AB104" i="81"/>
  <c r="L104" i="81"/>
  <c r="AF96" i="81"/>
  <c r="P96" i="81"/>
  <c r="AJ88" i="81"/>
  <c r="T88" i="81"/>
  <c r="D88" i="81"/>
  <c r="AN80" i="81"/>
  <c r="X80" i="81"/>
  <c r="H80" i="81"/>
  <c r="AR72" i="81"/>
  <c r="AB72" i="81"/>
  <c r="L72" i="81"/>
  <c r="AF64" i="81"/>
  <c r="P64" i="81"/>
  <c r="AJ56" i="81"/>
  <c r="T56" i="81"/>
  <c r="D56" i="81"/>
  <c r="AN48" i="81"/>
  <c r="X48" i="81"/>
  <c r="H48" i="81"/>
  <c r="AR40" i="81"/>
  <c r="AB40" i="81"/>
  <c r="L40" i="81"/>
  <c r="AF32" i="81"/>
  <c r="P32" i="81"/>
  <c r="AJ24" i="81"/>
  <c r="T24" i="81"/>
  <c r="D24" i="81"/>
  <c r="AP16" i="81"/>
  <c r="Z16" i="81"/>
  <c r="AL120" i="81"/>
  <c r="V120" i="81"/>
  <c r="F120" i="81"/>
  <c r="AL112" i="81"/>
  <c r="V112" i="81"/>
  <c r="F112" i="81"/>
  <c r="AP104" i="81"/>
  <c r="Z104" i="81"/>
  <c r="J104" i="81"/>
  <c r="AT96" i="81"/>
  <c r="AD96" i="81"/>
  <c r="N96" i="81"/>
  <c r="AH88" i="81"/>
  <c r="R88" i="81"/>
  <c r="AL80" i="81"/>
  <c r="V80" i="81"/>
  <c r="F80" i="81"/>
  <c r="AP72" i="81"/>
  <c r="Z72" i="81"/>
  <c r="J72" i="81"/>
  <c r="AT64" i="81"/>
  <c r="AD64" i="81"/>
  <c r="N64" i="81"/>
  <c r="AH56" i="81"/>
  <c r="R56" i="81"/>
  <c r="AL48" i="81"/>
  <c r="V48" i="81"/>
  <c r="F48" i="81"/>
  <c r="AJ120" i="81"/>
  <c r="T120" i="81"/>
  <c r="D120" i="81"/>
  <c r="AJ112" i="81"/>
  <c r="T112" i="81"/>
  <c r="D112" i="81"/>
  <c r="AN104" i="81"/>
  <c r="X104" i="81"/>
  <c r="H104" i="81"/>
  <c r="AR96" i="81"/>
  <c r="AB96" i="81"/>
  <c r="L96" i="81"/>
  <c r="AF88" i="81"/>
  <c r="P88" i="81"/>
  <c r="AJ80" i="81"/>
  <c r="T80" i="81"/>
  <c r="D80" i="81"/>
  <c r="AN72" i="81"/>
  <c r="X72" i="81"/>
  <c r="H72" i="81"/>
  <c r="AR64" i="81"/>
  <c r="AB64" i="81"/>
  <c r="L64" i="81"/>
  <c r="AF56" i="81"/>
  <c r="P56" i="81"/>
  <c r="AJ48" i="81"/>
  <c r="T48" i="81"/>
  <c r="D48" i="81"/>
  <c r="AN40" i="81"/>
  <c r="X40" i="81"/>
  <c r="H40" i="81"/>
  <c r="AR32" i="81"/>
  <c r="AB32" i="81"/>
  <c r="L32" i="81"/>
  <c r="AF24" i="81"/>
  <c r="P24" i="81"/>
  <c r="AL16" i="81"/>
  <c r="V16" i="81"/>
  <c r="AF120" i="81"/>
  <c r="P120" i="81"/>
  <c r="AF112" i="81"/>
  <c r="P112" i="81"/>
  <c r="AJ104" i="81"/>
  <c r="T104" i="81"/>
  <c r="D104" i="81"/>
  <c r="AN96" i="81"/>
  <c r="X96" i="81"/>
  <c r="AR88" i="81"/>
  <c r="AB88" i="81"/>
  <c r="L88" i="81"/>
  <c r="AD120" i="81"/>
  <c r="N120" i="81"/>
  <c r="AT112" i="81"/>
  <c r="AD112" i="81"/>
  <c r="N112" i="81"/>
  <c r="AH104" i="81"/>
  <c r="R104" i="81"/>
  <c r="AL96" i="81"/>
  <c r="V96" i="81"/>
  <c r="F96" i="81"/>
  <c r="AP88" i="81"/>
  <c r="Z88" i="81"/>
  <c r="J88" i="81"/>
  <c r="AT80" i="81"/>
  <c r="AD80" i="81"/>
  <c r="N80" i="81"/>
  <c r="AH72" i="81"/>
  <c r="R72" i="81"/>
  <c r="AL64" i="81"/>
  <c r="V64" i="81"/>
  <c r="F64" i="81"/>
  <c r="AP56" i="81"/>
  <c r="Z56" i="81"/>
  <c r="J56" i="81"/>
  <c r="AT48" i="81"/>
  <c r="AD48" i="81"/>
  <c r="N48" i="81"/>
  <c r="AH40" i="81"/>
  <c r="R40" i="81"/>
  <c r="AL32" i="81"/>
  <c r="V32" i="81"/>
  <c r="F32" i="81"/>
  <c r="AP24" i="81"/>
  <c r="Z24" i="81"/>
  <c r="J24" i="81"/>
  <c r="AF16" i="81"/>
  <c r="AB120" i="81"/>
  <c r="L120" i="81"/>
  <c r="AR112" i="81"/>
  <c r="AB112" i="81"/>
  <c r="L112" i="81"/>
  <c r="AF104" i="81"/>
  <c r="P104" i="81"/>
  <c r="AJ96" i="81"/>
  <c r="T96" i="81"/>
  <c r="D96" i="81"/>
  <c r="AN88" i="81"/>
  <c r="X88" i="81"/>
  <c r="H88" i="81"/>
  <c r="N104" i="81"/>
  <c r="R96" i="81"/>
  <c r="AD88" i="81"/>
  <c r="AP80" i="81"/>
  <c r="J80" i="81"/>
  <c r="V72" i="81"/>
  <c r="AJ64" i="81"/>
  <c r="D64" i="81"/>
  <c r="X56" i="81"/>
  <c r="AP48" i="81"/>
  <c r="J48" i="81"/>
  <c r="AD40" i="81"/>
  <c r="D40" i="81"/>
  <c r="AH32" i="81"/>
  <c r="H32" i="81"/>
  <c r="AN24" i="81"/>
  <c r="N24" i="81"/>
  <c r="X16" i="81"/>
  <c r="F104" i="81"/>
  <c r="V88" i="81"/>
  <c r="AH80" i="81"/>
  <c r="T72" i="81"/>
  <c r="AH64" i="81"/>
  <c r="V56" i="81"/>
  <c r="AH48" i="81"/>
  <c r="Z40" i="81"/>
  <c r="AD32" i="81"/>
  <c r="D32" i="81"/>
  <c r="AL24" i="81"/>
  <c r="L24" i="81"/>
  <c r="AT16" i="81"/>
  <c r="T16" i="81"/>
  <c r="N88" i="81"/>
  <c r="AF80" i="81"/>
  <c r="P72" i="81"/>
  <c r="Z64" i="81"/>
  <c r="AT56" i="81"/>
  <c r="N56" i="81"/>
  <c r="AF48" i="81"/>
  <c r="V40" i="81"/>
  <c r="Z32" i="81"/>
  <c r="AH24" i="81"/>
  <c r="H24" i="81"/>
  <c r="AR16" i="81"/>
  <c r="AP120" i="81"/>
  <c r="AP112" i="81"/>
  <c r="F88" i="81"/>
  <c r="AB80" i="81"/>
  <c r="AT72" i="81"/>
  <c r="N72" i="81"/>
  <c r="X64" i="81"/>
  <c r="AR56" i="81"/>
  <c r="L56" i="81"/>
  <c r="AB48" i="81"/>
  <c r="AT40" i="81"/>
  <c r="T40" i="81"/>
  <c r="X32" i="81"/>
  <c r="AD24" i="81"/>
  <c r="F24" i="81"/>
  <c r="AN16" i="81"/>
  <c r="AH120" i="81"/>
  <c r="AH112" i="81"/>
  <c r="AT104" i="81"/>
  <c r="Z80" i="81"/>
  <c r="AL72" i="81"/>
  <c r="F72" i="81"/>
  <c r="T64" i="81"/>
  <c r="AN56" i="81"/>
  <c r="H56" i="81"/>
  <c r="Z48" i="81"/>
  <c r="AP40" i="81"/>
  <c r="P40" i="81"/>
  <c r="AT32" i="81"/>
  <c r="AB24" i="81"/>
  <c r="AJ16" i="81"/>
  <c r="R120" i="81"/>
  <c r="R112" i="81"/>
  <c r="AD104" i="81"/>
  <c r="AH96" i="81"/>
  <c r="AT88" i="81"/>
  <c r="P80" i="81"/>
  <c r="AF72" i="81"/>
  <c r="AP64" i="81"/>
  <c r="J64" i="81"/>
  <c r="AD56" i="81"/>
  <c r="P48" i="81"/>
  <c r="AJ40" i="81"/>
  <c r="J40" i="81"/>
  <c r="AN32" i="81"/>
  <c r="N32" i="81"/>
  <c r="AT24" i="81"/>
  <c r="V24" i="81"/>
  <c r="AD16" i="81"/>
  <c r="R24" i="81"/>
  <c r="AR48" i="81"/>
  <c r="X24" i="81"/>
  <c r="AB16" i="81"/>
  <c r="N40" i="81"/>
  <c r="AB56" i="81"/>
  <c r="AJ72" i="81"/>
  <c r="Z112" i="81"/>
  <c r="Z120" i="81"/>
  <c r="R32" i="81"/>
  <c r="AJ32" i="81"/>
  <c r="AN64" i="81"/>
  <c r="AL88" i="81"/>
  <c r="AP32" i="81"/>
  <c r="Z96" i="81"/>
  <c r="AH16" i="81"/>
  <c r="AF40" i="81"/>
  <c r="AL56" i="81"/>
  <c r="L80" i="81"/>
  <c r="J32" i="81"/>
  <c r="AL40" i="81"/>
  <c r="H64" i="81"/>
  <c r="R80" i="81"/>
  <c r="I160" i="81"/>
  <c r="E165" i="81"/>
  <c r="X176" i="71"/>
  <c r="Y176" i="71"/>
  <c r="X177" i="71"/>
  <c r="Y177" i="71"/>
  <c r="X178" i="71"/>
  <c r="Y178" i="71"/>
  <c r="X179" i="71"/>
  <c r="Y179" i="71"/>
  <c r="X180" i="71"/>
  <c r="Y180" i="71"/>
  <c r="X181" i="71"/>
  <c r="Y181" i="71"/>
  <c r="X182" i="71"/>
  <c r="Y182" i="71"/>
  <c r="X183" i="71"/>
  <c r="Y183" i="71"/>
  <c r="X184" i="71"/>
  <c r="Y184" i="71"/>
  <c r="X185" i="71"/>
  <c r="Y185" i="71"/>
  <c r="X186" i="71"/>
  <c r="Y186" i="71"/>
  <c r="A185" i="71"/>
  <c r="A184" i="71"/>
  <c r="A183" i="71"/>
  <c r="A182" i="71"/>
  <c r="A181" i="71"/>
  <c r="A177" i="71"/>
  <c r="A178" i="71"/>
  <c r="A179" i="71"/>
  <c r="A180" i="71"/>
  <c r="A186" i="71"/>
  <c r="A176" i="71"/>
  <c r="D9" i="38"/>
  <c r="D10" i="38"/>
  <c r="D11" i="38"/>
  <c r="D12" i="38"/>
  <c r="D20" i="45" s="1"/>
  <c r="D17" i="38"/>
  <c r="D33" i="45" s="1"/>
  <c r="D18" i="38"/>
  <c r="D11" i="45" s="1"/>
  <c r="D5" i="38"/>
  <c r="H229" i="38" l="1"/>
  <c r="I229" i="38"/>
  <c r="H224" i="38"/>
  <c r="I224" i="38"/>
  <c r="H195" i="38"/>
  <c r="I195" i="38"/>
  <c r="H204" i="38"/>
  <c r="I204" i="38"/>
  <c r="H196" i="38"/>
  <c r="I196" i="38"/>
  <c r="I120" i="38"/>
  <c r="H152" i="38"/>
  <c r="I152" i="38"/>
  <c r="H133" i="38"/>
  <c r="I133" i="38"/>
  <c r="H138" i="38"/>
  <c r="I138" i="38"/>
  <c r="H128" i="38"/>
  <c r="I128" i="38"/>
  <c r="I121" i="38"/>
  <c r="H121" i="38"/>
  <c r="H83" i="38"/>
  <c r="D81" i="45"/>
  <c r="H99" i="38"/>
  <c r="I99" i="38"/>
  <c r="I96" i="38"/>
  <c r="H96" i="38"/>
  <c r="H92" i="38"/>
  <c r="I92" i="38"/>
  <c r="H88" i="38"/>
  <c r="I88" i="38"/>
  <c r="I83" i="38"/>
  <c r="I82" i="38"/>
  <c r="H82" i="38"/>
  <c r="I78" i="38"/>
  <c r="H78" i="38"/>
  <c r="I74" i="38"/>
  <c r="H74" i="38"/>
  <c r="I71" i="38"/>
  <c r="H71" i="38"/>
  <c r="H26" i="38"/>
  <c r="D31" i="45"/>
  <c r="I10" i="38"/>
  <c r="D27" i="45"/>
  <c r="I9" i="38"/>
  <c r="D26" i="45"/>
  <c r="I5" i="38"/>
  <c r="I3" i="38" s="1"/>
  <c r="D25" i="45"/>
  <c r="I11" i="38"/>
  <c r="D24" i="45"/>
  <c r="I6" i="38"/>
  <c r="D23" i="45"/>
  <c r="I56" i="38"/>
  <c r="H56" i="38"/>
  <c r="I8" i="38"/>
  <c r="D22" i="45"/>
  <c r="I7" i="38"/>
  <c r="D21" i="45"/>
  <c r="I26" i="38"/>
  <c r="I22" i="38"/>
  <c r="H22" i="38"/>
  <c r="I20" i="38"/>
  <c r="H20" i="38"/>
  <c r="H18" i="38"/>
  <c r="I18" i="38"/>
  <c r="H17" i="38"/>
  <c r="I17" i="38"/>
  <c r="I12" i="38"/>
  <c r="H12" i="38"/>
  <c r="H11" i="38"/>
  <c r="H8" i="38"/>
  <c r="H9" i="38"/>
  <c r="H6" i="38"/>
  <c r="H5" i="38"/>
  <c r="H10" i="38"/>
  <c r="H7" i="38"/>
  <c r="N61" i="33"/>
  <c r="N58" i="33"/>
  <c r="N57" i="33"/>
  <c r="N56" i="33"/>
  <c r="N55" i="33"/>
  <c r="N54" i="33"/>
  <c r="N52" i="33"/>
  <c r="N53" i="33"/>
  <c r="I165" i="81"/>
  <c r="H3" i="38" l="1"/>
  <c r="X173" i="71"/>
  <c r="Y173" i="71"/>
  <c r="X174" i="71"/>
  <c r="Y174" i="71"/>
  <c r="X175" i="71"/>
  <c r="Y175" i="71"/>
  <c r="A175" i="71"/>
  <c r="A174" i="71"/>
  <c r="A173" i="71"/>
  <c r="B54" i="32"/>
  <c r="C31" i="66"/>
  <c r="C30" i="66"/>
  <c r="C24" i="66"/>
  <c r="C23" i="66"/>
  <c r="C22" i="66"/>
  <c r="C19" i="66"/>
  <c r="C18" i="66"/>
  <c r="C15" i="66"/>
  <c r="C12" i="66"/>
  <c r="C11" i="66"/>
  <c r="C10" i="66"/>
  <c r="C9" i="66"/>
  <c r="C6" i="66"/>
  <c r="C5" i="66"/>
  <c r="C4" i="66"/>
  <c r="C3" i="66"/>
  <c r="O14" i="73" l="1"/>
  <c r="A172" i="71" l="1"/>
  <c r="A171" i="71"/>
  <c r="A170" i="71"/>
  <c r="A169" i="71"/>
  <c r="X169" i="71"/>
  <c r="Y169" i="71"/>
  <c r="X170" i="71"/>
  <c r="Y170" i="71"/>
  <c r="X171" i="71"/>
  <c r="Y171" i="71"/>
  <c r="X172" i="71"/>
  <c r="Y172" i="71"/>
  <c r="A303" i="76"/>
  <c r="A302" i="76"/>
  <c r="A301" i="76"/>
  <c r="A300" i="76"/>
  <c r="A299" i="76"/>
  <c r="A298" i="76"/>
  <c r="A297" i="76"/>
  <c r="A296" i="76"/>
  <c r="A295" i="76"/>
  <c r="A294" i="76"/>
  <c r="A293" i="76"/>
  <c r="A292" i="76"/>
  <c r="A291" i="76"/>
  <c r="A290" i="76"/>
  <c r="A289" i="76"/>
  <c r="A288" i="76"/>
  <c r="A287" i="76"/>
  <c r="A286" i="76"/>
  <c r="A285" i="76"/>
  <c r="A284" i="76"/>
  <c r="A283" i="76"/>
  <c r="A282" i="76"/>
  <c r="A281" i="76"/>
  <c r="A280" i="76"/>
  <c r="A279" i="76"/>
  <c r="A278" i="76"/>
  <c r="A277" i="76"/>
  <c r="A276" i="76"/>
  <c r="A275" i="76"/>
  <c r="A274" i="76"/>
  <c r="A273" i="76"/>
  <c r="A272" i="76"/>
  <c r="A271" i="76"/>
  <c r="A270" i="76"/>
  <c r="A269" i="76"/>
  <c r="A268" i="76"/>
  <c r="A267" i="76"/>
  <c r="A266" i="76"/>
  <c r="A265" i="76"/>
  <c r="A264" i="76"/>
  <c r="A263" i="76"/>
  <c r="A262" i="76"/>
  <c r="A261" i="76"/>
  <c r="A260" i="76"/>
  <c r="A259" i="76"/>
  <c r="A258" i="76"/>
  <c r="A257" i="76"/>
  <c r="A256" i="76"/>
  <c r="A255" i="76"/>
  <c r="A254" i="76"/>
  <c r="A253" i="76"/>
  <c r="A252" i="76"/>
  <c r="A251" i="76"/>
  <c r="A250" i="76"/>
  <c r="A249" i="76"/>
  <c r="A248" i="76"/>
  <c r="A247" i="76"/>
  <c r="A246" i="76"/>
  <c r="A245" i="76"/>
  <c r="A244" i="76"/>
  <c r="A243" i="76"/>
  <c r="A242" i="76"/>
  <c r="A241" i="76"/>
  <c r="A240" i="76"/>
  <c r="A239" i="76"/>
  <c r="A238" i="76"/>
  <c r="A237" i="76"/>
  <c r="A236" i="76"/>
  <c r="A235" i="76"/>
  <c r="A234" i="76"/>
  <c r="A233" i="76"/>
  <c r="A232" i="76"/>
  <c r="A231" i="76"/>
  <c r="A230" i="76"/>
  <c r="A229" i="76"/>
  <c r="A228" i="76"/>
  <c r="A227" i="76"/>
  <c r="A226" i="76"/>
  <c r="A225" i="76"/>
  <c r="A224" i="76"/>
  <c r="A223" i="76"/>
  <c r="A222" i="76"/>
  <c r="A221" i="76"/>
  <c r="A220" i="76"/>
  <c r="A219" i="76"/>
  <c r="A218" i="76"/>
  <c r="A217" i="76"/>
  <c r="A216" i="76"/>
  <c r="A215" i="76"/>
  <c r="A214" i="76"/>
  <c r="A213" i="76"/>
  <c r="A212" i="76"/>
  <c r="A211" i="76"/>
  <c r="A210" i="76"/>
  <c r="A209" i="76"/>
  <c r="A208" i="76"/>
  <c r="A207" i="76"/>
  <c r="A206" i="76"/>
  <c r="A205" i="76"/>
  <c r="A204" i="76"/>
  <c r="A203" i="76"/>
  <c r="A202" i="76"/>
  <c r="A201" i="76"/>
  <c r="A200" i="76"/>
  <c r="A199" i="76"/>
  <c r="A198" i="76"/>
  <c r="A197" i="76"/>
  <c r="A196" i="76"/>
  <c r="A195" i="76"/>
  <c r="A194" i="76"/>
  <c r="A193" i="76"/>
  <c r="A192" i="76"/>
  <c r="A191" i="76"/>
  <c r="A190" i="76"/>
  <c r="A189" i="76"/>
  <c r="A188" i="76"/>
  <c r="A187" i="76"/>
  <c r="A186" i="76"/>
  <c r="A185" i="76"/>
  <c r="A184" i="76"/>
  <c r="A183" i="76"/>
  <c r="A182" i="76"/>
  <c r="A181" i="76"/>
  <c r="A180" i="76"/>
  <c r="A179" i="76"/>
  <c r="A178" i="76"/>
  <c r="A177" i="76"/>
  <c r="A176" i="76"/>
  <c r="A175" i="76"/>
  <c r="A174" i="76"/>
  <c r="A173" i="76"/>
  <c r="A172" i="76"/>
  <c r="A171" i="76"/>
  <c r="A170" i="76"/>
  <c r="A169" i="76"/>
  <c r="A168" i="76"/>
  <c r="A167" i="76"/>
  <c r="A166" i="76"/>
  <c r="A165" i="76"/>
  <c r="A164" i="76"/>
  <c r="A163" i="76"/>
  <c r="A162" i="76"/>
  <c r="A161" i="76"/>
  <c r="A160" i="76"/>
  <c r="A159" i="76"/>
  <c r="A158" i="76"/>
  <c r="A157" i="76"/>
  <c r="A156" i="76"/>
  <c r="A155" i="76"/>
  <c r="A154" i="76"/>
  <c r="A153" i="76"/>
  <c r="A152" i="76"/>
  <c r="A151" i="76"/>
  <c r="A150" i="76"/>
  <c r="A149" i="76"/>
  <c r="A148" i="76"/>
  <c r="A147" i="76"/>
  <c r="A146" i="76"/>
  <c r="A145" i="76"/>
  <c r="A144" i="76"/>
  <c r="A143" i="76"/>
  <c r="A142" i="76"/>
  <c r="A141" i="76"/>
  <c r="A140" i="76"/>
  <c r="A139" i="76"/>
  <c r="A138" i="76"/>
  <c r="A137" i="76"/>
  <c r="A136" i="76"/>
  <c r="A135" i="76"/>
  <c r="A134" i="76"/>
  <c r="A133" i="76"/>
  <c r="A132" i="76"/>
  <c r="A131" i="76"/>
  <c r="A130" i="76"/>
  <c r="A129" i="76"/>
  <c r="A128" i="76"/>
  <c r="A127" i="76"/>
  <c r="A126" i="76"/>
  <c r="A125" i="76"/>
  <c r="A124" i="76"/>
  <c r="A123" i="76"/>
  <c r="A122" i="76"/>
  <c r="A121" i="76"/>
  <c r="A120" i="76"/>
  <c r="A119" i="76"/>
  <c r="A118" i="76"/>
  <c r="A117" i="76"/>
  <c r="A116" i="76"/>
  <c r="A115" i="76"/>
  <c r="A114" i="76"/>
  <c r="A113" i="76"/>
  <c r="A112" i="76"/>
  <c r="A111" i="76"/>
  <c r="A110" i="76"/>
  <c r="A109" i="76"/>
  <c r="A108" i="76"/>
  <c r="A107" i="76"/>
  <c r="A106" i="76"/>
  <c r="A105" i="76"/>
  <c r="A104" i="76"/>
  <c r="A103" i="76"/>
  <c r="A102" i="76"/>
  <c r="A101" i="76"/>
  <c r="A100" i="76"/>
  <c r="A99" i="76"/>
  <c r="A98" i="76"/>
  <c r="A97" i="76"/>
  <c r="A96" i="76"/>
  <c r="A95" i="76"/>
  <c r="A94" i="76"/>
  <c r="A93" i="76"/>
  <c r="A92" i="76"/>
  <c r="A91" i="76"/>
  <c r="A90" i="76"/>
  <c r="A89" i="76"/>
  <c r="A88" i="76"/>
  <c r="A87" i="76"/>
  <c r="A86" i="76"/>
  <c r="A85" i="76"/>
  <c r="A84" i="76"/>
  <c r="A83" i="76"/>
  <c r="A82" i="76"/>
  <c r="A81" i="76"/>
  <c r="A80" i="76"/>
  <c r="A79" i="76"/>
  <c r="A78" i="76"/>
  <c r="A77" i="76"/>
  <c r="A76" i="76"/>
  <c r="A75" i="76"/>
  <c r="A74" i="76"/>
  <c r="A73" i="76"/>
  <c r="A72" i="76"/>
  <c r="A71" i="76"/>
  <c r="A70" i="76"/>
  <c r="A69" i="76"/>
  <c r="A68" i="76"/>
  <c r="A67" i="76"/>
  <c r="A66" i="76"/>
  <c r="A65" i="76"/>
  <c r="A64" i="76"/>
  <c r="A63" i="76"/>
  <c r="A62" i="76"/>
  <c r="A61" i="76"/>
  <c r="A60" i="76"/>
  <c r="A59" i="76"/>
  <c r="A58" i="76"/>
  <c r="A57" i="76"/>
  <c r="A56" i="76"/>
  <c r="A55" i="76"/>
  <c r="A54" i="76"/>
  <c r="A53" i="76"/>
  <c r="A52" i="76"/>
  <c r="A51" i="76"/>
  <c r="A50" i="76"/>
  <c r="A49" i="76"/>
  <c r="A48" i="76"/>
  <c r="A47" i="76"/>
  <c r="A46" i="76"/>
  <c r="A45" i="76"/>
  <c r="A44" i="76"/>
  <c r="A43" i="76"/>
  <c r="A42" i="76"/>
  <c r="A41" i="76"/>
  <c r="A40" i="76"/>
  <c r="A39" i="76"/>
  <c r="A38" i="76"/>
  <c r="A37" i="76"/>
  <c r="A36" i="76"/>
  <c r="A35" i="76"/>
  <c r="A34" i="76"/>
  <c r="A33" i="76"/>
  <c r="A32" i="76"/>
  <c r="A31" i="76"/>
  <c r="A30" i="76"/>
  <c r="A29" i="76"/>
  <c r="A28" i="76"/>
  <c r="A27" i="76"/>
  <c r="A26" i="76"/>
  <c r="A25" i="76"/>
  <c r="A24" i="76"/>
  <c r="A23" i="76"/>
  <c r="A22" i="76"/>
  <c r="A21" i="76"/>
  <c r="A20" i="76"/>
  <c r="A19" i="76"/>
  <c r="A18" i="76"/>
  <c r="A17" i="76"/>
  <c r="A16" i="76"/>
  <c r="A15" i="76"/>
  <c r="A14" i="76"/>
  <c r="A13" i="76"/>
  <c r="A12" i="76"/>
  <c r="A11" i="76"/>
  <c r="A10" i="76"/>
  <c r="A9" i="76"/>
  <c r="A8" i="76"/>
  <c r="A7" i="76"/>
  <c r="A6" i="76"/>
  <c r="A5" i="76"/>
  <c r="J42" i="75"/>
  <c r="K42" i="75" s="1"/>
  <c r="H42" i="75"/>
  <c r="J41" i="75"/>
  <c r="K41" i="75" s="1"/>
  <c r="H41" i="75"/>
  <c r="J40" i="75"/>
  <c r="K40" i="75" s="1"/>
  <c r="H40" i="75"/>
  <c r="K39" i="75"/>
  <c r="H39" i="75"/>
  <c r="J38" i="75"/>
  <c r="K38" i="75" s="1"/>
  <c r="H38" i="75"/>
  <c r="J37" i="75"/>
  <c r="K37" i="75" s="1"/>
  <c r="H37" i="75"/>
  <c r="J36" i="75"/>
  <c r="K36" i="75" s="1"/>
  <c r="H36" i="75"/>
  <c r="J35" i="75"/>
  <c r="K35" i="75" s="1"/>
  <c r="H35" i="75"/>
  <c r="J34" i="75"/>
  <c r="K34" i="75" s="1"/>
  <c r="H34" i="75"/>
  <c r="J33" i="75"/>
  <c r="K33" i="75" s="1"/>
  <c r="H33" i="75"/>
  <c r="J32" i="75"/>
  <c r="K32" i="75" s="1"/>
  <c r="H32" i="75"/>
  <c r="J31" i="75"/>
  <c r="K31" i="75" s="1"/>
  <c r="H31" i="75"/>
  <c r="J30" i="75"/>
  <c r="K30" i="75" s="1"/>
  <c r="H30" i="75"/>
  <c r="J29" i="75"/>
  <c r="K29" i="75" s="1"/>
  <c r="H29" i="75"/>
  <c r="J28" i="75"/>
  <c r="K28" i="75" s="1"/>
  <c r="H28" i="75"/>
  <c r="J27" i="75"/>
  <c r="K27" i="75" s="1"/>
  <c r="H27" i="75"/>
  <c r="J26" i="75"/>
  <c r="K26" i="75" s="1"/>
  <c r="H26" i="75"/>
  <c r="J25" i="75"/>
  <c r="K25" i="75" s="1"/>
  <c r="H25" i="75"/>
  <c r="J24" i="75"/>
  <c r="K24" i="75" s="1"/>
  <c r="H24" i="75"/>
  <c r="J23" i="75"/>
  <c r="K23" i="75" s="1"/>
  <c r="H23" i="75"/>
  <c r="J22" i="75"/>
  <c r="K22" i="75" s="1"/>
  <c r="H22" i="75"/>
  <c r="J21" i="75"/>
  <c r="K21" i="75" s="1"/>
  <c r="H21" i="75"/>
  <c r="J20" i="75"/>
  <c r="K20" i="75" s="1"/>
  <c r="H20" i="75"/>
  <c r="J19" i="75"/>
  <c r="K19" i="75" s="1"/>
  <c r="H19" i="75"/>
  <c r="J18" i="75"/>
  <c r="K18" i="75" s="1"/>
  <c r="H18" i="75"/>
  <c r="J17" i="75"/>
  <c r="K17" i="75" s="1"/>
  <c r="H17" i="75"/>
  <c r="J16" i="75"/>
  <c r="K16" i="75" s="1"/>
  <c r="H16" i="75"/>
  <c r="J15" i="75"/>
  <c r="K15" i="75" s="1"/>
  <c r="H15" i="75"/>
  <c r="J14" i="75"/>
  <c r="K14" i="75" s="1"/>
  <c r="H14" i="75"/>
  <c r="J13" i="75"/>
  <c r="K13" i="75" s="1"/>
  <c r="H13" i="75"/>
  <c r="J12" i="75"/>
  <c r="K12" i="75" s="1"/>
  <c r="H12" i="75"/>
  <c r="J11" i="75"/>
  <c r="K11" i="75" s="1"/>
  <c r="H11" i="75"/>
  <c r="J9" i="75"/>
  <c r="K9" i="75" s="1"/>
  <c r="H9" i="75"/>
  <c r="J8" i="75"/>
  <c r="K8" i="75" s="1"/>
  <c r="G2" i="75"/>
  <c r="J6" i="75"/>
  <c r="K6" i="75" s="1"/>
  <c r="H6" i="75"/>
  <c r="A6" i="75"/>
  <c r="A7" i="75" s="1"/>
  <c r="A8" i="75" s="1"/>
  <c r="A9" i="75" s="1"/>
  <c r="J5" i="75"/>
  <c r="H5" i="75"/>
  <c r="D2" i="75"/>
  <c r="X165" i="71"/>
  <c r="Y165" i="71"/>
  <c r="X166" i="71"/>
  <c r="Y166" i="71"/>
  <c r="X167" i="71"/>
  <c r="Y167" i="71"/>
  <c r="X168" i="71"/>
  <c r="Y168" i="71"/>
  <c r="A168" i="71"/>
  <c r="A167" i="71"/>
  <c r="A166" i="71"/>
  <c r="A165" i="71"/>
  <c r="X160" i="71"/>
  <c r="Y160" i="71"/>
  <c r="X161" i="71"/>
  <c r="Y161" i="71"/>
  <c r="X162" i="71"/>
  <c r="Y162" i="71"/>
  <c r="X163" i="71"/>
  <c r="Y163" i="71"/>
  <c r="X164" i="71"/>
  <c r="Y164" i="71"/>
  <c r="A164" i="71"/>
  <c r="A163" i="71"/>
  <c r="A162" i="71"/>
  <c r="A161" i="71"/>
  <c r="X157" i="71"/>
  <c r="Y157" i="71"/>
  <c r="X158" i="71"/>
  <c r="Y158" i="71"/>
  <c r="A158" i="71"/>
  <c r="I45" i="33"/>
  <c r="A157" i="71"/>
  <c r="K15" i="26"/>
  <c r="Y156" i="71"/>
  <c r="X156" i="71"/>
  <c r="Y155" i="71"/>
  <c r="X155" i="71"/>
  <c r="A156" i="71"/>
  <c r="A155" i="71"/>
  <c r="X151" i="71"/>
  <c r="Y151" i="71"/>
  <c r="X152" i="71"/>
  <c r="Y152" i="71"/>
  <c r="X153" i="71"/>
  <c r="Y153" i="71"/>
  <c r="X154" i="71"/>
  <c r="Y154" i="71"/>
  <c r="A154" i="71"/>
  <c r="A153" i="71"/>
  <c r="A152" i="71"/>
  <c r="A151" i="71"/>
  <c r="X147" i="71"/>
  <c r="Y147" i="71"/>
  <c r="X148" i="71"/>
  <c r="Y148" i="71"/>
  <c r="X149" i="71"/>
  <c r="Y149" i="71"/>
  <c r="X150" i="71"/>
  <c r="Y150" i="71"/>
  <c r="A150" i="71"/>
  <c r="A149" i="71"/>
  <c r="A148" i="71"/>
  <c r="A147" i="71"/>
  <c r="Y146" i="71"/>
  <c r="X146" i="71"/>
  <c r="Y145" i="71"/>
  <c r="X145" i="71"/>
  <c r="Q3" i="33"/>
  <c r="A146" i="71"/>
  <c r="A145" i="71"/>
  <c r="C8" i="66"/>
  <c r="C7" i="66"/>
  <c r="Y144" i="71"/>
  <c r="X144" i="71"/>
  <c r="A144" i="71"/>
  <c r="Y143" i="71"/>
  <c r="X143" i="71"/>
  <c r="Y142" i="71"/>
  <c r="X142" i="71"/>
  <c r="Y141" i="71"/>
  <c r="X141" i="71"/>
  <c r="Y140" i="71"/>
  <c r="X140" i="71"/>
  <c r="A143" i="71"/>
  <c r="A142" i="71"/>
  <c r="A141" i="71"/>
  <c r="A140" i="71"/>
  <c r="J43" i="33"/>
  <c r="X135" i="71"/>
  <c r="Y135" i="71"/>
  <c r="X136" i="71"/>
  <c r="Y136" i="71"/>
  <c r="X137" i="71"/>
  <c r="Y137" i="71"/>
  <c r="X138" i="71"/>
  <c r="Y138" i="71"/>
  <c r="X139" i="71"/>
  <c r="Y139" i="71"/>
  <c r="A139" i="71"/>
  <c r="A138" i="71"/>
  <c r="A137" i="71"/>
  <c r="A136" i="71"/>
  <c r="A135" i="71"/>
  <c r="E45" i="31"/>
  <c r="F45" i="31" s="1"/>
  <c r="D45" i="32" s="1"/>
  <c r="E54" i="31"/>
  <c r="F54" i="31" s="1"/>
  <c r="B54" i="31"/>
  <c r="E53" i="31"/>
  <c r="F53" i="31" s="1"/>
  <c r="B53" i="31"/>
  <c r="E52" i="31"/>
  <c r="E51" i="31"/>
  <c r="F51" i="31" s="1"/>
  <c r="E50" i="31"/>
  <c r="F50" i="31" s="1"/>
  <c r="E49" i="31"/>
  <c r="F49" i="31" s="1"/>
  <c r="E48" i="31"/>
  <c r="E47" i="31"/>
  <c r="E46" i="31"/>
  <c r="F46" i="31" s="1"/>
  <c r="E44" i="31"/>
  <c r="E43" i="31"/>
  <c r="E42" i="31"/>
  <c r="Y134" i="71"/>
  <c r="X134" i="71"/>
  <c r="A134" i="71"/>
  <c r="Y133" i="71"/>
  <c r="X133" i="71"/>
  <c r="A133" i="71"/>
  <c r="I40" i="33"/>
  <c r="Y128" i="71"/>
  <c r="Y129" i="71"/>
  <c r="Y130" i="71"/>
  <c r="Y131" i="71"/>
  <c r="Y132" i="71"/>
  <c r="X132" i="71"/>
  <c r="X131" i="71"/>
  <c r="X130" i="71"/>
  <c r="X129" i="71"/>
  <c r="X128" i="71"/>
  <c r="A132" i="71"/>
  <c r="A131" i="71"/>
  <c r="A130" i="71"/>
  <c r="A129" i="71"/>
  <c r="A128" i="71"/>
  <c r="A127" i="71"/>
  <c r="A126" i="71"/>
  <c r="A125" i="71"/>
  <c r="Y127" i="71"/>
  <c r="X127" i="71"/>
  <c r="Y126" i="71"/>
  <c r="X126" i="71"/>
  <c r="Y125" i="71"/>
  <c r="X125" i="71"/>
  <c r="J38" i="33"/>
  <c r="K44" i="33"/>
  <c r="Y124" i="71"/>
  <c r="Y123" i="71"/>
  <c r="Y122" i="71"/>
  <c r="X124" i="71"/>
  <c r="X123" i="71"/>
  <c r="X122" i="71"/>
  <c r="A124" i="71"/>
  <c r="A123" i="71"/>
  <c r="A122" i="71"/>
  <c r="Y121" i="71"/>
  <c r="X121" i="71"/>
  <c r="Y120" i="71"/>
  <c r="X120" i="71"/>
  <c r="A121" i="71"/>
  <c r="A120" i="71"/>
  <c r="Y119" i="71"/>
  <c r="Y118" i="71"/>
  <c r="Y117" i="71"/>
  <c r="X119" i="71"/>
  <c r="X118" i="71"/>
  <c r="X117" i="71"/>
  <c r="A119" i="71"/>
  <c r="A118" i="71"/>
  <c r="A117" i="71"/>
  <c r="X114" i="71"/>
  <c r="Y114" i="71"/>
  <c r="X115" i="71"/>
  <c r="Y115" i="71"/>
  <c r="X116" i="71"/>
  <c r="Y116" i="71"/>
  <c r="X113" i="71"/>
  <c r="Y113" i="71"/>
  <c r="A116" i="71"/>
  <c r="A115" i="71"/>
  <c r="A114" i="71"/>
  <c r="X104" i="71"/>
  <c r="Y104" i="71"/>
  <c r="X105" i="71"/>
  <c r="Y105" i="71"/>
  <c r="X106" i="71"/>
  <c r="Y106" i="71"/>
  <c r="X107" i="71"/>
  <c r="Y107" i="71"/>
  <c r="X108" i="71"/>
  <c r="Y108" i="71"/>
  <c r="X109" i="71"/>
  <c r="Y109" i="71"/>
  <c r="X110" i="71"/>
  <c r="Y110" i="71"/>
  <c r="X111" i="71"/>
  <c r="Y111" i="71"/>
  <c r="X112" i="71"/>
  <c r="Y112" i="71"/>
  <c r="X103" i="71"/>
  <c r="Y103" i="71"/>
  <c r="M37" i="33"/>
  <c r="A113" i="71"/>
  <c r="A112" i="71"/>
  <c r="F3" i="73"/>
  <c r="H50" i="73"/>
  <c r="I49" i="73"/>
  <c r="D50" i="73"/>
  <c r="H48" i="73"/>
  <c r="I47" i="73" s="1"/>
  <c r="D48" i="73"/>
  <c r="H46" i="73"/>
  <c r="I45" i="73" s="1"/>
  <c r="I43" i="73"/>
  <c r="D44" i="73"/>
  <c r="H40" i="73"/>
  <c r="I39" i="73" s="1"/>
  <c r="D40" i="73"/>
  <c r="H38" i="73"/>
  <c r="I37" i="73" s="1"/>
  <c r="H36" i="73"/>
  <c r="I35" i="73" s="1"/>
  <c r="D36" i="73"/>
  <c r="D34" i="73"/>
  <c r="A33" i="73"/>
  <c r="A35" i="73"/>
  <c r="A37" i="73" s="1"/>
  <c r="A39" i="73" s="1"/>
  <c r="A41" i="73" s="1"/>
  <c r="A43" i="73" s="1"/>
  <c r="A45" i="73" s="1"/>
  <c r="A47" i="73" s="1"/>
  <c r="A49" i="73" s="1"/>
  <c r="H30" i="73"/>
  <c r="I30" i="73" s="1"/>
  <c r="H28" i="73"/>
  <c r="H26" i="73"/>
  <c r="I26" i="73" s="1"/>
  <c r="I23" i="73"/>
  <c r="I22" i="73"/>
  <c r="H20" i="73"/>
  <c r="I19" i="73" s="1"/>
  <c r="I17" i="73"/>
  <c r="M16" i="73"/>
  <c r="I15" i="73"/>
  <c r="U14" i="73"/>
  <c r="S14" i="73"/>
  <c r="Q14" i="73"/>
  <c r="P14" i="73"/>
  <c r="M14" i="73"/>
  <c r="I12" i="73"/>
  <c r="M11" i="73"/>
  <c r="I11" i="73" s="1"/>
  <c r="K4" i="73"/>
  <c r="L4" i="73"/>
  <c r="M4" i="73"/>
  <c r="N4" i="73" s="1"/>
  <c r="O4" i="73" s="1"/>
  <c r="P4" i="73" s="1"/>
  <c r="Q4" i="73" s="1"/>
  <c r="R4" i="73" s="1"/>
  <c r="S4" i="73" s="1"/>
  <c r="T4" i="73" s="1"/>
  <c r="U4" i="73" s="1"/>
  <c r="V4" i="73" s="1"/>
  <c r="W4" i="73" s="1"/>
  <c r="X4" i="73" s="1"/>
  <c r="Y4" i="73" s="1"/>
  <c r="Z4" i="73" s="1"/>
  <c r="AA4" i="73" s="1"/>
  <c r="AB4" i="73" s="1"/>
  <c r="AC4" i="73" s="1"/>
  <c r="AD4" i="73" s="1"/>
  <c r="AE4" i="73" s="1"/>
  <c r="I28" i="73"/>
  <c r="I27" i="73"/>
  <c r="D7" i="32"/>
  <c r="D8" i="32"/>
  <c r="D9"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6" i="32"/>
  <c r="A111" i="71"/>
  <c r="A110" i="71"/>
  <c r="A109" i="71"/>
  <c r="A108" i="71"/>
  <c r="K39" i="33"/>
  <c r="K35" i="33"/>
  <c r="A107" i="71"/>
  <c r="A106" i="71"/>
  <c r="A105" i="71"/>
  <c r="A104" i="71"/>
  <c r="A103" i="71"/>
  <c r="A102" i="71"/>
  <c r="X102" i="71"/>
  <c r="Y102" i="71"/>
  <c r="X98" i="71"/>
  <c r="Y98" i="71"/>
  <c r="X99" i="71"/>
  <c r="Y99" i="71"/>
  <c r="X100" i="71"/>
  <c r="Y100" i="71"/>
  <c r="X101" i="71"/>
  <c r="Y101" i="71"/>
  <c r="D6" i="37"/>
  <c r="L33" i="33"/>
  <c r="X97" i="71"/>
  <c r="Y97" i="71"/>
  <c r="X96" i="71"/>
  <c r="Y96" i="71"/>
  <c r="X95" i="71"/>
  <c r="Y95" i="71"/>
  <c r="X94" i="71"/>
  <c r="Y94" i="71"/>
  <c r="X93" i="71"/>
  <c r="Y93" i="71"/>
  <c r="X92" i="71"/>
  <c r="Y92" i="71"/>
  <c r="M32" i="33"/>
  <c r="X91" i="71"/>
  <c r="Y91" i="71"/>
  <c r="X90" i="71"/>
  <c r="Y90" i="71"/>
  <c r="X89" i="71"/>
  <c r="Y89" i="71"/>
  <c r="L31" i="33"/>
  <c r="X88" i="71"/>
  <c r="Y88" i="71"/>
  <c r="X87" i="71"/>
  <c r="Y87" i="71"/>
  <c r="X86" i="71"/>
  <c r="Y86" i="71"/>
  <c r="X85" i="71"/>
  <c r="Y85" i="71"/>
  <c r="AI8" i="71"/>
  <c r="AC13" i="71" s="1"/>
  <c r="AJ8" i="71"/>
  <c r="AD63" i="71" s="1"/>
  <c r="AK8" i="71"/>
  <c r="AE23" i="71" s="1"/>
  <c r="AI9" i="71"/>
  <c r="AJ9" i="71"/>
  <c r="AK9" i="71"/>
  <c r="AE7" i="71" s="1"/>
  <c r="AI10" i="71"/>
  <c r="AC103" i="71" s="1"/>
  <c r="AJ10" i="71"/>
  <c r="AK10" i="71"/>
  <c r="AE103" i="71" s="1"/>
  <c r="AK5" i="71"/>
  <c r="AJ5" i="71"/>
  <c r="AI5" i="71"/>
  <c r="AK4" i="71"/>
  <c r="AE102" i="71" s="1"/>
  <c r="AJ4" i="71"/>
  <c r="AD102" i="71" s="1"/>
  <c r="AI4" i="71"/>
  <c r="AC102" i="71" s="1"/>
  <c r="AK7" i="71"/>
  <c r="AJ7" i="71"/>
  <c r="AI7" i="71"/>
  <c r="AC66" i="71" s="1"/>
  <c r="AK6" i="71"/>
  <c r="AJ6" i="71"/>
  <c r="AI6" i="71"/>
  <c r="X84" i="71"/>
  <c r="Y84" i="71"/>
  <c r="X82" i="71"/>
  <c r="Y82" i="71"/>
  <c r="Y83" i="71"/>
  <c r="X83" i="71"/>
  <c r="X81" i="71"/>
  <c r="Y81" i="71"/>
  <c r="K29" i="33"/>
  <c r="X78" i="71"/>
  <c r="Y78" i="71"/>
  <c r="X79" i="71"/>
  <c r="Y79" i="71"/>
  <c r="X80" i="71"/>
  <c r="Y80" i="71"/>
  <c r="X77" i="71"/>
  <c r="Y77" i="71"/>
  <c r="A6" i="33"/>
  <c r="A7" i="33"/>
  <c r="A8" i="33"/>
  <c r="A9" i="33"/>
  <c r="A5" i="33"/>
  <c r="X69" i="71"/>
  <c r="Y69" i="71"/>
  <c r="A69" i="71"/>
  <c r="A70" i="71"/>
  <c r="L26" i="33"/>
  <c r="X71" i="71"/>
  <c r="Y71" i="71"/>
  <c r="X72" i="71"/>
  <c r="Y72" i="71"/>
  <c r="X75" i="71"/>
  <c r="Y75" i="71"/>
  <c r="X74" i="71"/>
  <c r="Y74" i="71"/>
  <c r="X73" i="71"/>
  <c r="Y73" i="71"/>
  <c r="X76" i="71"/>
  <c r="Y76" i="71"/>
  <c r="X70" i="71"/>
  <c r="Y70" i="71"/>
  <c r="X68" i="71"/>
  <c r="Y68" i="71"/>
  <c r="X67" i="71"/>
  <c r="Y67" i="71"/>
  <c r="X66" i="71"/>
  <c r="Y66" i="71"/>
  <c r="I22" i="33"/>
  <c r="L21" i="33"/>
  <c r="Y63" i="71"/>
  <c r="X63" i="71"/>
  <c r="A63" i="71"/>
  <c r="X65" i="71"/>
  <c r="Y65" i="71"/>
  <c r="X64" i="71"/>
  <c r="Y64" i="71"/>
  <c r="A6" i="71"/>
  <c r="A7" i="71"/>
  <c r="A8" i="71"/>
  <c r="A9" i="71"/>
  <c r="A10" i="71"/>
  <c r="A11" i="71"/>
  <c r="A12" i="71"/>
  <c r="A13" i="71"/>
  <c r="A14" i="71"/>
  <c r="A15" i="71"/>
  <c r="A16" i="71"/>
  <c r="A17" i="71"/>
  <c r="A18" i="71"/>
  <c r="A19" i="71"/>
  <c r="A20" i="71"/>
  <c r="A21" i="71"/>
  <c r="A22" i="71"/>
  <c r="A23" i="71"/>
  <c r="A24" i="71"/>
  <c r="A25" i="71"/>
  <c r="A26" i="71"/>
  <c r="A27" i="71"/>
  <c r="A28" i="71"/>
  <c r="A29" i="71"/>
  <c r="A30" i="71"/>
  <c r="A31" i="71"/>
  <c r="A32" i="71"/>
  <c r="A33" i="71"/>
  <c r="A34" i="71"/>
  <c r="A35" i="71"/>
  <c r="A36" i="71"/>
  <c r="A37" i="71"/>
  <c r="A38" i="71"/>
  <c r="A39" i="71"/>
  <c r="A40" i="71"/>
  <c r="A41" i="71"/>
  <c r="A42" i="71"/>
  <c r="A43" i="71"/>
  <c r="A44" i="71"/>
  <c r="A46" i="71"/>
  <c r="A47" i="71"/>
  <c r="A48" i="71"/>
  <c r="A49" i="71"/>
  <c r="A50" i="71"/>
  <c r="A51" i="71"/>
  <c r="A52" i="71"/>
  <c r="A53" i="71"/>
  <c r="A54" i="71"/>
  <c r="A55" i="71"/>
  <c r="A56" i="71"/>
  <c r="A57" i="71"/>
  <c r="A58" i="71"/>
  <c r="A59" i="71"/>
  <c r="A60" i="71"/>
  <c r="A61" i="71"/>
  <c r="A62" i="71"/>
  <c r="A64" i="71"/>
  <c r="A65" i="71"/>
  <c r="A66" i="71"/>
  <c r="A67" i="71"/>
  <c r="A68" i="71"/>
  <c r="A71" i="71"/>
  <c r="A72" i="71"/>
  <c r="A75" i="71"/>
  <c r="A74" i="71"/>
  <c r="A73" i="71"/>
  <c r="A76" i="71"/>
  <c r="A77" i="71"/>
  <c r="A78" i="71"/>
  <c r="A79" i="71"/>
  <c r="A80" i="71"/>
  <c r="A81" i="71"/>
  <c r="A82" i="71"/>
  <c r="A83" i="71"/>
  <c r="A84" i="71"/>
  <c r="A85" i="71"/>
  <c r="A86" i="71"/>
  <c r="A87" i="71"/>
  <c r="A88" i="71"/>
  <c r="A89" i="71"/>
  <c r="A90" i="71"/>
  <c r="A91" i="71"/>
  <c r="A92" i="71"/>
  <c r="A93" i="71"/>
  <c r="A94" i="71"/>
  <c r="A95" i="71"/>
  <c r="A96" i="71"/>
  <c r="A97" i="71"/>
  <c r="A98" i="71"/>
  <c r="A99" i="71"/>
  <c r="A100" i="71"/>
  <c r="A101" i="71"/>
  <c r="A5" i="71"/>
  <c r="A4" i="71"/>
  <c r="L19" i="33"/>
  <c r="Y62" i="71"/>
  <c r="X62" i="71"/>
  <c r="X61" i="71"/>
  <c r="Y61" i="71"/>
  <c r="X5" i="71"/>
  <c r="X6" i="71"/>
  <c r="X7" i="71"/>
  <c r="X8" i="71"/>
  <c r="X9" i="71"/>
  <c r="X10" i="71"/>
  <c r="X11" i="71"/>
  <c r="X12" i="71"/>
  <c r="X13" i="71"/>
  <c r="X14" i="71"/>
  <c r="X15" i="71"/>
  <c r="X16" i="71"/>
  <c r="X17" i="71"/>
  <c r="X18" i="71"/>
  <c r="X19" i="71"/>
  <c r="X20" i="71"/>
  <c r="X21" i="71"/>
  <c r="X22" i="71"/>
  <c r="X23" i="71"/>
  <c r="X24" i="71"/>
  <c r="X25" i="71"/>
  <c r="X26" i="71"/>
  <c r="X27" i="71"/>
  <c r="X28" i="71"/>
  <c r="X29" i="71"/>
  <c r="X30" i="71"/>
  <c r="X31" i="71"/>
  <c r="X32" i="71"/>
  <c r="X33" i="71"/>
  <c r="X34" i="71"/>
  <c r="X35" i="71"/>
  <c r="X36" i="71"/>
  <c r="X37" i="71"/>
  <c r="X39" i="71"/>
  <c r="X38" i="71"/>
  <c r="X40" i="71"/>
  <c r="X41" i="71"/>
  <c r="X42" i="71"/>
  <c r="X43" i="71"/>
  <c r="X44" i="71"/>
  <c r="X46" i="71"/>
  <c r="X47" i="71"/>
  <c r="X48" i="71"/>
  <c r="X49" i="71"/>
  <c r="X50" i="71"/>
  <c r="X51" i="71"/>
  <c r="X52" i="71"/>
  <c r="X53" i="71"/>
  <c r="X54" i="71"/>
  <c r="X55" i="71"/>
  <c r="X56" i="71"/>
  <c r="X57" i="71"/>
  <c r="X58" i="71"/>
  <c r="X59" i="71"/>
  <c r="X60" i="71"/>
  <c r="X4" i="71"/>
  <c r="Y60" i="71"/>
  <c r="Y59" i="71"/>
  <c r="Y58" i="71"/>
  <c r="Y57" i="71"/>
  <c r="Y56" i="71"/>
  <c r="Y55" i="71"/>
  <c r="Y54" i="71"/>
  <c r="Y53" i="71"/>
  <c r="Y52" i="71"/>
  <c r="Y51" i="71"/>
  <c r="Y50" i="71"/>
  <c r="Y49" i="71"/>
  <c r="Y48" i="71"/>
  <c r="Y47" i="71"/>
  <c r="Y46" i="71"/>
  <c r="Y44" i="71"/>
  <c r="Y43" i="71"/>
  <c r="Y42" i="71"/>
  <c r="Y41" i="71"/>
  <c r="Y40" i="71"/>
  <c r="Y38" i="71"/>
  <c r="Y39" i="71"/>
  <c r="Y37" i="71"/>
  <c r="Y36" i="71"/>
  <c r="Y35" i="71"/>
  <c r="Y33" i="71"/>
  <c r="Y32" i="71"/>
  <c r="Y31" i="71"/>
  <c r="Y30" i="71"/>
  <c r="Y29" i="71"/>
  <c r="Y28" i="71"/>
  <c r="Y27" i="71"/>
  <c r="Y26" i="71"/>
  <c r="Y25" i="71"/>
  <c r="Y24" i="71"/>
  <c r="Y23" i="71"/>
  <c r="Y22" i="71"/>
  <c r="Y21" i="71"/>
  <c r="Y20" i="71"/>
  <c r="Y19" i="71"/>
  <c r="Y18" i="71"/>
  <c r="Y17" i="71"/>
  <c r="Y16" i="71"/>
  <c r="Y15" i="71"/>
  <c r="Y14" i="71"/>
  <c r="Y13" i="71"/>
  <c r="Y12" i="71"/>
  <c r="Y11" i="71"/>
  <c r="Y10" i="71"/>
  <c r="Y9" i="71"/>
  <c r="Y8" i="71"/>
  <c r="Y7" i="71"/>
  <c r="Y6" i="71"/>
  <c r="Y5" i="71"/>
  <c r="Y4" i="71"/>
  <c r="Y34" i="71"/>
  <c r="L27" i="33"/>
  <c r="J37" i="26"/>
  <c r="K37" i="26" s="1"/>
  <c r="B2" i="71"/>
  <c r="I16" i="33"/>
  <c r="L5" i="33"/>
  <c r="G2" i="71"/>
  <c r="H2" i="71"/>
  <c r="I2" i="71"/>
  <c r="J2" i="71"/>
  <c r="L2" i="71"/>
  <c r="M2" i="71"/>
  <c r="N2" i="71"/>
  <c r="O2" i="71"/>
  <c r="P2" i="71"/>
  <c r="Q2" i="71"/>
  <c r="R2" i="71"/>
  <c r="K11" i="33"/>
  <c r="K17" i="33"/>
  <c r="K6" i="33"/>
  <c r="D8" i="37"/>
  <c r="E41" i="43"/>
  <c r="E39" i="43"/>
  <c r="E33" i="43"/>
  <c r="E25" i="43"/>
  <c r="E17" i="43"/>
  <c r="E16" i="43"/>
  <c r="D5" i="37"/>
  <c r="C7" i="32"/>
  <c r="C8" i="32"/>
  <c r="C9"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B53" i="32" s="1"/>
  <c r="C6" i="32"/>
  <c r="B6" i="32"/>
  <c r="B9" i="31"/>
  <c r="B9" i="32" s="1"/>
  <c r="B14" i="32"/>
  <c r="B15" i="31"/>
  <c r="B15" i="32" s="1"/>
  <c r="B16" i="31"/>
  <c r="B16" i="32" s="1"/>
  <c r="B17" i="31"/>
  <c r="B17" i="32" s="1"/>
  <c r="B18" i="31"/>
  <c r="B18" i="32" s="1"/>
  <c r="B19" i="31"/>
  <c r="B19" i="32" s="1"/>
  <c r="B20" i="31"/>
  <c r="B20" i="32" s="1"/>
  <c r="B21" i="31"/>
  <c r="B21" i="32" s="1"/>
  <c r="B22" i="31"/>
  <c r="B22" i="32" s="1"/>
  <c r="B23" i="31"/>
  <c r="B23" i="32" s="1"/>
  <c r="B24" i="31"/>
  <c r="B24" i="32" s="1"/>
  <c r="B25" i="31"/>
  <c r="B25" i="32" s="1"/>
  <c r="B26" i="31"/>
  <c r="B26" i="32" s="1"/>
  <c r="B27" i="31"/>
  <c r="B27" i="32" s="1"/>
  <c r="B28" i="31"/>
  <c r="B28" i="32" s="1"/>
  <c r="B29" i="31"/>
  <c r="B29" i="32" s="1"/>
  <c r="B30" i="31"/>
  <c r="B30" i="32" s="1"/>
  <c r="B31" i="31"/>
  <c r="B31" i="32" s="1"/>
  <c r="B32" i="31"/>
  <c r="B32" i="32" s="1"/>
  <c r="B33" i="31"/>
  <c r="B33" i="32" s="1"/>
  <c r="B34" i="31"/>
  <c r="B34" i="32" s="1"/>
  <c r="B35" i="31"/>
  <c r="B35" i="32" s="1"/>
  <c r="B36" i="31"/>
  <c r="B36" i="32" s="1"/>
  <c r="B37" i="31"/>
  <c r="B37" i="32" s="1"/>
  <c r="B38" i="31"/>
  <c r="B38" i="32" s="1"/>
  <c r="B39" i="31"/>
  <c r="B39" i="32" s="1"/>
  <c r="B40" i="31"/>
  <c r="B40" i="32" s="1"/>
  <c r="B41" i="31"/>
  <c r="B41" i="32" s="1"/>
  <c r="B42" i="31"/>
  <c r="B42" i="32" s="1"/>
  <c r="B43" i="31"/>
  <c r="B43" i="32" s="1"/>
  <c r="B44" i="31"/>
  <c r="B44" i="32" s="1"/>
  <c r="B45" i="31"/>
  <c r="B45" i="32" s="1"/>
  <c r="B46" i="31"/>
  <c r="B46" i="32" s="1"/>
  <c r="B47" i="31"/>
  <c r="B47" i="32" s="1"/>
  <c r="B48" i="31"/>
  <c r="B48" i="32" s="1"/>
  <c r="B49" i="31"/>
  <c r="B49" i="32" s="1"/>
  <c r="B50" i="31"/>
  <c r="B50" i="32" s="1"/>
  <c r="B51" i="31"/>
  <c r="B51" i="32" s="1"/>
  <c r="B52" i="31"/>
  <c r="B52" i="32" s="1"/>
  <c r="B8" i="31"/>
  <c r="B8" i="32" s="1"/>
  <c r="B7" i="31"/>
  <c r="B7" i="32" s="1"/>
  <c r="A6" i="66"/>
  <c r="A7" i="66" s="1"/>
  <c r="A8" i="66" s="1"/>
  <c r="A9" i="66" s="1"/>
  <c r="A10" i="66" s="1"/>
  <c r="A11" i="66" s="1"/>
  <c r="A12" i="66" s="1"/>
  <c r="A13" i="66" s="1"/>
  <c r="L33" i="66"/>
  <c r="B15" i="58"/>
  <c r="B1" i="58"/>
  <c r="G39" i="43"/>
  <c r="G40" i="43"/>
  <c r="G41" i="43"/>
  <c r="G42" i="43"/>
  <c r="B5" i="58"/>
  <c r="B6" i="58"/>
  <c r="B7" i="58"/>
  <c r="B8" i="58"/>
  <c r="B9" i="58"/>
  <c r="B12" i="58"/>
  <c r="B13" i="58"/>
  <c r="B16" i="58"/>
  <c r="B18" i="58"/>
  <c r="B20" i="58"/>
  <c r="H4" i="43"/>
  <c r="I7" i="43"/>
  <c r="G7" i="43"/>
  <c r="G8" i="43"/>
  <c r="I8" i="43"/>
  <c r="G9" i="43"/>
  <c r="I9" i="43"/>
  <c r="G21" i="43"/>
  <c r="G12" i="43"/>
  <c r="I12" i="43"/>
  <c r="G13" i="43"/>
  <c r="I13" i="43"/>
  <c r="G14" i="43"/>
  <c r="I14" i="43"/>
  <c r="G16" i="43"/>
  <c r="I16" i="43"/>
  <c r="G17" i="43"/>
  <c r="I17" i="43"/>
  <c r="G18" i="43"/>
  <c r="I18" i="43"/>
  <c r="G19" i="43"/>
  <c r="I19" i="43"/>
  <c r="I21" i="43"/>
  <c r="G22" i="43"/>
  <c r="I22" i="43"/>
  <c r="G23" i="43"/>
  <c r="I23" i="43"/>
  <c r="G24" i="43"/>
  <c r="I24" i="43"/>
  <c r="I26" i="43"/>
  <c r="G27" i="43"/>
  <c r="I27" i="43"/>
  <c r="G28" i="43"/>
  <c r="I28" i="43"/>
  <c r="G29" i="43"/>
  <c r="I29" i="43"/>
  <c r="G30" i="43"/>
  <c r="I30" i="43"/>
  <c r="G31" i="43"/>
  <c r="I31" i="43"/>
  <c r="G32" i="43"/>
  <c r="I32" i="43"/>
  <c r="G33" i="43"/>
  <c r="I33" i="43"/>
  <c r="G34" i="43"/>
  <c r="I34" i="43"/>
  <c r="G36" i="43"/>
  <c r="H36" i="43"/>
  <c r="I36" i="43" s="1"/>
  <c r="G37" i="43"/>
  <c r="H37" i="43"/>
  <c r="I37" i="43" s="1"/>
  <c r="G38" i="43"/>
  <c r="H38" i="43"/>
  <c r="I38" i="43" s="1"/>
  <c r="I1" i="50"/>
  <c r="L3" i="49"/>
  <c r="L3" i="48"/>
  <c r="E16" i="48"/>
  <c r="F16" i="48"/>
  <c r="N3" i="46"/>
  <c r="F6" i="46"/>
  <c r="F7" i="46" s="1"/>
  <c r="F8" i="46" s="1"/>
  <c r="F9" i="46" s="1"/>
  <c r="F10" i="46" s="1"/>
  <c r="F11" i="46" s="1"/>
  <c r="F12" i="46" s="1"/>
  <c r="F14" i="46" s="1"/>
  <c r="I3" i="45"/>
  <c r="D100" i="45"/>
  <c r="D101" i="45"/>
  <c r="D102" i="45"/>
  <c r="D103" i="45"/>
  <c r="D104" i="45"/>
  <c r="D105" i="45"/>
  <c r="D106" i="45"/>
  <c r="D107" i="45"/>
  <c r="D108" i="45"/>
  <c r="D109" i="45"/>
  <c r="D110" i="45"/>
  <c r="D111" i="45"/>
  <c r="D112" i="45"/>
  <c r="D113" i="45"/>
  <c r="D114" i="45"/>
  <c r="D115" i="45"/>
  <c r="D116" i="45"/>
  <c r="D117" i="45"/>
  <c r="D118" i="45"/>
  <c r="D119" i="45"/>
  <c r="D120" i="45"/>
  <c r="D121" i="45"/>
  <c r="A6" i="38"/>
  <c r="A7" i="38" s="1"/>
  <c r="A8" i="38" s="1"/>
  <c r="A9" i="38" s="1"/>
  <c r="A10" i="38" s="1"/>
  <c r="A11" i="38" s="1"/>
  <c r="A12" i="38" s="1"/>
  <c r="A13" i="38" s="1"/>
  <c r="A14" i="38" s="1"/>
  <c r="A15" i="38" s="1"/>
  <c r="A16" i="38" s="1"/>
  <c r="A17" i="38" s="1"/>
  <c r="A18" i="38" s="1"/>
  <c r="A19" i="38" s="1"/>
  <c r="A20" i="38" s="1"/>
  <c r="A21" i="38" s="1"/>
  <c r="A22" i="38" s="1"/>
  <c r="A23" i="38" s="1"/>
  <c r="A24" i="38" s="1"/>
  <c r="A25" i="38" s="1"/>
  <c r="A26" i="38" s="1"/>
  <c r="A27" i="38" s="1"/>
  <c r="A28" i="38" s="1"/>
  <c r="A29" i="38" s="1"/>
  <c r="A1" i="37"/>
  <c r="A1" i="48" s="1"/>
  <c r="A1" i="45" s="1"/>
  <c r="A2" i="33"/>
  <c r="G3" i="32"/>
  <c r="A7" i="32"/>
  <c r="A8" i="32" s="1"/>
  <c r="A9" i="32" s="1"/>
  <c r="J3" i="31"/>
  <c r="A7" i="31"/>
  <c r="A8" i="31" s="1"/>
  <c r="A9" i="31" s="1"/>
  <c r="A10" i="31" s="1"/>
  <c r="A11" i="31" s="1"/>
  <c r="A12" i="31" s="1"/>
  <c r="J7" i="26"/>
  <c r="K7" i="26" s="1"/>
  <c r="D8" i="26"/>
  <c r="H8" i="26" s="1"/>
  <c r="J8" i="26" s="1"/>
  <c r="D10" i="26"/>
  <c r="H10" i="26" s="1"/>
  <c r="J10" i="26" s="1"/>
  <c r="K10" i="26" s="1"/>
  <c r="C11" i="26"/>
  <c r="C14" i="26" s="1"/>
  <c r="D11" i="26"/>
  <c r="H11" i="26" s="1"/>
  <c r="J11" i="26" s="1"/>
  <c r="K11" i="26" s="1"/>
  <c r="C12" i="26"/>
  <c r="D12" i="26"/>
  <c r="H12" i="26" s="1"/>
  <c r="J12" i="26" s="1"/>
  <c r="J13" i="26"/>
  <c r="D14" i="26"/>
  <c r="J16" i="26"/>
  <c r="K16" i="26" s="1"/>
  <c r="C17" i="26"/>
  <c r="C18" i="26" s="1"/>
  <c r="K6" i="81"/>
  <c r="M6" i="81"/>
  <c r="J36" i="26"/>
  <c r="C38" i="26"/>
  <c r="C39" i="26" s="1"/>
  <c r="C40" i="26" s="1"/>
  <c r="D38" i="26"/>
  <c r="K8" i="81" s="1"/>
  <c r="J38" i="26"/>
  <c r="M8" i="81" s="1"/>
  <c r="D39" i="26"/>
  <c r="K9" i="81" s="1"/>
  <c r="M9" i="81"/>
  <c r="D40" i="26"/>
  <c r="J40" i="26"/>
  <c r="I10" i="43"/>
  <c r="A7" i="50"/>
  <c r="A8" i="50" s="1"/>
  <c r="A9" i="50" s="1"/>
  <c r="A10" i="50" s="1"/>
  <c r="A11" i="50" s="1"/>
  <c r="A12" i="50" s="1"/>
  <c r="A13" i="50" s="1"/>
  <c r="A14" i="50" s="1"/>
  <c r="A15" i="50" s="1"/>
  <c r="A16" i="50" s="1"/>
  <c r="A17" i="50" s="1"/>
  <c r="A18" i="50" s="1"/>
  <c r="A19" i="50" s="1"/>
  <c r="A20" i="50" s="1"/>
  <c r="A21" i="50" s="1"/>
  <c r="A22" i="50" s="1"/>
  <c r="A23" i="50" s="1"/>
  <c r="A24" i="50" s="1"/>
  <c r="A25" i="50" s="1"/>
  <c r="A26" i="50" s="1"/>
  <c r="I18" i="73" l="1"/>
  <c r="I29" i="73"/>
  <c r="G14" i="73"/>
  <c r="A10" i="32"/>
  <c r="A11" i="32" s="1"/>
  <c r="A12" i="32" s="1"/>
  <c r="A13" i="32" s="1"/>
  <c r="F43" i="31"/>
  <c r="D43" i="32" s="1"/>
  <c r="F52" i="31"/>
  <c r="D52" i="32" s="1"/>
  <c r="F44" i="31"/>
  <c r="D44" i="32" s="1"/>
  <c r="F47" i="31"/>
  <c r="D47" i="32" s="1"/>
  <c r="E64" i="31"/>
  <c r="F42" i="31"/>
  <c r="F48" i="31"/>
  <c r="D48" i="32" s="1"/>
  <c r="P7" i="81"/>
  <c r="K36" i="26"/>
  <c r="P9" i="81"/>
  <c r="P8" i="81"/>
  <c r="P7" i="43"/>
  <c r="Q7" i="43" s="1"/>
  <c r="A10" i="75"/>
  <c r="A11" i="75" s="1"/>
  <c r="A12" i="75" s="1"/>
  <c r="A13" i="75" s="1"/>
  <c r="A14" i="75" s="1"/>
  <c r="A15" i="75" s="1"/>
  <c r="A16" i="75" s="1"/>
  <c r="A17" i="75" s="1"/>
  <c r="A18" i="75" s="1"/>
  <c r="A19" i="75" s="1"/>
  <c r="A20" i="75" s="1"/>
  <c r="A21" i="75" s="1"/>
  <c r="A22" i="75" s="1"/>
  <c r="A23" i="75" s="1"/>
  <c r="A24" i="75" s="1"/>
  <c r="A25" i="75" s="1"/>
  <c r="A26" i="75" s="1"/>
  <c r="A27" i="75" s="1"/>
  <c r="A28" i="75" s="1"/>
  <c r="A29" i="75" s="1"/>
  <c r="A30" i="75" s="1"/>
  <c r="A31" i="75" s="1"/>
  <c r="A32" i="75" s="1"/>
  <c r="A33" i="75" s="1"/>
  <c r="A34" i="75" s="1"/>
  <c r="A35" i="75" s="1"/>
  <c r="A36" i="75" s="1"/>
  <c r="A37" i="75" s="1"/>
  <c r="A38" i="75" s="1"/>
  <c r="A39" i="75" s="1"/>
  <c r="A40" i="75" s="1"/>
  <c r="A41" i="75" s="1"/>
  <c r="A42" i="75" s="1"/>
  <c r="D51" i="32"/>
  <c r="D49" i="32"/>
  <c r="P6" i="81"/>
  <c r="K39" i="26"/>
  <c r="J14" i="26"/>
  <c r="K14" i="26" s="1"/>
  <c r="K12" i="26"/>
  <c r="N33" i="66"/>
  <c r="A2" i="37"/>
  <c r="A2" i="48" s="1"/>
  <c r="A2" i="45" s="1"/>
  <c r="A2" i="43"/>
  <c r="A30" i="38"/>
  <c r="A31" i="38" s="1"/>
  <c r="A32" i="38" s="1"/>
  <c r="A33" i="38" s="1"/>
  <c r="K38" i="26"/>
  <c r="I24" i="73"/>
  <c r="A14" i="66"/>
  <c r="A15" i="66" s="1"/>
  <c r="AC7" i="71"/>
  <c r="AC4" i="71"/>
  <c r="I20" i="73"/>
  <c r="AF102" i="71"/>
  <c r="AD41" i="71"/>
  <c r="AD103" i="71"/>
  <c r="AF103" i="71" s="1"/>
  <c r="I21" i="73"/>
  <c r="K40" i="26"/>
  <c r="K8" i="26"/>
  <c r="D9" i="26"/>
  <c r="H9" i="26" s="1"/>
  <c r="I25" i="73"/>
  <c r="A27" i="50"/>
  <c r="A28" i="50" s="1"/>
  <c r="A29" i="50" s="1"/>
  <c r="A30" i="50" s="1"/>
  <c r="A31" i="50" s="1"/>
  <c r="A32" i="50" s="1"/>
  <c r="I13" i="73"/>
  <c r="M5" i="81"/>
  <c r="P5" i="81" s="1"/>
  <c r="AD46" i="71"/>
  <c r="AE22" i="71"/>
  <c r="C33" i="66"/>
  <c r="F33" i="66"/>
  <c r="D33" i="66"/>
  <c r="M33" i="66"/>
  <c r="J33" i="66"/>
  <c r="H33" i="66"/>
  <c r="E33" i="66"/>
  <c r="I33" i="66"/>
  <c r="G33" i="66"/>
  <c r="D46" i="32"/>
  <c r="D50" i="32"/>
  <c r="AD92" i="71"/>
  <c r="A2" i="49"/>
  <c r="K20" i="33"/>
  <c r="D9" i="37"/>
  <c r="J23" i="33"/>
  <c r="D10" i="37"/>
  <c r="K30" i="33"/>
  <c r="D7" i="37"/>
  <c r="I51" i="33"/>
  <c r="K51" i="33"/>
  <c r="L51" i="33"/>
  <c r="M51" i="33"/>
  <c r="J51" i="33"/>
  <c r="K50" i="33"/>
  <c r="L50" i="33"/>
  <c r="M50" i="33"/>
  <c r="I50" i="33"/>
  <c r="J50" i="33"/>
  <c r="K18" i="26"/>
  <c r="AC71" i="71"/>
  <c r="AE89" i="71"/>
  <c r="AD4" i="71"/>
  <c r="AE37" i="71"/>
  <c r="AE52" i="71"/>
  <c r="AE11" i="71"/>
  <c r="AE60" i="71"/>
  <c r="AD81" i="71"/>
  <c r="AE28" i="71"/>
  <c r="AD55" i="71"/>
  <c r="AC40" i="71"/>
  <c r="AD14" i="71"/>
  <c r="AD64" i="71"/>
  <c r="AD20" i="71"/>
  <c r="AD5" i="71"/>
  <c r="AD6" i="71"/>
  <c r="AD48" i="71"/>
  <c r="AE73" i="71"/>
  <c r="AE77" i="71"/>
  <c r="AC95" i="71"/>
  <c r="AD98" i="71"/>
  <c r="AD18" i="71"/>
  <c r="AD47" i="71"/>
  <c r="AE79" i="71"/>
  <c r="AC43" i="71"/>
  <c r="AD21" i="71"/>
  <c r="AC29" i="71"/>
  <c r="I49" i="33"/>
  <c r="J49" i="33"/>
  <c r="K49" i="33"/>
  <c r="L49" i="33"/>
  <c r="M49" i="33"/>
  <c r="I48" i="33"/>
  <c r="J48" i="33"/>
  <c r="K48" i="33"/>
  <c r="L48" i="33"/>
  <c r="M48" i="33"/>
  <c r="I47" i="33"/>
  <c r="J47" i="33"/>
  <c r="K47" i="33"/>
  <c r="L47" i="33"/>
  <c r="M47" i="33"/>
  <c r="I44" i="33"/>
  <c r="H7" i="75"/>
  <c r="M46" i="33"/>
  <c r="I46" i="33"/>
  <c r="J46" i="33"/>
  <c r="L46" i="33"/>
  <c r="K46" i="33"/>
  <c r="M45" i="33"/>
  <c r="AC26" i="71"/>
  <c r="AC34" i="71"/>
  <c r="AC57" i="71"/>
  <c r="AC19" i="71"/>
  <c r="AC58" i="71"/>
  <c r="AD70" i="71"/>
  <c r="AD69" i="71"/>
  <c r="AC78" i="71"/>
  <c r="AC82" i="71"/>
  <c r="AD84" i="71"/>
  <c r="AE85" i="71"/>
  <c r="AC93" i="71"/>
  <c r="AC96" i="71"/>
  <c r="AC14" i="71"/>
  <c r="AC54" i="71"/>
  <c r="AC15" i="71"/>
  <c r="AC9" i="71"/>
  <c r="AE76" i="71"/>
  <c r="AD80" i="71"/>
  <c r="AE41" i="71"/>
  <c r="AC41" i="71"/>
  <c r="AC22" i="71"/>
  <c r="AE14" i="71"/>
  <c r="AE72" i="71"/>
  <c r="AE95" i="71"/>
  <c r="AC46" i="71"/>
  <c r="AD34" i="71"/>
  <c r="AE35" i="71"/>
  <c r="AC59" i="71"/>
  <c r="AC90" i="71"/>
  <c r="AC91" i="71"/>
  <c r="AE20" i="71"/>
  <c r="AC73" i="71"/>
  <c r="AC83" i="71"/>
  <c r="AD95" i="71"/>
  <c r="AE99" i="71"/>
  <c r="AC30" i="71"/>
  <c r="AC72" i="71"/>
  <c r="AD88" i="71"/>
  <c r="AD100" i="71"/>
  <c r="AE66" i="71"/>
  <c r="AC67" i="71"/>
  <c r="AC75" i="71"/>
  <c r="AE96" i="71"/>
  <c r="AE31" i="71"/>
  <c r="AE42" i="71"/>
  <c r="AD66" i="71"/>
  <c r="AC89" i="71"/>
  <c r="AD94" i="71"/>
  <c r="AD97" i="71"/>
  <c r="J25" i="33"/>
  <c r="J39" i="33"/>
  <c r="J20" i="33"/>
  <c r="L35" i="33"/>
  <c r="L25" i="33"/>
  <c r="L45" i="33"/>
  <c r="L17" i="33"/>
  <c r="L39" i="33"/>
  <c r="J17" i="33"/>
  <c r="I39" i="33"/>
  <c r="J14" i="33"/>
  <c r="J35" i="33"/>
  <c r="J11" i="33"/>
  <c r="L14" i="33"/>
  <c r="M35" i="33"/>
  <c r="M39" i="33"/>
  <c r="K45" i="33"/>
  <c r="I35" i="33"/>
  <c r="AC69" i="71"/>
  <c r="I8" i="33"/>
  <c r="K14" i="33"/>
  <c r="AE40" i="71"/>
  <c r="K16" i="33"/>
  <c r="M20" i="33"/>
  <c r="AC81" i="71"/>
  <c r="I14" i="33"/>
  <c r="AD40" i="71"/>
  <c r="J16" i="33"/>
  <c r="AE43" i="71"/>
  <c r="M21" i="33"/>
  <c r="AE100" i="71"/>
  <c r="L38" i="33"/>
  <c r="AC31" i="71"/>
  <c r="AC28" i="71"/>
  <c r="AD60" i="71"/>
  <c r="K38" i="33"/>
  <c r="AE88" i="71"/>
  <c r="I27" i="33"/>
  <c r="AC60" i="71"/>
  <c r="K21" i="33"/>
  <c r="M14" i="33"/>
  <c r="AC20" i="71"/>
  <c r="M27" i="33"/>
  <c r="AC64" i="71"/>
  <c r="AC100" i="71"/>
  <c r="K43" i="33"/>
  <c r="I20" i="33"/>
  <c r="K27" i="33"/>
  <c r="AE69" i="71"/>
  <c r="K33" i="66"/>
  <c r="AD22" i="71"/>
  <c r="AD13" i="71"/>
  <c r="AD42" i="71"/>
  <c r="M18" i="33"/>
  <c r="AE48" i="71"/>
  <c r="AE64" i="71"/>
  <c r="I26" i="33"/>
  <c r="AD73" i="71"/>
  <c r="AD96" i="71"/>
  <c r="AC5" i="71"/>
  <c r="L18" i="33"/>
  <c r="AD37" i="71"/>
  <c r="K26" i="33"/>
  <c r="AC80" i="71"/>
  <c r="AC97" i="71"/>
  <c r="J6" i="33"/>
  <c r="L11" i="33"/>
  <c r="AE6" i="71"/>
  <c r="AC37" i="71"/>
  <c r="L20" i="33"/>
  <c r="AE67" i="71"/>
  <c r="AD77" i="71"/>
  <c r="AE81" i="71"/>
  <c r="AE84" i="71"/>
  <c r="AD93" i="71"/>
  <c r="AE97" i="71"/>
  <c r="AE63" i="71"/>
  <c r="AC77" i="71"/>
  <c r="AC85" i="71"/>
  <c r="I11" i="33"/>
  <c r="AE26" i="71"/>
  <c r="AE21" i="71"/>
  <c r="I18" i="33"/>
  <c r="AC63" i="71"/>
  <c r="AD71" i="71"/>
  <c r="K37" i="33"/>
  <c r="AD30" i="71"/>
  <c r="AC21" i="71"/>
  <c r="AC42" i="71"/>
  <c r="J18" i="33"/>
  <c r="AC52" i="71"/>
  <c r="AD76" i="71"/>
  <c r="AD99" i="71"/>
  <c r="K8" i="33"/>
  <c r="AC48" i="71"/>
  <c r="AD15" i="71"/>
  <c r="AE13" i="71"/>
  <c r="L16" i="33"/>
  <c r="AE58" i="71"/>
  <c r="M26" i="33"/>
  <c r="AD72" i="71"/>
  <c r="AE98" i="71"/>
  <c r="AD89" i="71"/>
  <c r="AC88" i="71"/>
  <c r="M31" i="33"/>
  <c r="K12" i="33"/>
  <c r="AE15" i="71"/>
  <c r="AD58" i="71"/>
  <c r="J26" i="33"/>
  <c r="AC92" i="71"/>
  <c r="J12" i="33"/>
  <c r="AD7" i="71"/>
  <c r="AD11" i="71"/>
  <c r="M16" i="33"/>
  <c r="K18" i="33"/>
  <c r="AE59" i="71"/>
  <c r="AD67" i="71"/>
  <c r="M25" i="33"/>
  <c r="AE71" i="71"/>
  <c r="AE94" i="71"/>
  <c r="K31" i="33"/>
  <c r="I43" i="33"/>
  <c r="AE34" i="71"/>
  <c r="AE46" i="71"/>
  <c r="AD59" i="71"/>
  <c r="AE90" i="71"/>
  <c r="L43" i="33"/>
  <c r="AE54" i="71"/>
  <c r="I6" i="33"/>
  <c r="I17" i="33"/>
  <c r="AD31" i="71"/>
  <c r="AD29" i="71"/>
  <c r="AD28" i="71"/>
  <c r="AC55" i="71"/>
  <c r="J21" i="33"/>
  <c r="AC76" i="71"/>
  <c r="AE80" i="71"/>
  <c r="AC98" i="71"/>
  <c r="K15" i="33"/>
  <c r="M15" i="33"/>
  <c r="I15" i="33"/>
  <c r="L9" i="33"/>
  <c r="J9" i="33"/>
  <c r="I9" i="33"/>
  <c r="K9" i="33"/>
  <c r="AD68" i="71"/>
  <c r="AC68" i="71"/>
  <c r="AE68" i="71"/>
  <c r="AE9" i="71"/>
  <c r="AE39" i="71"/>
  <c r="AD39" i="71"/>
  <c r="AD9" i="71"/>
  <c r="AE8" i="71"/>
  <c r="AC8" i="71"/>
  <c r="AD8" i="71"/>
  <c r="AC16" i="71"/>
  <c r="AD16" i="71"/>
  <c r="AE16" i="71"/>
  <c r="AE24" i="71"/>
  <c r="AC24" i="71"/>
  <c r="AD24" i="71"/>
  <c r="AC32" i="71"/>
  <c r="AD32" i="71"/>
  <c r="AE32" i="71"/>
  <c r="AE36" i="71"/>
  <c r="AC36" i="71"/>
  <c r="AD36" i="71"/>
  <c r="AC70" i="71"/>
  <c r="J34" i="33"/>
  <c r="K34" i="33"/>
  <c r="AE65" i="71"/>
  <c r="AC65" i="71"/>
  <c r="AD65" i="71"/>
  <c r="L8" i="33"/>
  <c r="I12" i="33"/>
  <c r="M11" i="33"/>
  <c r="AE29" i="71"/>
  <c r="AE5" i="71"/>
  <c r="AC11" i="71"/>
  <c r="AC86" i="71"/>
  <c r="AD86" i="71"/>
  <c r="AD53" i="71"/>
  <c r="AC53" i="71"/>
  <c r="AE62" i="71"/>
  <c r="AC62" i="71"/>
  <c r="AD62" i="71"/>
  <c r="M8" i="33"/>
  <c r="M12" i="33"/>
  <c r="AC47" i="71"/>
  <c r="AE47" i="71"/>
  <c r="K24" i="33"/>
  <c r="L24" i="33"/>
  <c r="M24" i="33"/>
  <c r="I24" i="33"/>
  <c r="J24" i="33"/>
  <c r="AC99" i="71"/>
  <c r="J8" i="33"/>
  <c r="M17" i="33"/>
  <c r="L12" i="33"/>
  <c r="AC6" i="71"/>
  <c r="J27" i="33"/>
  <c r="I19" i="33"/>
  <c r="K19" i="33"/>
  <c r="M29" i="33"/>
  <c r="J31" i="33"/>
  <c r="AC49" i="71"/>
  <c r="AE49" i="71"/>
  <c r="AD90" i="71"/>
  <c r="I31" i="33"/>
  <c r="M33" i="33"/>
  <c r="I25" i="33"/>
  <c r="K25" i="33"/>
  <c r="AD75" i="71"/>
  <c r="AE75" i="71"/>
  <c r="AD52" i="71"/>
  <c r="AD51" i="71"/>
  <c r="AC51" i="71"/>
  <c r="AC94" i="71"/>
  <c r="I33" i="33"/>
  <c r="J33" i="33"/>
  <c r="AE92" i="71"/>
  <c r="J37" i="33"/>
  <c r="I38" i="33"/>
  <c r="M43" i="33"/>
  <c r="J7" i="75"/>
  <c r="J2" i="75" s="1"/>
  <c r="J40" i="33"/>
  <c r="L37" i="33"/>
  <c r="K40" i="33"/>
  <c r="L40" i="33"/>
  <c r="M38" i="33"/>
  <c r="I2" i="75"/>
  <c r="K7" i="33"/>
  <c r="J7" i="33"/>
  <c r="I7" i="33"/>
  <c r="M7" i="33"/>
  <c r="L7" i="33"/>
  <c r="AC25" i="71"/>
  <c r="AE25" i="71"/>
  <c r="AD17" i="71"/>
  <c r="AC17" i="71"/>
  <c r="AE17" i="71"/>
  <c r="L10" i="33"/>
  <c r="I10" i="33"/>
  <c r="J10" i="33"/>
  <c r="K10" i="33"/>
  <c r="M10" i="33"/>
  <c r="AD33" i="71"/>
  <c r="AC33" i="71"/>
  <c r="AE33" i="71"/>
  <c r="AD25" i="71"/>
  <c r="K5" i="33"/>
  <c r="AE4" i="71"/>
  <c r="AC23" i="71"/>
  <c r="AD23" i="71"/>
  <c r="M28" i="33"/>
  <c r="J28" i="33"/>
  <c r="I28" i="33"/>
  <c r="L28" i="33"/>
  <c r="K28" i="33"/>
  <c r="AD83" i="71"/>
  <c r="AE83" i="71"/>
  <c r="J15" i="33"/>
  <c r="L15" i="33"/>
  <c r="AD79" i="71"/>
  <c r="AC79" i="71"/>
  <c r="M30" i="33"/>
  <c r="J30" i="33"/>
  <c r="L30" i="33"/>
  <c r="I30" i="33"/>
  <c r="AE87" i="71"/>
  <c r="AD87" i="71"/>
  <c r="AC87" i="71"/>
  <c r="K32" i="33"/>
  <c r="L32" i="33"/>
  <c r="I32" i="33"/>
  <c r="J32" i="33"/>
  <c r="L6" i="33"/>
  <c r="I13" i="33"/>
  <c r="J13" i="33"/>
  <c r="K13" i="33"/>
  <c r="AD10" i="71"/>
  <c r="AE10" i="71"/>
  <c r="AC10" i="71"/>
  <c r="AE18" i="71"/>
  <c r="AC18" i="71"/>
  <c r="AC38" i="71"/>
  <c r="AE38" i="71"/>
  <c r="AC44" i="71"/>
  <c r="AD44" i="71"/>
  <c r="AE44" i="71"/>
  <c r="AC101" i="71"/>
  <c r="AE101" i="71"/>
  <c r="AD101" i="71"/>
  <c r="K41" i="33"/>
  <c r="J41" i="33"/>
  <c r="I41" i="33"/>
  <c r="M41" i="33"/>
  <c r="L41" i="33"/>
  <c r="M13" i="33"/>
  <c r="J5" i="33"/>
  <c r="AD19" i="71"/>
  <c r="AE19" i="71"/>
  <c r="AC27" i="71"/>
  <c r="AD27" i="71"/>
  <c r="I42" i="33"/>
  <c r="M42" i="33"/>
  <c r="L42" i="33"/>
  <c r="K42" i="33"/>
  <c r="J42" i="33"/>
  <c r="L13" i="33"/>
  <c r="AD26" i="71"/>
  <c r="AD35" i="71"/>
  <c r="AC12" i="71"/>
  <c r="AD12" i="71"/>
  <c r="AE12" i="71"/>
  <c r="AD38" i="71"/>
  <c r="AD50" i="71"/>
  <c r="AE50" i="71"/>
  <c r="AC50" i="71"/>
  <c r="AD56" i="71"/>
  <c r="AE56" i="71"/>
  <c r="AC56" i="71"/>
  <c r="AD61" i="71"/>
  <c r="AE61" i="71"/>
  <c r="AC61" i="71"/>
  <c r="L36" i="33"/>
  <c r="K36" i="33"/>
  <c r="J36" i="33"/>
  <c r="I36" i="33"/>
  <c r="M36" i="33"/>
  <c r="F2" i="75"/>
  <c r="H8" i="75"/>
  <c r="AC35" i="71"/>
  <c r="K23" i="33"/>
  <c r="L23" i="33"/>
  <c r="M23" i="33"/>
  <c r="I23" i="33"/>
  <c r="AC74" i="71"/>
  <c r="AE74" i="71"/>
  <c r="AD74" i="71"/>
  <c r="M6" i="33"/>
  <c r="I5" i="33"/>
  <c r="AE27" i="71"/>
  <c r="M19" i="33"/>
  <c r="AE55" i="71"/>
  <c r="J29" i="33"/>
  <c r="AC84" i="71"/>
  <c r="AE93" i="71"/>
  <c r="AE86" i="71"/>
  <c r="K33" i="33"/>
  <c r="I37" i="33"/>
  <c r="J44" i="33"/>
  <c r="K5" i="75"/>
  <c r="AD43" i="71"/>
  <c r="AD49" i="71"/>
  <c r="M22" i="33"/>
  <c r="AE82" i="71"/>
  <c r="I29" i="33"/>
  <c r="AE91" i="71"/>
  <c r="M9" i="33"/>
  <c r="AE30" i="71"/>
  <c r="AC39" i="71"/>
  <c r="J19" i="33"/>
  <c r="AD54" i="71"/>
  <c r="AE53" i="71"/>
  <c r="AE51" i="71"/>
  <c r="AE57" i="71"/>
  <c r="J22" i="33"/>
  <c r="I21" i="33"/>
  <c r="AE70" i="71"/>
  <c r="AD82" i="71"/>
  <c r="AD91" i="71"/>
  <c r="AD85" i="71"/>
  <c r="I34" i="33"/>
  <c r="L34" i="33"/>
  <c r="J45" i="33"/>
  <c r="AD57" i="71"/>
  <c r="L22" i="33"/>
  <c r="AE78" i="71"/>
  <c r="M34" i="33"/>
  <c r="M40" i="33"/>
  <c r="M44" i="33"/>
  <c r="K22" i="33"/>
  <c r="AD78" i="71"/>
  <c r="L29" i="33"/>
  <c r="L44" i="33"/>
  <c r="L3" i="33" l="1"/>
  <c r="K3" i="33"/>
  <c r="I3" i="33"/>
  <c r="M3" i="33"/>
  <c r="J3" i="33"/>
  <c r="F64" i="31"/>
  <c r="D42" i="32"/>
  <c r="D57" i="32"/>
  <c r="N36" i="66"/>
  <c r="A18" i="66"/>
  <c r="A19" i="66" s="1"/>
  <c r="A20" i="66" s="1"/>
  <c r="A21" i="66" s="1"/>
  <c r="A22" i="66" s="1"/>
  <c r="A23" i="66" s="1"/>
  <c r="A24" i="66" s="1"/>
  <c r="A25" i="66" s="1"/>
  <c r="A26" i="66" s="1"/>
  <c r="A27" i="66" s="1"/>
  <c r="A16" i="66"/>
  <c r="A34" i="38"/>
  <c r="A35" i="38" s="1"/>
  <c r="H2" i="75"/>
  <c r="N5" i="33"/>
  <c r="A33" i="50"/>
  <c r="A34" i="50" s="1"/>
  <c r="A35" i="50" s="1"/>
  <c r="A36" i="50" s="1"/>
  <c r="A37" i="50" s="1"/>
  <c r="A38" i="50" s="1"/>
  <c r="A39" i="50" s="1"/>
  <c r="A40" i="50" s="1"/>
  <c r="A41" i="50" s="1"/>
  <c r="N34" i="66"/>
  <c r="N6" i="33"/>
  <c r="K7" i="75"/>
  <c r="K2" i="75" s="1"/>
  <c r="J36" i="66"/>
  <c r="G34" i="66"/>
  <c r="N50" i="33"/>
  <c r="N51" i="33"/>
  <c r="N48" i="33"/>
  <c r="N49" i="33"/>
  <c r="N47" i="33"/>
  <c r="N17" i="33"/>
  <c r="N21" i="33"/>
  <c r="N45" i="33"/>
  <c r="AF95" i="71"/>
  <c r="N46" i="33"/>
  <c r="AF20" i="71"/>
  <c r="AF41" i="71"/>
  <c r="AF43" i="71"/>
  <c r="AF96" i="71"/>
  <c r="AF14" i="71"/>
  <c r="AF34" i="71"/>
  <c r="AF98" i="71"/>
  <c r="AF67" i="71"/>
  <c r="AF85" i="71"/>
  <c r="AF66" i="71"/>
  <c r="AF46" i="71"/>
  <c r="AF97" i="71"/>
  <c r="AF88" i="71"/>
  <c r="AF69" i="71"/>
  <c r="AF13" i="71"/>
  <c r="AF81" i="71"/>
  <c r="AF22" i="71"/>
  <c r="AF92" i="71"/>
  <c r="AF55" i="71"/>
  <c r="AF29" i="71"/>
  <c r="AF42" i="71"/>
  <c r="AF93" i="71"/>
  <c r="AF26" i="71"/>
  <c r="AF72" i="71"/>
  <c r="AF100" i="71"/>
  <c r="AF39" i="71"/>
  <c r="AF11" i="71"/>
  <c r="AF64" i="71"/>
  <c r="AF71" i="71"/>
  <c r="AF73" i="71"/>
  <c r="AF6" i="71"/>
  <c r="AF54" i="71"/>
  <c r="AF4" i="71"/>
  <c r="AF52" i="71"/>
  <c r="AF77" i="71"/>
  <c r="AF59" i="71"/>
  <c r="AF21" i="71"/>
  <c r="AF35" i="71"/>
  <c r="AF30" i="71"/>
  <c r="AF89" i="71"/>
  <c r="AF76" i="71"/>
  <c r="AF58" i="71"/>
  <c r="AF15" i="71"/>
  <c r="AF48" i="71"/>
  <c r="AF5" i="71"/>
  <c r="AF90" i="71"/>
  <c r="AF65" i="71"/>
  <c r="AF7" i="71"/>
  <c r="AF28" i="71"/>
  <c r="AF40" i="71"/>
  <c r="AF94" i="71"/>
  <c r="AF80" i="71"/>
  <c r="AF31" i="71"/>
  <c r="N14" i="33"/>
  <c r="N16" i="33"/>
  <c r="N26" i="33"/>
  <c r="N39" i="33"/>
  <c r="N43" i="33"/>
  <c r="N20" i="33"/>
  <c r="N35" i="33"/>
  <c r="N18" i="33"/>
  <c r="AF70" i="71"/>
  <c r="AF84" i="71"/>
  <c r="N25" i="33"/>
  <c r="AF9" i="71"/>
  <c r="AF60" i="71"/>
  <c r="N27" i="33"/>
  <c r="AF99" i="71"/>
  <c r="AF16" i="71"/>
  <c r="N11" i="33"/>
  <c r="AF63" i="71"/>
  <c r="F34" i="66"/>
  <c r="E34" i="66"/>
  <c r="I34" i="66"/>
  <c r="K34" i="66"/>
  <c r="J34" i="66"/>
  <c r="D34" i="66"/>
  <c r="M34" i="66"/>
  <c r="L34" i="66"/>
  <c r="H34" i="66"/>
  <c r="AF57" i="71"/>
  <c r="AF37" i="71"/>
  <c r="AF50" i="71"/>
  <c r="AF83" i="71"/>
  <c r="AF75" i="71"/>
  <c r="AF32" i="71"/>
  <c r="AF49" i="71"/>
  <c r="AF62" i="71"/>
  <c r="N12" i="33"/>
  <c r="N31" i="33"/>
  <c r="AF78" i="71"/>
  <c r="AF27" i="71"/>
  <c r="N40" i="33"/>
  <c r="N19" i="33"/>
  <c r="N8" i="33"/>
  <c r="N9" i="33"/>
  <c r="AF19" i="71"/>
  <c r="N37" i="33"/>
  <c r="AF24" i="71"/>
  <c r="AF74" i="71"/>
  <c r="N29" i="33"/>
  <c r="AF86" i="71"/>
  <c r="AF18" i="71"/>
  <c r="AF87" i="71"/>
  <c r="AF79" i="71"/>
  <c r="N38" i="33"/>
  <c r="AF47" i="71"/>
  <c r="AF36" i="71"/>
  <c r="AF8" i="71"/>
  <c r="AF12" i="71"/>
  <c r="N32" i="33"/>
  <c r="AF68" i="71"/>
  <c r="AF51" i="71"/>
  <c r="AF53" i="71"/>
  <c r="N33" i="33"/>
  <c r="N22" i="33"/>
  <c r="AF82" i="71"/>
  <c r="AF17" i="71"/>
  <c r="N24" i="33"/>
  <c r="N44" i="33"/>
  <c r="AF44" i="71"/>
  <c r="AF10" i="71"/>
  <c r="N34" i="33"/>
  <c r="AF61" i="71"/>
  <c r="N30" i="33"/>
  <c r="N7" i="33"/>
  <c r="AF38" i="71"/>
  <c r="N36" i="33"/>
  <c r="N41" i="33"/>
  <c r="AF101" i="71"/>
  <c r="AF23" i="71"/>
  <c r="AF33" i="71"/>
  <c r="AF91" i="71"/>
  <c r="N23" i="33"/>
  <c r="AF56" i="71"/>
  <c r="N13" i="33"/>
  <c r="N15" i="33"/>
  <c r="N42" i="33"/>
  <c r="N28" i="33"/>
  <c r="N10" i="33"/>
  <c r="AF25" i="71"/>
  <c r="N3" i="33" l="1"/>
  <c r="A36" i="38"/>
  <c r="A37" i="38" s="1"/>
  <c r="A42" i="50"/>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28" i="66"/>
  <c r="A29" i="66" s="1"/>
  <c r="A30" i="66" s="1"/>
  <c r="A31" i="66" s="1"/>
  <c r="J9" i="26"/>
  <c r="K9" i="26" s="1"/>
  <c r="I14" i="73"/>
  <c r="A98" i="50" l="1"/>
  <c r="A99" i="50" s="1"/>
  <c r="A100" i="50" s="1"/>
  <c r="A38" i="38"/>
  <c r="I16" i="73"/>
  <c r="A101" i="50" l="1"/>
  <c r="A102" i="50" s="1"/>
  <c r="A103" i="50" s="1"/>
  <c r="A104" i="50" s="1"/>
  <c r="A105" i="50" s="1"/>
  <c r="A106" i="50" s="1"/>
  <c r="A39" i="38"/>
  <c r="A40" i="38" s="1"/>
  <c r="A41" i="38" s="1"/>
  <c r="A42" i="38" s="1"/>
  <c r="A43" i="38" l="1"/>
  <c r="A44" i="38" s="1"/>
  <c r="A45" i="38" s="1"/>
  <c r="A46" i="38" l="1"/>
  <c r="A47" i="38" s="1"/>
  <c r="A48" i="38" l="1"/>
  <c r="A49" i="38" s="1"/>
  <c r="A50" i="38" l="1"/>
  <c r="A51" i="38" s="1"/>
  <c r="A52" i="38" l="1"/>
  <c r="A53" i="38" s="1"/>
  <c r="A54" i="38" l="1"/>
  <c r="A55" i="38" s="1"/>
  <c r="A56" i="38" s="1"/>
  <c r="A57" i="38" l="1"/>
  <c r="A58" i="38" l="1"/>
  <c r="A59" i="38" s="1"/>
  <c r="A60" i="38" s="1"/>
  <c r="A61" i="38" s="1"/>
  <c r="A62" i="38" l="1"/>
  <c r="A63" i="38" s="1"/>
  <c r="A64" i="38" s="1"/>
  <c r="A65" i="38" s="1"/>
  <c r="A66" i="38" s="1"/>
  <c r="A67" i="38" s="1"/>
  <c r="A68" i="38" s="1"/>
  <c r="A69" i="38" s="1"/>
  <c r="A70" i="38" l="1"/>
  <c r="A71" i="38" l="1"/>
  <c r="A72" i="38" l="1"/>
  <c r="A73" i="38" s="1"/>
  <c r="A74" i="38" s="1"/>
  <c r="A75" i="38" s="1"/>
  <c r="A76" i="38" s="1"/>
  <c r="A77" i="38" s="1"/>
  <c r="A78" i="38" s="1"/>
  <c r="A79" i="38" s="1"/>
  <c r="A80" i="38" s="1"/>
  <c r="A81" i="38" s="1"/>
  <c r="A82" i="38" s="1"/>
  <c r="A83" i="38" s="1"/>
  <c r="A84" i="38" s="1"/>
  <c r="A85" i="38" s="1"/>
  <c r="A86" i="38" s="1"/>
  <c r="A87" i="38" s="1"/>
  <c r="A88" i="38" s="1"/>
  <c r="A89" i="38" s="1"/>
  <c r="A90" i="38" s="1"/>
  <c r="A91" i="38" s="1"/>
  <c r="A92" i="38" s="1"/>
  <c r="A93" i="38" s="1"/>
  <c r="A94" i="38" s="1"/>
  <c r="A95" i="38" s="1"/>
  <c r="A96" i="38" s="1"/>
  <c r="A97" i="38" s="1"/>
  <c r="A98" i="38" s="1"/>
  <c r="A99" i="38" s="1"/>
  <c r="A100" i="38" s="1"/>
  <c r="A101" i="38" s="1"/>
  <c r="A102" i="38" s="1"/>
  <c r="A103" i="38" s="1"/>
  <c r="A104" i="38" s="1"/>
  <c r="A105" i="3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tc={85D392B0-C9AD-4F93-9DA0-0337AC92884A}</author>
  </authors>
  <commentList>
    <comment ref="N11" authorId="0" shapeId="0" xr:uid="{85D392B0-C9AD-4F93-9DA0-0337AC92884A}">
      <text>
        <t>[Threaded comment]
Your version of Excel allows you to read this threaded comment; however, any edits to it will get removed if the file is opened in a newer version of Excel. Learn more: https://go.microsoft.com/fwlink/?linkid=870924
Comment:
    B type Stub</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tc={B1F6E308-BAC4-4314-A289-CA8BAA38F716}</author>
    <author>tc={3CF839FD-E83F-433A-955E-CB835824DED6}</author>
  </authors>
  <commentList>
    <comment ref="F103" authorId="0" shapeId="0" xr:uid="{B1F6E308-BAC4-4314-A289-CA8BAA38F716}">
      <text>
        <t>[Threaded comment]
Your version of Excel allows you to read this threaded comment; however, any edits to it will get removed if the file is opened in a newer version of Excel. Learn more: https://go.microsoft.com/fwlink/?linkid=870924
Comment:
    DD60+25 to DD60+18</t>
      </text>
    </comment>
    <comment ref="E154" authorId="1" shapeId="0" xr:uid="{3CF839FD-E83F-433A-955E-CB835824DED6}">
      <text>
        <t xml:space="preserve">[Threaded comment]
Your version of Excel allows you to read this threaded comment; however, any edits to it will get removed if the file is opened in a newer version of Excel. Learn more: https://go.microsoft.com/fwlink/?linkid=870924
Comment:
    DC2+0 to DC-3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tc={084CA4A6-D9E5-42F1-91EE-F88DCD0293CA}</author>
    <author>tc={214A1E32-B72E-4532-9E69-0277C0E5D7AA}</author>
    <author>tc={2017CB69-12F8-42C6-B7B2-2967FB3960AA}</author>
  </authors>
  <commentList>
    <comment ref="M23" authorId="0" shapeId="0" xr:uid="{084CA4A6-D9E5-42F1-91EE-F88DCD0293CA}">
      <text>
        <t>[Threaded comment]
Your version of Excel allows you to read this threaded comment; however, any edits to it will get removed if the file is opened in a newer version of Excel. Learn more: https://go.microsoft.com/fwlink/?linkid=870924
Comment:
    1 Nos DCT tower</t>
      </text>
    </comment>
    <comment ref="M31" authorId="1" shapeId="0" xr:uid="{214A1E32-B72E-4532-9E69-0277C0E5D7AA}">
      <text>
        <t>[Threaded comment]
Your version of Excel allows you to read this threaded comment; however, any edits to it will get removed if the file is opened in a newer version of Excel. Learn more: https://go.microsoft.com/fwlink/?linkid=870924
Comment:
    DD60+25 to DD60+18</t>
      </text>
    </comment>
    <comment ref="K103" authorId="2" shapeId="0" xr:uid="{2017CB69-12F8-42C6-B7B2-2967FB3960AA}">
      <text>
        <t>[Threaded comment]
Your version of Excel allows you to read this threaded comment; however, any edits to it will get removed if the file is opened in a newer version of Excel. Learn more: https://go.microsoft.com/fwlink/?linkid=870924
Comment:
    DD60+25 to DD60+18</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tc={FA6838EE-E5B0-4100-914A-5985954484C3}</author>
    <author>tc={C73C1DA1-4A36-4150-9FBE-A4108742B5DA}</author>
    <author>tc={FB002323-643E-4DB4-8B29-196939105587}</author>
  </authors>
  <commentList>
    <comment ref="D4" authorId="0" shapeId="0" xr:uid="{FA6838EE-E5B0-4100-914A-5985954484C3}">
      <text>
        <t xml:space="preserve">[Threaded comment]
Your version of Excel allows you to read this threaded comment; however, any edits to it will get removed if the file is opened in a newer version of Excel. Learn more: https://go.microsoft.com/fwlink/?linkid=870924
Comment:
    DD60+0 to gantry </t>
      </text>
    </comment>
    <comment ref="D6" authorId="1" shapeId="0" xr:uid="{C73C1DA1-4A36-4150-9FBE-A4108742B5DA}">
      <text>
        <t>[Threaded comment]
Your version of Excel allows you to read this threaded comment; however, any edits to it will get removed if the file is opened in a newer version of Excel. Learn more: https://go.microsoft.com/fwlink/?linkid=870924
Comment:
    DC2+0 to DD60+0</t>
      </text>
    </comment>
    <comment ref="D202" authorId="2" shapeId="0" xr:uid="{FB002323-643E-4DB4-8B29-196939105587}">
      <text>
        <t>[Threaded comment]
Your version of Excel allows you to read this threaded comment; however, any edits to it will get removed if the file is opened in a newer version of Excel. Learn more: https://go.microsoft.com/fwlink/?linkid=870924
Comment:
    DD60+25 to DD60+18</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tc={B9BD2319-F344-4ED3-9D55-955AF28E8FF5}</author>
  </authors>
  <commentList>
    <comment ref="K1312" authorId="0" shapeId="0" xr:uid="{B9BD2319-F344-4ED3-9D55-955AF28E8FF5}">
      <text>
        <t xml:space="preserve">[Threaded comment]
Your version of Excel allows you to read this threaded comment; however, any edits to it will get removed if the file is opened in a newer version of Excel. Learn more: https://go.microsoft.com/fwlink/?linkid=870924
Comment:
    STEPBOX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tc={945B1D98-359B-4A12-B81D-AF5CCAF0DBB3}</author>
  </authors>
  <commentList>
    <comment ref="F26" authorId="0" shapeId="0" xr:uid="{945B1D98-359B-4A12-B81D-AF5CCAF0DBB3}">
      <text>
        <t xml:space="preserve">[Threaded comment]
Your version of Excel allows you to read this threaded comment; however, any edits to it will get removed if the file is opened in a newer version of Excel. Learn more: https://go.microsoft.com/fwlink/?linkid=870924
Comment:
    1nos Incl DCT tower </t>
      </text>
    </comment>
  </commentList>
</comments>
</file>

<file path=xl/sharedStrings.xml><?xml version="1.0" encoding="utf-8"?>
<sst xmlns="http://schemas.openxmlformats.org/spreadsheetml/2006/main" count="16629" uniqueCount="1704">
  <si>
    <t>Balance</t>
  </si>
  <si>
    <t>Remarks</t>
  </si>
  <si>
    <t>DA+3</t>
  </si>
  <si>
    <t>DA+0</t>
  </si>
  <si>
    <t>DA-3</t>
  </si>
  <si>
    <t>40/3</t>
  </si>
  <si>
    <t>40/4</t>
  </si>
  <si>
    <t>44/0</t>
  </si>
  <si>
    <t>36/0</t>
  </si>
  <si>
    <t>31/0</t>
  </si>
  <si>
    <t>32/0</t>
  </si>
  <si>
    <t>14/0</t>
  </si>
  <si>
    <t>16/0</t>
  </si>
  <si>
    <t>17/0</t>
  </si>
  <si>
    <t>Activity</t>
  </si>
  <si>
    <t>Today</t>
  </si>
  <si>
    <t>No of Gangs</t>
  </si>
  <si>
    <t>Paying Out</t>
  </si>
  <si>
    <t>Final Sag</t>
  </si>
  <si>
    <t>Earthing (Nos.)</t>
  </si>
  <si>
    <t>Sl.No.</t>
  </si>
  <si>
    <t>SPAN</t>
  </si>
  <si>
    <t>Route Length</t>
  </si>
  <si>
    <t>Submitted For Approval</t>
  </si>
  <si>
    <t>From Section</t>
  </si>
  <si>
    <t>To Section</t>
  </si>
  <si>
    <t>30/1</t>
  </si>
  <si>
    <t>Tower Erection (Nos)</t>
  </si>
  <si>
    <t xml:space="preserve">Foundation (Nos.) </t>
  </si>
  <si>
    <t>Excavation</t>
  </si>
  <si>
    <t>Soil Investigation (Nos.)</t>
  </si>
  <si>
    <t>Route Alignment (Km)</t>
  </si>
  <si>
    <t>Cumm. Progress up to last Month</t>
  </si>
  <si>
    <t>REMARKS</t>
  </si>
  <si>
    <t xml:space="preserve"> </t>
  </si>
  <si>
    <t xml:space="preserve">Earthing </t>
  </si>
  <si>
    <t xml:space="preserve">Tack Welding </t>
  </si>
  <si>
    <t>a)</t>
  </si>
  <si>
    <t>b)</t>
  </si>
  <si>
    <t xml:space="preserve">Detailed Survey </t>
  </si>
  <si>
    <t xml:space="preserve"> Section Length (Km)</t>
  </si>
  <si>
    <t xml:space="preserve">Check Survey </t>
  </si>
  <si>
    <t>CUMM. SR.NO</t>
  </si>
  <si>
    <t>MONTH SR.NO.</t>
  </si>
  <si>
    <t>Loc. No.</t>
  </si>
  <si>
    <t>Type of Tower</t>
  </si>
  <si>
    <t>Type of Classification</t>
  </si>
  <si>
    <t>Start</t>
  </si>
  <si>
    <t>Complete</t>
  </si>
  <si>
    <t xml:space="preserve">Name of Supervisor </t>
  </si>
  <si>
    <t>DA+9</t>
  </si>
  <si>
    <t>Approved</t>
  </si>
  <si>
    <t>18/0</t>
  </si>
  <si>
    <t>19/0</t>
  </si>
  <si>
    <t>20/0</t>
  </si>
  <si>
    <t>21/0</t>
  </si>
  <si>
    <t>22/0</t>
  </si>
  <si>
    <t>23/0</t>
  </si>
  <si>
    <t>24/0</t>
  </si>
  <si>
    <t>25/0</t>
  </si>
  <si>
    <t>26/0</t>
  </si>
  <si>
    <t>27/0</t>
  </si>
  <si>
    <t>27/1</t>
  </si>
  <si>
    <t>27/2</t>
  </si>
  <si>
    <t>28/0</t>
  </si>
  <si>
    <t>29/0</t>
  </si>
  <si>
    <t>30/0</t>
  </si>
  <si>
    <t>32/1</t>
  </si>
  <si>
    <t>33/0</t>
  </si>
  <si>
    <t>33/1</t>
  </si>
  <si>
    <t>33/2</t>
  </si>
  <si>
    <t>33/3</t>
  </si>
  <si>
    <t>35/0</t>
  </si>
  <si>
    <t>38/0</t>
  </si>
  <si>
    <t>39/0</t>
  </si>
  <si>
    <t>40/0</t>
  </si>
  <si>
    <t>41/0</t>
  </si>
  <si>
    <t>41/1</t>
  </si>
  <si>
    <t>42/0</t>
  </si>
  <si>
    <t>43/0</t>
  </si>
  <si>
    <t>DA+6</t>
  </si>
  <si>
    <t>94/0</t>
  </si>
  <si>
    <t>Approved Date</t>
  </si>
  <si>
    <t>Total</t>
  </si>
  <si>
    <t>31/1</t>
  </si>
  <si>
    <t xml:space="preserve">Consumed </t>
  </si>
  <si>
    <t>A</t>
  </si>
  <si>
    <t>B</t>
  </si>
  <si>
    <t>C</t>
  </si>
  <si>
    <t>D</t>
  </si>
  <si>
    <t>Name of the Contractor</t>
  </si>
  <si>
    <t>Unit</t>
  </si>
  <si>
    <t>Receipt Qty.</t>
  </si>
  <si>
    <t>Balance Required Qty.</t>
  </si>
  <si>
    <t>S. No.</t>
  </si>
  <si>
    <t>Present status</t>
  </si>
  <si>
    <t>Details of Tack Welding</t>
  </si>
  <si>
    <t>Section</t>
  </si>
  <si>
    <t>From</t>
  </si>
  <si>
    <t>To</t>
  </si>
  <si>
    <t>Length in Km's</t>
  </si>
  <si>
    <t>Insulator Hoisting</t>
  </si>
  <si>
    <t>Final sag</t>
  </si>
  <si>
    <t>Cum. Length in Km's</t>
  </si>
  <si>
    <t>Foundation</t>
  </si>
  <si>
    <t>Steel</t>
  </si>
  <si>
    <t>Insulator</t>
  </si>
  <si>
    <t>Paying Out Start</t>
  </si>
  <si>
    <t>Paying Out Completed</t>
  </si>
  <si>
    <t>OPGW (Km)</t>
  </si>
  <si>
    <t>Details of Earthing</t>
  </si>
  <si>
    <t>Details of Foundation</t>
  </si>
  <si>
    <t xml:space="preserve">Details of Stringing </t>
  </si>
  <si>
    <t>Details of OPGW Stringing</t>
  </si>
  <si>
    <t>Cum. Sr.No.</t>
  </si>
  <si>
    <t>Month Sr.No.</t>
  </si>
  <si>
    <t>Number Plate</t>
  </si>
  <si>
    <t>Section Length in Km's</t>
  </si>
  <si>
    <t>Drum Length in Km's</t>
  </si>
  <si>
    <t>Cum. Drum Length in Km's</t>
  </si>
  <si>
    <t>Danger Plate</t>
  </si>
  <si>
    <t>Details of Accessories</t>
  </si>
  <si>
    <t>Phase Plate</t>
  </si>
  <si>
    <t>Circuit Plate</t>
  </si>
  <si>
    <t>Anti Climbing device</t>
  </si>
  <si>
    <t>KEC International Limited</t>
  </si>
  <si>
    <t>LOA Quantity</t>
  </si>
  <si>
    <t>Nos</t>
  </si>
  <si>
    <t>E</t>
  </si>
  <si>
    <t>F</t>
  </si>
  <si>
    <t>G S Earthwire 7/3.66mm size</t>
  </si>
  <si>
    <t>Sets</t>
  </si>
  <si>
    <t>EA</t>
  </si>
  <si>
    <t>Vibration damper -7/3.66mm Earth Wire</t>
  </si>
  <si>
    <t>Suspension clamp assembly -7/3.66mm Earth Wire</t>
  </si>
  <si>
    <t>Tension clamp assembly-7/3.66mm Earth Wire</t>
  </si>
  <si>
    <t>Description</t>
  </si>
  <si>
    <t>Hardware Fittings</t>
  </si>
  <si>
    <t>Earthwire Acessories for 7/3.66mm</t>
  </si>
  <si>
    <t>OPGW / Hardware Fittings</t>
  </si>
  <si>
    <t>i</t>
  </si>
  <si>
    <t>ii</t>
  </si>
  <si>
    <t>iii</t>
  </si>
  <si>
    <t>iv</t>
  </si>
  <si>
    <t>v</t>
  </si>
  <si>
    <t>vi</t>
  </si>
  <si>
    <t>vii</t>
  </si>
  <si>
    <t>viii</t>
  </si>
  <si>
    <t>Kms</t>
  </si>
  <si>
    <t>Status of Line Materials, conductor and Tower Accessories</t>
  </si>
  <si>
    <t>ROW STATUS</t>
  </si>
  <si>
    <t>S.No</t>
  </si>
  <si>
    <t>T/Type</t>
  </si>
  <si>
    <t>Date of 1st approach</t>
  </si>
  <si>
    <t>Date of last approach</t>
  </si>
  <si>
    <t>Duration of ROW (Days)</t>
  </si>
  <si>
    <t>Nature of hindrance</t>
  </si>
  <si>
    <t>Brief description on resolution</t>
  </si>
  <si>
    <t>27/3</t>
  </si>
  <si>
    <t>DA-1.5</t>
  </si>
  <si>
    <t>27/4</t>
  </si>
  <si>
    <t>27/5</t>
  </si>
  <si>
    <t>FLEXIBLE AL BOND-7/3.66MM E/W</t>
  </si>
  <si>
    <t>Vibration Damper for 24 fibre OPGW</t>
  </si>
  <si>
    <t>KM</t>
  </si>
  <si>
    <t>SET</t>
  </si>
  <si>
    <t>Profile Approval (Kms)</t>
  </si>
  <si>
    <t>Foundation Classification.</t>
  </si>
  <si>
    <t>PGCIL</t>
  </si>
  <si>
    <t>27/6</t>
  </si>
  <si>
    <t>31/2</t>
  </si>
  <si>
    <t>31/3</t>
  </si>
  <si>
    <t>32/2</t>
  </si>
  <si>
    <t>34/0</t>
  </si>
  <si>
    <t>15/0</t>
  </si>
  <si>
    <t>37/0</t>
  </si>
  <si>
    <t>92/0</t>
  </si>
  <si>
    <t>42/3</t>
  </si>
  <si>
    <t>DA+1.5</t>
  </si>
  <si>
    <t>42/1</t>
  </si>
  <si>
    <t>42/2</t>
  </si>
  <si>
    <t>DC2+0</t>
  </si>
  <si>
    <t>20/1</t>
  </si>
  <si>
    <t>20/2</t>
  </si>
  <si>
    <t>20/3</t>
  </si>
  <si>
    <t>20/4</t>
  </si>
  <si>
    <t>DD45+0</t>
  </si>
  <si>
    <t>21/1</t>
  </si>
  <si>
    <t>21/2</t>
  </si>
  <si>
    <t>21/3</t>
  </si>
  <si>
    <t>21/4</t>
  </si>
  <si>
    <t>DD45+3</t>
  </si>
  <si>
    <t>DB2+0</t>
  </si>
  <si>
    <t>DC1+0</t>
  </si>
  <si>
    <t>DD60+18</t>
  </si>
  <si>
    <t>33/4</t>
  </si>
  <si>
    <t>DD60+0</t>
  </si>
  <si>
    <t>KEC INTERNATIONAL LIMITED</t>
  </si>
  <si>
    <t>Stringing U/P</t>
  </si>
  <si>
    <t>Tack Welding U/P</t>
  </si>
  <si>
    <t>18/1</t>
  </si>
  <si>
    <t>18/2</t>
  </si>
  <si>
    <t>Erection U/P</t>
  </si>
  <si>
    <t>Foundation U/P</t>
  </si>
  <si>
    <t>Excavation U/P</t>
  </si>
  <si>
    <t>DB1+0</t>
  </si>
  <si>
    <t>DC1-3</t>
  </si>
  <si>
    <t>Stringing completed</t>
  </si>
  <si>
    <t>Tack Welding completed</t>
  </si>
  <si>
    <t>Erection completed</t>
  </si>
  <si>
    <t>Foundation completed</t>
  </si>
  <si>
    <t>Excavation completed</t>
  </si>
  <si>
    <t>Earthing completed</t>
  </si>
  <si>
    <t>36/3</t>
  </si>
  <si>
    <t>40/1</t>
  </si>
  <si>
    <t>40/2</t>
  </si>
  <si>
    <t>DD45+9</t>
  </si>
  <si>
    <t>DD60+9</t>
  </si>
  <si>
    <t>DC1+9</t>
  </si>
  <si>
    <t>DB1+9</t>
  </si>
  <si>
    <t>DD60+6</t>
  </si>
  <si>
    <t>DD60+3</t>
  </si>
  <si>
    <t>DC1+6</t>
  </si>
  <si>
    <t>DB2+9</t>
  </si>
  <si>
    <t>DC2+9</t>
  </si>
  <si>
    <t>DC1+3</t>
  </si>
  <si>
    <t>DD60+25</t>
  </si>
  <si>
    <t>DC2+3</t>
  </si>
  <si>
    <t>DD45-1.5</t>
  </si>
  <si>
    <t>DD60-3</t>
  </si>
  <si>
    <t>Supplier</t>
  </si>
  <si>
    <t>Tower Type</t>
  </si>
  <si>
    <t>Towers</t>
  </si>
  <si>
    <t>DA Sub- Total</t>
  </si>
  <si>
    <t>DB1+3</t>
  </si>
  <si>
    <t>DB1+6</t>
  </si>
  <si>
    <t>DB2+3</t>
  </si>
  <si>
    <t>DB2+6</t>
  </si>
  <si>
    <t>DC2+6</t>
  </si>
  <si>
    <t>DD45+6</t>
  </si>
  <si>
    <t>400kV</t>
  </si>
  <si>
    <t>220kV</t>
  </si>
  <si>
    <t>132kV</t>
  </si>
  <si>
    <t>Name of Farmer</t>
  </si>
  <si>
    <t>Mobile no.</t>
  </si>
  <si>
    <t>Vill. Name</t>
  </si>
  <si>
    <t>Tehsil</t>
  </si>
  <si>
    <t>Cumulative Progress</t>
  </si>
  <si>
    <t>DD45+25</t>
  </si>
  <si>
    <t>36/1</t>
  </si>
  <si>
    <t>36/2</t>
  </si>
  <si>
    <t>DD45+18</t>
  </si>
  <si>
    <t>Gantry</t>
  </si>
  <si>
    <t>As per LOA</t>
  </si>
  <si>
    <t>As per Latest Estimate</t>
  </si>
  <si>
    <t>As per latest Estimate</t>
  </si>
  <si>
    <t>Approval  date</t>
  </si>
  <si>
    <t>Profile approval  date</t>
  </si>
  <si>
    <t>DC2-3</t>
  </si>
  <si>
    <t>18/6</t>
  </si>
  <si>
    <t>18/5</t>
  </si>
  <si>
    <t>18/4</t>
  </si>
  <si>
    <t>18/3</t>
  </si>
  <si>
    <t>Completed</t>
  </si>
  <si>
    <t>4/0</t>
  </si>
  <si>
    <t>5/0</t>
  </si>
  <si>
    <t>6/0</t>
  </si>
  <si>
    <t>6/1</t>
  </si>
  <si>
    <t>6/2</t>
  </si>
  <si>
    <t>7/0</t>
  </si>
  <si>
    <t>8/0</t>
  </si>
  <si>
    <t>9/0</t>
  </si>
  <si>
    <t>10/0</t>
  </si>
  <si>
    <t>11/0</t>
  </si>
  <si>
    <t>12/0</t>
  </si>
  <si>
    <t>13/0</t>
  </si>
  <si>
    <t>1/0</t>
  </si>
  <si>
    <t>2/0</t>
  </si>
  <si>
    <t>3/0</t>
  </si>
  <si>
    <t>Forest</t>
  </si>
  <si>
    <t>Revenue</t>
  </si>
  <si>
    <t>Stub</t>
  </si>
  <si>
    <t>UOM</t>
  </si>
  <si>
    <t>Tower Erection</t>
  </si>
  <si>
    <t>Rough Sag</t>
  </si>
  <si>
    <t>Final  Sag</t>
  </si>
  <si>
    <t>Foundation ROW</t>
  </si>
  <si>
    <t>Erection ROW</t>
  </si>
  <si>
    <t>DD45-3</t>
  </si>
  <si>
    <t>M10</t>
  </si>
  <si>
    <t>M20</t>
  </si>
  <si>
    <t>ROW Details</t>
  </si>
  <si>
    <t>G</t>
  </si>
  <si>
    <t>H</t>
  </si>
  <si>
    <t>EARTHING</t>
  </si>
  <si>
    <t>Final sag complete</t>
  </si>
  <si>
    <t xml:space="preserve">Sl. </t>
  </si>
  <si>
    <t>Sections in (mtrs)</t>
  </si>
  <si>
    <t>Name of Crossing</t>
  </si>
  <si>
    <t>Owner</t>
  </si>
  <si>
    <t>Approval status</t>
  </si>
  <si>
    <t>Status</t>
  </si>
  <si>
    <t>No</t>
  </si>
  <si>
    <t>FDN</t>
  </si>
  <si>
    <t>ERE</t>
  </si>
  <si>
    <t>STR</t>
  </si>
  <si>
    <t>AP 25</t>
  </si>
  <si>
    <t>AP 26</t>
  </si>
  <si>
    <t>AP 11</t>
  </si>
  <si>
    <t>AP 12</t>
  </si>
  <si>
    <t>Gang name</t>
  </si>
  <si>
    <t xml:space="preserve">2 Nos Provided to Powergrid </t>
  </si>
  <si>
    <t>.</t>
  </si>
  <si>
    <t>Date of Resolution</t>
  </si>
  <si>
    <t>Rev Month</t>
  </si>
  <si>
    <t>15/1</t>
  </si>
  <si>
    <t>RLY</t>
  </si>
  <si>
    <t>2a)</t>
  </si>
  <si>
    <t>2b)</t>
  </si>
  <si>
    <t>3a)</t>
  </si>
  <si>
    <t>3b)</t>
  </si>
  <si>
    <t>5a)</t>
  </si>
  <si>
    <t>5b)</t>
  </si>
  <si>
    <t>Qty</t>
  </si>
  <si>
    <t>WIP</t>
  </si>
  <si>
    <t>Profile Submission (Km)</t>
  </si>
  <si>
    <t>Bikaner III Gantry</t>
  </si>
  <si>
    <t>160 KN Insulator</t>
  </si>
  <si>
    <t>210 KN Insulator</t>
  </si>
  <si>
    <t>Double ISuspension String</t>
  </si>
  <si>
    <t>Single ISuspension String (Pilot)</t>
  </si>
  <si>
    <t>Quadruple Tension String</t>
  </si>
  <si>
    <t>MID SPAN COMPRESSION JOINT FOR AL59 ZEBRA CONDUCTOR</t>
  </si>
  <si>
    <t>REPAIR SLEEVE FOR AL59 ZEBRA CONDUCTOR</t>
  </si>
  <si>
    <t xml:space="preserve">PREFORMED RETAINING ROD TYPE SPACER DAMPER </t>
  </si>
  <si>
    <t>HEXAGONAL RIGID SPACER-765KV AC WITH AL59 HEX ZEBRA</t>
  </si>
  <si>
    <t>MID SPAN COMPRESSION JOINT FOR EW</t>
  </si>
  <si>
    <t>OPGW Cable</t>
  </si>
  <si>
    <t>Km</t>
  </si>
  <si>
    <t>DOWN LEAD CLAMP ASSY</t>
  </si>
  <si>
    <t>SUSPENSION CLAMP ASSY</t>
  </si>
  <si>
    <t>TENSION  FITTINGS ASSEMBLY ON SUSPENSION</t>
  </si>
  <si>
    <t xml:space="preserve">TENSION  FITTINGS ASSEMBLY FOR 24F OPGW (SPLICING) </t>
  </si>
  <si>
    <t>TENSION ASSEMBLY - DOUBLE TENSION PASS THROUGH</t>
  </si>
  <si>
    <t>TENSION ASSEMBLY - DEAD END FOR 24 FIBER OPGW</t>
  </si>
  <si>
    <t>i)</t>
  </si>
  <si>
    <t>Supply of Pipe Type Earthing</t>
  </si>
  <si>
    <t>ii)</t>
  </si>
  <si>
    <t>Supply of Counterpoise type (120 m length)</t>
  </si>
  <si>
    <t>iii)</t>
  </si>
  <si>
    <t>ROD TYPE EARTHING</t>
  </si>
  <si>
    <t>COUNTERPOISE TYPE CHEMICAL EARTHING</t>
  </si>
  <si>
    <t>Supply of Shieldwire Earthing including PG clamps, downlead clamps butexcluding Earthwire bits for Pipe typeearthing</t>
  </si>
  <si>
    <t>Supply of Shieldwire Earthing includingPG clamps, downlead clamps butexcluding Earthwire bits forCounterpoise type earthing</t>
  </si>
  <si>
    <t>SUPPLY OF CHEMICAL EARTHING: COUNTERPOISE TYPE  (280M LENGTH)</t>
  </si>
  <si>
    <t>GEEKAY WIRES PVT. LTD</t>
  </si>
  <si>
    <t>APAR INDUSTRIES LTD</t>
  </si>
  <si>
    <t>MOSDORFER INDIA PVT. LTD</t>
  </si>
  <si>
    <t>KEC INTERNATIONAL LTD</t>
  </si>
  <si>
    <t xml:space="preserve">Power Line Crossing–5 nos </t>
  </si>
  <si>
    <t xml:space="preserve">Railway Crossing-1 nos </t>
  </si>
  <si>
    <t xml:space="preserve">Cannal Crossing-1 nos </t>
  </si>
  <si>
    <t>AP 3</t>
  </si>
  <si>
    <t>AP 2</t>
  </si>
  <si>
    <t xml:space="preserve">SH Crossing-2 nos </t>
  </si>
  <si>
    <t>NH - 62</t>
  </si>
  <si>
    <t>RVPN</t>
  </si>
  <si>
    <t>AP 13</t>
  </si>
  <si>
    <t>400 KV D/C SUR-BKN</t>
  </si>
  <si>
    <t>AP 14</t>
  </si>
  <si>
    <t>AP 15</t>
  </si>
  <si>
    <t>AP 19</t>
  </si>
  <si>
    <t>AP 20</t>
  </si>
  <si>
    <t>Single Line Electrified Line</t>
  </si>
  <si>
    <t>AP 22</t>
  </si>
  <si>
    <t>AP 23</t>
  </si>
  <si>
    <t>AP 24</t>
  </si>
  <si>
    <t>AP 27</t>
  </si>
  <si>
    <t>765 KV D/C BKN-MGA T/L</t>
  </si>
  <si>
    <t>AP 28</t>
  </si>
  <si>
    <t>AP 29</t>
  </si>
  <si>
    <t>AP 32</t>
  </si>
  <si>
    <t>AP 33</t>
  </si>
  <si>
    <t>SH - 93</t>
  </si>
  <si>
    <t>SH - 03</t>
  </si>
  <si>
    <t>AP 16</t>
  </si>
  <si>
    <t xml:space="preserve">Canal </t>
  </si>
  <si>
    <t>9/4</t>
  </si>
  <si>
    <t>9/5</t>
  </si>
  <si>
    <t>9/6</t>
  </si>
  <si>
    <t>Survey and Profile Drawing Status</t>
  </si>
  <si>
    <t>Detail Survey</t>
  </si>
  <si>
    <t>Check Survey</t>
  </si>
  <si>
    <t>S.No.</t>
  </si>
  <si>
    <t>Length</t>
  </si>
  <si>
    <t xml:space="preserve">Detail Survey </t>
  </si>
  <si>
    <t>Detail Survey data to Engg</t>
  </si>
  <si>
    <t>Profile by Engg</t>
  </si>
  <si>
    <t>Final Profile</t>
  </si>
  <si>
    <t>Submission to PGCIL</t>
  </si>
  <si>
    <t>Approval by PGCIL</t>
  </si>
  <si>
    <t>Re-Profile by Engg.</t>
  </si>
  <si>
    <t>AP 8 - AP 9</t>
  </si>
  <si>
    <t>AP 9 - AP 11</t>
  </si>
  <si>
    <t>Total Length</t>
  </si>
  <si>
    <t>Approval</t>
  </si>
  <si>
    <t>DD60</t>
  </si>
  <si>
    <t>DB2</t>
  </si>
  <si>
    <t>DB1</t>
  </si>
  <si>
    <t>8/1</t>
  </si>
  <si>
    <t>8/2</t>
  </si>
  <si>
    <t>8/3</t>
  </si>
  <si>
    <t>8/4</t>
  </si>
  <si>
    <t>8/5</t>
  </si>
  <si>
    <t>8/6</t>
  </si>
  <si>
    <t>8/7</t>
  </si>
  <si>
    <t>8/8</t>
  </si>
  <si>
    <t>8/9</t>
  </si>
  <si>
    <t>8/10</t>
  </si>
  <si>
    <t>8/11</t>
  </si>
  <si>
    <t>DB1+12</t>
  </si>
  <si>
    <t>9/1</t>
  </si>
  <si>
    <t>Sandy</t>
  </si>
  <si>
    <t>9/2</t>
  </si>
  <si>
    <t>9/3</t>
  </si>
  <si>
    <t>9/7</t>
  </si>
  <si>
    <t>9/8</t>
  </si>
  <si>
    <t>9/9</t>
  </si>
  <si>
    <t>9/10</t>
  </si>
  <si>
    <t>9/11</t>
  </si>
  <si>
    <t>10/1</t>
  </si>
  <si>
    <t>10/2</t>
  </si>
  <si>
    <t>15/2</t>
  </si>
  <si>
    <t>15/3</t>
  </si>
  <si>
    <t>15/4</t>
  </si>
  <si>
    <t>15/5</t>
  </si>
  <si>
    <t>15/6</t>
  </si>
  <si>
    <t>15/7</t>
  </si>
  <si>
    <t>15/8</t>
  </si>
  <si>
    <t>15/9</t>
  </si>
  <si>
    <t>15/10</t>
  </si>
  <si>
    <t>15/11</t>
  </si>
  <si>
    <t>15/12</t>
  </si>
  <si>
    <t>18/7</t>
  </si>
  <si>
    <t>20/5</t>
  </si>
  <si>
    <t>20/6</t>
  </si>
  <si>
    <t>21/5</t>
  </si>
  <si>
    <t>DC2+15</t>
  </si>
  <si>
    <t>DD60+35</t>
  </si>
  <si>
    <t>29/1</t>
  </si>
  <si>
    <t>29/2</t>
  </si>
  <si>
    <t>29/3</t>
  </si>
  <si>
    <t>29/4</t>
  </si>
  <si>
    <t>29/5</t>
  </si>
  <si>
    <t>30/2</t>
  </si>
  <si>
    <t>30/3</t>
  </si>
  <si>
    <t>30/4</t>
  </si>
  <si>
    <t>30/5</t>
  </si>
  <si>
    <t>30/6</t>
  </si>
  <si>
    <t>30/7</t>
  </si>
  <si>
    <t>30/8</t>
  </si>
  <si>
    <t>30/9</t>
  </si>
  <si>
    <t>30/10</t>
  </si>
  <si>
    <t>31/4</t>
  </si>
  <si>
    <t>31/5</t>
  </si>
  <si>
    <t>31/6</t>
  </si>
  <si>
    <t>31/7</t>
  </si>
  <si>
    <t>31/8</t>
  </si>
  <si>
    <t>31/9</t>
  </si>
  <si>
    <t>31/10</t>
  </si>
  <si>
    <t>Shuvam Gupta</t>
  </si>
  <si>
    <t>4/1</t>
  </si>
  <si>
    <t>4/2</t>
  </si>
  <si>
    <t>4/3</t>
  </si>
  <si>
    <t>4/4</t>
  </si>
  <si>
    <t>4/5</t>
  </si>
  <si>
    <t>5/1</t>
  </si>
  <si>
    <t>5/2</t>
  </si>
  <si>
    <t>5/3</t>
  </si>
  <si>
    <t>5/4</t>
  </si>
  <si>
    <t>5/5</t>
  </si>
  <si>
    <t>5/6</t>
  </si>
  <si>
    <t>5/7</t>
  </si>
  <si>
    <t>5/8</t>
  </si>
  <si>
    <t>5/9</t>
  </si>
  <si>
    <t>5/10</t>
  </si>
  <si>
    <t>6/3</t>
  </si>
  <si>
    <t>6/4</t>
  </si>
  <si>
    <t>6/5</t>
  </si>
  <si>
    <t>6/6</t>
  </si>
  <si>
    <t>6/7</t>
  </si>
  <si>
    <t>6/8</t>
  </si>
  <si>
    <t>6/9</t>
  </si>
  <si>
    <t>6/10</t>
  </si>
  <si>
    <t>6/11</t>
  </si>
  <si>
    <t>7/1</t>
  </si>
  <si>
    <t>7/2</t>
  </si>
  <si>
    <t>7/3</t>
  </si>
  <si>
    <t>7/4</t>
  </si>
  <si>
    <t>7/5</t>
  </si>
  <si>
    <t>7/6</t>
  </si>
  <si>
    <t>8A/0</t>
  </si>
  <si>
    <t>13A/0</t>
  </si>
  <si>
    <t>Type of</t>
  </si>
  <si>
    <t>Tower</t>
  </si>
  <si>
    <t>TS Site Check</t>
  </si>
  <si>
    <t>AP 4 - AP 5</t>
  </si>
  <si>
    <t>AP 5 - AP 6</t>
  </si>
  <si>
    <t>a</t>
  </si>
  <si>
    <t>6/12</t>
  </si>
  <si>
    <t>7A/0</t>
  </si>
  <si>
    <t>7A/1</t>
  </si>
  <si>
    <t>7A/2</t>
  </si>
  <si>
    <t>7A/3</t>
  </si>
  <si>
    <t>7A/4</t>
  </si>
  <si>
    <t>7A/5</t>
  </si>
  <si>
    <t>DC2</t>
  </si>
  <si>
    <t>DD45</t>
  </si>
  <si>
    <t>b</t>
  </si>
  <si>
    <t>c</t>
  </si>
  <si>
    <t>Stubs</t>
  </si>
  <si>
    <t>Sahu Construction</t>
  </si>
  <si>
    <t>Choudhary construction</t>
  </si>
  <si>
    <t>Gnatry BKN -III</t>
  </si>
  <si>
    <t>NATIONAL HIGHWAY NH-62</t>
  </si>
  <si>
    <t>400KV DC LINE</t>
  </si>
  <si>
    <t>132KV SC LINE</t>
  </si>
  <si>
    <t>RAILWAY TRACK (SINGLE LINE ) ELECTRTIC</t>
  </si>
  <si>
    <t>220 KV S/C RVPN</t>
  </si>
  <si>
    <t>400 KV S/C RVPN(STP-BKN)</t>
  </si>
  <si>
    <t>765 KV D/C POWER GRID(BKN-MGA)</t>
  </si>
  <si>
    <t>Amritsar Jamnagar Expressway</t>
  </si>
  <si>
    <t>Canal</t>
  </si>
  <si>
    <t>CANAL</t>
  </si>
  <si>
    <t>STATE HIGHWAY SH-3</t>
  </si>
  <si>
    <t>STATE HIGHWAY SH-93</t>
  </si>
  <si>
    <t>Power Line Crossing</t>
  </si>
  <si>
    <t>Railway Crossing</t>
  </si>
  <si>
    <t>NH / SH Crossing</t>
  </si>
  <si>
    <t>AP</t>
  </si>
  <si>
    <t>Tower No.</t>
  </si>
  <si>
    <t>AP-0</t>
  </si>
  <si>
    <t>AP-1</t>
  </si>
  <si>
    <t>AP-2</t>
  </si>
  <si>
    <t>AP-3</t>
  </si>
  <si>
    <t>3/1</t>
  </si>
  <si>
    <t>3/2</t>
  </si>
  <si>
    <t>3/3</t>
  </si>
  <si>
    <t>3/4</t>
  </si>
  <si>
    <t>3/5</t>
  </si>
  <si>
    <t>3/6</t>
  </si>
  <si>
    <t>3/7</t>
  </si>
  <si>
    <t>3/8</t>
  </si>
  <si>
    <t>3/9</t>
  </si>
  <si>
    <t>3/10</t>
  </si>
  <si>
    <t>3/11</t>
  </si>
  <si>
    <t>AP-4</t>
  </si>
  <si>
    <t>AP-5</t>
  </si>
  <si>
    <t>AP-6</t>
  </si>
  <si>
    <t>AP-7</t>
  </si>
  <si>
    <t>AP-7A</t>
  </si>
  <si>
    <t>AP-8</t>
  </si>
  <si>
    <t>AP-8A</t>
  </si>
  <si>
    <t>AP-9</t>
  </si>
  <si>
    <t>AP-10</t>
  </si>
  <si>
    <t>AP-11</t>
  </si>
  <si>
    <t>AP-12</t>
  </si>
  <si>
    <t>AP-13</t>
  </si>
  <si>
    <t>AP-14</t>
  </si>
  <si>
    <t>AP-15</t>
  </si>
  <si>
    <t>AP-16</t>
  </si>
  <si>
    <t>AP-17</t>
  </si>
  <si>
    <t>AP-18</t>
  </si>
  <si>
    <t>AP-19</t>
  </si>
  <si>
    <t>AP-20</t>
  </si>
  <si>
    <t>AP-21</t>
  </si>
  <si>
    <t>AP-22</t>
  </si>
  <si>
    <t>AP-23</t>
  </si>
  <si>
    <t>AP-24</t>
  </si>
  <si>
    <t>AP-25</t>
  </si>
  <si>
    <t>AP-26</t>
  </si>
  <si>
    <t>AP-27</t>
  </si>
  <si>
    <t>AP-28</t>
  </si>
  <si>
    <t>AP-29</t>
  </si>
  <si>
    <t>AP-30</t>
  </si>
  <si>
    <t>AP-31</t>
  </si>
  <si>
    <t>AP-32</t>
  </si>
  <si>
    <t>AP-33</t>
  </si>
  <si>
    <t>33/5</t>
  </si>
  <si>
    <t>33/6</t>
  </si>
  <si>
    <t>33/7</t>
  </si>
  <si>
    <t>33/8</t>
  </si>
  <si>
    <t>33/9</t>
  </si>
  <si>
    <t>AP-34</t>
  </si>
  <si>
    <t>34/1</t>
  </si>
  <si>
    <t>34/2</t>
  </si>
  <si>
    <t>34/3</t>
  </si>
  <si>
    <t>34/4</t>
  </si>
  <si>
    <t>34/5</t>
  </si>
  <si>
    <t>34/6</t>
  </si>
  <si>
    <t>34/7</t>
  </si>
  <si>
    <t>34/8</t>
  </si>
  <si>
    <t>34/9</t>
  </si>
  <si>
    <t>34/10</t>
  </si>
  <si>
    <t>34/11</t>
  </si>
  <si>
    <t>34/12</t>
  </si>
  <si>
    <t>AP-35</t>
  </si>
  <si>
    <t>35/1</t>
  </si>
  <si>
    <t>35/2</t>
  </si>
  <si>
    <t>35/3</t>
  </si>
  <si>
    <t>35/4</t>
  </si>
  <si>
    <t>35/5</t>
  </si>
  <si>
    <t>35/6</t>
  </si>
  <si>
    <t>35/7</t>
  </si>
  <si>
    <t>35/8</t>
  </si>
  <si>
    <t>35/9</t>
  </si>
  <si>
    <t>35/10</t>
  </si>
  <si>
    <t>35/11</t>
  </si>
  <si>
    <t>AP-36</t>
  </si>
  <si>
    <t>AP-37</t>
  </si>
  <si>
    <t>37/1</t>
  </si>
  <si>
    <t>37/2</t>
  </si>
  <si>
    <t>37/3</t>
  </si>
  <si>
    <t>37/4</t>
  </si>
  <si>
    <t>37/5</t>
  </si>
  <si>
    <t>AP-38</t>
  </si>
  <si>
    <t>38/1</t>
  </si>
  <si>
    <t>38/2</t>
  </si>
  <si>
    <t>38/3</t>
  </si>
  <si>
    <t>38/4</t>
  </si>
  <si>
    <t>38/5</t>
  </si>
  <si>
    <t>38/6</t>
  </si>
  <si>
    <t>38/7</t>
  </si>
  <si>
    <t>38/8</t>
  </si>
  <si>
    <t>38/9</t>
  </si>
  <si>
    <t>38/10</t>
  </si>
  <si>
    <t>AP-39</t>
  </si>
  <si>
    <t>39/1</t>
  </si>
  <si>
    <t>39/2</t>
  </si>
  <si>
    <t>39/3</t>
  </si>
  <si>
    <t>39/4</t>
  </si>
  <si>
    <t>39/5</t>
  </si>
  <si>
    <t>39/6</t>
  </si>
  <si>
    <t>39/7</t>
  </si>
  <si>
    <t>39/8</t>
  </si>
  <si>
    <t>39/9</t>
  </si>
  <si>
    <t>39/10</t>
  </si>
  <si>
    <t>39/11</t>
  </si>
  <si>
    <t>AP-40</t>
  </si>
  <si>
    <t>40/5</t>
  </si>
  <si>
    <t>40/6</t>
  </si>
  <si>
    <t>40/7</t>
  </si>
  <si>
    <t>40/8</t>
  </si>
  <si>
    <t>40/9</t>
  </si>
  <si>
    <t>40/10</t>
  </si>
  <si>
    <t>40/11</t>
  </si>
  <si>
    <t>AP-40A</t>
  </si>
  <si>
    <t>40A/0</t>
  </si>
  <si>
    <t>AP-41</t>
  </si>
  <si>
    <t>AP-42</t>
  </si>
  <si>
    <t>AP-43</t>
  </si>
  <si>
    <t>43/1</t>
  </si>
  <si>
    <t>43/2</t>
  </si>
  <si>
    <t>43/3</t>
  </si>
  <si>
    <t>43/4</t>
  </si>
  <si>
    <t>43/5</t>
  </si>
  <si>
    <t>43/6</t>
  </si>
  <si>
    <t>43/7</t>
  </si>
  <si>
    <t>43/8</t>
  </si>
  <si>
    <t>AP-44</t>
  </si>
  <si>
    <t>Location</t>
  </si>
  <si>
    <t xml:space="preserve">No of </t>
  </si>
  <si>
    <t>Hold</t>
  </si>
  <si>
    <t>AP-13A</t>
  </si>
  <si>
    <t>Bhagirath</t>
  </si>
  <si>
    <t>Lunkaransar</t>
  </si>
  <si>
    <t>Devi Lal</t>
  </si>
  <si>
    <t>Jaisa, Dhirera(PO)</t>
  </si>
  <si>
    <t>Harshit Kumar</t>
  </si>
  <si>
    <t>Manoj Gupta</t>
  </si>
  <si>
    <r>
      <rPr>
        <b/>
        <sz val="11"/>
        <rFont val="Calibri"/>
        <family val="2"/>
        <scheme val="minor"/>
      </rPr>
      <t>Office:</t>
    </r>
    <r>
      <rPr>
        <sz val="11"/>
        <rFont val="Calibri"/>
        <family val="2"/>
        <scheme val="minor"/>
      </rPr>
      <t xml:space="preserve"> Hansera, Bikaner, Rajasthan.</t>
    </r>
  </si>
  <si>
    <t xml:space="preserve">Over all Tower Location details </t>
  </si>
  <si>
    <t>Resolved</t>
  </si>
  <si>
    <t>Revenue (In Lakhs)</t>
  </si>
  <si>
    <t>Sl. No.</t>
  </si>
  <si>
    <t>Date</t>
  </si>
  <si>
    <t xml:space="preserve">Stub setting </t>
  </si>
  <si>
    <t>Pradip Das</t>
  </si>
  <si>
    <t>AP 11 - AP 15</t>
  </si>
  <si>
    <t>AP 15 - AP 16</t>
  </si>
  <si>
    <t>AP-5A</t>
  </si>
  <si>
    <t>5A/0</t>
  </si>
  <si>
    <t>AP-23A</t>
  </si>
  <si>
    <t>23A/0</t>
  </si>
  <si>
    <t>Muniram Moond</t>
  </si>
  <si>
    <t>Meharana</t>
  </si>
  <si>
    <t>Check Survey approved(Km)</t>
  </si>
  <si>
    <t>Pradip Singh</t>
  </si>
  <si>
    <t>P</t>
  </si>
  <si>
    <t>Sub-Total</t>
  </si>
  <si>
    <t>As on</t>
  </si>
  <si>
    <t>Foundation Daily Progress Register</t>
  </si>
  <si>
    <t>Competed</t>
  </si>
  <si>
    <t>Dungar Ram</t>
  </si>
  <si>
    <t>Kujti</t>
  </si>
  <si>
    <t>765kV</t>
  </si>
  <si>
    <t>NH-62</t>
  </si>
  <si>
    <t>Exp. Way</t>
  </si>
  <si>
    <t>Common Point</t>
  </si>
  <si>
    <t>Visual Chart</t>
  </si>
  <si>
    <t>AP 20 - AP 21</t>
  </si>
  <si>
    <t>Anmol Construction</t>
  </si>
  <si>
    <t>Daksh Enterprise</t>
  </si>
  <si>
    <t>Area damage measurement isssue</t>
  </si>
  <si>
    <t>Back filling</t>
  </si>
  <si>
    <t>Mukharam</t>
  </si>
  <si>
    <t>Hetram godara</t>
  </si>
  <si>
    <t xml:space="preserve">Dheereran </t>
  </si>
  <si>
    <t>F(D)</t>
  </si>
  <si>
    <t>F(C )</t>
  </si>
  <si>
    <t>C(D)</t>
  </si>
  <si>
    <t>P(C )</t>
  </si>
  <si>
    <t>F(A)</t>
  </si>
  <si>
    <t>F(B)</t>
  </si>
  <si>
    <t>C(B)</t>
  </si>
  <si>
    <t xml:space="preserve">F(C) </t>
  </si>
  <si>
    <t>P(B)</t>
  </si>
  <si>
    <t>P(A)</t>
  </si>
  <si>
    <t>P(D)</t>
  </si>
  <si>
    <t>C(A)</t>
  </si>
  <si>
    <t>P(B )</t>
  </si>
  <si>
    <t>Test Cube</t>
  </si>
  <si>
    <t>Pit-C(F)</t>
  </si>
  <si>
    <t>Pit-D(F)</t>
  </si>
  <si>
    <t>Pit-A(F)</t>
  </si>
  <si>
    <t>Pit-C(C)</t>
  </si>
  <si>
    <t>Pit-B(C)</t>
  </si>
  <si>
    <t>Pit-C(P)</t>
  </si>
  <si>
    <t>Pit-D(C)</t>
  </si>
  <si>
    <t>Pit-A(C)</t>
  </si>
  <si>
    <t>Pit-D(P)</t>
  </si>
  <si>
    <t>Pit-B(F)</t>
  </si>
  <si>
    <t>Pit-A(P)</t>
  </si>
  <si>
    <t>Pit-B(P)</t>
  </si>
  <si>
    <t>Pit-B(FS)</t>
  </si>
  <si>
    <t>Pit-C,D(FS)</t>
  </si>
  <si>
    <t>C(C )</t>
  </si>
  <si>
    <t>A(C )</t>
  </si>
  <si>
    <t>A(F)</t>
  </si>
  <si>
    <t>B(C )</t>
  </si>
  <si>
    <t>C(F)</t>
  </si>
  <si>
    <t>D(F)</t>
  </si>
  <si>
    <t>C(P)</t>
  </si>
  <si>
    <t>D(C )</t>
  </si>
  <si>
    <t>A-FS,D,C-CH</t>
  </si>
  <si>
    <t>A(P)</t>
  </si>
  <si>
    <t>B(F)</t>
  </si>
  <si>
    <t>Pit-C,D(P)</t>
  </si>
  <si>
    <t>D(P)</t>
  </si>
  <si>
    <t>Pit A-F</t>
  </si>
  <si>
    <t>Pit C-F</t>
  </si>
  <si>
    <t>Anil MG</t>
  </si>
  <si>
    <t>Amit Kumar</t>
  </si>
  <si>
    <t>A(C)</t>
  </si>
  <si>
    <t>Date of Casting</t>
  </si>
  <si>
    <t>Due date of Testing</t>
  </si>
  <si>
    <t>Slump</t>
  </si>
  <si>
    <t>Vlook up Data:-</t>
  </si>
  <si>
    <t>Land owner stopped the work and not allowing to work till finalisation of compentation amount.</t>
  </si>
  <si>
    <t>B(P)</t>
  </si>
  <si>
    <t>C(C)</t>
  </si>
  <si>
    <t>B(C)</t>
  </si>
  <si>
    <t xml:space="preserve">Amit Kumar (C&amp;D)
</t>
  </si>
  <si>
    <t>Jetharam Sharma</t>
  </si>
  <si>
    <t>Current
Month
Achieved 
(As on dated )</t>
  </si>
  <si>
    <t>AP 23 - AP 27</t>
  </si>
  <si>
    <t>AP 27 - AP 28</t>
  </si>
  <si>
    <t>AP 31 - AP 32</t>
  </si>
  <si>
    <t>Chetram/Mustak</t>
  </si>
  <si>
    <t>A,B-CH</t>
  </si>
  <si>
    <t>A,B-P</t>
  </si>
  <si>
    <t>D-FS</t>
  </si>
  <si>
    <t>Pit-A,B-FS</t>
  </si>
  <si>
    <t>Nitish</t>
  </si>
  <si>
    <t>Pradeep Singh</t>
  </si>
  <si>
    <t>Shantanu</t>
  </si>
  <si>
    <t>Om Prakash Godhra (2 Leg)
MukhRam (2 Leg)</t>
  </si>
  <si>
    <t>6377579215
9587202243</t>
  </si>
  <si>
    <t>AP 32 - AP 33</t>
  </si>
  <si>
    <t>AP 33 - AP 34</t>
  </si>
  <si>
    <t>AP 40 - AP 41</t>
  </si>
  <si>
    <t>AP 41 - AP 44</t>
  </si>
  <si>
    <t>32A/0</t>
  </si>
  <si>
    <t>32A/1</t>
  </si>
  <si>
    <t>37A/0</t>
  </si>
  <si>
    <t>37A/1</t>
  </si>
  <si>
    <t>37A/2</t>
  </si>
  <si>
    <t>37A/3</t>
  </si>
  <si>
    <t>37A/4</t>
  </si>
  <si>
    <t>37A/5</t>
  </si>
  <si>
    <t>37A/6</t>
  </si>
  <si>
    <t>Frustum</t>
  </si>
  <si>
    <t>Pyramid</t>
  </si>
  <si>
    <t>Chimney</t>
  </si>
  <si>
    <t>A-FS</t>
  </si>
  <si>
    <t>B-FS</t>
  </si>
  <si>
    <t>D(C)</t>
  </si>
  <si>
    <t>Nitish &amp; Tanmai Dey</t>
  </si>
  <si>
    <t>Nistish</t>
  </si>
  <si>
    <t>AP-37A</t>
  </si>
  <si>
    <t>Radha krishnan</t>
  </si>
  <si>
    <t>B-P</t>
  </si>
  <si>
    <t>P-B</t>
  </si>
  <si>
    <t>C-FS</t>
  </si>
  <si>
    <t>A-P</t>
  </si>
  <si>
    <t>A-B-CH</t>
  </si>
  <si>
    <t>D-F</t>
  </si>
  <si>
    <t>A-F</t>
  </si>
  <si>
    <t>Priyanshi Power Project</t>
  </si>
  <si>
    <t>AP 28 - AP 29</t>
  </si>
  <si>
    <t>Project :- TL02 for Bikaner-III - Neemrana-II 765 KV DC Line Part-I associated with Transmission system for excavation of power from Rajasthan REZ Ph-IV (Part-I) (Bikaner Complex: 7.7 GW)</t>
  </si>
  <si>
    <t>Ref. :- CC/T/W-TW/DOM/A04/23/10569/NOA-1 &amp; 2/24-103421/01 &amp; 02 Date. 12/03/2024</t>
  </si>
  <si>
    <t>Line Length :- 112 KM</t>
  </si>
  <si>
    <t xml:space="preserve">Status as on </t>
  </si>
  <si>
    <t>Activity / Description</t>
  </si>
  <si>
    <t>Start Date</t>
  </si>
  <si>
    <t>End Date</t>
  </si>
  <si>
    <t>Cumm. Till date</t>
  </si>
  <si>
    <t>Supplies</t>
  </si>
  <si>
    <t>Line Materials</t>
  </si>
  <si>
    <t>%</t>
  </si>
  <si>
    <t>Vendor Finalisation</t>
  </si>
  <si>
    <t>Submission / Approval of Drawings</t>
  </si>
  <si>
    <t>Receipt at site of Stubs &amp; Earthing</t>
  </si>
  <si>
    <t>Stubs - Actual Status</t>
  </si>
  <si>
    <t>Earthing Rod - Actual Status</t>
  </si>
  <si>
    <t>d</t>
  </si>
  <si>
    <t>Receipt at site of Towers</t>
  </si>
  <si>
    <t>Actual Status</t>
  </si>
  <si>
    <t>MT</t>
  </si>
  <si>
    <t>e</t>
  </si>
  <si>
    <t xml:space="preserve">Receipt of Insulators at site </t>
  </si>
  <si>
    <t>f</t>
  </si>
  <si>
    <t xml:space="preserve">Receipt of Hardware Fittings &amp; Accessories at site </t>
  </si>
  <si>
    <t>g</t>
  </si>
  <si>
    <t xml:space="preserve">Receipt of Conductors at site </t>
  </si>
  <si>
    <t>h</t>
  </si>
  <si>
    <t xml:space="preserve">Receipt of Conductors Accessories at site </t>
  </si>
  <si>
    <t xml:space="preserve">Receipt of Earth Wire &amp; its Accessories at site </t>
  </si>
  <si>
    <t>k</t>
  </si>
  <si>
    <t>Receipt of Aviation materials</t>
  </si>
  <si>
    <t>Service</t>
  </si>
  <si>
    <t>Establishment of Site Office/Store, Mobilization</t>
  </si>
  <si>
    <t>Route Alignment Submission and Approval</t>
  </si>
  <si>
    <t>Detailed survey Submission and Approval</t>
  </si>
  <si>
    <t>Check survey Submission and Approval</t>
  </si>
  <si>
    <t>Submission of Forest proposal (If any)</t>
  </si>
  <si>
    <t>Stringing | Conductor</t>
  </si>
  <si>
    <t>Stringing || OPGW</t>
  </si>
  <si>
    <t>Testing &amp; Commisioning</t>
  </si>
  <si>
    <t>Mangilal</t>
  </si>
  <si>
    <t>Ram Pratap</t>
  </si>
  <si>
    <t>Bal. Approval pending</t>
  </si>
  <si>
    <t>L2</t>
  </si>
  <si>
    <t>Till date</t>
  </si>
  <si>
    <t xml:space="preserve">Ankit Yadav </t>
  </si>
  <si>
    <t xml:space="preserve">Tanmoy </t>
  </si>
  <si>
    <t xml:space="preserve">Ram Enterprises </t>
  </si>
  <si>
    <t xml:space="preserve">Goyal Industries </t>
  </si>
  <si>
    <t xml:space="preserve">Kishor Nai </t>
  </si>
  <si>
    <t xml:space="preserve">Excavation </t>
  </si>
  <si>
    <t xml:space="preserve">Steel </t>
  </si>
  <si>
    <t xml:space="preserve">Stubs </t>
  </si>
  <si>
    <t>Vishwas/Bala ji</t>
  </si>
  <si>
    <t xml:space="preserve">Bhagwana Ram </t>
  </si>
  <si>
    <t xml:space="preserve">Sodewali </t>
  </si>
  <si>
    <t xml:space="preserve">Bhagirth Tarad </t>
  </si>
  <si>
    <t>Haphasra</t>
  </si>
  <si>
    <t>Doodiyali</t>
  </si>
  <si>
    <t>Jasrasar</t>
  </si>
  <si>
    <t>Sahjrasar</t>
  </si>
  <si>
    <t>Mukesh S/O Patram</t>
  </si>
  <si>
    <t xml:space="preserve">Choru Ram </t>
  </si>
  <si>
    <t>Ramakant Saraswat</t>
  </si>
  <si>
    <t xml:space="preserve">Tiku Ram Sinwar </t>
  </si>
  <si>
    <t xml:space="preserve">Shivpal Singh &amp; Villagers </t>
  </si>
  <si>
    <t>Dulmera</t>
  </si>
  <si>
    <t>Pukhraj Godara</t>
  </si>
  <si>
    <t xml:space="preserve">Jessan </t>
  </si>
  <si>
    <t xml:space="preserve">Jagdish Jyani </t>
  </si>
  <si>
    <t xml:space="preserve">Bhawani Shanker </t>
  </si>
  <si>
    <t xml:space="preserve">Dhirera </t>
  </si>
  <si>
    <t>32/3</t>
  </si>
  <si>
    <t>32/4</t>
  </si>
  <si>
    <t>32/5</t>
  </si>
  <si>
    <t>32/6</t>
  </si>
  <si>
    <t>32/7</t>
  </si>
  <si>
    <t xml:space="preserve">Bajrang das S/o Ramrakh das </t>
  </si>
  <si>
    <t xml:space="preserve">Actual Status of Tower </t>
  </si>
  <si>
    <t>AP 6 - AP 7</t>
  </si>
  <si>
    <t>AP 7 - AP 8</t>
  </si>
  <si>
    <t>DA+3 MTR BODY EXT</t>
  </si>
  <si>
    <t>DA+6 MTR BODY EXT</t>
  </si>
  <si>
    <t>DA+9 MTR BODY EXT</t>
  </si>
  <si>
    <t>DA+0 MTR BODY EXT</t>
  </si>
  <si>
    <t>Choudhary construction-2</t>
  </si>
  <si>
    <t>Reshpaul Tyagi</t>
  </si>
  <si>
    <t>Goyal Industries -2</t>
  </si>
  <si>
    <t>AP- 4A/0</t>
  </si>
  <si>
    <t>4A/0</t>
  </si>
  <si>
    <t>4A/1</t>
  </si>
  <si>
    <t>4A/2</t>
  </si>
  <si>
    <t>4A/3</t>
  </si>
  <si>
    <t>4A/4</t>
  </si>
  <si>
    <t>4A/5</t>
  </si>
  <si>
    <t>4A/6</t>
  </si>
  <si>
    <t>AP-29A/0</t>
  </si>
  <si>
    <t>29A/0</t>
  </si>
  <si>
    <t>29A/1</t>
  </si>
  <si>
    <t>29A/2</t>
  </si>
  <si>
    <t>29A/3</t>
  </si>
  <si>
    <t>29A/4</t>
  </si>
  <si>
    <t>29A/5</t>
  </si>
  <si>
    <t>29A/6</t>
  </si>
  <si>
    <t>AP-32A/0</t>
  </si>
  <si>
    <t xml:space="preserve">TA-413 Tower Schedule </t>
  </si>
  <si>
    <t>As per Approved Detail survey TS</t>
  </si>
  <si>
    <t>Type of Structure</t>
  </si>
  <si>
    <t>Detail survey</t>
  </si>
  <si>
    <t>PR released</t>
  </si>
  <si>
    <t xml:space="preserve">TOT </t>
  </si>
  <si>
    <t>Saheb guchait</t>
  </si>
  <si>
    <t>AP 0 - AP 3</t>
  </si>
  <si>
    <t>AP 3 - AP 4</t>
  </si>
  <si>
    <t>SUPPLY STATUS</t>
  </si>
  <si>
    <t>LOA Qty</t>
  </si>
  <si>
    <t>Final Est. Qty</t>
  </si>
  <si>
    <t>Cum. Completed</t>
  </si>
  <si>
    <t>Qty.</t>
  </si>
  <si>
    <t>I</t>
  </si>
  <si>
    <t>SUPPLY</t>
  </si>
  <si>
    <t>Conductor</t>
  </si>
  <si>
    <t xml:space="preserve">Earthwire  </t>
  </si>
  <si>
    <t xml:space="preserve">OPGW drums </t>
  </si>
  <si>
    <t>OPGW H/W fittings</t>
  </si>
  <si>
    <t>Received Qty</t>
  </si>
  <si>
    <t>Balance Qty.</t>
  </si>
  <si>
    <t>C=(A-B)</t>
  </si>
  <si>
    <t>2 i)</t>
  </si>
  <si>
    <t xml:space="preserve">SUPPLY of Stubs </t>
  </si>
  <si>
    <t>1)</t>
  </si>
  <si>
    <t>Set</t>
  </si>
  <si>
    <t>DA(0-2)</t>
  </si>
  <si>
    <t>SUPPLY of TOWER</t>
  </si>
  <si>
    <t>Conductor Accessories H/W</t>
  </si>
  <si>
    <t>DB Sub- Total</t>
  </si>
  <si>
    <t>DC Sub- Total</t>
  </si>
  <si>
    <t>Grand Sub- Total</t>
  </si>
  <si>
    <t>Percenatge</t>
  </si>
  <si>
    <t>NH Crossing-2 nos</t>
  </si>
  <si>
    <t>132 KV S/C BKN-LKS T/L</t>
  </si>
  <si>
    <t>400 KV S/C  STP-BKN T/L</t>
  </si>
  <si>
    <t>220 KV S/C SUR-BKN</t>
  </si>
  <si>
    <t>DA-3 MTR BODY EXT</t>
  </si>
  <si>
    <t>DA-1.5 MTR BODY EXT</t>
  </si>
  <si>
    <t>DA+1.5 MTR BODY EXT</t>
  </si>
  <si>
    <t>DD Sub- Total</t>
  </si>
  <si>
    <t>Final Est.Qty</t>
  </si>
  <si>
    <t>DA up to 9MBE</t>
  </si>
  <si>
    <t xml:space="preserve">Sanjay Construction </t>
  </si>
  <si>
    <t>Progress overview (Tower wise breakups)</t>
  </si>
  <si>
    <t>TOT</t>
  </si>
  <si>
    <t>Total Qty in No's</t>
  </si>
  <si>
    <t xml:space="preserve">FDN </t>
  </si>
  <si>
    <t>Comp.</t>
  </si>
  <si>
    <t>Span</t>
  </si>
  <si>
    <t>Cumm.</t>
  </si>
  <si>
    <t xml:space="preserve">DS Status as on </t>
  </si>
  <si>
    <t>Length (m)</t>
  </si>
  <si>
    <t>Span (km)</t>
  </si>
  <si>
    <t>SPT</t>
  </si>
  <si>
    <t xml:space="preserve">Completed </t>
  </si>
  <si>
    <t>NH</t>
  </si>
  <si>
    <t>132 KV PL</t>
  </si>
  <si>
    <t>400 KV PL</t>
  </si>
  <si>
    <t>11KV LINE</t>
  </si>
  <si>
    <t>Rly</t>
  </si>
  <si>
    <t>220 kv PL</t>
  </si>
  <si>
    <t>400 kv PL</t>
  </si>
  <si>
    <t>765 kv PL</t>
  </si>
  <si>
    <t>Bal.</t>
  </si>
  <si>
    <t>Choudhary construction-1</t>
  </si>
  <si>
    <t>Aug'2024</t>
  </si>
  <si>
    <t>Baldev Raj</t>
  </si>
  <si>
    <t>Suresh Rathi</t>
  </si>
  <si>
    <t>Kalu</t>
  </si>
  <si>
    <t xml:space="preserve">Land owners is not agree to construct  tower in their land </t>
  </si>
  <si>
    <t xml:space="preserve">Profile Status </t>
  </si>
  <si>
    <t xml:space="preserve">Submiteed </t>
  </si>
  <si>
    <t>AP 30 - AP 31</t>
  </si>
  <si>
    <t xml:space="preserve">AL-59 Zebra Conductor </t>
  </si>
  <si>
    <t>Accessories for Conductor AL-59 Zebra</t>
  </si>
  <si>
    <t xml:space="preserve">As per approved Detail survey TS  </t>
  </si>
  <si>
    <t>Structure details tower for tower qty</t>
  </si>
  <si>
    <t>Approved details survey</t>
  </si>
  <si>
    <t>Total Qty</t>
  </si>
  <si>
    <t>DA+4.5</t>
  </si>
  <si>
    <t>Protek infra</t>
  </si>
  <si>
    <t xml:space="preserve">Bharat Singh Anjana </t>
  </si>
  <si>
    <t>Landowner demanded to high compensation</t>
  </si>
  <si>
    <t>Drum</t>
  </si>
  <si>
    <t xml:space="preserve">Ruhela Brothers </t>
  </si>
  <si>
    <t>Chetram</t>
  </si>
  <si>
    <t xml:space="preserve">Mohanram Jangir </t>
  </si>
  <si>
    <t>Sahajrasar</t>
  </si>
  <si>
    <t xml:space="preserve">Pappu Das </t>
  </si>
  <si>
    <t>Nathusar</t>
  </si>
  <si>
    <t xml:space="preserve">Hardevaram </t>
  </si>
  <si>
    <t xml:space="preserve">Ranwasar </t>
  </si>
  <si>
    <t xml:space="preserve">Chhelu charan </t>
  </si>
  <si>
    <t xml:space="preserve">Jivraj Charan </t>
  </si>
  <si>
    <t>Lunkarasar</t>
  </si>
  <si>
    <t>AP 29 - AP 30</t>
  </si>
  <si>
    <t>Sep'2024</t>
  </si>
  <si>
    <t>Ankit Yadav</t>
  </si>
  <si>
    <t xml:space="preserve">Jetharam </t>
  </si>
  <si>
    <t xml:space="preserve">Somasar </t>
  </si>
  <si>
    <t>DA+4.5 MTR BODY EXT</t>
  </si>
  <si>
    <t xml:space="preserve">DC1 </t>
  </si>
  <si>
    <t>SUPPLY STATUS SUMMARY</t>
  </si>
  <si>
    <t>TOWER SUPPLY STATUS SUMMARY</t>
  </si>
  <si>
    <t xml:space="preserve"> TA413 : 765 KV D/C Bikaner III - Neemrana II TL02</t>
  </si>
  <si>
    <t xml:space="preserve">Bhagwan construction </t>
  </si>
  <si>
    <t xml:space="preserve">Tower Erection </t>
  </si>
  <si>
    <t xml:space="preserve">Manoj Kumar Gupta </t>
  </si>
  <si>
    <t xml:space="preserve">
01-07-2024</t>
  </si>
  <si>
    <t xml:space="preserve">
03-07-2024</t>
  </si>
  <si>
    <t xml:space="preserve">
06-07-2024</t>
  </si>
  <si>
    <t xml:space="preserve">
07-07-2024</t>
  </si>
  <si>
    <t>AP 34 - AP 35</t>
  </si>
  <si>
    <t>AP 35 - AP 37</t>
  </si>
  <si>
    <t>AP 37 - AP 38</t>
  </si>
  <si>
    <r>
      <t xml:space="preserve">OWNER: </t>
    </r>
    <r>
      <rPr>
        <sz val="12"/>
        <color theme="1"/>
        <rFont val="Calibri"/>
        <family val="2"/>
        <scheme val="minor"/>
      </rPr>
      <t>M/S. M/S. POWERGRID BIKANER NEEMRANA TRANSMISSION LIMITED (POWER GRID CORPORATION OF INDIA)</t>
    </r>
  </si>
  <si>
    <r>
      <t xml:space="preserve">CONTRACTOR: </t>
    </r>
    <r>
      <rPr>
        <sz val="12"/>
        <color theme="1"/>
        <rFont val="Calibri"/>
        <family val="2"/>
        <scheme val="minor"/>
      </rPr>
      <t xml:space="preserve">M/S. KEC INTERNATIONAL LIMITED. </t>
    </r>
  </si>
  <si>
    <r>
      <t xml:space="preserve">PROJECT: </t>
    </r>
    <r>
      <rPr>
        <sz val="12"/>
        <color theme="1"/>
        <rFont val="Calibri"/>
        <family val="2"/>
        <scheme val="minor"/>
      </rPr>
      <t>CONSTRUCTION OF 765KV D/C Bikaner III to Neemrana II Transmission Line</t>
    </r>
  </si>
  <si>
    <t>STATUTORY PROPOSALS STATUS</t>
  </si>
  <si>
    <t>Sl.No</t>
  </si>
  <si>
    <t>Description of Crossing</t>
  </si>
  <si>
    <t>Crossing Authority</t>
  </si>
  <si>
    <t>Proposal Submission Status</t>
  </si>
  <si>
    <t>Contact Details</t>
  </si>
  <si>
    <t xml:space="preserve"> POWER LINE CROSSINGS</t>
  </si>
  <si>
    <t>SUBMITTED ON DT: 24.07.2024</t>
  </si>
  <si>
    <t>RAILWAY CROSSINGS</t>
  </si>
  <si>
    <t>Railway Line Electrified SingleTrack</t>
  </si>
  <si>
    <t>NORTH WEST RAILWAY ZONE</t>
  </si>
  <si>
    <t>SUBMITTED ON DT: 24.08.2024</t>
  </si>
  <si>
    <t xml:space="preserve"> FOREST CROSSING/CLEARANCE</t>
  </si>
  <si>
    <t>Forest Department</t>
  </si>
  <si>
    <t>SUBMITTED ON DT: 15.06.2024</t>
  </si>
  <si>
    <t>CANAL CROSSINGS</t>
  </si>
  <si>
    <t>Canal crossing</t>
  </si>
  <si>
    <t>-</t>
  </si>
  <si>
    <t xml:space="preserve"> NATIONAL HIGHWAY CROSSING</t>
  </si>
  <si>
    <t>BIKANER DIVISION</t>
  </si>
  <si>
    <t>SUBMITTED ON DT: 21.08.2024</t>
  </si>
  <si>
    <t>NH - 754A</t>
  </si>
  <si>
    <t xml:space="preserve"> STATE HIGHWAY CROSSING</t>
  </si>
  <si>
    <t>Documentation preparation under process</t>
  </si>
  <si>
    <t>Under preparation</t>
  </si>
  <si>
    <t>Shall be submitted on dt: 28.09.2024</t>
  </si>
  <si>
    <t>Summary</t>
  </si>
  <si>
    <t>Total Nos</t>
  </si>
  <si>
    <t>Proposal Submitted</t>
  </si>
  <si>
    <t>Approval/NOC Obtained</t>
  </si>
  <si>
    <t>POWERLINE CROSSINGS</t>
  </si>
  <si>
    <t>NATIONAL HIGHWAY CROSSINGS</t>
  </si>
  <si>
    <t>RAILWAY CROSSING</t>
  </si>
  <si>
    <t>FOREST CLEARANCE</t>
  </si>
  <si>
    <t>CANAL CROSSING</t>
  </si>
  <si>
    <t xml:space="preserve">CIVIL AVIATION </t>
  </si>
  <si>
    <t>PTCC</t>
  </si>
  <si>
    <t>j</t>
  </si>
  <si>
    <t xml:space="preserve">Receipt of OPGW  &amp; its Accessories at site </t>
  </si>
  <si>
    <t xml:space="preserve">Landowner not allowing to work in their field </t>
  </si>
  <si>
    <t>Hold for RLY</t>
  </si>
  <si>
    <t>Hold For PLC</t>
  </si>
  <si>
    <t>Hold for NH</t>
  </si>
  <si>
    <t>36A/0</t>
  </si>
  <si>
    <t>36A/1</t>
  </si>
  <si>
    <t>36A/2</t>
  </si>
  <si>
    <t xml:space="preserve">Suraj </t>
  </si>
  <si>
    <t xml:space="preserve">Ashuram Sinvar </t>
  </si>
  <si>
    <t>OM Das</t>
  </si>
  <si>
    <t xml:space="preserve">Panpaliya </t>
  </si>
  <si>
    <t xml:space="preserve">Narsi Das </t>
  </si>
  <si>
    <t>07-10-24</t>
  </si>
  <si>
    <t>Forest Depart Bikaner/Raj.</t>
  </si>
  <si>
    <t>Forest Depart Churu/Raj.</t>
  </si>
  <si>
    <t xml:space="preserve">Munna </t>
  </si>
  <si>
    <t>Vikram</t>
  </si>
  <si>
    <t>Kartik Mahto</t>
  </si>
  <si>
    <t>Oct'2024</t>
  </si>
  <si>
    <t xml:space="preserve">Suraj /Vikram </t>
  </si>
  <si>
    <t>Documents Prepared and Submitted through mail on dtd 17.10.2024</t>
  </si>
  <si>
    <t>OIL PIPELINE CROSSING</t>
  </si>
  <si>
    <t>LOC 36A/2</t>
  </si>
  <si>
    <t>AP 37</t>
  </si>
  <si>
    <t xml:space="preserve">Crude Oil pipeline </t>
  </si>
  <si>
    <t>SUBMITTED ON DT: 17.10.2024</t>
  </si>
  <si>
    <t xml:space="preserve">OIL Pipeline </t>
  </si>
  <si>
    <t>Suraj Kumar</t>
  </si>
  <si>
    <t>AP 38 - AP 39</t>
  </si>
  <si>
    <t>AP 39 - AP 40</t>
  </si>
  <si>
    <t>AP 16 - AP 19</t>
  </si>
  <si>
    <t>AP 19 - AP 20</t>
  </si>
  <si>
    <t>Documents Prepared and Submitted through mail to PGCIL on dtd 24.07.2024</t>
  </si>
  <si>
    <t>Documents Prepared and Submitted through mail to PGCIL on dtd 17.10.2024</t>
  </si>
  <si>
    <t xml:space="preserve">Only 26 Locs testing required </t>
  </si>
  <si>
    <t xml:space="preserve">Sanjay </t>
  </si>
  <si>
    <t xml:space="preserve">Sushil </t>
  </si>
  <si>
    <t>27/10/202</t>
  </si>
  <si>
    <t>Adani Power</t>
  </si>
  <si>
    <t>Documents Prepared and Submitted  on dtd 17.10.2024</t>
  </si>
  <si>
    <t>Row due to Sunsure Objection</t>
  </si>
  <si>
    <t>Nishit</t>
  </si>
  <si>
    <t>DB2+2</t>
  </si>
  <si>
    <t>SL No</t>
  </si>
  <si>
    <t>Per Tower Unit Weight (As per approved BOM)</t>
  </si>
  <si>
    <t xml:space="preserve"> HT Steel (MT)</t>
  </si>
  <si>
    <t xml:space="preserve"> Mild Steel (MT)</t>
  </si>
  <si>
    <t>PW (MT)</t>
  </si>
  <si>
    <t>Bolts &amp; Nuts (MT)</t>
  </si>
  <si>
    <t>Total Weight of Tower (MT)</t>
  </si>
  <si>
    <t>Tower with extensions Up to +9M</t>
  </si>
  <si>
    <t>Expressway Crossing (NH754A)</t>
  </si>
  <si>
    <t>RC</t>
  </si>
  <si>
    <t>Construction Revenue</t>
  </si>
  <si>
    <t>DA+6 TOWER</t>
  </si>
  <si>
    <t>J1</t>
  </si>
  <si>
    <t>G1</t>
  </si>
  <si>
    <t>K=(+1M EXTENSION BOTH SIDE)</t>
  </si>
  <si>
    <t>Total (G1+K+JI)</t>
  </si>
  <si>
    <t>Breadth</t>
  </si>
  <si>
    <t>J2</t>
  </si>
  <si>
    <t>Total (J2+G1+K)</t>
  </si>
  <si>
    <t>Area of DA+6 Tower (L*B)</t>
  </si>
  <si>
    <t>Location no</t>
  </si>
  <si>
    <t>Area (m^2)</t>
  </si>
  <si>
    <t>31.921.63</t>
  </si>
  <si>
    <t>J</t>
  </si>
  <si>
    <t>DA+9 TOWER</t>
  </si>
  <si>
    <t>Area of DB1+3 Tower (L*B)</t>
  </si>
  <si>
    <t>Area of DB1+6  Tower (L*B)</t>
  </si>
  <si>
    <t>Span Area</t>
  </si>
  <si>
    <t>C=Span*67 mtr</t>
  </si>
  <si>
    <t>WORKING SHEET</t>
  </si>
  <si>
    <t>Bajrang nath</t>
  </si>
  <si>
    <t>AP5</t>
  </si>
  <si>
    <t>sushil</t>
  </si>
  <si>
    <t xml:space="preserve">Bharat Singh Anjana  </t>
  </si>
  <si>
    <t>Bharat Singh Anjana</t>
  </si>
  <si>
    <t xml:space="preserve">Raju Mahto </t>
  </si>
  <si>
    <t xml:space="preserve">Mustak </t>
  </si>
  <si>
    <t xml:space="preserve">TP tower modified cross arms </t>
  </si>
  <si>
    <t>'TP tower modified cross arms</t>
  </si>
  <si>
    <t>Raju Mahto</t>
  </si>
  <si>
    <t xml:space="preserve">Suraj Kumar </t>
  </si>
  <si>
    <t>Sushil Kumar</t>
  </si>
  <si>
    <t>Sanjay Kumar</t>
  </si>
  <si>
    <t>DD TYPE (45)</t>
  </si>
  <si>
    <t>DD TYPE (60)</t>
  </si>
  <si>
    <t>DD TYPE (18&amp;25)</t>
  </si>
  <si>
    <t>DB1 up to 9MBE</t>
  </si>
  <si>
    <t>DB1 up to 12MBE</t>
  </si>
  <si>
    <t>DB2 up to 9MBE</t>
  </si>
  <si>
    <t>DC1 up to 9MBE</t>
  </si>
  <si>
    <t>DC2 up to 9MBE</t>
  </si>
  <si>
    <t>DC2 +15 MTR</t>
  </si>
  <si>
    <t>Detailed Survey Submitted(Km)</t>
  </si>
  <si>
    <t>Detail survey approved (Kms)</t>
  </si>
  <si>
    <t>Detailed Survey Completed(Km)</t>
  </si>
  <si>
    <t>Vasu dev singh-1</t>
  </si>
  <si>
    <t>Vasu dev singh-2</t>
  </si>
  <si>
    <t xml:space="preserve">Gantry </t>
  </si>
  <si>
    <t>Vishwas construction</t>
  </si>
  <si>
    <t>vishwas construction</t>
  </si>
  <si>
    <t xml:space="preserve">Chetram </t>
  </si>
  <si>
    <t xml:space="preserve">Maa Laxmi Enterprises </t>
  </si>
  <si>
    <t>Punam Devi-1</t>
  </si>
  <si>
    <t>RC 4 Leg</t>
  </si>
  <si>
    <t>Bajarang Nath</t>
  </si>
  <si>
    <t>ROW for Approch (Kund)</t>
  </si>
  <si>
    <t>Punam Devi-2</t>
  </si>
  <si>
    <t>Punam Devi-3</t>
  </si>
  <si>
    <t xml:space="preserve">Haridas </t>
  </si>
  <si>
    <t xml:space="preserve">Mustak &amp; Abul </t>
  </si>
  <si>
    <t xml:space="preserve">Karni Kripa Trading Company </t>
  </si>
  <si>
    <t>approved</t>
  </si>
  <si>
    <t>06.12.2024</t>
  </si>
  <si>
    <t xml:space="preserve">Abul </t>
  </si>
  <si>
    <t xml:space="preserve">Dharmendra Das </t>
  </si>
  <si>
    <t xml:space="preserve">Gulshan Kumar </t>
  </si>
  <si>
    <t xml:space="preserve">Hazari Yadav </t>
  </si>
  <si>
    <t>Praveen Kumar</t>
  </si>
  <si>
    <t xml:space="preserve">Sachinder </t>
  </si>
  <si>
    <t xml:space="preserve">Pawan </t>
  </si>
  <si>
    <t xml:space="preserve">HSK Construction </t>
  </si>
  <si>
    <t>Dec'24</t>
  </si>
  <si>
    <t xml:space="preserve">Prop. Name </t>
  </si>
  <si>
    <t>Kartik</t>
  </si>
  <si>
    <t xml:space="preserve">Ajahar </t>
  </si>
  <si>
    <t>Saheb guchait/ Praddep</t>
  </si>
  <si>
    <t>Jai Prakash</t>
  </si>
  <si>
    <t xml:space="preserve">Aman </t>
  </si>
  <si>
    <t>Nikhil Singh</t>
  </si>
  <si>
    <t>Gangadin sahoo</t>
  </si>
  <si>
    <t>Under approval</t>
  </si>
  <si>
    <t>Jan'25</t>
  </si>
  <si>
    <t>04.01.2025</t>
  </si>
  <si>
    <t>ADANI</t>
  </si>
  <si>
    <t xml:space="preserve">Ganesh </t>
  </si>
  <si>
    <t xml:space="preserve">Muniram </t>
  </si>
  <si>
    <t xml:space="preserve">Jaiprakash </t>
  </si>
  <si>
    <t xml:space="preserve">MB Sharma </t>
  </si>
  <si>
    <t>Manoj Kumar Gupta</t>
  </si>
  <si>
    <t>Stringing (Km)</t>
  </si>
  <si>
    <t>4a)</t>
  </si>
  <si>
    <t xml:space="preserve">SK Infratech </t>
  </si>
  <si>
    <t>Gang Engauged on : 18-01-25</t>
  </si>
  <si>
    <t xml:space="preserve">Mithilesh </t>
  </si>
  <si>
    <t>Gopal Muni</t>
  </si>
  <si>
    <t>Punam Devi-4</t>
  </si>
  <si>
    <t>DD TYPE (30&amp;35)</t>
  </si>
  <si>
    <t>Vi</t>
  </si>
  <si>
    <t>Row in foundation work due to Obstruction by land owner</t>
  </si>
  <si>
    <t>ROW in Pit marking as Landowner not allowing for foundation.</t>
  </si>
  <si>
    <t>Foundation works stopped by local villegers at this location</t>
  </si>
  <si>
    <t>Works stopped due to ROW by land owners.</t>
  </si>
  <si>
    <r>
      <rPr>
        <b/>
        <i/>
        <sz val="11"/>
        <color rgb="FF00B050"/>
        <rFont val="Calibri"/>
        <family val="2"/>
        <scheme val="minor"/>
      </rPr>
      <t xml:space="preserve">Bajrang das S/o Ramrakh das </t>
    </r>
    <r>
      <rPr>
        <i/>
        <sz val="11"/>
        <rFont val="Calibri"/>
        <family val="2"/>
        <scheme val="minor"/>
      </rPr>
      <t>Poonam das s/o Nayak das</t>
    </r>
  </si>
  <si>
    <r>
      <t xml:space="preserve">Proposal Submitted to RVPN Authority on dated 21.10.2024
Site joint visit done on date-13.11.2024                                               </t>
    </r>
    <r>
      <rPr>
        <b/>
        <sz val="11"/>
        <rFont val="Calibri"/>
        <family val="2"/>
        <scheme val="minor"/>
      </rPr>
      <t>NOC obtained - 06.12.2024</t>
    </r>
  </si>
  <si>
    <r>
      <t xml:space="preserve">Proposal Submitted to RVPN Authority on dated 21.10.2024
Site Joint visit done on date 12.11.2024                                        </t>
    </r>
    <r>
      <rPr>
        <b/>
        <sz val="11"/>
        <rFont val="Calibri"/>
        <family val="2"/>
        <scheme val="minor"/>
      </rPr>
      <t>NOC obtained - 06.12.2024</t>
    </r>
  </si>
  <si>
    <r>
      <t xml:space="preserve">Proposal Submitted to PGCIL Authority on dated 21.10.2024                                                                                       </t>
    </r>
    <r>
      <rPr>
        <b/>
        <sz val="11"/>
        <rFont val="Calibri"/>
        <family val="2"/>
        <scheme val="minor"/>
      </rPr>
      <t>Mail obtained from PGCIL-  23.12.2024</t>
    </r>
  </si>
  <si>
    <r>
      <t xml:space="preserve">Proposal Submitted to Concern Adani Authority and soft copy on dated 28.10.2024 Site Joint visit done on dtd 26.11.2024 </t>
    </r>
    <r>
      <rPr>
        <b/>
        <sz val="11"/>
        <rFont val="Calibri"/>
        <family val="2"/>
        <scheme val="minor"/>
      </rPr>
      <t>NOC obtained on dtd: 21.01.2025</t>
    </r>
  </si>
  <si>
    <t>Chinmoy samnta</t>
  </si>
  <si>
    <t>Mari Mutthu</t>
  </si>
  <si>
    <t>Sanjay kumar</t>
  </si>
  <si>
    <t xml:space="preserve">Susheel </t>
  </si>
  <si>
    <t>Foundation kept on hold Due to Sunsure Objection</t>
  </si>
  <si>
    <t xml:space="preserve">Landowner not allowing to work in their field due to approch issue </t>
  </si>
  <si>
    <t>during meeting with PGCIL ON dtd 06-02-25. We can work in the section from 4A/5 to 7/0</t>
  </si>
  <si>
    <t>Further work on hold from Gantry to 4A/4 -25 Locations affected (12 locations for Foundation work and 25 locations for tower erection work)  due to Sunsure objection.</t>
  </si>
  <si>
    <t xml:space="preserve">Veer Teja </t>
  </si>
  <si>
    <t xml:space="preserve">Suraji </t>
  </si>
  <si>
    <t>AP 21 - AP 22</t>
  </si>
  <si>
    <t>Feb'25</t>
  </si>
  <si>
    <t>4/5 to 7/0</t>
  </si>
  <si>
    <t xml:space="preserve">Gantry to 4/4 </t>
  </si>
  <si>
    <t xml:space="preserve">Sati Maa Treading </t>
  </si>
  <si>
    <t>vishwas construction-2</t>
  </si>
  <si>
    <t>vishwas construction-1</t>
  </si>
  <si>
    <t>Gangadin Sahoo</t>
  </si>
  <si>
    <t>DCT</t>
  </si>
  <si>
    <t>Mail approval 05-02-2025</t>
  </si>
  <si>
    <t>AP-34 to AP 35</t>
  </si>
  <si>
    <t xml:space="preserve">Stringing </t>
  </si>
  <si>
    <t>Gang idled since 09th Feb  to 20 FEB'25 due to no availibility of Shut down on time .</t>
  </si>
  <si>
    <t>Survey</t>
  </si>
  <si>
    <t>Gang idled since 09th Feb  to 20 FEB'25 due to non availibility of working front.</t>
  </si>
  <si>
    <t xml:space="preserve">2 pradeep 2 Nisit </t>
  </si>
  <si>
    <t>Mari Mutthu/ Pradeep /Nishit</t>
  </si>
  <si>
    <t>Mari Mutthu/Saheb</t>
  </si>
  <si>
    <t>DA</t>
  </si>
  <si>
    <t>DC1</t>
  </si>
  <si>
    <t xml:space="preserve">Existing (Approved ) route </t>
  </si>
  <si>
    <t xml:space="preserve">Modified Diverted route </t>
  </si>
  <si>
    <t>44/1</t>
  </si>
  <si>
    <t>Prabhakar</t>
  </si>
  <si>
    <t>44/2</t>
  </si>
  <si>
    <t>44/3</t>
  </si>
  <si>
    <t>44/4</t>
  </si>
  <si>
    <t>44/5</t>
  </si>
  <si>
    <t>45/0</t>
  </si>
  <si>
    <t>46/0</t>
  </si>
  <si>
    <t>PLC</t>
  </si>
  <si>
    <t>132KV</t>
  </si>
  <si>
    <t>2A/0</t>
  </si>
  <si>
    <t>AP-2A</t>
  </si>
  <si>
    <t>2A/1</t>
  </si>
  <si>
    <t>2A/2</t>
  </si>
  <si>
    <t>2A/3</t>
  </si>
  <si>
    <t>2A/4</t>
  </si>
  <si>
    <t>2A/5</t>
  </si>
  <si>
    <t>2A/6</t>
  </si>
  <si>
    <t>3A/0</t>
  </si>
  <si>
    <t>3A/1</t>
  </si>
  <si>
    <t>3A/2</t>
  </si>
  <si>
    <t>3A/3</t>
  </si>
  <si>
    <t>3A/4</t>
  </si>
  <si>
    <t>3A/5</t>
  </si>
  <si>
    <t>3A/6</t>
  </si>
  <si>
    <t>3B/0</t>
  </si>
  <si>
    <t>3B/1</t>
  </si>
  <si>
    <t>3B/2</t>
  </si>
  <si>
    <t>3B/3</t>
  </si>
  <si>
    <t>NO CHANGE S</t>
  </si>
  <si>
    <t>AP45</t>
  </si>
  <si>
    <t>AP46</t>
  </si>
  <si>
    <t>SUNSURE(SOLAR) ROUTE DIVERTED AREA</t>
  </si>
  <si>
    <t>Foundation Dismentling required</t>
  </si>
  <si>
    <t xml:space="preserve">Due to sunsure objection change in Route </t>
  </si>
  <si>
    <t>AP 44 - AP 46</t>
  </si>
  <si>
    <t>TP TWR</t>
  </si>
  <si>
    <t>AP-38/0</t>
  </si>
  <si>
    <t>Sl no.</t>
  </si>
  <si>
    <t>Type</t>
  </si>
  <si>
    <t>Crossing details</t>
  </si>
  <si>
    <t>Manual</t>
  </si>
  <si>
    <t>TSE</t>
  </si>
  <si>
    <t xml:space="preserve">132 KV </t>
  </si>
  <si>
    <t>400KV</t>
  </si>
  <si>
    <t>220KV</t>
  </si>
  <si>
    <t>765KV</t>
  </si>
  <si>
    <t>Exp-Way</t>
  </si>
  <si>
    <t>Total Length (Km)</t>
  </si>
  <si>
    <t>Total=&gt;&gt;</t>
  </si>
  <si>
    <t>AP-4 - AP-4A/0</t>
  </si>
  <si>
    <t>AP-4A/0 - AP-5</t>
  </si>
  <si>
    <t>AP-5 - AP-5A/0</t>
  </si>
  <si>
    <t>AP-5A/0 - AP-6</t>
  </si>
  <si>
    <t>AP-6 - AP-7</t>
  </si>
  <si>
    <t>AP-7 - AP-7A/0</t>
  </si>
  <si>
    <t>AP-7A/0 - AP-8/0</t>
  </si>
  <si>
    <t>AP-8/0 - AP-8A/0</t>
  </si>
  <si>
    <t>AP-8A/0 - AP-9/0</t>
  </si>
  <si>
    <t>AP-9/0 - AP-10/0</t>
  </si>
  <si>
    <t>AP-10/0 - AP-11/0</t>
  </si>
  <si>
    <t>AP-11/0 - AP-12/0</t>
  </si>
  <si>
    <t>AP-12/0 - AP-13/0</t>
  </si>
  <si>
    <t>AP-13/0 - AP-13A/0</t>
  </si>
  <si>
    <t>AP-13A/0 - AP-14/0</t>
  </si>
  <si>
    <t>AP-14/0 - AP-15/0</t>
  </si>
  <si>
    <t>AP-15/0 - AP-16/0</t>
  </si>
  <si>
    <t>AP-16/0 - AP-17/0</t>
  </si>
  <si>
    <t>AP-17/0 - AP-18/0</t>
  </si>
  <si>
    <t>AP-18/0 - AP-19/0</t>
  </si>
  <si>
    <t>AP-19/0 - AP-20/0</t>
  </si>
  <si>
    <t>AP-20/0 - AP-21/0</t>
  </si>
  <si>
    <t>AP-21/0 - AP-22/0</t>
  </si>
  <si>
    <t>AP-22/0 - AP-23/0</t>
  </si>
  <si>
    <t>AP-23/0 - AP-23A/0</t>
  </si>
  <si>
    <t>AP-23A/0 - AP-24/0</t>
  </si>
  <si>
    <t>AP-24/0 - AP-25/0</t>
  </si>
  <si>
    <t>AP-25/0 - AP-26/0</t>
  </si>
  <si>
    <t>AP-26/0 - AP-27/0</t>
  </si>
  <si>
    <t>AP-27/0 - AP-28/0</t>
  </si>
  <si>
    <t>AP-28/0 - AP-29/0</t>
  </si>
  <si>
    <t>AP-29/0 - AP-29A/0</t>
  </si>
  <si>
    <t>AP-29A/0 - AP-30/0</t>
  </si>
  <si>
    <t>AP-30/0 - AP-31/0</t>
  </si>
  <si>
    <t>AP-31/0 - AP-32/0</t>
  </si>
  <si>
    <t>AP-32/0 - AP-32A/0</t>
  </si>
  <si>
    <t>AP-32A/0 - AP-33/0</t>
  </si>
  <si>
    <t>AP-33/0 - AP-34/0</t>
  </si>
  <si>
    <t>AP-34/0 - AP-35/0</t>
  </si>
  <si>
    <t>AP-35/0 - AP-36/0</t>
  </si>
  <si>
    <t>AP-36/0 - AP-36A/0</t>
  </si>
  <si>
    <t>AP-36A/0 - AP-37/0</t>
  </si>
  <si>
    <t>AP-37/0 - AP-37A/0</t>
  </si>
  <si>
    <t>AP-37A/0 - AP-38/0</t>
  </si>
  <si>
    <t>AP-38/0 - AP-39/0</t>
  </si>
  <si>
    <t>AP-39/0 - AP-40/0</t>
  </si>
  <si>
    <t>AP-40/0 - AP-40A/0</t>
  </si>
  <si>
    <t>AP-40A/0 - AP-41/0</t>
  </si>
  <si>
    <t>AP-41/0 - AP-42/0</t>
  </si>
  <si>
    <t>AP-42/0 - AP-42/3</t>
  </si>
  <si>
    <t>AP-42/3 - AP-43/0</t>
  </si>
  <si>
    <t>AP-43/0 - AP-44/0</t>
  </si>
  <si>
    <t>Stretch Readiness Status - 765 KV D/C Bikaner III - Neemrana II TL02 TA-413</t>
  </si>
  <si>
    <t>Section Length</t>
  </si>
  <si>
    <t>Bal. Loc.</t>
  </si>
  <si>
    <t>Erection</t>
  </si>
  <si>
    <t>Stringing</t>
  </si>
  <si>
    <t>Paying out</t>
  </si>
  <si>
    <t>Stretch Ready</t>
  </si>
  <si>
    <t>Stringing status</t>
  </si>
  <si>
    <t>No. of Locations
(Including for end twr)</t>
  </si>
  <si>
    <t>Railway</t>
  </si>
  <si>
    <t>Gantry - AP-1</t>
  </si>
  <si>
    <t>Line length</t>
  </si>
  <si>
    <t>Section ready for stringing</t>
  </si>
  <si>
    <t>Balance Available section</t>
  </si>
  <si>
    <t>Balance Work</t>
  </si>
  <si>
    <t>2MRC Sandy</t>
  </si>
  <si>
    <t>Kartik Jhorar</t>
  </si>
  <si>
    <t>Tower Qty</t>
  </si>
  <si>
    <t>Overall Tower location details As per Previous Estimate</t>
  </si>
  <si>
    <t>Overall Tower location details As per Latest Estimate</t>
  </si>
  <si>
    <t xml:space="preserve">As per Previous Estimate </t>
  </si>
  <si>
    <t xml:space="preserve">As per Latest Estimate </t>
  </si>
  <si>
    <t>Plan for this Month</t>
  </si>
  <si>
    <t xml:space="preserve">Rudra </t>
  </si>
  <si>
    <t>38/0-39/0</t>
  </si>
  <si>
    <t>ROW Due to  Farmer demand the Erection Payment.</t>
  </si>
  <si>
    <t>38/5-Mahinder Singh
38/6-Raga Ram
38/10-Heernath
38/9-Gulab
38/8-Uda Ram
38/7-Karni Singh</t>
  </si>
  <si>
    <t>8094847479
6377448078
6378768222
9772445832
982834769
7665467026</t>
  </si>
  <si>
    <t>Patemdesar</t>
  </si>
  <si>
    <t>132 KV  D/C Halsar-Patlisar T/L</t>
  </si>
  <si>
    <t>SUBMITTED ON DT: 01.03.2025</t>
  </si>
  <si>
    <t>Documents Prepared and Submitted through mail to PGCIL on dtd 01.03.2025</t>
  </si>
  <si>
    <t>Defence Aviation</t>
  </si>
  <si>
    <t>2a/2</t>
  </si>
  <si>
    <t>44/1-AP46</t>
  </si>
  <si>
    <t>3b/1</t>
  </si>
  <si>
    <t>AP-28-Completed
AP 29-Completed</t>
  </si>
  <si>
    <t>AP-1 - AP-2A</t>
  </si>
  <si>
    <t>AP/2A - AP/3A</t>
  </si>
  <si>
    <t>2A/1 ,2A/2 ,2A/3 ,2A/4,2A/6 ,2A/5 ,3A/0</t>
  </si>
  <si>
    <t>AP3A/0-AP3B/0</t>
  </si>
  <si>
    <t>3A/1 ,3A/2 ,3A/3 ,3A/4 ,3A/5 ,3A/6 ,3B/0</t>
  </si>
  <si>
    <t>AP3B/0-AP4/0</t>
  </si>
  <si>
    <t>3B/1 , 3B/2 ,3B/3 ,4/0</t>
  </si>
  <si>
    <t>4/5 ,4A/0</t>
  </si>
  <si>
    <t>4A/1 ,4A/2 ,4A/3 ,4A/4 ,4A/5 ,4A/6 ,5/0</t>
  </si>
  <si>
    <t>5/1,2,3,4,5,6,7,8,9,10,5A/0</t>
  </si>
  <si>
    <t>6/1 ,2,3,4,5,6,7,8,9,10,11,12,7/0</t>
  </si>
  <si>
    <t>20/3 ,20/4 ,20/5 ,20/6 ,21/0</t>
  </si>
  <si>
    <t>22/1 ,22/2 ,22/3</t>
  </si>
  <si>
    <t>32A/1 ,33/0</t>
  </si>
  <si>
    <t>33/1 ,33/2 ,33/3 ,33/4 ,33/7 ,33/9</t>
  </si>
  <si>
    <t>35/2 ,35/3 , 35/10</t>
  </si>
  <si>
    <t>35/2 ,35/3 ,35/10 ,36/0</t>
  </si>
  <si>
    <t>37/1 ,37/2 ,37/3</t>
  </si>
  <si>
    <t>43/1 ,43/2 ,43/3 ,43/4 ,43/5,43/6 ,43/7 ,43/8 ,48/0</t>
  </si>
  <si>
    <t>AP-44/0-AP45/0</t>
  </si>
  <si>
    <t>44/1,44/2,44/3,44/4,44/5,45/0</t>
  </si>
  <si>
    <t>AP-45/0-AP-46/0</t>
  </si>
  <si>
    <t>3B/3 ,4/0</t>
  </si>
  <si>
    <t>Shashi Ram Saran</t>
  </si>
  <si>
    <t>Bhugna Ram</t>
  </si>
  <si>
    <t>Mala Ram</t>
  </si>
  <si>
    <t>Kisan Soma Sar</t>
  </si>
  <si>
    <t xml:space="preserve">TSE </t>
  </si>
  <si>
    <t>chetram</t>
  </si>
  <si>
    <t>2A/1 ,2A/6</t>
  </si>
  <si>
    <t>Abul</t>
  </si>
  <si>
    <t>March'25</t>
  </si>
  <si>
    <t>39/6  ,39/10 ,39/11 ,40/0</t>
  </si>
  <si>
    <t>April'25</t>
  </si>
  <si>
    <t>Landowner Not Allowed The Fdn Work</t>
  </si>
  <si>
    <t>Munni Nath</t>
  </si>
  <si>
    <t>Sanjay</t>
  </si>
  <si>
    <t>saheb guchait</t>
  </si>
  <si>
    <t>Shi Ram</t>
  </si>
  <si>
    <t>T</t>
  </si>
  <si>
    <t>DA+9 (RC)</t>
  </si>
  <si>
    <t>Stringing Type</t>
  </si>
  <si>
    <t>Stringing Compl</t>
  </si>
  <si>
    <t>Stringing WIP</t>
  </si>
  <si>
    <t>Balanced</t>
  </si>
  <si>
    <t>Section Length (M)</t>
  </si>
  <si>
    <r>
      <t xml:space="preserve">Site Joint visit done on date 22.03.2025 
</t>
    </r>
    <r>
      <rPr>
        <b/>
        <sz val="11"/>
        <rFont val="Calibri"/>
        <family val="2"/>
        <scheme val="minor"/>
      </rPr>
      <t>NOC Obtained on 09.04.2025</t>
    </r>
  </si>
  <si>
    <t>Saheeb</t>
  </si>
  <si>
    <t>vishwas construction 2</t>
  </si>
  <si>
    <t>Vishwas Construction 1</t>
  </si>
  <si>
    <t>DA 2M RC</t>
  </si>
  <si>
    <t>DB 2M RC</t>
  </si>
  <si>
    <t>DD60+18 2M RC</t>
  </si>
  <si>
    <t>Suraj</t>
  </si>
  <si>
    <t>CP</t>
  </si>
  <si>
    <t>Dev narayan traders</t>
  </si>
  <si>
    <t>April'26</t>
  </si>
  <si>
    <t>April'27</t>
  </si>
  <si>
    <t>April'28</t>
  </si>
  <si>
    <t>Hold due to Gantry</t>
  </si>
  <si>
    <t>Vishwas Construction</t>
  </si>
  <si>
    <t>suraj</t>
  </si>
  <si>
    <t>21.04.2025</t>
  </si>
  <si>
    <t>B K Construction</t>
  </si>
  <si>
    <t>19.04.2025</t>
  </si>
  <si>
    <t>1/0,2A/0,2A/1</t>
  </si>
  <si>
    <t>AP14-Completed
AP15-Completed</t>
  </si>
  <si>
    <t>24.04.2025</t>
  </si>
  <si>
    <t xml:space="preserve"> Vishwas Construction</t>
  </si>
  <si>
    <t>High Compensation Demand</t>
  </si>
  <si>
    <t>Gopal</t>
  </si>
  <si>
    <t>Bandnau</t>
  </si>
  <si>
    <t>Route Diverted</t>
  </si>
  <si>
    <t>May'25</t>
  </si>
  <si>
    <t xml:space="preserve">Amristar - Jamnagar Expressway NH-754 A </t>
  </si>
  <si>
    <t>02-05-2025</t>
  </si>
  <si>
    <t>The farmer did not agree to install the tower in their field."</t>
  </si>
  <si>
    <t>AP-43/0 - AP-43/5</t>
  </si>
  <si>
    <t>AP-43/5-AP-44/0</t>
  </si>
  <si>
    <t xml:space="preserve">HMPL OIL PIPE LINE  </t>
  </si>
  <si>
    <t xml:space="preserve">Manoj Kumar </t>
  </si>
  <si>
    <t>Sl No.</t>
  </si>
  <si>
    <t>AP22-Completed
AP23-Completed</t>
  </si>
  <si>
    <t>AP24-Completed
AP25-Completed</t>
  </si>
  <si>
    <t>AP26-Completed
AP27-Completed</t>
  </si>
  <si>
    <t>AP45-Completed
AP46-Completed</t>
  </si>
  <si>
    <t xml:space="preserve">N/A </t>
  </si>
  <si>
    <t>Porposal submiited 0n 17.04.25.</t>
  </si>
  <si>
    <t xml:space="preserve">Dtd :16-05-25 clearance received </t>
  </si>
  <si>
    <t>Rahul Kumar</t>
  </si>
  <si>
    <t>DCT+0M (TP)</t>
  </si>
  <si>
    <t>NOC obtained 23.05.2025</t>
  </si>
  <si>
    <r>
      <t>Proposal Submitted to RVPN Authority on dated 04.11.2024
Site joint visit done on date-08.01.2025                                                                                   (</t>
    </r>
    <r>
      <rPr>
        <b/>
        <sz val="11"/>
        <rFont val="Calibri"/>
        <family val="2"/>
        <scheme val="minor"/>
      </rPr>
      <t>NOC Obtained on 23.05.2025</t>
    </r>
    <r>
      <rPr>
        <sz val="11"/>
        <rFont val="Calibri"/>
        <family val="2"/>
        <scheme val="minor"/>
      </rPr>
      <t>)</t>
    </r>
  </si>
  <si>
    <r>
      <t xml:space="preserve">Proposal Submitted to Haiways Authority on dtd 01.10.24 &amp; Hard copy submitted Site Joint visit done on dtd 19.11.2024                                                               </t>
    </r>
    <r>
      <rPr>
        <b/>
        <sz val="11"/>
        <rFont val="Calibri"/>
        <family val="2"/>
        <scheme val="minor"/>
      </rPr>
      <t xml:space="preserve"> (Mail Obtained 05-02-2025 )</t>
    </r>
  </si>
  <si>
    <t>Details of Erection</t>
  </si>
  <si>
    <t xml:space="preserve">Aman/ Suraj </t>
  </si>
  <si>
    <r>
      <t xml:space="preserve">Proposal Submitted to DEE office on dated 21-10-2024
Site joint visit done on date-28-11-2024                                           </t>
    </r>
    <r>
      <rPr>
        <b/>
        <sz val="11"/>
        <rFont val="Calibri"/>
        <family val="2"/>
        <scheme val="minor"/>
      </rPr>
      <t>(Mail Obtained 16-05-2025 )</t>
    </r>
  </si>
  <si>
    <t xml:space="preserve">Earthwire Final Sag </t>
  </si>
  <si>
    <t>AP-19-Completed 
AP 20- Completed</t>
  </si>
  <si>
    <r>
      <t xml:space="preserve">Name of Client: </t>
    </r>
    <r>
      <rPr>
        <sz val="11"/>
        <rFont val="Calibri"/>
        <family val="2"/>
      </rPr>
      <t>PowerGrid Bikaner Neemrana Transmission Limited (Power Grid Corporation of India)</t>
    </r>
    <r>
      <rPr>
        <b/>
        <sz val="11"/>
        <rFont val="Calibri"/>
        <family val="2"/>
      </rPr>
      <t xml:space="preserve">                                                                                                                                                    Project Duration : 21 Month </t>
    </r>
  </si>
  <si>
    <r>
      <t xml:space="preserve">Name of Line: </t>
    </r>
    <r>
      <rPr>
        <sz val="11"/>
        <rFont val="Calibri"/>
        <family val="2"/>
      </rPr>
      <t>765 KV D/C Bikaner III - Neemrana II TL02</t>
    </r>
    <r>
      <rPr>
        <b/>
        <sz val="11"/>
        <rFont val="Calibri"/>
        <family val="2"/>
      </rPr>
      <t xml:space="preserve">                                                                                                                                                                                                                                           LOA Value: 371 Crore</t>
    </r>
  </si>
  <si>
    <r>
      <rPr>
        <b/>
        <sz val="11"/>
        <rFont val="Calibri"/>
        <family val="2"/>
      </rPr>
      <t xml:space="preserve">NOA No: </t>
    </r>
    <r>
      <rPr>
        <sz val="11"/>
        <rFont val="Calibri"/>
        <family val="2"/>
      </rPr>
      <t>CC/T/W-TW/DOM/A04/23/10569/NOA-1&amp;2/24-103421/01&amp;02 Date.12/03/2024                                                                                                                                                     Amendment -II Comp Value As on: 390 Crore</t>
    </r>
  </si>
  <si>
    <t>AP-11-Completed
AP 12-Completed</t>
  </si>
  <si>
    <t>AP12-Completed
AP13-Completed</t>
  </si>
  <si>
    <t>AP-19 FDN completed , AP-20 FDN completed</t>
  </si>
  <si>
    <t xml:space="preserve">Documents Prepared and Submitted through mail to PGCIL on dtd 24.07.2024 Final demand is under process </t>
  </si>
  <si>
    <t xml:space="preserve">NOC obtained </t>
  </si>
  <si>
    <t>Sec-164:</t>
  </si>
  <si>
    <t>Received on 16.04.2025</t>
  </si>
  <si>
    <t>Jul'25</t>
  </si>
  <si>
    <t>Amit Kumar Singh</t>
  </si>
  <si>
    <t>Punam Kumari</t>
  </si>
  <si>
    <t>Bambole Traders</t>
  </si>
  <si>
    <t>Pritam Enterprises</t>
  </si>
  <si>
    <t xml:space="preserve">Rudra Prasad </t>
  </si>
  <si>
    <t xml:space="preserve">Aman Singh </t>
  </si>
  <si>
    <t>SK.Samiul -2</t>
  </si>
  <si>
    <t xml:space="preserve">Tack welding </t>
  </si>
  <si>
    <t xml:space="preserve">Fouzi Ratto </t>
  </si>
  <si>
    <t>SK Samiul -1</t>
  </si>
  <si>
    <t>Manirul</t>
  </si>
  <si>
    <t>Jwala Singh-2</t>
  </si>
  <si>
    <t xml:space="preserve">Jwala Singh-1 </t>
  </si>
  <si>
    <t xml:space="preserve">Pinki Devi </t>
  </si>
  <si>
    <t>Pritam Enterprises-1</t>
  </si>
  <si>
    <t>Pritam Enterprises-2</t>
  </si>
  <si>
    <t>Susheel Kumar</t>
  </si>
  <si>
    <t xml:space="preserve">Crop issue farmer not allow  to work at site </t>
  </si>
  <si>
    <t>Pritam Enterprises-3</t>
  </si>
  <si>
    <t>Pritam Enterprises-4</t>
  </si>
  <si>
    <t xml:space="preserve">Nishit Mondal </t>
  </si>
  <si>
    <t xml:space="preserve">Stage -I approval awaited </t>
  </si>
  <si>
    <t xml:space="preserve">Approved </t>
  </si>
  <si>
    <t xml:space="preserve">Stage-1 approval awaited </t>
  </si>
  <si>
    <t>Case under dicussion due to crossing angle issue.</t>
  </si>
  <si>
    <t xml:space="preserve">ROW </t>
  </si>
  <si>
    <t>Punam Kumari-2</t>
  </si>
  <si>
    <t>Punam Kumari-1</t>
  </si>
  <si>
    <t xml:space="preserve">Amar Kumar Singh </t>
  </si>
  <si>
    <t>Narayan Mahto</t>
  </si>
  <si>
    <t xml:space="preserve">Indrajeet Patel </t>
  </si>
  <si>
    <t>Khooblal Mahto</t>
  </si>
  <si>
    <t xml:space="preserve">Deshraj </t>
  </si>
  <si>
    <t>HMPL pipe crossing NOC is pending due to obeservation regarding crossing angle (70 Degree and as per CEA guideline it should be minimum 75 degree),Matter taken up with CEA, reply from CEA awaited.</t>
  </si>
  <si>
    <t xml:space="preserve">Submitted 17.04.25 Under approval </t>
  </si>
  <si>
    <t xml:space="preserve">Rahim Khan </t>
  </si>
  <si>
    <t>Gang Engauged on: 16.08.25</t>
  </si>
  <si>
    <t>Danger  Plate For 765Kv</t>
  </si>
  <si>
    <t xml:space="preserve">EA </t>
  </si>
  <si>
    <t>Number  Plate For 765Kv</t>
  </si>
  <si>
    <t>Circuit Plate  (Set Of Two)</t>
  </si>
  <si>
    <t>Supply Of Anti-Climbing Devices Ofbarbed Wire Type</t>
  </si>
  <si>
    <t>Bird Guard (Set Of Three)</t>
  </si>
  <si>
    <t>TOWER ACCESSORIES</t>
  </si>
  <si>
    <t>Supply Of Span Marker For Aviation</t>
  </si>
  <si>
    <t>Supply Of Obstruction Lights (As Per Is5613)-1 Medium Intensity + 2 Lowintensity</t>
  </si>
  <si>
    <t>Supply Of Obstruction Lights (As Per Is5613)-1 Medium Intensity + 4 Lowintensity</t>
  </si>
  <si>
    <t>ix</t>
  </si>
  <si>
    <t xml:space="preserve">LOHAR ENGINEERS </t>
  </si>
  <si>
    <t>Phase Plate (Set Of Three) RYB</t>
  </si>
  <si>
    <t xml:space="preserve">DECCAN ENTERPRISES </t>
  </si>
  <si>
    <t>BG2- 1 short and BG4 1bdl short and BG2- 1 qty billing pending</t>
  </si>
  <si>
    <t>Ved Prakash</t>
  </si>
  <si>
    <t>Punam Kumari-3</t>
  </si>
  <si>
    <t xml:space="preserve">Kartik Mahto </t>
  </si>
  <si>
    <t>Govind Mahto-1</t>
  </si>
  <si>
    <t>Govind Mahto-2</t>
  </si>
  <si>
    <t>Bhairaw Mahto</t>
  </si>
  <si>
    <t>Bhupendra choudhary</t>
  </si>
  <si>
    <t>Insulator hoisting WIP</t>
  </si>
  <si>
    <t xml:space="preserve">Tanjira Bibi </t>
  </si>
  <si>
    <t>AP-32A</t>
  </si>
  <si>
    <t>Gang Engauged 03/09/25</t>
  </si>
  <si>
    <t>Punam Kumari-4</t>
  </si>
  <si>
    <t xml:space="preserve">Akabar Ali </t>
  </si>
  <si>
    <t xml:space="preserve">Kamal Ravidas </t>
  </si>
  <si>
    <t>kartik</t>
  </si>
  <si>
    <t>Rahul Ravidas</t>
  </si>
  <si>
    <t xml:space="preserve">G_2:- Tanjira Bibi </t>
  </si>
  <si>
    <t xml:space="preserve">G_1  Rahim Khan                                                                                          .                                                                                                               </t>
  </si>
  <si>
    <t xml:space="preserve">Kartik </t>
  </si>
  <si>
    <t>Abrar Ali</t>
  </si>
  <si>
    <t>O22017-T-TL-0D-GA-0107</t>
  </si>
  <si>
    <t>TA413/DA/BM-06</t>
  </si>
  <si>
    <t>022017-T-TL-0D-GA-0103</t>
  </si>
  <si>
    <t>TA413/DA/BM-04</t>
  </si>
  <si>
    <t>O22017-T-TL-0D-GA-0105</t>
  </si>
  <si>
    <t>TA413/DA/BM-05</t>
  </si>
  <si>
    <t xml:space="preserve">Benching /Revetment- NA , Shutdown - Not required , Zinc rich tack weld - not done </t>
  </si>
  <si>
    <t>O22017-T-TL-0D-GA-0106</t>
  </si>
  <si>
    <t>TA413/DA/BM-07</t>
  </si>
  <si>
    <t>O22017-T-TL-0D-GA-0108</t>
  </si>
  <si>
    <t>TA413/DA/BM-11</t>
  </si>
  <si>
    <t>TA413/DA/BM-08</t>
  </si>
  <si>
    <t>O22017-T-TL-0D-GA-0110</t>
  </si>
  <si>
    <t xml:space="preserve">IE2100005025 </t>
  </si>
  <si>
    <t>O22017-T-TL-0D-GA-0207</t>
  </si>
  <si>
    <t>TA413/DB1/BM-07</t>
  </si>
  <si>
    <t>O22017-T-TL-0D-GA-0109</t>
  </si>
  <si>
    <t>TA413/DA/BM-10</t>
  </si>
  <si>
    <t>O22017-T-TL-0D-GA-0208</t>
  </si>
  <si>
    <t>TA413/DB1/BM-10</t>
  </si>
  <si>
    <t>O20017-T- TL-0D-GA-020</t>
  </si>
  <si>
    <t>TA413/DB2/BM-04</t>
  </si>
  <si>
    <t>O20017-T-TL-0D-GA-0206</t>
  </si>
  <si>
    <t>TA413/DB2/BM-06</t>
  </si>
  <si>
    <t>Approved Drawing no</t>
  </si>
  <si>
    <t>Approved BOM no</t>
  </si>
  <si>
    <t>Manoj Kumar Choudhary</t>
  </si>
  <si>
    <t>O22017-T-TL-0D-GA-0205</t>
  </si>
  <si>
    <t>TA413/DB1/BM-05</t>
  </si>
  <si>
    <t xml:space="preserve">G_2:- Jwala Singh-1 :- 4/0 WIP  </t>
  </si>
  <si>
    <t xml:space="preserve">G_8:- Pritam Enterps 2:  3B/0 WIP  </t>
  </si>
  <si>
    <t xml:space="preserve">G_15:- Ved Prakash  : 45/0 WIP  </t>
  </si>
  <si>
    <t xml:space="preserve">AP12 Complete </t>
  </si>
  <si>
    <t xml:space="preserve">G_1  MB Sharma                                                                                           .                                                                                                               </t>
  </si>
  <si>
    <t xml:space="preserve">G_5:-  Fouzi Ratto:  46/0 WIP       </t>
  </si>
  <si>
    <t xml:space="preserve">Najirul </t>
  </si>
  <si>
    <t>Sintu</t>
  </si>
  <si>
    <t>G_1:- Punam Kumari 1 :- 20/0 WIP.</t>
  </si>
  <si>
    <t>G_10:- Pritam Enterprises 3 :  3A/4 WIP</t>
  </si>
  <si>
    <t xml:space="preserve">G_13:- Govind Mahto-2  :  15/0 WIP </t>
  </si>
  <si>
    <r>
      <t xml:space="preserve">G_17:- Pritam Enterprises 1 : </t>
    </r>
    <r>
      <rPr>
        <b/>
        <sz val="11"/>
        <color theme="1"/>
        <rFont val="Calibri"/>
        <family val="2"/>
        <scheme val="minor"/>
      </rPr>
      <t>10/0 WIP</t>
    </r>
  </si>
  <si>
    <t>Cumm L2 Schedule till Oct'25</t>
  </si>
  <si>
    <t xml:space="preserve"> AP-9/0</t>
  </si>
  <si>
    <t>O22017-T-TL-0D-GA-0203</t>
  </si>
  <si>
    <t>TA413/DB1/BM-04</t>
  </si>
  <si>
    <t>O22017-T-TL-0D-GA-0206</t>
  </si>
  <si>
    <t>TA413/DB1/BM-06</t>
  </si>
  <si>
    <t>G_3:-   SK.Samiul -1  :- 29A/0 WIP</t>
  </si>
  <si>
    <t xml:space="preserve">G_4:-   Punam Kumari -4:- 29A/4 WIP  </t>
  </si>
  <si>
    <t>G_6:-   Amar Singh : 41/0 WIP</t>
  </si>
  <si>
    <r>
      <t>G_7:- Jwala Singh-2:  29</t>
    </r>
    <r>
      <rPr>
        <b/>
        <sz val="11"/>
        <color theme="1"/>
        <rFont val="Calibri"/>
        <family val="2"/>
        <scheme val="minor"/>
      </rPr>
      <t>/1 WIP</t>
    </r>
  </si>
  <si>
    <t xml:space="preserve">Rough Sag completed </t>
  </si>
  <si>
    <t>Pilot paying out U/P</t>
  </si>
  <si>
    <t>Mukesh</t>
  </si>
  <si>
    <t xml:space="preserve">G_11:- Pritam Enterprises 4 :  29/0 WIP </t>
  </si>
  <si>
    <t>G_9:- Punam kumari 2:  18/5 WIP</t>
  </si>
  <si>
    <t>L2 Sch
till Oct'25</t>
  </si>
  <si>
    <t xml:space="preserve">Laxman </t>
  </si>
  <si>
    <t xml:space="preserve">Gautam </t>
  </si>
  <si>
    <t xml:space="preserve">Tajirul </t>
  </si>
  <si>
    <t>Tulshi</t>
  </si>
  <si>
    <t xml:space="preserve">Gangadhar </t>
  </si>
  <si>
    <t>G_14:- Bhairaw Mahto  : 17/0 ROW</t>
  </si>
  <si>
    <t xml:space="preserve">Guy rop issue </t>
  </si>
  <si>
    <t xml:space="preserve">Abhiya </t>
  </si>
  <si>
    <t>Rundra</t>
  </si>
  <si>
    <t>08.10.2025</t>
  </si>
  <si>
    <t xml:space="preserve">03 days delay due to 11kv pole shiting </t>
  </si>
  <si>
    <t>G_12:- Govind Mahto-1  : 3B/1 WIP</t>
  </si>
  <si>
    <t>G_16:- Kartik Mahto   : 40/10 WIP</t>
  </si>
  <si>
    <t>Starting Date</t>
  </si>
  <si>
    <t>Completion Date</t>
  </si>
  <si>
    <t>Tower Weight</t>
  </si>
  <si>
    <t>Location No.</t>
  </si>
  <si>
    <t>Project Code</t>
  </si>
  <si>
    <t>Project Name</t>
  </si>
  <si>
    <t>Client Name</t>
  </si>
  <si>
    <t>NOA Start Date</t>
  </si>
  <si>
    <t>LOA End Date</t>
  </si>
  <si>
    <t>Planning Engineer</t>
  </si>
  <si>
    <t>PCH</t>
  </si>
  <si>
    <t>Regional Manager</t>
  </si>
  <si>
    <t>Project Manger</t>
  </si>
  <si>
    <t>Section Incharge</t>
  </si>
  <si>
    <t>Engineer/Supervisor</t>
  </si>
  <si>
    <t>TA 413</t>
  </si>
  <si>
    <t xml:space="preserve">765kv D/C Bikaner II to Neemrana II TL-02                </t>
  </si>
  <si>
    <t xml:space="preserve">Mr. Santosh Mishra </t>
  </si>
  <si>
    <t xml:space="preserve">Mr. Sanjay Gupta </t>
  </si>
  <si>
    <t>Mr. Tushar Grover</t>
  </si>
  <si>
    <t xml:space="preserve">Mr. Anil Kumar Sharma </t>
  </si>
  <si>
    <t xml:space="preserve">Surendra Kumar Patel </t>
  </si>
  <si>
    <t>Suraj Chaudhary</t>
  </si>
  <si>
    <t>Rudra Prasad</t>
  </si>
  <si>
    <t>Aman Kumar Singh</t>
  </si>
  <si>
    <t>Govind Bhardwaj</t>
  </si>
  <si>
    <t>Khublal Mahto</t>
  </si>
  <si>
    <t>Haridashn</t>
  </si>
  <si>
    <t xml:space="preserve">Manoj Kumar chaudhary </t>
  </si>
  <si>
    <t>Nabirul Islam</t>
  </si>
  <si>
    <t xml:space="preserve">Sanjay Kumar </t>
  </si>
  <si>
    <t>Akbar Ali</t>
  </si>
  <si>
    <t>Kamal Ravidas</t>
  </si>
  <si>
    <t>Manirul Islam</t>
  </si>
  <si>
    <t>Tarique Anwar</t>
  </si>
  <si>
    <t>Raju Prasad</t>
  </si>
  <si>
    <t xml:space="preserve">Abhay Ojha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</si>
</sst>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 #,##0.00_ ;_ * \-#,##0.00_ ;_ * &quot;-&quot;??_ ;_ @_ "/>
    <numFmt numFmtId="165" formatCode="_-* #,##0.00_-;\-* #,##0.00_-;_-* &quot;-&quot;??_-;_-@_-"/>
    <numFmt numFmtId="166" formatCode="0.000"/>
    <numFmt numFmtId="167" formatCode="_(* #,##0_);_(* \(#,##0\);_(* &quot;-&quot;???_);_(@_)"/>
    <numFmt numFmtId="168" formatCode="_(* #,##0.000_);_(* \(#,##0.000\);_(* &quot;-&quot;???_);_(@_)"/>
    <numFmt numFmtId="169" formatCode="[$-409]d\-mmm\-yy;@"/>
    <numFmt numFmtId="170" formatCode="[$-409]d/mmm/yy;@"/>
    <numFmt numFmtId="171" formatCode="&quot;Status as on &quot;dd/mm/yy"/>
    <numFmt numFmtId="172" formatCode="0.0"/>
    <numFmt numFmtId="173" formatCode="_ * #,##0.000_ ;_ * \-#,##0.000_ ;_ * &quot;-&quot;??_ ;_ @_ "/>
    <numFmt numFmtId="174" formatCode="[$-14009]dd/mm/yy;@"/>
    <numFmt numFmtId="175" formatCode="0.0000"/>
    <numFmt numFmtId="176" formatCode="_ * #,##0_ ;_ * \-#,##0_ ;_ * &quot;-&quot;??_ ;_ @_ "/>
    <numFmt numFmtId="177" formatCode="0.00000000"/>
    <numFmt numFmtId="178" formatCode="&quot;₹&quot;\ #,##0.00"/>
    <numFmt numFmtId="179" formatCode="_ * #,##0.000_ ;_ * \-#,##0.000_ ;_ * &quot;-&quot;???_ ;_ @_ "/>
    <numFmt numFmtId="180" formatCode="&quot;₹&quot;\ #,##0.000"/>
  </numFmts>
  <fonts count="97" x14ac:knownFonts="1">
    <font>
      <sz val="11"/>
      <color theme="1"/>
      <name val="Calibri"/>
      <family val="2"/>
      <scheme val="minor"/>
    </font>
    <font>
      <sz val="10"/>
      <name val="Arial"/>
      <family val="2"/>
    </font>
    <font>
      <sz val="11"/>
      <name val="Calibri"/>
      <family val="2"/>
    </font>
    <font>
      <sz val="11"/>
      <name val="Calibri"/>
      <family val="2"/>
    </font>
    <font>
      <b/>
      <sz val="11"/>
      <name val="Calibri"/>
      <family val="2"/>
    </font>
    <font>
      <sz val="12"/>
      <color indexed="8"/>
      <name val="Verdana"/>
      <family val="2"/>
    </font>
    <font>
      <sz val="8"/>
      <name val="Calibri"/>
      <family val="2"/>
    </font>
    <font>
      <sz val="11"/>
      <name val="Times New Roman"/>
      <family val="1"/>
    </font>
    <font>
      <b/>
      <sz val="10"/>
      <name val="Tahoma"/>
      <family val="2"/>
    </font>
    <font>
      <sz val="11"/>
      <color theme="1"/>
      <name val="Calibri"/>
      <family val="2"/>
      <scheme val="minor"/>
    </font>
    <font>
      <u/>
      <sz val="10"/>
      <color theme="10"/>
      <name val="Arial"/>
      <family val="2"/>
    </font>
    <font>
      <sz val="11"/>
      <color rgb="FF000000"/>
      <name val="Calibri"/>
      <family val="2"/>
    </font>
    <font>
      <b/>
      <sz val="11"/>
      <color theme="1"/>
      <name val="Calibri"/>
      <family val="2"/>
      <scheme val="minor"/>
    </font>
    <font>
      <sz val="10"/>
      <name val="Cambria"/>
      <family val="1"/>
      <scheme val="major"/>
    </font>
    <font>
      <b/>
      <sz val="16"/>
      <color theme="1"/>
      <name val="Calibri"/>
      <family val="2"/>
      <scheme val="minor"/>
    </font>
    <font>
      <b/>
      <sz val="12"/>
      <color theme="1"/>
      <name val="Calibri"/>
      <family val="2"/>
      <scheme val="minor"/>
    </font>
    <font>
      <sz val="12"/>
      <color theme="1"/>
      <name val="Calibri"/>
      <family val="2"/>
      <scheme val="minor"/>
    </font>
    <font>
      <sz val="11"/>
      <name val="Calibri"/>
      <family val="2"/>
      <scheme val="minor"/>
    </font>
    <font>
      <sz val="13"/>
      <color theme="1"/>
      <name val="Calibri"/>
      <family val="2"/>
      <scheme val="minor"/>
    </font>
    <font>
      <sz val="12"/>
      <name val="Calibri"/>
      <family val="2"/>
      <scheme val="minor"/>
    </font>
    <font>
      <b/>
      <sz val="14"/>
      <name val="Calibri"/>
      <family val="2"/>
      <scheme val="minor"/>
    </font>
    <font>
      <sz val="14"/>
      <name val="Calibri"/>
      <family val="2"/>
      <scheme val="minor"/>
    </font>
    <font>
      <b/>
      <sz val="11"/>
      <name val="Calibri"/>
      <family val="2"/>
      <scheme val="minor"/>
    </font>
    <font>
      <b/>
      <sz val="11"/>
      <color rgb="FFFF0000"/>
      <name val="Calibri"/>
      <family val="2"/>
      <scheme val="minor"/>
    </font>
    <font>
      <b/>
      <sz val="12"/>
      <name val="Calibri"/>
      <family val="2"/>
      <scheme val="minor"/>
    </font>
    <font>
      <sz val="10"/>
      <color theme="1"/>
      <name val="Cambria"/>
      <family val="1"/>
      <scheme val="major"/>
    </font>
    <font>
      <sz val="9"/>
      <color theme="1"/>
      <name val="Times New Roman"/>
      <family val="1"/>
    </font>
    <font>
      <b/>
      <sz val="12"/>
      <color rgb="FFFF0000"/>
      <name val="Calibri"/>
      <family val="2"/>
      <scheme val="minor"/>
    </font>
    <font>
      <sz val="10"/>
      <color theme="1"/>
      <name val="Calibri"/>
      <family val="2"/>
      <scheme val="minor"/>
    </font>
    <font>
      <sz val="10"/>
      <color rgb="FFFF0000"/>
      <name val="Calibri"/>
      <family val="2"/>
      <scheme val="minor"/>
    </font>
    <font>
      <b/>
      <sz val="10"/>
      <color rgb="FFFF0000"/>
      <name val="Calibri"/>
      <family val="2"/>
      <scheme val="minor"/>
    </font>
    <font>
      <b/>
      <sz val="10"/>
      <color theme="1"/>
      <name val="Calibri"/>
      <family val="2"/>
      <scheme val="minor"/>
    </font>
    <font>
      <sz val="10"/>
      <name val="Calibri"/>
      <family val="2"/>
      <scheme val="minor"/>
    </font>
    <font>
      <b/>
      <sz val="12.5"/>
      <color indexed="10"/>
      <name val="Calibri"/>
      <family val="2"/>
      <scheme val="minor"/>
    </font>
    <font>
      <b/>
      <sz val="10"/>
      <name val="Calibri"/>
      <family val="2"/>
      <scheme val="minor"/>
    </font>
    <font>
      <b/>
      <sz val="11"/>
      <color rgb="FFC00000"/>
      <name val="Calibri"/>
      <family val="2"/>
      <scheme val="minor"/>
    </font>
    <font>
      <b/>
      <i/>
      <sz val="11"/>
      <color rgb="FF000000"/>
      <name val="Calibri"/>
      <family val="2"/>
    </font>
    <font>
      <i/>
      <sz val="11"/>
      <color rgb="FF000000"/>
      <name val="Calibri"/>
      <family val="2"/>
    </font>
    <font>
      <i/>
      <sz val="11"/>
      <color rgb="FFFF0000"/>
      <name val="Calibri"/>
      <family val="2"/>
    </font>
    <font>
      <b/>
      <u/>
      <sz val="14"/>
      <name val="Calibri"/>
      <family val="2"/>
      <scheme val="minor"/>
    </font>
    <font>
      <b/>
      <u/>
      <sz val="14"/>
      <color theme="1"/>
      <name val="Calibri"/>
      <family val="2"/>
      <scheme val="minor"/>
    </font>
    <font>
      <b/>
      <sz val="13"/>
      <color theme="1"/>
      <name val="Calibri"/>
      <family val="2"/>
      <scheme val="minor"/>
    </font>
    <font>
      <sz val="12"/>
      <color rgb="FFFF0000"/>
      <name val="Calibri"/>
      <family val="2"/>
      <scheme val="minor"/>
    </font>
    <font>
      <sz val="11"/>
      <color rgb="FFFF0000"/>
      <name val="Calibri"/>
      <family val="2"/>
      <scheme val="minor"/>
    </font>
    <font>
      <sz val="11"/>
      <color theme="2" tint="-0.89999084444715716"/>
      <name val="Calibri"/>
      <family val="2"/>
      <scheme val="minor"/>
    </font>
    <font>
      <b/>
      <sz val="14"/>
      <color theme="1"/>
      <name val="Calibri"/>
      <family val="2"/>
      <scheme val="minor"/>
    </font>
    <font>
      <sz val="8"/>
      <name val="Calibri"/>
      <family val="2"/>
      <scheme val="minor"/>
    </font>
    <font>
      <b/>
      <sz val="16"/>
      <name val="Calibri"/>
      <family val="2"/>
      <scheme val="minor"/>
    </font>
    <font>
      <b/>
      <sz val="9"/>
      <color theme="1"/>
      <name val="Calibri"/>
      <family val="2"/>
      <scheme val="minor"/>
    </font>
    <font>
      <b/>
      <sz val="11"/>
      <color theme="1" tint="0.14999847407452621"/>
      <name val="Calibri"/>
      <family val="2"/>
      <scheme val="minor"/>
    </font>
    <font>
      <b/>
      <sz val="11"/>
      <color theme="9" tint="-0.499984740745262"/>
      <name val="Calibri"/>
      <family val="2"/>
      <scheme val="minor"/>
    </font>
    <font>
      <b/>
      <u/>
      <sz val="11"/>
      <color theme="9" tint="-0.499984740745262"/>
      <name val="Calibri"/>
      <family val="2"/>
      <scheme val="minor"/>
    </font>
    <font>
      <b/>
      <u/>
      <sz val="11"/>
      <color theme="1" tint="0.14999847407452621"/>
      <name val="Calibri"/>
      <family val="2"/>
      <scheme val="minor"/>
    </font>
    <font>
      <b/>
      <sz val="11"/>
      <name val="Cambria"/>
      <family val="2"/>
      <scheme val="major"/>
    </font>
    <font>
      <sz val="11"/>
      <name val="Cambria"/>
      <family val="2"/>
      <scheme val="major"/>
    </font>
    <font>
      <sz val="10.5"/>
      <name val="Calibri"/>
      <family val="2"/>
      <scheme val="minor"/>
    </font>
    <font>
      <sz val="11"/>
      <color theme="1"/>
      <name val="Cambria"/>
      <family val="2"/>
      <scheme val="major"/>
    </font>
    <font>
      <b/>
      <sz val="11"/>
      <color theme="1"/>
      <name val="Cambria"/>
      <family val="2"/>
      <scheme val="major"/>
    </font>
    <font>
      <b/>
      <sz val="18"/>
      <name val="Calibri"/>
      <family val="2"/>
      <scheme val="minor"/>
    </font>
    <font>
      <sz val="10"/>
      <color theme="0" tint="-0.34998626667073579"/>
      <name val="Calibri"/>
      <family val="2"/>
      <scheme val="minor"/>
    </font>
    <font>
      <sz val="9"/>
      <color rgb="FF000000"/>
      <name val="Calibri"/>
      <family val="2"/>
    </font>
    <font>
      <sz val="11"/>
      <name val="Calibri"/>
      <family val="2"/>
    </font>
    <font>
      <b/>
      <sz val="14"/>
      <color theme="2" tint="-0.89999084444715716"/>
      <name val="Calibri"/>
      <family val="2"/>
      <scheme val="minor"/>
    </font>
    <font>
      <sz val="10"/>
      <color rgb="FF000000"/>
      <name val="Times New Roman"/>
      <family val="1"/>
    </font>
    <font>
      <sz val="12"/>
      <color rgb="FF000000"/>
      <name val="Aptos"/>
      <family val="2"/>
    </font>
    <font>
      <sz val="9"/>
      <color theme="0"/>
      <name val="Times New Roman"/>
      <family val="1"/>
    </font>
    <font>
      <i/>
      <sz val="11"/>
      <name val="Calibri"/>
      <family val="2"/>
      <scheme val="minor"/>
    </font>
    <font>
      <i/>
      <sz val="11"/>
      <color theme="1"/>
      <name val="Calibri"/>
      <family val="2"/>
      <scheme val="minor"/>
    </font>
    <font>
      <i/>
      <sz val="12"/>
      <name val="Calibri"/>
      <family val="2"/>
      <scheme val="minor"/>
    </font>
    <font>
      <b/>
      <i/>
      <sz val="11"/>
      <color rgb="FF00B050"/>
      <name val="Calibri"/>
      <family val="2"/>
      <scheme val="minor"/>
    </font>
    <font>
      <b/>
      <i/>
      <sz val="14"/>
      <color theme="1"/>
      <name val="Calibri"/>
      <family val="2"/>
      <scheme val="minor"/>
    </font>
    <font>
      <b/>
      <i/>
      <sz val="12"/>
      <color theme="1"/>
      <name val="Calibri"/>
      <family val="2"/>
      <scheme val="minor"/>
    </font>
    <font>
      <i/>
      <sz val="12"/>
      <color rgb="FF000000"/>
      <name val="Arial"/>
      <family val="2"/>
    </font>
    <font>
      <sz val="14"/>
      <color theme="1"/>
      <name val="Calibri"/>
      <family val="2"/>
      <scheme val="minor"/>
    </font>
    <font>
      <sz val="12"/>
      <color theme="9" tint="-0.249977111117893"/>
      <name val="Tahoma"/>
      <family val="2"/>
    </font>
    <font>
      <i/>
      <sz val="11"/>
      <color theme="2" tint="-0.89999084444715716"/>
      <name val="Calibri"/>
      <family val="2"/>
      <scheme val="minor"/>
    </font>
    <font>
      <b/>
      <i/>
      <sz val="11"/>
      <color theme="9" tint="-0.499984740745262"/>
      <name val="Calibri"/>
      <family val="2"/>
      <scheme val="minor"/>
    </font>
    <font>
      <b/>
      <i/>
      <u/>
      <sz val="11"/>
      <color theme="9" tint="-0.499984740745262"/>
      <name val="Calibri"/>
      <family val="2"/>
      <scheme val="minor"/>
    </font>
    <font>
      <b/>
      <i/>
      <sz val="11"/>
      <name val="Calibri"/>
      <family val="2"/>
      <scheme val="minor"/>
    </font>
    <font>
      <b/>
      <i/>
      <u/>
      <sz val="11"/>
      <name val="Calibri"/>
      <family val="2"/>
      <scheme val="minor"/>
    </font>
    <font>
      <b/>
      <i/>
      <u/>
      <sz val="11"/>
      <color theme="4" tint="-0.249977111117893"/>
      <name val="Calibri"/>
      <family val="2"/>
      <scheme val="minor"/>
    </font>
    <font>
      <b/>
      <i/>
      <sz val="11"/>
      <color theme="2" tint="-0.89999084444715716"/>
      <name val="Calibri"/>
      <family val="2"/>
      <scheme val="minor"/>
    </font>
    <font>
      <i/>
      <sz val="11"/>
      <name val="Cambria"/>
      <family val="2"/>
      <scheme val="major"/>
    </font>
    <font>
      <i/>
      <sz val="11"/>
      <name val="Cambria"/>
      <family val="1"/>
      <scheme val="major"/>
    </font>
    <font>
      <b/>
      <i/>
      <sz val="11"/>
      <name val="Cambria"/>
      <family val="2"/>
      <scheme val="major"/>
    </font>
    <font>
      <b/>
      <i/>
      <sz val="11"/>
      <color theme="1" tint="0.14999847407452621"/>
      <name val="Calibri"/>
      <family val="2"/>
      <scheme val="minor"/>
    </font>
    <font>
      <b/>
      <i/>
      <sz val="16"/>
      <name val="Calibri"/>
      <family val="2"/>
      <scheme val="minor"/>
    </font>
    <font>
      <b/>
      <i/>
      <sz val="14"/>
      <name val="Calibri"/>
      <family val="2"/>
      <scheme val="minor"/>
    </font>
    <font>
      <b/>
      <i/>
      <u/>
      <sz val="10.5"/>
      <color theme="2" tint="-0.749992370372631"/>
      <name val="Calibri"/>
      <family val="2"/>
      <scheme val="minor"/>
    </font>
    <font>
      <b/>
      <sz val="12"/>
      <color rgb="FF002060"/>
      <name val="Calibri"/>
      <family val="2"/>
      <scheme val="minor"/>
    </font>
    <font>
      <b/>
      <sz val="10"/>
      <name val="Cambria"/>
      <family val="1"/>
      <scheme val="major"/>
    </font>
    <font>
      <sz val="14"/>
      <color rgb="FFFF0000"/>
      <name val="Calibri"/>
      <family val="2"/>
      <scheme val="minor"/>
    </font>
    <font>
      <b/>
      <i/>
      <sz val="10"/>
      <color theme="1"/>
      <name val="Calibri"/>
      <family val="2"/>
      <scheme val="minor"/>
    </font>
    <font>
      <i/>
      <sz val="11"/>
      <name val="Calibri"/>
      <family val="2"/>
    </font>
    <font>
      <sz val="11"/>
      <color theme="1"/>
      <name val="Aptos"/>
      <family val="2"/>
    </font>
    <font>
      <b/>
      <sz val="9"/>
      <name val="Tahoma"/>
      <family val="2"/>
    </font>
    <font>
      <sz val="11"/>
      <name val="Aptos"/>
      <family val="2"/>
    </font>
  </fonts>
  <fills count="3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4"/>
        <bgColor indexed="64"/>
      </patternFill>
    </fill>
    <fill>
      <patternFill patternType="solid">
        <fgColor theme="6" tint="0.79998168889431442"/>
        <bgColor indexed="64"/>
      </patternFill>
    </fill>
    <fill>
      <patternFill patternType="solid">
        <fgColor them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CCFFFF"/>
        <bgColor indexed="64"/>
      </patternFill>
    </fill>
    <fill>
      <patternFill patternType="solid">
        <fgColor theme="0"/>
        <bgColor theme="4" tint="0.79998168889431442"/>
      </patternFill>
    </fill>
    <fill>
      <patternFill patternType="solid">
        <fgColor theme="1"/>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99"/>
        <bgColor indexed="64"/>
      </patternFill>
    </fill>
    <fill>
      <patternFill patternType="solid">
        <fgColor rgb="FFFFFFCC"/>
      </patternFill>
    </fill>
    <fill>
      <patternFill patternType="solid">
        <fgColor theme="5"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rgb="FFFFCCFF"/>
        <bgColor indexed="64"/>
      </patternFill>
    </fill>
    <fill>
      <patternFill patternType="solid">
        <fgColor theme="6" tint="0.39997558519241921"/>
        <bgColor indexed="64"/>
      </patternFill>
    </fill>
    <fill>
      <patternFill patternType="solid">
        <fgColor rgb="FF00FFFF"/>
        <bgColor indexed="64"/>
      </patternFill>
    </fill>
    <fill>
      <patternFill patternType="solid">
        <fgColor theme="2" tint="-9.9978637043366805E-2"/>
        <bgColor indexed="64"/>
      </patternFill>
    </fill>
    <fill>
      <patternFill patternType="solid">
        <fgColor rgb="FF00FFCC"/>
        <bgColor indexed="64"/>
      </patternFill>
    </fill>
    <fill>
      <patternFill patternType="solid">
        <fgColor rgb="FFFFCC99"/>
        <bgColor indexed="64"/>
      </patternFill>
    </fill>
    <fill>
      <patternFill patternType="solid">
        <fgColor rgb="FF00B0F0"/>
        <bgColor indexed="64"/>
      </patternFill>
    </fill>
    <fill>
      <patternFill patternType="solid">
        <fgColor theme="4" tint="0.39997558519241921"/>
        <bgColor indexed="64"/>
      </patternFill>
    </fill>
  </fills>
  <borders count="1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top style="thin">
        <color indexed="64"/>
      </top>
      <bottom/>
      <diagonal/>
    </border>
    <border>
      <left style="thin">
        <color indexed="64"/>
      </left>
      <right/>
      <top/>
      <bottom/>
      <diagonal/>
    </border>
    <border>
      <left style="thin">
        <color rgb="FF00B0F0"/>
      </left>
      <right style="thin">
        <color rgb="FF00B0F0"/>
      </right>
      <top style="thin">
        <color rgb="FF00B0F0"/>
      </top>
      <bottom/>
      <diagonal/>
    </border>
    <border>
      <left style="thin">
        <color rgb="FF00B0F0"/>
      </left>
      <right style="thin">
        <color rgb="FF00B0F0"/>
      </right>
      <top/>
      <bottom style="thin">
        <color rgb="FF00B0F0"/>
      </bottom>
      <diagonal/>
    </border>
    <border>
      <left style="thin">
        <color rgb="FF00B0F0"/>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style="thin">
        <color indexed="64"/>
      </left>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style="thin">
        <color indexed="64"/>
      </right>
      <top style="hair">
        <color indexed="64"/>
      </top>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medium">
        <color indexed="64"/>
      </left>
      <right style="medium">
        <color indexed="64"/>
      </right>
      <top style="thin">
        <color indexed="64"/>
      </top>
      <bottom style="thin">
        <color indexed="64"/>
      </bottom>
      <diagonal/>
    </border>
  </borders>
  <cellStyleXfs count="133">
    <xf numFmtId="0" fontId="0" fillId="0" borderId="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6" fontId="9" fillId="0" borderId="0" applyFont="0" applyFill="0" applyBorder="0" applyAlignment="0" applyProtection="0"/>
    <xf numFmtId="0" fontId="10"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1" fillId="0" borderId="0"/>
    <xf numFmtId="0" fontId="1" fillId="0" borderId="0"/>
    <xf numFmtId="0" fontId="1" fillId="0" borderId="0"/>
    <xf numFmtId="0" fontId="5" fillId="0" borderId="0" applyNumberFormat="0" applyFill="0" applyBorder="0" applyProtection="0">
      <alignment vertical="top" wrapText="1"/>
    </xf>
    <xf numFmtId="0" fontId="3" fillId="0" borderId="0">
      <protection locked="0"/>
    </xf>
    <xf numFmtId="0" fontId="5" fillId="0" borderId="0" applyNumberFormat="0" applyFill="0" applyBorder="0" applyProtection="0">
      <alignment vertical="top" wrapText="1"/>
    </xf>
    <xf numFmtId="0" fontId="3" fillId="0" borderId="0">
      <protection locked="0"/>
    </xf>
    <xf numFmtId="0" fontId="1" fillId="0" borderId="0"/>
    <xf numFmtId="0" fontId="1"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3" fillId="0" borderId="0">
      <protection locked="0"/>
    </xf>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0" fontId="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 fillId="0" borderId="0"/>
    <xf numFmtId="0" fontId="9" fillId="0" borderId="0"/>
    <xf numFmtId="0" fontId="9" fillId="0" borderId="0"/>
    <xf numFmtId="0" fontId="9" fillId="0" borderId="0"/>
    <xf numFmtId="0" fontId="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3" fillId="0" borderId="0">
      <alignment vertic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 fillId="0" borderId="0" applyFont="0" applyFill="0" applyBorder="0" applyAlignment="0" applyProtection="0"/>
    <xf numFmtId="0" fontId="11" fillId="0" borderId="0"/>
    <xf numFmtId="9" fontId="9" fillId="0" borderId="0" applyFont="0" applyFill="0" applyBorder="0" applyAlignment="0" applyProtection="0"/>
    <xf numFmtId="0" fontId="9" fillId="0" borderId="0"/>
    <xf numFmtId="0" fontId="9" fillId="22" borderId="64" applyNumberFormat="0" applyFont="0" applyAlignment="0" applyProtection="0"/>
    <xf numFmtId="164"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2" fillId="0" borderId="0">
      <alignment vertical="center"/>
    </xf>
    <xf numFmtId="0" fontId="61" fillId="0" borderId="0">
      <alignment vertical="center"/>
    </xf>
    <xf numFmtId="0" fontId="9" fillId="0" borderId="0"/>
    <xf numFmtId="9" fontId="9" fillId="0" borderId="0" applyFont="0" applyFill="0" applyBorder="0" applyAlignment="0" applyProtection="0"/>
    <xf numFmtId="0" fontId="2" fillId="0" borderId="0">
      <protection locked="0"/>
    </xf>
    <xf numFmtId="0" fontId="2" fillId="0" borderId="0">
      <protection locked="0"/>
    </xf>
    <xf numFmtId="0" fontId="2" fillId="0" borderId="0">
      <alignment vertical="center"/>
    </xf>
    <xf numFmtId="0" fontId="2" fillId="0" borderId="0">
      <protection locked="0"/>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9" fontId="2" fillId="0" borderId="0" applyFont="0" applyFill="0" applyBorder="0" applyAlignment="0" applyProtection="0"/>
    <xf numFmtId="0" fontId="2" fillId="0" borderId="0">
      <alignment vertical="center"/>
    </xf>
    <xf numFmtId="0" fontId="9" fillId="0" borderId="0"/>
    <xf numFmtId="0" fontId="1" fillId="0" borderId="0"/>
    <xf numFmtId="0" fontId="9" fillId="0" borderId="0"/>
    <xf numFmtId="0" fontId="63" fillId="0" borderId="0"/>
    <xf numFmtId="164" fontId="63" fillId="0" borderId="0" applyFont="0" applyFill="0" applyBorder="0" applyAlignment="0" applyProtection="0"/>
    <xf numFmtId="165" fontId="1" fillId="0" borderId="0" applyFont="0" applyFill="0" applyBorder="0" applyAlignment="0" applyProtection="0"/>
    <xf numFmtId="0" fontId="9"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0" fontId="9" fillId="0" borderId="0"/>
    <xf numFmtId="0" fontId="1" fillId="0" borderId="0"/>
  </cellStyleXfs>
  <cellXfs count="1563">
    <xf numFmtId="0" fontId="0" fillId="0" borderId="0" xfId="0"/>
    <xf numFmtId="0" fontId="13" fillId="2" borderId="0" xfId="35" applyFont="1" applyFill="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12" fillId="0" borderId="3" xfId="0" applyFont="1" applyBorder="1" applyAlignment="1">
      <alignment horizontal="center" vertical="center"/>
    </xf>
    <xf numFmtId="0" fontId="12" fillId="0" borderId="3" xfId="0" applyFont="1" applyBorder="1" applyAlignment="1">
      <alignment horizontal="center" vertical="center" wrapText="1"/>
    </xf>
    <xf numFmtId="16" fontId="0" fillId="0" borderId="1" xfId="0" quotePrefix="1" applyNumberFormat="1" applyBorder="1" applyAlignment="1">
      <alignment horizontal="center" vertical="center"/>
    </xf>
    <xf numFmtId="0" fontId="0" fillId="3" borderId="0" xfId="0" applyFill="1" applyAlignment="1">
      <alignment vertical="center"/>
    </xf>
    <xf numFmtId="0" fontId="0" fillId="0" borderId="0" xfId="0" applyAlignment="1">
      <alignment horizontal="left" vertical="center"/>
    </xf>
    <xf numFmtId="0" fontId="18" fillId="0" borderId="0" xfId="0" applyFont="1" applyAlignment="1">
      <alignment horizontal="center" vertical="center"/>
    </xf>
    <xf numFmtId="0" fontId="12" fillId="4" borderId="1"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0" fillId="3" borderId="1" xfId="0" applyFill="1" applyBorder="1" applyAlignment="1">
      <alignment horizontal="center" vertical="center"/>
    </xf>
    <xf numFmtId="166" fontId="0" fillId="3" borderId="0" xfId="0" applyNumberFormat="1" applyFill="1" applyAlignment="1">
      <alignment vertical="center"/>
    </xf>
    <xf numFmtId="0" fontId="22" fillId="3" borderId="1" xfId="0" applyFont="1" applyFill="1" applyBorder="1" applyAlignment="1">
      <alignment horizontal="center" vertical="center" wrapText="1"/>
    </xf>
    <xf numFmtId="0" fontId="0" fillId="3" borderId="0" xfId="0" applyFill="1" applyAlignment="1">
      <alignment horizontal="center" vertical="center"/>
    </xf>
    <xf numFmtId="0" fontId="0" fillId="3" borderId="2" xfId="0" applyFill="1" applyBorder="1" applyAlignment="1">
      <alignment horizontal="center" vertical="center"/>
    </xf>
    <xf numFmtId="0" fontId="17" fillId="3" borderId="1" xfId="0" applyFont="1" applyFill="1" applyBorder="1" applyAlignment="1">
      <alignment horizontal="center" vertical="center" wrapText="1"/>
    </xf>
    <xf numFmtId="0" fontId="17" fillId="3" borderId="10" xfId="0" applyFont="1" applyFill="1" applyBorder="1" applyAlignment="1">
      <alignment horizontal="center" vertical="center"/>
    </xf>
    <xf numFmtId="0" fontId="0" fillId="3" borderId="4" xfId="0" applyFill="1" applyBorder="1" applyAlignment="1">
      <alignment horizontal="center" vertical="center"/>
    </xf>
    <xf numFmtId="0" fontId="17" fillId="3" borderId="10" xfId="0" applyFont="1" applyFill="1" applyBorder="1" applyAlignment="1">
      <alignment horizontal="center" vertical="center" wrapText="1"/>
    </xf>
    <xf numFmtId="0" fontId="0" fillId="3" borderId="8" xfId="0" applyFill="1" applyBorder="1" applyAlignment="1">
      <alignment horizontal="center" vertical="center"/>
    </xf>
    <xf numFmtId="49" fontId="0" fillId="0" borderId="0" xfId="0" applyNumberFormat="1" applyAlignment="1">
      <alignment horizontal="center" vertical="center"/>
    </xf>
    <xf numFmtId="0" fontId="17" fillId="0" borderId="1" xfId="35" applyFont="1" applyBorder="1" applyAlignment="1">
      <alignment horizontal="center" vertical="center" wrapText="1"/>
    </xf>
    <xf numFmtId="0" fontId="17" fillId="0" borderId="2" xfId="35" applyFont="1" applyBorder="1" applyAlignment="1">
      <alignment horizontal="center" vertical="center" wrapText="1"/>
    </xf>
    <xf numFmtId="0" fontId="12" fillId="0" borderId="4" xfId="0" applyFont="1" applyBorder="1" applyAlignment="1">
      <alignment horizontal="center" vertical="center" wrapText="1"/>
    </xf>
    <xf numFmtId="0" fontId="12" fillId="0" borderId="4" xfId="0" applyFont="1" applyBorder="1" applyAlignment="1">
      <alignment horizontal="center" vertical="center"/>
    </xf>
    <xf numFmtId="169" fontId="12" fillId="0" borderId="4" xfId="0" applyNumberFormat="1" applyFont="1" applyBorder="1" applyAlignment="1">
      <alignment horizontal="center" vertical="center" wrapText="1"/>
    </xf>
    <xf numFmtId="49" fontId="0" fillId="0" borderId="1" xfId="0" applyNumberFormat="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166" fontId="0" fillId="0" borderId="1" xfId="0" applyNumberFormat="1"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quotePrefix="1" applyBorder="1" applyAlignment="1">
      <alignment horizontal="center" vertical="center"/>
    </xf>
    <xf numFmtId="17" fontId="0" fillId="0" borderId="10" xfId="0" applyNumberFormat="1" applyBorder="1" applyAlignment="1">
      <alignment vertical="center"/>
    </xf>
    <xf numFmtId="16" fontId="0" fillId="0" borderId="14" xfId="0" quotePrefix="1" applyNumberFormat="1" applyBorder="1" applyAlignment="1">
      <alignment horizontal="center" vertical="center"/>
    </xf>
    <xf numFmtId="0" fontId="12" fillId="0" borderId="0" xfId="0" applyFont="1" applyAlignment="1">
      <alignment horizontal="center" vertical="center"/>
    </xf>
    <xf numFmtId="0" fontId="12" fillId="0" borderId="0" xfId="0" applyFont="1" applyAlignment="1">
      <alignment horizontal="right" vertical="center"/>
    </xf>
    <xf numFmtId="17" fontId="0" fillId="0" borderId="16" xfId="0" applyNumberFormat="1" applyBorder="1" applyAlignment="1">
      <alignment horizontal="center" vertical="center"/>
    </xf>
    <xf numFmtId="0" fontId="0" fillId="3" borderId="0" xfId="0" applyFill="1"/>
    <xf numFmtId="14" fontId="0" fillId="0" borderId="1" xfId="0" applyNumberFormat="1" applyBorder="1" applyAlignment="1">
      <alignment horizontal="center" vertical="center"/>
    </xf>
    <xf numFmtId="170" fontId="17" fillId="3" borderId="3" xfId="35" applyNumberFormat="1" applyFont="1" applyFill="1" applyBorder="1" applyAlignment="1">
      <alignment horizontal="center" vertical="center"/>
    </xf>
    <xf numFmtId="0" fontId="0" fillId="3" borderId="1" xfId="0" applyFill="1" applyBorder="1" applyAlignment="1">
      <alignment horizontal="center" vertical="center" wrapText="1"/>
    </xf>
    <xf numFmtId="0" fontId="12" fillId="0" borderId="1" xfId="0" applyFont="1" applyBorder="1" applyAlignment="1">
      <alignment horizontal="left" vertical="center" wrapText="1"/>
    </xf>
    <xf numFmtId="0" fontId="22" fillId="6" borderId="22" xfId="35" applyFont="1" applyFill="1" applyBorder="1" applyAlignment="1">
      <alignment vertical="center"/>
    </xf>
    <xf numFmtId="0" fontId="22" fillId="6" borderId="20" xfId="35" applyFont="1" applyFill="1" applyBorder="1" applyAlignment="1">
      <alignment vertical="center"/>
    </xf>
    <xf numFmtId="0" fontId="22" fillId="6" borderId="20" xfId="35" applyFont="1" applyFill="1" applyBorder="1" applyAlignment="1">
      <alignment horizontal="right" vertical="center"/>
    </xf>
    <xf numFmtId="0" fontId="9" fillId="0" borderId="0" xfId="35" applyFont="1" applyAlignment="1">
      <alignment vertical="center"/>
    </xf>
    <xf numFmtId="0" fontId="17" fillId="3" borderId="0" xfId="35" applyFont="1" applyFill="1" applyAlignment="1">
      <alignment vertical="center"/>
    </xf>
    <xf numFmtId="0" fontId="17" fillId="3" borderId="0" xfId="35" applyFont="1" applyFill="1" applyAlignment="1">
      <alignment horizontal="center"/>
    </xf>
    <xf numFmtId="0" fontId="17" fillId="0" borderId="0" xfId="35" applyFont="1"/>
    <xf numFmtId="0" fontId="12" fillId="3" borderId="3" xfId="0" applyFont="1" applyFill="1" applyBorder="1" applyAlignment="1">
      <alignment horizontal="center" vertical="center" wrapText="1"/>
    </xf>
    <xf numFmtId="0" fontId="12" fillId="3" borderId="3" xfId="0" applyFont="1" applyFill="1" applyBorder="1" applyAlignment="1">
      <alignment horizontal="center" vertical="center"/>
    </xf>
    <xf numFmtId="169" fontId="12" fillId="3" borderId="3" xfId="0" applyNumberFormat="1" applyFont="1" applyFill="1" applyBorder="1" applyAlignment="1">
      <alignment horizontal="center" vertical="center"/>
    </xf>
    <xf numFmtId="169" fontId="12" fillId="3" borderId="3" xfId="0" applyNumberFormat="1" applyFont="1" applyFill="1" applyBorder="1" applyAlignment="1">
      <alignment horizontal="center" vertical="center" wrapText="1"/>
    </xf>
    <xf numFmtId="49" fontId="17" fillId="3" borderId="1" xfId="35" quotePrefix="1" applyNumberFormat="1" applyFont="1" applyFill="1" applyBorder="1" applyAlignment="1">
      <alignment horizontal="center" vertical="center" wrapText="1"/>
    </xf>
    <xf numFmtId="17" fontId="0" fillId="3" borderId="10" xfId="0" applyNumberFormat="1" applyFill="1" applyBorder="1" applyAlignment="1">
      <alignment vertical="center"/>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6" xfId="0" applyFont="1" applyFill="1" applyBorder="1" applyAlignment="1">
      <alignment horizontal="center" vertical="center"/>
    </xf>
    <xf numFmtId="0" fontId="22" fillId="3" borderId="6" xfId="60" applyFont="1" applyFill="1" applyBorder="1" applyAlignment="1">
      <alignment horizontal="center" vertical="center" wrapText="1"/>
    </xf>
    <xf numFmtId="169" fontId="12" fillId="3" borderId="6" xfId="0" applyNumberFormat="1" applyFont="1" applyFill="1" applyBorder="1" applyAlignment="1">
      <alignment horizontal="center" vertical="center" wrapText="1"/>
    </xf>
    <xf numFmtId="0" fontId="12" fillId="3" borderId="24" xfId="0" applyFont="1" applyFill="1" applyBorder="1" applyAlignment="1">
      <alignment horizontal="center" vertical="center" wrapText="1"/>
    </xf>
    <xf numFmtId="0" fontId="0" fillId="3" borderId="13" xfId="0" applyFill="1" applyBorder="1" applyAlignment="1">
      <alignment horizontal="center" vertical="center"/>
    </xf>
    <xf numFmtId="0" fontId="0" fillId="3" borderId="14" xfId="0" applyFill="1" applyBorder="1" applyAlignment="1">
      <alignment horizontal="center" vertical="center"/>
    </xf>
    <xf numFmtId="17" fontId="0" fillId="3" borderId="16" xfId="0" applyNumberFormat="1" applyFill="1" applyBorder="1" applyAlignment="1">
      <alignment vertical="center"/>
    </xf>
    <xf numFmtId="49" fontId="0" fillId="3" borderId="1" xfId="0" applyNumberFormat="1" applyFill="1" applyBorder="1" applyAlignment="1">
      <alignment horizontal="center" vertical="center"/>
    </xf>
    <xf numFmtId="49" fontId="17" fillId="3" borderId="4" xfId="35" quotePrefix="1" applyNumberFormat="1" applyFont="1" applyFill="1" applyBorder="1" applyAlignment="1">
      <alignment horizontal="center" vertical="center" wrapText="1"/>
    </xf>
    <xf numFmtId="49" fontId="0" fillId="3" borderId="4" xfId="0" applyNumberFormat="1" applyFill="1" applyBorder="1" applyAlignment="1">
      <alignment horizontal="center" vertical="center"/>
    </xf>
    <xf numFmtId="17" fontId="0" fillId="3" borderId="11" xfId="0" applyNumberFormat="1" applyFill="1" applyBorder="1" applyAlignment="1">
      <alignment vertical="center"/>
    </xf>
    <xf numFmtId="0" fontId="0" fillId="3" borderId="1" xfId="0" applyFill="1" applyBorder="1" applyAlignment="1">
      <alignment horizontal="right" vertical="center"/>
    </xf>
    <xf numFmtId="0" fontId="25" fillId="0" borderId="1" xfId="0" applyFont="1" applyBorder="1" applyAlignment="1">
      <alignment horizontal="center"/>
    </xf>
    <xf numFmtId="15" fontId="0" fillId="0" borderId="1" xfId="0" applyNumberFormat="1" applyBorder="1" applyAlignment="1">
      <alignment horizontal="center" vertical="center"/>
    </xf>
    <xf numFmtId="0" fontId="0" fillId="0" borderId="1" xfId="0" applyBorder="1" applyAlignment="1">
      <alignment horizontal="left" vertical="center" wrapText="1"/>
    </xf>
    <xf numFmtId="0" fontId="0" fillId="3" borderId="1" xfId="0" applyFill="1" applyBorder="1" applyAlignment="1">
      <alignment horizontal="left" vertical="center" wrapText="1"/>
    </xf>
    <xf numFmtId="0" fontId="0" fillId="3" borderId="1" xfId="0" applyFill="1" applyBorder="1" applyAlignment="1">
      <alignment horizontal="left" vertical="center"/>
    </xf>
    <xf numFmtId="0" fontId="17" fillId="3" borderId="1" xfId="0" applyFont="1" applyFill="1" applyBorder="1" applyAlignment="1">
      <alignment horizontal="left" vertical="center"/>
    </xf>
    <xf numFmtId="0" fontId="17" fillId="3" borderId="1" xfId="0" applyFont="1" applyFill="1" applyBorder="1" applyAlignment="1">
      <alignment horizontal="center" vertical="center"/>
    </xf>
    <xf numFmtId="14" fontId="23" fillId="3" borderId="28" xfId="0" applyNumberFormat="1" applyFont="1" applyFill="1" applyBorder="1" applyAlignment="1">
      <alignment horizontal="center" vertical="center"/>
    </xf>
    <xf numFmtId="14" fontId="23" fillId="0" borderId="10" xfId="0" applyNumberFormat="1" applyFont="1" applyBorder="1" applyAlignment="1">
      <alignment horizontal="center" vertical="center"/>
    </xf>
    <xf numFmtId="15" fontId="17" fillId="3" borderId="1" xfId="35" applyNumberFormat="1" applyFont="1" applyFill="1" applyBorder="1" applyAlignment="1">
      <alignment horizontal="center" vertical="center" wrapText="1"/>
    </xf>
    <xf numFmtId="0" fontId="0" fillId="0" borderId="1" xfId="0" applyBorder="1" applyAlignment="1">
      <alignment vertical="center"/>
    </xf>
    <xf numFmtId="0" fontId="12"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horizontal="center"/>
    </xf>
    <xf numFmtId="0" fontId="0" fillId="0" borderId="1" xfId="0" applyBorder="1" applyAlignment="1">
      <alignment horizontal="left" vertical="center"/>
    </xf>
    <xf numFmtId="0" fontId="12" fillId="3" borderId="1" xfId="0" applyFont="1" applyFill="1" applyBorder="1" applyAlignment="1">
      <alignment horizontal="center" vertical="center" wrapText="1"/>
    </xf>
    <xf numFmtId="0" fontId="13" fillId="2" borderId="0" xfId="35" applyFont="1" applyFill="1" applyAlignment="1">
      <alignment vertical="center" wrapText="1"/>
    </xf>
    <xf numFmtId="0" fontId="17" fillId="3" borderId="1" xfId="0" quotePrefix="1" applyFont="1" applyFill="1" applyBorder="1" applyAlignment="1">
      <alignment horizontal="center" vertical="center"/>
    </xf>
    <xf numFmtId="0" fontId="17" fillId="0" borderId="0" xfId="35" applyFont="1" applyAlignment="1">
      <alignment wrapText="1"/>
    </xf>
    <xf numFmtId="0" fontId="9" fillId="0" borderId="0" xfId="35" applyFont="1" applyAlignment="1">
      <alignment vertical="center" wrapText="1"/>
    </xf>
    <xf numFmtId="0" fontId="12" fillId="0" borderId="1" xfId="0" applyFont="1" applyBorder="1" applyAlignment="1">
      <alignment horizontal="center" vertical="center" wrapText="1"/>
    </xf>
    <xf numFmtId="0" fontId="12" fillId="3" borderId="7" xfId="0" applyFont="1" applyFill="1" applyBorder="1" applyAlignment="1">
      <alignment horizontal="center" vertical="center" wrapText="1"/>
    </xf>
    <xf numFmtId="0" fontId="12" fillId="3" borderId="28" xfId="0" applyFont="1" applyFill="1" applyBorder="1" applyAlignment="1">
      <alignment horizontal="center" vertical="center" wrapText="1"/>
    </xf>
    <xf numFmtId="0" fontId="12" fillId="12" borderId="1" xfId="0" applyFont="1" applyFill="1" applyBorder="1" applyAlignment="1">
      <alignment horizontal="center" vertical="center" wrapText="1"/>
    </xf>
    <xf numFmtId="0" fontId="12" fillId="12" borderId="1" xfId="0" applyFont="1" applyFill="1" applyBorder="1" applyAlignment="1">
      <alignment horizontal="left" vertical="center" wrapText="1"/>
    </xf>
    <xf numFmtId="0" fontId="0" fillId="5" borderId="1" xfId="0" applyFill="1" applyBorder="1" applyAlignment="1">
      <alignment horizontal="center" vertical="center"/>
    </xf>
    <xf numFmtId="0" fontId="0" fillId="4" borderId="1" xfId="0" applyFill="1" applyBorder="1" applyAlignment="1">
      <alignment horizontal="center" vertical="center"/>
    </xf>
    <xf numFmtId="2" fontId="0" fillId="0" borderId="1" xfId="0" applyNumberFormat="1" applyBorder="1" applyAlignment="1">
      <alignment horizontal="center" vertical="center"/>
    </xf>
    <xf numFmtId="0" fontId="24" fillId="3" borderId="22" xfId="0" applyFont="1" applyFill="1" applyBorder="1" applyAlignment="1">
      <alignment horizontal="center" vertical="center"/>
    </xf>
    <xf numFmtId="170" fontId="23" fillId="3" borderId="10" xfId="0" applyNumberFormat="1" applyFont="1" applyFill="1" applyBorder="1" applyAlignment="1">
      <alignment horizontal="right" vertical="center"/>
    </xf>
    <xf numFmtId="0" fontId="17" fillId="3" borderId="23" xfId="0" applyFont="1" applyFill="1" applyBorder="1" applyAlignment="1">
      <alignment horizontal="center" vertical="center" wrapText="1"/>
    </xf>
    <xf numFmtId="15" fontId="17" fillId="3" borderId="1" xfId="0" applyNumberFormat="1" applyFont="1" applyFill="1" applyBorder="1" applyAlignment="1">
      <alignment horizontal="center" vertical="center" wrapText="1"/>
    </xf>
    <xf numFmtId="15" fontId="33" fillId="3" borderId="16" xfId="35" applyNumberFormat="1" applyFont="1" applyFill="1" applyBorder="1" applyAlignment="1">
      <alignment horizontal="center" vertical="center" wrapText="1"/>
    </xf>
    <xf numFmtId="15" fontId="17" fillId="3" borderId="9" xfId="0" applyNumberFormat="1" applyFont="1" applyFill="1" applyBorder="1" applyAlignment="1">
      <alignment horizontal="center" vertical="center" wrapText="1"/>
    </xf>
    <xf numFmtId="0" fontId="34" fillId="3" borderId="30" xfId="33" applyFont="1" applyFill="1" applyBorder="1" applyAlignment="1">
      <alignment horizontal="left"/>
    </xf>
    <xf numFmtId="0" fontId="34" fillId="3" borderId="31" xfId="33" applyFont="1" applyFill="1" applyBorder="1" applyAlignment="1">
      <alignment horizontal="left"/>
    </xf>
    <xf numFmtId="14" fontId="22" fillId="6" borderId="1" xfId="35" applyNumberFormat="1" applyFont="1" applyFill="1" applyBorder="1" applyAlignment="1">
      <alignment horizontal="center" vertical="center"/>
    </xf>
    <xf numFmtId="0" fontId="12" fillId="14" borderId="1" xfId="35" applyFont="1" applyFill="1" applyBorder="1" applyAlignment="1">
      <alignment horizontal="center" vertical="center" wrapText="1"/>
    </xf>
    <xf numFmtId="0" fontId="0" fillId="0" borderId="1" xfId="0" applyBorder="1"/>
    <xf numFmtId="0" fontId="17" fillId="0" borderId="0" xfId="35" applyFont="1" applyAlignment="1">
      <alignment vertical="center"/>
    </xf>
    <xf numFmtId="0" fontId="22" fillId="3" borderId="0" xfId="35" applyFont="1" applyFill="1" applyAlignment="1">
      <alignment horizontal="right" vertical="center"/>
    </xf>
    <xf numFmtId="0" fontId="0" fillId="0" borderId="20" xfId="0" applyBorder="1" applyAlignment="1">
      <alignment horizontal="center" vertical="center"/>
    </xf>
    <xf numFmtId="164" fontId="28" fillId="3" borderId="1" xfId="7" applyFont="1" applyFill="1" applyBorder="1" applyAlignment="1" applyProtection="1">
      <alignment horizontal="center" vertical="center" wrapText="1"/>
    </xf>
    <xf numFmtId="0" fontId="0" fillId="5" borderId="0" xfId="0" applyFill="1" applyAlignment="1">
      <alignment horizontal="center" vertical="center"/>
    </xf>
    <xf numFmtId="0" fontId="8" fillId="15" borderId="2" xfId="35" applyFont="1" applyFill="1" applyBorder="1" applyAlignment="1">
      <alignment horizontal="center" vertical="center" wrapText="1"/>
    </xf>
    <xf numFmtId="0" fontId="8" fillId="15" borderId="1" xfId="35" applyFont="1" applyFill="1" applyBorder="1" applyAlignment="1">
      <alignment horizontal="center" vertical="center" wrapText="1"/>
    </xf>
    <xf numFmtId="0" fontId="8" fillId="15" borderId="10" xfId="35" applyFont="1" applyFill="1" applyBorder="1" applyAlignment="1">
      <alignment horizontal="center" vertical="center" wrapText="1"/>
    </xf>
    <xf numFmtId="15" fontId="17" fillId="0" borderId="1" xfId="0" applyNumberFormat="1" applyFont="1" applyBorder="1" applyAlignment="1">
      <alignment horizontal="center" vertical="center"/>
    </xf>
    <xf numFmtId="0" fontId="36" fillId="3" borderId="57" xfId="0" applyFont="1" applyFill="1" applyBorder="1" applyAlignment="1">
      <alignment horizontal="center" vertical="center" wrapText="1" readingOrder="1"/>
    </xf>
    <xf numFmtId="0" fontId="36" fillId="3" borderId="58" xfId="0" applyFont="1" applyFill="1" applyBorder="1" applyAlignment="1">
      <alignment horizontal="center" vertical="center" wrapText="1" readingOrder="1"/>
    </xf>
    <xf numFmtId="0" fontId="37" fillId="3" borderId="59" xfId="0" applyFont="1" applyFill="1" applyBorder="1" applyAlignment="1">
      <alignment horizontal="center" vertical="center" wrapText="1" readingOrder="1"/>
    </xf>
    <xf numFmtId="1" fontId="37" fillId="3" borderId="59" xfId="0" applyNumberFormat="1" applyFont="1" applyFill="1" applyBorder="1" applyAlignment="1">
      <alignment horizontal="center" vertical="center" wrapText="1" readingOrder="1"/>
    </xf>
    <xf numFmtId="0" fontId="37" fillId="3" borderId="59" xfId="0" applyFont="1" applyFill="1" applyBorder="1" applyAlignment="1">
      <alignment horizontal="left" vertical="center" wrapText="1" readingOrder="1"/>
    </xf>
    <xf numFmtId="17" fontId="37" fillId="3" borderId="59" xfId="0" applyNumberFormat="1" applyFont="1" applyFill="1" applyBorder="1" applyAlignment="1">
      <alignment horizontal="center" vertical="center" wrapText="1" readingOrder="1"/>
    </xf>
    <xf numFmtId="0" fontId="0" fillId="16" borderId="0" xfId="0" applyFill="1"/>
    <xf numFmtId="166" fontId="7" fillId="16" borderId="0" xfId="34" applyNumberFormat="1" applyFont="1" applyFill="1"/>
    <xf numFmtId="0" fontId="0" fillId="0" borderId="39" xfId="0" applyBorder="1" applyAlignment="1">
      <alignment horizontal="center" vertical="center"/>
    </xf>
    <xf numFmtId="166" fontId="7" fillId="0" borderId="9" xfId="34" applyNumberFormat="1" applyFont="1" applyBorder="1"/>
    <xf numFmtId="166" fontId="7" fillId="0" borderId="34" xfId="34" applyNumberFormat="1" applyFont="1" applyBorder="1"/>
    <xf numFmtId="15" fontId="0" fillId="3" borderId="1" xfId="0" applyNumberFormat="1" applyFill="1" applyBorder="1" applyAlignment="1">
      <alignment horizontal="center" vertical="center"/>
    </xf>
    <xf numFmtId="0" fontId="0" fillId="0" borderId="36" xfId="0" applyBorder="1" applyAlignment="1">
      <alignment horizontal="center" vertical="center"/>
    </xf>
    <xf numFmtId="0" fontId="22" fillId="6" borderId="20" xfId="35" applyFont="1" applyFill="1" applyBorder="1" applyAlignment="1">
      <alignment horizontal="center" vertical="center"/>
    </xf>
    <xf numFmtId="0" fontId="17" fillId="0" borderId="0" xfId="35" applyFont="1" applyAlignment="1">
      <alignment horizontal="center"/>
    </xf>
    <xf numFmtId="14" fontId="0" fillId="3" borderId="1" xfId="0" applyNumberFormat="1" applyFill="1" applyBorder="1" applyAlignment="1">
      <alignment horizontal="center" vertical="center"/>
    </xf>
    <xf numFmtId="166" fontId="0" fillId="3" borderId="1" xfId="0" applyNumberFormat="1" applyFill="1" applyBorder="1" applyAlignment="1">
      <alignment horizontal="center" vertical="center"/>
    </xf>
    <xf numFmtId="0" fontId="17" fillId="3" borderId="10" xfId="0" applyFont="1" applyFill="1" applyBorder="1" applyAlignment="1">
      <alignment horizontal="left" vertical="center" wrapText="1"/>
    </xf>
    <xf numFmtId="49" fontId="0" fillId="3" borderId="1" xfId="0" quotePrefix="1" applyNumberFormat="1" applyFill="1" applyBorder="1" applyAlignment="1">
      <alignment horizontal="center" vertical="center"/>
    </xf>
    <xf numFmtId="49" fontId="0" fillId="3" borderId="0" xfId="0" applyNumberFormat="1" applyFill="1" applyAlignment="1">
      <alignment horizontal="center" vertical="center"/>
    </xf>
    <xf numFmtId="49" fontId="0" fillId="16" borderId="0" xfId="0" applyNumberFormat="1" applyFill="1"/>
    <xf numFmtId="17" fontId="12" fillId="0" borderId="1" xfId="0" applyNumberFormat="1" applyFont="1" applyBorder="1" applyAlignment="1">
      <alignment horizontal="center" vertical="center"/>
    </xf>
    <xf numFmtId="0" fontId="0" fillId="0" borderId="22" xfId="0" applyBorder="1" applyAlignment="1">
      <alignment horizontal="center" vertical="center"/>
    </xf>
    <xf numFmtId="1" fontId="0" fillId="0" borderId="1" xfId="0" applyNumberFormat="1" applyBorder="1" applyAlignment="1">
      <alignment horizontal="center" vertical="center"/>
    </xf>
    <xf numFmtId="14" fontId="0" fillId="0" borderId="39" xfId="0" applyNumberFormat="1" applyBorder="1" applyAlignment="1">
      <alignment horizontal="center" vertical="center"/>
    </xf>
    <xf numFmtId="49" fontId="0" fillId="0" borderId="1" xfId="0" quotePrefix="1" applyNumberFormat="1" applyBorder="1" applyAlignment="1">
      <alignment horizontal="center" vertical="center"/>
    </xf>
    <xf numFmtId="166" fontId="44" fillId="0" borderId="1" xfId="61" applyNumberFormat="1" applyFont="1" applyBorder="1" applyAlignment="1">
      <alignment horizontal="left" vertical="center"/>
    </xf>
    <xf numFmtId="0" fontId="16" fillId="0" borderId="1" xfId="0" applyFont="1" applyBorder="1" applyAlignment="1">
      <alignment vertical="center"/>
    </xf>
    <xf numFmtId="0" fontId="37" fillId="0" borderId="59" xfId="0" applyFont="1" applyBorder="1" applyAlignment="1">
      <alignment horizontal="center" vertical="center" wrapText="1" readingOrder="1"/>
    </xf>
    <xf numFmtId="1" fontId="37" fillId="0" borderId="59" xfId="0" applyNumberFormat="1" applyFont="1" applyBorder="1" applyAlignment="1">
      <alignment horizontal="center" vertical="center" wrapText="1" readingOrder="1"/>
    </xf>
    <xf numFmtId="0" fontId="37" fillId="0" borderId="59" xfId="0" applyFont="1" applyBorder="1" applyAlignment="1">
      <alignment horizontal="left" vertical="center" wrapText="1" readingOrder="1"/>
    </xf>
    <xf numFmtId="17" fontId="37" fillId="0" borderId="59" xfId="0" applyNumberFormat="1" applyFont="1" applyBorder="1" applyAlignment="1">
      <alignment horizontal="center" vertical="center" wrapText="1" readingOrder="1"/>
    </xf>
    <xf numFmtId="17" fontId="38" fillId="0" borderId="59" xfId="0" applyNumberFormat="1" applyFont="1" applyBorder="1" applyAlignment="1">
      <alignment horizontal="left" vertical="center" wrapText="1" readingOrder="1"/>
    </xf>
    <xf numFmtId="17" fontId="37" fillId="0" borderId="59" xfId="0" applyNumberFormat="1" applyFont="1" applyBorder="1" applyAlignment="1">
      <alignment horizontal="left" vertical="center" wrapText="1" readingOrder="1"/>
    </xf>
    <xf numFmtId="0" fontId="0" fillId="0" borderId="0" xfId="0" applyAlignment="1">
      <alignment horizontal="center"/>
    </xf>
    <xf numFmtId="0" fontId="12" fillId="0" borderId="1" xfId="0" applyFont="1" applyBorder="1" applyAlignment="1">
      <alignment vertical="center"/>
    </xf>
    <xf numFmtId="0" fontId="12" fillId="0" borderId="0" xfId="0" applyFont="1" applyAlignment="1">
      <alignment vertical="center"/>
    </xf>
    <xf numFmtId="0" fontId="32" fillId="3" borderId="0" xfId="43" applyFont="1" applyFill="1"/>
    <xf numFmtId="0" fontId="21" fillId="0" borderId="0" xfId="43" applyFont="1" applyAlignment="1">
      <alignment horizontal="center" vertical="center"/>
    </xf>
    <xf numFmtId="0" fontId="32" fillId="0" borderId="0" xfId="43" applyFont="1"/>
    <xf numFmtId="0" fontId="17" fillId="0" borderId="0" xfId="43" applyFont="1"/>
    <xf numFmtId="0" fontId="12" fillId="0" borderId="1" xfId="0" applyFont="1" applyBorder="1"/>
    <xf numFmtId="0" fontId="12" fillId="0" borderId="0" xfId="0" applyFont="1"/>
    <xf numFmtId="166" fontId="12" fillId="0" borderId="1" xfId="0" applyNumberFormat="1" applyFont="1" applyBorder="1" applyAlignment="1">
      <alignment horizontal="center" vertical="center"/>
    </xf>
    <xf numFmtId="1" fontId="0" fillId="0" borderId="0" xfId="0" applyNumberFormat="1" applyAlignment="1">
      <alignment horizontal="center" vertical="center"/>
    </xf>
    <xf numFmtId="9" fontId="0" fillId="0" borderId="0" xfId="95" applyFont="1" applyAlignment="1">
      <alignment horizontal="center" vertical="center"/>
    </xf>
    <xf numFmtId="14" fontId="12" fillId="12" borderId="1" xfId="0" applyNumberFormat="1" applyFont="1" applyFill="1" applyBorder="1" applyAlignment="1">
      <alignment horizontal="center" vertical="center"/>
    </xf>
    <xf numFmtId="166" fontId="7" fillId="0" borderId="9" xfId="34" applyNumberFormat="1" applyFont="1" applyBorder="1" applyAlignment="1">
      <alignment horizontal="center" vertical="center"/>
    </xf>
    <xf numFmtId="166" fontId="7" fillId="0" borderId="9" xfId="34" applyNumberFormat="1" applyFont="1" applyBorder="1" applyAlignment="1">
      <alignment horizontal="center"/>
    </xf>
    <xf numFmtId="166" fontId="7" fillId="0" borderId="40" xfId="34" applyNumberFormat="1" applyFont="1" applyBorder="1" applyAlignment="1">
      <alignment horizontal="center"/>
    </xf>
    <xf numFmtId="0" fontId="13" fillId="2" borderId="0" xfId="35" applyFont="1" applyFill="1" applyAlignment="1">
      <alignment vertical="center"/>
    </xf>
    <xf numFmtId="0" fontId="13" fillId="2" borderId="0" xfId="35" applyFont="1" applyFill="1" applyAlignment="1">
      <alignment horizontal="right" vertical="center" wrapText="1"/>
    </xf>
    <xf numFmtId="0" fontId="13" fillId="2" borderId="0" xfId="35" applyFont="1" applyFill="1" applyAlignment="1">
      <alignment horizontal="center" vertical="center"/>
    </xf>
    <xf numFmtId="0" fontId="13" fillId="2" borderId="0" xfId="35" applyFont="1" applyFill="1" applyAlignment="1">
      <alignment horizontal="right" vertical="center"/>
    </xf>
    <xf numFmtId="0" fontId="12" fillId="3" borderId="9" xfId="0" applyFont="1" applyFill="1" applyBorder="1" applyAlignment="1">
      <alignment horizontal="center" vertical="center" wrapText="1"/>
    </xf>
    <xf numFmtId="0" fontId="15" fillId="3" borderId="26" xfId="0" applyFont="1" applyFill="1" applyBorder="1" applyAlignment="1">
      <alignment horizontal="center" vertical="center"/>
    </xf>
    <xf numFmtId="14" fontId="12" fillId="6" borderId="1" xfId="0" applyNumberFormat="1" applyFont="1" applyFill="1" applyBorder="1" applyAlignment="1">
      <alignment horizontal="center" vertical="center"/>
    </xf>
    <xf numFmtId="0" fontId="0" fillId="6" borderId="0" xfId="0" applyFill="1" applyAlignment="1">
      <alignment vertical="center"/>
    </xf>
    <xf numFmtId="0" fontId="17" fillId="0" borderId="0" xfId="43" applyFont="1" applyAlignment="1">
      <alignment horizontal="left" indent="1"/>
    </xf>
    <xf numFmtId="14" fontId="0" fillId="0" borderId="0" xfId="0" applyNumberFormat="1" applyAlignment="1">
      <alignment vertical="center"/>
    </xf>
    <xf numFmtId="49" fontId="12" fillId="3" borderId="1" xfId="0" applyNumberFormat="1" applyFont="1" applyFill="1" applyBorder="1" applyAlignment="1">
      <alignment horizontal="center" vertical="center"/>
    </xf>
    <xf numFmtId="0" fontId="0" fillId="12" borderId="10" xfId="0" applyFill="1" applyBorder="1" applyAlignment="1">
      <alignment horizontal="center" vertical="center"/>
    </xf>
    <xf numFmtId="0" fontId="0" fillId="19" borderId="1" xfId="0" applyFill="1" applyBorder="1" applyAlignment="1">
      <alignment horizontal="center" vertical="center"/>
    </xf>
    <xf numFmtId="0" fontId="0" fillId="13" borderId="2" xfId="0" applyFill="1" applyBorder="1" applyAlignment="1">
      <alignment horizontal="center" vertical="center"/>
    </xf>
    <xf numFmtId="0" fontId="12" fillId="3" borderId="22" xfId="0" applyFont="1" applyFill="1" applyBorder="1" applyAlignment="1">
      <alignment horizontal="center" vertical="center" wrapText="1"/>
    </xf>
    <xf numFmtId="0" fontId="12" fillId="3" borderId="12" xfId="0" applyFont="1" applyFill="1" applyBorder="1" applyAlignment="1">
      <alignment horizontal="center" vertical="center" wrapText="1"/>
    </xf>
    <xf numFmtId="0" fontId="12" fillId="3" borderId="23" xfId="0" applyFont="1" applyFill="1" applyBorder="1" applyAlignment="1">
      <alignment horizontal="center" vertical="center" wrapText="1"/>
    </xf>
    <xf numFmtId="14" fontId="12" fillId="11" borderId="1" xfId="0" applyNumberFormat="1" applyFont="1" applyFill="1" applyBorder="1" applyAlignment="1">
      <alignment horizontal="center" vertical="center"/>
    </xf>
    <xf numFmtId="49" fontId="12" fillId="11" borderId="1" xfId="0" applyNumberFormat="1" applyFont="1" applyFill="1" applyBorder="1" applyAlignment="1">
      <alignment horizontal="center" vertical="center"/>
    </xf>
    <xf numFmtId="49" fontId="12" fillId="3" borderId="21" xfId="0" applyNumberFormat="1" applyFont="1" applyFill="1" applyBorder="1" applyAlignment="1">
      <alignment horizontal="centerContinuous" vertical="center"/>
    </xf>
    <xf numFmtId="49" fontId="12" fillId="3" borderId="20" xfId="0" applyNumberFormat="1" applyFont="1" applyFill="1" applyBorder="1" applyAlignment="1">
      <alignment horizontal="centerContinuous" vertical="center"/>
    </xf>
    <xf numFmtId="49" fontId="12" fillId="3" borderId="22" xfId="0" applyNumberFormat="1" applyFont="1" applyFill="1" applyBorder="1" applyAlignment="1">
      <alignment horizontal="centerContinuous" vertical="center"/>
    </xf>
    <xf numFmtId="0" fontId="12" fillId="3" borderId="20" xfId="0" applyFont="1" applyFill="1" applyBorder="1" applyAlignment="1">
      <alignment horizontal="center" vertical="center" wrapText="1"/>
    </xf>
    <xf numFmtId="0" fontId="34" fillId="3" borderId="17" xfId="33" applyFont="1" applyFill="1" applyBorder="1"/>
    <xf numFmtId="0" fontId="34" fillId="3" borderId="18" xfId="33" applyFont="1" applyFill="1" applyBorder="1"/>
    <xf numFmtId="0" fontId="34" fillId="3" borderId="0" xfId="33" applyFont="1" applyFill="1" applyAlignment="1">
      <alignment horizontal="left"/>
    </xf>
    <xf numFmtId="0" fontId="15" fillId="3" borderId="26" xfId="0" applyFont="1" applyFill="1" applyBorder="1" applyAlignment="1">
      <alignment vertical="center"/>
    </xf>
    <xf numFmtId="0" fontId="15" fillId="3" borderId="27" xfId="0" applyFont="1" applyFill="1" applyBorder="1" applyAlignment="1">
      <alignment vertical="center"/>
    </xf>
    <xf numFmtId="0" fontId="0" fillId="0" borderId="1" xfId="0" applyBorder="1" applyAlignment="1">
      <alignment horizontal="centerContinuous" vertical="center"/>
    </xf>
    <xf numFmtId="0" fontId="0" fillId="11" borderId="1" xfId="0" applyFill="1" applyBorder="1" applyAlignment="1">
      <alignment horizontal="center" vertical="center"/>
    </xf>
    <xf numFmtId="14" fontId="0" fillId="0" borderId="0" xfId="0" applyNumberFormat="1" applyAlignment="1">
      <alignment horizontal="center" vertical="center"/>
    </xf>
    <xf numFmtId="49" fontId="12" fillId="3" borderId="45" xfId="0" applyNumberFormat="1" applyFont="1" applyFill="1" applyBorder="1" applyAlignment="1">
      <alignment horizontal="centerContinuous" vertical="center"/>
    </xf>
    <xf numFmtId="2" fontId="0" fillId="0" borderId="0" xfId="0" applyNumberFormat="1" applyAlignment="1">
      <alignment horizontal="center" vertical="center"/>
    </xf>
    <xf numFmtId="0" fontId="0" fillId="0" borderId="4" xfId="0" applyBorder="1" applyAlignment="1">
      <alignment vertical="center"/>
    </xf>
    <xf numFmtId="0" fontId="0" fillId="0" borderId="23" xfId="0" applyBorder="1" applyAlignment="1">
      <alignment horizontal="center" vertical="center"/>
    </xf>
    <xf numFmtId="0" fontId="12" fillId="13" borderId="2" xfId="0" applyFont="1" applyFill="1" applyBorder="1" applyAlignment="1">
      <alignment horizontal="center" vertical="top"/>
    </xf>
    <xf numFmtId="0" fontId="12" fillId="19" borderId="1" xfId="0" applyFont="1" applyFill="1" applyBorder="1" applyAlignment="1">
      <alignment horizontal="center" vertical="top"/>
    </xf>
    <xf numFmtId="0" fontId="12" fillId="12" borderId="10" xfId="0" applyFont="1" applyFill="1" applyBorder="1" applyAlignment="1">
      <alignment horizontal="center" vertical="top"/>
    </xf>
    <xf numFmtId="0" fontId="12" fillId="6" borderId="0" xfId="0" applyFont="1" applyFill="1" applyAlignment="1">
      <alignment horizontal="right" vertical="center"/>
    </xf>
    <xf numFmtId="0" fontId="16" fillId="12" borderId="1" xfId="0" applyFont="1" applyFill="1" applyBorder="1"/>
    <xf numFmtId="0" fontId="16" fillId="12" borderId="10" xfId="0" applyFont="1" applyFill="1" applyBorder="1"/>
    <xf numFmtId="0" fontId="0" fillId="0" borderId="16" xfId="0" applyBorder="1" applyAlignment="1">
      <alignment horizontal="center" vertical="center"/>
    </xf>
    <xf numFmtId="0" fontId="0" fillId="0" borderId="10" xfId="0" applyBorder="1" applyAlignment="1">
      <alignment vertical="center"/>
    </xf>
    <xf numFmtId="0" fontId="0" fillId="0" borderId="11" xfId="0" applyBorder="1" applyAlignment="1">
      <alignment vertical="center"/>
    </xf>
    <xf numFmtId="0" fontId="12" fillId="0" borderId="13" xfId="0" applyFont="1" applyBorder="1" applyAlignment="1">
      <alignment horizontal="left" vertical="center"/>
    </xf>
    <xf numFmtId="166" fontId="0" fillId="0" borderId="0" xfId="0" applyNumberFormat="1" applyAlignment="1">
      <alignment horizontal="center" vertical="center"/>
    </xf>
    <xf numFmtId="166" fontId="17" fillId="3" borderId="9" xfId="0" applyNumberFormat="1" applyFont="1" applyFill="1" applyBorder="1" applyAlignment="1">
      <alignment horizontal="center" vertical="center" wrapText="1"/>
    </xf>
    <xf numFmtId="166" fontId="17" fillId="3" borderId="1" xfId="0" applyNumberFormat="1" applyFont="1" applyFill="1" applyBorder="1" applyAlignment="1">
      <alignment horizontal="center" vertical="center" wrapText="1"/>
    </xf>
    <xf numFmtId="0" fontId="12" fillId="0" borderId="0" xfId="0" applyFont="1" applyAlignment="1">
      <alignment horizontal="left"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11" borderId="0" xfId="0" applyFill="1" applyAlignment="1">
      <alignment horizontal="center" vertical="center"/>
    </xf>
    <xf numFmtId="0" fontId="12" fillId="0" borderId="22" xfId="0" applyFont="1" applyBorder="1" applyAlignment="1">
      <alignment horizontal="center" vertical="center"/>
    </xf>
    <xf numFmtId="0" fontId="12" fillId="0" borderId="2" xfId="0" applyFont="1" applyBorder="1" applyAlignment="1">
      <alignment horizontal="center" vertical="center"/>
    </xf>
    <xf numFmtId="0" fontId="12" fillId="0" borderId="10" xfId="0" applyFont="1" applyBorder="1" applyAlignment="1">
      <alignment horizontal="center" vertical="center"/>
    </xf>
    <xf numFmtId="17" fontId="12" fillId="0" borderId="22" xfId="0" applyNumberFormat="1" applyFont="1" applyBorder="1" applyAlignment="1">
      <alignment horizontal="center" vertical="center"/>
    </xf>
    <xf numFmtId="17" fontId="12" fillId="0" borderId="2" xfId="0" applyNumberFormat="1" applyFont="1" applyBorder="1" applyAlignment="1">
      <alignment horizontal="center" vertical="center"/>
    </xf>
    <xf numFmtId="17" fontId="12" fillId="0" borderId="10" xfId="0" applyNumberFormat="1" applyFont="1" applyBorder="1" applyAlignment="1">
      <alignment horizontal="center" vertical="center"/>
    </xf>
    <xf numFmtId="0" fontId="12" fillId="23" borderId="1" xfId="0" applyFont="1" applyFill="1" applyBorder="1" applyAlignment="1">
      <alignment horizontal="center" vertical="center"/>
    </xf>
    <xf numFmtId="0" fontId="12" fillId="23" borderId="1" xfId="0" applyFont="1" applyFill="1" applyBorder="1" applyAlignment="1">
      <alignment horizontal="left" vertical="center"/>
    </xf>
    <xf numFmtId="9" fontId="31" fillId="23" borderId="22" xfId="95" applyFont="1" applyFill="1" applyBorder="1" applyAlignment="1">
      <alignment horizontal="center" vertical="top"/>
    </xf>
    <xf numFmtId="9" fontId="31" fillId="23" borderId="2" xfId="95" applyFont="1" applyFill="1" applyBorder="1" applyAlignment="1">
      <alignment horizontal="center" vertical="top"/>
    </xf>
    <xf numFmtId="9" fontId="31" fillId="23" borderId="1" xfId="95" applyFont="1" applyFill="1" applyBorder="1" applyAlignment="1">
      <alignment horizontal="center" vertical="top"/>
    </xf>
    <xf numFmtId="9" fontId="31" fillId="23" borderId="10" xfId="95" applyFont="1" applyFill="1" applyBorder="1" applyAlignment="1">
      <alignment horizontal="center" vertical="top"/>
    </xf>
    <xf numFmtId="174" fontId="0" fillId="0" borderId="1" xfId="0" applyNumberFormat="1" applyBorder="1" applyAlignment="1">
      <alignment horizontal="center" vertical="center"/>
    </xf>
    <xf numFmtId="9" fontId="28" fillId="0" borderId="22" xfId="95" applyFont="1" applyBorder="1" applyAlignment="1">
      <alignment horizontal="center" vertical="top"/>
    </xf>
    <xf numFmtId="9" fontId="28" fillId="0" borderId="2" xfId="95" applyFont="1" applyBorder="1" applyAlignment="1">
      <alignment horizontal="center" vertical="top"/>
    </xf>
    <xf numFmtId="9" fontId="28" fillId="0" borderId="1" xfId="95" applyFont="1" applyBorder="1" applyAlignment="1">
      <alignment horizontal="center" vertical="top"/>
    </xf>
    <xf numFmtId="9" fontId="28" fillId="0" borderId="10" xfId="95" applyFont="1" applyBorder="1" applyAlignment="1">
      <alignment horizontal="center" vertical="top"/>
    </xf>
    <xf numFmtId="0" fontId="0" fillId="0" borderId="1" xfId="0" applyBorder="1" applyAlignment="1">
      <alignment horizontal="right" vertical="center" indent="1"/>
    </xf>
    <xf numFmtId="0" fontId="28" fillId="0" borderId="22" xfId="95" applyNumberFormat="1" applyFont="1" applyBorder="1" applyAlignment="1">
      <alignment horizontal="center" vertical="top"/>
    </xf>
    <xf numFmtId="0" fontId="28" fillId="0" borderId="2" xfId="95" applyNumberFormat="1" applyFont="1" applyBorder="1" applyAlignment="1">
      <alignment horizontal="center" vertical="top"/>
    </xf>
    <xf numFmtId="0" fontId="28" fillId="0" borderId="1" xfId="95" applyNumberFormat="1" applyFont="1" applyBorder="1" applyAlignment="1">
      <alignment horizontal="center" vertical="top"/>
    </xf>
    <xf numFmtId="0" fontId="28" fillId="0" borderId="10" xfId="95" applyNumberFormat="1" applyFont="1" applyBorder="1" applyAlignment="1">
      <alignment horizontal="center" vertical="top"/>
    </xf>
    <xf numFmtId="0" fontId="0" fillId="9" borderId="1" xfId="0" applyFill="1" applyBorder="1" applyAlignment="1">
      <alignment horizontal="right" vertical="center" indent="1"/>
    </xf>
    <xf numFmtId="0" fontId="0" fillId="9" borderId="1" xfId="0" applyFill="1" applyBorder="1" applyAlignment="1">
      <alignment horizontal="left" vertical="center"/>
    </xf>
    <xf numFmtId="0" fontId="0" fillId="9" borderId="1" xfId="0" applyFill="1" applyBorder="1" applyAlignment="1">
      <alignment horizontal="center" vertical="center"/>
    </xf>
    <xf numFmtId="0" fontId="0" fillId="9" borderId="0" xfId="0" applyFill="1" applyAlignment="1">
      <alignment horizontal="center" vertical="center"/>
    </xf>
    <xf numFmtId="174" fontId="0" fillId="9" borderId="1" xfId="0" applyNumberFormat="1" applyFill="1" applyBorder="1" applyAlignment="1">
      <alignment horizontal="center" vertical="center"/>
    </xf>
    <xf numFmtId="176" fontId="0" fillId="9" borderId="1" xfId="98" applyNumberFormat="1" applyFont="1" applyFill="1" applyBorder="1" applyAlignment="1">
      <alignment horizontal="center" vertical="center"/>
    </xf>
    <xf numFmtId="0" fontId="28" fillId="9" borderId="22" xfId="95" applyNumberFormat="1" applyFont="1" applyFill="1" applyBorder="1" applyAlignment="1">
      <alignment horizontal="center" vertical="top"/>
    </xf>
    <xf numFmtId="0" fontId="28" fillId="9" borderId="2" xfId="95" applyNumberFormat="1" applyFont="1" applyFill="1" applyBorder="1" applyAlignment="1">
      <alignment horizontal="center" vertical="top"/>
    </xf>
    <xf numFmtId="0" fontId="28" fillId="9" borderId="1" xfId="95" applyNumberFormat="1" applyFont="1" applyFill="1" applyBorder="1" applyAlignment="1">
      <alignment horizontal="center" vertical="top"/>
    </xf>
    <xf numFmtId="0" fontId="28" fillId="9" borderId="10" xfId="95" applyNumberFormat="1" applyFont="1" applyFill="1" applyBorder="1" applyAlignment="1">
      <alignment horizontal="center" vertical="top"/>
    </xf>
    <xf numFmtId="9" fontId="28" fillId="9" borderId="22" xfId="95" applyFont="1" applyFill="1" applyBorder="1" applyAlignment="1">
      <alignment horizontal="center" vertical="top"/>
    </xf>
    <xf numFmtId="9" fontId="28" fillId="9" borderId="2" xfId="95" applyFont="1" applyFill="1" applyBorder="1" applyAlignment="1">
      <alignment horizontal="center" vertical="top"/>
    </xf>
    <xf numFmtId="9" fontId="28" fillId="9" borderId="1" xfId="95" applyFont="1" applyFill="1" applyBorder="1" applyAlignment="1">
      <alignment horizontal="center" vertical="top"/>
    </xf>
    <xf numFmtId="9" fontId="28" fillId="9" borderId="10" xfId="95" applyFont="1" applyFill="1" applyBorder="1" applyAlignment="1">
      <alignment horizontal="center" vertical="top"/>
    </xf>
    <xf numFmtId="9" fontId="0" fillId="9" borderId="1" xfId="95" applyFont="1" applyFill="1" applyBorder="1" applyAlignment="1">
      <alignment horizontal="center" vertical="center"/>
    </xf>
    <xf numFmtId="164" fontId="0" fillId="9" borderId="1" xfId="98" applyFont="1" applyFill="1" applyBorder="1" applyAlignment="1">
      <alignment horizontal="right" vertical="center" indent="1"/>
    </xf>
    <xf numFmtId="164" fontId="0" fillId="9" borderId="1" xfId="98" applyFont="1" applyFill="1" applyBorder="1" applyAlignment="1">
      <alignment horizontal="left" vertical="center"/>
    </xf>
    <xf numFmtId="164" fontId="0" fillId="9" borderId="1" xfId="98" applyFont="1" applyFill="1" applyBorder="1" applyAlignment="1">
      <alignment horizontal="center" vertical="center"/>
    </xf>
    <xf numFmtId="0" fontId="0" fillId="9" borderId="22" xfId="98" applyNumberFormat="1" applyFont="1" applyFill="1" applyBorder="1" applyAlignment="1">
      <alignment horizontal="center" vertical="center"/>
    </xf>
    <xf numFmtId="164" fontId="28" fillId="9" borderId="22" xfId="98" applyFont="1" applyFill="1" applyBorder="1" applyAlignment="1">
      <alignment horizontal="center" vertical="top"/>
    </xf>
    <xf numFmtId="164" fontId="28" fillId="9" borderId="2" xfId="98" applyFont="1" applyFill="1" applyBorder="1" applyAlignment="1">
      <alignment horizontal="center" vertical="top"/>
    </xf>
    <xf numFmtId="164" fontId="28" fillId="9" borderId="1" xfId="98" applyFont="1" applyFill="1" applyBorder="1" applyAlignment="1">
      <alignment horizontal="center" vertical="top"/>
    </xf>
    <xf numFmtId="164" fontId="28" fillId="9" borderId="10" xfId="98" applyFont="1" applyFill="1" applyBorder="1" applyAlignment="1">
      <alignment horizontal="center" vertical="top"/>
    </xf>
    <xf numFmtId="164" fontId="0" fillId="9" borderId="0" xfId="98" applyFont="1" applyFill="1" applyAlignment="1">
      <alignment horizontal="center" vertical="center"/>
    </xf>
    <xf numFmtId="173" fontId="28" fillId="9" borderId="1" xfId="98" applyNumberFormat="1" applyFont="1" applyFill="1" applyBorder="1" applyAlignment="1">
      <alignment horizontal="center" vertical="top"/>
    </xf>
    <xf numFmtId="173" fontId="28" fillId="9" borderId="10" xfId="98" applyNumberFormat="1" applyFont="1" applyFill="1" applyBorder="1" applyAlignment="1">
      <alignment horizontal="center" vertical="top"/>
    </xf>
    <xf numFmtId="0" fontId="12" fillId="23" borderId="22" xfId="0" applyFont="1" applyFill="1" applyBorder="1" applyAlignment="1">
      <alignment horizontal="center" vertical="center"/>
    </xf>
    <xf numFmtId="0" fontId="0" fillId="9" borderId="1" xfId="98" applyNumberFormat="1" applyFont="1" applyFill="1" applyBorder="1" applyAlignment="1">
      <alignment horizontal="center" vertical="center"/>
    </xf>
    <xf numFmtId="0" fontId="0" fillId="9" borderId="22" xfId="0" applyFill="1" applyBorder="1" applyAlignment="1">
      <alignment horizontal="center" vertical="center"/>
    </xf>
    <xf numFmtId="1" fontId="0" fillId="9" borderId="22" xfId="0" applyNumberFormat="1" applyFill="1" applyBorder="1" applyAlignment="1">
      <alignment horizontal="center" vertical="center"/>
    </xf>
    <xf numFmtId="9" fontId="0" fillId="0" borderId="1" xfId="95" applyFont="1" applyBorder="1" applyAlignment="1">
      <alignment horizontal="center" vertical="center"/>
    </xf>
    <xf numFmtId="9" fontId="0" fillId="9" borderId="22" xfId="95" applyFont="1" applyFill="1" applyBorder="1" applyAlignment="1">
      <alignment horizontal="center" vertical="center"/>
    </xf>
    <xf numFmtId="0" fontId="12" fillId="0" borderId="13" xfId="0" applyFont="1" applyBorder="1" applyAlignment="1">
      <alignment horizontal="center" vertical="center"/>
    </xf>
    <xf numFmtId="0" fontId="12" fillId="0" borderId="14" xfId="0" applyFont="1" applyBorder="1" applyAlignment="1">
      <alignment horizontal="center" vertical="center"/>
    </xf>
    <xf numFmtId="0" fontId="12" fillId="6" borderId="14" xfId="0" applyFont="1" applyFill="1" applyBorder="1" applyAlignment="1">
      <alignment horizontal="center" vertical="center" wrapText="1"/>
    </xf>
    <xf numFmtId="0" fontId="12" fillId="6" borderId="16" xfId="0" applyFont="1" applyFill="1" applyBorder="1" applyAlignment="1">
      <alignment horizontal="center" vertical="center"/>
    </xf>
    <xf numFmtId="14" fontId="12" fillId="6" borderId="10" xfId="0" applyNumberFormat="1" applyFont="1" applyFill="1" applyBorder="1" applyAlignment="1">
      <alignment horizontal="center" vertical="center"/>
    </xf>
    <xf numFmtId="0" fontId="12" fillId="0" borderId="8" xfId="0" applyFont="1" applyBorder="1" applyAlignment="1">
      <alignment horizontal="center" vertical="center"/>
    </xf>
    <xf numFmtId="0" fontId="12" fillId="0" borderId="4" xfId="0" applyFont="1" applyBorder="1" applyAlignment="1">
      <alignment vertical="center"/>
    </xf>
    <xf numFmtId="0" fontId="12" fillId="12" borderId="4" xfId="0" applyFont="1" applyFill="1" applyBorder="1" applyAlignment="1">
      <alignment horizontal="center" vertical="center"/>
    </xf>
    <xf numFmtId="0" fontId="12" fillId="6" borderId="4" xfId="0" applyFont="1" applyFill="1" applyBorder="1" applyAlignment="1">
      <alignment horizontal="center" vertical="center"/>
    </xf>
    <xf numFmtId="0" fontId="12" fillId="6" borderId="11" xfId="0" applyFont="1" applyFill="1" applyBorder="1" applyAlignment="1">
      <alignment horizontal="center" vertical="center"/>
    </xf>
    <xf numFmtId="9" fontId="0" fillId="0" borderId="22" xfId="95" applyFont="1" applyBorder="1" applyAlignment="1">
      <alignment horizontal="center" vertical="center"/>
    </xf>
    <xf numFmtId="166" fontId="17" fillId="3" borderId="3" xfId="0" applyNumberFormat="1" applyFont="1" applyFill="1" applyBorder="1" applyAlignment="1">
      <alignment horizontal="center" vertical="center" wrapText="1"/>
    </xf>
    <xf numFmtId="170" fontId="17" fillId="3" borderId="41" xfId="35" applyNumberFormat="1" applyFont="1" applyFill="1" applyBorder="1" applyAlignment="1">
      <alignment horizontal="center" vertical="center"/>
    </xf>
    <xf numFmtId="166" fontId="12" fillId="12" borderId="1" xfId="0" applyNumberFormat="1" applyFont="1" applyFill="1" applyBorder="1" applyAlignment="1">
      <alignment horizontal="center" vertical="center"/>
    </xf>
    <xf numFmtId="0" fontId="0" fillId="3" borderId="22" xfId="0" applyFill="1" applyBorder="1" applyAlignment="1">
      <alignment horizontal="center" vertical="center"/>
    </xf>
    <xf numFmtId="0" fontId="0" fillId="3" borderId="20" xfId="0" applyFill="1" applyBorder="1" applyAlignment="1">
      <alignment horizontal="center" vertical="center"/>
    </xf>
    <xf numFmtId="0" fontId="17" fillId="3" borderId="3" xfId="0" applyFont="1" applyFill="1" applyBorder="1" applyAlignment="1">
      <alignment horizontal="center" vertical="center" wrapText="1"/>
    </xf>
    <xf numFmtId="0" fontId="22" fillId="3" borderId="42" xfId="35" applyFont="1" applyFill="1" applyBorder="1" applyAlignment="1">
      <alignment vertical="center"/>
    </xf>
    <xf numFmtId="0" fontId="22" fillId="3" borderId="17" xfId="35" applyFont="1" applyFill="1" applyBorder="1" applyAlignment="1">
      <alignment vertical="center"/>
    </xf>
    <xf numFmtId="0" fontId="22" fillId="3" borderId="43" xfId="35" applyFont="1" applyFill="1" applyBorder="1" applyAlignment="1">
      <alignment vertical="center"/>
    </xf>
    <xf numFmtId="166" fontId="12" fillId="3" borderId="6" xfId="0" applyNumberFormat="1" applyFont="1" applyFill="1" applyBorder="1" applyAlignment="1">
      <alignment horizontal="center" vertical="center"/>
    </xf>
    <xf numFmtId="0" fontId="0" fillId="3" borderId="6" xfId="0" applyFill="1" applyBorder="1" applyAlignment="1">
      <alignment horizontal="center" vertical="center"/>
    </xf>
    <xf numFmtId="0" fontId="0" fillId="3" borderId="19" xfId="0" applyFill="1" applyBorder="1" applyAlignment="1">
      <alignment horizontal="center" vertical="center"/>
    </xf>
    <xf numFmtId="166" fontId="0" fillId="3" borderId="0" xfId="0" applyNumberFormat="1" applyFill="1" applyAlignment="1">
      <alignment horizontal="center" vertical="center"/>
    </xf>
    <xf numFmtId="0" fontId="12" fillId="0" borderId="54" xfId="0" applyFont="1" applyBorder="1" applyAlignment="1">
      <alignment horizontal="center" vertical="center" wrapText="1"/>
    </xf>
    <xf numFmtId="0" fontId="12" fillId="6" borderId="14" xfId="0" applyFont="1" applyFill="1" applyBorder="1" applyAlignment="1">
      <alignment horizontal="center" vertical="center"/>
    </xf>
    <xf numFmtId="0" fontId="12" fillId="24" borderId="14" xfId="0" applyFont="1" applyFill="1" applyBorder="1" applyAlignment="1">
      <alignment horizontal="center" vertical="center"/>
    </xf>
    <xf numFmtId="0" fontId="12" fillId="25" borderId="14" xfId="0" applyFont="1" applyFill="1" applyBorder="1" applyAlignment="1">
      <alignment horizontal="center" vertical="center"/>
    </xf>
    <xf numFmtId="0" fontId="12" fillId="25" borderId="16" xfId="0" applyFont="1" applyFill="1" applyBorder="1" applyAlignment="1">
      <alignment horizontal="center" vertical="center"/>
    </xf>
    <xf numFmtId="0" fontId="12" fillId="6" borderId="8" xfId="0" applyFont="1" applyFill="1" applyBorder="1" applyAlignment="1">
      <alignment horizontal="center" vertical="center"/>
    </xf>
    <xf numFmtId="0" fontId="12" fillId="0" borderId="29" xfId="0" applyFont="1" applyBorder="1" applyAlignment="1">
      <alignment vertical="center" wrapText="1"/>
    </xf>
    <xf numFmtId="0" fontId="12" fillId="0" borderId="29" xfId="0" applyFont="1" applyBorder="1" applyAlignment="1">
      <alignment horizontal="center" vertical="center" wrapText="1"/>
    </xf>
    <xf numFmtId="0" fontId="12" fillId="24" borderId="29" xfId="0" applyFont="1" applyFill="1" applyBorder="1" applyAlignment="1">
      <alignment horizontal="center" vertical="center" wrapText="1"/>
    </xf>
    <xf numFmtId="0" fontId="12" fillId="25" borderId="29" xfId="0" applyFont="1" applyFill="1" applyBorder="1" applyAlignment="1">
      <alignment horizontal="center" vertical="center" wrapText="1"/>
    </xf>
    <xf numFmtId="0" fontId="12" fillId="25" borderId="63" xfId="0" applyFont="1" applyFill="1" applyBorder="1" applyAlignment="1">
      <alignment horizontal="center" vertical="center" wrapText="1"/>
    </xf>
    <xf numFmtId="0" fontId="0" fillId="3" borderId="0" xfId="0" applyFill="1" applyAlignment="1">
      <alignment vertical="center" wrapText="1"/>
    </xf>
    <xf numFmtId="0" fontId="0" fillId="0" borderId="14" xfId="0" applyBorder="1" applyAlignment="1">
      <alignment vertical="center"/>
    </xf>
    <xf numFmtId="0" fontId="0" fillId="24" borderId="14" xfId="0" applyFill="1" applyBorder="1" applyAlignment="1">
      <alignment horizontal="center" vertical="center"/>
    </xf>
    <xf numFmtId="0" fontId="0" fillId="25" borderId="14" xfId="0" applyFill="1" applyBorder="1" applyAlignment="1">
      <alignment horizontal="center" vertical="center"/>
    </xf>
    <xf numFmtId="0" fontId="0" fillId="25" borderId="16" xfId="0" applyFill="1" applyBorder="1" applyAlignment="1">
      <alignment horizontal="center" vertical="center"/>
    </xf>
    <xf numFmtId="0" fontId="0" fillId="24" borderId="1" xfId="0" applyFill="1" applyBorder="1" applyAlignment="1">
      <alignment horizontal="center" vertical="center"/>
    </xf>
    <xf numFmtId="0" fontId="0" fillId="25" borderId="1" xfId="0" applyFill="1" applyBorder="1" applyAlignment="1">
      <alignment horizontal="center" vertical="center"/>
    </xf>
    <xf numFmtId="0" fontId="0" fillId="25" borderId="10" xfId="0" applyFill="1" applyBorder="1" applyAlignment="1">
      <alignment horizontal="center" vertical="center"/>
    </xf>
    <xf numFmtId="0" fontId="0" fillId="24" borderId="4" xfId="0" applyFill="1" applyBorder="1" applyAlignment="1">
      <alignment horizontal="center" vertical="center"/>
    </xf>
    <xf numFmtId="0" fontId="0" fillId="25" borderId="4" xfId="0" applyFill="1" applyBorder="1" applyAlignment="1">
      <alignment horizontal="center" vertical="center"/>
    </xf>
    <xf numFmtId="0" fontId="0" fillId="25" borderId="11" xfId="0" applyFill="1" applyBorder="1" applyAlignment="1">
      <alignment horizontal="center" vertical="center"/>
    </xf>
    <xf numFmtId="0" fontId="17" fillId="3" borderId="30" xfId="0" applyFont="1" applyFill="1" applyBorder="1" applyAlignment="1">
      <alignment horizontal="center" vertical="center" wrapText="1"/>
    </xf>
    <xf numFmtId="0" fontId="17" fillId="3" borderId="28" xfId="0" applyFont="1" applyFill="1" applyBorder="1" applyAlignment="1">
      <alignment horizontal="center" vertical="center"/>
    </xf>
    <xf numFmtId="166" fontId="12" fillId="6" borderId="10" xfId="0" applyNumberFormat="1" applyFont="1" applyFill="1" applyBorder="1" applyAlignment="1">
      <alignment horizontal="center" vertical="center"/>
    </xf>
    <xf numFmtId="166" fontId="12" fillId="6" borderId="1" xfId="0" applyNumberFormat="1" applyFont="1" applyFill="1" applyBorder="1" applyAlignment="1">
      <alignment horizontal="center" vertical="center"/>
    </xf>
    <xf numFmtId="0" fontId="22" fillId="18" borderId="9" xfId="43" applyFont="1" applyFill="1" applyBorder="1" applyAlignment="1">
      <alignment horizontal="center" vertical="center" wrapText="1"/>
    </xf>
    <xf numFmtId="0" fontId="19" fillId="0" borderId="0" xfId="43" applyFont="1" applyAlignment="1">
      <alignment horizontal="center" vertical="center"/>
    </xf>
    <xf numFmtId="0" fontId="43" fillId="3" borderId="0" xfId="0" applyFont="1" applyFill="1" applyAlignment="1">
      <alignment vertical="center"/>
    </xf>
    <xf numFmtId="0" fontId="17" fillId="3" borderId="0" xfId="0" applyFont="1" applyFill="1" applyAlignment="1">
      <alignment vertical="center"/>
    </xf>
    <xf numFmtId="170" fontId="22" fillId="3" borderId="10" xfId="0" applyNumberFormat="1" applyFont="1" applyFill="1" applyBorder="1" applyAlignment="1">
      <alignment horizontal="right" vertical="center"/>
    </xf>
    <xf numFmtId="0" fontId="17" fillId="3" borderId="0" xfId="0" applyFont="1" applyFill="1" applyAlignment="1">
      <alignment horizontal="center" vertical="center"/>
    </xf>
    <xf numFmtId="170" fontId="27" fillId="3" borderId="11" xfId="0" applyNumberFormat="1" applyFont="1" applyFill="1" applyBorder="1" applyAlignment="1">
      <alignment horizontal="right" vertical="center"/>
    </xf>
    <xf numFmtId="0" fontId="28" fillId="3" borderId="0" xfId="99" applyFont="1" applyFill="1"/>
    <xf numFmtId="0" fontId="20" fillId="3" borderId="42" xfId="33" applyFont="1" applyFill="1" applyBorder="1"/>
    <xf numFmtId="0" fontId="20" fillId="3" borderId="17" xfId="33" applyFont="1" applyFill="1" applyBorder="1"/>
    <xf numFmtId="0" fontId="58" fillId="3" borderId="17" xfId="33" applyFont="1" applyFill="1" applyBorder="1"/>
    <xf numFmtId="0" fontId="28" fillId="3" borderId="0" xfId="99" applyFont="1" applyFill="1" applyAlignment="1">
      <alignment horizontal="center" vertical="center"/>
    </xf>
    <xf numFmtId="0" fontId="29" fillId="3" borderId="0" xfId="99" quotePrefix="1" applyFont="1" applyFill="1" applyAlignment="1">
      <alignment horizontal="center" vertical="center"/>
    </xf>
    <xf numFmtId="0" fontId="26" fillId="8" borderId="29" xfId="99" applyFont="1" applyFill="1" applyBorder="1" applyAlignment="1">
      <alignment horizontal="center"/>
    </xf>
    <xf numFmtId="0" fontId="26" fillId="8" borderId="9" xfId="99" applyFont="1" applyFill="1" applyBorder="1" applyAlignment="1">
      <alignment horizontal="center"/>
    </xf>
    <xf numFmtId="0" fontId="28" fillId="11" borderId="1" xfId="99" applyFont="1" applyFill="1" applyBorder="1" applyAlignment="1">
      <alignment horizontal="center" vertical="center"/>
    </xf>
    <xf numFmtId="0" fontId="26" fillId="7" borderId="1" xfId="99" applyFont="1" applyFill="1" applyBorder="1" applyAlignment="1">
      <alignment horizontal="center" vertical="center"/>
    </xf>
    <xf numFmtId="0" fontId="29" fillId="13" borderId="30" xfId="99" applyFont="1" applyFill="1" applyBorder="1" applyAlignment="1">
      <alignment horizontal="right" vertical="center"/>
    </xf>
    <xf numFmtId="0" fontId="34" fillId="13" borderId="0" xfId="99" applyFont="1" applyFill="1" applyAlignment="1">
      <alignment horizontal="center"/>
    </xf>
    <xf numFmtId="0" fontId="31" fillId="13" borderId="0" xfId="99" applyFont="1" applyFill="1"/>
    <xf numFmtId="0" fontId="31" fillId="13" borderId="0" xfId="99" applyFont="1" applyFill="1" applyAlignment="1">
      <alignment horizontal="center"/>
    </xf>
    <xf numFmtId="0" fontId="28" fillId="3" borderId="0" xfId="99" applyFont="1" applyFill="1" applyAlignment="1">
      <alignment horizontal="center"/>
    </xf>
    <xf numFmtId="0" fontId="31" fillId="3" borderId="0" xfId="99" applyFont="1" applyFill="1" applyAlignment="1">
      <alignment horizontal="center"/>
    </xf>
    <xf numFmtId="0" fontId="28" fillId="3" borderId="31" xfId="99" applyFont="1" applyFill="1" applyBorder="1"/>
    <xf numFmtId="0" fontId="34" fillId="3" borderId="0" xfId="99" applyFont="1" applyFill="1"/>
    <xf numFmtId="0" fontId="34" fillId="3" borderId="0" xfId="99" applyFont="1" applyFill="1" applyAlignment="1">
      <alignment horizontal="center"/>
    </xf>
    <xf numFmtId="16" fontId="30" fillId="3" borderId="0" xfId="99" quotePrefix="1" applyNumberFormat="1" applyFont="1" applyFill="1" applyAlignment="1">
      <alignment horizontal="center" vertical="center"/>
    </xf>
    <xf numFmtId="0" fontId="28" fillId="13" borderId="30" xfId="99" applyFont="1" applyFill="1" applyBorder="1" applyAlignment="1">
      <alignment horizontal="center" vertical="center"/>
    </xf>
    <xf numFmtId="0" fontId="28" fillId="13" borderId="0" xfId="99" applyFont="1" applyFill="1"/>
    <xf numFmtId="1" fontId="28" fillId="13" borderId="30" xfId="99" applyNumberFormat="1" applyFont="1" applyFill="1" applyBorder="1" applyAlignment="1">
      <alignment horizontal="center" vertical="center"/>
    </xf>
    <xf numFmtId="0" fontId="29" fillId="3" borderId="0" xfId="99" applyFont="1" applyFill="1"/>
    <xf numFmtId="0" fontId="35" fillId="3" borderId="0" xfId="99" applyFont="1" applyFill="1"/>
    <xf numFmtId="0" fontId="28" fillId="17" borderId="1" xfId="99" applyFont="1" applyFill="1" applyBorder="1" applyAlignment="1">
      <alignment horizontal="center"/>
    </xf>
    <xf numFmtId="0" fontId="26" fillId="0" borderId="1" xfId="99" applyFont="1" applyBorder="1" applyAlignment="1">
      <alignment horizontal="center"/>
    </xf>
    <xf numFmtId="0" fontId="28" fillId="3" borderId="0" xfId="100" applyNumberFormat="1" applyFont="1" applyFill="1" applyBorder="1" applyAlignment="1">
      <alignment horizontal="center" vertical="center"/>
    </xf>
    <xf numFmtId="0" fontId="28" fillId="3" borderId="31" xfId="99" applyFont="1" applyFill="1" applyBorder="1" applyAlignment="1">
      <alignment horizontal="center" vertical="center"/>
    </xf>
    <xf numFmtId="0" fontId="34" fillId="13" borderId="0" xfId="99" applyFont="1" applyFill="1" applyAlignment="1">
      <alignment horizontal="left"/>
    </xf>
    <xf numFmtId="0" fontId="28" fillId="17" borderId="1" xfId="99" applyFont="1" applyFill="1" applyBorder="1" applyAlignment="1">
      <alignment horizontal="center" vertical="center"/>
    </xf>
    <xf numFmtId="0" fontId="26" fillId="0" borderId="9" xfId="99" applyFont="1" applyBorder="1" applyAlignment="1">
      <alignment horizontal="center"/>
    </xf>
    <xf numFmtId="0" fontId="28" fillId="3" borderId="0" xfId="99" applyFont="1" applyFill="1" applyAlignment="1">
      <alignment vertical="center"/>
    </xf>
    <xf numFmtId="0" fontId="31" fillId="3" borderId="0" xfId="99" applyFont="1" applyFill="1" applyAlignment="1">
      <alignment horizontal="center" vertical="center"/>
    </xf>
    <xf numFmtId="0" fontId="31" fillId="0" borderId="0" xfId="99" applyFont="1" applyAlignment="1">
      <alignment vertical="center"/>
    </xf>
    <xf numFmtId="0" fontId="28" fillId="3" borderId="30" xfId="99" applyFont="1" applyFill="1" applyBorder="1" applyAlignment="1">
      <alignment horizontal="center"/>
    </xf>
    <xf numFmtId="0" fontId="30" fillId="3" borderId="30" xfId="99" applyFont="1" applyFill="1" applyBorder="1" applyAlignment="1">
      <alignment horizontal="right" vertical="center"/>
    </xf>
    <xf numFmtId="0" fontId="30" fillId="3" borderId="0" xfId="99" quotePrefix="1" applyFont="1" applyFill="1" applyAlignment="1">
      <alignment horizontal="center" vertical="center"/>
    </xf>
    <xf numFmtId="0" fontId="30" fillId="3" borderId="0" xfId="99" applyFont="1" applyFill="1" applyAlignment="1">
      <alignment horizontal="center" vertical="center"/>
    </xf>
    <xf numFmtId="49" fontId="30" fillId="3" borderId="0" xfId="99" quotePrefix="1" applyNumberFormat="1" applyFont="1" applyFill="1" applyAlignment="1">
      <alignment horizontal="center" vertical="center"/>
    </xf>
    <xf numFmtId="0" fontId="31" fillId="3" borderId="31" xfId="99" applyFont="1" applyFill="1" applyBorder="1" applyAlignment="1">
      <alignment horizontal="center" vertical="center"/>
    </xf>
    <xf numFmtId="0" fontId="31" fillId="3" borderId="0" xfId="99" applyFont="1" applyFill="1"/>
    <xf numFmtId="0" fontId="28" fillId="3" borderId="30" xfId="99" applyFont="1" applyFill="1" applyBorder="1" applyAlignment="1">
      <alignment horizontal="center" vertical="center"/>
    </xf>
    <xf numFmtId="1" fontId="28" fillId="3" borderId="0" xfId="99" applyNumberFormat="1" applyFont="1" applyFill="1" applyAlignment="1">
      <alignment horizontal="center"/>
    </xf>
    <xf numFmtId="49" fontId="30" fillId="3" borderId="0" xfId="99" applyNumberFormat="1" applyFont="1" applyFill="1" applyAlignment="1">
      <alignment horizontal="center" vertical="center"/>
    </xf>
    <xf numFmtId="16" fontId="30" fillId="3" borderId="0" xfId="99" applyNumberFormat="1" applyFont="1" applyFill="1" applyAlignment="1">
      <alignment horizontal="center" vertical="center"/>
    </xf>
    <xf numFmtId="0" fontId="30" fillId="3" borderId="0" xfId="99" applyFont="1" applyFill="1"/>
    <xf numFmtId="0" fontId="30" fillId="3" borderId="31" xfId="99" applyFont="1" applyFill="1" applyBorder="1"/>
    <xf numFmtId="1" fontId="28" fillId="3" borderId="30" xfId="99" applyNumberFormat="1" applyFont="1" applyFill="1" applyBorder="1" applyAlignment="1">
      <alignment vertical="center"/>
    </xf>
    <xf numFmtId="9" fontId="28" fillId="3" borderId="30" xfId="101" applyFont="1" applyFill="1" applyBorder="1" applyAlignment="1">
      <alignment vertical="center"/>
    </xf>
    <xf numFmtId="0" fontId="26" fillId="0" borderId="1" xfId="99" applyFont="1" applyBorder="1" applyAlignment="1">
      <alignment horizontal="center" vertical="center"/>
    </xf>
    <xf numFmtId="0" fontId="26" fillId="3" borderId="9" xfId="99" applyFont="1" applyFill="1" applyBorder="1" applyAlignment="1">
      <alignment horizontal="center"/>
    </xf>
    <xf numFmtId="0" fontId="30" fillId="3" borderId="30" xfId="99" applyFont="1" applyFill="1" applyBorder="1" applyAlignment="1">
      <alignment horizontal="center" vertical="center"/>
    </xf>
    <xf numFmtId="0" fontId="31" fillId="11" borderId="0" xfId="99" applyFont="1" applyFill="1" applyAlignment="1">
      <alignment horizontal="center" vertical="center"/>
    </xf>
    <xf numFmtId="1" fontId="28" fillId="0" borderId="30" xfId="99" applyNumberFormat="1" applyFont="1" applyBorder="1" applyAlignment="1">
      <alignment vertical="center"/>
    </xf>
    <xf numFmtId="0" fontId="28" fillId="0" borderId="0" xfId="100" applyNumberFormat="1" applyFont="1" applyFill="1" applyBorder="1" applyAlignment="1">
      <alignment horizontal="center" vertical="center"/>
    </xf>
    <xf numFmtId="0" fontId="28" fillId="0" borderId="31" xfId="99" applyFont="1" applyBorder="1" applyAlignment="1">
      <alignment horizontal="center" vertical="center"/>
    </xf>
    <xf numFmtId="0" fontId="28" fillId="0" borderId="0" xfId="99" applyFont="1"/>
    <xf numFmtId="0" fontId="32" fillId="3" borderId="30" xfId="99" applyFont="1" applyFill="1" applyBorder="1" applyAlignment="1">
      <alignment horizontal="center" vertical="center"/>
    </xf>
    <xf numFmtId="0" fontId="28" fillId="3" borderId="0" xfId="99" applyFont="1" applyFill="1" applyAlignment="1">
      <alignment horizontal="right" vertical="center"/>
    </xf>
    <xf numFmtId="0" fontId="32" fillId="3" borderId="0" xfId="99" applyFont="1" applyFill="1"/>
    <xf numFmtId="0" fontId="28" fillId="3" borderId="66" xfId="99" applyFont="1" applyFill="1" applyBorder="1" applyAlignment="1">
      <alignment horizontal="center"/>
    </xf>
    <xf numFmtId="0" fontId="28" fillId="3" borderId="67" xfId="99" applyFont="1" applyFill="1" applyBorder="1" applyAlignment="1">
      <alignment horizontal="center" vertical="center"/>
    </xf>
    <xf numFmtId="0" fontId="28" fillId="0" borderId="67" xfId="99" applyFont="1" applyBorder="1" applyAlignment="1">
      <alignment horizontal="center" vertical="center"/>
    </xf>
    <xf numFmtId="0" fontId="28" fillId="3" borderId="68" xfId="99" applyFont="1" applyFill="1" applyBorder="1"/>
    <xf numFmtId="0" fontId="26" fillId="11" borderId="9" xfId="99" applyFont="1" applyFill="1" applyBorder="1" applyAlignment="1">
      <alignment horizontal="center"/>
    </xf>
    <xf numFmtId="0" fontId="28" fillId="3" borderId="0" xfId="99" applyFont="1" applyFill="1" applyAlignment="1">
      <alignment horizontal="left" vertical="center"/>
    </xf>
    <xf numFmtId="0" fontId="31" fillId="11" borderId="1" xfId="99" applyFont="1" applyFill="1" applyBorder="1" applyAlignment="1">
      <alignment horizontal="center" vertical="center"/>
    </xf>
    <xf numFmtId="0" fontId="31" fillId="0" borderId="30" xfId="99" applyFont="1" applyBorder="1" applyAlignment="1">
      <alignment horizontal="left" vertical="center"/>
    </xf>
    <xf numFmtId="0" fontId="29" fillId="3" borderId="30" xfId="99" applyFont="1" applyFill="1" applyBorder="1" applyAlignment="1">
      <alignment horizontal="right" vertical="center"/>
    </xf>
    <xf numFmtId="0" fontId="28" fillId="3" borderId="30" xfId="99" applyFont="1" applyFill="1" applyBorder="1" applyAlignment="1">
      <alignment vertical="top" wrapText="1"/>
    </xf>
    <xf numFmtId="0" fontId="28" fillId="3" borderId="0" xfId="99" applyFont="1" applyFill="1" applyAlignment="1">
      <alignment vertical="top"/>
    </xf>
    <xf numFmtId="0" fontId="28" fillId="3" borderId="30" xfId="99" applyFont="1" applyFill="1" applyBorder="1" applyAlignment="1">
      <alignment horizontal="center" vertical="top" wrapText="1"/>
    </xf>
    <xf numFmtId="0" fontId="28" fillId="3" borderId="0" xfId="99" quotePrefix="1" applyFont="1" applyFill="1" applyAlignment="1">
      <alignment horizontal="center" vertical="center"/>
    </xf>
    <xf numFmtId="0" fontId="30" fillId="3" borderId="31" xfId="99" applyFont="1" applyFill="1" applyBorder="1" applyAlignment="1">
      <alignment horizontal="center" vertical="center"/>
    </xf>
    <xf numFmtId="0" fontId="28" fillId="3" borderId="0" xfId="100" applyNumberFormat="1" applyFont="1" applyFill="1" applyBorder="1" applyAlignment="1">
      <alignment horizontal="left" vertical="center"/>
    </xf>
    <xf numFmtId="0" fontId="26" fillId="0" borderId="0" xfId="99" applyFont="1" applyAlignment="1">
      <alignment horizontal="center"/>
    </xf>
    <xf numFmtId="0" fontId="31" fillId="3" borderId="67" xfId="99" applyFont="1" applyFill="1" applyBorder="1" applyAlignment="1">
      <alignment horizontal="center" vertical="center"/>
    </xf>
    <xf numFmtId="0" fontId="28" fillId="3" borderId="67" xfId="99" applyFont="1" applyFill="1" applyBorder="1" applyAlignment="1">
      <alignment vertical="center" wrapText="1"/>
    </xf>
    <xf numFmtId="0" fontId="28" fillId="3" borderId="67" xfId="99" applyFont="1" applyFill="1" applyBorder="1"/>
    <xf numFmtId="0" fontId="9" fillId="3" borderId="0" xfId="102" applyFill="1"/>
    <xf numFmtId="0" fontId="12" fillId="3" borderId="0" xfId="102" applyFont="1" applyFill="1" applyAlignment="1">
      <alignment horizontal="left"/>
    </xf>
    <xf numFmtId="0" fontId="34" fillId="3" borderId="0" xfId="103" applyFont="1" applyFill="1"/>
    <xf numFmtId="0" fontId="12" fillId="0" borderId="0" xfId="102" applyFont="1"/>
    <xf numFmtId="0" fontId="31" fillId="3" borderId="20" xfId="99" applyFont="1" applyFill="1" applyBorder="1" applyAlignment="1">
      <alignment horizontal="center" vertical="center" wrapText="1"/>
    </xf>
    <xf numFmtId="0" fontId="28" fillId="3" borderId="74" xfId="99" applyFont="1" applyFill="1" applyBorder="1"/>
    <xf numFmtId="0" fontId="31" fillId="3" borderId="20" xfId="99" applyFont="1" applyFill="1" applyBorder="1"/>
    <xf numFmtId="0" fontId="20" fillId="18" borderId="1" xfId="43" applyFont="1" applyFill="1" applyBorder="1" applyAlignment="1">
      <alignment horizontal="center" vertical="center" wrapText="1"/>
    </xf>
    <xf numFmtId="14" fontId="20" fillId="18" borderId="1" xfId="43" applyNumberFormat="1" applyFont="1" applyFill="1" applyBorder="1" applyAlignment="1">
      <alignment horizontal="center" vertical="center" wrapText="1"/>
    </xf>
    <xf numFmtId="0" fontId="21" fillId="0" borderId="1" xfId="43" quotePrefix="1" applyFont="1" applyBorder="1" applyAlignment="1">
      <alignment horizontal="center" vertical="center"/>
    </xf>
    <xf numFmtId="0" fontId="21" fillId="20" borderId="1" xfId="43" quotePrefix="1" applyFont="1" applyFill="1" applyBorder="1" applyAlignment="1">
      <alignment horizontal="center" vertical="center"/>
    </xf>
    <xf numFmtId="0" fontId="20" fillId="0" borderId="1" xfId="43" quotePrefix="1" applyFont="1" applyBorder="1" applyAlignment="1">
      <alignment horizontal="center" vertical="center"/>
    </xf>
    <xf numFmtId="0" fontId="20" fillId="0" borderId="1" xfId="43" quotePrefix="1" applyFont="1" applyBorder="1" applyAlignment="1">
      <alignment horizontal="left" vertical="center" indent="1"/>
    </xf>
    <xf numFmtId="175" fontId="22" fillId="0" borderId="1" xfId="43" applyNumberFormat="1" applyFont="1" applyBorder="1" applyAlignment="1">
      <alignment horizontal="center" vertical="center"/>
    </xf>
    <xf numFmtId="0" fontId="21" fillId="29" borderId="1" xfId="43" quotePrefix="1" applyFont="1" applyFill="1" applyBorder="1" applyAlignment="1">
      <alignment horizontal="center" vertical="center"/>
    </xf>
    <xf numFmtId="0" fontId="17" fillId="0" borderId="1" xfId="43" quotePrefix="1" applyFont="1" applyBorder="1" applyAlignment="1">
      <alignment horizontal="right" vertical="center"/>
    </xf>
    <xf numFmtId="0" fontId="22" fillId="0" borderId="1" xfId="43" applyFont="1" applyBorder="1" applyAlignment="1">
      <alignment horizontal="center" vertical="center"/>
    </xf>
    <xf numFmtId="0" fontId="21" fillId="3" borderId="1" xfId="43" quotePrefix="1" applyFont="1" applyFill="1" applyBorder="1" applyAlignment="1">
      <alignment horizontal="center" vertical="center"/>
    </xf>
    <xf numFmtId="0" fontId="20" fillId="0" borderId="1" xfId="43" applyFont="1" applyBorder="1" applyAlignment="1">
      <alignment horizontal="left" vertical="center" indent="1"/>
    </xf>
    <xf numFmtId="0" fontId="21" fillId="0" borderId="1" xfId="43" quotePrefix="1" applyFont="1" applyBorder="1" applyAlignment="1">
      <alignment horizontal="left" vertical="center" indent="1"/>
    </xf>
    <xf numFmtId="2" fontId="22" fillId="0" borderId="1" xfId="43" applyNumberFormat="1" applyFont="1" applyBorder="1" applyAlignment="1">
      <alignment horizontal="center" vertical="center"/>
    </xf>
    <xf numFmtId="166" fontId="22" fillId="0" borderId="1" xfId="43" applyNumberFormat="1" applyFont="1" applyBorder="1" applyAlignment="1">
      <alignment horizontal="center" vertical="center"/>
    </xf>
    <xf numFmtId="0" fontId="21" fillId="0" borderId="1" xfId="43" applyFont="1" applyBorder="1" applyAlignment="1">
      <alignment horizontal="center" vertical="center"/>
    </xf>
    <xf numFmtId="0" fontId="60" fillId="0" borderId="0" xfId="105" applyFont="1">
      <alignment vertical="center"/>
    </xf>
    <xf numFmtId="0" fontId="21" fillId="11" borderId="1" xfId="43" quotePrefix="1" applyFont="1" applyFill="1" applyBorder="1" applyAlignment="1">
      <alignment horizontal="center" vertical="center"/>
    </xf>
    <xf numFmtId="0" fontId="20" fillId="11" borderId="1" xfId="43" quotePrefix="1" applyFont="1" applyFill="1" applyBorder="1" applyAlignment="1">
      <alignment horizontal="left" vertical="center" indent="1"/>
    </xf>
    <xf numFmtId="0" fontId="17" fillId="3" borderId="9" xfId="0" applyFont="1" applyFill="1" applyBorder="1" applyAlignment="1">
      <alignment horizontal="center" vertical="center" wrapText="1"/>
    </xf>
    <xf numFmtId="0" fontId="13" fillId="3" borderId="1" xfId="0" applyFont="1" applyFill="1" applyBorder="1" applyAlignment="1">
      <alignment horizontal="center"/>
    </xf>
    <xf numFmtId="0" fontId="13" fillId="3" borderId="9" xfId="0" applyFont="1" applyFill="1" applyBorder="1" applyAlignment="1">
      <alignment horizontal="center"/>
    </xf>
    <xf numFmtId="0" fontId="13" fillId="3" borderId="3" xfId="0" applyFont="1" applyFill="1" applyBorder="1" applyAlignment="1">
      <alignment horizontal="center"/>
    </xf>
    <xf numFmtId="0" fontId="25" fillId="3" borderId="1" xfId="0" applyFont="1" applyFill="1" applyBorder="1" applyAlignment="1">
      <alignment horizontal="center"/>
    </xf>
    <xf numFmtId="0" fontId="25" fillId="3" borderId="3" xfId="0" applyFont="1" applyFill="1" applyBorder="1" applyAlignment="1">
      <alignment horizontal="center"/>
    </xf>
    <xf numFmtId="0" fontId="0" fillId="0" borderId="9" xfId="0" applyBorder="1" applyAlignment="1">
      <alignment vertical="center"/>
    </xf>
    <xf numFmtId="0" fontId="0" fillId="24" borderId="9" xfId="0" applyFill="1" applyBorder="1" applyAlignment="1">
      <alignment horizontal="center" vertical="center"/>
    </xf>
    <xf numFmtId="0" fontId="22" fillId="18" borderId="3" xfId="43" applyFont="1" applyFill="1" applyBorder="1" applyAlignment="1">
      <alignment horizontal="center" vertical="center" wrapText="1"/>
    </xf>
    <xf numFmtId="14" fontId="22" fillId="18" borderId="3" xfId="43" applyNumberFormat="1" applyFont="1" applyFill="1" applyBorder="1" applyAlignment="1">
      <alignment horizontal="center" vertical="center" wrapText="1"/>
    </xf>
    <xf numFmtId="0" fontId="19" fillId="0" borderId="77" xfId="43" quotePrefix="1" applyFont="1" applyBorder="1" applyAlignment="1">
      <alignment horizontal="center" vertical="center"/>
    </xf>
    <xf numFmtId="0" fontId="19" fillId="20" borderId="78" xfId="43" quotePrefix="1" applyFont="1" applyFill="1" applyBorder="1" applyAlignment="1">
      <alignment horizontal="center" vertical="center"/>
    </xf>
    <xf numFmtId="0" fontId="19" fillId="0" borderId="78" xfId="43" quotePrefix="1" applyFont="1" applyBorder="1" applyAlignment="1">
      <alignment horizontal="center" vertical="center"/>
    </xf>
    <xf numFmtId="0" fontId="19" fillId="0" borderId="78" xfId="43" quotePrefix="1" applyFont="1" applyBorder="1" applyAlignment="1">
      <alignment horizontal="left" vertical="center" indent="1"/>
    </xf>
    <xf numFmtId="0" fontId="19" fillId="3" borderId="78" xfId="43" quotePrefix="1" applyFont="1" applyFill="1" applyBorder="1" applyAlignment="1">
      <alignment horizontal="center" vertical="center"/>
    </xf>
    <xf numFmtId="0" fontId="19" fillId="0" borderId="79" xfId="43" quotePrefix="1" applyFont="1" applyBorder="1" applyAlignment="1">
      <alignment horizontal="center" vertical="center"/>
    </xf>
    <xf numFmtId="0" fontId="19" fillId="0" borderId="80" xfId="43" quotePrefix="1" applyFont="1" applyBorder="1" applyAlignment="1">
      <alignment horizontal="center" vertical="center"/>
    </xf>
    <xf numFmtId="0" fontId="19" fillId="20" borderId="81" xfId="43" quotePrefix="1" applyFont="1" applyFill="1" applyBorder="1" applyAlignment="1">
      <alignment horizontal="center" vertical="center"/>
    </xf>
    <xf numFmtId="0" fontId="19" fillId="0" borderId="81" xfId="43" quotePrefix="1" applyFont="1" applyBorder="1" applyAlignment="1">
      <alignment horizontal="center" vertical="center"/>
    </xf>
    <xf numFmtId="0" fontId="19" fillId="0" borderId="81" xfId="43" applyFont="1" applyBorder="1" applyAlignment="1">
      <alignment horizontal="left" vertical="center" indent="1"/>
    </xf>
    <xf numFmtId="0" fontId="19" fillId="3" borderId="81" xfId="43" quotePrefix="1" applyFont="1" applyFill="1" applyBorder="1" applyAlignment="1">
      <alignment horizontal="center" vertical="center"/>
    </xf>
    <xf numFmtId="0" fontId="19" fillId="0" borderId="82" xfId="43" quotePrefix="1" applyFont="1" applyBorder="1" applyAlignment="1">
      <alignment horizontal="center" vertical="center"/>
    </xf>
    <xf numFmtId="0" fontId="19" fillId="0" borderId="81" xfId="43" quotePrefix="1" applyFont="1" applyBorder="1" applyAlignment="1">
      <alignment horizontal="left" vertical="center" indent="1"/>
    </xf>
    <xf numFmtId="0" fontId="19" fillId="11" borderId="81" xfId="43" quotePrefix="1" applyFont="1" applyFill="1" applyBorder="1" applyAlignment="1">
      <alignment horizontal="center" vertical="center"/>
    </xf>
    <xf numFmtId="0" fontId="19" fillId="0" borderId="81" xfId="43" applyFont="1" applyBorder="1" applyAlignment="1">
      <alignment horizontal="center" vertical="center"/>
    </xf>
    <xf numFmtId="0" fontId="19" fillId="0" borderId="83" xfId="43" quotePrefix="1" applyFont="1" applyBorder="1" applyAlignment="1">
      <alignment horizontal="center" vertical="center"/>
    </xf>
    <xf numFmtId="0" fontId="19" fillId="20" borderId="84" xfId="43" quotePrefix="1" applyFont="1" applyFill="1" applyBorder="1" applyAlignment="1">
      <alignment horizontal="center" vertical="center"/>
    </xf>
    <xf numFmtId="0" fontId="19" fillId="0" borderId="84" xfId="43" quotePrefix="1" applyFont="1" applyBorder="1" applyAlignment="1">
      <alignment horizontal="center" vertical="center"/>
    </xf>
    <xf numFmtId="0" fontId="19" fillId="0" borderId="84" xfId="43" quotePrefix="1" applyFont="1" applyBorder="1" applyAlignment="1">
      <alignment horizontal="left" vertical="center" indent="1"/>
    </xf>
    <xf numFmtId="0" fontId="19" fillId="3" borderId="84" xfId="43" quotePrefix="1" applyFont="1" applyFill="1" applyBorder="1" applyAlignment="1">
      <alignment horizontal="center" vertical="center"/>
    </xf>
    <xf numFmtId="0" fontId="19" fillId="0" borderId="85" xfId="43" quotePrefix="1" applyFont="1" applyBorder="1" applyAlignment="1">
      <alignment horizontal="center" vertical="center"/>
    </xf>
    <xf numFmtId="0" fontId="22" fillId="3" borderId="12"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7" fillId="3" borderId="28" xfId="0" applyFont="1" applyFill="1" applyBorder="1" applyAlignment="1">
      <alignment horizontal="left" vertical="center" wrapText="1"/>
    </xf>
    <xf numFmtId="0" fontId="17" fillId="3" borderId="24" xfId="0" applyFont="1" applyFill="1" applyBorder="1" applyAlignment="1">
      <alignment horizontal="left" vertical="center"/>
    </xf>
    <xf numFmtId="0" fontId="17" fillId="3" borderId="0" xfId="0" applyFont="1" applyFill="1" applyAlignment="1">
      <alignment horizontal="left" vertical="center"/>
    </xf>
    <xf numFmtId="172" fontId="0" fillId="3" borderId="1" xfId="0" applyNumberFormat="1" applyFill="1" applyBorder="1" applyAlignment="1">
      <alignment horizontal="center" vertical="center"/>
    </xf>
    <xf numFmtId="166" fontId="12" fillId="3" borderId="1" xfId="0" applyNumberFormat="1" applyFont="1" applyFill="1" applyBorder="1" applyAlignment="1">
      <alignment horizontal="center" vertical="center"/>
    </xf>
    <xf numFmtId="0" fontId="12" fillId="3" borderId="1" xfId="0" applyFont="1" applyFill="1" applyBorder="1" applyAlignment="1">
      <alignment horizontal="center" vertical="center"/>
    </xf>
    <xf numFmtId="0" fontId="20" fillId="3" borderId="1" xfId="43" quotePrefix="1" applyFont="1" applyFill="1" applyBorder="1" applyAlignment="1">
      <alignment horizontal="left" vertical="center" indent="1"/>
    </xf>
    <xf numFmtId="0" fontId="22" fillId="3" borderId="1" xfId="43" applyFont="1" applyFill="1" applyBorder="1" applyAlignment="1">
      <alignment horizontal="center" vertical="center"/>
    </xf>
    <xf numFmtId="2" fontId="22" fillId="3" borderId="1" xfId="43" applyNumberFormat="1" applyFont="1" applyFill="1" applyBorder="1" applyAlignment="1">
      <alignment horizontal="center" vertical="center"/>
    </xf>
    <xf numFmtId="166" fontId="22" fillId="3" borderId="1" xfId="43" applyNumberFormat="1" applyFont="1" applyFill="1" applyBorder="1" applyAlignment="1">
      <alignment horizontal="center" vertical="center"/>
    </xf>
    <xf numFmtId="2" fontId="20" fillId="3" borderId="1" xfId="43" quotePrefix="1" applyNumberFormat="1" applyFont="1" applyFill="1" applyBorder="1" applyAlignment="1">
      <alignment horizontal="center" vertical="center"/>
    </xf>
    <xf numFmtId="166" fontId="20" fillId="3" borderId="1" xfId="43" quotePrefix="1" applyNumberFormat="1" applyFont="1" applyFill="1" applyBorder="1" applyAlignment="1">
      <alignment horizontal="center" vertical="center"/>
    </xf>
    <xf numFmtId="166" fontId="22" fillId="3" borderId="1" xfId="43" applyNumberFormat="1" applyFont="1" applyFill="1" applyBorder="1" applyAlignment="1">
      <alignment horizontal="left" vertical="center" indent="3"/>
    </xf>
    <xf numFmtId="166" fontId="23" fillId="3" borderId="1" xfId="43" applyNumberFormat="1" applyFont="1" applyFill="1" applyBorder="1" applyAlignment="1">
      <alignment horizontal="center" vertical="center"/>
    </xf>
    <xf numFmtId="166" fontId="22" fillId="3" borderId="1" xfId="43" applyNumberFormat="1" applyFont="1" applyFill="1" applyBorder="1" applyAlignment="1">
      <alignment vertical="center"/>
    </xf>
    <xf numFmtId="170" fontId="17" fillId="3" borderId="22" xfId="35" applyNumberFormat="1" applyFont="1" applyFill="1" applyBorder="1" applyAlignment="1">
      <alignment horizontal="center" vertical="center"/>
    </xf>
    <xf numFmtId="0" fontId="23" fillId="3" borderId="1" xfId="0" applyFont="1" applyFill="1" applyBorder="1" applyAlignment="1">
      <alignment horizontal="center" vertical="center" wrapText="1"/>
    </xf>
    <xf numFmtId="0" fontId="9" fillId="0" borderId="0" xfId="106"/>
    <xf numFmtId="0" fontId="50" fillId="0" borderId="2" xfId="106" applyFont="1" applyBorder="1" applyAlignment="1">
      <alignment horizontal="center" vertical="center"/>
    </xf>
    <xf numFmtId="0" fontId="51" fillId="0" borderId="1" xfId="106" applyFont="1" applyBorder="1" applyAlignment="1" applyProtection="1">
      <alignment horizontal="left" vertical="center"/>
      <protection hidden="1"/>
    </xf>
    <xf numFmtId="0" fontId="9" fillId="0" borderId="1" xfId="106" applyBorder="1" applyAlignment="1">
      <alignment vertical="center"/>
    </xf>
    <xf numFmtId="0" fontId="9" fillId="0" borderId="10" xfId="106" applyBorder="1" applyAlignment="1">
      <alignment vertical="center"/>
    </xf>
    <xf numFmtId="0" fontId="49" fillId="3" borderId="5" xfId="106" applyFont="1" applyFill="1" applyBorder="1" applyAlignment="1">
      <alignment horizontal="center" vertical="center" wrapText="1"/>
    </xf>
    <xf numFmtId="0" fontId="49" fillId="3" borderId="6" xfId="106" applyFont="1" applyFill="1" applyBorder="1" applyAlignment="1">
      <alignment horizontal="center" vertical="center" wrapText="1"/>
    </xf>
    <xf numFmtId="0" fontId="49" fillId="3" borderId="24" xfId="106" applyFont="1" applyFill="1" applyBorder="1" applyAlignment="1">
      <alignment horizontal="center" vertical="center" wrapText="1"/>
    </xf>
    <xf numFmtId="0" fontId="49" fillId="3" borderId="54" xfId="106" applyFont="1" applyFill="1" applyBorder="1" applyAlignment="1">
      <alignment horizontal="center" vertical="center"/>
    </xf>
    <xf numFmtId="0" fontId="52" fillId="3" borderId="29" xfId="106" applyFont="1" applyFill="1" applyBorder="1" applyAlignment="1" applyProtection="1">
      <alignment horizontal="left" vertical="center"/>
      <protection hidden="1"/>
    </xf>
    <xf numFmtId="0" fontId="49" fillId="3" borderId="29" xfId="106" applyFont="1" applyFill="1" applyBorder="1" applyAlignment="1">
      <alignment horizontal="center" vertical="center"/>
    </xf>
    <xf numFmtId="0" fontId="49" fillId="3" borderId="29" xfId="106" applyFont="1" applyFill="1" applyBorder="1" applyAlignment="1">
      <alignment horizontal="center" vertical="center" wrapText="1"/>
    </xf>
    <xf numFmtId="0" fontId="49" fillId="3" borderId="39" xfId="106" applyFont="1" applyFill="1" applyBorder="1" applyAlignment="1">
      <alignment horizontal="center" vertical="center" wrapText="1"/>
    </xf>
    <xf numFmtId="0" fontId="49" fillId="3" borderId="31" xfId="106" applyFont="1" applyFill="1" applyBorder="1" applyAlignment="1">
      <alignment horizontal="center" vertical="center"/>
    </xf>
    <xf numFmtId="0" fontId="17" fillId="0" borderId="14" xfId="106" applyFont="1" applyBorder="1" applyAlignment="1" applyProtection="1">
      <alignment horizontal="center" vertical="center"/>
      <protection hidden="1"/>
    </xf>
    <xf numFmtId="0" fontId="50" fillId="3" borderId="2" xfId="106" applyFont="1" applyFill="1" applyBorder="1" applyAlignment="1">
      <alignment horizontal="center" vertical="center"/>
    </xf>
    <xf numFmtId="0" fontId="50" fillId="3" borderId="1" xfId="106" applyFont="1" applyFill="1" applyBorder="1" applyAlignment="1" applyProtection="1">
      <alignment horizontal="left" vertical="center"/>
      <protection hidden="1"/>
    </xf>
    <xf numFmtId="0" fontId="17" fillId="3" borderId="1" xfId="106" applyFont="1" applyFill="1" applyBorder="1" applyAlignment="1" applyProtection="1">
      <alignment horizontal="center" vertical="center"/>
      <protection hidden="1"/>
    </xf>
    <xf numFmtId="1" fontId="50" fillId="3" borderId="1" xfId="106" applyNumberFormat="1" applyFont="1" applyFill="1" applyBorder="1" applyAlignment="1" applyProtection="1">
      <alignment horizontal="center" vertical="center"/>
      <protection hidden="1"/>
    </xf>
    <xf numFmtId="1" fontId="9" fillId="3" borderId="1" xfId="106" applyNumberFormat="1" applyFill="1" applyBorder="1" applyAlignment="1" applyProtection="1">
      <alignment horizontal="center" vertical="center"/>
      <protection hidden="1"/>
    </xf>
    <xf numFmtId="1" fontId="17" fillId="3" borderId="1" xfId="106" applyNumberFormat="1" applyFont="1" applyFill="1" applyBorder="1" applyAlignment="1">
      <alignment horizontal="center" vertical="center"/>
    </xf>
    <xf numFmtId="0" fontId="17" fillId="3" borderId="14" xfId="106" applyFont="1" applyFill="1" applyBorder="1" applyAlignment="1" applyProtection="1">
      <alignment horizontal="center" vertical="center"/>
      <protection hidden="1"/>
    </xf>
    <xf numFmtId="1" fontId="44" fillId="3" borderId="10" xfId="106" applyNumberFormat="1" applyFont="1" applyFill="1" applyBorder="1" applyAlignment="1">
      <alignment horizontal="center" vertical="center"/>
    </xf>
    <xf numFmtId="0" fontId="17" fillId="0" borderId="2" xfId="106" applyFont="1" applyBorder="1" applyAlignment="1">
      <alignment horizontal="center" vertical="center"/>
    </xf>
    <xf numFmtId="0" fontId="17" fillId="3" borderId="1" xfId="106" applyFont="1" applyFill="1" applyBorder="1" applyAlignment="1">
      <alignment horizontal="left" vertical="center"/>
    </xf>
    <xf numFmtId="1" fontId="9" fillId="3" borderId="1" xfId="106" applyNumberFormat="1" applyFill="1" applyBorder="1" applyAlignment="1">
      <alignment horizontal="center" vertical="center"/>
    </xf>
    <xf numFmtId="1" fontId="44" fillId="3" borderId="10" xfId="106" applyNumberFormat="1" applyFont="1" applyFill="1" applyBorder="1" applyAlignment="1">
      <alignment horizontal="center" vertical="center" wrapText="1"/>
    </xf>
    <xf numFmtId="0" fontId="9" fillId="3" borderId="1" xfId="106" applyFill="1" applyBorder="1" applyAlignment="1">
      <alignment horizontal="center" vertical="center"/>
    </xf>
    <xf numFmtId="166" fontId="9" fillId="0" borderId="1" xfId="106" applyNumberFormat="1" applyBorder="1" applyAlignment="1">
      <alignment horizontal="center"/>
    </xf>
    <xf numFmtId="1" fontId="9" fillId="0" borderId="1" xfId="106" applyNumberFormat="1" applyBorder="1" applyAlignment="1">
      <alignment horizontal="center" vertical="center"/>
    </xf>
    <xf numFmtId="0" fontId="17" fillId="0" borderId="8" xfId="106" applyFont="1" applyBorder="1" applyAlignment="1">
      <alignment horizontal="center" vertical="center"/>
    </xf>
    <xf numFmtId="0" fontId="22" fillId="10" borderId="4" xfId="106" applyFont="1" applyFill="1" applyBorder="1" applyAlignment="1">
      <alignment horizontal="left" vertical="center"/>
    </xf>
    <xf numFmtId="0" fontId="55" fillId="0" borderId="4" xfId="106" applyFont="1" applyBorder="1" applyAlignment="1">
      <alignment vertical="center"/>
    </xf>
    <xf numFmtId="0" fontId="53" fillId="3" borderId="4" xfId="106" applyFont="1" applyFill="1" applyBorder="1" applyAlignment="1">
      <alignment horizontal="center" vertical="center" wrapText="1"/>
    </xf>
    <xf numFmtId="1" fontId="53" fillId="3" borderId="4" xfId="106" applyNumberFormat="1" applyFont="1" applyFill="1" applyBorder="1" applyAlignment="1">
      <alignment horizontal="center" vertical="center" wrapText="1"/>
    </xf>
    <xf numFmtId="0" fontId="53" fillId="3" borderId="11" xfId="106" applyFont="1" applyFill="1" applyBorder="1" applyAlignment="1">
      <alignment horizontal="center" vertical="center" wrapText="1"/>
    </xf>
    <xf numFmtId="0" fontId="17" fillId="0" borderId="13" xfId="106" applyFont="1" applyBorder="1" applyAlignment="1">
      <alignment horizontal="center" vertical="center"/>
    </xf>
    <xf numFmtId="0" fontId="50" fillId="3" borderId="14" xfId="106" applyFont="1" applyFill="1" applyBorder="1" applyAlignment="1" applyProtection="1">
      <alignment horizontal="left" vertical="center"/>
      <protection hidden="1"/>
    </xf>
    <xf numFmtId="0" fontId="17" fillId="0" borderId="14" xfId="106" applyFont="1" applyBorder="1" applyAlignment="1">
      <alignment horizontal="center" vertical="center"/>
    </xf>
    <xf numFmtId="1" fontId="9" fillId="3" borderId="14" xfId="106" applyNumberFormat="1" applyFill="1" applyBorder="1" applyAlignment="1" applyProtection="1">
      <alignment horizontal="center" vertical="center"/>
      <protection hidden="1"/>
    </xf>
    <xf numFmtId="1" fontId="44" fillId="3" borderId="16" xfId="106" applyNumberFormat="1" applyFont="1" applyFill="1" applyBorder="1" applyAlignment="1">
      <alignment horizontal="center" vertical="center" wrapText="1"/>
    </xf>
    <xf numFmtId="0" fontId="17" fillId="3" borderId="1" xfId="104" applyFont="1" applyFill="1" applyBorder="1" applyAlignment="1" applyProtection="1">
      <alignment horizontal="center" vertical="center"/>
      <protection hidden="1"/>
    </xf>
    <xf numFmtId="0" fontId="17" fillId="0" borderId="1" xfId="104" applyFont="1" applyBorder="1" applyAlignment="1">
      <alignment horizontal="center" vertical="center"/>
    </xf>
    <xf numFmtId="0" fontId="17" fillId="0" borderId="1" xfId="106" applyFont="1" applyBorder="1" applyAlignment="1">
      <alignment horizontal="center" vertical="center"/>
    </xf>
    <xf numFmtId="0" fontId="56" fillId="3" borderId="1" xfId="106" applyFont="1" applyFill="1" applyBorder="1" applyAlignment="1">
      <alignment horizontal="center" vertical="center"/>
    </xf>
    <xf numFmtId="0" fontId="17" fillId="3" borderId="4" xfId="106" applyFont="1" applyFill="1" applyBorder="1" applyAlignment="1" applyProtection="1">
      <alignment horizontal="center" vertical="center"/>
      <protection hidden="1"/>
    </xf>
    <xf numFmtId="0" fontId="22" fillId="0" borderId="14" xfId="106" applyFont="1" applyBorder="1" applyAlignment="1">
      <alignment horizontal="center" vertical="center"/>
    </xf>
    <xf numFmtId="1" fontId="12" fillId="3" borderId="14" xfId="106" applyNumberFormat="1" applyFont="1" applyFill="1" applyBorder="1" applyAlignment="1" applyProtection="1">
      <alignment horizontal="center" vertical="center"/>
      <protection hidden="1"/>
    </xf>
    <xf numFmtId="1" fontId="17" fillId="0" borderId="1" xfId="106" applyNumberFormat="1" applyFont="1" applyBorder="1" applyAlignment="1">
      <alignment horizontal="center" vertical="center"/>
    </xf>
    <xf numFmtId="0" fontId="22" fillId="3" borderId="1" xfId="106" applyFont="1" applyFill="1" applyBorder="1" applyAlignment="1">
      <alignment horizontal="left" vertical="center"/>
    </xf>
    <xf numFmtId="1" fontId="57" fillId="3" borderId="4" xfId="106" applyNumberFormat="1" applyFont="1" applyFill="1" applyBorder="1" applyAlignment="1">
      <alignment horizontal="center" vertical="center"/>
    </xf>
    <xf numFmtId="0" fontId="57" fillId="3" borderId="4" xfId="106" applyFont="1" applyFill="1" applyBorder="1" applyAlignment="1">
      <alignment horizontal="center" vertical="center"/>
    </xf>
    <xf numFmtId="0" fontId="57" fillId="3" borderId="11" xfId="106" applyFont="1" applyFill="1" applyBorder="1" applyAlignment="1">
      <alignment horizontal="center" vertical="center"/>
    </xf>
    <xf numFmtId="0" fontId="50" fillId="3" borderId="9" xfId="106" applyFont="1" applyFill="1" applyBorder="1" applyAlignment="1" applyProtection="1">
      <alignment horizontal="left" vertical="center"/>
      <protection hidden="1"/>
    </xf>
    <xf numFmtId="172" fontId="57" fillId="3" borderId="4" xfId="106" applyNumberFormat="1" applyFont="1" applyFill="1" applyBorder="1" applyAlignment="1">
      <alignment horizontal="center" vertical="center"/>
    </xf>
    <xf numFmtId="0" fontId="50" fillId="0" borderId="51" xfId="106" applyFont="1" applyBorder="1" applyAlignment="1">
      <alignment horizontal="center" vertical="center"/>
    </xf>
    <xf numFmtId="0" fontId="22" fillId="10" borderId="52" xfId="106" applyFont="1" applyFill="1" applyBorder="1" applyAlignment="1">
      <alignment horizontal="left" vertical="center"/>
    </xf>
    <xf numFmtId="0" fontId="17" fillId="0" borderId="52" xfId="106" applyFont="1" applyBorder="1" applyAlignment="1" applyProtection="1">
      <alignment horizontal="center" vertical="center"/>
      <protection hidden="1"/>
    </xf>
    <xf numFmtId="0" fontId="22" fillId="0" borderId="52" xfId="106" applyFont="1" applyBorder="1" applyAlignment="1" applyProtection="1">
      <alignment horizontal="center" vertical="center"/>
      <protection hidden="1"/>
    </xf>
    <xf numFmtId="1" fontId="22" fillId="0" borderId="52" xfId="106" applyNumberFormat="1" applyFont="1" applyBorder="1" applyAlignment="1" applyProtection="1">
      <alignment horizontal="center" vertical="center"/>
      <protection hidden="1"/>
    </xf>
    <xf numFmtId="0" fontId="22" fillId="0" borderId="53" xfId="106" applyFont="1" applyBorder="1" applyAlignment="1" applyProtection="1">
      <alignment horizontal="center" vertical="center"/>
      <protection hidden="1"/>
    </xf>
    <xf numFmtId="9" fontId="9" fillId="3" borderId="1" xfId="95" applyFill="1" applyBorder="1" applyAlignment="1" applyProtection="1">
      <alignment horizontal="center" vertical="center"/>
      <protection hidden="1"/>
    </xf>
    <xf numFmtId="169" fontId="12" fillId="0" borderId="3" xfId="0" applyNumberFormat="1" applyFont="1" applyBorder="1" applyAlignment="1">
      <alignment horizontal="center" vertical="center" wrapText="1"/>
    </xf>
    <xf numFmtId="169" fontId="12" fillId="0" borderId="3" xfId="0" applyNumberFormat="1" applyFont="1" applyBorder="1" applyAlignment="1">
      <alignment horizontal="center" vertical="center"/>
    </xf>
    <xf numFmtId="0" fontId="19" fillId="4" borderId="81" xfId="43" quotePrefix="1" applyFont="1" applyFill="1" applyBorder="1" applyAlignment="1">
      <alignment horizontal="center" vertical="center"/>
    </xf>
    <xf numFmtId="0" fontId="19" fillId="4" borderId="81" xfId="43" quotePrefix="1" applyFont="1" applyFill="1" applyBorder="1" applyAlignment="1">
      <alignment horizontal="left" vertical="center" indent="1"/>
    </xf>
    <xf numFmtId="0" fontId="28" fillId="3" borderId="2" xfId="95" applyNumberFormat="1" applyFont="1" applyFill="1" applyBorder="1" applyAlignment="1">
      <alignment horizontal="center" vertical="top"/>
    </xf>
    <xf numFmtId="0" fontId="22" fillId="19" borderId="1" xfId="119" applyFont="1" applyFill="1" applyBorder="1" applyAlignment="1">
      <alignment horizontal="center" vertical="center"/>
    </xf>
    <xf numFmtId="0" fontId="22" fillId="19" borderId="1" xfId="119" applyFont="1" applyFill="1" applyBorder="1" applyAlignment="1">
      <alignment horizontal="center" vertical="center" wrapText="1"/>
    </xf>
    <xf numFmtId="0" fontId="17" fillId="3" borderId="1" xfId="119" applyFont="1" applyFill="1" applyBorder="1" applyAlignment="1">
      <alignment horizontal="center" vertical="center" wrapText="1"/>
    </xf>
    <xf numFmtId="0" fontId="17" fillId="3" borderId="1" xfId="119" applyFont="1" applyFill="1" applyBorder="1" applyAlignment="1">
      <alignment horizontal="left" vertical="center" wrapText="1"/>
    </xf>
    <xf numFmtId="0" fontId="17" fillId="3" borderId="1" xfId="119" applyFont="1" applyFill="1" applyBorder="1" applyAlignment="1">
      <alignment vertical="center" wrapText="1"/>
    </xf>
    <xf numFmtId="0" fontId="17" fillId="3" borderId="1" xfId="119" applyFont="1" applyFill="1" applyBorder="1" applyAlignment="1">
      <alignment vertical="center"/>
    </xf>
    <xf numFmtId="0" fontId="17" fillId="3" borderId="1" xfId="119" applyFont="1" applyFill="1" applyBorder="1" applyAlignment="1">
      <alignment horizontal="center" vertical="center"/>
    </xf>
    <xf numFmtId="0" fontId="0" fillId="3" borderId="1" xfId="0" quotePrefix="1" applyFill="1" applyBorder="1" applyAlignment="1">
      <alignment horizontal="center" vertical="center" wrapText="1"/>
    </xf>
    <xf numFmtId="0" fontId="17" fillId="3" borderId="1" xfId="119" applyFont="1" applyFill="1" applyBorder="1" applyAlignment="1">
      <alignment horizontal="left" vertical="center"/>
    </xf>
    <xf numFmtId="14" fontId="17" fillId="3" borderId="1" xfId="119" applyNumberFormat="1" applyFont="1" applyFill="1" applyBorder="1" applyAlignment="1">
      <alignment horizontal="center" vertical="center"/>
    </xf>
    <xf numFmtId="0" fontId="17" fillId="3" borderId="1" xfId="119" quotePrefix="1" applyFont="1" applyFill="1" applyBorder="1" applyAlignment="1">
      <alignment horizontal="center" vertical="center" wrapText="1"/>
    </xf>
    <xf numFmtId="0" fontId="22" fillId="12" borderId="1" xfId="119" applyFont="1" applyFill="1" applyBorder="1" applyAlignment="1">
      <alignment horizontal="center" vertical="center"/>
    </xf>
    <xf numFmtId="0" fontId="22" fillId="11" borderId="1" xfId="119" applyFont="1" applyFill="1" applyBorder="1" applyAlignment="1">
      <alignment horizontal="center" vertical="center"/>
    </xf>
    <xf numFmtId="0" fontId="17" fillId="11" borderId="1" xfId="119" applyFont="1" applyFill="1" applyBorder="1" applyAlignment="1">
      <alignment horizontal="center" vertical="center" wrapText="1"/>
    </xf>
    <xf numFmtId="0" fontId="21" fillId="30" borderId="1" xfId="43" quotePrefix="1" applyFont="1" applyFill="1" applyBorder="1" applyAlignment="1">
      <alignment horizontal="center" vertical="center"/>
    </xf>
    <xf numFmtId="0" fontId="20" fillId="30" borderId="1" xfId="43" quotePrefix="1" applyFont="1" applyFill="1" applyBorder="1" applyAlignment="1">
      <alignment horizontal="center" vertical="center"/>
    </xf>
    <xf numFmtId="0" fontId="20" fillId="30" borderId="1" xfId="43" quotePrefix="1" applyFont="1" applyFill="1" applyBorder="1" applyAlignment="1">
      <alignment horizontal="left" vertical="center" indent="1"/>
    </xf>
    <xf numFmtId="166" fontId="22" fillId="30" borderId="1" xfId="43" applyNumberFormat="1" applyFont="1" applyFill="1" applyBorder="1" applyAlignment="1">
      <alignment horizontal="center" vertical="center"/>
    </xf>
    <xf numFmtId="175" fontId="22" fillId="30" borderId="1" xfId="43" applyNumberFormat="1" applyFont="1" applyFill="1" applyBorder="1" applyAlignment="1">
      <alignment horizontal="center" vertical="center"/>
    </xf>
    <xf numFmtId="0" fontId="21" fillId="30" borderId="0" xfId="43" applyFont="1" applyFill="1" applyAlignment="1">
      <alignment horizontal="center" vertical="center"/>
    </xf>
    <xf numFmtId="2" fontId="20" fillId="30" borderId="1" xfId="43" quotePrefix="1" applyNumberFormat="1" applyFont="1" applyFill="1" applyBorder="1" applyAlignment="1">
      <alignment horizontal="center" vertical="center"/>
    </xf>
    <xf numFmtId="15" fontId="0" fillId="11" borderId="1" xfId="0" applyNumberFormat="1" applyFill="1" applyBorder="1" applyAlignment="1">
      <alignment horizontal="center" vertical="center"/>
    </xf>
    <xf numFmtId="1" fontId="28" fillId="0" borderId="2" xfId="95" applyNumberFormat="1" applyFont="1" applyBorder="1" applyAlignment="1">
      <alignment horizontal="center" vertical="top"/>
    </xf>
    <xf numFmtId="1" fontId="28" fillId="0" borderId="1" xfId="95" applyNumberFormat="1" applyFont="1" applyBorder="1" applyAlignment="1">
      <alignment horizontal="center" vertical="top"/>
    </xf>
    <xf numFmtId="1" fontId="28" fillId="0" borderId="10" xfId="95" applyNumberFormat="1" applyFont="1" applyBorder="1" applyAlignment="1">
      <alignment horizontal="center" vertical="top"/>
    </xf>
    <xf numFmtId="9" fontId="0" fillId="0" borderId="22" xfId="0" applyNumberFormat="1" applyBorder="1" applyAlignment="1">
      <alignment horizontal="center" vertical="center"/>
    </xf>
    <xf numFmtId="166" fontId="16" fillId="12" borderId="1" xfId="0" applyNumberFormat="1" applyFont="1" applyFill="1" applyBorder="1" applyAlignment="1">
      <alignment horizontal="center"/>
    </xf>
    <xf numFmtId="0" fontId="17" fillId="2" borderId="0" xfId="35" applyFont="1" applyFill="1" applyAlignment="1">
      <alignment vertical="center"/>
    </xf>
    <xf numFmtId="0" fontId="0" fillId="0" borderId="16" xfId="0" applyBorder="1" applyAlignment="1">
      <alignment vertical="center"/>
    </xf>
    <xf numFmtId="166" fontId="17" fillId="3" borderId="1" xfId="0" applyNumberFormat="1" applyFont="1" applyFill="1" applyBorder="1" applyAlignment="1">
      <alignment horizontal="center" vertical="center"/>
    </xf>
    <xf numFmtId="0" fontId="17" fillId="0" borderId="3" xfId="106" applyFont="1" applyBorder="1" applyAlignment="1">
      <alignment horizontal="center" vertical="center"/>
    </xf>
    <xf numFmtId="0" fontId="17" fillId="0" borderId="7" xfId="106" applyFont="1" applyBorder="1" applyAlignment="1">
      <alignment horizontal="center" vertical="center"/>
    </xf>
    <xf numFmtId="166" fontId="44" fillId="0" borderId="3" xfId="61" applyNumberFormat="1" applyFont="1" applyBorder="1" applyAlignment="1">
      <alignment horizontal="left" vertical="center"/>
    </xf>
    <xf numFmtId="0" fontId="17" fillId="3" borderId="3" xfId="104" applyFont="1" applyFill="1" applyBorder="1" applyAlignment="1" applyProtection="1">
      <alignment horizontal="center" vertical="center"/>
      <protection hidden="1"/>
    </xf>
    <xf numFmtId="0" fontId="17" fillId="0" borderId="3" xfId="104" applyFont="1" applyBorder="1" applyAlignment="1">
      <alignment horizontal="center" vertical="center"/>
    </xf>
    <xf numFmtId="0" fontId="9" fillId="3" borderId="3" xfId="106" applyFill="1" applyBorder="1" applyAlignment="1">
      <alignment horizontal="center" vertical="center"/>
    </xf>
    <xf numFmtId="9" fontId="9" fillId="3" borderId="3" xfId="95" applyFill="1" applyBorder="1" applyAlignment="1" applyProtection="1">
      <alignment horizontal="center" vertical="center"/>
      <protection hidden="1"/>
    </xf>
    <xf numFmtId="1" fontId="44" fillId="3" borderId="28" xfId="106" applyNumberFormat="1" applyFont="1" applyFill="1" applyBorder="1" applyAlignment="1">
      <alignment horizontal="center" vertical="center" wrapText="1"/>
    </xf>
    <xf numFmtId="0" fontId="17" fillId="0" borderId="5" xfId="106" applyFont="1" applyBorder="1" applyAlignment="1">
      <alignment horizontal="center" vertical="center"/>
    </xf>
    <xf numFmtId="0" fontId="22" fillId="10" borderId="6" xfId="106" applyFont="1" applyFill="1" applyBorder="1" applyAlignment="1">
      <alignment horizontal="left" vertical="center"/>
    </xf>
    <xf numFmtId="0" fontId="17" fillId="3" borderId="6" xfId="106" applyFont="1" applyFill="1" applyBorder="1" applyAlignment="1" applyProtection="1">
      <alignment horizontal="center" vertical="center"/>
      <protection hidden="1"/>
    </xf>
    <xf numFmtId="0" fontId="22" fillId="0" borderId="6" xfId="106" applyFont="1" applyBorder="1" applyAlignment="1">
      <alignment horizontal="center" vertical="center"/>
    </xf>
    <xf numFmtId="0" fontId="22" fillId="0" borderId="24" xfId="106" applyFont="1" applyBorder="1" applyAlignment="1">
      <alignment horizontal="center" vertical="center"/>
    </xf>
    <xf numFmtId="0" fontId="21" fillId="3" borderId="22" xfId="119" applyFont="1" applyFill="1" applyBorder="1" applyAlignment="1">
      <alignment horizontal="left" vertical="center"/>
    </xf>
    <xf numFmtId="0" fontId="21" fillId="3" borderId="20" xfId="119" applyFont="1" applyFill="1" applyBorder="1" applyAlignment="1">
      <alignment horizontal="left" vertical="center"/>
    </xf>
    <xf numFmtId="0" fontId="21" fillId="3" borderId="33" xfId="119" applyFont="1" applyFill="1" applyBorder="1" applyAlignment="1">
      <alignment horizontal="left" vertical="center"/>
    </xf>
    <xf numFmtId="0" fontId="21" fillId="21" borderId="1" xfId="43" quotePrefix="1" applyFont="1" applyFill="1" applyBorder="1" applyAlignment="1">
      <alignment horizontal="center" vertical="center"/>
    </xf>
    <xf numFmtId="0" fontId="20" fillId="21" borderId="1" xfId="43" quotePrefix="1" applyFont="1" applyFill="1" applyBorder="1" applyAlignment="1">
      <alignment horizontal="left" vertical="center" indent="1"/>
    </xf>
    <xf numFmtId="166" fontId="22" fillId="21" borderId="1" xfId="43" applyNumberFormat="1" applyFont="1" applyFill="1" applyBorder="1" applyAlignment="1">
      <alignment horizontal="center" vertical="center"/>
    </xf>
    <xf numFmtId="0" fontId="21" fillId="21" borderId="0" xfId="43" applyFont="1" applyFill="1" applyAlignment="1">
      <alignment horizontal="center" vertical="center"/>
    </xf>
    <xf numFmtId="0" fontId="28" fillId="3" borderId="86" xfId="99" applyFont="1" applyFill="1" applyBorder="1" applyAlignment="1">
      <alignment horizontal="left" vertical="center"/>
    </xf>
    <xf numFmtId="0" fontId="17" fillId="3" borderId="22" xfId="119" applyFont="1" applyFill="1" applyBorder="1" applyAlignment="1">
      <alignment horizontal="center" vertical="center" wrapText="1"/>
    </xf>
    <xf numFmtId="0" fontId="0" fillId="3" borderId="20" xfId="0" quotePrefix="1" applyFill="1" applyBorder="1" applyAlignment="1">
      <alignment horizontal="center" vertical="center" wrapText="1"/>
    </xf>
    <xf numFmtId="0" fontId="17" fillId="3" borderId="20" xfId="119" quotePrefix="1" applyFont="1" applyFill="1" applyBorder="1" applyAlignment="1">
      <alignment horizontal="center" vertical="center" wrapText="1"/>
    </xf>
    <xf numFmtId="0" fontId="17" fillId="3" borderId="20" xfId="119" applyFont="1" applyFill="1" applyBorder="1" applyAlignment="1">
      <alignment horizontal="left" vertical="center" wrapText="1"/>
    </xf>
    <xf numFmtId="0" fontId="17" fillId="3" borderId="20" xfId="119" applyFont="1" applyFill="1" applyBorder="1" applyAlignment="1">
      <alignment horizontal="left" vertical="center"/>
    </xf>
    <xf numFmtId="14" fontId="17" fillId="3" borderId="20" xfId="119" applyNumberFormat="1" applyFont="1" applyFill="1" applyBorder="1" applyAlignment="1">
      <alignment horizontal="center" vertical="center"/>
    </xf>
    <xf numFmtId="0" fontId="17" fillId="3" borderId="20" xfId="119" applyFont="1" applyFill="1" applyBorder="1" applyAlignment="1">
      <alignment horizontal="center" vertical="center" wrapText="1"/>
    </xf>
    <xf numFmtId="0" fontId="17" fillId="3" borderId="33" xfId="119" applyFont="1" applyFill="1" applyBorder="1" applyAlignment="1">
      <alignment horizontal="left" vertical="center" wrapText="1"/>
    </xf>
    <xf numFmtId="0" fontId="0" fillId="3" borderId="1" xfId="98" applyNumberFormat="1" applyFont="1" applyFill="1" applyBorder="1" applyAlignment="1">
      <alignment horizontal="center" vertical="center"/>
    </xf>
    <xf numFmtId="0" fontId="12" fillId="11" borderId="0" xfId="0" applyFont="1" applyFill="1" applyAlignment="1">
      <alignment horizontal="right" vertical="center"/>
    </xf>
    <xf numFmtId="174" fontId="12" fillId="11" borderId="0" xfId="0" applyNumberFormat="1" applyFont="1" applyFill="1" applyAlignment="1">
      <alignment horizontal="center" vertical="center"/>
    </xf>
    <xf numFmtId="166" fontId="12" fillId="0" borderId="0" xfId="0" applyNumberFormat="1" applyFont="1" applyAlignment="1">
      <alignment vertical="center"/>
    </xf>
    <xf numFmtId="0" fontId="22" fillId="2" borderId="10" xfId="35" applyFont="1" applyFill="1" applyBorder="1" applyAlignment="1">
      <alignment vertical="center" wrapText="1"/>
    </xf>
    <xf numFmtId="0" fontId="43" fillId="0" borderId="1" xfId="0" applyFont="1" applyBorder="1"/>
    <xf numFmtId="166" fontId="0" fillId="0" borderId="1" xfId="0" applyNumberFormat="1" applyBorder="1"/>
    <xf numFmtId="0" fontId="17" fillId="0" borderId="2" xfId="0" applyFont="1" applyBorder="1" applyAlignment="1">
      <alignment horizontal="center"/>
    </xf>
    <xf numFmtId="0" fontId="17" fillId="0" borderId="1" xfId="0" applyFont="1" applyBorder="1" applyAlignment="1">
      <alignment horizontal="left"/>
    </xf>
    <xf numFmtId="166" fontId="17" fillId="0" borderId="1" xfId="0" applyNumberFormat="1" applyFont="1" applyBorder="1"/>
    <xf numFmtId="0" fontId="17" fillId="0" borderId="1" xfId="0" applyFont="1" applyBorder="1"/>
    <xf numFmtId="0" fontId="43" fillId="0" borderId="2" xfId="0" applyFont="1" applyBorder="1" applyAlignment="1">
      <alignment horizontal="center"/>
    </xf>
    <xf numFmtId="1" fontId="0" fillId="0" borderId="22" xfId="0" applyNumberFormat="1" applyBorder="1" applyAlignment="1">
      <alignment horizontal="center" vertical="center"/>
    </xf>
    <xf numFmtId="165" fontId="0" fillId="0" borderId="22" xfId="0" applyNumberFormat="1" applyBorder="1" applyAlignment="1">
      <alignment horizontal="center" vertical="center"/>
    </xf>
    <xf numFmtId="0" fontId="0" fillId="3" borderId="10" xfId="0" applyFill="1" applyBorder="1" applyAlignment="1">
      <alignment vertical="center"/>
    </xf>
    <xf numFmtId="0" fontId="0" fillId="3" borderId="31" xfId="0" applyFill="1" applyBorder="1" applyAlignment="1">
      <alignment vertical="center"/>
    </xf>
    <xf numFmtId="0" fontId="12" fillId="0" borderId="9" xfId="0" applyFont="1" applyBorder="1"/>
    <xf numFmtId="0" fontId="0" fillId="0" borderId="9" xfId="0" applyBorder="1"/>
    <xf numFmtId="0" fontId="28" fillId="5" borderId="0" xfId="99" applyFont="1" applyFill="1" applyAlignment="1">
      <alignment horizontal="center" vertical="center"/>
    </xf>
    <xf numFmtId="166" fontId="12" fillId="6" borderId="0" xfId="0" applyNumberFormat="1" applyFont="1" applyFill="1" applyAlignment="1">
      <alignment vertical="center"/>
    </xf>
    <xf numFmtId="176" fontId="28" fillId="9" borderId="10" xfId="98" applyNumberFormat="1" applyFont="1" applyFill="1" applyBorder="1" applyAlignment="1">
      <alignment horizontal="center" vertical="center"/>
    </xf>
    <xf numFmtId="176" fontId="28" fillId="9" borderId="2" xfId="98" applyNumberFormat="1" applyFont="1" applyFill="1" applyBorder="1" applyAlignment="1">
      <alignment horizontal="center" vertical="center"/>
    </xf>
    <xf numFmtId="176" fontId="28" fillId="9" borderId="1" xfId="98" applyNumberFormat="1" applyFont="1" applyFill="1" applyBorder="1" applyAlignment="1">
      <alignment horizontal="center" vertical="center"/>
    </xf>
    <xf numFmtId="166" fontId="17" fillId="0" borderId="4" xfId="0" applyNumberFormat="1" applyFont="1" applyBorder="1"/>
    <xf numFmtId="0" fontId="42" fillId="0" borderId="81" xfId="43" quotePrefix="1" applyFont="1" applyBorder="1" applyAlignment="1">
      <alignment horizontal="left" vertical="center" indent="1"/>
    </xf>
    <xf numFmtId="0" fontId="42" fillId="0" borderId="81" xfId="43" quotePrefix="1" applyFont="1" applyBorder="1" applyAlignment="1">
      <alignment horizontal="center" vertical="center"/>
    </xf>
    <xf numFmtId="0" fontId="17" fillId="0" borderId="1" xfId="0" applyFont="1" applyBorder="1" applyAlignment="1">
      <alignment horizontal="center" vertical="center"/>
    </xf>
    <xf numFmtId="0" fontId="19" fillId="3" borderId="1" xfId="0" applyFont="1" applyFill="1" applyBorder="1" applyAlignment="1">
      <alignment horizontal="left" vertical="center"/>
    </xf>
    <xf numFmtId="14" fontId="17" fillId="0" borderId="1" xfId="0" applyNumberFormat="1" applyFont="1" applyBorder="1" applyAlignment="1">
      <alignment horizontal="left" vertical="center"/>
    </xf>
    <xf numFmtId="0" fontId="17" fillId="0" borderId="1" xfId="0" applyFont="1" applyBorder="1" applyAlignment="1">
      <alignment horizontal="left" vertical="center"/>
    </xf>
    <xf numFmtId="0" fontId="22" fillId="0" borderId="1" xfId="0" applyFont="1" applyBorder="1" applyAlignment="1">
      <alignment horizontal="center" vertical="center"/>
    </xf>
    <xf numFmtId="0" fontId="17" fillId="0" borderId="0" xfId="0" applyFont="1" applyAlignment="1">
      <alignment horizontal="center" vertical="center"/>
    </xf>
    <xf numFmtId="0" fontId="19" fillId="3" borderId="1" xfId="0" applyFont="1" applyFill="1" applyBorder="1" applyAlignment="1">
      <alignment vertical="center"/>
    </xf>
    <xf numFmtId="14" fontId="17" fillId="0" borderId="1" xfId="0" applyNumberFormat="1" applyFont="1" applyBorder="1" applyAlignment="1">
      <alignment horizontal="center" vertical="center"/>
    </xf>
    <xf numFmtId="177" fontId="0" fillId="3" borderId="0" xfId="0" applyNumberFormat="1" applyFill="1"/>
    <xf numFmtId="0" fontId="31" fillId="5" borderId="0" xfId="99" applyFont="1" applyFill="1" applyAlignment="1">
      <alignment horizontal="center" vertical="center"/>
    </xf>
    <xf numFmtId="0" fontId="31" fillId="0" borderId="67" xfId="99" applyFont="1" applyBorder="1" applyAlignment="1">
      <alignment vertical="center"/>
    </xf>
    <xf numFmtId="0" fontId="20" fillId="3" borderId="1" xfId="43" quotePrefix="1" applyFont="1" applyFill="1" applyBorder="1" applyAlignment="1">
      <alignment horizontal="center" vertical="center"/>
    </xf>
    <xf numFmtId="0" fontId="21" fillId="3" borderId="1" xfId="43" quotePrefix="1" applyFont="1" applyFill="1" applyBorder="1" applyAlignment="1">
      <alignment horizontal="left" vertical="center" indent="1"/>
    </xf>
    <xf numFmtId="0" fontId="17" fillId="3" borderId="0" xfId="43" applyFont="1" applyFill="1"/>
    <xf numFmtId="0" fontId="17" fillId="3" borderId="0" xfId="43" applyFont="1" applyFill="1" applyAlignment="1">
      <alignment horizontal="left" indent="1"/>
    </xf>
    <xf numFmtId="2" fontId="0" fillId="3" borderId="1" xfId="0" applyNumberFormat="1" applyFill="1" applyBorder="1" applyAlignment="1">
      <alignment horizontal="center" vertical="center"/>
    </xf>
    <xf numFmtId="176" fontId="28" fillId="9" borderId="10" xfId="98" applyNumberFormat="1" applyFont="1" applyFill="1" applyBorder="1" applyAlignment="1">
      <alignment horizontal="center" vertical="top"/>
    </xf>
    <xf numFmtId="0" fontId="17" fillId="11" borderId="1" xfId="0" applyFont="1" applyFill="1" applyBorder="1" applyAlignment="1">
      <alignment horizontal="center" vertical="center"/>
    </xf>
    <xf numFmtId="166" fontId="17" fillId="11" borderId="1" xfId="0" applyNumberFormat="1" applyFont="1" applyFill="1" applyBorder="1" applyAlignment="1">
      <alignment horizontal="center" vertical="center"/>
    </xf>
    <xf numFmtId="0" fontId="17" fillId="2" borderId="2" xfId="35" applyFont="1" applyFill="1" applyBorder="1" applyAlignment="1">
      <alignment horizontal="center" vertical="center" wrapText="1"/>
    </xf>
    <xf numFmtId="0" fontId="17" fillId="2" borderId="1" xfId="35" applyFont="1" applyFill="1" applyBorder="1" applyAlignment="1">
      <alignment vertical="center" wrapText="1"/>
    </xf>
    <xf numFmtId="0" fontId="32" fillId="2" borderId="0" xfId="35" applyFont="1" applyFill="1" applyAlignment="1">
      <alignment horizontal="center" vertical="center" wrapText="1"/>
    </xf>
    <xf numFmtId="164" fontId="32" fillId="2" borderId="0" xfId="35" applyNumberFormat="1" applyFont="1" applyFill="1" applyAlignment="1">
      <alignment horizontal="center" vertical="center" wrapText="1"/>
    </xf>
    <xf numFmtId="173" fontId="32" fillId="2" borderId="0" xfId="35" applyNumberFormat="1" applyFont="1" applyFill="1" applyAlignment="1">
      <alignment horizontal="center" vertical="center" wrapText="1"/>
    </xf>
    <xf numFmtId="0" fontId="17" fillId="3" borderId="2" xfId="35" applyFont="1" applyFill="1" applyBorder="1" applyAlignment="1">
      <alignment horizontal="center" vertical="center" wrapText="1"/>
    </xf>
    <xf numFmtId="0" fontId="17" fillId="3" borderId="1" xfId="35" applyFont="1" applyFill="1" applyBorder="1" applyAlignment="1">
      <alignment vertical="center" wrapText="1"/>
    </xf>
    <xf numFmtId="0" fontId="32" fillId="3" borderId="0" xfId="35" applyFont="1" applyFill="1" applyAlignment="1">
      <alignment horizontal="center" vertical="center" wrapText="1"/>
    </xf>
    <xf numFmtId="164" fontId="32" fillId="3" borderId="0" xfId="35" applyNumberFormat="1" applyFont="1" applyFill="1" applyAlignment="1">
      <alignment horizontal="center" vertical="center" wrapText="1"/>
    </xf>
    <xf numFmtId="0" fontId="17" fillId="0" borderId="1" xfId="35" applyFont="1" applyBorder="1" applyAlignment="1">
      <alignment vertical="center" wrapText="1"/>
    </xf>
    <xf numFmtId="0" fontId="32" fillId="0" borderId="0" xfId="35" applyFont="1" applyAlignment="1">
      <alignment horizontal="center" vertical="center" wrapText="1"/>
    </xf>
    <xf numFmtId="0" fontId="17" fillId="2" borderId="8" xfId="35" applyFont="1" applyFill="1" applyBorder="1" applyAlignment="1">
      <alignment horizontal="center" vertical="center" wrapText="1"/>
    </xf>
    <xf numFmtId="0" fontId="17" fillId="2" borderId="4" xfId="35" applyFont="1" applyFill="1" applyBorder="1" applyAlignment="1">
      <alignment vertical="center" wrapText="1"/>
    </xf>
    <xf numFmtId="0" fontId="28" fillId="5" borderId="31" xfId="99" applyFont="1" applyFill="1" applyBorder="1"/>
    <xf numFmtId="0" fontId="31" fillId="5" borderId="30" xfId="99" applyFont="1" applyFill="1" applyBorder="1" applyAlignment="1">
      <alignment horizontal="center" vertical="center"/>
    </xf>
    <xf numFmtId="0" fontId="17" fillId="4" borderId="1" xfId="119" applyFont="1" applyFill="1" applyBorder="1" applyAlignment="1">
      <alignment horizontal="center" vertical="center" wrapText="1"/>
    </xf>
    <xf numFmtId="0" fontId="0" fillId="4" borderId="1" xfId="0" applyFill="1" applyBorder="1" applyAlignment="1">
      <alignment horizontal="center" vertical="center" wrapText="1"/>
    </xf>
    <xf numFmtId="0" fontId="17" fillId="4" borderId="1" xfId="119" applyFont="1" applyFill="1" applyBorder="1" applyAlignment="1">
      <alignment horizontal="left" vertical="center" wrapText="1"/>
    </xf>
    <xf numFmtId="0" fontId="17" fillId="4" borderId="1" xfId="119" applyFont="1" applyFill="1" applyBorder="1" applyAlignment="1">
      <alignment vertical="center" wrapText="1"/>
    </xf>
    <xf numFmtId="0" fontId="17" fillId="2" borderId="30" xfId="35" applyFont="1" applyFill="1" applyBorder="1" applyAlignment="1">
      <alignment vertical="center"/>
    </xf>
    <xf numFmtId="0" fontId="17" fillId="2" borderId="31" xfId="35" applyFont="1" applyFill="1" applyBorder="1" applyAlignment="1">
      <alignment vertical="center"/>
    </xf>
    <xf numFmtId="0" fontId="65" fillId="0" borderId="1" xfId="99" applyFont="1" applyBorder="1" applyAlignment="1">
      <alignment horizontal="center" vertical="center"/>
    </xf>
    <xf numFmtId="1" fontId="17" fillId="3" borderId="1" xfId="0" applyNumberFormat="1" applyFont="1" applyFill="1" applyBorder="1" applyAlignment="1">
      <alignment horizontal="center" vertical="center"/>
    </xf>
    <xf numFmtId="0" fontId="0" fillId="3" borderId="24" xfId="0" applyFill="1" applyBorder="1" applyAlignment="1">
      <alignment horizontal="center" vertical="center"/>
    </xf>
    <xf numFmtId="0" fontId="28" fillId="3" borderId="0" xfId="99" applyFont="1" applyFill="1" applyAlignment="1">
      <alignment horizontal="left"/>
    </xf>
    <xf numFmtId="9" fontId="0" fillId="3" borderId="22" xfId="95" applyFont="1" applyFill="1" applyBorder="1" applyAlignment="1">
      <alignment horizontal="center" vertical="center"/>
    </xf>
    <xf numFmtId="175" fontId="22" fillId="3" borderId="1" xfId="43" applyNumberFormat="1" applyFont="1" applyFill="1" applyBorder="1" applyAlignment="1">
      <alignment horizontal="center" vertical="center"/>
    </xf>
    <xf numFmtId="0" fontId="21" fillId="3" borderId="0" xfId="43" applyFont="1" applyFill="1" applyAlignment="1">
      <alignment horizontal="center" vertical="center"/>
    </xf>
    <xf numFmtId="169" fontId="12" fillId="0" borderId="1" xfId="0" applyNumberFormat="1" applyFont="1" applyBorder="1" applyAlignment="1">
      <alignment horizontal="center" vertical="center" wrapText="1"/>
    </xf>
    <xf numFmtId="167" fontId="17" fillId="0" borderId="1" xfId="35" applyNumberFormat="1" applyFont="1" applyBorder="1" applyAlignment="1">
      <alignment horizontal="right" vertical="center" wrapText="1"/>
    </xf>
    <xf numFmtId="0" fontId="17" fillId="2" borderId="1" xfId="35" applyFont="1" applyFill="1" applyBorder="1" applyAlignment="1">
      <alignment horizontal="right" vertical="center" wrapText="1"/>
    </xf>
    <xf numFmtId="168" fontId="17" fillId="2" borderId="1" xfId="35" applyNumberFormat="1" applyFont="1" applyFill="1" applyBorder="1" applyAlignment="1">
      <alignment horizontal="right" vertical="center" wrapText="1"/>
    </xf>
    <xf numFmtId="168" fontId="17" fillId="3" borderId="1" xfId="35" applyNumberFormat="1" applyFont="1" applyFill="1" applyBorder="1" applyAlignment="1">
      <alignment horizontal="right" vertical="center" wrapText="1"/>
    </xf>
    <xf numFmtId="167" fontId="17" fillId="3" borderId="1" xfId="35" applyNumberFormat="1" applyFont="1" applyFill="1" applyBorder="1" applyAlignment="1">
      <alignment horizontal="right" vertical="center" wrapText="1"/>
    </xf>
    <xf numFmtId="0" fontId="17" fillId="3" borderId="1" xfId="35" applyFont="1" applyFill="1" applyBorder="1" applyAlignment="1">
      <alignment horizontal="right" vertical="center" wrapText="1"/>
    </xf>
    <xf numFmtId="168" fontId="17" fillId="0" borderId="1" xfId="35" applyNumberFormat="1" applyFont="1" applyBorder="1" applyAlignment="1">
      <alignment horizontal="right" vertical="center" wrapText="1"/>
    </xf>
    <xf numFmtId="168" fontId="17" fillId="2" borderId="4" xfId="35" applyNumberFormat="1" applyFont="1" applyFill="1" applyBorder="1" applyAlignment="1">
      <alignment horizontal="right" vertical="center" wrapText="1"/>
    </xf>
    <xf numFmtId="0" fontId="31" fillId="3" borderId="1" xfId="99" applyFont="1" applyFill="1" applyBorder="1" applyAlignment="1">
      <alignment horizontal="center" vertical="center"/>
    </xf>
    <xf numFmtId="0" fontId="48" fillId="0" borderId="1" xfId="99" applyFont="1" applyBorder="1" applyAlignment="1">
      <alignment horizontal="center" vertical="center"/>
    </xf>
    <xf numFmtId="168" fontId="19" fillId="3" borderId="1" xfId="35" applyNumberFormat="1" applyFont="1" applyFill="1" applyBorder="1" applyAlignment="1">
      <alignment horizontal="right" vertical="center" wrapText="1"/>
    </xf>
    <xf numFmtId="173" fontId="32" fillId="3" borderId="0" xfId="35" applyNumberFormat="1" applyFont="1" applyFill="1" applyAlignment="1">
      <alignment horizontal="center" vertical="center" wrapText="1"/>
    </xf>
    <xf numFmtId="0" fontId="28" fillId="3" borderId="66" xfId="99" applyFont="1" applyFill="1" applyBorder="1" applyAlignment="1">
      <alignment horizontal="center" vertical="center"/>
    </xf>
    <xf numFmtId="0" fontId="41" fillId="0" borderId="56" xfId="0" applyFont="1" applyBorder="1" applyAlignment="1">
      <alignment vertical="center"/>
    </xf>
    <xf numFmtId="0" fontId="41" fillId="0" borderId="0" xfId="0" applyFont="1" applyAlignment="1">
      <alignment vertical="center"/>
    </xf>
    <xf numFmtId="49" fontId="43" fillId="3" borderId="1" xfId="0" quotePrefix="1" applyNumberFormat="1" applyFont="1" applyFill="1" applyBorder="1" applyAlignment="1">
      <alignment horizontal="center" vertical="center"/>
    </xf>
    <xf numFmtId="49" fontId="17" fillId="3" borderId="1" xfId="0" quotePrefix="1" applyNumberFormat="1" applyFont="1" applyFill="1" applyBorder="1" applyAlignment="1">
      <alignment horizontal="center" vertical="center"/>
    </xf>
    <xf numFmtId="0" fontId="0" fillId="3" borderId="1" xfId="0" quotePrefix="1" applyFill="1" applyBorder="1" applyAlignment="1">
      <alignment horizontal="center" vertical="center"/>
    </xf>
    <xf numFmtId="14" fontId="27" fillId="3" borderId="10" xfId="0" applyNumberFormat="1" applyFont="1" applyFill="1" applyBorder="1" applyAlignment="1">
      <alignment horizontal="center" vertical="center"/>
    </xf>
    <xf numFmtId="176" fontId="28" fillId="9" borderId="2" xfId="98" applyNumberFormat="1" applyFont="1" applyFill="1" applyBorder="1" applyAlignment="1">
      <alignment horizontal="center" vertical="top"/>
    </xf>
    <xf numFmtId="176" fontId="28" fillId="9" borderId="10" xfId="98" applyNumberFormat="1" applyFont="1" applyFill="1" applyBorder="1" applyAlignment="1">
      <alignment horizontal="left" vertical="center"/>
    </xf>
    <xf numFmtId="0" fontId="17" fillId="11" borderId="1" xfId="0" applyFont="1" applyFill="1" applyBorder="1" applyAlignment="1">
      <alignment horizontal="left" vertical="center"/>
    </xf>
    <xf numFmtId="0" fontId="64" fillId="0" borderId="31" xfId="0" applyFont="1" applyBorder="1" applyAlignment="1">
      <alignment wrapText="1"/>
    </xf>
    <xf numFmtId="0" fontId="12" fillId="0" borderId="11" xfId="0" applyFont="1" applyBorder="1" applyAlignment="1">
      <alignment horizontal="center"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15" fillId="3" borderId="25" xfId="0" applyFont="1" applyFill="1" applyBorder="1" applyAlignment="1">
      <alignment vertical="center"/>
    </xf>
    <xf numFmtId="0" fontId="12" fillId="0" borderId="88" xfId="0" applyFont="1" applyBorder="1" applyAlignment="1">
      <alignment horizontal="center" vertical="center"/>
    </xf>
    <xf numFmtId="0" fontId="12" fillId="0" borderId="39" xfId="0" applyFont="1" applyBorder="1" applyAlignment="1">
      <alignment horizontal="center" vertical="center"/>
    </xf>
    <xf numFmtId="0" fontId="12" fillId="12" borderId="39" xfId="0" applyFont="1" applyFill="1" applyBorder="1" applyAlignment="1">
      <alignment horizontal="center" vertical="center" wrapText="1"/>
    </xf>
    <xf numFmtId="0" fontId="12" fillId="6" borderId="39" xfId="0" applyFont="1" applyFill="1" applyBorder="1" applyAlignment="1">
      <alignment horizontal="center" vertical="center" wrapText="1"/>
    </xf>
    <xf numFmtId="0" fontId="12" fillId="6" borderId="89" xfId="0" applyFont="1" applyFill="1" applyBorder="1" applyAlignment="1">
      <alignment horizontal="center" vertical="center"/>
    </xf>
    <xf numFmtId="166" fontId="12" fillId="0" borderId="14" xfId="0" applyNumberFormat="1" applyFont="1" applyBorder="1" applyAlignment="1">
      <alignment horizontal="center" vertical="center"/>
    </xf>
    <xf numFmtId="14" fontId="12" fillId="12" borderId="14" xfId="0" applyNumberFormat="1" applyFont="1" applyFill="1" applyBorder="1" applyAlignment="1">
      <alignment horizontal="center" vertical="center"/>
    </xf>
    <xf numFmtId="14" fontId="12" fillId="12" borderId="14" xfId="0" applyNumberFormat="1" applyFont="1" applyFill="1" applyBorder="1" applyAlignment="1">
      <alignment horizontal="center" vertical="center" wrapText="1"/>
    </xf>
    <xf numFmtId="0" fontId="43" fillId="3" borderId="1" xfId="0" applyFont="1" applyFill="1" applyBorder="1" applyAlignment="1">
      <alignment horizontal="center" vertical="center"/>
    </xf>
    <xf numFmtId="14" fontId="43" fillId="3" borderId="1" xfId="0" applyNumberFormat="1" applyFont="1" applyFill="1" applyBorder="1" applyAlignment="1">
      <alignment horizontal="center" vertical="center"/>
    </xf>
    <xf numFmtId="0" fontId="43" fillId="0" borderId="1" xfId="0" applyFont="1" applyBorder="1" applyAlignment="1">
      <alignment horizontal="center" vertical="center"/>
    </xf>
    <xf numFmtId="0" fontId="43" fillId="3" borderId="22" xfId="0" applyFont="1" applyFill="1" applyBorder="1" applyAlignment="1">
      <alignment horizontal="center" vertical="center"/>
    </xf>
    <xf numFmtId="0" fontId="43" fillId="3" borderId="20" xfId="0" applyFont="1" applyFill="1" applyBorder="1" applyAlignment="1">
      <alignment horizontal="center" vertical="center"/>
    </xf>
    <xf numFmtId="0" fontId="43" fillId="13" borderId="2" xfId="0" applyFont="1" applyFill="1" applyBorder="1" applyAlignment="1">
      <alignment horizontal="center" vertical="center"/>
    </xf>
    <xf numFmtId="0" fontId="43" fillId="19" borderId="1" xfId="0" applyFont="1" applyFill="1" applyBorder="1" applyAlignment="1">
      <alignment horizontal="center" vertical="center"/>
    </xf>
    <xf numFmtId="0" fontId="43" fillId="12" borderId="10" xfId="0" applyFont="1" applyFill="1" applyBorder="1" applyAlignment="1">
      <alignment horizontal="center" vertical="center"/>
    </xf>
    <xf numFmtId="0" fontId="43" fillId="0" borderId="0" xfId="0" applyFont="1" applyAlignment="1">
      <alignment vertical="center"/>
    </xf>
    <xf numFmtId="14" fontId="43" fillId="0" borderId="1" xfId="0" applyNumberFormat="1" applyFont="1" applyBorder="1" applyAlignment="1">
      <alignment horizontal="center" vertical="center"/>
    </xf>
    <xf numFmtId="0" fontId="17" fillId="19" borderId="1" xfId="0" applyFont="1" applyFill="1" applyBorder="1" applyAlignment="1">
      <alignment horizontal="center" vertical="center"/>
    </xf>
    <xf numFmtId="0" fontId="17" fillId="12" borderId="10" xfId="0" applyFont="1" applyFill="1" applyBorder="1" applyAlignment="1">
      <alignment horizontal="center" vertical="center"/>
    </xf>
    <xf numFmtId="49" fontId="17" fillId="11" borderId="1" xfId="0" quotePrefix="1" applyNumberFormat="1" applyFont="1" applyFill="1" applyBorder="1" applyAlignment="1">
      <alignment horizontal="center" vertical="center"/>
    </xf>
    <xf numFmtId="0" fontId="43" fillId="3" borderId="1" xfId="106" applyFont="1" applyFill="1" applyBorder="1" applyAlignment="1">
      <alignment horizontal="center" vertical="center"/>
    </xf>
    <xf numFmtId="1" fontId="43" fillId="3" borderId="1" xfId="106" applyNumberFormat="1" applyFont="1" applyFill="1" applyBorder="1" applyAlignment="1" applyProtection="1">
      <alignment horizontal="center" vertical="center"/>
      <protection hidden="1"/>
    </xf>
    <xf numFmtId="0" fontId="67" fillId="0" borderId="1" xfId="35" applyFont="1" applyBorder="1" applyAlignment="1">
      <alignment horizontal="center" vertical="center" wrapText="1"/>
    </xf>
    <xf numFmtId="16" fontId="66" fillId="0" borderId="1" xfId="43" quotePrefix="1" applyNumberFormat="1" applyFont="1" applyBorder="1" applyAlignment="1">
      <alignment horizontal="center" vertical="center"/>
    </xf>
    <xf numFmtId="0" fontId="66" fillId="0" borderId="1" xfId="43" quotePrefix="1" applyFont="1" applyBorder="1" applyAlignment="1">
      <alignment horizontal="center" vertical="center"/>
    </xf>
    <xf numFmtId="169" fontId="67" fillId="0" borderId="1" xfId="35" applyNumberFormat="1" applyFont="1" applyBorder="1" applyAlignment="1">
      <alignment horizontal="center" vertical="center" wrapText="1"/>
    </xf>
    <xf numFmtId="14" fontId="66" fillId="3" borderId="1" xfId="2" quotePrefix="1" applyNumberFormat="1" applyFont="1" applyFill="1" applyBorder="1" applyAlignment="1">
      <alignment horizontal="center" vertical="center"/>
    </xf>
    <xf numFmtId="0" fontId="67" fillId="3" borderId="1" xfId="35" applyFont="1" applyFill="1" applyBorder="1" applyAlignment="1">
      <alignment horizontal="center" vertical="center" wrapText="1"/>
    </xf>
    <xf numFmtId="169" fontId="67" fillId="0" borderId="1" xfId="35" quotePrefix="1" applyNumberFormat="1" applyFont="1" applyBorder="1" applyAlignment="1">
      <alignment horizontal="center" vertical="center" wrapText="1"/>
    </xf>
    <xf numFmtId="0" fontId="66" fillId="0" borderId="1" xfId="35" applyFont="1" applyBorder="1" applyAlignment="1">
      <alignment horizontal="center" vertical="center" wrapText="1"/>
    </xf>
    <xf numFmtId="169" fontId="66" fillId="0" borderId="1" xfId="35" quotePrefix="1" applyNumberFormat="1" applyFont="1" applyBorder="1" applyAlignment="1">
      <alignment horizontal="center" vertical="center" wrapText="1"/>
    </xf>
    <xf numFmtId="169" fontId="66" fillId="0" borderId="1" xfId="35" applyNumberFormat="1" applyFont="1" applyBorder="1" applyAlignment="1">
      <alignment horizontal="center" vertical="center" wrapText="1"/>
    </xf>
    <xf numFmtId="0" fontId="66" fillId="3" borderId="1" xfId="35" applyFont="1" applyFill="1" applyBorder="1" applyAlignment="1">
      <alignment horizontal="center" vertical="center" wrapText="1"/>
    </xf>
    <xf numFmtId="169" fontId="66" fillId="3" borderId="1" xfId="35" quotePrefix="1" applyNumberFormat="1" applyFont="1" applyFill="1" applyBorder="1" applyAlignment="1">
      <alignment horizontal="center" vertical="center" wrapText="1"/>
    </xf>
    <xf numFmtId="16" fontId="66" fillId="3" borderId="1" xfId="43" quotePrefix="1" applyNumberFormat="1" applyFont="1" applyFill="1" applyBorder="1" applyAlignment="1">
      <alignment horizontal="center" vertical="center"/>
    </xf>
    <xf numFmtId="0" fontId="66" fillId="0" borderId="1" xfId="35" applyFont="1" applyBorder="1" applyAlignment="1">
      <alignment vertical="center"/>
    </xf>
    <xf numFmtId="14" fontId="68" fillId="0" borderId="1" xfId="35" applyNumberFormat="1" applyFont="1" applyBorder="1" applyAlignment="1">
      <alignment vertical="center" wrapText="1"/>
    </xf>
    <xf numFmtId="0" fontId="66" fillId="3" borderId="1" xfId="35" applyFont="1" applyFill="1" applyBorder="1" applyAlignment="1">
      <alignment horizontal="left" vertical="center"/>
    </xf>
    <xf numFmtId="0" fontId="66" fillId="3" borderId="1" xfId="35" applyFont="1" applyFill="1" applyBorder="1" applyAlignment="1">
      <alignment horizontal="center" vertical="center"/>
    </xf>
    <xf numFmtId="0" fontId="66" fillId="3" borderId="0" xfId="35" applyFont="1" applyFill="1" applyAlignment="1">
      <alignment horizontal="center"/>
    </xf>
    <xf numFmtId="0" fontId="67" fillId="0" borderId="1" xfId="0" applyFont="1" applyBorder="1" applyAlignment="1">
      <alignment horizontal="left" vertical="center"/>
    </xf>
    <xf numFmtId="0" fontId="67" fillId="0" borderId="1" xfId="0" applyFont="1" applyBorder="1" applyAlignment="1">
      <alignment horizontal="center" vertical="center"/>
    </xf>
    <xf numFmtId="0" fontId="67" fillId="0" borderId="1" xfId="0" applyFont="1" applyBorder="1" applyAlignment="1">
      <alignment horizontal="center" vertical="center" wrapText="1"/>
    </xf>
    <xf numFmtId="0" fontId="66" fillId="3" borderId="1" xfId="35" applyFont="1" applyFill="1" applyBorder="1" applyAlignment="1">
      <alignment horizontal="left" vertical="center" wrapText="1"/>
    </xf>
    <xf numFmtId="0" fontId="66" fillId="0" borderId="0" xfId="35" applyFont="1"/>
    <xf numFmtId="0" fontId="66" fillId="0" borderId="0" xfId="35" applyFont="1" applyAlignment="1">
      <alignment horizontal="center" vertical="center"/>
    </xf>
    <xf numFmtId="0" fontId="66" fillId="0" borderId="1" xfId="35" applyFont="1" applyBorder="1"/>
    <xf numFmtId="0" fontId="66" fillId="0" borderId="1" xfId="35" applyFont="1" applyBorder="1" applyAlignment="1">
      <alignment wrapText="1"/>
    </xf>
    <xf numFmtId="14" fontId="17" fillId="3" borderId="1" xfId="0" applyNumberFormat="1" applyFont="1" applyFill="1" applyBorder="1" applyAlignment="1">
      <alignment horizontal="center" vertical="center"/>
    </xf>
    <xf numFmtId="0" fontId="22" fillId="3" borderId="1" xfId="0" applyFont="1" applyFill="1" applyBorder="1" applyAlignment="1">
      <alignment horizontal="center" vertical="center"/>
    </xf>
    <xf numFmtId="14" fontId="17" fillId="3" borderId="1" xfId="0" applyNumberFormat="1" applyFont="1" applyFill="1" applyBorder="1" applyAlignment="1">
      <alignment horizontal="left" vertical="center"/>
    </xf>
    <xf numFmtId="16" fontId="17" fillId="3" borderId="1" xfId="0" quotePrefix="1" applyNumberFormat="1" applyFont="1" applyFill="1" applyBorder="1" applyAlignment="1">
      <alignment horizontal="center" vertical="center"/>
    </xf>
    <xf numFmtId="176" fontId="28" fillId="9" borderId="1" xfId="98" applyNumberFormat="1" applyFont="1" applyFill="1" applyBorder="1" applyAlignment="1">
      <alignment horizontal="center" vertical="top"/>
    </xf>
    <xf numFmtId="0" fontId="31" fillId="3" borderId="67" xfId="99" applyFont="1" applyFill="1" applyBorder="1" applyAlignment="1">
      <alignment vertical="center"/>
    </xf>
    <xf numFmtId="15" fontId="17" fillId="3" borderId="1" xfId="0" applyNumberFormat="1" applyFont="1" applyFill="1" applyBorder="1" applyAlignment="1">
      <alignment horizontal="center" vertical="center"/>
    </xf>
    <xf numFmtId="166" fontId="17" fillId="3" borderId="0" xfId="0" applyNumberFormat="1" applyFont="1" applyFill="1" applyAlignment="1">
      <alignment horizontal="center" vertical="center"/>
    </xf>
    <xf numFmtId="1" fontId="17" fillId="3" borderId="1" xfId="0" applyNumberFormat="1" applyFont="1" applyFill="1" applyBorder="1" applyAlignment="1" applyProtection="1">
      <alignment horizontal="center" vertical="center"/>
      <protection hidden="1"/>
    </xf>
    <xf numFmtId="0" fontId="66" fillId="0" borderId="1" xfId="131" applyFont="1" applyBorder="1" applyAlignment="1">
      <alignment horizontal="left" vertical="center" wrapText="1"/>
    </xf>
    <xf numFmtId="0" fontId="66" fillId="0" borderId="1" xfId="35" applyFont="1" applyBorder="1" applyAlignment="1">
      <alignment horizontal="center" vertical="center"/>
    </xf>
    <xf numFmtId="0" fontId="26" fillId="3" borderId="1" xfId="99" applyFont="1" applyFill="1" applyBorder="1" applyAlignment="1">
      <alignment horizontal="center"/>
    </xf>
    <xf numFmtId="15" fontId="17" fillId="3" borderId="1" xfId="35" quotePrefix="1" applyNumberFormat="1" applyFont="1" applyFill="1" applyBorder="1" applyAlignment="1">
      <alignment horizontal="center" vertical="center" wrapText="1"/>
    </xf>
    <xf numFmtId="14" fontId="23" fillId="0" borderId="28" xfId="0" applyNumberFormat="1" applyFont="1" applyBorder="1" applyAlignment="1">
      <alignment horizontal="center" vertical="center"/>
    </xf>
    <xf numFmtId="0" fontId="15" fillId="0" borderId="14" xfId="0" applyFont="1" applyBorder="1" applyAlignment="1">
      <alignment horizontal="center" vertical="center"/>
    </xf>
    <xf numFmtId="0" fontId="23" fillId="0" borderId="16" xfId="0" applyFont="1" applyBorder="1" applyAlignment="1">
      <alignment horizontal="center" vertical="center"/>
    </xf>
    <xf numFmtId="164" fontId="17" fillId="2" borderId="1" xfId="35" applyNumberFormat="1" applyFont="1" applyFill="1" applyBorder="1" applyAlignment="1">
      <alignment horizontal="right" vertical="center" wrapText="1"/>
    </xf>
    <xf numFmtId="0" fontId="21" fillId="3" borderId="1" xfId="43" applyFont="1" applyFill="1" applyBorder="1" applyAlignment="1">
      <alignment horizontal="left" vertical="center" indent="1"/>
    </xf>
    <xf numFmtId="0" fontId="21" fillId="21" borderId="1" xfId="43" quotePrefix="1" applyFont="1" applyFill="1" applyBorder="1" applyAlignment="1">
      <alignment horizontal="left" vertical="center" indent="1"/>
    </xf>
    <xf numFmtId="0" fontId="21" fillId="32" borderId="1" xfId="43" quotePrefix="1" applyFont="1" applyFill="1" applyBorder="1" applyAlignment="1">
      <alignment horizontal="center" vertical="center"/>
    </xf>
    <xf numFmtId="0" fontId="21" fillId="32" borderId="1" xfId="43" quotePrefix="1" applyFont="1" applyFill="1" applyBorder="1" applyAlignment="1">
      <alignment horizontal="left" vertical="center" indent="1"/>
    </xf>
    <xf numFmtId="0" fontId="21" fillId="33" borderId="1" xfId="43" quotePrefix="1" applyFont="1" applyFill="1" applyBorder="1" applyAlignment="1">
      <alignment horizontal="center" vertical="center"/>
    </xf>
    <xf numFmtId="0" fontId="16" fillId="3" borderId="0" xfId="99" applyFont="1" applyFill="1"/>
    <xf numFmtId="0" fontId="73" fillId="3" borderId="0" xfId="99" applyFont="1" applyFill="1"/>
    <xf numFmtId="0" fontId="74" fillId="0" borderId="1" xfId="0" applyFont="1" applyBorder="1" applyAlignment="1">
      <alignment horizontal="center" vertical="center"/>
    </xf>
    <xf numFmtId="0" fontId="48" fillId="0" borderId="0" xfId="99" applyFont="1" applyAlignment="1">
      <alignment horizontal="center" vertical="center"/>
    </xf>
    <xf numFmtId="0" fontId="26" fillId="0" borderId="0" xfId="99" applyFont="1" applyAlignment="1">
      <alignment horizontal="center" vertical="center"/>
    </xf>
    <xf numFmtId="0" fontId="26" fillId="3" borderId="0" xfId="99" applyFont="1" applyFill="1" applyAlignment="1">
      <alignment horizontal="center"/>
    </xf>
    <xf numFmtId="0" fontId="31" fillId="5" borderId="0" xfId="99" applyFont="1" applyFill="1"/>
    <xf numFmtId="14" fontId="0" fillId="3" borderId="0" xfId="0" quotePrefix="1" applyNumberFormat="1" applyFill="1" applyAlignment="1">
      <alignment horizontal="center" vertical="center"/>
    </xf>
    <xf numFmtId="0" fontId="19" fillId="0" borderId="1" xfId="43" quotePrefix="1" applyFont="1" applyBorder="1" applyAlignment="1">
      <alignment horizontal="center" vertical="center"/>
    </xf>
    <xf numFmtId="0" fontId="20" fillId="0" borderId="1" xfId="43" applyFont="1" applyBorder="1" applyAlignment="1">
      <alignment horizontal="center" vertical="center"/>
    </xf>
    <xf numFmtId="0" fontId="20" fillId="21" borderId="1" xfId="43" quotePrefix="1" applyFont="1" applyFill="1" applyBorder="1" applyAlignment="1">
      <alignment horizontal="center" vertical="center"/>
    </xf>
    <xf numFmtId="0" fontId="20" fillId="11" borderId="1" xfId="43" quotePrefix="1" applyFont="1" applyFill="1" applyBorder="1" applyAlignment="1">
      <alignment horizontal="center" vertical="center"/>
    </xf>
    <xf numFmtId="0" fontId="17" fillId="0" borderId="0" xfId="43" applyFont="1" applyAlignment="1">
      <alignment horizontal="center"/>
    </xf>
    <xf numFmtId="164" fontId="13" fillId="2" borderId="0" xfId="35" applyNumberFormat="1" applyFont="1" applyFill="1" applyAlignment="1">
      <alignment horizontal="center" vertical="center" wrapText="1"/>
    </xf>
    <xf numFmtId="0" fontId="15" fillId="3" borderId="0" xfId="62" applyFont="1" applyFill="1"/>
    <xf numFmtId="0" fontId="28" fillId="3" borderId="0" xfId="62" applyFont="1" applyFill="1"/>
    <xf numFmtId="16" fontId="28" fillId="3" borderId="0" xfId="99" quotePrefix="1" applyNumberFormat="1" applyFont="1" applyFill="1" applyAlignment="1">
      <alignment horizontal="center"/>
    </xf>
    <xf numFmtId="0" fontId="28" fillId="3" borderId="0" xfId="99" quotePrefix="1" applyFont="1" applyFill="1" applyAlignment="1">
      <alignment horizontal="center"/>
    </xf>
    <xf numFmtId="0" fontId="26" fillId="17" borderId="1" xfId="99" applyFont="1" applyFill="1" applyBorder="1" applyAlignment="1">
      <alignment horizontal="center"/>
    </xf>
    <xf numFmtId="0" fontId="26" fillId="17" borderId="9" xfId="99" applyFont="1" applyFill="1" applyBorder="1" applyAlignment="1">
      <alignment horizontal="center"/>
    </xf>
    <xf numFmtId="0" fontId="17" fillId="3" borderId="40" xfId="0" applyFont="1" applyFill="1" applyBorder="1" applyAlignment="1">
      <alignment horizontal="center" vertical="center" wrapText="1"/>
    </xf>
    <xf numFmtId="0" fontId="17" fillId="3" borderId="0" xfId="0" applyFont="1" applyFill="1" applyAlignment="1">
      <alignment horizontal="center" vertical="center" wrapText="1"/>
    </xf>
    <xf numFmtId="0" fontId="17" fillId="3" borderId="69" xfId="0" applyFont="1" applyFill="1" applyBorder="1" applyAlignment="1">
      <alignment horizontal="center" vertical="center" wrapText="1"/>
    </xf>
    <xf numFmtId="0" fontId="17" fillId="3" borderId="29" xfId="0" applyFont="1" applyFill="1" applyBorder="1" applyAlignment="1">
      <alignment horizontal="center" vertical="center" wrapText="1"/>
    </xf>
    <xf numFmtId="170" fontId="17" fillId="3" borderId="29" xfId="35" applyNumberFormat="1" applyFont="1" applyFill="1" applyBorder="1" applyAlignment="1">
      <alignment horizontal="center" vertical="center"/>
    </xf>
    <xf numFmtId="0" fontId="17" fillId="3" borderId="63" xfId="0" applyFont="1" applyFill="1" applyBorder="1" applyAlignment="1">
      <alignment horizontal="center" vertical="center"/>
    </xf>
    <xf numFmtId="2" fontId="17" fillId="3" borderId="1" xfId="0" applyNumberFormat="1" applyFont="1" applyFill="1" applyBorder="1" applyAlignment="1">
      <alignment horizontal="center" vertical="center"/>
    </xf>
    <xf numFmtId="15" fontId="17" fillId="11" borderId="1" xfId="0" applyNumberFormat="1" applyFont="1" applyFill="1" applyBorder="1" applyAlignment="1">
      <alignment horizontal="center" vertical="center"/>
    </xf>
    <xf numFmtId="2" fontId="17" fillId="11" borderId="1" xfId="0" applyNumberFormat="1" applyFont="1" applyFill="1" applyBorder="1" applyAlignment="1">
      <alignment horizontal="center" vertical="center"/>
    </xf>
    <xf numFmtId="0" fontId="17" fillId="11" borderId="0" xfId="0" applyFont="1" applyFill="1" applyAlignment="1">
      <alignment horizontal="center" vertical="center"/>
    </xf>
    <xf numFmtId="0" fontId="12" fillId="0" borderId="14" xfId="0" applyFont="1" applyBorder="1" applyAlignment="1">
      <alignment horizontal="center" vertical="center" wrapText="1"/>
    </xf>
    <xf numFmtId="0" fontId="75" fillId="0" borderId="1" xfId="106" applyFont="1" applyBorder="1" applyAlignment="1" applyProtection="1">
      <alignment horizontal="center" vertical="center"/>
      <protection hidden="1"/>
    </xf>
    <xf numFmtId="1" fontId="66" fillId="0" borderId="1" xfId="106" applyNumberFormat="1" applyFont="1" applyBorder="1" applyAlignment="1" applyProtection="1">
      <alignment horizontal="center" vertical="center"/>
      <protection hidden="1"/>
    </xf>
    <xf numFmtId="9" fontId="66" fillId="0" borderId="1" xfId="107" applyFont="1" applyBorder="1" applyAlignment="1" applyProtection="1">
      <alignment horizontal="center" vertical="center"/>
      <protection hidden="1"/>
    </xf>
    <xf numFmtId="1" fontId="75" fillId="0" borderId="10" xfId="106" applyNumberFormat="1" applyFont="1" applyBorder="1" applyAlignment="1">
      <alignment horizontal="center" vertical="center"/>
    </xf>
    <xf numFmtId="1" fontId="66" fillId="0" borderId="1" xfId="107" applyNumberFormat="1" applyFont="1" applyBorder="1" applyAlignment="1" applyProtection="1">
      <alignment horizontal="center" vertical="center"/>
      <protection hidden="1"/>
    </xf>
    <xf numFmtId="1" fontId="66" fillId="3" borderId="1" xfId="104" applyNumberFormat="1" applyFont="1" applyFill="1" applyBorder="1" applyAlignment="1" applyProtection="1">
      <alignment horizontal="center" vertical="center"/>
      <protection hidden="1"/>
    </xf>
    <xf numFmtId="9" fontId="66" fillId="0" borderId="1" xfId="107" applyFont="1" applyBorder="1" applyAlignment="1">
      <alignment horizontal="center" vertical="center"/>
    </xf>
    <xf numFmtId="9" fontId="66" fillId="0" borderId="1" xfId="116" applyFont="1" applyBorder="1" applyAlignment="1" applyProtection="1">
      <alignment horizontal="center" vertical="center"/>
      <protection hidden="1"/>
    </xf>
    <xf numFmtId="1" fontId="66" fillId="0" borderId="1" xfId="107" applyNumberFormat="1" applyFont="1" applyBorder="1" applyAlignment="1">
      <alignment horizontal="center" vertical="center"/>
    </xf>
    <xf numFmtId="172" fontId="66" fillId="0" borderId="1" xfId="107" applyNumberFormat="1" applyFont="1" applyBorder="1" applyAlignment="1" applyProtection="1">
      <alignment horizontal="center" vertical="center"/>
      <protection hidden="1"/>
    </xf>
    <xf numFmtId="9" fontId="66" fillId="0" borderId="1" xfId="95" quotePrefix="1" applyFont="1" applyBorder="1" applyAlignment="1" applyProtection="1">
      <alignment horizontal="center" vertical="center"/>
      <protection hidden="1"/>
    </xf>
    <xf numFmtId="0" fontId="75" fillId="0" borderId="4" xfId="106" applyFont="1" applyBorder="1" applyAlignment="1" applyProtection="1">
      <alignment horizontal="center" vertical="center"/>
      <protection hidden="1"/>
    </xf>
    <xf numFmtId="9" fontId="66" fillId="0" borderId="4" xfId="107" applyFont="1" applyBorder="1" applyAlignment="1" applyProtection="1">
      <alignment horizontal="center" vertical="center"/>
      <protection hidden="1"/>
    </xf>
    <xf numFmtId="9" fontId="66" fillId="0" borderId="4" xfId="95" quotePrefix="1" applyFont="1" applyBorder="1" applyAlignment="1" applyProtection="1">
      <alignment horizontal="center" vertical="center"/>
      <protection hidden="1"/>
    </xf>
    <xf numFmtId="166" fontId="75" fillId="0" borderId="1" xfId="106" applyNumberFormat="1" applyFont="1" applyBorder="1" applyAlignment="1">
      <alignment horizontal="left" vertical="center"/>
    </xf>
    <xf numFmtId="166" fontId="75" fillId="0" borderId="4" xfId="106" applyNumberFormat="1" applyFont="1" applyBorder="1" applyAlignment="1">
      <alignment horizontal="left" vertical="center"/>
    </xf>
    <xf numFmtId="0" fontId="75" fillId="0" borderId="2" xfId="106" applyFont="1" applyBorder="1" applyAlignment="1">
      <alignment horizontal="center" vertical="center"/>
    </xf>
    <xf numFmtId="0" fontId="75" fillId="0" borderId="8" xfId="106" applyFont="1" applyBorder="1" applyAlignment="1">
      <alignment horizontal="center" vertical="center"/>
    </xf>
    <xf numFmtId="0" fontId="76" fillId="0" borderId="13" xfId="106" applyFont="1" applyBorder="1" applyAlignment="1">
      <alignment horizontal="center" vertical="center"/>
    </xf>
    <xf numFmtId="0" fontId="77" fillId="0" borderId="14" xfId="106" applyFont="1" applyBorder="1" applyAlignment="1" applyProtection="1">
      <alignment horizontal="left" vertical="center"/>
      <protection hidden="1"/>
    </xf>
    <xf numFmtId="0" fontId="75" fillId="0" borderId="14" xfId="106" applyFont="1" applyBorder="1" applyAlignment="1" applyProtection="1">
      <alignment horizontal="center" vertical="center"/>
      <protection hidden="1"/>
    </xf>
    <xf numFmtId="0" fontId="66" fillId="0" borderId="14" xfId="106" applyFont="1" applyBorder="1" applyAlignment="1" applyProtection="1">
      <alignment horizontal="center" vertical="center"/>
      <protection hidden="1"/>
    </xf>
    <xf numFmtId="0" fontId="78" fillId="0" borderId="14" xfId="106" applyFont="1" applyBorder="1" applyAlignment="1" applyProtection="1">
      <alignment horizontal="center" vertical="center"/>
      <protection hidden="1"/>
    </xf>
    <xf numFmtId="0" fontId="79" fillId="0" borderId="14" xfId="106" applyFont="1" applyBorder="1" applyAlignment="1">
      <alignment horizontal="center" vertical="center"/>
    </xf>
    <xf numFmtId="0" fontId="80" fillId="0" borderId="14" xfId="106" applyFont="1" applyBorder="1" applyAlignment="1">
      <alignment horizontal="center" vertical="center"/>
    </xf>
    <xf numFmtId="1" fontId="81" fillId="0" borderId="14" xfId="106" applyNumberFormat="1" applyFont="1" applyBorder="1" applyAlignment="1">
      <alignment horizontal="right" vertical="center"/>
    </xf>
    <xf numFmtId="1" fontId="66" fillId="0" borderId="16" xfId="106" applyNumberFormat="1" applyFont="1" applyBorder="1" applyAlignment="1">
      <alignment horizontal="center" vertical="center"/>
    </xf>
    <xf numFmtId="0" fontId="76" fillId="3" borderId="2" xfId="106" applyFont="1" applyFill="1" applyBorder="1" applyAlignment="1">
      <alignment horizontal="center" vertical="center"/>
    </xf>
    <xf numFmtId="0" fontId="76" fillId="3" borderId="1" xfId="106" applyFont="1" applyFill="1" applyBorder="1" applyAlignment="1" applyProtection="1">
      <alignment horizontal="left" vertical="center"/>
      <protection hidden="1"/>
    </xf>
    <xf numFmtId="0" fontId="66" fillId="3" borderId="1" xfId="106" applyFont="1" applyFill="1" applyBorder="1" applyAlignment="1" applyProtection="1">
      <alignment horizontal="center" vertical="center"/>
      <protection hidden="1"/>
    </xf>
    <xf numFmtId="1" fontId="76" fillId="3" borderId="1" xfId="106" applyNumberFormat="1" applyFont="1" applyFill="1" applyBorder="1" applyAlignment="1" applyProtection="1">
      <alignment horizontal="center" vertical="center"/>
      <protection hidden="1"/>
    </xf>
    <xf numFmtId="1" fontId="67" fillId="3" borderId="1" xfId="106" applyNumberFormat="1" applyFont="1" applyFill="1" applyBorder="1" applyAlignment="1" applyProtection="1">
      <alignment horizontal="center" vertical="center"/>
      <protection hidden="1"/>
    </xf>
    <xf numFmtId="1" fontId="66" fillId="3" borderId="10" xfId="106" applyNumberFormat="1" applyFont="1" applyFill="1" applyBorder="1" applyAlignment="1">
      <alignment horizontal="center" vertical="center" wrapText="1"/>
    </xf>
    <xf numFmtId="1" fontId="75" fillId="0" borderId="2" xfId="118" applyNumberFormat="1" applyFont="1" applyBorder="1" applyAlignment="1">
      <alignment horizontal="center" vertical="center"/>
    </xf>
    <xf numFmtId="0" fontId="67" fillId="3" borderId="1" xfId="106" applyFont="1" applyFill="1" applyBorder="1" applyAlignment="1">
      <alignment horizontal="left" vertical="center"/>
    </xf>
    <xf numFmtId="0" fontId="82" fillId="3" borderId="1" xfId="106" applyFont="1" applyFill="1" applyBorder="1" applyAlignment="1">
      <alignment horizontal="center" vertical="center" wrapText="1"/>
    </xf>
    <xf numFmtId="0" fontId="83" fillId="3" borderId="1" xfId="106" applyFont="1" applyFill="1" applyBorder="1" applyAlignment="1">
      <alignment horizontal="center" vertical="center" wrapText="1"/>
    </xf>
    <xf numFmtId="1" fontId="66" fillId="3" borderId="1" xfId="106" applyNumberFormat="1" applyFont="1" applyFill="1" applyBorder="1" applyAlignment="1">
      <alignment horizontal="center" vertical="center"/>
    </xf>
    <xf numFmtId="9" fontId="67" fillId="3" borderId="1" xfId="95" applyFont="1" applyFill="1" applyBorder="1" applyAlignment="1" applyProtection="1">
      <alignment horizontal="center" vertical="center"/>
      <protection hidden="1"/>
    </xf>
    <xf numFmtId="1" fontId="66" fillId="3" borderId="10" xfId="106" applyNumberFormat="1" applyFont="1" applyFill="1" applyBorder="1" applyAlignment="1">
      <alignment horizontal="center" vertical="center"/>
    </xf>
    <xf numFmtId="1" fontId="82" fillId="3" borderId="1" xfId="106" applyNumberFormat="1" applyFont="1" applyFill="1" applyBorder="1" applyAlignment="1">
      <alignment horizontal="center" vertical="center" wrapText="1"/>
    </xf>
    <xf numFmtId="1" fontId="75" fillId="0" borderId="7" xfId="118" applyNumberFormat="1" applyFont="1" applyBorder="1" applyAlignment="1">
      <alignment horizontal="center" vertical="center"/>
    </xf>
    <xf numFmtId="0" fontId="82" fillId="3" borderId="3" xfId="106" applyFont="1" applyFill="1" applyBorder="1" applyAlignment="1">
      <alignment horizontal="center" vertical="center" wrapText="1"/>
    </xf>
    <xf numFmtId="0" fontId="83" fillId="3" borderId="3" xfId="106" applyFont="1" applyFill="1" applyBorder="1" applyAlignment="1">
      <alignment horizontal="center" vertical="center" wrapText="1"/>
    </xf>
    <xf numFmtId="1" fontId="66" fillId="3" borderId="3" xfId="106" applyNumberFormat="1" applyFont="1" applyFill="1" applyBorder="1" applyAlignment="1">
      <alignment horizontal="center" vertical="center"/>
    </xf>
    <xf numFmtId="9" fontId="67" fillId="3" borderId="3" xfId="95" applyFont="1" applyFill="1" applyBorder="1" applyAlignment="1" applyProtection="1">
      <alignment horizontal="center" vertical="center"/>
      <protection hidden="1"/>
    </xf>
    <xf numFmtId="1" fontId="66" fillId="3" borderId="28" xfId="106" applyNumberFormat="1" applyFont="1" applyFill="1" applyBorder="1" applyAlignment="1">
      <alignment horizontal="center" vertical="center"/>
    </xf>
    <xf numFmtId="0" fontId="67" fillId="3" borderId="3" xfId="106" applyFont="1" applyFill="1" applyBorder="1" applyAlignment="1">
      <alignment horizontal="left" vertical="center"/>
    </xf>
    <xf numFmtId="0" fontId="85" fillId="3" borderId="16" xfId="106" applyFont="1" applyFill="1" applyBorder="1" applyAlignment="1">
      <alignment horizontal="center" vertical="center" wrapText="1"/>
    </xf>
    <xf numFmtId="0" fontId="85" fillId="3" borderId="1" xfId="106" applyFont="1" applyFill="1" applyBorder="1" applyAlignment="1">
      <alignment horizontal="center" vertical="center" wrapText="1"/>
    </xf>
    <xf numFmtId="0" fontId="85" fillId="3" borderId="10" xfId="106" applyFont="1" applyFill="1" applyBorder="1" applyAlignment="1">
      <alignment horizontal="center" vertical="center" wrapText="1"/>
    </xf>
    <xf numFmtId="14" fontId="87" fillId="6" borderId="16" xfId="106" applyNumberFormat="1" applyFont="1" applyFill="1" applyBorder="1" applyAlignment="1">
      <alignment horizontal="center" vertical="center"/>
    </xf>
    <xf numFmtId="0" fontId="88" fillId="0" borderId="30" xfId="106" applyFont="1" applyBorder="1" applyAlignment="1">
      <alignment horizontal="center" vertical="center"/>
    </xf>
    <xf numFmtId="0" fontId="88" fillId="0" borderId="0" xfId="106" applyFont="1" applyAlignment="1">
      <alignment horizontal="center" vertical="center"/>
    </xf>
    <xf numFmtId="0" fontId="88" fillId="0" borderId="31" xfId="106" applyFont="1" applyBorder="1" applyAlignment="1">
      <alignment horizontal="center" vertical="center"/>
    </xf>
    <xf numFmtId="0" fontId="28" fillId="0" borderId="0" xfId="0" applyFont="1" applyAlignment="1">
      <alignment horizontal="center" vertical="center"/>
    </xf>
    <xf numFmtId="0" fontId="31" fillId="0" borderId="5" xfId="0" applyFont="1" applyBorder="1" applyAlignment="1">
      <alignment horizontal="center" vertical="center"/>
    </xf>
    <xf numFmtId="0" fontId="31" fillId="0" borderId="6" xfId="0" applyFont="1" applyBorder="1" applyAlignment="1">
      <alignment horizontal="center" vertical="center" wrapText="1"/>
    </xf>
    <xf numFmtId="0" fontId="31" fillId="0" borderId="6" xfId="0" applyFont="1" applyBorder="1" applyAlignment="1">
      <alignment horizontal="center" vertical="center"/>
    </xf>
    <xf numFmtId="0" fontId="28" fillId="0" borderId="13" xfId="0" applyFont="1" applyBorder="1" applyAlignment="1">
      <alignment horizontal="center" vertical="center"/>
    </xf>
    <xf numFmtId="1" fontId="28" fillId="0" borderId="0" xfId="0" applyNumberFormat="1" applyFont="1" applyAlignment="1">
      <alignment horizontal="center" vertical="center"/>
    </xf>
    <xf numFmtId="0" fontId="28" fillId="0" borderId="14" xfId="0" applyFont="1" applyBorder="1" applyAlignment="1">
      <alignment horizontal="center" vertical="center"/>
    </xf>
    <xf numFmtId="2" fontId="28" fillId="0" borderId="14" xfId="0" applyNumberFormat="1" applyFont="1" applyBorder="1" applyAlignment="1">
      <alignment horizontal="center" vertical="center"/>
    </xf>
    <xf numFmtId="0" fontId="28" fillId="0" borderId="8" xfId="0" applyFont="1" applyBorder="1" applyAlignment="1">
      <alignment horizontal="center" vertical="center"/>
    </xf>
    <xf numFmtId="0" fontId="28" fillId="0" borderId="4" xfId="0" applyFont="1" applyBorder="1" applyAlignment="1">
      <alignment horizontal="center" vertical="center"/>
    </xf>
    <xf numFmtId="2" fontId="28" fillId="0" borderId="4" xfId="0" applyNumberFormat="1" applyFont="1" applyBorder="1" applyAlignment="1">
      <alignment horizontal="center" vertical="center"/>
    </xf>
    <xf numFmtId="166" fontId="31" fillId="0" borderId="6" xfId="0" applyNumberFormat="1" applyFont="1" applyBorder="1" applyAlignment="1">
      <alignment horizontal="center" vertical="center"/>
    </xf>
    <xf numFmtId="0" fontId="47" fillId="3" borderId="0" xfId="132" applyFont="1" applyFill="1" applyAlignment="1">
      <alignment horizontal="center"/>
    </xf>
    <xf numFmtId="0" fontId="28" fillId="0" borderId="1" xfId="0" applyFont="1" applyBorder="1" applyAlignment="1">
      <alignment horizontal="center" vertical="center"/>
    </xf>
    <xf numFmtId="0" fontId="31" fillId="0" borderId="0" xfId="0" applyFont="1" applyAlignment="1">
      <alignment horizontal="center" vertical="center"/>
    </xf>
    <xf numFmtId="166" fontId="28" fillId="0" borderId="0" xfId="0" applyNumberFormat="1" applyFont="1" applyAlignment="1">
      <alignment horizontal="center" vertical="center"/>
    </xf>
    <xf numFmtId="166" fontId="31" fillId="0" borderId="0" xfId="0" applyNumberFormat="1" applyFont="1" applyAlignment="1">
      <alignment horizontal="center" vertical="center"/>
    </xf>
    <xf numFmtId="0" fontId="31" fillId="0" borderId="0" xfId="0" applyFont="1" applyAlignment="1">
      <alignment horizontal="center" vertical="center" wrapText="1"/>
    </xf>
    <xf numFmtId="1" fontId="31" fillId="0" borderId="0" xfId="0" applyNumberFormat="1" applyFont="1" applyAlignment="1">
      <alignment horizontal="center" vertical="center"/>
    </xf>
    <xf numFmtId="0" fontId="12" fillId="0" borderId="16" xfId="0" applyFont="1" applyBorder="1" applyAlignment="1">
      <alignment horizontal="center" vertical="center" wrapText="1"/>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89" fillId="3" borderId="1" xfId="132" applyFont="1" applyFill="1" applyBorder="1" applyAlignment="1">
      <alignment horizontal="center" vertical="center"/>
    </xf>
    <xf numFmtId="0" fontId="89" fillId="3" borderId="1" xfId="132" applyFont="1" applyFill="1" applyBorder="1" applyAlignment="1">
      <alignment horizontal="center"/>
    </xf>
    <xf numFmtId="0" fontId="12" fillId="24" borderId="9" xfId="0" applyFont="1" applyFill="1" applyBorder="1" applyAlignment="1">
      <alignment horizontal="center" vertical="center"/>
    </xf>
    <xf numFmtId="0" fontId="12" fillId="24" borderId="9" xfId="0" applyFont="1" applyFill="1" applyBorder="1" applyAlignment="1">
      <alignment horizontal="left" vertical="center"/>
    </xf>
    <xf numFmtId="166" fontId="0" fillId="24" borderId="9" xfId="0" applyNumberFormat="1" applyFill="1" applyBorder="1" applyAlignment="1">
      <alignment horizontal="center" vertical="center"/>
    </xf>
    <xf numFmtId="0" fontId="0" fillId="24" borderId="9" xfId="0" applyFill="1" applyBorder="1"/>
    <xf numFmtId="0" fontId="28" fillId="24" borderId="9" xfId="0" applyFont="1" applyFill="1" applyBorder="1" applyAlignment="1">
      <alignment horizontal="center" vertical="center"/>
    </xf>
    <xf numFmtId="0" fontId="12" fillId="24" borderId="1" xfId="0" applyFont="1" applyFill="1" applyBorder="1" applyAlignment="1">
      <alignment horizontal="center" vertical="center"/>
    </xf>
    <xf numFmtId="0" fontId="12" fillId="24" borderId="1" xfId="0" applyFont="1" applyFill="1" applyBorder="1" applyAlignment="1">
      <alignment horizontal="left" vertical="center"/>
    </xf>
    <xf numFmtId="166" fontId="0" fillId="24" borderId="1" xfId="0" applyNumberFormat="1" applyFill="1" applyBorder="1" applyAlignment="1">
      <alignment horizontal="center" vertical="center"/>
    </xf>
    <xf numFmtId="0" fontId="0" fillId="24" borderId="1" xfId="0" applyFill="1" applyBorder="1"/>
    <xf numFmtId="0" fontId="28" fillId="24" borderId="1" xfId="0" applyFont="1" applyFill="1" applyBorder="1" applyAlignment="1">
      <alignment horizontal="center" vertical="center"/>
    </xf>
    <xf numFmtId="0" fontId="90" fillId="2" borderId="0" xfId="35" applyFont="1" applyFill="1" applyAlignment="1">
      <alignment horizontal="center" vertical="center"/>
    </xf>
    <xf numFmtId="0" fontId="21" fillId="0" borderId="0" xfId="43" quotePrefix="1" applyFont="1" applyAlignment="1">
      <alignment horizontal="center" vertical="center"/>
    </xf>
    <xf numFmtId="14" fontId="17" fillId="3" borderId="0" xfId="43" applyNumberFormat="1" applyFont="1" applyFill="1"/>
    <xf numFmtId="0" fontId="21" fillId="3" borderId="1" xfId="43" applyFont="1" applyFill="1" applyBorder="1" applyAlignment="1">
      <alignment horizontal="center" vertical="center"/>
    </xf>
    <xf numFmtId="0" fontId="19" fillId="11" borderId="1" xfId="43" applyFont="1" applyFill="1" applyBorder="1" applyAlignment="1">
      <alignment horizontal="center" vertical="center"/>
    </xf>
    <xf numFmtId="0" fontId="19" fillId="3" borderId="1" xfId="43" applyFont="1" applyFill="1" applyBorder="1" applyAlignment="1">
      <alignment horizontal="center" vertical="center"/>
    </xf>
    <xf numFmtId="0" fontId="20" fillId="18" borderId="14" xfId="43" applyFont="1" applyFill="1" applyBorder="1" applyAlignment="1">
      <alignment horizontal="center" vertical="center" wrapText="1"/>
    </xf>
    <xf numFmtId="0" fontId="20" fillId="18" borderId="16" xfId="43" applyFont="1" applyFill="1" applyBorder="1" applyAlignment="1">
      <alignment horizontal="center" vertical="center" wrapText="1"/>
    </xf>
    <xf numFmtId="0" fontId="20" fillId="18" borderId="10" xfId="43" applyFont="1" applyFill="1" applyBorder="1" applyAlignment="1">
      <alignment horizontal="center" vertical="center" wrapText="1"/>
    </xf>
    <xf numFmtId="0" fontId="21" fillId="0" borderId="30" xfId="43" applyFont="1" applyBorder="1" applyAlignment="1">
      <alignment horizontal="center" vertical="center"/>
    </xf>
    <xf numFmtId="0" fontId="19" fillId="0" borderId="1" xfId="43" quotePrefix="1" applyFont="1" applyBorder="1" applyAlignment="1">
      <alignment horizontal="left" vertical="center" indent="1"/>
    </xf>
    <xf numFmtId="0" fontId="19" fillId="4" borderId="1" xfId="43" quotePrefix="1" applyFont="1" applyFill="1" applyBorder="1" applyAlignment="1">
      <alignment horizontal="center" vertical="center"/>
    </xf>
    <xf numFmtId="0" fontId="42" fillId="0" borderId="1" xfId="43" quotePrefix="1" applyFont="1" applyBorder="1" applyAlignment="1">
      <alignment horizontal="center" vertical="center"/>
    </xf>
    <xf numFmtId="0" fontId="20" fillId="18" borderId="4" xfId="43" applyFont="1" applyFill="1" applyBorder="1" applyAlignment="1">
      <alignment horizontal="center" vertical="center" wrapText="1"/>
    </xf>
    <xf numFmtId="0" fontId="20" fillId="18" borderId="11" xfId="43" applyFont="1" applyFill="1" applyBorder="1" applyAlignment="1">
      <alignment horizontal="center" vertical="center" wrapText="1"/>
    </xf>
    <xf numFmtId="0" fontId="21" fillId="0" borderId="13" xfId="43" applyFont="1" applyBorder="1" applyAlignment="1">
      <alignment horizontal="center" vertical="center"/>
    </xf>
    <xf numFmtId="0" fontId="19" fillId="0" borderId="14" xfId="43" quotePrefix="1" applyFont="1" applyBorder="1" applyAlignment="1">
      <alignment horizontal="center" vertical="center"/>
    </xf>
    <xf numFmtId="0" fontId="19" fillId="0" borderId="16" xfId="43" quotePrefix="1" applyFont="1" applyBorder="1" applyAlignment="1">
      <alignment horizontal="left" vertical="center" indent="1"/>
    </xf>
    <xf numFmtId="0" fontId="21" fillId="0" borderId="2" xfId="43" applyFont="1" applyBorder="1" applyAlignment="1">
      <alignment horizontal="center" vertical="center"/>
    </xf>
    <xf numFmtId="0" fontId="19" fillId="0" borderId="10" xfId="43" applyFont="1" applyBorder="1" applyAlignment="1">
      <alignment horizontal="left" vertical="center" indent="1"/>
    </xf>
    <xf numFmtId="0" fontId="19" fillId="0" borderId="10" xfId="43" quotePrefix="1" applyFont="1" applyBorder="1" applyAlignment="1">
      <alignment horizontal="left" vertical="center" indent="1"/>
    </xf>
    <xf numFmtId="0" fontId="19" fillId="4" borderId="10" xfId="43" quotePrefix="1" applyFont="1" applyFill="1" applyBorder="1" applyAlignment="1">
      <alignment horizontal="left" vertical="center" indent="1"/>
    </xf>
    <xf numFmtId="0" fontId="42" fillId="0" borderId="10" xfId="43" quotePrefix="1" applyFont="1" applyBorder="1" applyAlignment="1">
      <alignment horizontal="left" vertical="center" indent="1"/>
    </xf>
    <xf numFmtId="0" fontId="19" fillId="0" borderId="4" xfId="43" quotePrefix="1" applyFont="1" applyBorder="1" applyAlignment="1">
      <alignment horizontal="center" vertical="center"/>
    </xf>
    <xf numFmtId="0" fontId="19" fillId="0" borderId="11" xfId="43" quotePrefix="1" applyFont="1" applyBorder="1" applyAlignment="1">
      <alignment horizontal="left" vertical="center" indent="1"/>
    </xf>
    <xf numFmtId="0" fontId="21" fillId="0" borderId="2" xfId="43" quotePrefix="1" applyFont="1" applyBorder="1" applyAlignment="1">
      <alignment horizontal="center" vertical="center"/>
    </xf>
    <xf numFmtId="0" fontId="21" fillId="3" borderId="10" xfId="43" quotePrefix="1" applyFont="1" applyFill="1" applyBorder="1" applyAlignment="1">
      <alignment horizontal="left" vertical="center" indent="1"/>
    </xf>
    <xf numFmtId="0" fontId="21" fillId="3" borderId="10" xfId="43" applyFont="1" applyFill="1" applyBorder="1" applyAlignment="1">
      <alignment horizontal="left" vertical="center" indent="1"/>
    </xf>
    <xf numFmtId="0" fontId="21" fillId="21" borderId="10" xfId="43" quotePrefix="1" applyFont="1" applyFill="1" applyBorder="1" applyAlignment="1">
      <alignment horizontal="left" vertical="center" indent="1"/>
    </xf>
    <xf numFmtId="0" fontId="20" fillId="3" borderId="10" xfId="43" quotePrefix="1" applyFont="1" applyFill="1" applyBorder="1" applyAlignment="1">
      <alignment horizontal="left" vertical="center" indent="1"/>
    </xf>
    <xf numFmtId="0" fontId="21" fillId="3" borderId="2" xfId="43" quotePrefix="1" applyFont="1" applyFill="1" applyBorder="1" applyAlignment="1">
      <alignment horizontal="center" vertical="center"/>
    </xf>
    <xf numFmtId="0" fontId="21" fillId="3" borderId="8" xfId="43" quotePrefix="1" applyFont="1" applyFill="1" applyBorder="1" applyAlignment="1">
      <alignment horizontal="center" vertical="center"/>
    </xf>
    <xf numFmtId="0" fontId="21" fillId="3" borderId="4" xfId="43" quotePrefix="1" applyFont="1" applyFill="1" applyBorder="1" applyAlignment="1">
      <alignment horizontal="center" vertical="center"/>
    </xf>
    <xf numFmtId="0" fontId="21" fillId="3" borderId="11" xfId="43" quotePrefix="1" applyFont="1" applyFill="1" applyBorder="1" applyAlignment="1">
      <alignment horizontal="left" vertical="center" indent="1"/>
    </xf>
    <xf numFmtId="0" fontId="19" fillId="27" borderId="1" xfId="43" quotePrefix="1" applyFont="1" applyFill="1" applyBorder="1" applyAlignment="1">
      <alignment horizontal="left" vertical="center" indent="1"/>
    </xf>
    <xf numFmtId="0" fontId="19" fillId="27" borderId="1" xfId="43" applyFont="1" applyFill="1" applyBorder="1" applyAlignment="1">
      <alignment horizontal="center" vertical="center"/>
    </xf>
    <xf numFmtId="0" fontId="19" fillId="12" borderId="1" xfId="43" quotePrefix="1" applyFont="1" applyFill="1" applyBorder="1" applyAlignment="1">
      <alignment horizontal="left" vertical="center" indent="1"/>
    </xf>
    <xf numFmtId="0" fontId="19" fillId="12" borderId="1" xfId="43" applyFont="1" applyFill="1" applyBorder="1" applyAlignment="1">
      <alignment horizontal="center" vertical="center"/>
    </xf>
    <xf numFmtId="0" fontId="19" fillId="12" borderId="1" xfId="43" applyFont="1" applyFill="1" applyBorder="1" applyAlignment="1">
      <alignment horizontal="left" vertical="center" indent="1"/>
    </xf>
    <xf numFmtId="0" fontId="19" fillId="11" borderId="1" xfId="43" applyFont="1" applyFill="1" applyBorder="1" applyAlignment="1">
      <alignment horizontal="left" vertical="center" indent="1"/>
    </xf>
    <xf numFmtId="0" fontId="19" fillId="6" borderId="1" xfId="43" applyFont="1" applyFill="1" applyBorder="1" applyAlignment="1">
      <alignment horizontal="left" vertical="center" indent="1"/>
    </xf>
    <xf numFmtId="0" fontId="19" fillId="6" borderId="1" xfId="43" applyFont="1" applyFill="1" applyBorder="1" applyAlignment="1">
      <alignment horizontal="center" vertical="center"/>
    </xf>
    <xf numFmtId="0" fontId="20" fillId="11" borderId="88" xfId="43" applyFont="1" applyFill="1" applyBorder="1" applyAlignment="1">
      <alignment horizontal="center" vertical="center"/>
    </xf>
    <xf numFmtId="0" fontId="20" fillId="11" borderId="39" xfId="43" applyFont="1" applyFill="1" applyBorder="1" applyAlignment="1">
      <alignment horizontal="center" vertical="center"/>
    </xf>
    <xf numFmtId="0" fontId="21" fillId="0" borderId="37" xfId="43" applyFont="1" applyBorder="1" applyAlignment="1">
      <alignment horizontal="center" vertical="center"/>
    </xf>
    <xf numFmtId="0" fontId="47" fillId="0" borderId="10" xfId="43" applyFont="1" applyBorder="1" applyAlignment="1">
      <alignment horizontal="center" vertical="center"/>
    </xf>
    <xf numFmtId="0" fontId="21" fillId="0" borderId="31" xfId="43" applyFont="1" applyBorder="1" applyAlignment="1">
      <alignment horizontal="center" vertical="center"/>
    </xf>
    <xf numFmtId="0" fontId="21" fillId="3" borderId="31" xfId="43" applyFont="1" applyFill="1" applyBorder="1" applyAlignment="1">
      <alignment horizontal="center" vertical="center"/>
    </xf>
    <xf numFmtId="0" fontId="32" fillId="3" borderId="31" xfId="43" applyFont="1" applyFill="1" applyBorder="1"/>
    <xf numFmtId="0" fontId="32" fillId="3" borderId="67" xfId="43" applyFont="1" applyFill="1" applyBorder="1"/>
    <xf numFmtId="0" fontId="32" fillId="3" borderId="68" xfId="43" applyFont="1" applyFill="1" applyBorder="1"/>
    <xf numFmtId="0" fontId="20" fillId="11" borderId="89" xfId="43" applyFont="1" applyFill="1" applyBorder="1" applyAlignment="1">
      <alignment horizontal="center" vertical="center"/>
    </xf>
    <xf numFmtId="0" fontId="47" fillId="11" borderId="10" xfId="43" applyFont="1" applyFill="1" applyBorder="1" applyAlignment="1">
      <alignment horizontal="center" vertical="center"/>
    </xf>
    <xf numFmtId="0" fontId="32" fillId="3" borderId="30" xfId="43" applyFont="1" applyFill="1" applyBorder="1"/>
    <xf numFmtId="0" fontId="32" fillId="3" borderId="66" xfId="43" applyFont="1" applyFill="1" applyBorder="1"/>
    <xf numFmtId="0" fontId="19" fillId="3" borderId="1" xfId="43" quotePrefix="1" applyFont="1" applyFill="1" applyBorder="1" applyAlignment="1">
      <alignment horizontal="center" vertical="center"/>
    </xf>
    <xf numFmtId="0" fontId="19" fillId="3" borderId="10" xfId="43" quotePrefix="1" applyFont="1" applyFill="1" applyBorder="1" applyAlignment="1">
      <alignment horizontal="left" vertical="center" indent="1"/>
    </xf>
    <xf numFmtId="0" fontId="21" fillId="3" borderId="2" xfId="43" applyFont="1" applyFill="1" applyBorder="1" applyAlignment="1">
      <alignment horizontal="center" vertical="center"/>
    </xf>
    <xf numFmtId="1" fontId="19" fillId="0" borderId="0" xfId="43" applyNumberFormat="1" applyFont="1" applyAlignment="1">
      <alignment horizontal="center" vertical="center"/>
    </xf>
    <xf numFmtId="0" fontId="0" fillId="0" borderId="7" xfId="0" applyBorder="1" applyAlignment="1">
      <alignment horizontal="center" vertical="center"/>
    </xf>
    <xf numFmtId="0" fontId="0" fillId="0" borderId="3" xfId="0" applyBorder="1" applyAlignment="1">
      <alignment vertical="center"/>
    </xf>
    <xf numFmtId="0" fontId="0" fillId="26" borderId="5" xfId="0" applyFill="1" applyBorder="1" applyAlignment="1">
      <alignment horizontal="center" vertical="center"/>
    </xf>
    <xf numFmtId="0" fontId="0" fillId="26" borderId="6" xfId="0" applyFill="1" applyBorder="1" applyAlignment="1">
      <alignment vertical="center"/>
    </xf>
    <xf numFmtId="0" fontId="0" fillId="26" borderId="6" xfId="0" applyFill="1" applyBorder="1" applyAlignment="1">
      <alignment horizontal="center" vertical="center"/>
    </xf>
    <xf numFmtId="0" fontId="0" fillId="26" borderId="24" xfId="0" applyFill="1" applyBorder="1" applyAlignment="1">
      <alignment horizontal="center" vertical="center"/>
    </xf>
    <xf numFmtId="0" fontId="12" fillId="11" borderId="1" xfId="0" applyFont="1" applyFill="1" applyBorder="1" applyAlignment="1">
      <alignment horizontal="center" vertical="center"/>
    </xf>
    <xf numFmtId="0" fontId="0" fillId="3" borderId="11" xfId="0" applyFill="1" applyBorder="1" applyAlignment="1">
      <alignment vertical="center"/>
    </xf>
    <xf numFmtId="0" fontId="0" fillId="0" borderId="12" xfId="0" applyBorder="1" applyAlignment="1">
      <alignment vertical="center"/>
    </xf>
    <xf numFmtId="0" fontId="12" fillId="6" borderId="35" xfId="0" applyFont="1" applyFill="1" applyBorder="1" applyAlignment="1">
      <alignment horizontal="center" vertical="center"/>
    </xf>
    <xf numFmtId="0" fontId="28" fillId="3" borderId="74" xfId="99" applyFont="1" applyFill="1" applyBorder="1" applyAlignment="1">
      <alignment horizontal="left" vertical="center"/>
    </xf>
    <xf numFmtId="0" fontId="28" fillId="3" borderId="97" xfId="99" applyFont="1" applyFill="1" applyBorder="1"/>
    <xf numFmtId="0" fontId="28" fillId="3" borderId="102" xfId="99" applyFont="1" applyFill="1" applyBorder="1"/>
    <xf numFmtId="178" fontId="0" fillId="0" borderId="1" xfId="0" applyNumberFormat="1" applyBorder="1" applyAlignment="1">
      <alignment horizontal="center" vertical="center"/>
    </xf>
    <xf numFmtId="1" fontId="0" fillId="9" borderId="1" xfId="98" applyNumberFormat="1" applyFont="1" applyFill="1" applyBorder="1" applyAlignment="1">
      <alignment horizontal="right" vertical="center"/>
    </xf>
    <xf numFmtId="0" fontId="0" fillId="9" borderId="1" xfId="98" applyNumberFormat="1" applyFont="1" applyFill="1" applyBorder="1" applyAlignment="1">
      <alignment horizontal="right" vertical="center"/>
    </xf>
    <xf numFmtId="9" fontId="0" fillId="9" borderId="1" xfId="95" applyFont="1" applyFill="1" applyBorder="1" applyAlignment="1">
      <alignment horizontal="right" vertical="center"/>
    </xf>
    <xf numFmtId="0" fontId="0" fillId="0" borderId="22" xfId="0" applyBorder="1" applyAlignment="1">
      <alignment horizontal="right" vertical="center"/>
    </xf>
    <xf numFmtId="0" fontId="20" fillId="0" borderId="2" xfId="43" quotePrefix="1" applyFont="1" applyBorder="1" applyAlignment="1">
      <alignment horizontal="center" vertical="center"/>
    </xf>
    <xf numFmtId="0" fontId="24" fillId="3" borderId="1" xfId="43" applyFont="1" applyFill="1" applyBorder="1" applyAlignment="1">
      <alignment horizontal="center" vertical="center"/>
    </xf>
    <xf numFmtId="0" fontId="24" fillId="3" borderId="10" xfId="43" applyFont="1" applyFill="1" applyBorder="1" applyAlignment="1">
      <alignment horizontal="center" vertical="center"/>
    </xf>
    <xf numFmtId="0" fontId="91" fillId="3" borderId="1" xfId="43" quotePrefix="1" applyFont="1" applyFill="1" applyBorder="1" applyAlignment="1">
      <alignment horizontal="center" vertical="center"/>
    </xf>
    <xf numFmtId="0" fontId="47" fillId="3" borderId="10" xfId="43" applyFont="1" applyFill="1" applyBorder="1" applyAlignment="1">
      <alignment horizontal="center" vertical="center"/>
    </xf>
    <xf numFmtId="166" fontId="0" fillId="11" borderId="9" xfId="0" applyNumberFormat="1" applyFill="1" applyBorder="1" applyAlignment="1">
      <alignment horizontal="center" vertical="center"/>
    </xf>
    <xf numFmtId="49" fontId="17" fillId="0" borderId="1" xfId="0" quotePrefix="1" applyNumberFormat="1" applyFont="1" applyBorder="1" applyAlignment="1">
      <alignment horizontal="center" vertical="center"/>
    </xf>
    <xf numFmtId="166" fontId="17" fillId="0" borderId="1" xfId="0" applyNumberFormat="1" applyFont="1" applyBorder="1" applyAlignment="1">
      <alignment horizontal="center" vertical="center"/>
    </xf>
    <xf numFmtId="16" fontId="0" fillId="24" borderId="1" xfId="0" quotePrefix="1" applyNumberFormat="1" applyFill="1" applyBorder="1" applyAlignment="1">
      <alignment horizontal="center" vertical="center"/>
    </xf>
    <xf numFmtId="16" fontId="28" fillId="3" borderId="0" xfId="99" quotePrefix="1" applyNumberFormat="1" applyFont="1" applyFill="1"/>
    <xf numFmtId="0" fontId="28" fillId="3" borderId="0" xfId="99" quotePrefix="1" applyFont="1" applyFill="1"/>
    <xf numFmtId="0" fontId="12" fillId="4" borderId="1" xfId="0" applyFont="1" applyFill="1" applyBorder="1" applyAlignment="1">
      <alignment horizontal="left" vertical="center"/>
    </xf>
    <xf numFmtId="0" fontId="12" fillId="11" borderId="1" xfId="0" applyFont="1" applyFill="1" applyBorder="1" applyAlignment="1">
      <alignment horizontal="left" vertical="center"/>
    </xf>
    <xf numFmtId="166" fontId="28" fillId="3" borderId="0" xfId="99" applyNumberFormat="1" applyFont="1" applyFill="1"/>
    <xf numFmtId="49" fontId="0" fillId="5" borderId="1" xfId="0" quotePrefix="1" applyNumberFormat="1" applyFill="1" applyBorder="1" applyAlignment="1">
      <alignment horizontal="center" vertical="center"/>
    </xf>
    <xf numFmtId="166" fontId="89" fillId="3" borderId="1" xfId="132" applyNumberFormat="1" applyFont="1" applyFill="1" applyBorder="1" applyAlignment="1">
      <alignment horizontal="center" vertical="center" wrapText="1"/>
    </xf>
    <xf numFmtId="2" fontId="66" fillId="0" borderId="1" xfId="107" applyNumberFormat="1" applyFont="1" applyBorder="1" applyAlignment="1">
      <alignment horizontal="center" vertical="center"/>
    </xf>
    <xf numFmtId="0" fontId="17" fillId="34" borderId="1" xfId="119" applyFont="1" applyFill="1" applyBorder="1" applyAlignment="1">
      <alignment horizontal="center" vertical="center"/>
    </xf>
    <xf numFmtId="0" fontId="31" fillId="0" borderId="0" xfId="99" applyFont="1" applyAlignment="1">
      <alignment horizontal="center" vertical="center"/>
    </xf>
    <xf numFmtId="0" fontId="28" fillId="3" borderId="30" xfId="99" applyFont="1" applyFill="1" applyBorder="1" applyAlignment="1">
      <alignment vertical="center"/>
    </xf>
    <xf numFmtId="166" fontId="89" fillId="3" borderId="1" xfId="132" applyNumberFormat="1" applyFont="1" applyFill="1" applyBorder="1" applyAlignment="1">
      <alignment horizontal="center" vertical="center"/>
    </xf>
    <xf numFmtId="0" fontId="31" fillId="0" borderId="1" xfId="0" applyFont="1" applyBorder="1" applyAlignment="1">
      <alignment horizontal="center" vertical="center"/>
    </xf>
    <xf numFmtId="0" fontId="12" fillId="24" borderId="23" xfId="0" applyFont="1" applyFill="1" applyBorder="1" applyAlignment="1">
      <alignment horizontal="center" vertical="center"/>
    </xf>
    <xf numFmtId="0" fontId="28" fillId="24" borderId="12" xfId="0" applyFont="1" applyFill="1" applyBorder="1" applyAlignment="1">
      <alignment horizontal="center" vertical="center"/>
    </xf>
    <xf numFmtId="0" fontId="12" fillId="24" borderId="2" xfId="0" applyFont="1" applyFill="1" applyBorder="1" applyAlignment="1">
      <alignment horizontal="center" vertical="center"/>
    </xf>
    <xf numFmtId="0" fontId="28" fillId="24" borderId="10" xfId="0" applyFont="1" applyFill="1" applyBorder="1" applyAlignment="1">
      <alignment horizontal="center" vertical="center"/>
    </xf>
    <xf numFmtId="0" fontId="12" fillId="24" borderId="4" xfId="0" applyFont="1" applyFill="1" applyBorder="1" applyAlignment="1">
      <alignment horizontal="left" vertical="center"/>
    </xf>
    <xf numFmtId="166" fontId="0" fillId="24" borderId="52" xfId="0" applyNumberFormat="1" applyFill="1" applyBorder="1" applyAlignment="1">
      <alignment horizontal="center" vertical="center"/>
    </xf>
    <xf numFmtId="0" fontId="28" fillId="24" borderId="11" xfId="0" applyFont="1" applyFill="1" applyBorder="1" applyAlignment="1">
      <alignment horizontal="center" vertical="center"/>
    </xf>
    <xf numFmtId="0" fontId="45" fillId="0" borderId="0" xfId="99" applyFont="1" applyAlignment="1">
      <alignment vertical="center"/>
    </xf>
    <xf numFmtId="0" fontId="12" fillId="4" borderId="23" xfId="0" applyFont="1" applyFill="1" applyBorder="1" applyAlignment="1">
      <alignment horizontal="center" vertical="center"/>
    </xf>
    <xf numFmtId="166" fontId="0" fillId="4" borderId="9" xfId="0" applyNumberFormat="1" applyFill="1" applyBorder="1" applyAlignment="1">
      <alignment horizontal="center" vertical="center"/>
    </xf>
    <xf numFmtId="166" fontId="0" fillId="4" borderId="10" xfId="0" applyNumberFormat="1" applyFill="1" applyBorder="1" applyAlignment="1">
      <alignment horizontal="center" vertical="center"/>
    </xf>
    <xf numFmtId="167" fontId="17" fillId="2" borderId="4" xfId="35" applyNumberFormat="1" applyFont="1" applyFill="1" applyBorder="1" applyAlignment="1">
      <alignment horizontal="right" vertical="center" wrapText="1"/>
    </xf>
    <xf numFmtId="173" fontId="28" fillId="9" borderId="2" xfId="98" applyNumberFormat="1" applyFont="1" applyFill="1" applyBorder="1" applyAlignment="1">
      <alignment horizontal="center" vertical="top"/>
    </xf>
    <xf numFmtId="14" fontId="0" fillId="0" borderId="0" xfId="0" quotePrefix="1" applyNumberFormat="1" applyAlignment="1">
      <alignment horizontal="center" vertical="center"/>
    </xf>
    <xf numFmtId="15" fontId="0" fillId="0" borderId="0" xfId="0" applyNumberFormat="1" applyAlignment="1">
      <alignment horizontal="center" vertical="center"/>
    </xf>
    <xf numFmtId="0" fontId="17" fillId="0" borderId="0" xfId="0" applyFont="1" applyAlignment="1">
      <alignment horizontal="left" vertical="center"/>
    </xf>
    <xf numFmtId="17" fontId="0" fillId="0" borderId="0" xfId="0" applyNumberFormat="1" applyAlignment="1">
      <alignment horizontal="center" vertical="center"/>
    </xf>
    <xf numFmtId="166" fontId="0" fillId="0" borderId="14" xfId="0" applyNumberFormat="1" applyBorder="1" applyAlignment="1">
      <alignment horizontal="center" vertical="center"/>
    </xf>
    <xf numFmtId="0" fontId="17" fillId="3" borderId="9" xfId="106" applyFont="1" applyFill="1" applyBorder="1" applyAlignment="1" applyProtection="1">
      <alignment horizontal="center" vertical="center"/>
      <protection hidden="1"/>
    </xf>
    <xf numFmtId="1" fontId="50" fillId="3" borderId="9" xfId="106" applyNumberFormat="1" applyFont="1" applyFill="1" applyBorder="1" applyAlignment="1" applyProtection="1">
      <alignment horizontal="center" vertical="center"/>
      <protection hidden="1"/>
    </xf>
    <xf numFmtId="1" fontId="44" fillId="3" borderId="12" xfId="106" applyNumberFormat="1" applyFont="1" applyFill="1" applyBorder="1" applyAlignment="1">
      <alignment horizontal="center" vertical="center"/>
    </xf>
    <xf numFmtId="0" fontId="84" fillId="3" borderId="1" xfId="106" applyFont="1" applyFill="1" applyBorder="1" applyAlignment="1">
      <alignment horizontal="center" vertical="center" wrapText="1"/>
    </xf>
    <xf numFmtId="0" fontId="50" fillId="3" borderId="23" xfId="106" applyFont="1" applyFill="1" applyBorder="1" applyAlignment="1">
      <alignment horizontal="center" vertical="center"/>
    </xf>
    <xf numFmtId="0" fontId="51" fillId="0" borderId="9" xfId="106" applyFont="1" applyBorder="1" applyAlignment="1" applyProtection="1">
      <alignment horizontal="left" vertical="center"/>
      <protection hidden="1"/>
    </xf>
    <xf numFmtId="1" fontId="75" fillId="0" borderId="1" xfId="118" applyNumberFormat="1" applyFont="1" applyBorder="1" applyAlignment="1">
      <alignment horizontal="center" vertical="center"/>
    </xf>
    <xf numFmtId="0" fontId="78" fillId="10" borderId="1" xfId="106" applyFont="1" applyFill="1" applyBorder="1" applyAlignment="1">
      <alignment horizontal="left" vertical="center"/>
    </xf>
    <xf numFmtId="0" fontId="12" fillId="3" borderId="29" xfId="0" applyFont="1" applyFill="1" applyBorder="1" applyAlignment="1">
      <alignment horizontal="center" vertical="center"/>
    </xf>
    <xf numFmtId="169" fontId="12" fillId="0" borderId="29" xfId="0" applyNumberFormat="1" applyFont="1" applyBorder="1" applyAlignment="1">
      <alignment horizontal="center" vertical="center"/>
    </xf>
    <xf numFmtId="169" fontId="12" fillId="0" borderId="29" xfId="0" applyNumberFormat="1" applyFont="1" applyBorder="1" applyAlignment="1">
      <alignment horizontal="center" vertical="center" wrapText="1"/>
    </xf>
    <xf numFmtId="0" fontId="12" fillId="0" borderId="30" xfId="0" applyFont="1" applyBorder="1" applyAlignment="1">
      <alignment horizontal="center" vertical="center" wrapText="1"/>
    </xf>
    <xf numFmtId="49" fontId="12" fillId="3" borderId="6" xfId="0" applyNumberFormat="1" applyFont="1" applyFill="1" applyBorder="1" applyAlignment="1">
      <alignment horizontal="center" vertical="center"/>
    </xf>
    <xf numFmtId="169" fontId="12" fillId="3" borderId="6" xfId="0" applyNumberFormat="1" applyFont="1" applyFill="1" applyBorder="1" applyAlignment="1">
      <alignment horizontal="center" vertical="center"/>
    </xf>
    <xf numFmtId="49" fontId="0" fillId="3" borderId="14" xfId="0" quotePrefix="1" applyNumberFormat="1" applyFill="1" applyBorder="1" applyAlignment="1">
      <alignment horizontal="center" vertical="center"/>
    </xf>
    <xf numFmtId="0" fontId="17" fillId="3" borderId="14" xfId="0" applyFont="1" applyFill="1" applyBorder="1" applyAlignment="1">
      <alignment horizontal="center" vertical="center"/>
    </xf>
    <xf numFmtId="15" fontId="0" fillId="3" borderId="14" xfId="0" applyNumberFormat="1" applyFill="1" applyBorder="1" applyAlignment="1">
      <alignment horizontal="center" vertical="center"/>
    </xf>
    <xf numFmtId="0" fontId="0" fillId="3" borderId="14" xfId="0" applyFill="1" applyBorder="1" applyAlignment="1">
      <alignment horizontal="left" vertical="center"/>
    </xf>
    <xf numFmtId="172" fontId="0" fillId="3" borderId="14" xfId="0" applyNumberFormat="1" applyFill="1" applyBorder="1" applyAlignment="1">
      <alignment horizontal="center" vertical="center"/>
    </xf>
    <xf numFmtId="166" fontId="0" fillId="3" borderId="14" xfId="0" applyNumberFormat="1" applyFill="1" applyBorder="1" applyAlignment="1">
      <alignment horizontal="center" vertical="center"/>
    </xf>
    <xf numFmtId="166" fontId="17" fillId="3" borderId="14" xfId="0" applyNumberFormat="1" applyFont="1" applyFill="1" applyBorder="1" applyAlignment="1">
      <alignment horizontal="center" vertical="center"/>
    </xf>
    <xf numFmtId="17" fontId="0" fillId="3" borderId="16" xfId="0" applyNumberFormat="1" applyFill="1" applyBorder="1" applyAlignment="1">
      <alignment horizontal="left" vertical="center" wrapText="1"/>
    </xf>
    <xf numFmtId="17" fontId="0" fillId="3" borderId="10" xfId="0" applyNumberFormat="1" applyFill="1" applyBorder="1" applyAlignment="1">
      <alignment horizontal="left" vertical="center" wrapText="1"/>
    </xf>
    <xf numFmtId="0" fontId="31" fillId="11" borderId="67" xfId="99" applyFont="1" applyFill="1" applyBorder="1" applyAlignment="1">
      <alignment horizontal="center" vertical="center"/>
    </xf>
    <xf numFmtId="0" fontId="17" fillId="11" borderId="1" xfId="0" quotePrefix="1" applyFont="1" applyFill="1" applyBorder="1" applyAlignment="1">
      <alignment horizontal="center" vertical="center"/>
    </xf>
    <xf numFmtId="0" fontId="45" fillId="0" borderId="0" xfId="99" applyFont="1" applyAlignment="1">
      <alignment horizontal="center" vertical="center"/>
    </xf>
    <xf numFmtId="1" fontId="9" fillId="0" borderId="0" xfId="106" applyNumberFormat="1"/>
    <xf numFmtId="14" fontId="17" fillId="3" borderId="9" xfId="0" applyNumberFormat="1" applyFont="1" applyFill="1" applyBorder="1" applyAlignment="1">
      <alignment horizontal="center" vertical="center" wrapText="1"/>
    </xf>
    <xf numFmtId="49" fontId="22" fillId="3" borderId="0" xfId="0" quotePrefix="1" applyNumberFormat="1" applyFont="1" applyFill="1" applyAlignment="1">
      <alignment horizontal="center" vertical="center"/>
    </xf>
    <xf numFmtId="0" fontId="22" fillId="3" borderId="0" xfId="0" applyFont="1" applyFill="1" applyAlignment="1">
      <alignment horizontal="center" vertical="center"/>
    </xf>
    <xf numFmtId="14" fontId="22" fillId="3" borderId="0" xfId="0" applyNumberFormat="1" applyFont="1" applyFill="1" applyAlignment="1">
      <alignment horizontal="center" vertical="center"/>
    </xf>
    <xf numFmtId="15" fontId="12" fillId="3" borderId="0" xfId="0" applyNumberFormat="1" applyFont="1"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xf>
    <xf numFmtId="17" fontId="17" fillId="3" borderId="0" xfId="0" applyNumberFormat="1" applyFont="1" applyFill="1" applyAlignment="1">
      <alignment horizontal="left" vertical="center" wrapText="1"/>
    </xf>
    <xf numFmtId="0" fontId="17" fillId="3" borderId="2" xfId="0" applyFont="1" applyFill="1" applyBorder="1" applyAlignment="1">
      <alignment horizontal="center" vertical="center"/>
    </xf>
    <xf numFmtId="17" fontId="17" fillId="3" borderId="10" xfId="0" applyNumberFormat="1" applyFont="1" applyFill="1" applyBorder="1" applyAlignment="1">
      <alignment horizontal="left" vertical="center" wrapText="1"/>
    </xf>
    <xf numFmtId="0" fontId="28" fillId="11" borderId="10" xfId="0" applyFont="1" applyFill="1" applyBorder="1" applyAlignment="1">
      <alignment horizontal="center" vertical="center"/>
    </xf>
    <xf numFmtId="0" fontId="12" fillId="11" borderId="23" xfId="0" applyFont="1" applyFill="1" applyBorder="1" applyAlignment="1">
      <alignment horizontal="center" vertical="center"/>
    </xf>
    <xf numFmtId="14" fontId="0" fillId="3" borderId="0" xfId="0" applyNumberFormat="1" applyFill="1"/>
    <xf numFmtId="0" fontId="45" fillId="3" borderId="0" xfId="99" applyFont="1" applyFill="1" applyAlignment="1">
      <alignment vertical="center"/>
    </xf>
    <xf numFmtId="0" fontId="12" fillId="3" borderId="3" xfId="0" applyFont="1" applyFill="1" applyBorder="1" applyAlignment="1">
      <alignment horizontal="left" vertical="center" wrapText="1"/>
    </xf>
    <xf numFmtId="16" fontId="19" fillId="3" borderId="1" xfId="0" quotePrefix="1" applyNumberFormat="1" applyFont="1" applyFill="1" applyBorder="1" applyAlignment="1">
      <alignment horizontal="center" vertical="center"/>
    </xf>
    <xf numFmtId="2" fontId="17" fillId="0" borderId="1" xfId="0" applyNumberFormat="1" applyFont="1" applyBorder="1" applyAlignment="1">
      <alignment horizontal="center" vertical="center"/>
    </xf>
    <xf numFmtId="17" fontId="17" fillId="0" borderId="1" xfId="0" applyNumberFormat="1" applyFont="1" applyBorder="1" applyAlignment="1">
      <alignment horizontal="center" vertical="center"/>
    </xf>
    <xf numFmtId="0" fontId="19" fillId="3" borderId="1" xfId="0" quotePrefix="1" applyFont="1" applyFill="1" applyBorder="1" applyAlignment="1">
      <alignment horizontal="center" vertical="center"/>
    </xf>
    <xf numFmtId="0" fontId="17" fillId="3" borderId="1" xfId="0" applyFont="1" applyFill="1" applyBorder="1"/>
    <xf numFmtId="0" fontId="17" fillId="0" borderId="1" xfId="0" quotePrefix="1" applyFont="1" applyBorder="1" applyAlignment="1">
      <alignment horizontal="center" vertical="center"/>
    </xf>
    <xf numFmtId="0" fontId="17" fillId="3" borderId="3" xfId="0" applyFont="1" applyFill="1" applyBorder="1" applyAlignment="1">
      <alignment horizontal="left" vertical="center"/>
    </xf>
    <xf numFmtId="0" fontId="17" fillId="0" borderId="3" xfId="0" applyFont="1" applyBorder="1"/>
    <xf numFmtId="14" fontId="17" fillId="0" borderId="1" xfId="0" quotePrefix="1" applyNumberFormat="1" applyFont="1" applyBorder="1" applyAlignment="1">
      <alignment horizontal="center" vertical="center"/>
    </xf>
    <xf numFmtId="14" fontId="17" fillId="3" borderId="1" xfId="0" quotePrefix="1" applyNumberFormat="1" applyFont="1" applyFill="1" applyBorder="1" applyAlignment="1">
      <alignment horizontal="center" vertical="center"/>
    </xf>
    <xf numFmtId="17" fontId="17" fillId="3" borderId="1" xfId="0" applyNumberFormat="1" applyFont="1" applyFill="1" applyBorder="1" applyAlignment="1">
      <alignment horizontal="center" vertical="center"/>
    </xf>
    <xf numFmtId="0" fontId="17" fillId="0" borderId="9" xfId="0" applyFont="1" applyBorder="1" applyAlignment="1">
      <alignment horizontal="left" vertical="center"/>
    </xf>
    <xf numFmtId="166" fontId="43" fillId="0" borderId="1" xfId="0" applyNumberFormat="1" applyFont="1" applyBorder="1"/>
    <xf numFmtId="0" fontId="0" fillId="0" borderId="4" xfId="0" applyBorder="1" applyAlignment="1">
      <alignment horizontal="left" vertical="center"/>
    </xf>
    <xf numFmtId="166" fontId="0" fillId="0" borderId="4" xfId="0" applyNumberFormat="1" applyBorder="1"/>
    <xf numFmtId="166" fontId="0" fillId="3" borderId="4" xfId="0" applyNumberFormat="1" applyFill="1" applyBorder="1"/>
    <xf numFmtId="166" fontId="17" fillId="3" borderId="1" xfId="0" applyNumberFormat="1" applyFont="1" applyFill="1" applyBorder="1"/>
    <xf numFmtId="166" fontId="43" fillId="3" borderId="1" xfId="0" applyNumberFormat="1" applyFont="1" applyFill="1" applyBorder="1"/>
    <xf numFmtId="166" fontId="0" fillId="3" borderId="1" xfId="0" applyNumberFormat="1" applyFill="1" applyBorder="1"/>
    <xf numFmtId="0" fontId="17" fillId="3" borderId="2" xfId="0" applyFont="1" applyFill="1" applyBorder="1" applyAlignment="1">
      <alignment horizontal="center"/>
    </xf>
    <xf numFmtId="0" fontId="0" fillId="3" borderId="10" xfId="0" applyFill="1" applyBorder="1" applyAlignment="1">
      <alignment horizontal="center" vertical="center"/>
    </xf>
    <xf numFmtId="0" fontId="15" fillId="0" borderId="1" xfId="0" applyFont="1" applyBorder="1" applyAlignment="1">
      <alignment vertical="center"/>
    </xf>
    <xf numFmtId="14" fontId="23" fillId="0" borderId="1" xfId="0" applyNumberFormat="1" applyFont="1" applyBorder="1" applyAlignment="1">
      <alignment horizontal="center" vertical="center"/>
    </xf>
    <xf numFmtId="164" fontId="0" fillId="9" borderId="1" xfId="98" applyFont="1" applyFill="1" applyBorder="1" applyAlignment="1">
      <alignment horizontal="right" vertical="center"/>
    </xf>
    <xf numFmtId="179" fontId="32" fillId="2" borderId="0" xfId="35" applyNumberFormat="1" applyFont="1" applyFill="1" applyAlignment="1">
      <alignment horizontal="center" vertical="center" wrapText="1"/>
    </xf>
    <xf numFmtId="0" fontId="22" fillId="3" borderId="0" xfId="0" applyFont="1" applyFill="1" applyAlignment="1">
      <alignment vertical="center" wrapText="1"/>
    </xf>
    <xf numFmtId="16" fontId="22" fillId="3" borderId="0" xfId="0" applyNumberFormat="1" applyFont="1" applyFill="1" applyAlignment="1">
      <alignment horizontal="left" vertical="center" wrapText="1"/>
    </xf>
    <xf numFmtId="0" fontId="31" fillId="3" borderId="0" xfId="99" applyFont="1" applyFill="1" applyAlignment="1">
      <alignment vertical="center"/>
    </xf>
    <xf numFmtId="14" fontId="17" fillId="11" borderId="1" xfId="0" applyNumberFormat="1" applyFont="1" applyFill="1" applyBorder="1" applyAlignment="1">
      <alignment horizontal="center" vertical="center"/>
    </xf>
    <xf numFmtId="0" fontId="93" fillId="0" borderId="59" xfId="0" applyFont="1" applyBorder="1" applyAlignment="1">
      <alignment horizontal="center" vertical="center" wrapText="1" readingOrder="1"/>
    </xf>
    <xf numFmtId="1" fontId="0" fillId="9" borderId="1" xfId="0" applyNumberFormat="1" applyFill="1" applyBorder="1" applyAlignment="1">
      <alignment horizontal="center" vertical="center"/>
    </xf>
    <xf numFmtId="1" fontId="43" fillId="9" borderId="1" xfId="98" applyNumberFormat="1" applyFont="1" applyFill="1" applyBorder="1" applyAlignment="1">
      <alignment horizontal="center" vertical="center"/>
    </xf>
    <xf numFmtId="0" fontId="42" fillId="3" borderId="1" xfId="0" applyFont="1" applyFill="1" applyBorder="1" applyAlignment="1">
      <alignment vertical="center"/>
    </xf>
    <xf numFmtId="0" fontId="43" fillId="3" borderId="1" xfId="0" applyFont="1" applyFill="1" applyBorder="1" applyAlignment="1">
      <alignment horizontal="left" vertical="center"/>
    </xf>
    <xf numFmtId="0" fontId="23" fillId="3" borderId="1" xfId="0" applyFont="1" applyFill="1" applyBorder="1" applyAlignment="1">
      <alignment horizontal="center" vertical="center"/>
    </xf>
    <xf numFmtId="0" fontId="43" fillId="0" borderId="1" xfId="0" applyFont="1" applyBorder="1" applyAlignment="1">
      <alignment horizontal="left" vertical="center"/>
    </xf>
    <xf numFmtId="0" fontId="43" fillId="0" borderId="0" xfId="0" applyFont="1" applyAlignment="1">
      <alignment horizontal="center" vertical="center"/>
    </xf>
    <xf numFmtId="0" fontId="19" fillId="11" borderId="1" xfId="0" applyFont="1" applyFill="1" applyBorder="1" applyAlignment="1">
      <alignment vertical="center"/>
    </xf>
    <xf numFmtId="0" fontId="22" fillId="11" borderId="1" xfId="0" applyFont="1" applyFill="1" applyBorder="1" applyAlignment="1">
      <alignment horizontal="center" vertical="center"/>
    </xf>
    <xf numFmtId="14" fontId="0" fillId="11" borderId="1" xfId="0" applyNumberFormat="1" applyFill="1" applyBorder="1" applyAlignment="1">
      <alignment horizontal="center" vertical="center"/>
    </xf>
    <xf numFmtId="0" fontId="19" fillId="3" borderId="1" xfId="0" applyFont="1" applyFill="1" applyBorder="1" applyAlignment="1">
      <alignment horizontal="center" vertical="center"/>
    </xf>
    <xf numFmtId="0" fontId="19" fillId="11" borderId="1" xfId="0" applyFont="1" applyFill="1" applyBorder="1" applyAlignment="1">
      <alignment horizontal="center" vertical="center"/>
    </xf>
    <xf numFmtId="0" fontId="42" fillId="3" borderId="1" xfId="0" applyFont="1" applyFill="1" applyBorder="1" applyAlignment="1">
      <alignment horizontal="center" vertical="center"/>
    </xf>
    <xf numFmtId="49" fontId="43" fillId="3" borderId="1" xfId="0" applyNumberFormat="1" applyFont="1" applyFill="1" applyBorder="1" applyAlignment="1">
      <alignment horizontal="center" vertical="top"/>
    </xf>
    <xf numFmtId="17" fontId="0" fillId="3" borderId="10" xfId="0" applyNumberFormat="1" applyFill="1" applyBorder="1" applyAlignment="1">
      <alignment horizontal="center" vertical="center"/>
    </xf>
    <xf numFmtId="0" fontId="17" fillId="0" borderId="4" xfId="35" applyFont="1" applyBorder="1" applyAlignment="1">
      <alignment horizontal="center" vertical="center" wrapText="1"/>
    </xf>
    <xf numFmtId="0" fontId="22" fillId="3" borderId="11" xfId="0" applyFont="1" applyFill="1" applyBorder="1" applyAlignment="1">
      <alignment vertical="center" wrapText="1"/>
    </xf>
    <xf numFmtId="0" fontId="94" fillId="0" borderId="0" xfId="0" applyFont="1" applyAlignment="1">
      <alignment vertical="center"/>
    </xf>
    <xf numFmtId="49" fontId="17" fillId="3" borderId="4" xfId="0" quotePrefix="1" applyNumberFormat="1" applyFont="1" applyFill="1" applyBorder="1" applyAlignment="1">
      <alignment horizontal="center" vertical="center"/>
    </xf>
    <xf numFmtId="0" fontId="17" fillId="3" borderId="4" xfId="0" applyFont="1" applyFill="1" applyBorder="1" applyAlignment="1">
      <alignment horizontal="center" vertical="center"/>
    </xf>
    <xf numFmtId="14" fontId="17" fillId="3" borderId="4" xfId="0" applyNumberFormat="1" applyFont="1" applyFill="1" applyBorder="1" applyAlignment="1">
      <alignment horizontal="center" vertical="center"/>
    </xf>
    <xf numFmtId="15" fontId="0" fillId="3" borderId="4" xfId="0" applyNumberFormat="1" applyFill="1" applyBorder="1" applyAlignment="1">
      <alignment horizontal="center" vertical="center"/>
    </xf>
    <xf numFmtId="0" fontId="0" fillId="3" borderId="4" xfId="0" applyFill="1" applyBorder="1" applyAlignment="1">
      <alignment horizontal="left" vertical="center"/>
    </xf>
    <xf numFmtId="166" fontId="0" fillId="3" borderId="4" xfId="0" applyNumberFormat="1" applyFill="1" applyBorder="1" applyAlignment="1">
      <alignment horizontal="center" vertical="center"/>
    </xf>
    <xf numFmtId="166" fontId="17" fillId="3" borderId="4" xfId="0" applyNumberFormat="1" applyFont="1" applyFill="1" applyBorder="1" applyAlignment="1">
      <alignment horizontal="center" vertical="center"/>
    </xf>
    <xf numFmtId="0" fontId="0" fillId="3" borderId="1" xfId="0" applyFill="1" applyBorder="1"/>
    <xf numFmtId="17" fontId="0" fillId="3" borderId="11" xfId="0" applyNumberFormat="1" applyFill="1" applyBorder="1" applyAlignment="1">
      <alignment horizontal="left" vertical="center" wrapText="1"/>
    </xf>
    <xf numFmtId="16" fontId="17" fillId="11" borderId="1" xfId="0" quotePrefix="1" applyNumberFormat="1" applyFont="1" applyFill="1" applyBorder="1" applyAlignment="1">
      <alignment horizontal="center" vertical="center"/>
    </xf>
    <xf numFmtId="16" fontId="43" fillId="3" borderId="1" xfId="0" quotePrefix="1" applyNumberFormat="1" applyFont="1" applyFill="1" applyBorder="1" applyAlignment="1">
      <alignment horizontal="center" vertical="center"/>
    </xf>
    <xf numFmtId="16" fontId="0" fillId="3" borderId="1" xfId="0" quotePrefix="1" applyNumberFormat="1" applyFill="1" applyBorder="1" applyAlignment="1">
      <alignment horizontal="center" vertical="center"/>
    </xf>
    <xf numFmtId="0" fontId="12" fillId="11" borderId="2" xfId="0" applyFont="1" applyFill="1" applyBorder="1" applyAlignment="1">
      <alignment horizontal="center" vertical="center"/>
    </xf>
    <xf numFmtId="164" fontId="28" fillId="9" borderId="1" xfId="98" applyFont="1" applyFill="1" applyBorder="1" applyAlignment="1">
      <alignment horizontal="center" vertical="center"/>
    </xf>
    <xf numFmtId="17" fontId="0" fillId="3" borderId="1" xfId="0" applyNumberFormat="1" applyFill="1" applyBorder="1" applyAlignment="1">
      <alignment horizontal="center" vertical="center"/>
    </xf>
    <xf numFmtId="14" fontId="17" fillId="11" borderId="1" xfId="0" quotePrefix="1" applyNumberFormat="1" applyFont="1" applyFill="1" applyBorder="1" applyAlignment="1">
      <alignment horizontal="center" vertical="center"/>
    </xf>
    <xf numFmtId="166" fontId="15" fillId="3" borderId="26" xfId="0" applyNumberFormat="1" applyFont="1" applyFill="1" applyBorder="1" applyAlignment="1">
      <alignment vertical="center"/>
    </xf>
    <xf numFmtId="167" fontId="17" fillId="2" borderId="1" xfId="35" applyNumberFormat="1" applyFont="1" applyFill="1" applyBorder="1" applyAlignment="1">
      <alignment horizontal="right" vertical="center" wrapText="1"/>
    </xf>
    <xf numFmtId="0" fontId="95" fillId="15" borderId="1" xfId="35" applyFont="1" applyFill="1" applyBorder="1" applyAlignment="1">
      <alignment horizontal="center" vertical="center" wrapText="1"/>
    </xf>
    <xf numFmtId="164" fontId="28" fillId="9" borderId="22" xfId="98" applyFont="1" applyFill="1" applyBorder="1" applyAlignment="1">
      <alignment horizontal="center" vertical="center"/>
    </xf>
    <xf numFmtId="0" fontId="15" fillId="0" borderId="67" xfId="99" applyFont="1" applyBorder="1" applyAlignment="1">
      <alignment vertical="center"/>
    </xf>
    <xf numFmtId="0" fontId="22" fillId="2" borderId="63" xfId="35" applyFont="1" applyFill="1" applyBorder="1" applyAlignment="1">
      <alignment vertical="center" wrapText="1"/>
    </xf>
    <xf numFmtId="0" fontId="22" fillId="2" borderId="63" xfId="35" applyFont="1" applyFill="1" applyBorder="1" applyAlignment="1">
      <alignment horizontal="left" vertical="center" wrapText="1"/>
    </xf>
    <xf numFmtId="178" fontId="0" fillId="3" borderId="1" xfId="0" applyNumberFormat="1" applyFill="1" applyBorder="1" applyAlignment="1">
      <alignment horizontal="center" vertical="center"/>
    </xf>
    <xf numFmtId="0" fontId="17" fillId="3" borderId="3" xfId="0" applyFont="1" applyFill="1" applyBorder="1" applyAlignment="1">
      <alignment horizontal="center" vertical="center"/>
    </xf>
    <xf numFmtId="14" fontId="17" fillId="3" borderId="3" xfId="0" quotePrefix="1" applyNumberFormat="1" applyFont="1" applyFill="1" applyBorder="1" applyAlignment="1">
      <alignment horizontal="center" vertical="center"/>
    </xf>
    <xf numFmtId="15" fontId="17" fillId="3" borderId="3" xfId="0" applyNumberFormat="1" applyFont="1" applyFill="1" applyBorder="1" applyAlignment="1">
      <alignment horizontal="center" vertical="center"/>
    </xf>
    <xf numFmtId="166" fontId="17" fillId="3" borderId="3" xfId="0" applyNumberFormat="1" applyFont="1" applyFill="1" applyBorder="1" applyAlignment="1">
      <alignment horizontal="center" vertical="center"/>
    </xf>
    <xf numFmtId="2" fontId="17" fillId="3" borderId="3" xfId="0" applyNumberFormat="1" applyFont="1" applyFill="1" applyBorder="1" applyAlignment="1">
      <alignment horizontal="center" vertical="center"/>
    </xf>
    <xf numFmtId="0" fontId="17" fillId="3" borderId="3" xfId="0" applyFont="1" applyFill="1" applyBorder="1"/>
    <xf numFmtId="0" fontId="19" fillId="3" borderId="1" xfId="0" applyFont="1" applyFill="1" applyBorder="1" applyAlignment="1">
      <alignment horizontal="center"/>
    </xf>
    <xf numFmtId="0" fontId="0" fillId="0" borderId="3" xfId="0" applyBorder="1" applyAlignment="1">
      <alignment horizontal="center" vertical="center"/>
    </xf>
    <xf numFmtId="0" fontId="0" fillId="0" borderId="3" xfId="0" applyBorder="1" applyAlignment="1">
      <alignment horizontal="left" vertical="center"/>
    </xf>
    <xf numFmtId="1" fontId="0" fillId="0" borderId="3" xfId="0" applyNumberFormat="1" applyBorder="1" applyAlignment="1">
      <alignment horizontal="center" vertical="center"/>
    </xf>
    <xf numFmtId="0" fontId="0" fillId="4" borderId="3" xfId="0" applyFill="1" applyBorder="1" applyAlignment="1">
      <alignment horizontal="center" vertical="center"/>
    </xf>
    <xf numFmtId="0" fontId="16" fillId="0" borderId="3" xfId="0" applyFont="1" applyBorder="1" applyAlignment="1">
      <alignment vertical="center"/>
    </xf>
    <xf numFmtId="166" fontId="21" fillId="3" borderId="1" xfId="43" quotePrefix="1" applyNumberFormat="1" applyFont="1" applyFill="1" applyBorder="1" applyAlignment="1">
      <alignment horizontal="left" vertical="center" indent="1"/>
    </xf>
    <xf numFmtId="166" fontId="21" fillId="3" borderId="1" xfId="43" quotePrefix="1" applyNumberFormat="1" applyFont="1" applyFill="1" applyBorder="1" applyAlignment="1">
      <alignment horizontal="center" vertical="center"/>
    </xf>
    <xf numFmtId="166" fontId="74" fillId="3" borderId="1" xfId="0" applyNumberFormat="1" applyFont="1" applyFill="1" applyBorder="1" applyAlignment="1">
      <alignment horizontal="center" vertical="center" wrapText="1"/>
    </xf>
    <xf numFmtId="0" fontId="74" fillId="3" borderId="1" xfId="0" applyFont="1" applyFill="1" applyBorder="1" applyAlignment="1">
      <alignment horizontal="center" vertical="center"/>
    </xf>
    <xf numFmtId="0" fontId="0" fillId="11" borderId="2" xfId="0" applyFill="1" applyBorder="1" applyAlignment="1">
      <alignment horizontal="center" vertical="center"/>
    </xf>
    <xf numFmtId="166" fontId="0" fillId="11" borderId="1" xfId="0" applyNumberFormat="1" applyFill="1" applyBorder="1" applyAlignment="1">
      <alignment horizontal="center" vertical="center"/>
    </xf>
    <xf numFmtId="0" fontId="43" fillId="3" borderId="0" xfId="0" applyFont="1" applyFill="1" applyAlignment="1">
      <alignment horizontal="center" vertical="center"/>
    </xf>
    <xf numFmtId="0" fontId="43" fillId="3" borderId="1" xfId="0" applyFont="1" applyFill="1" applyBorder="1"/>
    <xf numFmtId="17" fontId="17" fillId="3" borderId="3" xfId="0" applyNumberFormat="1" applyFont="1" applyFill="1" applyBorder="1" applyAlignment="1">
      <alignment horizontal="center" vertical="center"/>
    </xf>
    <xf numFmtId="0" fontId="17" fillId="3" borderId="0" xfId="43" applyFont="1" applyFill="1" applyAlignment="1">
      <alignment horizontal="center"/>
    </xf>
    <xf numFmtId="14" fontId="17" fillId="3" borderId="0" xfId="0" quotePrefix="1" applyNumberFormat="1" applyFont="1" applyFill="1" applyAlignment="1">
      <alignment horizontal="center" vertical="center"/>
    </xf>
    <xf numFmtId="0" fontId="17" fillId="3" borderId="1" xfId="0" applyFont="1" applyFill="1" applyBorder="1" applyAlignment="1">
      <alignment horizontal="center"/>
    </xf>
    <xf numFmtId="0" fontId="12" fillId="0" borderId="10" xfId="0" applyFont="1" applyBorder="1" applyAlignment="1">
      <alignment horizontal="center" vertical="center" wrapText="1"/>
    </xf>
    <xf numFmtId="17" fontId="17" fillId="11" borderId="1" xfId="0" applyNumberFormat="1" applyFont="1" applyFill="1" applyBorder="1" applyAlignment="1">
      <alignment horizontal="center" vertical="center"/>
    </xf>
    <xf numFmtId="0" fontId="12" fillId="31" borderId="2" xfId="0" applyFont="1" applyFill="1" applyBorder="1" applyAlignment="1">
      <alignment vertical="center"/>
    </xf>
    <xf numFmtId="0" fontId="12" fillId="31" borderId="1" xfId="0" applyFont="1" applyFill="1" applyBorder="1" applyAlignment="1">
      <alignment vertical="center"/>
    </xf>
    <xf numFmtId="0" fontId="12" fillId="31" borderId="10" xfId="0" applyFont="1" applyFill="1" applyBorder="1" applyAlignment="1">
      <alignment vertical="center"/>
    </xf>
    <xf numFmtId="16" fontId="22" fillId="3" borderId="1" xfId="0" applyNumberFormat="1" applyFont="1" applyFill="1" applyBorder="1" applyAlignment="1">
      <alignment horizontal="left" vertical="top" wrapText="1"/>
    </xf>
    <xf numFmtId="176" fontId="28" fillId="9" borderId="1" xfId="98" applyNumberFormat="1" applyFont="1" applyFill="1" applyBorder="1" applyAlignment="1">
      <alignment vertical="center"/>
    </xf>
    <xf numFmtId="176" fontId="28" fillId="9" borderId="10" xfId="98" applyNumberFormat="1" applyFont="1" applyFill="1" applyBorder="1" applyAlignment="1">
      <alignment vertical="top"/>
    </xf>
    <xf numFmtId="176" fontId="28" fillId="9" borderId="1" xfId="98" applyNumberFormat="1" applyFont="1" applyFill="1" applyBorder="1" applyAlignment="1">
      <alignment horizontal="left" vertical="center"/>
    </xf>
    <xf numFmtId="16" fontId="22" fillId="3" borderId="1" xfId="0" applyNumberFormat="1" applyFont="1" applyFill="1" applyBorder="1" applyAlignment="1">
      <alignment vertical="center" wrapText="1"/>
    </xf>
    <xf numFmtId="178" fontId="0" fillId="0" borderId="0" xfId="0" applyNumberFormat="1" applyAlignment="1">
      <alignment horizontal="center" vertical="center"/>
    </xf>
    <xf numFmtId="180" fontId="0" fillId="0" borderId="0" xfId="0" applyNumberFormat="1" applyAlignment="1">
      <alignment horizontal="center" vertical="center"/>
    </xf>
    <xf numFmtId="178" fontId="0" fillId="11" borderId="1" xfId="0" applyNumberFormat="1" applyFill="1" applyBorder="1" applyAlignment="1">
      <alignment horizontal="center" vertical="center"/>
    </xf>
    <xf numFmtId="0" fontId="96" fillId="0" borderId="0" xfId="0" applyFont="1"/>
    <xf numFmtId="14" fontId="43" fillId="3" borderId="1" xfId="0" quotePrefix="1" applyNumberFormat="1" applyFont="1" applyFill="1" applyBorder="1" applyAlignment="1">
      <alignment horizontal="center" vertical="center"/>
    </xf>
    <xf numFmtId="15" fontId="43" fillId="3" borderId="1" xfId="0" applyNumberFormat="1" applyFont="1" applyFill="1" applyBorder="1" applyAlignment="1">
      <alignment horizontal="center" vertical="center"/>
    </xf>
    <xf numFmtId="166" fontId="43" fillId="3" borderId="1" xfId="0" applyNumberFormat="1" applyFont="1" applyFill="1" applyBorder="1" applyAlignment="1">
      <alignment horizontal="center" vertical="center"/>
    </xf>
    <xf numFmtId="2" fontId="43" fillId="3" borderId="1" xfId="0" applyNumberFormat="1" applyFont="1" applyFill="1" applyBorder="1" applyAlignment="1">
      <alignment horizontal="center" vertical="center"/>
    </xf>
    <xf numFmtId="17" fontId="43" fillId="3" borderId="1" xfId="0" applyNumberFormat="1" applyFont="1" applyFill="1" applyBorder="1" applyAlignment="1">
      <alignment horizontal="center" vertical="center"/>
    </xf>
    <xf numFmtId="166" fontId="15" fillId="0" borderId="1" xfId="0" applyNumberFormat="1" applyFont="1" applyBorder="1" applyAlignment="1">
      <alignment vertical="center"/>
    </xf>
    <xf numFmtId="0" fontId="0" fillId="3" borderId="1" xfId="0" applyFill="1" applyBorder="1" applyAlignment="1">
      <alignment vertical="center"/>
    </xf>
    <xf numFmtId="0" fontId="17" fillId="3" borderId="1" xfId="0" applyFont="1" applyFill="1" applyBorder="1" applyAlignment="1">
      <alignment vertical="center"/>
    </xf>
    <xf numFmtId="0" fontId="23" fillId="3" borderId="0" xfId="0" applyFont="1" applyFill="1" applyAlignment="1">
      <alignment horizontal="center" vertical="center"/>
    </xf>
    <xf numFmtId="0" fontId="23" fillId="3" borderId="1" xfId="0" applyFont="1" applyFill="1" applyBorder="1" applyAlignment="1">
      <alignment horizontal="center"/>
    </xf>
    <xf numFmtId="49" fontId="17" fillId="3" borderId="1" xfId="0" quotePrefix="1" applyNumberFormat="1" applyFont="1" applyFill="1" applyBorder="1" applyAlignment="1">
      <alignment horizontal="center" vertical="top" wrapText="1"/>
    </xf>
    <xf numFmtId="178" fontId="0" fillId="3" borderId="0" xfId="0" applyNumberFormat="1" applyFill="1" applyAlignment="1">
      <alignment horizontal="center" vertical="center"/>
    </xf>
    <xf numFmtId="167" fontId="20" fillId="2" borderId="29" xfId="35" applyNumberFormat="1" applyFont="1" applyFill="1" applyBorder="1" applyAlignment="1">
      <alignment horizontal="center" vertical="center"/>
    </xf>
    <xf numFmtId="167" fontId="58" fillId="2" borderId="29" xfId="35" applyNumberFormat="1" applyFont="1" applyFill="1" applyBorder="1" applyAlignment="1">
      <alignment horizontal="center" vertical="center"/>
    </xf>
    <xf numFmtId="0" fontId="22" fillId="2" borderId="54" xfId="35" applyFont="1" applyFill="1" applyBorder="1" applyAlignment="1">
      <alignment horizontal="center" vertical="center"/>
    </xf>
    <xf numFmtId="167" fontId="20" fillId="2" borderId="9" xfId="35" applyNumberFormat="1" applyFont="1" applyFill="1" applyBorder="1" applyAlignment="1">
      <alignment vertical="center"/>
    </xf>
    <xf numFmtId="0" fontId="0" fillId="0" borderId="29" xfId="0" applyBorder="1" applyAlignment="1">
      <alignment horizontal="center" vertical="center"/>
    </xf>
    <xf numFmtId="0" fontId="23" fillId="3" borderId="1" xfId="0" applyFont="1" applyFill="1" applyBorder="1"/>
    <xf numFmtId="166" fontId="0" fillId="3" borderId="9" xfId="0" applyNumberFormat="1" applyFill="1" applyBorder="1" applyAlignment="1">
      <alignment horizontal="center" vertical="center"/>
    </xf>
    <xf numFmtId="0" fontId="0" fillId="0" borderId="10" xfId="0" applyBorder="1" applyAlignment="1">
      <alignment horizontal="center" vertical="center" wrapText="1"/>
    </xf>
    <xf numFmtId="15" fontId="0" fillId="0" borderId="29" xfId="0" applyNumberFormat="1" applyBorder="1" applyAlignment="1">
      <alignment horizontal="center" vertical="center"/>
    </xf>
    <xf numFmtId="178" fontId="0" fillId="0" borderId="29" xfId="0" applyNumberFormat="1" applyBorder="1" applyAlignment="1">
      <alignment horizontal="center" vertical="center"/>
    </xf>
    <xf numFmtId="0" fontId="0" fillId="0" borderId="12" xfId="0" applyBorder="1" applyAlignment="1">
      <alignment horizontal="center" vertical="center" wrapText="1"/>
    </xf>
    <xf numFmtId="0" fontId="22" fillId="3" borderId="1" xfId="0" applyFont="1" applyFill="1" applyBorder="1"/>
    <xf numFmtId="49" fontId="17" fillId="3" borderId="1" xfId="0" applyNumberFormat="1" applyFont="1" applyFill="1" applyBorder="1" applyAlignment="1">
      <alignment horizontal="center" vertical="top"/>
    </xf>
    <xf numFmtId="49" fontId="17" fillId="3" borderId="1" xfId="0" quotePrefix="1" applyNumberFormat="1" applyFont="1" applyFill="1" applyBorder="1" applyAlignment="1">
      <alignment horizontal="center" vertical="top"/>
    </xf>
    <xf numFmtId="17" fontId="0" fillId="11" borderId="10" xfId="0" applyNumberFormat="1" applyFill="1" applyBorder="1" applyAlignment="1">
      <alignment horizontal="center" vertical="center" wrapText="1"/>
    </xf>
    <xf numFmtId="0" fontId="22" fillId="11" borderId="1" xfId="0" applyFont="1" applyFill="1" applyBorder="1"/>
    <xf numFmtId="0" fontId="23" fillId="2" borderId="63" xfId="35" applyFont="1" applyFill="1" applyBorder="1" applyAlignment="1">
      <alignment vertical="center" wrapText="1"/>
    </xf>
    <xf numFmtId="0" fontId="43" fillId="11" borderId="1" xfId="0" applyFont="1" applyFill="1" applyBorder="1" applyAlignment="1">
      <alignment horizontal="center" vertical="center"/>
    </xf>
    <xf numFmtId="0" fontId="23" fillId="11" borderId="1" xfId="0" applyFont="1" applyFill="1" applyBorder="1"/>
    <xf numFmtId="0" fontId="17" fillId="2" borderId="30" xfId="35" applyFont="1" applyFill="1" applyBorder="1" applyAlignment="1">
      <alignment horizontal="center" vertical="center"/>
    </xf>
    <xf numFmtId="0" fontId="17" fillId="2" borderId="0" xfId="35" applyFont="1" applyFill="1" applyAlignment="1">
      <alignment horizontal="center" vertical="center"/>
    </xf>
    <xf numFmtId="0" fontId="13" fillId="2" borderId="0" xfId="35" applyFont="1" applyFill="1" applyAlignment="1">
      <alignment horizontal="center" vertical="center" wrapText="1"/>
    </xf>
    <xf numFmtId="0" fontId="4" fillId="2" borderId="15" xfId="35" applyFont="1" applyFill="1" applyBorder="1" applyAlignment="1">
      <alignment horizontal="left" vertical="center"/>
    </xf>
    <xf numFmtId="0" fontId="4" fillId="2" borderId="111" xfId="35" applyFont="1" applyFill="1" applyBorder="1" applyAlignment="1">
      <alignment horizontal="left" vertical="center"/>
    </xf>
    <xf numFmtId="0" fontId="2" fillId="2" borderId="15" xfId="35" applyFont="1" applyFill="1" applyBorder="1" applyAlignment="1">
      <alignment horizontal="left" vertical="center"/>
    </xf>
    <xf numFmtId="0" fontId="2" fillId="2" borderId="111" xfId="35" applyFont="1" applyFill="1" applyBorder="1" applyAlignment="1">
      <alignment horizontal="left" vertical="center"/>
    </xf>
    <xf numFmtId="167" fontId="20" fillId="2" borderId="3" xfId="35" applyNumberFormat="1" applyFont="1" applyFill="1" applyBorder="1" applyAlignment="1">
      <alignment horizontal="center" vertical="center"/>
    </xf>
    <xf numFmtId="167" fontId="20" fillId="2" borderId="29" xfId="35" applyNumberFormat="1" applyFont="1" applyFill="1" applyBorder="1" applyAlignment="1">
      <alignment horizontal="center" vertical="center"/>
    </xf>
    <xf numFmtId="167" fontId="58" fillId="2" borderId="3" xfId="35" applyNumberFormat="1" applyFont="1" applyFill="1" applyBorder="1" applyAlignment="1">
      <alignment horizontal="center" vertical="center"/>
    </xf>
    <xf numFmtId="167" fontId="58" fillId="2" borderId="29" xfId="35" applyNumberFormat="1" applyFont="1" applyFill="1" applyBorder="1" applyAlignment="1">
      <alignment horizontal="center" vertical="center"/>
    </xf>
    <xf numFmtId="0" fontId="22" fillId="2" borderId="7" xfId="35" applyFont="1" applyFill="1" applyBorder="1" applyAlignment="1">
      <alignment horizontal="center" vertical="center"/>
    </xf>
    <xf numFmtId="0" fontId="22" fillId="2" borderId="54" xfId="35" applyFont="1" applyFill="1" applyBorder="1" applyAlignment="1">
      <alignment horizontal="center" vertical="center"/>
    </xf>
    <xf numFmtId="0" fontId="39" fillId="2" borderId="48" xfId="35" applyFont="1" applyFill="1" applyBorder="1" applyAlignment="1">
      <alignment horizontal="center" vertical="center" wrapText="1"/>
    </xf>
    <xf numFmtId="0" fontId="17" fillId="2" borderId="15" xfId="35" applyFont="1" applyFill="1" applyBorder="1" applyAlignment="1">
      <alignment horizontal="left" vertical="center"/>
    </xf>
    <xf numFmtId="0" fontId="17" fillId="2" borderId="111" xfId="35" applyFont="1" applyFill="1" applyBorder="1" applyAlignment="1">
      <alignment horizontal="left" vertical="center"/>
    </xf>
    <xf numFmtId="0" fontId="17" fillId="0" borderId="3" xfId="35" applyFont="1" applyBorder="1" applyAlignment="1">
      <alignment horizontal="center" vertical="center" wrapText="1"/>
    </xf>
    <xf numFmtId="0" fontId="17" fillId="0" borderId="29" xfId="35" applyFont="1" applyBorder="1" applyAlignment="1">
      <alignment horizontal="center" vertical="center" wrapText="1"/>
    </xf>
    <xf numFmtId="0" fontId="17" fillId="0" borderId="9" xfId="35" applyFont="1" applyBorder="1" applyAlignment="1">
      <alignment horizontal="center" vertical="center" wrapText="1"/>
    </xf>
    <xf numFmtId="0" fontId="15" fillId="11" borderId="0" xfId="99" applyFont="1" applyFill="1" applyAlignment="1">
      <alignment horizontal="center" vertical="center"/>
    </xf>
    <xf numFmtId="0" fontId="31" fillId="3" borderId="22" xfId="99" applyFont="1" applyFill="1" applyBorder="1" applyAlignment="1">
      <alignment horizontal="center" vertical="center" wrapText="1"/>
    </xf>
    <xf numFmtId="0" fontId="31" fillId="3" borderId="33" xfId="99" applyFont="1" applyFill="1" applyBorder="1" applyAlignment="1">
      <alignment horizontal="center" vertical="center" wrapText="1"/>
    </xf>
    <xf numFmtId="0" fontId="70" fillId="3" borderId="1" xfId="99" applyFont="1" applyFill="1" applyBorder="1" applyAlignment="1">
      <alignment horizontal="center"/>
    </xf>
    <xf numFmtId="0" fontId="45" fillId="11" borderId="0" xfId="99" applyFont="1" applyFill="1" applyAlignment="1">
      <alignment horizontal="center" vertical="center"/>
    </xf>
    <xf numFmtId="0" fontId="45" fillId="11" borderId="67" xfId="99" applyFont="1" applyFill="1" applyBorder="1" applyAlignment="1">
      <alignment horizontal="center" vertical="center"/>
    </xf>
    <xf numFmtId="0" fontId="31" fillId="28" borderId="22" xfId="103" applyFont="1" applyFill="1" applyBorder="1" applyAlignment="1">
      <alignment horizontal="center"/>
    </xf>
    <xf numFmtId="0" fontId="31" fillId="28" borderId="20" xfId="103" applyFont="1" applyFill="1" applyBorder="1" applyAlignment="1">
      <alignment horizontal="center"/>
    </xf>
    <xf numFmtId="0" fontId="31" fillId="28" borderId="33" xfId="103" applyFont="1" applyFill="1" applyBorder="1" applyAlignment="1">
      <alignment horizontal="center"/>
    </xf>
    <xf numFmtId="0" fontId="72" fillId="0" borderId="1" xfId="0" applyFont="1" applyBorder="1" applyAlignment="1">
      <alignment horizontal="center" vertical="center"/>
    </xf>
    <xf numFmtId="0" fontId="72" fillId="0" borderId="72" xfId="0" applyFont="1" applyBorder="1" applyAlignment="1">
      <alignment horizontal="center" vertical="center"/>
    </xf>
    <xf numFmtId="0" fontId="72" fillId="0" borderId="81" xfId="0" applyFont="1" applyBorder="1" applyAlignment="1">
      <alignment horizontal="center" vertical="center"/>
    </xf>
    <xf numFmtId="0" fontId="72" fillId="0" borderId="73" xfId="0" applyFont="1" applyBorder="1" applyAlignment="1">
      <alignment horizontal="center" vertical="center"/>
    </xf>
    <xf numFmtId="0" fontId="70" fillId="3" borderId="75" xfId="99" applyFont="1" applyFill="1" applyBorder="1" applyAlignment="1">
      <alignment horizontal="center"/>
    </xf>
    <xf numFmtId="0" fontId="70" fillId="3" borderId="93" xfId="99" applyFont="1" applyFill="1" applyBorder="1" applyAlignment="1">
      <alignment horizontal="center"/>
    </xf>
    <xf numFmtId="0" fontId="70" fillId="3" borderId="76" xfId="99" applyFont="1" applyFill="1" applyBorder="1" applyAlignment="1">
      <alignment horizontal="center"/>
    </xf>
    <xf numFmtId="0" fontId="92" fillId="11" borderId="67" xfId="99" applyFont="1" applyFill="1" applyBorder="1" applyAlignment="1">
      <alignment horizontal="center" vertical="center"/>
    </xf>
    <xf numFmtId="0" fontId="45" fillId="5" borderId="0" xfId="99" applyFont="1" applyFill="1" applyAlignment="1">
      <alignment horizontal="center" vertical="center"/>
    </xf>
    <xf numFmtId="0" fontId="15" fillId="0" borderId="67" xfId="99" applyFont="1" applyBorder="1" applyAlignment="1">
      <alignment horizontal="center" vertical="center"/>
    </xf>
    <xf numFmtId="0" fontId="31" fillId="5" borderId="0" xfId="99" applyFont="1" applyFill="1" applyAlignment="1">
      <alignment horizontal="center" vertical="center"/>
    </xf>
    <xf numFmtId="0" fontId="59" fillId="3" borderId="86" xfId="99" applyFont="1" applyFill="1" applyBorder="1" applyAlignment="1">
      <alignment horizontal="center"/>
    </xf>
    <xf numFmtId="0" fontId="59" fillId="3" borderId="87" xfId="99" applyFont="1" applyFill="1" applyBorder="1" applyAlignment="1">
      <alignment horizontal="center"/>
    </xf>
    <xf numFmtId="0" fontId="59" fillId="3" borderId="74" xfId="99" applyFont="1" applyFill="1" applyBorder="1" applyAlignment="1">
      <alignment horizontal="center"/>
    </xf>
    <xf numFmtId="0" fontId="59" fillId="3" borderId="97" xfId="99" applyFont="1" applyFill="1" applyBorder="1" applyAlignment="1">
      <alignment horizontal="center"/>
    </xf>
    <xf numFmtId="0" fontId="59" fillId="3" borderId="100" xfId="99" applyFont="1" applyFill="1" applyBorder="1" applyAlignment="1">
      <alignment horizontal="center"/>
    </xf>
    <xf numFmtId="0" fontId="59" fillId="3" borderId="96" xfId="99" applyFont="1" applyFill="1" applyBorder="1" applyAlignment="1">
      <alignment horizontal="center"/>
    </xf>
    <xf numFmtId="0" fontId="28" fillId="3" borderId="94" xfId="99" applyFont="1" applyFill="1" applyBorder="1" applyAlignment="1">
      <alignment horizontal="center"/>
    </xf>
    <xf numFmtId="0" fontId="28" fillId="3" borderId="95" xfId="99" applyFont="1" applyFill="1" applyBorder="1" applyAlignment="1">
      <alignment horizontal="center"/>
    </xf>
    <xf numFmtId="0" fontId="28" fillId="3" borderId="86" xfId="99" applyFont="1" applyFill="1" applyBorder="1" applyAlignment="1">
      <alignment horizontal="left" vertical="center"/>
    </xf>
    <xf numFmtId="0" fontId="28" fillId="3" borderId="74" xfId="99" applyFont="1" applyFill="1" applyBorder="1" applyAlignment="1">
      <alignment horizontal="left" vertical="center"/>
    </xf>
    <xf numFmtId="0" fontId="31" fillId="3" borderId="22" xfId="99" applyFont="1" applyFill="1" applyBorder="1" applyAlignment="1">
      <alignment horizontal="center"/>
    </xf>
    <xf numFmtId="0" fontId="31" fillId="3" borderId="33" xfId="99" applyFont="1" applyFill="1" applyBorder="1" applyAlignment="1">
      <alignment horizontal="center"/>
    </xf>
    <xf numFmtId="0" fontId="28" fillId="3" borderId="22" xfId="99" applyFont="1" applyFill="1" applyBorder="1" applyAlignment="1">
      <alignment horizontal="center"/>
    </xf>
    <xf numFmtId="0" fontId="28" fillId="3" borderId="33" xfId="99" applyFont="1" applyFill="1" applyBorder="1" applyAlignment="1">
      <alignment horizontal="center"/>
    </xf>
    <xf numFmtId="0" fontId="59" fillId="3" borderId="22" xfId="99" applyFont="1" applyFill="1" applyBorder="1" applyAlignment="1">
      <alignment horizontal="center"/>
    </xf>
    <xf numFmtId="0" fontId="59" fillId="3" borderId="33" xfId="99" applyFont="1" applyFill="1" applyBorder="1" applyAlignment="1">
      <alignment horizontal="center"/>
    </xf>
    <xf numFmtId="0" fontId="28" fillId="3" borderId="103" xfId="99" applyFont="1" applyFill="1" applyBorder="1" applyAlignment="1">
      <alignment horizontal="center"/>
    </xf>
    <xf numFmtId="0" fontId="28" fillId="3" borderId="104" xfId="99" applyFont="1" applyFill="1" applyBorder="1" applyAlignment="1">
      <alignment horizontal="center"/>
    </xf>
    <xf numFmtId="0" fontId="59" fillId="3" borderId="102" xfId="99" applyFont="1" applyFill="1" applyBorder="1" applyAlignment="1">
      <alignment horizontal="center"/>
    </xf>
    <xf numFmtId="0" fontId="59" fillId="3" borderId="105" xfId="99" applyFont="1" applyFill="1" applyBorder="1" applyAlignment="1">
      <alignment horizontal="center"/>
    </xf>
    <xf numFmtId="0" fontId="59" fillId="3" borderId="101" xfId="99" applyFont="1" applyFill="1" applyBorder="1" applyAlignment="1">
      <alignment horizontal="center"/>
    </xf>
    <xf numFmtId="0" fontId="59" fillId="3" borderId="106" xfId="99" applyFont="1" applyFill="1" applyBorder="1" applyAlignment="1">
      <alignment horizontal="center"/>
    </xf>
    <xf numFmtId="0" fontId="59" fillId="3" borderId="107" xfId="99" applyFont="1" applyFill="1" applyBorder="1" applyAlignment="1">
      <alignment horizontal="center"/>
    </xf>
    <xf numFmtId="0" fontId="28" fillId="3" borderId="101" xfId="99" applyFont="1" applyFill="1" applyBorder="1" applyAlignment="1">
      <alignment horizontal="left" vertical="center"/>
    </xf>
    <xf numFmtId="0" fontId="28" fillId="3" borderId="102" xfId="99" applyFont="1" applyFill="1" applyBorder="1" applyAlignment="1">
      <alignment horizontal="left" vertical="center"/>
    </xf>
    <xf numFmtId="1" fontId="28" fillId="3" borderId="30" xfId="99" applyNumberFormat="1" applyFont="1" applyFill="1" applyBorder="1" applyAlignment="1">
      <alignment horizontal="center" vertical="center"/>
    </xf>
    <xf numFmtId="0" fontId="34" fillId="3" borderId="1" xfId="33" applyFont="1" applyFill="1" applyBorder="1" applyAlignment="1">
      <alignment horizontal="center" vertical="center"/>
    </xf>
    <xf numFmtId="166" fontId="34" fillId="3" borderId="1" xfId="33" applyNumberFormat="1" applyFont="1" applyFill="1" applyBorder="1" applyAlignment="1">
      <alignment horizontal="center" vertical="center"/>
    </xf>
    <xf numFmtId="0" fontId="28" fillId="3" borderId="0" xfId="99" applyFont="1" applyFill="1" applyAlignment="1">
      <alignment horizontal="center" vertical="center"/>
    </xf>
    <xf numFmtId="0" fontId="34" fillId="3" borderId="1" xfId="33" applyFont="1" applyFill="1" applyBorder="1" applyAlignment="1">
      <alignment horizontal="center"/>
    </xf>
    <xf numFmtId="2" fontId="34" fillId="3" borderId="1" xfId="33" applyNumberFormat="1" applyFont="1" applyFill="1" applyBorder="1" applyAlignment="1">
      <alignment horizontal="center"/>
    </xf>
    <xf numFmtId="166" fontId="34" fillId="3" borderId="22" xfId="33" applyNumberFormat="1" applyFont="1" applyFill="1" applyBorder="1" applyAlignment="1">
      <alignment horizontal="center" vertical="center"/>
    </xf>
    <xf numFmtId="166" fontId="34" fillId="3" borderId="33" xfId="33" applyNumberFormat="1" applyFont="1" applyFill="1" applyBorder="1" applyAlignment="1">
      <alignment horizontal="center" vertical="center"/>
    </xf>
    <xf numFmtId="166" fontId="34" fillId="3" borderId="20" xfId="33" applyNumberFormat="1" applyFont="1" applyFill="1" applyBorder="1" applyAlignment="1">
      <alignment horizontal="center" vertical="center"/>
    </xf>
    <xf numFmtId="0" fontId="28" fillId="11" borderId="3" xfId="99" applyFont="1" applyFill="1" applyBorder="1" applyAlignment="1">
      <alignment horizontal="center" vertical="center"/>
    </xf>
    <xf numFmtId="0" fontId="28" fillId="11" borderId="9" xfId="99" applyFont="1" applyFill="1" applyBorder="1" applyAlignment="1">
      <alignment horizontal="center" vertical="center"/>
    </xf>
    <xf numFmtId="1" fontId="28" fillId="13" borderId="30" xfId="99" applyNumberFormat="1" applyFont="1" applyFill="1" applyBorder="1" applyAlignment="1">
      <alignment horizontal="center" vertical="center"/>
    </xf>
    <xf numFmtId="0" fontId="34" fillId="3" borderId="22" xfId="33" applyFont="1" applyFill="1" applyBorder="1" applyAlignment="1">
      <alignment horizontal="center"/>
    </xf>
    <xf numFmtId="0" fontId="34" fillId="3" borderId="33" xfId="33" applyFont="1" applyFill="1" applyBorder="1" applyAlignment="1">
      <alignment horizontal="center"/>
    </xf>
    <xf numFmtId="166" fontId="34" fillId="3" borderId="22" xfId="33" applyNumberFormat="1" applyFont="1" applyFill="1" applyBorder="1" applyAlignment="1">
      <alignment horizontal="center"/>
    </xf>
    <xf numFmtId="166" fontId="34" fillId="3" borderId="33" xfId="33" applyNumberFormat="1" applyFont="1" applyFill="1" applyBorder="1" applyAlignment="1">
      <alignment horizontal="center"/>
    </xf>
    <xf numFmtId="0" fontId="34" fillId="3" borderId="0" xfId="33" applyFont="1" applyFill="1" applyAlignment="1">
      <alignment horizontal="center"/>
    </xf>
    <xf numFmtId="0" fontId="20" fillId="3" borderId="36" xfId="33" applyFont="1" applyFill="1" applyBorder="1" applyAlignment="1">
      <alignment horizontal="center" vertical="center"/>
    </xf>
    <xf numFmtId="0" fontId="20" fillId="3" borderId="37" xfId="33" applyFont="1" applyFill="1" applyBorder="1" applyAlignment="1">
      <alignment horizontal="center" vertical="center"/>
    </xf>
    <xf numFmtId="0" fontId="20" fillId="3" borderId="38" xfId="33" applyFont="1" applyFill="1" applyBorder="1" applyAlignment="1">
      <alignment horizontal="center" vertical="center"/>
    </xf>
    <xf numFmtId="14" fontId="14" fillId="3" borderId="17" xfId="99" applyNumberFormat="1" applyFont="1" applyFill="1" applyBorder="1" applyAlignment="1">
      <alignment horizontal="center"/>
    </xf>
    <xf numFmtId="0" fontId="14" fillId="3" borderId="17" xfId="99" applyFont="1" applyFill="1" applyBorder="1" applyAlignment="1">
      <alignment horizontal="center"/>
    </xf>
    <xf numFmtId="0" fontId="22" fillId="3" borderId="45" xfId="103" applyFont="1" applyFill="1" applyBorder="1" applyAlignment="1">
      <alignment horizontal="center"/>
    </xf>
    <xf numFmtId="0" fontId="31" fillId="3" borderId="41" xfId="99" applyFont="1" applyFill="1" applyBorder="1" applyAlignment="1">
      <alignment horizontal="center" vertical="center"/>
    </xf>
    <xf numFmtId="0" fontId="31" fillId="3" borderId="47" xfId="99" applyFont="1" applyFill="1" applyBorder="1" applyAlignment="1">
      <alignment horizontal="center" vertical="center"/>
    </xf>
    <xf numFmtId="0" fontId="31" fillId="3" borderId="34" xfId="99" applyFont="1" applyFill="1" applyBorder="1" applyAlignment="1">
      <alignment horizontal="center" vertical="center"/>
    </xf>
    <xf numFmtId="0" fontId="31" fillId="3" borderId="40" xfId="99" applyFont="1" applyFill="1" applyBorder="1" applyAlignment="1">
      <alignment horizontal="center" vertical="center"/>
    </xf>
    <xf numFmtId="0" fontId="31" fillId="3" borderId="41" xfId="99" applyFont="1" applyFill="1" applyBorder="1" applyAlignment="1">
      <alignment horizontal="center" vertical="center" wrapText="1"/>
    </xf>
    <xf numFmtId="0" fontId="31" fillId="3" borderId="47" xfId="99" applyFont="1" applyFill="1" applyBorder="1" applyAlignment="1">
      <alignment horizontal="center" vertical="center" wrapText="1"/>
    </xf>
    <xf numFmtId="0" fontId="31" fillId="3" borderId="34" xfId="99" applyFont="1" applyFill="1" applyBorder="1" applyAlignment="1">
      <alignment horizontal="center" vertical="center" wrapText="1"/>
    </xf>
    <xf numFmtId="0" fontId="31" fillId="3" borderId="40" xfId="99" applyFont="1" applyFill="1" applyBorder="1" applyAlignment="1">
      <alignment horizontal="center" vertical="center" wrapText="1"/>
    </xf>
    <xf numFmtId="0" fontId="59" fillId="3" borderId="74" xfId="99" applyFont="1" applyFill="1" applyBorder="1" applyAlignment="1">
      <alignment horizontal="center" vertical="center"/>
    </xf>
    <xf numFmtId="0" fontId="59" fillId="3" borderId="87" xfId="99" applyFont="1" applyFill="1" applyBorder="1" applyAlignment="1">
      <alignment horizontal="center" vertical="center"/>
    </xf>
    <xf numFmtId="0" fontId="28" fillId="3" borderId="98" xfId="99" applyFont="1" applyFill="1" applyBorder="1" applyAlignment="1">
      <alignment horizontal="center"/>
    </xf>
    <xf numFmtId="0" fontId="28" fillId="3" borderId="99" xfId="99" applyFont="1" applyFill="1" applyBorder="1" applyAlignment="1">
      <alignment horizontal="center"/>
    </xf>
    <xf numFmtId="0" fontId="34" fillId="3" borderId="22" xfId="33" applyFont="1" applyFill="1" applyBorder="1" applyAlignment="1">
      <alignment horizontal="center" vertical="center"/>
    </xf>
    <xf numFmtId="0" fontId="34" fillId="3" borderId="20" xfId="33" applyFont="1" applyFill="1" applyBorder="1" applyAlignment="1">
      <alignment horizontal="center" vertical="center"/>
    </xf>
    <xf numFmtId="0" fontId="34" fillId="3" borderId="33" xfId="33" applyFont="1" applyFill="1" applyBorder="1" applyAlignment="1">
      <alignment horizontal="center" vertical="center"/>
    </xf>
    <xf numFmtId="0" fontId="28" fillId="3" borderId="96" xfId="99" applyFont="1" applyFill="1" applyBorder="1" applyAlignment="1">
      <alignment horizontal="left" vertical="center"/>
    </xf>
    <xf numFmtId="0" fontId="28" fillId="3" borderId="97" xfId="99" applyFont="1" applyFill="1" applyBorder="1" applyAlignment="1">
      <alignment horizontal="left" vertical="center"/>
    </xf>
    <xf numFmtId="0" fontId="71" fillId="3" borderId="90" xfId="99" applyFont="1" applyFill="1" applyBorder="1" applyAlignment="1">
      <alignment horizontal="center"/>
    </xf>
    <xf numFmtId="0" fontId="71" fillId="3" borderId="91" xfId="99" applyFont="1" applyFill="1" applyBorder="1" applyAlignment="1">
      <alignment horizontal="center"/>
    </xf>
    <xf numFmtId="0" fontId="71" fillId="3" borderId="92" xfId="99" applyFont="1" applyFill="1" applyBorder="1" applyAlignment="1">
      <alignment horizontal="center"/>
    </xf>
    <xf numFmtId="0" fontId="70" fillId="33" borderId="0" xfId="99" applyFont="1" applyFill="1" applyAlignment="1">
      <alignment horizontal="center"/>
    </xf>
    <xf numFmtId="0" fontId="71" fillId="3" borderId="1" xfId="99" applyFont="1" applyFill="1" applyBorder="1" applyAlignment="1">
      <alignment horizontal="center"/>
    </xf>
    <xf numFmtId="0" fontId="34" fillId="3" borderId="41" xfId="33" applyFont="1" applyFill="1" applyBorder="1" applyAlignment="1">
      <alignment horizontal="center" vertical="center"/>
    </xf>
    <xf numFmtId="0" fontId="34" fillId="3" borderId="32" xfId="33" applyFont="1" applyFill="1" applyBorder="1" applyAlignment="1">
      <alignment horizontal="center" vertical="center"/>
    </xf>
    <xf numFmtId="0" fontId="34" fillId="3" borderId="47" xfId="33" applyFont="1" applyFill="1" applyBorder="1" applyAlignment="1">
      <alignment horizontal="center" vertical="center"/>
    </xf>
    <xf numFmtId="0" fontId="34" fillId="3" borderId="34" xfId="33" applyFont="1" applyFill="1" applyBorder="1" applyAlignment="1">
      <alignment horizontal="center" vertical="center"/>
    </xf>
    <xf numFmtId="0" fontId="34" fillId="3" borderId="45" xfId="33" applyFont="1" applyFill="1" applyBorder="1" applyAlignment="1">
      <alignment horizontal="center" vertical="center"/>
    </xf>
    <xf numFmtId="0" fontId="34" fillId="3" borderId="40" xfId="33" applyFont="1" applyFill="1" applyBorder="1" applyAlignment="1">
      <alignment horizontal="center" vertical="center"/>
    </xf>
    <xf numFmtId="0" fontId="47" fillId="3" borderId="0" xfId="132" applyFont="1" applyFill="1" applyAlignment="1">
      <alignment horizontal="center"/>
    </xf>
    <xf numFmtId="166" fontId="89" fillId="3" borderId="22" xfId="132" applyNumberFormat="1" applyFont="1" applyFill="1" applyBorder="1" applyAlignment="1">
      <alignment horizontal="center" vertical="center" wrapText="1"/>
    </xf>
    <xf numFmtId="166" fontId="89" fillId="3" borderId="33" xfId="132" applyNumberFormat="1" applyFont="1" applyFill="1" applyBorder="1" applyAlignment="1">
      <alignment horizontal="center" vertical="center" wrapText="1"/>
    </xf>
    <xf numFmtId="0" fontId="89" fillId="3" borderId="1" xfId="132" applyFont="1" applyFill="1" applyBorder="1" applyAlignment="1">
      <alignment horizontal="center" vertical="center"/>
    </xf>
    <xf numFmtId="166" fontId="12" fillId="0" borderId="22" xfId="0" applyNumberFormat="1" applyFont="1" applyBorder="1" applyAlignment="1">
      <alignment horizontal="center" vertical="center"/>
    </xf>
    <xf numFmtId="166" fontId="12" fillId="0" borderId="33" xfId="0" applyNumberFormat="1" applyFont="1" applyBorder="1" applyAlignment="1">
      <alignment horizontal="center" vertical="center"/>
    </xf>
    <xf numFmtId="166" fontId="12" fillId="0" borderId="1" xfId="0" applyNumberFormat="1" applyFont="1" applyBorder="1" applyAlignment="1">
      <alignment horizontal="center" vertical="center"/>
    </xf>
    <xf numFmtId="0" fontId="31" fillId="0" borderId="42" xfId="0" applyFont="1" applyBorder="1" applyAlignment="1">
      <alignment horizontal="center" vertical="center"/>
    </xf>
    <xf numFmtId="0" fontId="31" fillId="0" borderId="43" xfId="0" applyFont="1" applyBorder="1" applyAlignment="1">
      <alignment horizontal="center" vertical="center"/>
    </xf>
    <xf numFmtId="0" fontId="15" fillId="0" borderId="65" xfId="0" applyFont="1" applyBorder="1" applyAlignment="1">
      <alignment horizontal="center" vertical="center"/>
    </xf>
    <xf numFmtId="0" fontId="15" fillId="0" borderId="49" xfId="0" applyFont="1" applyBorder="1" applyAlignment="1">
      <alignment horizontal="center" vertical="center"/>
    </xf>
    <xf numFmtId="0" fontId="12" fillId="0" borderId="39" xfId="0" applyFont="1" applyBorder="1" applyAlignment="1">
      <alignment horizontal="center" vertical="center" wrapText="1"/>
    </xf>
    <xf numFmtId="0" fontId="12" fillId="0" borderId="52" xfId="0" applyFont="1" applyBorder="1" applyAlignment="1">
      <alignment horizontal="center" vertical="center" wrapText="1"/>
    </xf>
    <xf numFmtId="0" fontId="12" fillId="0" borderId="88" xfId="0" applyFont="1" applyBorder="1" applyAlignment="1">
      <alignment horizontal="center" vertical="center" wrapText="1"/>
    </xf>
    <xf numFmtId="0" fontId="12" fillId="0" borderId="51" xfId="0" applyFont="1" applyBorder="1" applyAlignment="1">
      <alignment horizontal="center" vertical="center" wrapText="1"/>
    </xf>
    <xf numFmtId="0" fontId="12" fillId="0" borderId="1" xfId="0" applyFont="1" applyBorder="1" applyAlignment="1">
      <alignment horizontal="center" vertical="center" wrapText="1"/>
    </xf>
    <xf numFmtId="0" fontId="12" fillId="0" borderId="1" xfId="0" applyFont="1" applyBorder="1" applyAlignment="1">
      <alignment horizontal="center" vertical="center"/>
    </xf>
    <xf numFmtId="0" fontId="48" fillId="0" borderId="1" xfId="0" applyFont="1" applyBorder="1" applyAlignment="1">
      <alignment horizontal="center" vertical="center"/>
    </xf>
    <xf numFmtId="0" fontId="12" fillId="0" borderId="5" xfId="0" applyFont="1" applyBorder="1" applyAlignment="1">
      <alignment vertical="center"/>
    </xf>
    <xf numFmtId="0" fontId="12" fillId="0" borderId="6" xfId="0" applyFont="1" applyBorder="1" applyAlignment="1">
      <alignment vertical="center"/>
    </xf>
    <xf numFmtId="0" fontId="12" fillId="12" borderId="6" xfId="0" applyFont="1" applyFill="1" applyBorder="1" applyAlignment="1">
      <alignment horizontal="center" vertical="center"/>
    </xf>
    <xf numFmtId="0" fontId="12" fillId="6" borderId="17" xfId="0" applyFont="1" applyFill="1" applyBorder="1" applyAlignment="1">
      <alignment horizontal="center" vertical="center"/>
    </xf>
    <xf numFmtId="0" fontId="12" fillId="6" borderId="18" xfId="0" applyFont="1" applyFill="1" applyBorder="1" applyAlignment="1">
      <alignment horizontal="center" vertical="center"/>
    </xf>
    <xf numFmtId="0" fontId="24" fillId="3" borderId="36" xfId="0" applyFont="1" applyFill="1" applyBorder="1" applyAlignment="1">
      <alignment horizontal="center" vertical="center"/>
    </xf>
    <xf numFmtId="0" fontId="24" fillId="3" borderId="37" xfId="0" applyFont="1" applyFill="1" applyBorder="1" applyAlignment="1">
      <alignment horizontal="center" vertical="center"/>
    </xf>
    <xf numFmtId="0" fontId="24" fillId="3" borderId="38" xfId="0" applyFont="1" applyFill="1" applyBorder="1" applyAlignment="1">
      <alignment horizontal="center" vertical="center"/>
    </xf>
    <xf numFmtId="0" fontId="24" fillId="3" borderId="44" xfId="0" applyFont="1" applyFill="1" applyBorder="1" applyAlignment="1">
      <alignment horizontal="center" vertical="center"/>
    </xf>
    <xf numFmtId="0" fontId="24" fillId="3" borderId="45" xfId="0" applyFont="1" applyFill="1" applyBorder="1" applyAlignment="1">
      <alignment horizontal="center" vertical="center"/>
    </xf>
    <xf numFmtId="0" fontId="24" fillId="3" borderId="46" xfId="0" applyFont="1" applyFill="1" applyBorder="1" applyAlignment="1">
      <alignment horizontal="center" vertical="center"/>
    </xf>
    <xf numFmtId="0" fontId="22" fillId="3" borderId="7" xfId="0" applyFont="1" applyFill="1" applyBorder="1" applyAlignment="1">
      <alignment horizontal="center" vertical="center" wrapText="1"/>
    </xf>
    <xf numFmtId="0" fontId="22" fillId="3" borderId="23" xfId="0" applyFont="1" applyFill="1" applyBorder="1" applyAlignment="1">
      <alignment horizontal="center" vertical="center" wrapText="1"/>
    </xf>
    <xf numFmtId="0" fontId="22" fillId="3" borderId="22" xfId="0" applyFont="1" applyFill="1" applyBorder="1" applyAlignment="1">
      <alignment horizontal="center" vertical="center" wrapText="1"/>
    </xf>
    <xf numFmtId="0" fontId="22" fillId="3" borderId="33"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22" fillId="3" borderId="9" xfId="0" applyFont="1" applyFill="1" applyBorder="1" applyAlignment="1">
      <alignment horizontal="center" vertical="center" wrapText="1"/>
    </xf>
    <xf numFmtId="0" fontId="24" fillId="3" borderId="2" xfId="0" applyFont="1" applyFill="1" applyBorder="1" applyAlignment="1">
      <alignment horizontal="center" vertical="center"/>
    </xf>
    <xf numFmtId="0" fontId="24" fillId="3" borderId="1" xfId="0" applyFont="1" applyFill="1" applyBorder="1" applyAlignment="1">
      <alignment horizontal="center" vertical="center"/>
    </xf>
    <xf numFmtId="0" fontId="22" fillId="3" borderId="28" xfId="0" applyFont="1" applyFill="1" applyBorder="1" applyAlignment="1">
      <alignment horizontal="center" vertical="center" wrapText="1"/>
    </xf>
    <xf numFmtId="0" fontId="22" fillId="3" borderId="12" xfId="0" applyFont="1" applyFill="1" applyBorder="1" applyAlignment="1">
      <alignment horizontal="center" vertical="center" wrapText="1"/>
    </xf>
    <xf numFmtId="0" fontId="24" fillId="3" borderId="15" xfId="0" applyFont="1" applyFill="1" applyBorder="1" applyAlignment="1">
      <alignment horizontal="center" vertical="center"/>
    </xf>
    <xf numFmtId="0" fontId="24" fillId="3" borderId="20" xfId="0" applyFont="1" applyFill="1" applyBorder="1" applyAlignment="1">
      <alignment horizontal="center" vertical="center"/>
    </xf>
    <xf numFmtId="0" fontId="24" fillId="3" borderId="33" xfId="0" applyFont="1" applyFill="1" applyBorder="1" applyAlignment="1">
      <alignment horizontal="center" vertical="center"/>
    </xf>
    <xf numFmtId="17" fontId="12" fillId="3" borderId="42" xfId="0" applyNumberFormat="1" applyFont="1" applyFill="1" applyBorder="1" applyAlignment="1">
      <alignment horizontal="center" vertical="center"/>
    </xf>
    <xf numFmtId="17" fontId="12" fillId="3" borderId="17" xfId="0" applyNumberFormat="1" applyFont="1" applyFill="1" applyBorder="1" applyAlignment="1">
      <alignment horizontal="center" vertical="center"/>
    </xf>
    <xf numFmtId="17" fontId="12" fillId="3" borderId="43" xfId="0" applyNumberFormat="1" applyFont="1" applyFill="1" applyBorder="1" applyAlignment="1">
      <alignment horizontal="center" vertical="center"/>
    </xf>
    <xf numFmtId="0" fontId="24" fillId="3" borderId="13" xfId="0" applyFont="1" applyFill="1" applyBorder="1" applyAlignment="1">
      <alignment horizontal="center" vertical="center"/>
    </xf>
    <xf numFmtId="0" fontId="24" fillId="3" borderId="14" xfId="0" applyFont="1" applyFill="1" applyBorder="1" applyAlignment="1">
      <alignment horizontal="center" vertical="center"/>
    </xf>
    <xf numFmtId="0" fontId="24" fillId="3" borderId="16" xfId="0" applyFont="1" applyFill="1" applyBorder="1" applyAlignment="1">
      <alignment horizontal="center" vertical="center"/>
    </xf>
    <xf numFmtId="0" fontId="24" fillId="3" borderId="10" xfId="0" applyFont="1" applyFill="1" applyBorder="1" applyAlignment="1">
      <alignment horizontal="center" vertical="center"/>
    </xf>
    <xf numFmtId="0" fontId="22" fillId="3" borderId="2"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6" borderId="1" xfId="35" applyFont="1" applyFill="1" applyBorder="1" applyAlignment="1">
      <alignment horizontal="left" vertical="center" wrapText="1"/>
    </xf>
    <xf numFmtId="0" fontId="40" fillId="3" borderId="0" xfId="35" applyFont="1" applyFill="1" applyAlignment="1">
      <alignment horizontal="center" wrapText="1"/>
    </xf>
    <xf numFmtId="0" fontId="66" fillId="3" borderId="3" xfId="35" applyFont="1" applyFill="1" applyBorder="1" applyAlignment="1">
      <alignment horizontal="left" vertical="center" wrapText="1"/>
    </xf>
    <xf numFmtId="0" fontId="66" fillId="3" borderId="29" xfId="35" applyFont="1" applyFill="1" applyBorder="1" applyAlignment="1">
      <alignment horizontal="left" vertical="center" wrapText="1"/>
    </xf>
    <xf numFmtId="0" fontId="66" fillId="3" borderId="9" xfId="35" applyFont="1" applyFill="1" applyBorder="1" applyAlignment="1">
      <alignment horizontal="left" vertical="center" wrapText="1"/>
    </xf>
    <xf numFmtId="0" fontId="66" fillId="3" borderId="3" xfId="35" applyFont="1" applyFill="1" applyBorder="1" applyAlignment="1">
      <alignment horizontal="center" vertical="center"/>
    </xf>
    <xf numFmtId="0" fontId="66" fillId="3" borderId="29" xfId="35" applyFont="1" applyFill="1" applyBorder="1" applyAlignment="1">
      <alignment horizontal="center" vertical="center"/>
    </xf>
    <xf numFmtId="0" fontId="66" fillId="3" borderId="9" xfId="35" applyFont="1" applyFill="1" applyBorder="1" applyAlignment="1">
      <alignment horizontal="center" vertical="center"/>
    </xf>
    <xf numFmtId="0" fontId="24" fillId="3" borderId="48" xfId="0" applyFont="1" applyFill="1" applyBorder="1" applyAlignment="1">
      <alignment horizontal="center"/>
    </xf>
    <xf numFmtId="0" fontId="24" fillId="3" borderId="49" xfId="0" applyFont="1" applyFill="1" applyBorder="1" applyAlignment="1">
      <alignment horizontal="center"/>
    </xf>
    <xf numFmtId="0" fontId="24" fillId="3" borderId="50" xfId="0" applyFont="1" applyFill="1" applyBorder="1" applyAlignment="1">
      <alignment horizontal="center"/>
    </xf>
    <xf numFmtId="0" fontId="24" fillId="3" borderId="15" xfId="0" applyFont="1" applyFill="1" applyBorder="1" applyAlignment="1">
      <alignment horizontal="center"/>
    </xf>
    <xf numFmtId="0" fontId="24" fillId="3" borderId="20" xfId="0" applyFont="1" applyFill="1" applyBorder="1" applyAlignment="1">
      <alignment horizontal="center"/>
    </xf>
    <xf numFmtId="0" fontId="24" fillId="3" borderId="21" xfId="0" applyFont="1" applyFill="1" applyBorder="1" applyAlignment="1">
      <alignment horizontal="center"/>
    </xf>
    <xf numFmtId="0" fontId="15" fillId="0" borderId="1" xfId="0" applyFont="1" applyBorder="1" applyAlignment="1">
      <alignment horizontal="center" vertical="center"/>
    </xf>
    <xf numFmtId="0" fontId="24" fillId="3" borderId="1" xfId="0" applyFont="1" applyFill="1" applyBorder="1" applyAlignment="1">
      <alignment horizontal="center" wrapText="1"/>
    </xf>
    <xf numFmtId="0" fontId="24" fillId="3" borderId="1" xfId="0" applyFont="1" applyFill="1" applyBorder="1" applyAlignment="1">
      <alignment horizontal="center"/>
    </xf>
    <xf numFmtId="15" fontId="12" fillId="0" borderId="1" xfId="0" applyNumberFormat="1" applyFont="1" applyBorder="1" applyAlignment="1">
      <alignment horizontal="center" vertical="center"/>
    </xf>
    <xf numFmtId="0" fontId="12" fillId="0" borderId="13"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14" xfId="0" applyFont="1" applyBorder="1" applyAlignment="1">
      <alignment horizontal="center" vertical="center" wrapText="1"/>
    </xf>
    <xf numFmtId="0" fontId="12" fillId="0" borderId="14" xfId="0" applyFont="1" applyBorder="1" applyAlignment="1">
      <alignment horizontal="center" vertical="center"/>
    </xf>
    <xf numFmtId="17" fontId="0" fillId="0" borderId="0" xfId="0" applyNumberFormat="1" applyAlignment="1">
      <alignment horizontal="left" vertical="center"/>
    </xf>
    <xf numFmtId="0" fontId="24" fillId="3" borderId="41" xfId="0" applyFont="1" applyFill="1" applyBorder="1" applyAlignment="1">
      <alignment horizontal="center" vertical="center"/>
    </xf>
    <xf numFmtId="0" fontId="24" fillId="3" borderId="32" xfId="0" applyFont="1" applyFill="1" applyBorder="1" applyAlignment="1">
      <alignment horizontal="center" vertical="center"/>
    </xf>
    <xf numFmtId="0" fontId="24" fillId="3" borderId="47" xfId="0" applyFont="1" applyFill="1" applyBorder="1" applyAlignment="1">
      <alignment horizontal="center" vertical="center"/>
    </xf>
    <xf numFmtId="0" fontId="24" fillId="3" borderId="48" xfId="0" applyFont="1" applyFill="1" applyBorder="1" applyAlignment="1">
      <alignment horizontal="center" vertical="center"/>
    </xf>
    <xf numFmtId="0" fontId="24" fillId="3" borderId="49" xfId="0" applyFont="1" applyFill="1" applyBorder="1" applyAlignment="1">
      <alignment horizontal="center" vertical="center"/>
    </xf>
    <xf numFmtId="0" fontId="24" fillId="3" borderId="50" xfId="0" applyFont="1" applyFill="1" applyBorder="1" applyAlignment="1">
      <alignment horizontal="center" vertical="center"/>
    </xf>
    <xf numFmtId="0" fontId="15" fillId="0" borderId="55" xfId="0" applyFont="1" applyBorder="1" applyAlignment="1">
      <alignment horizontal="center" vertical="center"/>
    </xf>
    <xf numFmtId="0" fontId="15" fillId="0" borderId="32" xfId="0" applyFont="1" applyBorder="1" applyAlignment="1">
      <alignment horizontal="center" vertical="center"/>
    </xf>
    <xf numFmtId="0" fontId="12" fillId="0" borderId="4" xfId="0" applyFont="1" applyBorder="1" applyAlignment="1">
      <alignment horizontal="center" vertical="center" wrapText="1"/>
    </xf>
    <xf numFmtId="0" fontId="15" fillId="0" borderId="14" xfId="0" applyFont="1" applyBorder="1" applyAlignment="1">
      <alignment horizontal="center" vertical="center"/>
    </xf>
    <xf numFmtId="0" fontId="22" fillId="3" borderId="41" xfId="0" applyFont="1" applyFill="1" applyBorder="1" applyAlignment="1">
      <alignment horizontal="center" vertical="center"/>
    </xf>
    <xf numFmtId="0" fontId="22" fillId="3" borderId="32" xfId="0" applyFont="1" applyFill="1" applyBorder="1" applyAlignment="1">
      <alignment horizontal="center" vertical="center"/>
    </xf>
    <xf numFmtId="0" fontId="22" fillId="3" borderId="47" xfId="0" applyFont="1" applyFill="1" applyBorder="1" applyAlignment="1">
      <alignment horizontal="center" vertical="center"/>
    </xf>
    <xf numFmtId="0" fontId="22" fillId="3" borderId="48" xfId="0" applyFont="1" applyFill="1" applyBorder="1" applyAlignment="1">
      <alignment horizontal="center" vertical="center"/>
    </xf>
    <xf numFmtId="0" fontId="22" fillId="3" borderId="49" xfId="0" applyFont="1" applyFill="1" applyBorder="1" applyAlignment="1">
      <alignment horizontal="center" vertical="center"/>
    </xf>
    <xf numFmtId="0" fontId="22" fillId="3" borderId="50"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20" xfId="0" applyFont="1" applyFill="1" applyBorder="1" applyAlignment="1">
      <alignment horizontal="center" vertical="center"/>
    </xf>
    <xf numFmtId="0" fontId="15" fillId="0" borderId="15" xfId="0" applyFont="1" applyBorder="1" applyAlignment="1">
      <alignment horizontal="center" vertical="center"/>
    </xf>
    <xf numFmtId="0" fontId="15" fillId="0" borderId="20" xfId="0" applyFont="1" applyBorder="1" applyAlignment="1">
      <alignment horizontal="center" vertical="center"/>
    </xf>
    <xf numFmtId="0" fontId="12" fillId="0" borderId="7" xfId="0" applyFont="1" applyBorder="1" applyAlignment="1">
      <alignment horizontal="center" vertical="center" wrapText="1"/>
    </xf>
    <xf numFmtId="0" fontId="12" fillId="0" borderId="54" xfId="0" applyFont="1" applyBorder="1" applyAlignment="1">
      <alignment horizontal="center" vertical="center" wrapText="1"/>
    </xf>
    <xf numFmtId="0" fontId="12" fillId="0" borderId="3" xfId="0" applyFont="1" applyBorder="1" applyAlignment="1">
      <alignment horizontal="center" vertical="center" wrapText="1"/>
    </xf>
    <xf numFmtId="0" fontId="15" fillId="0" borderId="22" xfId="0" applyFont="1" applyBorder="1" applyAlignment="1">
      <alignment horizontal="center" vertical="center"/>
    </xf>
    <xf numFmtId="0" fontId="15" fillId="0" borderId="33" xfId="0" applyFont="1" applyBorder="1" applyAlignment="1">
      <alignment horizontal="center" vertical="center"/>
    </xf>
    <xf numFmtId="169" fontId="12" fillId="0" borderId="3" xfId="0" applyNumberFormat="1" applyFont="1" applyBorder="1" applyAlignment="1">
      <alignment horizontal="center" vertical="center" wrapText="1"/>
    </xf>
    <xf numFmtId="169" fontId="12" fillId="0" borderId="52" xfId="0" applyNumberFormat="1" applyFont="1" applyBorder="1" applyAlignment="1">
      <alignment horizontal="center" vertical="center" wrapText="1"/>
    </xf>
    <xf numFmtId="0" fontId="12" fillId="0" borderId="28" xfId="0" applyFont="1" applyBorder="1" applyAlignment="1">
      <alignment horizontal="center" vertical="center" wrapText="1"/>
    </xf>
    <xf numFmtId="0" fontId="12" fillId="0" borderId="53" xfId="0" applyFont="1" applyBorder="1" applyAlignment="1">
      <alignment horizontal="center" vertical="center" wrapText="1"/>
    </xf>
    <xf numFmtId="0" fontId="24" fillId="3" borderId="21" xfId="0" applyFont="1" applyFill="1" applyBorder="1" applyAlignment="1">
      <alignment horizontal="center" vertical="center"/>
    </xf>
    <xf numFmtId="0" fontId="15" fillId="3" borderId="55" xfId="0" applyFont="1" applyFill="1" applyBorder="1" applyAlignment="1">
      <alignment horizontal="center" vertical="center"/>
    </xf>
    <xf numFmtId="0" fontId="15" fillId="3" borderId="32" xfId="0" applyFont="1" applyFill="1" applyBorder="1" applyAlignment="1">
      <alignment horizontal="center" vertical="center"/>
    </xf>
    <xf numFmtId="0" fontId="54" fillId="3" borderId="3" xfId="106" applyFont="1" applyFill="1" applyBorder="1" applyAlignment="1">
      <alignment horizontal="center" vertical="center"/>
    </xf>
    <xf numFmtId="0" fontId="54" fillId="3" borderId="29" xfId="106" applyFont="1" applyFill="1" applyBorder="1" applyAlignment="1">
      <alignment horizontal="center" vertical="center"/>
    </xf>
    <xf numFmtId="0" fontId="54" fillId="3" borderId="9" xfId="106" applyFont="1" applyFill="1" applyBorder="1" applyAlignment="1">
      <alignment horizontal="center" vertical="center"/>
    </xf>
    <xf numFmtId="0" fontId="22" fillId="0" borderId="3" xfId="106" applyFont="1" applyBorder="1" applyAlignment="1" applyProtection="1">
      <alignment horizontal="center" vertical="center"/>
      <protection hidden="1"/>
    </xf>
    <xf numFmtId="0" fontId="22" fillId="0" borderId="29" xfId="106" applyFont="1" applyBorder="1" applyAlignment="1" applyProtection="1">
      <alignment horizontal="center" vertical="center"/>
      <protection hidden="1"/>
    </xf>
    <xf numFmtId="0" fontId="17" fillId="0" borderId="3" xfId="106" applyFont="1" applyBorder="1" applyAlignment="1">
      <alignment horizontal="center" vertical="center"/>
    </xf>
    <xf numFmtId="0" fontId="17" fillId="0" borderId="29" xfId="106" applyFont="1" applyBorder="1" applyAlignment="1">
      <alignment horizontal="center" vertical="center"/>
    </xf>
    <xf numFmtId="0" fontId="17" fillId="0" borderId="9" xfId="106" applyFont="1" applyBorder="1" applyAlignment="1">
      <alignment horizontal="center" vertical="center"/>
    </xf>
    <xf numFmtId="0" fontId="62" fillId="0" borderId="42" xfId="106" applyFont="1" applyBorder="1" applyAlignment="1">
      <alignment horizontal="center" vertical="center"/>
    </xf>
    <xf numFmtId="0" fontId="62" fillId="0" borderId="17" xfId="106" applyFont="1" applyBorder="1" applyAlignment="1">
      <alignment horizontal="center" vertical="center"/>
    </xf>
    <xf numFmtId="0" fontId="62" fillId="0" borderId="18" xfId="106" applyFont="1" applyBorder="1" applyAlignment="1">
      <alignment horizontal="center" vertical="center"/>
    </xf>
    <xf numFmtId="0" fontId="86" fillId="6" borderId="48" xfId="106" applyFont="1" applyFill="1" applyBorder="1" applyAlignment="1">
      <alignment horizontal="center" vertical="center"/>
    </xf>
    <xf numFmtId="0" fontId="86" fillId="6" borderId="49" xfId="106" applyFont="1" applyFill="1" applyBorder="1" applyAlignment="1">
      <alignment horizontal="center" vertical="center"/>
    </xf>
    <xf numFmtId="0" fontId="86" fillId="6" borderId="71" xfId="106" applyFont="1" applyFill="1" applyBorder="1" applyAlignment="1">
      <alignment horizontal="center" vertical="center"/>
    </xf>
    <xf numFmtId="0" fontId="78" fillId="6" borderId="2" xfId="106" applyFont="1" applyFill="1" applyBorder="1" applyAlignment="1">
      <alignment horizontal="left" vertical="center" wrapText="1"/>
    </xf>
    <xf numFmtId="0" fontId="78" fillId="6" borderId="1" xfId="106" applyFont="1" applyFill="1" applyBorder="1" applyAlignment="1">
      <alignment horizontal="left" vertical="center" wrapText="1"/>
    </xf>
    <xf numFmtId="0" fontId="78" fillId="6" borderId="22" xfId="106" applyFont="1" applyFill="1" applyBorder="1" applyAlignment="1">
      <alignment horizontal="center" vertical="center"/>
    </xf>
    <xf numFmtId="0" fontId="78" fillId="6" borderId="21" xfId="106" applyFont="1" applyFill="1" applyBorder="1" applyAlignment="1">
      <alignment horizontal="center" vertical="center"/>
    </xf>
    <xf numFmtId="0" fontId="85" fillId="3" borderId="13" xfId="106" applyFont="1" applyFill="1" applyBorder="1" applyAlignment="1">
      <alignment horizontal="center" vertical="center" wrapText="1"/>
    </xf>
    <xf numFmtId="0" fontId="85" fillId="3" borderId="2" xfId="106" applyFont="1" applyFill="1" applyBorder="1" applyAlignment="1">
      <alignment horizontal="center" vertical="center" wrapText="1"/>
    </xf>
    <xf numFmtId="0" fontId="85" fillId="3" borderId="14" xfId="106" applyFont="1" applyFill="1" applyBorder="1" applyAlignment="1">
      <alignment horizontal="center" vertical="center" wrapText="1"/>
    </xf>
    <xf numFmtId="0" fontId="85" fillId="3" borderId="1" xfId="106" applyFont="1" applyFill="1" applyBorder="1" applyAlignment="1">
      <alignment horizontal="center" vertical="center" wrapText="1"/>
    </xf>
    <xf numFmtId="0" fontId="85" fillId="3" borderId="39" xfId="106" applyFont="1" applyFill="1" applyBorder="1" applyAlignment="1">
      <alignment horizontal="center" vertical="center" wrapText="1"/>
    </xf>
    <xf numFmtId="0" fontId="85" fillId="3" borderId="9" xfId="106" applyFont="1" applyFill="1" applyBorder="1" applyAlignment="1">
      <alignment horizontal="center" vertical="center" wrapText="1"/>
    </xf>
    <xf numFmtId="0" fontId="85" fillId="3" borderId="65" xfId="106" applyFont="1" applyFill="1" applyBorder="1" applyAlignment="1">
      <alignment horizontal="center" vertical="center" wrapText="1"/>
    </xf>
    <xf numFmtId="0" fontId="85" fillId="3" borderId="71" xfId="106" applyFont="1" applyFill="1" applyBorder="1" applyAlignment="1">
      <alignment horizontal="center" vertical="center" wrapText="1"/>
    </xf>
    <xf numFmtId="171" fontId="16" fillId="5" borderId="1" xfId="0" applyNumberFormat="1" applyFont="1" applyFill="1" applyBorder="1" applyAlignment="1">
      <alignment horizontal="center" vertical="center"/>
    </xf>
    <xf numFmtId="0" fontId="41" fillId="0" borderId="56" xfId="0" applyFont="1" applyBorder="1" applyAlignment="1">
      <alignment horizontal="left" vertical="center"/>
    </xf>
    <xf numFmtId="0" fontId="41" fillId="0" borderId="0" xfId="0" applyFont="1" applyAlignment="1">
      <alignment horizontal="left" vertical="center"/>
    </xf>
    <xf numFmtId="0" fontId="36" fillId="3" borderId="60" xfId="0" applyFont="1" applyFill="1" applyBorder="1" applyAlignment="1">
      <alignment horizontal="center" vertical="center" wrapText="1" readingOrder="1"/>
    </xf>
    <xf numFmtId="0" fontId="36" fillId="3" borderId="61" xfId="0" applyFont="1" applyFill="1" applyBorder="1" applyAlignment="1">
      <alignment horizontal="center" vertical="center" wrapText="1" readingOrder="1"/>
    </xf>
    <xf numFmtId="0" fontId="36" fillId="3" borderId="62" xfId="0" applyFont="1" applyFill="1" applyBorder="1" applyAlignment="1">
      <alignment horizontal="center" vertical="center" wrapText="1" readingOrder="1"/>
    </xf>
    <xf numFmtId="0" fontId="36" fillId="3" borderId="57" xfId="0" applyFont="1" applyFill="1" applyBorder="1" applyAlignment="1">
      <alignment horizontal="center" vertical="center" wrapText="1" readingOrder="1"/>
    </xf>
    <xf numFmtId="0" fontId="36" fillId="3" borderId="58" xfId="0" applyFont="1" applyFill="1" applyBorder="1" applyAlignment="1">
      <alignment horizontal="center" vertical="center" wrapText="1" readingOrder="1"/>
    </xf>
    <xf numFmtId="0" fontId="36" fillId="3" borderId="108" xfId="0" applyFont="1" applyFill="1" applyBorder="1" applyAlignment="1">
      <alignment horizontal="center" vertical="center" wrapText="1" readingOrder="1"/>
    </xf>
    <xf numFmtId="0" fontId="36" fillId="3" borderId="109" xfId="0" applyFont="1" applyFill="1" applyBorder="1" applyAlignment="1">
      <alignment horizontal="center" vertical="center" wrapText="1" readingOrder="1"/>
    </xf>
    <xf numFmtId="0" fontId="36" fillId="3" borderId="110" xfId="0" applyFont="1" applyFill="1" applyBorder="1" applyAlignment="1">
      <alignment horizontal="center" vertical="center" wrapText="1" readingOrder="1"/>
    </xf>
    <xf numFmtId="0" fontId="22" fillId="11" borderId="1" xfId="119" applyFont="1" applyFill="1" applyBorder="1" applyAlignment="1">
      <alignment horizontal="center" vertical="center"/>
    </xf>
    <xf numFmtId="0" fontId="17" fillId="3" borderId="1" xfId="119" applyFont="1" applyFill="1" applyBorder="1" applyAlignment="1">
      <alignment horizontal="left" vertical="center"/>
    </xf>
    <xf numFmtId="0" fontId="21" fillId="3" borderId="22" xfId="119" applyFont="1" applyFill="1" applyBorder="1" applyAlignment="1">
      <alignment horizontal="left" vertical="center"/>
    </xf>
    <xf numFmtId="0" fontId="21" fillId="3" borderId="20" xfId="119" applyFont="1" applyFill="1" applyBorder="1" applyAlignment="1">
      <alignment horizontal="left" vertical="center"/>
    </xf>
    <xf numFmtId="0" fontId="21" fillId="3" borderId="33" xfId="119" applyFont="1" applyFill="1" applyBorder="1" applyAlignment="1">
      <alignment horizontal="left" vertical="center"/>
    </xf>
    <xf numFmtId="0" fontId="17" fillId="3" borderId="22" xfId="119" applyFont="1" applyFill="1" applyBorder="1" applyAlignment="1">
      <alignment horizontal="center"/>
    </xf>
    <xf numFmtId="0" fontId="17" fillId="3" borderId="20" xfId="119" applyFont="1" applyFill="1" applyBorder="1" applyAlignment="1">
      <alignment horizontal="center"/>
    </xf>
    <xf numFmtId="0" fontId="17" fillId="3" borderId="33" xfId="119" applyFont="1" applyFill="1" applyBorder="1" applyAlignment="1">
      <alignment horizontal="center"/>
    </xf>
    <xf numFmtId="0" fontId="20" fillId="27" borderId="22" xfId="119" applyFont="1" applyFill="1" applyBorder="1" applyAlignment="1">
      <alignment horizontal="center" vertical="center"/>
    </xf>
    <xf numFmtId="0" fontId="20" fillId="27" borderId="20" xfId="119" applyFont="1" applyFill="1" applyBorder="1" applyAlignment="1">
      <alignment horizontal="center" vertical="center"/>
    </xf>
    <xf numFmtId="0" fontId="20" fillId="27" borderId="33" xfId="119" applyFont="1" applyFill="1" applyBorder="1" applyAlignment="1">
      <alignment horizontal="center" vertical="center"/>
    </xf>
    <xf numFmtId="0" fontId="0" fillId="3" borderId="22" xfId="0" applyFill="1" applyBorder="1" applyAlignment="1">
      <alignment horizontal="center" vertical="center" wrapText="1"/>
    </xf>
    <xf numFmtId="0" fontId="0" fillId="3" borderId="33" xfId="0" applyFill="1" applyBorder="1" applyAlignment="1">
      <alignment horizontal="center" vertical="center" wrapText="1"/>
    </xf>
    <xf numFmtId="0" fontId="22" fillId="12" borderId="1" xfId="119" applyFont="1" applyFill="1" applyBorder="1" applyAlignment="1">
      <alignment horizontal="center" vertical="center"/>
    </xf>
    <xf numFmtId="0" fontId="15" fillId="3" borderId="1" xfId="0" applyFont="1" applyFill="1" applyBorder="1" applyAlignment="1">
      <alignment horizontal="left" vertical="center"/>
    </xf>
    <xf numFmtId="0" fontId="20" fillId="3" borderId="1" xfId="0" applyFont="1" applyFill="1" applyBorder="1" applyAlignment="1">
      <alignment horizontal="center" vertical="center"/>
    </xf>
    <xf numFmtId="0" fontId="22" fillId="19" borderId="22" xfId="119" applyFont="1" applyFill="1" applyBorder="1" applyAlignment="1">
      <alignment horizontal="center" vertical="center"/>
    </xf>
    <xf numFmtId="0" fontId="22" fillId="19" borderId="20" xfId="119" applyFont="1" applyFill="1" applyBorder="1" applyAlignment="1">
      <alignment horizontal="center" vertical="center"/>
    </xf>
    <xf numFmtId="0" fontId="22" fillId="19" borderId="33" xfId="119" applyFont="1" applyFill="1" applyBorder="1" applyAlignment="1">
      <alignment horizontal="center" vertical="center"/>
    </xf>
    <xf numFmtId="0" fontId="20" fillId="27" borderId="1" xfId="119" applyFont="1" applyFill="1" applyBorder="1" applyAlignment="1">
      <alignment horizontal="center" vertical="center"/>
    </xf>
    <xf numFmtId="0" fontId="47" fillId="3" borderId="42" xfId="43" applyFont="1" applyFill="1" applyBorder="1" applyAlignment="1">
      <alignment horizontal="center" vertical="center"/>
    </xf>
    <xf numFmtId="0" fontId="47" fillId="3" borderId="17" xfId="43" applyFont="1" applyFill="1" applyBorder="1" applyAlignment="1">
      <alignment horizontal="center" vertical="center"/>
    </xf>
    <xf numFmtId="0" fontId="47" fillId="3" borderId="17" xfId="43" applyFont="1" applyFill="1" applyBorder="1" applyAlignment="1">
      <alignment horizontal="left" vertical="center"/>
    </xf>
    <xf numFmtId="0" fontId="47" fillId="3" borderId="18" xfId="43" applyFont="1" applyFill="1" applyBorder="1" applyAlignment="1">
      <alignment horizontal="center" vertical="center"/>
    </xf>
    <xf numFmtId="0" fontId="22" fillId="18" borderId="9" xfId="43" applyFont="1" applyFill="1" applyBorder="1" applyAlignment="1">
      <alignment horizontal="center" vertical="center" wrapText="1"/>
    </xf>
    <xf numFmtId="0" fontId="22" fillId="18" borderId="3" xfId="43" applyFont="1" applyFill="1" applyBorder="1" applyAlignment="1">
      <alignment horizontal="center" vertical="center" wrapText="1"/>
    </xf>
    <xf numFmtId="0" fontId="24" fillId="0" borderId="67" xfId="43" applyFont="1" applyBorder="1" applyAlignment="1">
      <alignment horizontal="center" vertical="center" wrapText="1"/>
    </xf>
    <xf numFmtId="0" fontId="24" fillId="0" borderId="68" xfId="43" applyFont="1" applyBorder="1" applyAlignment="1">
      <alignment horizontal="center" vertical="center" wrapText="1"/>
    </xf>
    <xf numFmtId="0" fontId="47" fillId="0" borderId="10" xfId="43" applyFont="1" applyBorder="1" applyAlignment="1">
      <alignment horizontal="center" vertical="center"/>
    </xf>
    <xf numFmtId="0" fontId="47" fillId="28" borderId="32" xfId="43" applyFont="1" applyFill="1" applyBorder="1" applyAlignment="1">
      <alignment horizontal="center" vertical="center"/>
    </xf>
    <xf numFmtId="0" fontId="47" fillId="28" borderId="0" xfId="43" applyFont="1" applyFill="1" applyAlignment="1">
      <alignment horizontal="center" vertical="center"/>
    </xf>
    <xf numFmtId="0" fontId="47" fillId="28" borderId="45" xfId="43" applyFont="1" applyFill="1" applyBorder="1" applyAlignment="1">
      <alignment horizontal="center" vertical="center"/>
    </xf>
    <xf numFmtId="0" fontId="47" fillId="3" borderId="36" xfId="43" applyFont="1" applyFill="1" applyBorder="1" applyAlignment="1">
      <alignment horizontal="center" vertical="center"/>
    </xf>
    <xf numFmtId="0" fontId="47" fillId="3" borderId="37" xfId="43" applyFont="1" applyFill="1" applyBorder="1" applyAlignment="1">
      <alignment horizontal="center" vertical="center"/>
    </xf>
    <xf numFmtId="0" fontId="47" fillId="3" borderId="38" xfId="43" applyFont="1" applyFill="1" applyBorder="1" applyAlignment="1">
      <alignment horizontal="center" vertical="center"/>
    </xf>
    <xf numFmtId="0" fontId="20" fillId="0" borderId="22" xfId="43" applyFont="1" applyBorder="1" applyAlignment="1">
      <alignment horizontal="center" vertical="center"/>
    </xf>
    <xf numFmtId="0" fontId="20" fillId="0" borderId="33" xfId="43" applyFont="1" applyBorder="1" applyAlignment="1">
      <alignment horizontal="center" vertical="center"/>
    </xf>
    <xf numFmtId="0" fontId="20" fillId="3" borderId="22" xfId="43" applyFont="1" applyFill="1" applyBorder="1" applyAlignment="1">
      <alignment horizontal="center" vertical="center"/>
    </xf>
    <xf numFmtId="0" fontId="20" fillId="3" borderId="33" xfId="43" applyFont="1" applyFill="1" applyBorder="1" applyAlignment="1">
      <alignment horizontal="center" vertical="center"/>
    </xf>
    <xf numFmtId="0" fontId="20" fillId="18" borderId="13" xfId="43" applyFont="1" applyFill="1" applyBorder="1" applyAlignment="1">
      <alignment horizontal="center" vertical="center" wrapText="1"/>
    </xf>
    <xf numFmtId="0" fontId="20" fillId="18" borderId="8" xfId="43" applyFont="1" applyFill="1" applyBorder="1" applyAlignment="1">
      <alignment horizontal="center" vertical="center" wrapText="1"/>
    </xf>
    <xf numFmtId="0" fontId="20" fillId="3" borderId="28" xfId="43" applyFont="1" applyFill="1" applyBorder="1" applyAlignment="1">
      <alignment horizontal="center" vertical="center"/>
    </xf>
    <xf numFmtId="0" fontId="20" fillId="3" borderId="63" xfId="43" applyFont="1" applyFill="1" applyBorder="1" applyAlignment="1">
      <alignment horizontal="center" vertical="center"/>
    </xf>
    <xf numFmtId="0" fontId="20" fillId="3" borderId="12" xfId="43" applyFont="1" applyFill="1" applyBorder="1" applyAlignment="1">
      <alignment horizontal="center" vertical="center"/>
    </xf>
    <xf numFmtId="0" fontId="47" fillId="3" borderId="28" xfId="43" applyFont="1" applyFill="1" applyBorder="1" applyAlignment="1">
      <alignment horizontal="center" vertical="center"/>
    </xf>
    <xf numFmtId="0" fontId="47" fillId="3" borderId="63" xfId="43" applyFont="1" applyFill="1" applyBorder="1" applyAlignment="1">
      <alignment horizontal="center" vertical="center"/>
    </xf>
    <xf numFmtId="0" fontId="47" fillId="3" borderId="12" xfId="43" applyFont="1" applyFill="1" applyBorder="1" applyAlignment="1">
      <alignment horizontal="center" vertical="center"/>
    </xf>
    <xf numFmtId="0" fontId="20" fillId="18" borderId="2" xfId="43" applyFont="1" applyFill="1" applyBorder="1" applyAlignment="1">
      <alignment horizontal="center" vertical="center" wrapText="1"/>
    </xf>
    <xf numFmtId="0" fontId="20" fillId="0" borderId="14" xfId="43" applyFont="1" applyBorder="1" applyAlignment="1">
      <alignment horizontal="center" vertical="center"/>
    </xf>
    <xf numFmtId="0" fontId="20" fillId="0" borderId="16" xfId="43" applyFont="1" applyBorder="1" applyAlignment="1">
      <alignment horizontal="center" vertical="center"/>
    </xf>
    <xf numFmtId="0" fontId="47" fillId="3" borderId="37" xfId="43" applyFont="1" applyFill="1" applyBorder="1" applyAlignment="1">
      <alignment horizontal="left" vertical="center"/>
    </xf>
    <xf numFmtId="0" fontId="20" fillId="18" borderId="1" xfId="43" applyFont="1" applyFill="1" applyBorder="1" applyAlignment="1">
      <alignment horizontal="center" vertical="center" wrapText="1"/>
    </xf>
    <xf numFmtId="0" fontId="12" fillId="3" borderId="13" xfId="0" applyFont="1" applyFill="1" applyBorder="1" applyAlignment="1">
      <alignment horizontal="center" vertical="center" wrapText="1"/>
    </xf>
    <xf numFmtId="0" fontId="12" fillId="3" borderId="14" xfId="0" applyFont="1" applyFill="1" applyBorder="1" applyAlignment="1">
      <alignment horizontal="center" vertical="center" wrapText="1"/>
    </xf>
    <xf numFmtId="0" fontId="12" fillId="3" borderId="16" xfId="0" applyFont="1" applyFill="1" applyBorder="1" applyAlignment="1">
      <alignment horizontal="center" vertical="center" wrapText="1"/>
    </xf>
    <xf numFmtId="0" fontId="0" fillId="0" borderId="39" xfId="0" applyBorder="1" applyAlignment="1">
      <alignment horizontal="center" vertical="center"/>
    </xf>
    <xf numFmtId="0" fontId="0" fillId="0" borderId="29" xfId="0" applyBorder="1" applyAlignment="1">
      <alignment horizontal="center" vertical="center"/>
    </xf>
    <xf numFmtId="0" fontId="0" fillId="0" borderId="52" xfId="0" applyBorder="1" applyAlignment="1">
      <alignment horizontal="center" vertical="center"/>
    </xf>
    <xf numFmtId="0" fontId="0" fillId="0" borderId="65" xfId="0" applyBorder="1" applyAlignment="1">
      <alignment horizontal="center" vertical="center"/>
    </xf>
    <xf numFmtId="0" fontId="0" fillId="0" borderId="22" xfId="0" applyBorder="1" applyAlignment="1">
      <alignment horizontal="center" vertical="center"/>
    </xf>
    <xf numFmtId="0" fontId="0" fillId="0" borderId="35" xfId="0" applyBorder="1" applyAlignment="1">
      <alignment horizontal="center" vertical="center"/>
    </xf>
    <xf numFmtId="0" fontId="0" fillId="0" borderId="13"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4" xfId="0" applyBorder="1" applyAlignment="1">
      <alignment horizontal="center" vertical="center"/>
    </xf>
    <xf numFmtId="0" fontId="0" fillId="0" borderId="41" xfId="0" applyBorder="1" applyAlignment="1">
      <alignment horizontal="center" vertical="center"/>
    </xf>
    <xf numFmtId="0" fontId="0" fillId="0" borderId="0" xfId="0" applyAlignment="1">
      <alignment horizontal="center" vertical="center"/>
    </xf>
    <xf numFmtId="0" fontId="0" fillId="0" borderId="67" xfId="0" applyBorder="1" applyAlignment="1">
      <alignment horizontal="center" vertical="center"/>
    </xf>
    <xf numFmtId="0" fontId="0" fillId="0" borderId="49" xfId="0" applyBorder="1" applyAlignment="1">
      <alignment horizontal="center" vertical="center"/>
    </xf>
    <xf numFmtId="0" fontId="0" fillId="0" borderId="20" xfId="0" applyBorder="1" applyAlignment="1">
      <alignment horizontal="center" vertical="center"/>
    </xf>
    <xf numFmtId="0" fontId="0" fillId="0" borderId="26" xfId="0" applyBorder="1" applyAlignment="1">
      <alignment horizontal="center" vertical="center"/>
    </xf>
    <xf numFmtId="0" fontId="14" fillId="0" borderId="3" xfId="0" applyFont="1" applyBorder="1" applyAlignment="1">
      <alignment horizontal="center" vertical="center"/>
    </xf>
    <xf numFmtId="0" fontId="12" fillId="6" borderId="13" xfId="0" applyFont="1" applyFill="1" applyBorder="1" applyAlignment="1">
      <alignment horizontal="center" vertical="center"/>
    </xf>
    <xf numFmtId="0" fontId="12" fillId="6" borderId="14" xfId="0" applyFont="1" applyFill="1" applyBorder="1" applyAlignment="1">
      <alignment horizontal="center" vertical="center"/>
    </xf>
    <xf numFmtId="0" fontId="12" fillId="11" borderId="35" xfId="0" applyFont="1" applyFill="1" applyBorder="1" applyAlignment="1">
      <alignment horizontal="center" vertical="center" wrapText="1"/>
    </xf>
    <xf numFmtId="0" fontId="12" fillId="11" borderId="26" xfId="0" applyFont="1" applyFill="1" applyBorder="1" applyAlignment="1">
      <alignment horizontal="center" vertical="center" wrapText="1"/>
    </xf>
    <xf numFmtId="0" fontId="12" fillId="11" borderId="27" xfId="0" applyFont="1" applyFill="1" applyBorder="1" applyAlignment="1">
      <alignment horizontal="center" vertical="center" wrapText="1"/>
    </xf>
    <xf numFmtId="0" fontId="12" fillId="25" borderId="35" xfId="0" applyFont="1" applyFill="1" applyBorder="1" applyAlignment="1">
      <alignment horizontal="center" vertical="center" wrapText="1"/>
    </xf>
    <xf numFmtId="0" fontId="12" fillId="25" borderId="26" xfId="0" applyFont="1" applyFill="1" applyBorder="1" applyAlignment="1">
      <alignment horizontal="center" vertical="center" wrapText="1"/>
    </xf>
    <xf numFmtId="0" fontId="12" fillId="25" borderId="70" xfId="0" applyFont="1" applyFill="1" applyBorder="1" applyAlignment="1">
      <alignment horizontal="center" vertical="center" wrapText="1"/>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166" fontId="89" fillId="3" borderId="1" xfId="132" applyNumberFormat="1" applyFont="1" applyFill="1" applyBorder="1" applyAlignment="1">
      <alignment horizontal="center" vertical="center"/>
    </xf>
    <xf numFmtId="166" fontId="89" fillId="3" borderId="1" xfId="132" applyNumberFormat="1" applyFont="1" applyFill="1" applyBorder="1" applyAlignment="1">
      <alignment horizontal="center" vertical="center" wrapText="1"/>
    </xf>
    <xf numFmtId="0" fontId="12" fillId="0" borderId="29" xfId="0" applyFont="1" applyBorder="1" applyAlignment="1">
      <alignment horizontal="center" vertical="center" wrapText="1"/>
    </xf>
    <xf numFmtId="0" fontId="15" fillId="0" borderId="71" xfId="0" applyFont="1" applyBorder="1" applyAlignment="1">
      <alignment horizontal="center" vertical="center"/>
    </xf>
    <xf numFmtId="0" fontId="12" fillId="0" borderId="22" xfId="0" applyFont="1" applyBorder="1" applyAlignment="1">
      <alignment horizontal="center" vertical="center"/>
    </xf>
    <xf numFmtId="0" fontId="12" fillId="0" borderId="33" xfId="0" applyFont="1" applyBorder="1" applyAlignment="1">
      <alignment horizontal="center" vertical="center"/>
    </xf>
    <xf numFmtId="0" fontId="12" fillId="0" borderId="1" xfId="0" applyFont="1" applyBorder="1" applyAlignment="1">
      <alignment horizontal="center"/>
    </xf>
    <xf numFmtId="0" fontId="0" fillId="35" borderId="1" xfId="0" applyFill="1" applyBorder="1" applyAlignment="1">
      <alignment horizontal="left" vertical="top"/>
    </xf>
    <xf numFmtId="0" fontId="0" fillId="0" borderId="0" xfId="0" applyAlignment="1">
      <alignment horizontal="left" vertical="top"/>
    </xf>
    <xf numFmtId="14" fontId="0" fillId="0" borderId="0" xfId="0" applyNumberFormat="1" applyAlignment="1">
      <alignment horizontal="left" vertical="top"/>
    </xf>
  </cellXfs>
  <cellStyles count="133">
    <cellStyle name="Comma" xfId="98" builtinId="3"/>
    <cellStyle name="Comma 2" xfId="1" xr:uid="{00000000-0005-0000-0000-000000000000}"/>
    <cellStyle name="Comma 2 2" xfId="2" xr:uid="{00000000-0005-0000-0000-000001000000}"/>
    <cellStyle name="Comma 2 2 2" xfId="3" xr:uid="{00000000-0005-0000-0000-000002000000}"/>
    <cellStyle name="Comma 2 2 3" xfId="4" xr:uid="{00000000-0005-0000-0000-000003000000}"/>
    <cellStyle name="Comma 2 3" xfId="5" xr:uid="{00000000-0005-0000-0000-000004000000}"/>
    <cellStyle name="Comma 2 4" xfId="6" xr:uid="{00000000-0005-0000-0000-000005000000}"/>
    <cellStyle name="Comma 2 5" xfId="7" xr:uid="{00000000-0005-0000-0000-000006000000}"/>
    <cellStyle name="Comma 2 6" xfId="126" xr:uid="{D9040429-735E-41AA-943B-C5FD84E0700C}"/>
    <cellStyle name="Comma 3" xfId="8" xr:uid="{00000000-0005-0000-0000-000007000000}"/>
    <cellStyle name="Comma 3 2" xfId="123" xr:uid="{4E1DF4C9-FBB9-4AAD-8113-C47F2A862076}"/>
    <cellStyle name="Comma 4" xfId="9" xr:uid="{00000000-0005-0000-0000-000008000000}"/>
    <cellStyle name="Comma 4 2" xfId="10" xr:uid="{00000000-0005-0000-0000-000009000000}"/>
    <cellStyle name="Comma 4 3" xfId="11" xr:uid="{00000000-0005-0000-0000-00000A000000}"/>
    <cellStyle name="Comma 4 4" xfId="12" xr:uid="{00000000-0005-0000-0000-00000B000000}"/>
    <cellStyle name="Comma 4 5" xfId="122" xr:uid="{D84910D4-C030-4903-9C7A-3644C0142949}"/>
    <cellStyle name="Comma 5" xfId="13" xr:uid="{00000000-0005-0000-0000-00000C000000}"/>
    <cellStyle name="Comma 5 2" xfId="128" xr:uid="{E40CA749-47D9-49F8-B8C2-F56B1463DD21}"/>
    <cellStyle name="Comma 6" xfId="14" xr:uid="{00000000-0005-0000-0000-00000D000000}"/>
    <cellStyle name="Comma 8" xfId="100" xr:uid="{404F2925-68E2-463C-BCB9-4BE0676E3BA4}"/>
    <cellStyle name="Comma 9 3" xfId="15" xr:uid="{00000000-0005-0000-0000-00000E000000}"/>
    <cellStyle name="Hyperlink 2" xfId="16" xr:uid="{00000000-0005-0000-0000-000010000000}"/>
    <cellStyle name="Normal" xfId="0" builtinId="0"/>
    <cellStyle name="Normal 10" xfId="17" xr:uid="{00000000-0005-0000-0000-000012000000}"/>
    <cellStyle name="Normal 10 2" xfId="18" xr:uid="{00000000-0005-0000-0000-000013000000}"/>
    <cellStyle name="Normal 10 2 2" xfId="19" xr:uid="{00000000-0005-0000-0000-000014000000}"/>
    <cellStyle name="Normal 10 2 2 2" xfId="20" xr:uid="{00000000-0005-0000-0000-000015000000}"/>
    <cellStyle name="Normal 10 2 3" xfId="21" xr:uid="{00000000-0005-0000-0000-000016000000}"/>
    <cellStyle name="Normal 10 3" xfId="22" xr:uid="{00000000-0005-0000-0000-000017000000}"/>
    <cellStyle name="Normal 10 3 2" xfId="23" xr:uid="{00000000-0005-0000-0000-000018000000}"/>
    <cellStyle name="Normal 10 4" xfId="24" xr:uid="{00000000-0005-0000-0000-000019000000}"/>
    <cellStyle name="Normal 11" xfId="25" xr:uid="{00000000-0005-0000-0000-00001A000000}"/>
    <cellStyle name="Normal 11 2" xfId="26" xr:uid="{00000000-0005-0000-0000-00001B000000}"/>
    <cellStyle name="Normal 11 2 2" xfId="27" xr:uid="{00000000-0005-0000-0000-00001C000000}"/>
    <cellStyle name="Normal 11 3" xfId="28" xr:uid="{00000000-0005-0000-0000-00001D000000}"/>
    <cellStyle name="Normal 12" xfId="29" xr:uid="{00000000-0005-0000-0000-00001E000000}"/>
    <cellStyle name="Normal 12 2" xfId="30" xr:uid="{00000000-0005-0000-0000-00001F000000}"/>
    <cellStyle name="Normal 13" xfId="31" xr:uid="{00000000-0005-0000-0000-000020000000}"/>
    <cellStyle name="Normal 14" xfId="32" xr:uid="{00000000-0005-0000-0000-000021000000}"/>
    <cellStyle name="Normal 14 2 2" xfId="33" xr:uid="{00000000-0005-0000-0000-000022000000}"/>
    <cellStyle name="Normal 15" xfId="104" xr:uid="{36EFC056-7BCB-4BCD-B148-3A2A3A274F4D}"/>
    <cellStyle name="Normal 16" xfId="105" xr:uid="{56D46472-3D51-40E5-B26F-0B44264806AE}"/>
    <cellStyle name="Normal 16 2" xfId="117" xr:uid="{02615D38-7A9F-46E7-BE9D-027E4ABAAB7A}"/>
    <cellStyle name="Normal 17 2" xfId="131" xr:uid="{9244BE8A-2F9E-4EE5-A36F-F195CBBBA572}"/>
    <cellStyle name="Normal 197" xfId="34" xr:uid="{00000000-0005-0000-0000-000023000000}"/>
    <cellStyle name="Normal 2" xfId="35" xr:uid="{00000000-0005-0000-0000-000024000000}"/>
    <cellStyle name="Normal 2 10" xfId="119" xr:uid="{4ABD6936-CD53-4415-A09C-01A65630EF1F}"/>
    <cellStyle name="Normal 2 2" xfId="36" xr:uid="{00000000-0005-0000-0000-000025000000}"/>
    <cellStyle name="Normal 2 2 2" xfId="37" xr:uid="{00000000-0005-0000-0000-000026000000}"/>
    <cellStyle name="Normal 2 2 2 2" xfId="108" xr:uid="{1950B71A-0A97-4C07-9E07-85A0D74BE3E5}"/>
    <cellStyle name="Normal 2 2 3" xfId="38" xr:uid="{00000000-0005-0000-0000-000027000000}"/>
    <cellStyle name="Normal 2 2 4" xfId="39" xr:uid="{00000000-0005-0000-0000-000028000000}"/>
    <cellStyle name="Normal 2 2 4 2" xfId="109" xr:uid="{9D4E0B18-1998-4CAB-BD86-310022C82D88}"/>
    <cellStyle name="Normal 2 3" xfId="40" xr:uid="{00000000-0005-0000-0000-000029000000}"/>
    <cellStyle name="Normal 2 3 2" xfId="41" xr:uid="{00000000-0005-0000-0000-00002A000000}"/>
    <cellStyle name="Normal 2 3 3" xfId="42" xr:uid="{00000000-0005-0000-0000-00002B000000}"/>
    <cellStyle name="Normal 2 3 3 2" xfId="110" xr:uid="{C3D29ABF-A365-4871-A020-364842B8B8BA}"/>
    <cellStyle name="Normal 2 3 5" xfId="132" xr:uid="{8539FFF8-915C-4155-83B7-0B0530F3E8FA}"/>
    <cellStyle name="Normal 2 4" xfId="43" xr:uid="{00000000-0005-0000-0000-00002C000000}"/>
    <cellStyle name="Normal 2 5" xfId="44" xr:uid="{00000000-0005-0000-0000-00002D000000}"/>
    <cellStyle name="Normal 2 5 2" xfId="45" xr:uid="{00000000-0005-0000-0000-00002E000000}"/>
    <cellStyle name="Normal 2 5 2 2" xfId="46" xr:uid="{00000000-0005-0000-0000-00002F000000}"/>
    <cellStyle name="Normal 2 5 3" xfId="47" xr:uid="{00000000-0005-0000-0000-000030000000}"/>
    <cellStyle name="Normal 2 6" xfId="48" xr:uid="{00000000-0005-0000-0000-000031000000}"/>
    <cellStyle name="Normal 2 6 2" xfId="111" xr:uid="{CBDEDFF1-C3EB-4926-B44A-65CAD5D26333}"/>
    <cellStyle name="Normal 23 3" xfId="49" xr:uid="{00000000-0005-0000-0000-000032000000}"/>
    <cellStyle name="Normal 23 3 2" xfId="50" xr:uid="{00000000-0005-0000-0000-000033000000}"/>
    <cellStyle name="Normal 23 3 3" xfId="51" xr:uid="{00000000-0005-0000-0000-000034000000}"/>
    <cellStyle name="Normal 3" xfId="52" xr:uid="{00000000-0005-0000-0000-000035000000}"/>
    <cellStyle name="Normal 3 10" xfId="53" xr:uid="{00000000-0005-0000-0000-000036000000}"/>
    <cellStyle name="Normal 3 2" xfId="54" xr:uid="{00000000-0005-0000-0000-000037000000}"/>
    <cellStyle name="Normal 3 2 2" xfId="55" xr:uid="{00000000-0005-0000-0000-000038000000}"/>
    <cellStyle name="Normal 3 2 3" xfId="56" xr:uid="{00000000-0005-0000-0000-000039000000}"/>
    <cellStyle name="Normal 3 2 4" xfId="57" xr:uid="{00000000-0005-0000-0000-00003A000000}"/>
    <cellStyle name="Normal 3 2 5" xfId="129" xr:uid="{FD0A2D7F-2CBD-4133-87C0-49F28C5D6189}"/>
    <cellStyle name="Normal 3 3" xfId="58" xr:uid="{00000000-0005-0000-0000-00003B000000}"/>
    <cellStyle name="Normal 3 4" xfId="59" xr:uid="{00000000-0005-0000-0000-00003C000000}"/>
    <cellStyle name="Normal 3 4 2" xfId="113" xr:uid="{7EA37697-BB05-4287-ACC7-F2107C5EE84D}"/>
    <cellStyle name="Normal 3 5" xfId="112" xr:uid="{9324B33E-8A11-40AC-AF29-9224DEB3AABB}"/>
    <cellStyle name="Normal 3 6" xfId="121" xr:uid="{160033A4-EDD1-49FC-994B-622F29BBB4D7}"/>
    <cellStyle name="Normal 31 2" xfId="60" xr:uid="{00000000-0005-0000-0000-00003D000000}"/>
    <cellStyle name="Normal 4" xfId="61" xr:uid="{00000000-0005-0000-0000-00003E000000}"/>
    <cellStyle name="Normal 4 2" xfId="62" xr:uid="{00000000-0005-0000-0000-00003F000000}"/>
    <cellStyle name="Normal 4 2 2" xfId="63" xr:uid="{00000000-0005-0000-0000-000040000000}"/>
    <cellStyle name="Normal 4 2 2 2" xfId="102" xr:uid="{4634081C-9563-4E15-8819-C68AD14E9EBD}"/>
    <cellStyle name="Normal 4 2 3" xfId="64" xr:uid="{00000000-0005-0000-0000-000041000000}"/>
    <cellStyle name="Normal 4 2 4" xfId="65" xr:uid="{00000000-0005-0000-0000-000042000000}"/>
    <cellStyle name="Normal 4 2 5 2" xfId="103" xr:uid="{226C5A13-E120-496D-8D03-108D0536986D}"/>
    <cellStyle name="Normal 4 2 6" xfId="99" xr:uid="{2C686F8A-F326-4095-913B-CBC74DFDDB75}"/>
    <cellStyle name="Normal 4 2 7" xfId="118" xr:uid="{40AE9381-4049-4BEF-A013-1DEFF8168D48}"/>
    <cellStyle name="Normal 4 3" xfId="66" xr:uid="{00000000-0005-0000-0000-000043000000}"/>
    <cellStyle name="Normal 4 4" xfId="106" xr:uid="{5C7CCD4E-BC51-4BFB-914E-3B2518F09BC4}"/>
    <cellStyle name="Normal 4 5" xfId="127" xr:uid="{AEE50F95-E992-425C-A2BF-53BCDA7D32E1}"/>
    <cellStyle name="Normal 40" xfId="96" xr:uid="{0C09BF61-5442-4542-88D9-DC6AF6CF22A3}"/>
    <cellStyle name="Normal 42" xfId="124" xr:uid="{ACB8AD22-F130-4E9D-B350-6E2DE2330D90}"/>
    <cellStyle name="Normal 48" xfId="125" xr:uid="{40323F61-F1A3-4F9A-90CB-EAAD2194631A}"/>
    <cellStyle name="Normal 5" xfId="67" xr:uid="{00000000-0005-0000-0000-000044000000}"/>
    <cellStyle name="Normal 5 2" xfId="68" xr:uid="{00000000-0005-0000-0000-000045000000}"/>
    <cellStyle name="Normal 5 2 2" xfId="69" xr:uid="{00000000-0005-0000-0000-000046000000}"/>
    <cellStyle name="Normal 5 3" xfId="70" xr:uid="{00000000-0005-0000-0000-000047000000}"/>
    <cellStyle name="Normal 5 4" xfId="71" xr:uid="{00000000-0005-0000-0000-000048000000}"/>
    <cellStyle name="Normal 5 5" xfId="72" xr:uid="{00000000-0005-0000-0000-000049000000}"/>
    <cellStyle name="Normal 6" xfId="73" xr:uid="{00000000-0005-0000-0000-00004A000000}"/>
    <cellStyle name="Normal 6 2" xfId="120" xr:uid="{0573FD5B-C45E-432F-B3E3-56C4A5C813DF}"/>
    <cellStyle name="Normal 7" xfId="74" xr:uid="{00000000-0005-0000-0000-00004B000000}"/>
    <cellStyle name="Normal 7 2" xfId="75" xr:uid="{00000000-0005-0000-0000-00004C000000}"/>
    <cellStyle name="Normal 7 3" xfId="76" xr:uid="{00000000-0005-0000-0000-00004D000000}"/>
    <cellStyle name="Normal 7 4" xfId="77" xr:uid="{00000000-0005-0000-0000-00004E000000}"/>
    <cellStyle name="Normal 7 4 2" xfId="114" xr:uid="{59D25E1A-ACEC-4992-B85E-0D5BF77CF2F0}"/>
    <cellStyle name="Normal 8" xfId="78" xr:uid="{00000000-0005-0000-0000-00004F000000}"/>
    <cellStyle name="Normal 8 2" xfId="79" xr:uid="{00000000-0005-0000-0000-000050000000}"/>
    <cellStyle name="Normal 8 2 2" xfId="80" xr:uid="{00000000-0005-0000-0000-000051000000}"/>
    <cellStyle name="Normal 8 3" xfId="81" xr:uid="{00000000-0005-0000-0000-000052000000}"/>
    <cellStyle name="Normal 8 4" xfId="82" xr:uid="{00000000-0005-0000-0000-000053000000}"/>
    <cellStyle name="Normal 8 5" xfId="83" xr:uid="{00000000-0005-0000-0000-000054000000}"/>
    <cellStyle name="Normal 9" xfId="84" xr:uid="{00000000-0005-0000-0000-000055000000}"/>
    <cellStyle name="Normal 9 2" xfId="115" xr:uid="{4C6FAB44-E997-4AAC-8700-AB165A4C8CC3}"/>
    <cellStyle name="Note 4" xfId="97" xr:uid="{589FFF6E-9E51-4239-B591-B833E23EFDD2}"/>
    <cellStyle name="Percent" xfId="95" builtinId="5"/>
    <cellStyle name="Percent 2" xfId="85" xr:uid="{00000000-0005-0000-0000-000056000000}"/>
    <cellStyle name="Percent 2 2" xfId="86" xr:uid="{00000000-0005-0000-0000-000057000000}"/>
    <cellStyle name="Percent 2 2 2" xfId="87" xr:uid="{00000000-0005-0000-0000-000058000000}"/>
    <cellStyle name="Percent 2 2 2 2" xfId="88" xr:uid="{00000000-0005-0000-0000-000059000000}"/>
    <cellStyle name="Percent 2 2 3" xfId="89" xr:uid="{00000000-0005-0000-0000-00005A000000}"/>
    <cellStyle name="Percent 2 3" xfId="90" xr:uid="{00000000-0005-0000-0000-00005B000000}"/>
    <cellStyle name="Percent 2 3 2" xfId="91" xr:uid="{00000000-0005-0000-0000-00005C000000}"/>
    <cellStyle name="Percent 2 4" xfId="92" xr:uid="{00000000-0005-0000-0000-00005D000000}"/>
    <cellStyle name="Percent 2 5" xfId="107" xr:uid="{D8E5AD55-2957-42B6-8C96-5A71C465A783}"/>
    <cellStyle name="Percent 2 6" xfId="130" xr:uid="{ABFC4042-8DFD-46CC-A2EA-97E0C5DD60D1}"/>
    <cellStyle name="Percent 3" xfId="93" xr:uid="{00000000-0005-0000-0000-00005E000000}"/>
    <cellStyle name="Percent 3 2" xfId="116" xr:uid="{0F5A9A25-3A20-4DD4-9227-110C458DB748}"/>
    <cellStyle name="Percent 4" xfId="101" xr:uid="{87EB6BFB-3578-4EC8-9990-8F6A8F930EC6}"/>
    <cellStyle name="TableStyleLight1" xfId="94" xr:uid="{00000000-0005-0000-0000-00005F000000}"/>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rgb="FFFFFF00"/>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
      <font>
        <color rgb="FFFFFF00"/>
      </font>
      <fill>
        <patternFill>
          <bgColor rgb="FFFFFF00"/>
        </patternFill>
      </fill>
    </dxf>
    <dxf>
      <font>
        <color rgb="FF00B050"/>
      </font>
      <fill>
        <patternFill>
          <bgColor rgb="FF00B050"/>
        </patternFill>
      </fill>
    </dxf>
    <dxf>
      <font>
        <color theme="4"/>
      </font>
      <fill>
        <patternFill>
          <bgColor theme="4"/>
        </patternFill>
      </fill>
    </dxf>
    <dxf>
      <font>
        <strike val="0"/>
        <color theme="0"/>
      </font>
      <border>
        <top style="dashDot">
          <color rgb="FFFF0000"/>
        </top>
        <vertical/>
        <horizontal/>
      </border>
    </dxf>
  </dxfs>
  <tableStyles count="0" defaultTableStyle="TableStyleMedium2" defaultPivotStyle="PivotStyleLight16"/>
  <colors>
    <mruColors>
      <color rgb="FF00FFCC"/>
      <color rgb="FFFFFF99"/>
      <color rgb="FFFFCC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0.xml"/><Relationship Id="rId21" Type="http://schemas.openxmlformats.org/officeDocument/2006/relationships/worksheet" Target="worksheets/sheet21.xml"/><Relationship Id="rId42" Type="http://schemas.openxmlformats.org/officeDocument/2006/relationships/externalLink" Target="externalLinks/externalLink15.xml"/><Relationship Id="rId63" Type="http://schemas.openxmlformats.org/officeDocument/2006/relationships/externalLink" Target="externalLinks/externalLink36.xml"/><Relationship Id="rId84" Type="http://schemas.openxmlformats.org/officeDocument/2006/relationships/externalLink" Target="externalLinks/externalLink57.xml"/><Relationship Id="rId138" Type="http://schemas.openxmlformats.org/officeDocument/2006/relationships/externalLink" Target="externalLinks/externalLink111.xml"/><Relationship Id="rId159" Type="http://schemas.openxmlformats.org/officeDocument/2006/relationships/externalLink" Target="externalLinks/externalLink132.xml"/><Relationship Id="rId170" Type="http://schemas.openxmlformats.org/officeDocument/2006/relationships/externalLink" Target="externalLinks/externalLink143.xml"/><Relationship Id="rId191" Type="http://schemas.openxmlformats.org/officeDocument/2006/relationships/externalLink" Target="externalLinks/externalLink164.xml"/><Relationship Id="rId205" Type="http://schemas.openxmlformats.org/officeDocument/2006/relationships/externalLink" Target="externalLinks/externalLink178.xml"/><Relationship Id="rId107" Type="http://schemas.openxmlformats.org/officeDocument/2006/relationships/externalLink" Target="externalLinks/externalLink80.xml"/><Relationship Id="rId11" Type="http://schemas.openxmlformats.org/officeDocument/2006/relationships/worksheet" Target="worksheets/sheet11.xml"/><Relationship Id="rId32" Type="http://schemas.openxmlformats.org/officeDocument/2006/relationships/externalLink" Target="externalLinks/externalLink5.xml"/><Relationship Id="rId53" Type="http://schemas.openxmlformats.org/officeDocument/2006/relationships/externalLink" Target="externalLinks/externalLink26.xml"/><Relationship Id="rId74" Type="http://schemas.openxmlformats.org/officeDocument/2006/relationships/externalLink" Target="externalLinks/externalLink47.xml"/><Relationship Id="rId128" Type="http://schemas.openxmlformats.org/officeDocument/2006/relationships/externalLink" Target="externalLinks/externalLink101.xml"/><Relationship Id="rId149" Type="http://schemas.openxmlformats.org/officeDocument/2006/relationships/externalLink" Target="externalLinks/externalLink122.xml"/><Relationship Id="rId5" Type="http://schemas.openxmlformats.org/officeDocument/2006/relationships/worksheet" Target="worksheets/sheet5.xml"/><Relationship Id="rId95" Type="http://schemas.openxmlformats.org/officeDocument/2006/relationships/externalLink" Target="externalLinks/externalLink68.xml"/><Relationship Id="rId160" Type="http://schemas.openxmlformats.org/officeDocument/2006/relationships/externalLink" Target="externalLinks/externalLink133.xml"/><Relationship Id="rId181" Type="http://schemas.openxmlformats.org/officeDocument/2006/relationships/externalLink" Target="externalLinks/externalLink154.xml"/><Relationship Id="rId216" Type="http://schemas.openxmlformats.org/officeDocument/2006/relationships/calcChain" Target="calcChain.xml"/><Relationship Id="rId22" Type="http://schemas.openxmlformats.org/officeDocument/2006/relationships/worksheet" Target="worksheets/sheet22.xml"/><Relationship Id="rId43" Type="http://schemas.openxmlformats.org/officeDocument/2006/relationships/externalLink" Target="externalLinks/externalLink16.xml"/><Relationship Id="rId64" Type="http://schemas.openxmlformats.org/officeDocument/2006/relationships/externalLink" Target="externalLinks/externalLink37.xml"/><Relationship Id="rId118" Type="http://schemas.openxmlformats.org/officeDocument/2006/relationships/externalLink" Target="externalLinks/externalLink91.xml"/><Relationship Id="rId139" Type="http://schemas.openxmlformats.org/officeDocument/2006/relationships/externalLink" Target="externalLinks/externalLink112.xml"/><Relationship Id="rId85" Type="http://schemas.openxmlformats.org/officeDocument/2006/relationships/externalLink" Target="externalLinks/externalLink58.xml"/><Relationship Id="rId150" Type="http://schemas.openxmlformats.org/officeDocument/2006/relationships/externalLink" Target="externalLinks/externalLink123.xml"/><Relationship Id="rId171" Type="http://schemas.openxmlformats.org/officeDocument/2006/relationships/externalLink" Target="externalLinks/externalLink144.xml"/><Relationship Id="rId192" Type="http://schemas.openxmlformats.org/officeDocument/2006/relationships/externalLink" Target="externalLinks/externalLink165.xml"/><Relationship Id="rId206" Type="http://schemas.openxmlformats.org/officeDocument/2006/relationships/externalLink" Target="externalLinks/externalLink179.xml"/><Relationship Id="rId12" Type="http://schemas.openxmlformats.org/officeDocument/2006/relationships/worksheet" Target="worksheets/sheet12.xml"/><Relationship Id="rId33" Type="http://schemas.openxmlformats.org/officeDocument/2006/relationships/externalLink" Target="externalLinks/externalLink6.xml"/><Relationship Id="rId108" Type="http://schemas.openxmlformats.org/officeDocument/2006/relationships/externalLink" Target="externalLinks/externalLink81.xml"/><Relationship Id="rId129" Type="http://schemas.openxmlformats.org/officeDocument/2006/relationships/externalLink" Target="externalLinks/externalLink102.xml"/><Relationship Id="rId54" Type="http://schemas.openxmlformats.org/officeDocument/2006/relationships/externalLink" Target="externalLinks/externalLink27.xml"/><Relationship Id="rId75" Type="http://schemas.openxmlformats.org/officeDocument/2006/relationships/externalLink" Target="externalLinks/externalLink48.xml"/><Relationship Id="rId96" Type="http://schemas.openxmlformats.org/officeDocument/2006/relationships/externalLink" Target="externalLinks/externalLink69.xml"/><Relationship Id="rId140" Type="http://schemas.openxmlformats.org/officeDocument/2006/relationships/externalLink" Target="externalLinks/externalLink113.xml"/><Relationship Id="rId161" Type="http://schemas.openxmlformats.org/officeDocument/2006/relationships/externalLink" Target="externalLinks/externalLink134.xml"/><Relationship Id="rId182" Type="http://schemas.openxmlformats.org/officeDocument/2006/relationships/externalLink" Target="externalLinks/externalLink155.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92.xml"/><Relationship Id="rId44" Type="http://schemas.openxmlformats.org/officeDocument/2006/relationships/externalLink" Target="externalLinks/externalLink17.xml"/><Relationship Id="rId65" Type="http://schemas.openxmlformats.org/officeDocument/2006/relationships/externalLink" Target="externalLinks/externalLink38.xml"/><Relationship Id="rId86" Type="http://schemas.openxmlformats.org/officeDocument/2006/relationships/externalLink" Target="externalLinks/externalLink59.xml"/><Relationship Id="rId130" Type="http://schemas.openxmlformats.org/officeDocument/2006/relationships/externalLink" Target="externalLinks/externalLink103.xml"/><Relationship Id="rId151" Type="http://schemas.openxmlformats.org/officeDocument/2006/relationships/externalLink" Target="externalLinks/externalLink124.xml"/><Relationship Id="rId172" Type="http://schemas.openxmlformats.org/officeDocument/2006/relationships/externalLink" Target="externalLinks/externalLink145.xml"/><Relationship Id="rId193" Type="http://schemas.openxmlformats.org/officeDocument/2006/relationships/externalLink" Target="externalLinks/externalLink166.xml"/><Relationship Id="rId207" Type="http://schemas.openxmlformats.org/officeDocument/2006/relationships/externalLink" Target="externalLinks/externalLink180.xml"/><Relationship Id="rId13" Type="http://schemas.openxmlformats.org/officeDocument/2006/relationships/worksheet" Target="worksheets/sheet13.xml"/><Relationship Id="rId109" Type="http://schemas.openxmlformats.org/officeDocument/2006/relationships/externalLink" Target="externalLinks/externalLink82.xml"/><Relationship Id="rId34" Type="http://schemas.openxmlformats.org/officeDocument/2006/relationships/externalLink" Target="externalLinks/externalLink7.xml"/><Relationship Id="rId55" Type="http://schemas.openxmlformats.org/officeDocument/2006/relationships/externalLink" Target="externalLinks/externalLink28.xml"/><Relationship Id="rId76" Type="http://schemas.openxmlformats.org/officeDocument/2006/relationships/externalLink" Target="externalLinks/externalLink49.xml"/><Relationship Id="rId97" Type="http://schemas.openxmlformats.org/officeDocument/2006/relationships/externalLink" Target="externalLinks/externalLink70.xml"/><Relationship Id="rId120" Type="http://schemas.openxmlformats.org/officeDocument/2006/relationships/externalLink" Target="externalLinks/externalLink93.xml"/><Relationship Id="rId141" Type="http://schemas.openxmlformats.org/officeDocument/2006/relationships/externalLink" Target="externalLinks/externalLink114.xml"/><Relationship Id="rId7" Type="http://schemas.openxmlformats.org/officeDocument/2006/relationships/worksheet" Target="worksheets/sheet7.xml"/><Relationship Id="rId162" Type="http://schemas.openxmlformats.org/officeDocument/2006/relationships/externalLink" Target="externalLinks/externalLink135.xml"/><Relationship Id="rId183" Type="http://schemas.openxmlformats.org/officeDocument/2006/relationships/externalLink" Target="externalLinks/externalLink156.xml"/><Relationship Id="rId24" Type="http://schemas.openxmlformats.org/officeDocument/2006/relationships/worksheet" Target="worksheets/sheet24.xml"/><Relationship Id="rId45" Type="http://schemas.openxmlformats.org/officeDocument/2006/relationships/externalLink" Target="externalLinks/externalLink18.xml"/><Relationship Id="rId66" Type="http://schemas.openxmlformats.org/officeDocument/2006/relationships/externalLink" Target="externalLinks/externalLink39.xml"/><Relationship Id="rId87" Type="http://schemas.openxmlformats.org/officeDocument/2006/relationships/externalLink" Target="externalLinks/externalLink60.xml"/><Relationship Id="rId110" Type="http://schemas.openxmlformats.org/officeDocument/2006/relationships/externalLink" Target="externalLinks/externalLink83.xml"/><Relationship Id="rId131" Type="http://schemas.openxmlformats.org/officeDocument/2006/relationships/externalLink" Target="externalLinks/externalLink104.xml"/><Relationship Id="rId152" Type="http://schemas.openxmlformats.org/officeDocument/2006/relationships/externalLink" Target="externalLinks/externalLink125.xml"/><Relationship Id="rId173" Type="http://schemas.openxmlformats.org/officeDocument/2006/relationships/externalLink" Target="externalLinks/externalLink146.xml"/><Relationship Id="rId194" Type="http://schemas.openxmlformats.org/officeDocument/2006/relationships/externalLink" Target="externalLinks/externalLink167.xml"/><Relationship Id="rId208" Type="http://schemas.openxmlformats.org/officeDocument/2006/relationships/externalLink" Target="externalLinks/externalLink18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56" Type="http://schemas.openxmlformats.org/officeDocument/2006/relationships/externalLink" Target="externalLinks/externalLink29.xml"/><Relationship Id="rId77" Type="http://schemas.openxmlformats.org/officeDocument/2006/relationships/externalLink" Target="externalLinks/externalLink50.xml"/><Relationship Id="rId100" Type="http://schemas.openxmlformats.org/officeDocument/2006/relationships/externalLink" Target="externalLinks/externalLink73.xml"/><Relationship Id="rId105" Type="http://schemas.openxmlformats.org/officeDocument/2006/relationships/externalLink" Target="externalLinks/externalLink78.xml"/><Relationship Id="rId126" Type="http://schemas.openxmlformats.org/officeDocument/2006/relationships/externalLink" Target="externalLinks/externalLink99.xml"/><Relationship Id="rId147" Type="http://schemas.openxmlformats.org/officeDocument/2006/relationships/externalLink" Target="externalLinks/externalLink120.xml"/><Relationship Id="rId168" Type="http://schemas.openxmlformats.org/officeDocument/2006/relationships/externalLink" Target="externalLinks/externalLink141.xml"/><Relationship Id="rId8" Type="http://schemas.openxmlformats.org/officeDocument/2006/relationships/worksheet" Target="worksheets/sheet8.xml"/><Relationship Id="rId51" Type="http://schemas.openxmlformats.org/officeDocument/2006/relationships/externalLink" Target="externalLinks/externalLink24.xml"/><Relationship Id="rId72" Type="http://schemas.openxmlformats.org/officeDocument/2006/relationships/externalLink" Target="externalLinks/externalLink45.xml"/><Relationship Id="rId93" Type="http://schemas.openxmlformats.org/officeDocument/2006/relationships/externalLink" Target="externalLinks/externalLink66.xml"/><Relationship Id="rId98" Type="http://schemas.openxmlformats.org/officeDocument/2006/relationships/externalLink" Target="externalLinks/externalLink71.xml"/><Relationship Id="rId121" Type="http://schemas.openxmlformats.org/officeDocument/2006/relationships/externalLink" Target="externalLinks/externalLink94.xml"/><Relationship Id="rId142" Type="http://schemas.openxmlformats.org/officeDocument/2006/relationships/externalLink" Target="externalLinks/externalLink115.xml"/><Relationship Id="rId163" Type="http://schemas.openxmlformats.org/officeDocument/2006/relationships/externalLink" Target="externalLinks/externalLink136.xml"/><Relationship Id="rId184" Type="http://schemas.openxmlformats.org/officeDocument/2006/relationships/externalLink" Target="externalLinks/externalLink157.xml"/><Relationship Id="rId189" Type="http://schemas.openxmlformats.org/officeDocument/2006/relationships/externalLink" Target="externalLinks/externalLink162.xml"/><Relationship Id="rId3" Type="http://schemas.openxmlformats.org/officeDocument/2006/relationships/worksheet" Target="worksheets/sheet3.xml"/><Relationship Id="rId214"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externalLink" Target="externalLinks/externalLink19.xml"/><Relationship Id="rId67" Type="http://schemas.openxmlformats.org/officeDocument/2006/relationships/externalLink" Target="externalLinks/externalLink40.xml"/><Relationship Id="rId116" Type="http://schemas.openxmlformats.org/officeDocument/2006/relationships/externalLink" Target="externalLinks/externalLink89.xml"/><Relationship Id="rId137" Type="http://schemas.openxmlformats.org/officeDocument/2006/relationships/externalLink" Target="externalLinks/externalLink110.xml"/><Relationship Id="rId158" Type="http://schemas.openxmlformats.org/officeDocument/2006/relationships/externalLink" Target="externalLinks/externalLink131.xml"/><Relationship Id="rId20" Type="http://schemas.openxmlformats.org/officeDocument/2006/relationships/worksheet" Target="worksheets/sheet20.xml"/><Relationship Id="rId41" Type="http://schemas.openxmlformats.org/officeDocument/2006/relationships/externalLink" Target="externalLinks/externalLink14.xml"/><Relationship Id="rId62" Type="http://schemas.openxmlformats.org/officeDocument/2006/relationships/externalLink" Target="externalLinks/externalLink35.xml"/><Relationship Id="rId83" Type="http://schemas.openxmlformats.org/officeDocument/2006/relationships/externalLink" Target="externalLinks/externalLink56.xml"/><Relationship Id="rId88" Type="http://schemas.openxmlformats.org/officeDocument/2006/relationships/externalLink" Target="externalLinks/externalLink61.xml"/><Relationship Id="rId111" Type="http://schemas.openxmlformats.org/officeDocument/2006/relationships/externalLink" Target="externalLinks/externalLink84.xml"/><Relationship Id="rId132" Type="http://schemas.openxmlformats.org/officeDocument/2006/relationships/externalLink" Target="externalLinks/externalLink105.xml"/><Relationship Id="rId153" Type="http://schemas.openxmlformats.org/officeDocument/2006/relationships/externalLink" Target="externalLinks/externalLink126.xml"/><Relationship Id="rId174" Type="http://schemas.openxmlformats.org/officeDocument/2006/relationships/externalLink" Target="externalLinks/externalLink147.xml"/><Relationship Id="rId179" Type="http://schemas.openxmlformats.org/officeDocument/2006/relationships/externalLink" Target="externalLinks/externalLink152.xml"/><Relationship Id="rId195" Type="http://schemas.openxmlformats.org/officeDocument/2006/relationships/externalLink" Target="externalLinks/externalLink168.xml"/><Relationship Id="rId209" Type="http://schemas.openxmlformats.org/officeDocument/2006/relationships/externalLink" Target="externalLinks/externalLink182.xml"/><Relationship Id="rId190" Type="http://schemas.openxmlformats.org/officeDocument/2006/relationships/externalLink" Target="externalLinks/externalLink163.xml"/><Relationship Id="rId204" Type="http://schemas.openxmlformats.org/officeDocument/2006/relationships/externalLink" Target="externalLinks/externalLink177.xml"/><Relationship Id="rId15" Type="http://schemas.openxmlformats.org/officeDocument/2006/relationships/worksheet" Target="worksheets/sheet15.xml"/><Relationship Id="rId36" Type="http://schemas.openxmlformats.org/officeDocument/2006/relationships/externalLink" Target="externalLinks/externalLink9.xml"/><Relationship Id="rId57" Type="http://schemas.openxmlformats.org/officeDocument/2006/relationships/externalLink" Target="externalLinks/externalLink30.xml"/><Relationship Id="rId106" Type="http://schemas.openxmlformats.org/officeDocument/2006/relationships/externalLink" Target="externalLinks/externalLink79.xml"/><Relationship Id="rId127" Type="http://schemas.openxmlformats.org/officeDocument/2006/relationships/externalLink" Target="externalLinks/externalLink100.xml"/><Relationship Id="rId10" Type="http://schemas.openxmlformats.org/officeDocument/2006/relationships/worksheet" Target="worksheets/sheet10.xml"/><Relationship Id="rId31" Type="http://schemas.openxmlformats.org/officeDocument/2006/relationships/externalLink" Target="externalLinks/externalLink4.xml"/><Relationship Id="rId52" Type="http://schemas.openxmlformats.org/officeDocument/2006/relationships/externalLink" Target="externalLinks/externalLink25.xml"/><Relationship Id="rId73" Type="http://schemas.openxmlformats.org/officeDocument/2006/relationships/externalLink" Target="externalLinks/externalLink46.xml"/><Relationship Id="rId78" Type="http://schemas.openxmlformats.org/officeDocument/2006/relationships/externalLink" Target="externalLinks/externalLink51.xml"/><Relationship Id="rId94" Type="http://schemas.openxmlformats.org/officeDocument/2006/relationships/externalLink" Target="externalLinks/externalLink67.xml"/><Relationship Id="rId99" Type="http://schemas.openxmlformats.org/officeDocument/2006/relationships/externalLink" Target="externalLinks/externalLink72.xml"/><Relationship Id="rId101" Type="http://schemas.openxmlformats.org/officeDocument/2006/relationships/externalLink" Target="externalLinks/externalLink74.xml"/><Relationship Id="rId122" Type="http://schemas.openxmlformats.org/officeDocument/2006/relationships/externalLink" Target="externalLinks/externalLink95.xml"/><Relationship Id="rId143" Type="http://schemas.openxmlformats.org/officeDocument/2006/relationships/externalLink" Target="externalLinks/externalLink116.xml"/><Relationship Id="rId148" Type="http://schemas.openxmlformats.org/officeDocument/2006/relationships/externalLink" Target="externalLinks/externalLink121.xml"/><Relationship Id="rId164" Type="http://schemas.openxmlformats.org/officeDocument/2006/relationships/externalLink" Target="externalLinks/externalLink137.xml"/><Relationship Id="rId169" Type="http://schemas.openxmlformats.org/officeDocument/2006/relationships/externalLink" Target="externalLinks/externalLink142.xml"/><Relationship Id="rId185" Type="http://schemas.openxmlformats.org/officeDocument/2006/relationships/externalLink" Target="externalLinks/externalLink158.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3.xml"/><Relationship Id="rId210" Type="http://schemas.openxmlformats.org/officeDocument/2006/relationships/externalLink" Target="externalLinks/externalLink183.xml"/><Relationship Id="rId215" Type="http://schemas.microsoft.com/office/2017/10/relationships/person" Target="persons/person.xml"/><Relationship Id="rId26" Type="http://schemas.openxmlformats.org/officeDocument/2006/relationships/worksheet" Target="worksheets/sheet26.xml"/><Relationship Id="rId47" Type="http://schemas.openxmlformats.org/officeDocument/2006/relationships/externalLink" Target="externalLinks/externalLink20.xml"/><Relationship Id="rId68" Type="http://schemas.openxmlformats.org/officeDocument/2006/relationships/externalLink" Target="externalLinks/externalLink41.xml"/><Relationship Id="rId89" Type="http://schemas.openxmlformats.org/officeDocument/2006/relationships/externalLink" Target="externalLinks/externalLink62.xml"/><Relationship Id="rId112" Type="http://schemas.openxmlformats.org/officeDocument/2006/relationships/externalLink" Target="externalLinks/externalLink85.xml"/><Relationship Id="rId133" Type="http://schemas.openxmlformats.org/officeDocument/2006/relationships/externalLink" Target="externalLinks/externalLink106.xml"/><Relationship Id="rId154" Type="http://schemas.openxmlformats.org/officeDocument/2006/relationships/externalLink" Target="externalLinks/externalLink127.xml"/><Relationship Id="rId175" Type="http://schemas.openxmlformats.org/officeDocument/2006/relationships/externalLink" Target="externalLinks/externalLink148.xml"/><Relationship Id="rId196" Type="http://schemas.openxmlformats.org/officeDocument/2006/relationships/externalLink" Target="externalLinks/externalLink169.xml"/><Relationship Id="rId200" Type="http://schemas.openxmlformats.org/officeDocument/2006/relationships/externalLink" Target="externalLinks/externalLink173.xml"/><Relationship Id="rId16" Type="http://schemas.openxmlformats.org/officeDocument/2006/relationships/worksheet" Target="worksheets/sheet16.xml"/><Relationship Id="rId37" Type="http://schemas.openxmlformats.org/officeDocument/2006/relationships/externalLink" Target="externalLinks/externalLink10.xml"/><Relationship Id="rId58" Type="http://schemas.openxmlformats.org/officeDocument/2006/relationships/externalLink" Target="externalLinks/externalLink31.xml"/><Relationship Id="rId79" Type="http://schemas.openxmlformats.org/officeDocument/2006/relationships/externalLink" Target="externalLinks/externalLink52.xml"/><Relationship Id="rId102" Type="http://schemas.openxmlformats.org/officeDocument/2006/relationships/externalLink" Target="externalLinks/externalLink75.xml"/><Relationship Id="rId123" Type="http://schemas.openxmlformats.org/officeDocument/2006/relationships/externalLink" Target="externalLinks/externalLink96.xml"/><Relationship Id="rId144" Type="http://schemas.openxmlformats.org/officeDocument/2006/relationships/externalLink" Target="externalLinks/externalLink117.xml"/><Relationship Id="rId90" Type="http://schemas.openxmlformats.org/officeDocument/2006/relationships/externalLink" Target="externalLinks/externalLink63.xml"/><Relationship Id="rId165" Type="http://schemas.openxmlformats.org/officeDocument/2006/relationships/externalLink" Target="externalLinks/externalLink138.xml"/><Relationship Id="rId186" Type="http://schemas.openxmlformats.org/officeDocument/2006/relationships/externalLink" Target="externalLinks/externalLink159.xml"/><Relationship Id="rId211" Type="http://schemas.openxmlformats.org/officeDocument/2006/relationships/externalLink" Target="externalLinks/externalLink184.xml"/><Relationship Id="rId27" Type="http://schemas.openxmlformats.org/officeDocument/2006/relationships/worksheet" Target="worksheets/sheet27.xml"/><Relationship Id="rId48" Type="http://schemas.openxmlformats.org/officeDocument/2006/relationships/externalLink" Target="externalLinks/externalLink21.xml"/><Relationship Id="rId69" Type="http://schemas.openxmlformats.org/officeDocument/2006/relationships/externalLink" Target="externalLinks/externalLink42.xml"/><Relationship Id="rId113" Type="http://schemas.openxmlformats.org/officeDocument/2006/relationships/externalLink" Target="externalLinks/externalLink86.xml"/><Relationship Id="rId134" Type="http://schemas.openxmlformats.org/officeDocument/2006/relationships/externalLink" Target="externalLinks/externalLink107.xml"/><Relationship Id="rId80" Type="http://schemas.openxmlformats.org/officeDocument/2006/relationships/externalLink" Target="externalLinks/externalLink53.xml"/><Relationship Id="rId155" Type="http://schemas.openxmlformats.org/officeDocument/2006/relationships/externalLink" Target="externalLinks/externalLink128.xml"/><Relationship Id="rId176" Type="http://schemas.openxmlformats.org/officeDocument/2006/relationships/externalLink" Target="externalLinks/externalLink149.xml"/><Relationship Id="rId197" Type="http://schemas.openxmlformats.org/officeDocument/2006/relationships/externalLink" Target="externalLinks/externalLink170.xml"/><Relationship Id="rId201" Type="http://schemas.openxmlformats.org/officeDocument/2006/relationships/externalLink" Target="externalLinks/externalLink174.xml"/><Relationship Id="rId17" Type="http://schemas.openxmlformats.org/officeDocument/2006/relationships/worksheet" Target="worksheets/sheet17.xml"/><Relationship Id="rId38" Type="http://schemas.openxmlformats.org/officeDocument/2006/relationships/externalLink" Target="externalLinks/externalLink11.xml"/><Relationship Id="rId59" Type="http://schemas.openxmlformats.org/officeDocument/2006/relationships/externalLink" Target="externalLinks/externalLink32.xml"/><Relationship Id="rId103" Type="http://schemas.openxmlformats.org/officeDocument/2006/relationships/externalLink" Target="externalLinks/externalLink76.xml"/><Relationship Id="rId124" Type="http://schemas.openxmlformats.org/officeDocument/2006/relationships/externalLink" Target="externalLinks/externalLink97.xml"/><Relationship Id="rId70" Type="http://schemas.openxmlformats.org/officeDocument/2006/relationships/externalLink" Target="externalLinks/externalLink43.xml"/><Relationship Id="rId91" Type="http://schemas.openxmlformats.org/officeDocument/2006/relationships/externalLink" Target="externalLinks/externalLink64.xml"/><Relationship Id="rId145" Type="http://schemas.openxmlformats.org/officeDocument/2006/relationships/externalLink" Target="externalLinks/externalLink118.xml"/><Relationship Id="rId166" Type="http://schemas.openxmlformats.org/officeDocument/2006/relationships/externalLink" Target="externalLinks/externalLink139.xml"/><Relationship Id="rId187" Type="http://schemas.openxmlformats.org/officeDocument/2006/relationships/externalLink" Target="externalLinks/externalLink160.xml"/><Relationship Id="rId1" Type="http://schemas.openxmlformats.org/officeDocument/2006/relationships/worksheet" Target="worksheets/sheet1.xml"/><Relationship Id="rId212" Type="http://schemas.openxmlformats.org/officeDocument/2006/relationships/theme" Target="theme/theme1.xml"/><Relationship Id="rId28" Type="http://schemas.openxmlformats.org/officeDocument/2006/relationships/externalLink" Target="externalLinks/externalLink1.xml"/><Relationship Id="rId49" Type="http://schemas.openxmlformats.org/officeDocument/2006/relationships/externalLink" Target="externalLinks/externalLink22.xml"/><Relationship Id="rId114" Type="http://schemas.openxmlformats.org/officeDocument/2006/relationships/externalLink" Target="externalLinks/externalLink87.xml"/><Relationship Id="rId60" Type="http://schemas.openxmlformats.org/officeDocument/2006/relationships/externalLink" Target="externalLinks/externalLink33.xml"/><Relationship Id="rId81" Type="http://schemas.openxmlformats.org/officeDocument/2006/relationships/externalLink" Target="externalLinks/externalLink54.xml"/><Relationship Id="rId135" Type="http://schemas.openxmlformats.org/officeDocument/2006/relationships/externalLink" Target="externalLinks/externalLink108.xml"/><Relationship Id="rId156" Type="http://schemas.openxmlformats.org/officeDocument/2006/relationships/externalLink" Target="externalLinks/externalLink129.xml"/><Relationship Id="rId177" Type="http://schemas.openxmlformats.org/officeDocument/2006/relationships/externalLink" Target="externalLinks/externalLink150.xml"/><Relationship Id="rId198" Type="http://schemas.openxmlformats.org/officeDocument/2006/relationships/externalLink" Target="externalLinks/externalLink171.xml"/><Relationship Id="rId202" Type="http://schemas.openxmlformats.org/officeDocument/2006/relationships/externalLink" Target="externalLinks/externalLink175.xml"/><Relationship Id="rId18" Type="http://schemas.openxmlformats.org/officeDocument/2006/relationships/worksheet" Target="worksheets/sheet18.xml"/><Relationship Id="rId39" Type="http://schemas.openxmlformats.org/officeDocument/2006/relationships/externalLink" Target="externalLinks/externalLink12.xml"/><Relationship Id="rId50" Type="http://schemas.openxmlformats.org/officeDocument/2006/relationships/externalLink" Target="externalLinks/externalLink23.xml"/><Relationship Id="rId104" Type="http://schemas.openxmlformats.org/officeDocument/2006/relationships/externalLink" Target="externalLinks/externalLink77.xml"/><Relationship Id="rId125" Type="http://schemas.openxmlformats.org/officeDocument/2006/relationships/externalLink" Target="externalLinks/externalLink98.xml"/><Relationship Id="rId146" Type="http://schemas.openxmlformats.org/officeDocument/2006/relationships/externalLink" Target="externalLinks/externalLink119.xml"/><Relationship Id="rId167" Type="http://schemas.openxmlformats.org/officeDocument/2006/relationships/externalLink" Target="externalLinks/externalLink140.xml"/><Relationship Id="rId188" Type="http://schemas.openxmlformats.org/officeDocument/2006/relationships/externalLink" Target="externalLinks/externalLink161.xml"/><Relationship Id="rId71" Type="http://schemas.openxmlformats.org/officeDocument/2006/relationships/externalLink" Target="externalLinks/externalLink44.xml"/><Relationship Id="rId92" Type="http://schemas.openxmlformats.org/officeDocument/2006/relationships/externalLink" Target="externalLinks/externalLink65.xml"/><Relationship Id="rId213"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externalLink" Target="externalLinks/externalLink2.xml"/><Relationship Id="rId40" Type="http://schemas.openxmlformats.org/officeDocument/2006/relationships/externalLink" Target="externalLinks/externalLink13.xml"/><Relationship Id="rId115" Type="http://schemas.openxmlformats.org/officeDocument/2006/relationships/externalLink" Target="externalLinks/externalLink88.xml"/><Relationship Id="rId136" Type="http://schemas.openxmlformats.org/officeDocument/2006/relationships/externalLink" Target="externalLinks/externalLink109.xml"/><Relationship Id="rId157" Type="http://schemas.openxmlformats.org/officeDocument/2006/relationships/externalLink" Target="externalLinks/externalLink130.xml"/><Relationship Id="rId178" Type="http://schemas.openxmlformats.org/officeDocument/2006/relationships/externalLink" Target="externalLinks/externalLink151.xml"/><Relationship Id="rId61" Type="http://schemas.openxmlformats.org/officeDocument/2006/relationships/externalLink" Target="externalLinks/externalLink34.xml"/><Relationship Id="rId82" Type="http://schemas.openxmlformats.org/officeDocument/2006/relationships/externalLink" Target="externalLinks/externalLink55.xml"/><Relationship Id="rId199" Type="http://schemas.openxmlformats.org/officeDocument/2006/relationships/externalLink" Target="externalLinks/externalLink172.xml"/><Relationship Id="rId203" Type="http://schemas.openxmlformats.org/officeDocument/2006/relationships/externalLink" Target="externalLinks/externalLink17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Location Summary'!Print_Titles"/><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hyperlink" Target="#TA413_PBNTL!A1"/></Relationships>
</file>

<file path=xl/drawings/drawing1.xml><?xml version="1.0" encoding="utf-8"?>
<xdr:wsDr xmlns:xdr="http://schemas.openxmlformats.org/drawingml/2006/spreadsheetDrawing" xmlns:a="http://schemas.openxmlformats.org/drawingml/2006/main">
  <xdr:twoCellAnchor>
    <xdr:from>
      <xdr:col>26</xdr:col>
      <xdr:colOff>3886</xdr:colOff>
      <xdr:row>4</xdr:row>
      <xdr:rowOff>57150</xdr:rowOff>
    </xdr:from>
    <xdr:to>
      <xdr:col>26</xdr:col>
      <xdr:colOff>349897</xdr:colOff>
      <xdr:row>6</xdr:row>
      <xdr:rowOff>0</xdr:rowOff>
    </xdr:to>
    <xdr:sp macro="" textlink="">
      <xdr:nvSpPr>
        <xdr:cNvPr id="2" name="AutoShape 46">
          <a:extLst>
            <a:ext uri="{FF2B5EF4-FFF2-40B4-BE49-F238E27FC236}">
              <a16:creationId xmlns:a16="http://schemas.microsoft.com/office/drawing/2014/main" id="{CF005676-17D0-43C8-A2B1-B77A4F184F08}"/>
            </a:ext>
          </a:extLst>
        </xdr:cNvPr>
        <xdr:cNvSpPr>
          <a:spLocks noChangeArrowheads="1"/>
        </xdr:cNvSpPr>
      </xdr:nvSpPr>
      <xdr:spPr bwMode="auto">
        <a:xfrm>
          <a:off x="7857151" y="931895"/>
          <a:ext cx="346011" cy="3024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26</xdr:col>
      <xdr:colOff>72427</xdr:colOff>
      <xdr:row>3</xdr:row>
      <xdr:rowOff>134794</xdr:rowOff>
    </xdr:from>
    <xdr:to>
      <xdr:col>26</xdr:col>
      <xdr:colOff>213975</xdr:colOff>
      <xdr:row>4</xdr:row>
      <xdr:rowOff>114300</xdr:rowOff>
    </xdr:to>
    <xdr:sp macro="" textlink="">
      <xdr:nvSpPr>
        <xdr:cNvPr id="3" name="6-Point Star 527">
          <a:extLst>
            <a:ext uri="{FF2B5EF4-FFF2-40B4-BE49-F238E27FC236}">
              <a16:creationId xmlns:a16="http://schemas.microsoft.com/office/drawing/2014/main" id="{CB8D2921-AB9E-4D3A-9877-6636B5BB0C81}"/>
            </a:ext>
          </a:extLst>
        </xdr:cNvPr>
        <xdr:cNvSpPr/>
      </xdr:nvSpPr>
      <xdr:spPr>
        <a:xfrm>
          <a:off x="7825777" y="811069"/>
          <a:ext cx="141548" cy="170006"/>
        </a:xfrm>
        <a:prstGeom prst="star6">
          <a:avLst/>
        </a:prstGeom>
        <a:solidFill>
          <a:srgbClr val="002060"/>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219075</xdr:colOff>
      <xdr:row>4</xdr:row>
      <xdr:rowOff>66675</xdr:rowOff>
    </xdr:from>
    <xdr:to>
      <xdr:col>28</xdr:col>
      <xdr:colOff>123825</xdr:colOff>
      <xdr:row>4</xdr:row>
      <xdr:rowOff>76200</xdr:rowOff>
    </xdr:to>
    <xdr:sp macro="" textlink="">
      <xdr:nvSpPr>
        <xdr:cNvPr id="4" name="Line 10720">
          <a:extLst>
            <a:ext uri="{FF2B5EF4-FFF2-40B4-BE49-F238E27FC236}">
              <a16:creationId xmlns:a16="http://schemas.microsoft.com/office/drawing/2014/main" id="{69790BD6-9C35-4431-963D-95BB16BC3642}"/>
            </a:ext>
          </a:extLst>
        </xdr:cNvPr>
        <xdr:cNvSpPr>
          <a:spLocks noChangeShapeType="1"/>
        </xdr:cNvSpPr>
      </xdr:nvSpPr>
      <xdr:spPr bwMode="auto">
        <a:xfrm>
          <a:off x="7972425" y="9334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25</xdr:col>
      <xdr:colOff>57150</xdr:colOff>
      <xdr:row>3</xdr:row>
      <xdr:rowOff>66675</xdr:rowOff>
    </xdr:from>
    <xdr:to>
      <xdr:col>26</xdr:col>
      <xdr:colOff>180975</xdr:colOff>
      <xdr:row>3</xdr:row>
      <xdr:rowOff>142875</xdr:rowOff>
    </xdr:to>
    <xdr:sp macro="" textlink="">
      <xdr:nvSpPr>
        <xdr:cNvPr id="5" name="Freeform 10707">
          <a:extLst>
            <a:ext uri="{FF2B5EF4-FFF2-40B4-BE49-F238E27FC236}">
              <a16:creationId xmlns:a16="http://schemas.microsoft.com/office/drawing/2014/main" id="{232EFE4C-2D8C-46C6-8F5B-73F4B8FE68CE}"/>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26</xdr:col>
      <xdr:colOff>219075</xdr:colOff>
      <xdr:row>5</xdr:row>
      <xdr:rowOff>76200</xdr:rowOff>
    </xdr:from>
    <xdr:to>
      <xdr:col>28</xdr:col>
      <xdr:colOff>123825</xdr:colOff>
      <xdr:row>5</xdr:row>
      <xdr:rowOff>85725</xdr:rowOff>
    </xdr:to>
    <xdr:sp macro="" textlink="">
      <xdr:nvSpPr>
        <xdr:cNvPr id="6" name="Line 10720">
          <a:extLst>
            <a:ext uri="{FF2B5EF4-FFF2-40B4-BE49-F238E27FC236}">
              <a16:creationId xmlns:a16="http://schemas.microsoft.com/office/drawing/2014/main" id="{1DD1C7A7-A1B5-4B66-BFAF-E9250DB541A8}"/>
            </a:ext>
          </a:extLst>
        </xdr:cNvPr>
        <xdr:cNvSpPr>
          <a:spLocks noChangeShapeType="1"/>
        </xdr:cNvSpPr>
      </xdr:nvSpPr>
      <xdr:spPr bwMode="auto">
        <a:xfrm>
          <a:off x="7972425" y="11334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6</xdr:row>
      <xdr:rowOff>142875</xdr:rowOff>
    </xdr:from>
    <xdr:to>
      <xdr:col>28</xdr:col>
      <xdr:colOff>114300</xdr:colOff>
      <xdr:row>7</xdr:row>
      <xdr:rowOff>0</xdr:rowOff>
    </xdr:to>
    <xdr:sp macro="" textlink="">
      <xdr:nvSpPr>
        <xdr:cNvPr id="7" name="Line 10720">
          <a:extLst>
            <a:ext uri="{FF2B5EF4-FFF2-40B4-BE49-F238E27FC236}">
              <a16:creationId xmlns:a16="http://schemas.microsoft.com/office/drawing/2014/main" id="{7DCAC793-735C-441F-96FE-FA8723DAF2CA}"/>
            </a:ext>
          </a:extLst>
        </xdr:cNvPr>
        <xdr:cNvSpPr>
          <a:spLocks noChangeShapeType="1"/>
        </xdr:cNvSpPr>
      </xdr:nvSpPr>
      <xdr:spPr bwMode="auto">
        <a:xfrm>
          <a:off x="7962900" y="1362075"/>
          <a:ext cx="533400" cy="19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209550</xdr:colOff>
      <xdr:row>3</xdr:row>
      <xdr:rowOff>66675</xdr:rowOff>
    </xdr:from>
    <xdr:to>
      <xdr:col>28</xdr:col>
      <xdr:colOff>114300</xdr:colOff>
      <xdr:row>3</xdr:row>
      <xdr:rowOff>76200</xdr:rowOff>
    </xdr:to>
    <xdr:sp macro="" textlink="">
      <xdr:nvSpPr>
        <xdr:cNvPr id="8" name="Line 10720">
          <a:extLst>
            <a:ext uri="{FF2B5EF4-FFF2-40B4-BE49-F238E27FC236}">
              <a16:creationId xmlns:a16="http://schemas.microsoft.com/office/drawing/2014/main" id="{0458AA52-65DF-43A8-BCE2-45506C5B1406}"/>
            </a:ext>
          </a:extLst>
        </xdr:cNvPr>
        <xdr:cNvSpPr>
          <a:spLocks noChangeShapeType="1"/>
        </xdr:cNvSpPr>
      </xdr:nvSpPr>
      <xdr:spPr bwMode="auto">
        <a:xfrm>
          <a:off x="7962900" y="742950"/>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219075</xdr:colOff>
      <xdr:row>8</xdr:row>
      <xdr:rowOff>95250</xdr:rowOff>
    </xdr:from>
    <xdr:to>
      <xdr:col>28</xdr:col>
      <xdr:colOff>123825</xdr:colOff>
      <xdr:row>8</xdr:row>
      <xdr:rowOff>104775</xdr:rowOff>
    </xdr:to>
    <xdr:sp macro="" textlink="">
      <xdr:nvSpPr>
        <xdr:cNvPr id="9" name="Line 10720">
          <a:extLst>
            <a:ext uri="{FF2B5EF4-FFF2-40B4-BE49-F238E27FC236}">
              <a16:creationId xmlns:a16="http://schemas.microsoft.com/office/drawing/2014/main" id="{E97A2E4D-6283-470F-9D2E-4596C9755510}"/>
            </a:ext>
          </a:extLst>
        </xdr:cNvPr>
        <xdr:cNvSpPr>
          <a:spLocks noChangeShapeType="1"/>
        </xdr:cNvSpPr>
      </xdr:nvSpPr>
      <xdr:spPr bwMode="auto">
        <a:xfrm>
          <a:off x="7972425" y="1666875"/>
          <a:ext cx="53340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1</xdr:colOff>
      <xdr:row>4</xdr:row>
      <xdr:rowOff>57151</xdr:rowOff>
    </xdr:from>
    <xdr:to>
      <xdr:col>36</xdr:col>
      <xdr:colOff>1</xdr:colOff>
      <xdr:row>6</xdr:row>
      <xdr:rowOff>1</xdr:rowOff>
    </xdr:to>
    <xdr:sp macro="" textlink="">
      <xdr:nvSpPr>
        <xdr:cNvPr id="10" name="AutoShape 46">
          <a:extLst>
            <a:ext uri="{FF2B5EF4-FFF2-40B4-BE49-F238E27FC236}">
              <a16:creationId xmlns:a16="http://schemas.microsoft.com/office/drawing/2014/main" id="{66D55884-CDC9-49BF-9B88-BEFAE0974299}"/>
            </a:ext>
          </a:extLst>
        </xdr:cNvPr>
        <xdr:cNvSpPr>
          <a:spLocks noChangeArrowheads="1"/>
        </xdr:cNvSpPr>
      </xdr:nvSpPr>
      <xdr:spPr bwMode="auto">
        <a:xfrm>
          <a:off x="10382251" y="923926"/>
          <a:ext cx="285750" cy="29527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35</xdr:col>
      <xdr:colOff>81952</xdr:colOff>
      <xdr:row>3</xdr:row>
      <xdr:rowOff>134794</xdr:rowOff>
    </xdr:from>
    <xdr:to>
      <xdr:col>35</xdr:col>
      <xdr:colOff>223500</xdr:colOff>
      <xdr:row>4</xdr:row>
      <xdr:rowOff>114300</xdr:rowOff>
    </xdr:to>
    <xdr:sp macro="" textlink="">
      <xdr:nvSpPr>
        <xdr:cNvPr id="11" name="6-Point Star 717">
          <a:extLst>
            <a:ext uri="{FF2B5EF4-FFF2-40B4-BE49-F238E27FC236}">
              <a16:creationId xmlns:a16="http://schemas.microsoft.com/office/drawing/2014/main" id="{D04D807F-50AD-486C-B544-F6F8C8386CDE}"/>
            </a:ext>
          </a:extLst>
        </xdr:cNvPr>
        <xdr:cNvSpPr/>
      </xdr:nvSpPr>
      <xdr:spPr>
        <a:xfrm>
          <a:off x="10464202" y="81106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104775</xdr:colOff>
      <xdr:row>3</xdr:row>
      <xdr:rowOff>47625</xdr:rowOff>
    </xdr:from>
    <xdr:to>
      <xdr:col>35</xdr:col>
      <xdr:colOff>190500</xdr:colOff>
      <xdr:row>3</xdr:row>
      <xdr:rowOff>161925</xdr:rowOff>
    </xdr:to>
    <xdr:sp macro="" textlink="">
      <xdr:nvSpPr>
        <xdr:cNvPr id="12" name="Freeform 10707">
          <a:extLst>
            <a:ext uri="{FF2B5EF4-FFF2-40B4-BE49-F238E27FC236}">
              <a16:creationId xmlns:a16="http://schemas.microsoft.com/office/drawing/2014/main" id="{A7D95960-0925-45FE-A6B6-07F9D039E1A7}"/>
            </a:ext>
          </a:extLst>
        </xdr:cNvPr>
        <xdr:cNvSpPr>
          <a:spLocks/>
        </xdr:cNvSpPr>
      </xdr:nvSpPr>
      <xdr:spPr bwMode="auto">
        <a:xfrm>
          <a:off x="10201275" y="723900"/>
          <a:ext cx="371475" cy="1143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35</xdr:col>
      <xdr:colOff>200025</xdr:colOff>
      <xdr:row>3</xdr:row>
      <xdr:rowOff>47625</xdr:rowOff>
    </xdr:from>
    <xdr:to>
      <xdr:col>37</xdr:col>
      <xdr:colOff>104775</xdr:colOff>
      <xdr:row>3</xdr:row>
      <xdr:rowOff>57150</xdr:rowOff>
    </xdr:to>
    <xdr:sp macro="" textlink="">
      <xdr:nvSpPr>
        <xdr:cNvPr id="13" name="Line 10720">
          <a:extLst>
            <a:ext uri="{FF2B5EF4-FFF2-40B4-BE49-F238E27FC236}">
              <a16:creationId xmlns:a16="http://schemas.microsoft.com/office/drawing/2014/main" id="{3D197590-FA0F-41A8-8AD6-E43C28B2F2A2}"/>
            </a:ext>
          </a:extLst>
        </xdr:cNvPr>
        <xdr:cNvSpPr>
          <a:spLocks noChangeShapeType="1"/>
        </xdr:cNvSpPr>
      </xdr:nvSpPr>
      <xdr:spPr bwMode="auto">
        <a:xfrm>
          <a:off x="10582275" y="723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7</xdr:row>
      <xdr:rowOff>76200</xdr:rowOff>
    </xdr:from>
    <xdr:to>
      <xdr:col>37</xdr:col>
      <xdr:colOff>114300</xdr:colOff>
      <xdr:row>7</xdr:row>
      <xdr:rowOff>85725</xdr:rowOff>
    </xdr:to>
    <xdr:sp macro="" textlink="">
      <xdr:nvSpPr>
        <xdr:cNvPr id="14" name="Line 10720">
          <a:extLst>
            <a:ext uri="{FF2B5EF4-FFF2-40B4-BE49-F238E27FC236}">
              <a16:creationId xmlns:a16="http://schemas.microsoft.com/office/drawing/2014/main" id="{D7D27B92-0C2E-4AB7-8870-ACECCD903965}"/>
            </a:ext>
          </a:extLst>
        </xdr:cNvPr>
        <xdr:cNvSpPr>
          <a:spLocks noChangeShapeType="1"/>
        </xdr:cNvSpPr>
      </xdr:nvSpPr>
      <xdr:spPr bwMode="auto">
        <a:xfrm>
          <a:off x="10591800" y="1457325"/>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276225</xdr:colOff>
      <xdr:row>8</xdr:row>
      <xdr:rowOff>85725</xdr:rowOff>
    </xdr:from>
    <xdr:to>
      <xdr:col>37</xdr:col>
      <xdr:colOff>180975</xdr:colOff>
      <xdr:row>8</xdr:row>
      <xdr:rowOff>95250</xdr:rowOff>
    </xdr:to>
    <xdr:sp macro="" textlink="">
      <xdr:nvSpPr>
        <xdr:cNvPr id="15" name="Line 10720">
          <a:extLst>
            <a:ext uri="{FF2B5EF4-FFF2-40B4-BE49-F238E27FC236}">
              <a16:creationId xmlns:a16="http://schemas.microsoft.com/office/drawing/2014/main" id="{19E9A1DF-B2D8-42E1-BD06-15AD86440EF0}"/>
            </a:ext>
          </a:extLst>
        </xdr:cNvPr>
        <xdr:cNvSpPr>
          <a:spLocks noChangeShapeType="1"/>
        </xdr:cNvSpPr>
      </xdr:nvSpPr>
      <xdr:spPr bwMode="auto">
        <a:xfrm>
          <a:off x="10658475" y="165735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36</xdr:col>
      <xdr:colOff>180975</xdr:colOff>
      <xdr:row>9</xdr:row>
      <xdr:rowOff>133350</xdr:rowOff>
    </xdr:from>
    <xdr:to>
      <xdr:col>37</xdr:col>
      <xdr:colOff>152400</xdr:colOff>
      <xdr:row>9</xdr:row>
      <xdr:rowOff>133350</xdr:rowOff>
    </xdr:to>
    <xdr:sp macro="" textlink="">
      <xdr:nvSpPr>
        <xdr:cNvPr id="16" name="Line 10720">
          <a:extLst>
            <a:ext uri="{FF2B5EF4-FFF2-40B4-BE49-F238E27FC236}">
              <a16:creationId xmlns:a16="http://schemas.microsoft.com/office/drawing/2014/main" id="{583BDA3A-2069-4AF5-8BC9-FC0366D4B6E5}"/>
            </a:ext>
          </a:extLst>
        </xdr:cNvPr>
        <xdr:cNvSpPr>
          <a:spLocks noChangeShapeType="1"/>
        </xdr:cNvSpPr>
      </xdr:nvSpPr>
      <xdr:spPr bwMode="auto">
        <a:xfrm>
          <a:off x="10848975" y="1895475"/>
          <a:ext cx="2571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209550</xdr:colOff>
      <xdr:row>5</xdr:row>
      <xdr:rowOff>47625</xdr:rowOff>
    </xdr:from>
    <xdr:to>
      <xdr:col>37</xdr:col>
      <xdr:colOff>114300</xdr:colOff>
      <xdr:row>5</xdr:row>
      <xdr:rowOff>57150</xdr:rowOff>
    </xdr:to>
    <xdr:sp macro="" textlink="">
      <xdr:nvSpPr>
        <xdr:cNvPr id="17" name="Line 10720">
          <a:extLst>
            <a:ext uri="{FF2B5EF4-FFF2-40B4-BE49-F238E27FC236}">
              <a16:creationId xmlns:a16="http://schemas.microsoft.com/office/drawing/2014/main" id="{689933BF-130A-455A-9DB3-8EBB21E8665E}"/>
            </a:ext>
          </a:extLst>
        </xdr:cNvPr>
        <xdr:cNvSpPr>
          <a:spLocks noChangeShapeType="1"/>
        </xdr:cNvSpPr>
      </xdr:nvSpPr>
      <xdr:spPr bwMode="auto">
        <a:xfrm>
          <a:off x="10591800" y="11049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228600</xdr:colOff>
      <xdr:row>4</xdr:row>
      <xdr:rowOff>47625</xdr:rowOff>
    </xdr:from>
    <xdr:to>
      <xdr:col>37</xdr:col>
      <xdr:colOff>133350</xdr:colOff>
      <xdr:row>4</xdr:row>
      <xdr:rowOff>57150</xdr:rowOff>
    </xdr:to>
    <xdr:sp macro="" textlink="">
      <xdr:nvSpPr>
        <xdr:cNvPr id="18" name="Line 10720">
          <a:extLst>
            <a:ext uri="{FF2B5EF4-FFF2-40B4-BE49-F238E27FC236}">
              <a16:creationId xmlns:a16="http://schemas.microsoft.com/office/drawing/2014/main" id="{1E5939D7-E222-4A61-BEF3-B723EFB4D622}"/>
            </a:ext>
          </a:extLst>
        </xdr:cNvPr>
        <xdr:cNvSpPr>
          <a:spLocks noChangeShapeType="1"/>
        </xdr:cNvSpPr>
      </xdr:nvSpPr>
      <xdr:spPr bwMode="auto">
        <a:xfrm>
          <a:off x="10610850" y="914400"/>
          <a:ext cx="476250" cy="952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15</xdr:row>
      <xdr:rowOff>0</xdr:rowOff>
    </xdr:from>
    <xdr:to>
      <xdr:col>16</xdr:col>
      <xdr:colOff>0</xdr:colOff>
      <xdr:row>15</xdr:row>
      <xdr:rowOff>0</xdr:rowOff>
    </xdr:to>
    <xdr:sp macro="" textlink="">
      <xdr:nvSpPr>
        <xdr:cNvPr id="19" name="AutoShape 46">
          <a:extLst>
            <a:ext uri="{FF2B5EF4-FFF2-40B4-BE49-F238E27FC236}">
              <a16:creationId xmlns:a16="http://schemas.microsoft.com/office/drawing/2014/main" id="{E2C23833-3899-4D92-8F01-A473EFCC0C1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0" name="AutoShape 46">
          <a:extLst>
            <a:ext uri="{FF2B5EF4-FFF2-40B4-BE49-F238E27FC236}">
              <a16:creationId xmlns:a16="http://schemas.microsoft.com/office/drawing/2014/main" id="{A3615F94-A939-4918-9B34-A4CBA25977AB}"/>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1" name="AutoShape 46">
          <a:extLst>
            <a:ext uri="{FF2B5EF4-FFF2-40B4-BE49-F238E27FC236}">
              <a16:creationId xmlns:a16="http://schemas.microsoft.com/office/drawing/2014/main" id="{F6011971-4A0F-40C9-B8D0-BA19F1FA5358}"/>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2" name="AutoShape 46">
          <a:extLst>
            <a:ext uri="{FF2B5EF4-FFF2-40B4-BE49-F238E27FC236}">
              <a16:creationId xmlns:a16="http://schemas.microsoft.com/office/drawing/2014/main" id="{8C6A6DC3-5E1E-4501-9160-7CA899C2329F}"/>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3" name="AutoShape 46">
          <a:extLst>
            <a:ext uri="{FF2B5EF4-FFF2-40B4-BE49-F238E27FC236}">
              <a16:creationId xmlns:a16="http://schemas.microsoft.com/office/drawing/2014/main" id="{21245D6D-9E4A-418A-A9F1-8B1C248C19F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4" name="AutoShape 46">
          <a:extLst>
            <a:ext uri="{FF2B5EF4-FFF2-40B4-BE49-F238E27FC236}">
              <a16:creationId xmlns:a16="http://schemas.microsoft.com/office/drawing/2014/main" id="{1CD9EA01-DF6B-4FE5-87C4-78972F4085D6}"/>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5" name="AutoShape 46">
          <a:extLst>
            <a:ext uri="{FF2B5EF4-FFF2-40B4-BE49-F238E27FC236}">
              <a16:creationId xmlns:a16="http://schemas.microsoft.com/office/drawing/2014/main" id="{600EBB3B-2763-4F66-9F71-EF6E17BF3040}"/>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6" name="AutoShape 46">
          <a:extLst>
            <a:ext uri="{FF2B5EF4-FFF2-40B4-BE49-F238E27FC236}">
              <a16:creationId xmlns:a16="http://schemas.microsoft.com/office/drawing/2014/main" id="{3500BA58-4EEC-47B0-A6CF-926C5E924D9E}"/>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16</xdr:col>
      <xdr:colOff>0</xdr:colOff>
      <xdr:row>15</xdr:row>
      <xdr:rowOff>0</xdr:rowOff>
    </xdr:from>
    <xdr:to>
      <xdr:col>16</xdr:col>
      <xdr:colOff>0</xdr:colOff>
      <xdr:row>15</xdr:row>
      <xdr:rowOff>0</xdr:rowOff>
    </xdr:to>
    <xdr:sp macro="" textlink="">
      <xdr:nvSpPr>
        <xdr:cNvPr id="27" name="AutoShape 46">
          <a:extLst>
            <a:ext uri="{FF2B5EF4-FFF2-40B4-BE49-F238E27FC236}">
              <a16:creationId xmlns:a16="http://schemas.microsoft.com/office/drawing/2014/main" id="{9CEEDF2B-75F4-4DEE-8553-70EE1C710ACC}"/>
            </a:ext>
          </a:extLst>
        </xdr:cNvPr>
        <xdr:cNvSpPr>
          <a:spLocks noChangeArrowheads="1"/>
        </xdr:cNvSpPr>
      </xdr:nvSpPr>
      <xdr:spPr bwMode="auto">
        <a:xfrm>
          <a:off x="4895850" y="2905125"/>
          <a:ext cx="0" cy="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31</xdr:col>
      <xdr:colOff>9526</xdr:colOff>
      <xdr:row>43</xdr:row>
      <xdr:rowOff>57152</xdr:rowOff>
    </xdr:from>
    <xdr:to>
      <xdr:col>31</xdr:col>
      <xdr:colOff>276228</xdr:colOff>
      <xdr:row>44</xdr:row>
      <xdr:rowOff>161928</xdr:rowOff>
    </xdr:to>
    <xdr:sp macro="" textlink="">
      <xdr:nvSpPr>
        <xdr:cNvPr id="28" name="AutoShape 1512">
          <a:extLst>
            <a:ext uri="{FF2B5EF4-FFF2-40B4-BE49-F238E27FC236}">
              <a16:creationId xmlns:a16="http://schemas.microsoft.com/office/drawing/2014/main" id="{BAE16A4D-82E4-411E-B16C-F705D118DC07}"/>
            </a:ext>
          </a:extLst>
        </xdr:cNvPr>
        <xdr:cNvSpPr>
          <a:spLocks noChangeArrowheads="1"/>
        </xdr:cNvSpPr>
      </xdr:nvSpPr>
      <xdr:spPr bwMode="auto">
        <a:xfrm rot="5400000" flipV="1">
          <a:off x="9234489" y="8310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37</xdr:col>
      <xdr:colOff>9525</xdr:colOff>
      <xdr:row>43</xdr:row>
      <xdr:rowOff>47625</xdr:rowOff>
    </xdr:from>
    <xdr:to>
      <xdr:col>37</xdr:col>
      <xdr:colOff>238125</xdr:colOff>
      <xdr:row>44</xdr:row>
      <xdr:rowOff>152400</xdr:rowOff>
    </xdr:to>
    <xdr:sp macro="" textlink="">
      <xdr:nvSpPr>
        <xdr:cNvPr id="29" name="AutoShape 1512">
          <a:extLst>
            <a:ext uri="{FF2B5EF4-FFF2-40B4-BE49-F238E27FC236}">
              <a16:creationId xmlns:a16="http://schemas.microsoft.com/office/drawing/2014/main" id="{11646055-BD10-4341-813B-9FB915ACB3FB}"/>
            </a:ext>
          </a:extLst>
        </xdr:cNvPr>
        <xdr:cNvSpPr>
          <a:spLocks noChangeArrowheads="1"/>
        </xdr:cNvSpPr>
      </xdr:nvSpPr>
      <xdr:spPr bwMode="auto">
        <a:xfrm rot="5400000" flipV="1">
          <a:off x="10929937" y="8320088"/>
          <a:ext cx="295275" cy="228600"/>
        </a:xfrm>
        <a:prstGeom prst="lightningBolt">
          <a:avLst/>
        </a:prstGeom>
        <a:solidFill>
          <a:srgbClr val="FF0000"/>
        </a:solidFill>
        <a:ln w="9525">
          <a:solidFill>
            <a:srgbClr val="000000"/>
          </a:solidFill>
          <a:miter lim="800000"/>
          <a:headEnd/>
          <a:tailEnd/>
        </a:ln>
      </xdr:spPr>
    </xdr:sp>
    <xdr:clientData/>
  </xdr:twoCellAnchor>
  <xdr:twoCellAnchor>
    <xdr:from>
      <xdr:col>7</xdr:col>
      <xdr:colOff>19440</xdr:colOff>
      <xdr:row>14</xdr:row>
      <xdr:rowOff>57150</xdr:rowOff>
    </xdr:from>
    <xdr:to>
      <xdr:col>13</xdr:col>
      <xdr:colOff>217422</xdr:colOff>
      <xdr:row>17</xdr:row>
      <xdr:rowOff>30725</xdr:rowOff>
    </xdr:to>
    <xdr:sp macro="" textlink="">
      <xdr:nvSpPr>
        <xdr:cNvPr id="30" name="Arrow: Notched Right 29">
          <a:extLst>
            <a:ext uri="{FF2B5EF4-FFF2-40B4-BE49-F238E27FC236}">
              <a16:creationId xmlns:a16="http://schemas.microsoft.com/office/drawing/2014/main" id="{0B59C497-2156-4869-97E0-ED64FACB0E0E}"/>
            </a:ext>
          </a:extLst>
        </xdr:cNvPr>
        <xdr:cNvSpPr/>
      </xdr:nvSpPr>
      <xdr:spPr>
        <a:xfrm>
          <a:off x="2206302" y="2817456"/>
          <a:ext cx="2209896" cy="624774"/>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US"/>
        </a:p>
      </xdr:txBody>
    </xdr:sp>
    <xdr:clientData/>
  </xdr:twoCellAnchor>
  <xdr:twoCellAnchor>
    <xdr:from>
      <xdr:col>32</xdr:col>
      <xdr:colOff>9525</xdr:colOff>
      <xdr:row>105</xdr:row>
      <xdr:rowOff>47625</xdr:rowOff>
    </xdr:from>
    <xdr:to>
      <xdr:col>32</xdr:col>
      <xdr:colOff>200025</xdr:colOff>
      <xdr:row>105</xdr:row>
      <xdr:rowOff>161925</xdr:rowOff>
    </xdr:to>
    <xdr:grpSp>
      <xdr:nvGrpSpPr>
        <xdr:cNvPr id="31" name="Group 1008">
          <a:extLst>
            <a:ext uri="{FF2B5EF4-FFF2-40B4-BE49-F238E27FC236}">
              <a16:creationId xmlns:a16="http://schemas.microsoft.com/office/drawing/2014/main" id="{06D7F7D3-1DAD-4598-A286-38B4D51E8B4B}"/>
            </a:ext>
          </a:extLst>
        </xdr:cNvPr>
        <xdr:cNvGrpSpPr>
          <a:grpSpLocks/>
        </xdr:cNvGrpSpPr>
      </xdr:nvGrpSpPr>
      <xdr:grpSpPr bwMode="auto">
        <a:xfrm>
          <a:off x="10869321" y="20691605"/>
          <a:ext cx="190500" cy="114300"/>
          <a:chOff x="5475762" y="47760700"/>
          <a:chExt cx="314325" cy="230209"/>
        </a:xfrm>
      </xdr:grpSpPr>
      <xdr:cxnSp macro="">
        <xdr:nvCxnSpPr>
          <xdr:cNvPr id="32" name="Straight Connector 31">
            <a:extLst>
              <a:ext uri="{FF2B5EF4-FFF2-40B4-BE49-F238E27FC236}">
                <a16:creationId xmlns:a16="http://schemas.microsoft.com/office/drawing/2014/main" id="{E8ECA25D-CD1A-76DE-3E68-58C24432D6E4}"/>
              </a:ext>
            </a:extLst>
          </xdr:cNvPr>
          <xdr:cNvCxnSpPr/>
        </xdr:nvCxnSpPr>
        <xdr:spPr bwMode="auto">
          <a:xfrm>
            <a:off x="5931533" y="52422432"/>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 name="Straight Connector 529">
            <a:extLst>
              <a:ext uri="{FF2B5EF4-FFF2-40B4-BE49-F238E27FC236}">
                <a16:creationId xmlns:a16="http://schemas.microsoft.com/office/drawing/2014/main" id="{11E5EBB2-9480-4095-33E5-A0EF4151E12A}"/>
              </a:ext>
            </a:extLst>
          </xdr:cNvPr>
          <xdr:cNvCxnSpPr>
            <a:cxnSpLocks noChangeShapeType="1"/>
          </xdr:cNvCxnSpPr>
        </xdr:nvCxnSpPr>
        <xdr:spPr bwMode="auto">
          <a:xfrm rot="5400000">
            <a:off x="5902756" y="52451209"/>
            <a:ext cx="57552" cy="0"/>
          </a:xfrm>
          <a:prstGeom prst="line">
            <a:avLst/>
          </a:prstGeom>
          <a:grpFill/>
          <a:ln w="9525" algn="ctr">
            <a:solidFill>
              <a:srgbClr val="000000"/>
            </a:solidFill>
            <a:round/>
            <a:headEnd/>
            <a:tailEnd/>
          </a:ln>
        </xdr:spPr>
      </xdr:cxnSp>
      <xdr:cxnSp macro="">
        <xdr:nvCxnSpPr>
          <xdr:cNvPr id="34" name="Straight Connector 531">
            <a:extLst>
              <a:ext uri="{FF2B5EF4-FFF2-40B4-BE49-F238E27FC236}">
                <a16:creationId xmlns:a16="http://schemas.microsoft.com/office/drawing/2014/main" id="{EBF1DED7-B4FD-7A47-B04D-B0FE36C84E64}"/>
              </a:ext>
            </a:extLst>
          </xdr:cNvPr>
          <xdr:cNvCxnSpPr>
            <a:cxnSpLocks noChangeShapeType="1"/>
          </xdr:cNvCxnSpPr>
        </xdr:nvCxnSpPr>
        <xdr:spPr bwMode="auto">
          <a:xfrm>
            <a:off x="5931533" y="52479985"/>
            <a:ext cx="0" cy="0"/>
          </a:xfrm>
          <a:prstGeom prst="line">
            <a:avLst/>
          </a:prstGeom>
          <a:grpFill/>
          <a:ln w="9525" algn="ctr">
            <a:solidFill>
              <a:srgbClr val="000000"/>
            </a:solidFill>
            <a:round/>
            <a:headEnd/>
            <a:tailEnd/>
          </a:ln>
        </xdr:spPr>
      </xdr:cxnSp>
      <xdr:cxnSp macro="">
        <xdr:nvCxnSpPr>
          <xdr:cNvPr id="35" name="Straight Connector 533">
            <a:extLst>
              <a:ext uri="{FF2B5EF4-FFF2-40B4-BE49-F238E27FC236}">
                <a16:creationId xmlns:a16="http://schemas.microsoft.com/office/drawing/2014/main" id="{672F03B4-ACFE-407C-DB9E-9C49E6068E4C}"/>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6" name="Straight Connector 535">
            <a:extLst>
              <a:ext uri="{FF2B5EF4-FFF2-40B4-BE49-F238E27FC236}">
                <a16:creationId xmlns:a16="http://schemas.microsoft.com/office/drawing/2014/main" id="{D34CF0FE-FACB-82BC-4256-81B816929B63}"/>
              </a:ext>
            </a:extLst>
          </xdr:cNvPr>
          <xdr:cNvCxnSpPr>
            <a:cxnSpLocks noChangeShapeType="1"/>
          </xdr:cNvCxnSpPr>
        </xdr:nvCxnSpPr>
        <xdr:spPr bwMode="auto">
          <a:xfrm flipV="1">
            <a:off x="5931533" y="52518353"/>
            <a:ext cx="0" cy="0"/>
          </a:xfrm>
          <a:prstGeom prst="line">
            <a:avLst/>
          </a:prstGeom>
          <a:grpFill/>
          <a:ln w="9525" algn="ctr">
            <a:solidFill>
              <a:srgbClr val="000000"/>
            </a:solidFill>
            <a:round/>
            <a:headEnd/>
            <a:tailEnd/>
          </a:ln>
        </xdr:spPr>
      </xdr:cxnSp>
      <xdr:cxnSp macro="">
        <xdr:nvCxnSpPr>
          <xdr:cNvPr id="37" name="Straight Connector 537">
            <a:extLst>
              <a:ext uri="{FF2B5EF4-FFF2-40B4-BE49-F238E27FC236}">
                <a16:creationId xmlns:a16="http://schemas.microsoft.com/office/drawing/2014/main" id="{5D3FA054-233F-9B4C-5AA1-298E82C13B4F}"/>
              </a:ext>
            </a:extLst>
          </xdr:cNvPr>
          <xdr:cNvCxnSpPr>
            <a:cxnSpLocks noChangeShapeType="1"/>
          </xdr:cNvCxnSpPr>
        </xdr:nvCxnSpPr>
        <xdr:spPr bwMode="auto">
          <a:xfrm>
            <a:off x="5931533" y="52537537"/>
            <a:ext cx="0" cy="0"/>
          </a:xfrm>
          <a:prstGeom prst="line">
            <a:avLst/>
          </a:prstGeom>
          <a:grpFill/>
          <a:ln w="9525" algn="ctr">
            <a:solidFill>
              <a:srgbClr val="000000"/>
            </a:solidFill>
            <a:round/>
            <a:headEnd/>
            <a:tailEnd/>
          </a:ln>
        </xdr:spPr>
      </xdr:cxnSp>
    </xdr:grpSp>
    <xdr:clientData/>
  </xdr:twoCellAnchor>
  <xdr:twoCellAnchor>
    <xdr:from>
      <xdr:col>2</xdr:col>
      <xdr:colOff>0</xdr:colOff>
      <xdr:row>104</xdr:row>
      <xdr:rowOff>95250</xdr:rowOff>
    </xdr:from>
    <xdr:to>
      <xdr:col>2</xdr:col>
      <xdr:colOff>0</xdr:colOff>
      <xdr:row>105</xdr:row>
      <xdr:rowOff>19050</xdr:rowOff>
    </xdr:to>
    <xdr:grpSp>
      <xdr:nvGrpSpPr>
        <xdr:cNvPr id="38" name="Group 1008">
          <a:extLst>
            <a:ext uri="{FF2B5EF4-FFF2-40B4-BE49-F238E27FC236}">
              <a16:creationId xmlns:a16="http://schemas.microsoft.com/office/drawing/2014/main" id="{299D2CEC-127A-47F5-9BDE-68F6EEEE718F}"/>
            </a:ext>
          </a:extLst>
        </xdr:cNvPr>
        <xdr:cNvGrpSpPr>
          <a:grpSpLocks/>
        </xdr:cNvGrpSpPr>
      </xdr:nvGrpSpPr>
      <xdr:grpSpPr bwMode="auto">
        <a:xfrm>
          <a:off x="544286" y="20551321"/>
          <a:ext cx="0" cy="111709"/>
          <a:chOff x="5475762" y="47760700"/>
          <a:chExt cx="314325" cy="230209"/>
        </a:xfrm>
      </xdr:grpSpPr>
      <xdr:cxnSp macro="">
        <xdr:nvCxnSpPr>
          <xdr:cNvPr id="39" name="Straight Connector 38">
            <a:extLst>
              <a:ext uri="{FF2B5EF4-FFF2-40B4-BE49-F238E27FC236}">
                <a16:creationId xmlns:a16="http://schemas.microsoft.com/office/drawing/2014/main" id="{ED14024B-74A7-8A42-AFEA-76CDDF71417E}"/>
              </a:ext>
            </a:extLst>
          </xdr:cNvPr>
          <xdr:cNvCxnSpPr/>
        </xdr:nvCxnSpPr>
        <xdr:spPr bwMode="auto">
          <a:xfrm>
            <a:off x="5790087" y="54914887"/>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529">
            <a:extLst>
              <a:ext uri="{FF2B5EF4-FFF2-40B4-BE49-F238E27FC236}">
                <a16:creationId xmlns:a16="http://schemas.microsoft.com/office/drawing/2014/main" id="{68A05A06-FB13-4F02-248B-B8C7312DD1BB}"/>
              </a:ext>
            </a:extLst>
          </xdr:cNvPr>
          <xdr:cNvCxnSpPr>
            <a:cxnSpLocks noChangeShapeType="1"/>
          </xdr:cNvCxnSpPr>
        </xdr:nvCxnSpPr>
        <xdr:spPr bwMode="auto">
          <a:xfrm rot="5400000">
            <a:off x="5790087" y="54914887"/>
            <a:ext cx="0" cy="0"/>
          </a:xfrm>
          <a:prstGeom prst="line">
            <a:avLst/>
          </a:prstGeom>
          <a:grpFill/>
          <a:ln w="9525" algn="ctr">
            <a:solidFill>
              <a:srgbClr val="000000"/>
            </a:solidFill>
            <a:round/>
            <a:headEnd/>
            <a:tailEnd/>
          </a:ln>
        </xdr:spPr>
      </xdr:cxnSp>
      <xdr:cxnSp macro="">
        <xdr:nvCxnSpPr>
          <xdr:cNvPr id="41" name="Straight Connector 531">
            <a:extLst>
              <a:ext uri="{FF2B5EF4-FFF2-40B4-BE49-F238E27FC236}">
                <a16:creationId xmlns:a16="http://schemas.microsoft.com/office/drawing/2014/main" id="{177C08CF-99DF-339D-EE3D-A022072DF232}"/>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cxnSp macro="">
        <xdr:nvCxnSpPr>
          <xdr:cNvPr id="42" name="Straight Connector 533">
            <a:extLst>
              <a:ext uri="{FF2B5EF4-FFF2-40B4-BE49-F238E27FC236}">
                <a16:creationId xmlns:a16="http://schemas.microsoft.com/office/drawing/2014/main" id="{9BF9A423-60ED-B51A-2F37-4474460E960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3" name="Straight Connector 535">
            <a:extLst>
              <a:ext uri="{FF2B5EF4-FFF2-40B4-BE49-F238E27FC236}">
                <a16:creationId xmlns:a16="http://schemas.microsoft.com/office/drawing/2014/main" id="{6B8BCA4D-E4B2-F4D5-62DD-5526CE245B32}"/>
              </a:ext>
            </a:extLst>
          </xdr:cNvPr>
          <xdr:cNvCxnSpPr>
            <a:cxnSpLocks noChangeShapeType="1"/>
          </xdr:cNvCxnSpPr>
        </xdr:nvCxnSpPr>
        <xdr:spPr bwMode="auto">
          <a:xfrm flipV="1">
            <a:off x="5790087" y="54914887"/>
            <a:ext cx="0" cy="0"/>
          </a:xfrm>
          <a:prstGeom prst="line">
            <a:avLst/>
          </a:prstGeom>
          <a:grpFill/>
          <a:ln w="9525" algn="ctr">
            <a:solidFill>
              <a:srgbClr val="000000"/>
            </a:solidFill>
            <a:round/>
            <a:headEnd/>
            <a:tailEnd/>
          </a:ln>
        </xdr:spPr>
      </xdr:cxnSp>
      <xdr:cxnSp macro="">
        <xdr:nvCxnSpPr>
          <xdr:cNvPr id="44" name="Straight Connector 537">
            <a:extLst>
              <a:ext uri="{FF2B5EF4-FFF2-40B4-BE49-F238E27FC236}">
                <a16:creationId xmlns:a16="http://schemas.microsoft.com/office/drawing/2014/main" id="{41084A58-6EF4-B752-6F6B-70342FEB3F27}"/>
              </a:ext>
            </a:extLst>
          </xdr:cNvPr>
          <xdr:cNvCxnSpPr>
            <a:cxnSpLocks noChangeShapeType="1"/>
          </xdr:cNvCxnSpPr>
        </xdr:nvCxnSpPr>
        <xdr:spPr bwMode="auto">
          <a:xfrm>
            <a:off x="5790087" y="54914887"/>
            <a:ext cx="0" cy="0"/>
          </a:xfrm>
          <a:prstGeom prst="line">
            <a:avLst/>
          </a:prstGeom>
          <a:grpFill/>
          <a:ln w="9525" algn="ctr">
            <a:solidFill>
              <a:srgbClr val="000000"/>
            </a:solidFill>
            <a:round/>
            <a:headEnd/>
            <a:tailEnd/>
          </a:ln>
        </xdr:spPr>
      </xdr:cxnSp>
    </xdr:grpSp>
    <xdr:clientData/>
  </xdr:twoCellAnchor>
  <xdr:twoCellAnchor>
    <xdr:from>
      <xdr:col>1</xdr:col>
      <xdr:colOff>128056</xdr:colOff>
      <xdr:row>15</xdr:row>
      <xdr:rowOff>173568</xdr:rowOff>
    </xdr:from>
    <xdr:to>
      <xdr:col>2</xdr:col>
      <xdr:colOff>220490</xdr:colOff>
      <xdr:row>17</xdr:row>
      <xdr:rowOff>119483</xdr:rowOff>
    </xdr:to>
    <xdr:sp macro="" textlink="">
      <xdr:nvSpPr>
        <xdr:cNvPr id="45" name="Oval 44">
          <a:extLst>
            <a:ext uri="{FF2B5EF4-FFF2-40B4-BE49-F238E27FC236}">
              <a16:creationId xmlns:a16="http://schemas.microsoft.com/office/drawing/2014/main" id="{992180E9-E756-41CB-890E-41778DCE8C3B}"/>
            </a:ext>
          </a:extLst>
        </xdr:cNvPr>
        <xdr:cNvSpPr/>
      </xdr:nvSpPr>
      <xdr:spPr>
        <a:xfrm>
          <a:off x="366181" y="3078693"/>
          <a:ext cx="378184" cy="326915"/>
        </a:xfrm>
        <a:prstGeom prst="ellipse">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6</xdr:col>
      <xdr:colOff>0</xdr:colOff>
      <xdr:row>24</xdr:row>
      <xdr:rowOff>104775</xdr:rowOff>
    </xdr:from>
    <xdr:to>
      <xdr:col>6</xdr:col>
      <xdr:colOff>0</xdr:colOff>
      <xdr:row>25</xdr:row>
      <xdr:rowOff>19050</xdr:rowOff>
    </xdr:to>
    <xdr:grpSp>
      <xdr:nvGrpSpPr>
        <xdr:cNvPr id="46" name="Group 1008">
          <a:extLst>
            <a:ext uri="{FF2B5EF4-FFF2-40B4-BE49-F238E27FC236}">
              <a16:creationId xmlns:a16="http://schemas.microsoft.com/office/drawing/2014/main" id="{EDD427DF-AB06-4A64-BC35-2BCCDC442D54}"/>
            </a:ext>
          </a:extLst>
        </xdr:cNvPr>
        <xdr:cNvGrpSpPr>
          <a:grpSpLocks/>
        </xdr:cNvGrpSpPr>
      </xdr:nvGrpSpPr>
      <xdr:grpSpPr bwMode="auto">
        <a:xfrm>
          <a:off x="1943878" y="4802479"/>
          <a:ext cx="0" cy="102183"/>
          <a:chOff x="5475762" y="47760700"/>
          <a:chExt cx="314325" cy="230209"/>
        </a:xfrm>
      </xdr:grpSpPr>
      <xdr:cxnSp macro="">
        <xdr:nvCxnSpPr>
          <xdr:cNvPr id="47" name="Straight Connector 46">
            <a:extLst>
              <a:ext uri="{FF2B5EF4-FFF2-40B4-BE49-F238E27FC236}">
                <a16:creationId xmlns:a16="http://schemas.microsoft.com/office/drawing/2014/main" id="{BA3E9A54-95A1-5073-3F41-ADD509FCF2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 name="Straight Connector 529">
            <a:extLst>
              <a:ext uri="{FF2B5EF4-FFF2-40B4-BE49-F238E27FC236}">
                <a16:creationId xmlns:a16="http://schemas.microsoft.com/office/drawing/2014/main" id="{110AFA83-8E67-E047-44B2-7B5D54D2E63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 name="Straight Connector 531">
            <a:extLst>
              <a:ext uri="{FF2B5EF4-FFF2-40B4-BE49-F238E27FC236}">
                <a16:creationId xmlns:a16="http://schemas.microsoft.com/office/drawing/2014/main" id="{658A6097-EDB0-3F98-B727-3A00B82B75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 name="Straight Connector 533">
            <a:extLst>
              <a:ext uri="{FF2B5EF4-FFF2-40B4-BE49-F238E27FC236}">
                <a16:creationId xmlns:a16="http://schemas.microsoft.com/office/drawing/2014/main" id="{26511BE1-7319-3F0C-E26E-49CFEE52D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 name="Straight Connector 535">
            <a:extLst>
              <a:ext uri="{FF2B5EF4-FFF2-40B4-BE49-F238E27FC236}">
                <a16:creationId xmlns:a16="http://schemas.microsoft.com/office/drawing/2014/main" id="{4CF44171-577E-D83B-AB0D-61114BBC36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 name="Straight Connector 537">
            <a:extLst>
              <a:ext uri="{FF2B5EF4-FFF2-40B4-BE49-F238E27FC236}">
                <a16:creationId xmlns:a16="http://schemas.microsoft.com/office/drawing/2014/main" id="{50E68CD1-72FE-0FE9-6944-A1E46EE0F2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53" name="Group 1008">
          <a:extLst>
            <a:ext uri="{FF2B5EF4-FFF2-40B4-BE49-F238E27FC236}">
              <a16:creationId xmlns:a16="http://schemas.microsoft.com/office/drawing/2014/main" id="{9A17FD08-F46B-4A81-B93C-AFF5DC35F971}"/>
            </a:ext>
          </a:extLst>
        </xdr:cNvPr>
        <xdr:cNvGrpSpPr>
          <a:grpSpLocks/>
        </xdr:cNvGrpSpPr>
      </xdr:nvGrpSpPr>
      <xdr:grpSpPr bwMode="auto">
        <a:xfrm>
          <a:off x="1943878" y="4802479"/>
          <a:ext cx="0" cy="102183"/>
          <a:chOff x="5475762" y="47760700"/>
          <a:chExt cx="314325" cy="230209"/>
        </a:xfrm>
      </xdr:grpSpPr>
      <xdr:cxnSp macro="">
        <xdr:nvCxnSpPr>
          <xdr:cNvPr id="54" name="Straight Connector 53">
            <a:extLst>
              <a:ext uri="{FF2B5EF4-FFF2-40B4-BE49-F238E27FC236}">
                <a16:creationId xmlns:a16="http://schemas.microsoft.com/office/drawing/2014/main" id="{91CC733A-0630-6BA2-CA8D-841767874C7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29">
            <a:extLst>
              <a:ext uri="{FF2B5EF4-FFF2-40B4-BE49-F238E27FC236}">
                <a16:creationId xmlns:a16="http://schemas.microsoft.com/office/drawing/2014/main" id="{8A7D7688-147C-54FE-DF48-EA10FA5D7C0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56" name="Straight Connector 531">
            <a:extLst>
              <a:ext uri="{FF2B5EF4-FFF2-40B4-BE49-F238E27FC236}">
                <a16:creationId xmlns:a16="http://schemas.microsoft.com/office/drawing/2014/main" id="{C5D62B37-BE92-62BA-09EC-9811AB19443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57" name="Straight Connector 533">
            <a:extLst>
              <a:ext uri="{FF2B5EF4-FFF2-40B4-BE49-F238E27FC236}">
                <a16:creationId xmlns:a16="http://schemas.microsoft.com/office/drawing/2014/main" id="{C63262B6-4BF7-58A4-6378-F0153829AA9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8" name="Straight Connector 535">
            <a:extLst>
              <a:ext uri="{FF2B5EF4-FFF2-40B4-BE49-F238E27FC236}">
                <a16:creationId xmlns:a16="http://schemas.microsoft.com/office/drawing/2014/main" id="{3529780E-28CB-2410-D4B0-361DDB01E85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59" name="Straight Connector 537">
            <a:extLst>
              <a:ext uri="{FF2B5EF4-FFF2-40B4-BE49-F238E27FC236}">
                <a16:creationId xmlns:a16="http://schemas.microsoft.com/office/drawing/2014/main" id="{A96B5392-694A-B283-187C-487730F2313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47625</xdr:rowOff>
    </xdr:to>
    <xdr:grpSp>
      <xdr:nvGrpSpPr>
        <xdr:cNvPr id="60" name="Group 1008">
          <a:extLst>
            <a:ext uri="{FF2B5EF4-FFF2-40B4-BE49-F238E27FC236}">
              <a16:creationId xmlns:a16="http://schemas.microsoft.com/office/drawing/2014/main" id="{2D97E2C0-7910-4CEB-B115-7AEB79403A4A}"/>
            </a:ext>
          </a:extLst>
        </xdr:cNvPr>
        <xdr:cNvGrpSpPr>
          <a:grpSpLocks/>
        </xdr:cNvGrpSpPr>
      </xdr:nvGrpSpPr>
      <xdr:grpSpPr bwMode="auto">
        <a:xfrm>
          <a:off x="1943878" y="4831054"/>
          <a:ext cx="0" cy="102183"/>
          <a:chOff x="5475762" y="47760700"/>
          <a:chExt cx="314325" cy="230209"/>
        </a:xfrm>
      </xdr:grpSpPr>
      <xdr:cxnSp macro="">
        <xdr:nvCxnSpPr>
          <xdr:cNvPr id="61" name="Straight Connector 60">
            <a:extLst>
              <a:ext uri="{FF2B5EF4-FFF2-40B4-BE49-F238E27FC236}">
                <a16:creationId xmlns:a16="http://schemas.microsoft.com/office/drawing/2014/main" id="{D24CEB05-3BFE-3A61-6EA7-FDB0FED1796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 name="Straight Connector 529">
            <a:extLst>
              <a:ext uri="{FF2B5EF4-FFF2-40B4-BE49-F238E27FC236}">
                <a16:creationId xmlns:a16="http://schemas.microsoft.com/office/drawing/2014/main" id="{1EEA61BE-FF76-1501-0AD0-AD99BF28320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3" name="Straight Connector 531">
            <a:extLst>
              <a:ext uri="{FF2B5EF4-FFF2-40B4-BE49-F238E27FC236}">
                <a16:creationId xmlns:a16="http://schemas.microsoft.com/office/drawing/2014/main" id="{38DAD349-2ABD-4F89-4A55-64B7AF5069E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4" name="Straight Connector 533">
            <a:extLst>
              <a:ext uri="{FF2B5EF4-FFF2-40B4-BE49-F238E27FC236}">
                <a16:creationId xmlns:a16="http://schemas.microsoft.com/office/drawing/2014/main" id="{75AFD57B-5983-FBE8-4263-44CE23B93F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5" name="Straight Connector 535">
            <a:extLst>
              <a:ext uri="{FF2B5EF4-FFF2-40B4-BE49-F238E27FC236}">
                <a16:creationId xmlns:a16="http://schemas.microsoft.com/office/drawing/2014/main" id="{B3C41DFD-4CA3-DA22-2022-D7D5902142F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6" name="Straight Connector 537">
            <a:extLst>
              <a:ext uri="{FF2B5EF4-FFF2-40B4-BE49-F238E27FC236}">
                <a16:creationId xmlns:a16="http://schemas.microsoft.com/office/drawing/2014/main" id="{026B345A-F9E0-01CC-28C4-24CFF5A873B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133350</xdr:rowOff>
    </xdr:from>
    <xdr:to>
      <xdr:col>6</xdr:col>
      <xdr:colOff>0</xdr:colOff>
      <xdr:row>25</xdr:row>
      <xdr:rowOff>57150</xdr:rowOff>
    </xdr:to>
    <xdr:grpSp>
      <xdr:nvGrpSpPr>
        <xdr:cNvPr id="67" name="Group 1008">
          <a:extLst>
            <a:ext uri="{FF2B5EF4-FFF2-40B4-BE49-F238E27FC236}">
              <a16:creationId xmlns:a16="http://schemas.microsoft.com/office/drawing/2014/main" id="{E6D06C43-4B85-4213-9E8F-E6B6A31B347B}"/>
            </a:ext>
          </a:extLst>
        </xdr:cNvPr>
        <xdr:cNvGrpSpPr>
          <a:grpSpLocks/>
        </xdr:cNvGrpSpPr>
      </xdr:nvGrpSpPr>
      <xdr:grpSpPr bwMode="auto">
        <a:xfrm>
          <a:off x="1943878" y="4831054"/>
          <a:ext cx="0" cy="111708"/>
          <a:chOff x="5475762" y="47760700"/>
          <a:chExt cx="314325" cy="230209"/>
        </a:xfrm>
      </xdr:grpSpPr>
      <xdr:cxnSp macro="">
        <xdr:nvCxnSpPr>
          <xdr:cNvPr id="68" name="Straight Connector 67">
            <a:extLst>
              <a:ext uri="{FF2B5EF4-FFF2-40B4-BE49-F238E27FC236}">
                <a16:creationId xmlns:a16="http://schemas.microsoft.com/office/drawing/2014/main" id="{7FF02350-FB80-BB52-A725-8D34E1746BF8}"/>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 name="Straight Connector 529">
            <a:extLst>
              <a:ext uri="{FF2B5EF4-FFF2-40B4-BE49-F238E27FC236}">
                <a16:creationId xmlns:a16="http://schemas.microsoft.com/office/drawing/2014/main" id="{E874AF36-FA74-FA74-5AFA-BE4DE89C939F}"/>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70" name="Straight Connector 531">
            <a:extLst>
              <a:ext uri="{FF2B5EF4-FFF2-40B4-BE49-F238E27FC236}">
                <a16:creationId xmlns:a16="http://schemas.microsoft.com/office/drawing/2014/main" id="{5BD270D2-D5EE-470F-0866-C1903D365C3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71" name="Straight Connector 533">
            <a:extLst>
              <a:ext uri="{FF2B5EF4-FFF2-40B4-BE49-F238E27FC236}">
                <a16:creationId xmlns:a16="http://schemas.microsoft.com/office/drawing/2014/main" id="{F8071048-4635-1244-07EF-493E3D4355E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2" name="Straight Connector 535">
            <a:extLst>
              <a:ext uri="{FF2B5EF4-FFF2-40B4-BE49-F238E27FC236}">
                <a16:creationId xmlns:a16="http://schemas.microsoft.com/office/drawing/2014/main" id="{47C986BE-7526-485B-5DD9-FEE06EB13BA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73" name="Straight Connector 537">
            <a:extLst>
              <a:ext uri="{FF2B5EF4-FFF2-40B4-BE49-F238E27FC236}">
                <a16:creationId xmlns:a16="http://schemas.microsoft.com/office/drawing/2014/main" id="{EC57B65B-3D03-D1C4-B360-963D26EDD0C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16</xdr:col>
      <xdr:colOff>0</xdr:colOff>
      <xdr:row>13</xdr:row>
      <xdr:rowOff>57150</xdr:rowOff>
    </xdr:from>
    <xdr:to>
      <xdr:col>17</xdr:col>
      <xdr:colOff>0</xdr:colOff>
      <xdr:row>15</xdr:row>
      <xdr:rowOff>0</xdr:rowOff>
    </xdr:to>
    <xdr:sp macro="" textlink="">
      <xdr:nvSpPr>
        <xdr:cNvPr id="74" name="AutoShape 46">
          <a:extLst>
            <a:ext uri="{FF2B5EF4-FFF2-40B4-BE49-F238E27FC236}">
              <a16:creationId xmlns:a16="http://schemas.microsoft.com/office/drawing/2014/main" id="{5287A1CD-C827-4B88-9519-F557DE8CCA27}"/>
            </a:ext>
          </a:extLst>
        </xdr:cNvPr>
        <xdr:cNvSpPr>
          <a:spLocks noChangeArrowheads="1"/>
        </xdr:cNvSpPr>
      </xdr:nvSpPr>
      <xdr:spPr bwMode="auto">
        <a:xfrm>
          <a:off x="489585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13</xdr:row>
      <xdr:rowOff>57150</xdr:rowOff>
    </xdr:from>
    <xdr:to>
      <xdr:col>15</xdr:col>
      <xdr:colOff>0</xdr:colOff>
      <xdr:row>15</xdr:row>
      <xdr:rowOff>0</xdr:rowOff>
    </xdr:to>
    <xdr:sp macro="" textlink="">
      <xdr:nvSpPr>
        <xdr:cNvPr id="75" name="AutoShape 46">
          <a:extLst>
            <a:ext uri="{FF2B5EF4-FFF2-40B4-BE49-F238E27FC236}">
              <a16:creationId xmlns:a16="http://schemas.microsoft.com/office/drawing/2014/main" id="{56041B36-2355-4B4A-BFB7-A7CE49474F8C}"/>
            </a:ext>
          </a:extLst>
        </xdr:cNvPr>
        <xdr:cNvSpPr>
          <a:spLocks noChangeArrowheads="1"/>
        </xdr:cNvSpPr>
      </xdr:nvSpPr>
      <xdr:spPr bwMode="auto">
        <a:xfrm>
          <a:off x="4324350" y="2581275"/>
          <a:ext cx="285750" cy="323850"/>
        </a:xfrm>
        <a:prstGeom prst="triangle">
          <a:avLst>
            <a:gd name="adj" fmla="val 50000"/>
          </a:avLst>
        </a:prstGeom>
        <a:solidFill>
          <a:srgbClr val="000000"/>
        </a:solidFill>
        <a:ln w="9525">
          <a:solidFill>
            <a:srgbClr val="000000"/>
          </a:solidFill>
          <a:miter lim="800000"/>
          <a:headEnd/>
          <a:tailEnd/>
        </a:ln>
      </xdr:spPr>
    </xdr:sp>
    <xdr:clientData/>
  </xdr:twoCellAnchor>
  <xdr:twoCellAnchor>
    <xdr:from>
      <xdr:col>16</xdr:col>
      <xdr:colOff>0</xdr:colOff>
      <xdr:row>16</xdr:row>
      <xdr:rowOff>104775</xdr:rowOff>
    </xdr:from>
    <xdr:to>
      <xdr:col>16</xdr:col>
      <xdr:colOff>0</xdr:colOff>
      <xdr:row>17</xdr:row>
      <xdr:rowOff>19050</xdr:rowOff>
    </xdr:to>
    <xdr:grpSp>
      <xdr:nvGrpSpPr>
        <xdr:cNvPr id="76" name="Group 1008">
          <a:extLst>
            <a:ext uri="{FF2B5EF4-FFF2-40B4-BE49-F238E27FC236}">
              <a16:creationId xmlns:a16="http://schemas.microsoft.com/office/drawing/2014/main" id="{F35AED4D-0489-4EE7-9515-80BE32433C4F}"/>
            </a:ext>
          </a:extLst>
        </xdr:cNvPr>
        <xdr:cNvGrpSpPr>
          <a:grpSpLocks/>
        </xdr:cNvGrpSpPr>
      </xdr:nvGrpSpPr>
      <xdr:grpSpPr bwMode="auto">
        <a:xfrm>
          <a:off x="5442857" y="3234418"/>
          <a:ext cx="0" cy="102183"/>
          <a:chOff x="5475762" y="47760700"/>
          <a:chExt cx="314325" cy="230209"/>
        </a:xfrm>
      </xdr:grpSpPr>
      <xdr:cxnSp macro="">
        <xdr:nvCxnSpPr>
          <xdr:cNvPr id="77" name="Straight Connector 76">
            <a:extLst>
              <a:ext uri="{FF2B5EF4-FFF2-40B4-BE49-F238E27FC236}">
                <a16:creationId xmlns:a16="http://schemas.microsoft.com/office/drawing/2014/main" id="{C544639B-6F0B-287E-1B10-8E4CBB4FCEFE}"/>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8" name="Straight Connector 529">
            <a:extLst>
              <a:ext uri="{FF2B5EF4-FFF2-40B4-BE49-F238E27FC236}">
                <a16:creationId xmlns:a16="http://schemas.microsoft.com/office/drawing/2014/main" id="{DE219B40-4D9F-F1D8-99F8-6C20633DC4DF}"/>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79" name="Straight Connector 531">
            <a:extLst>
              <a:ext uri="{FF2B5EF4-FFF2-40B4-BE49-F238E27FC236}">
                <a16:creationId xmlns:a16="http://schemas.microsoft.com/office/drawing/2014/main" id="{17F0782B-7AE1-0FFB-0455-787B2DE2D125}"/>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0" name="Straight Connector 533">
            <a:extLst>
              <a:ext uri="{FF2B5EF4-FFF2-40B4-BE49-F238E27FC236}">
                <a16:creationId xmlns:a16="http://schemas.microsoft.com/office/drawing/2014/main" id="{F2B2D977-4369-56A6-D416-82ADC4A4F35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1" name="Straight Connector 535">
            <a:extLst>
              <a:ext uri="{FF2B5EF4-FFF2-40B4-BE49-F238E27FC236}">
                <a16:creationId xmlns:a16="http://schemas.microsoft.com/office/drawing/2014/main" id="{EE8EB7B4-8AD7-09BB-BD67-5ADD10CA4ACA}"/>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2" name="Straight Connector 537">
            <a:extLst>
              <a:ext uri="{FF2B5EF4-FFF2-40B4-BE49-F238E27FC236}">
                <a16:creationId xmlns:a16="http://schemas.microsoft.com/office/drawing/2014/main" id="{9E7FA5EA-E445-2312-2D91-3854F8D8F421}"/>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83" name="Group 1008">
          <a:extLst>
            <a:ext uri="{FF2B5EF4-FFF2-40B4-BE49-F238E27FC236}">
              <a16:creationId xmlns:a16="http://schemas.microsoft.com/office/drawing/2014/main" id="{84C5B4AA-BE1B-427F-B63F-9279AC225415}"/>
            </a:ext>
          </a:extLst>
        </xdr:cNvPr>
        <xdr:cNvGrpSpPr>
          <a:grpSpLocks/>
        </xdr:cNvGrpSpPr>
      </xdr:nvGrpSpPr>
      <xdr:grpSpPr bwMode="auto">
        <a:xfrm>
          <a:off x="5442857" y="3234418"/>
          <a:ext cx="0" cy="102183"/>
          <a:chOff x="5475762" y="47760700"/>
          <a:chExt cx="314325" cy="230209"/>
        </a:xfrm>
      </xdr:grpSpPr>
      <xdr:cxnSp macro="">
        <xdr:nvCxnSpPr>
          <xdr:cNvPr id="84" name="Straight Connector 83">
            <a:extLst>
              <a:ext uri="{FF2B5EF4-FFF2-40B4-BE49-F238E27FC236}">
                <a16:creationId xmlns:a16="http://schemas.microsoft.com/office/drawing/2014/main" id="{717F02D5-1625-60C7-A110-E84E2E306253}"/>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529">
            <a:extLst>
              <a:ext uri="{FF2B5EF4-FFF2-40B4-BE49-F238E27FC236}">
                <a16:creationId xmlns:a16="http://schemas.microsoft.com/office/drawing/2014/main" id="{2CCBF8C5-509F-8173-CFF5-32B024DD5CC0}"/>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86" name="Straight Connector 531">
            <a:extLst>
              <a:ext uri="{FF2B5EF4-FFF2-40B4-BE49-F238E27FC236}">
                <a16:creationId xmlns:a16="http://schemas.microsoft.com/office/drawing/2014/main" id="{796BFAC3-379F-41EB-FE5E-4FD87CBA0CFE}"/>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87" name="Straight Connector 533">
            <a:extLst>
              <a:ext uri="{FF2B5EF4-FFF2-40B4-BE49-F238E27FC236}">
                <a16:creationId xmlns:a16="http://schemas.microsoft.com/office/drawing/2014/main" id="{32799A03-CE08-F849-DB4F-88E61D4657D3}"/>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8" name="Straight Connector 535">
            <a:extLst>
              <a:ext uri="{FF2B5EF4-FFF2-40B4-BE49-F238E27FC236}">
                <a16:creationId xmlns:a16="http://schemas.microsoft.com/office/drawing/2014/main" id="{754B58A3-CC0A-3E86-4BB4-D4E58D697291}"/>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89" name="Straight Connector 537">
            <a:extLst>
              <a:ext uri="{FF2B5EF4-FFF2-40B4-BE49-F238E27FC236}">
                <a16:creationId xmlns:a16="http://schemas.microsoft.com/office/drawing/2014/main" id="{15AC502E-9EB8-193A-78C0-1FEA12246B1C}"/>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0" name="Group 1008">
          <a:extLst>
            <a:ext uri="{FF2B5EF4-FFF2-40B4-BE49-F238E27FC236}">
              <a16:creationId xmlns:a16="http://schemas.microsoft.com/office/drawing/2014/main" id="{126BFEB0-35A9-4913-ABCF-A13105C1B320}"/>
            </a:ext>
          </a:extLst>
        </xdr:cNvPr>
        <xdr:cNvGrpSpPr>
          <a:grpSpLocks/>
        </xdr:cNvGrpSpPr>
      </xdr:nvGrpSpPr>
      <xdr:grpSpPr bwMode="auto">
        <a:xfrm>
          <a:off x="5442857" y="3234418"/>
          <a:ext cx="0" cy="102183"/>
          <a:chOff x="5475762" y="47760700"/>
          <a:chExt cx="314325" cy="230209"/>
        </a:xfrm>
      </xdr:grpSpPr>
      <xdr:cxnSp macro="">
        <xdr:nvCxnSpPr>
          <xdr:cNvPr id="91" name="Straight Connector 90">
            <a:extLst>
              <a:ext uri="{FF2B5EF4-FFF2-40B4-BE49-F238E27FC236}">
                <a16:creationId xmlns:a16="http://schemas.microsoft.com/office/drawing/2014/main" id="{94AD9EB4-E5E4-AF81-6FD4-6EAD1477AF1B}"/>
              </a:ext>
            </a:extLst>
          </xdr:cNvPr>
          <xdr:cNvCxnSpPr/>
        </xdr:nvCxnSpPr>
        <xdr:spPr bwMode="auto">
          <a:xfrm>
            <a:off x="5730216"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 name="Straight Connector 529">
            <a:extLst>
              <a:ext uri="{FF2B5EF4-FFF2-40B4-BE49-F238E27FC236}">
                <a16:creationId xmlns:a16="http://schemas.microsoft.com/office/drawing/2014/main" id="{02EDE62A-222C-5F9A-E9DC-84D6F2A8AB28}"/>
              </a:ext>
            </a:extLst>
          </xdr:cNvPr>
          <xdr:cNvCxnSpPr>
            <a:cxnSpLocks noChangeShapeType="1"/>
          </xdr:cNvCxnSpPr>
        </xdr:nvCxnSpPr>
        <xdr:spPr bwMode="auto">
          <a:xfrm rot="5400000">
            <a:off x="5730216" y="48053693"/>
            <a:ext cx="0" cy="0"/>
          </a:xfrm>
          <a:prstGeom prst="line">
            <a:avLst/>
          </a:prstGeom>
          <a:grpFill/>
          <a:ln w="9525" algn="ctr">
            <a:solidFill>
              <a:srgbClr val="000000"/>
            </a:solidFill>
            <a:round/>
            <a:headEnd/>
            <a:tailEnd/>
          </a:ln>
        </xdr:spPr>
      </xdr:cxnSp>
      <xdr:cxnSp macro="">
        <xdr:nvCxnSpPr>
          <xdr:cNvPr id="93" name="Straight Connector 531">
            <a:extLst>
              <a:ext uri="{FF2B5EF4-FFF2-40B4-BE49-F238E27FC236}">
                <a16:creationId xmlns:a16="http://schemas.microsoft.com/office/drawing/2014/main" id="{57B8D1B8-3679-AA3B-397B-45C00151EC88}"/>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cxnSp macro="">
        <xdr:nvCxnSpPr>
          <xdr:cNvPr id="94" name="Straight Connector 533">
            <a:extLst>
              <a:ext uri="{FF2B5EF4-FFF2-40B4-BE49-F238E27FC236}">
                <a16:creationId xmlns:a16="http://schemas.microsoft.com/office/drawing/2014/main" id="{2C9683E7-FED6-5B04-4257-93FCBFCC1D07}"/>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5" name="Straight Connector 535">
            <a:extLst>
              <a:ext uri="{FF2B5EF4-FFF2-40B4-BE49-F238E27FC236}">
                <a16:creationId xmlns:a16="http://schemas.microsoft.com/office/drawing/2014/main" id="{C1069BE9-717B-CC70-5EF4-392DC725488A}"/>
              </a:ext>
            </a:extLst>
          </xdr:cNvPr>
          <xdr:cNvCxnSpPr>
            <a:cxnSpLocks noChangeShapeType="1"/>
          </xdr:cNvCxnSpPr>
        </xdr:nvCxnSpPr>
        <xdr:spPr bwMode="auto">
          <a:xfrm flipV="1">
            <a:off x="5730216" y="48053693"/>
            <a:ext cx="0" cy="0"/>
          </a:xfrm>
          <a:prstGeom prst="line">
            <a:avLst/>
          </a:prstGeom>
          <a:grpFill/>
          <a:ln w="9525" algn="ctr">
            <a:solidFill>
              <a:srgbClr val="000000"/>
            </a:solidFill>
            <a:round/>
            <a:headEnd/>
            <a:tailEnd/>
          </a:ln>
        </xdr:spPr>
      </xdr:cxnSp>
      <xdr:cxnSp macro="">
        <xdr:nvCxnSpPr>
          <xdr:cNvPr id="96" name="Straight Connector 537">
            <a:extLst>
              <a:ext uri="{FF2B5EF4-FFF2-40B4-BE49-F238E27FC236}">
                <a16:creationId xmlns:a16="http://schemas.microsoft.com/office/drawing/2014/main" id="{19260126-3792-421E-0819-C4AAC5C958F9}"/>
              </a:ext>
            </a:extLst>
          </xdr:cNvPr>
          <xdr:cNvCxnSpPr>
            <a:cxnSpLocks noChangeShapeType="1"/>
          </xdr:cNvCxnSpPr>
        </xdr:nvCxnSpPr>
        <xdr:spPr bwMode="auto">
          <a:xfrm>
            <a:off x="5730216" y="48053693"/>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97" name="Group 1008">
          <a:extLst>
            <a:ext uri="{FF2B5EF4-FFF2-40B4-BE49-F238E27FC236}">
              <a16:creationId xmlns:a16="http://schemas.microsoft.com/office/drawing/2014/main" id="{DD7A8B92-C0B3-4FED-B679-C01D2E48133F}"/>
            </a:ext>
          </a:extLst>
        </xdr:cNvPr>
        <xdr:cNvGrpSpPr>
          <a:grpSpLocks/>
        </xdr:cNvGrpSpPr>
      </xdr:nvGrpSpPr>
      <xdr:grpSpPr bwMode="auto">
        <a:xfrm>
          <a:off x="5442857" y="3234418"/>
          <a:ext cx="0" cy="102183"/>
          <a:chOff x="5475762" y="47760700"/>
          <a:chExt cx="314325" cy="230209"/>
        </a:xfrm>
      </xdr:grpSpPr>
      <xdr:cxnSp macro="">
        <xdr:nvCxnSpPr>
          <xdr:cNvPr id="98" name="Straight Connector 97">
            <a:extLst>
              <a:ext uri="{FF2B5EF4-FFF2-40B4-BE49-F238E27FC236}">
                <a16:creationId xmlns:a16="http://schemas.microsoft.com/office/drawing/2014/main" id="{5146E64A-CD39-0216-8B46-0A029E4E6654}"/>
              </a:ext>
            </a:extLst>
          </xdr:cNvPr>
          <xdr:cNvCxnSpPr/>
        </xdr:nvCxnSpPr>
        <xdr:spPr bwMode="auto">
          <a:xfrm>
            <a:off x="5742938" y="48053693"/>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9" name="Straight Connector 529">
            <a:extLst>
              <a:ext uri="{FF2B5EF4-FFF2-40B4-BE49-F238E27FC236}">
                <a16:creationId xmlns:a16="http://schemas.microsoft.com/office/drawing/2014/main" id="{A3573A91-BD1B-BA96-CC55-249E91BB0F75}"/>
              </a:ext>
            </a:extLst>
          </xdr:cNvPr>
          <xdr:cNvCxnSpPr>
            <a:cxnSpLocks noChangeShapeType="1"/>
          </xdr:cNvCxnSpPr>
        </xdr:nvCxnSpPr>
        <xdr:spPr bwMode="auto">
          <a:xfrm rot="5400000">
            <a:off x="5742938" y="48053693"/>
            <a:ext cx="0" cy="0"/>
          </a:xfrm>
          <a:prstGeom prst="line">
            <a:avLst/>
          </a:prstGeom>
          <a:grpFill/>
          <a:ln w="9525" algn="ctr">
            <a:solidFill>
              <a:srgbClr val="000000"/>
            </a:solidFill>
            <a:round/>
            <a:headEnd/>
            <a:tailEnd/>
          </a:ln>
        </xdr:spPr>
      </xdr:cxnSp>
      <xdr:cxnSp macro="">
        <xdr:nvCxnSpPr>
          <xdr:cNvPr id="100" name="Straight Connector 531">
            <a:extLst>
              <a:ext uri="{FF2B5EF4-FFF2-40B4-BE49-F238E27FC236}">
                <a16:creationId xmlns:a16="http://schemas.microsoft.com/office/drawing/2014/main" id="{B5B71220-38F8-7306-D466-587154A5C21A}"/>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cxnSp macro="">
        <xdr:nvCxnSpPr>
          <xdr:cNvPr id="101" name="Straight Connector 533">
            <a:extLst>
              <a:ext uri="{FF2B5EF4-FFF2-40B4-BE49-F238E27FC236}">
                <a16:creationId xmlns:a16="http://schemas.microsoft.com/office/drawing/2014/main" id="{5DC06E19-C9FF-F638-A247-20C899FF74AE}"/>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2" name="Straight Connector 535">
            <a:extLst>
              <a:ext uri="{FF2B5EF4-FFF2-40B4-BE49-F238E27FC236}">
                <a16:creationId xmlns:a16="http://schemas.microsoft.com/office/drawing/2014/main" id="{532414E1-EDEB-96DB-39C0-CAC15873985C}"/>
              </a:ext>
            </a:extLst>
          </xdr:cNvPr>
          <xdr:cNvCxnSpPr>
            <a:cxnSpLocks noChangeShapeType="1"/>
          </xdr:cNvCxnSpPr>
        </xdr:nvCxnSpPr>
        <xdr:spPr bwMode="auto">
          <a:xfrm flipV="1">
            <a:off x="5742938" y="48053693"/>
            <a:ext cx="0" cy="0"/>
          </a:xfrm>
          <a:prstGeom prst="line">
            <a:avLst/>
          </a:prstGeom>
          <a:grpFill/>
          <a:ln w="9525" algn="ctr">
            <a:solidFill>
              <a:srgbClr val="000000"/>
            </a:solidFill>
            <a:round/>
            <a:headEnd/>
            <a:tailEnd/>
          </a:ln>
        </xdr:spPr>
      </xdr:cxnSp>
      <xdr:cxnSp macro="">
        <xdr:nvCxnSpPr>
          <xdr:cNvPr id="103" name="Straight Connector 537">
            <a:extLst>
              <a:ext uri="{FF2B5EF4-FFF2-40B4-BE49-F238E27FC236}">
                <a16:creationId xmlns:a16="http://schemas.microsoft.com/office/drawing/2014/main" id="{46471C3A-B583-64BC-9909-6361A4CE74CF}"/>
              </a:ext>
            </a:extLst>
          </xdr:cNvPr>
          <xdr:cNvCxnSpPr>
            <a:cxnSpLocks noChangeShapeType="1"/>
          </xdr:cNvCxnSpPr>
        </xdr:nvCxnSpPr>
        <xdr:spPr bwMode="auto">
          <a:xfrm>
            <a:off x="5742938" y="48053693"/>
            <a:ext cx="0" cy="0"/>
          </a:xfrm>
          <a:prstGeom prst="line">
            <a:avLst/>
          </a:prstGeom>
          <a:grpFill/>
          <a:ln w="9525" algn="ctr">
            <a:solidFill>
              <a:srgbClr val="000000"/>
            </a:solidFill>
            <a:round/>
            <a:headEnd/>
            <a:tailEnd/>
          </a:ln>
        </xdr:spPr>
      </xdr:cxnSp>
    </xdr:grpSp>
    <xdr:clientData/>
  </xdr:twoCellAnchor>
  <xdr:twoCellAnchor>
    <xdr:from>
      <xdr:col>18</xdr:col>
      <xdr:colOff>0</xdr:colOff>
      <xdr:row>3</xdr:row>
      <xdr:rowOff>0</xdr:rowOff>
    </xdr:from>
    <xdr:to>
      <xdr:col>18</xdr:col>
      <xdr:colOff>209550</xdr:colOff>
      <xdr:row>4</xdr:row>
      <xdr:rowOff>28575</xdr:rowOff>
    </xdr:to>
    <xdr:sp macro="" textlink="">
      <xdr:nvSpPr>
        <xdr:cNvPr id="104" name="AutoShape 1512">
          <a:extLst>
            <a:ext uri="{FF2B5EF4-FFF2-40B4-BE49-F238E27FC236}">
              <a16:creationId xmlns:a16="http://schemas.microsoft.com/office/drawing/2014/main" id="{2C7EC5FC-37E8-4D5D-9794-ED66040198DB}"/>
            </a:ext>
          </a:extLst>
        </xdr:cNvPr>
        <xdr:cNvSpPr>
          <a:spLocks noChangeArrowheads="1"/>
        </xdr:cNvSpPr>
      </xdr:nvSpPr>
      <xdr:spPr bwMode="auto">
        <a:xfrm rot="5400000" flipV="1">
          <a:off x="5462587" y="681038"/>
          <a:ext cx="219075" cy="209550"/>
        </a:xfrm>
        <a:prstGeom prst="lightningBolt">
          <a:avLst/>
        </a:prstGeom>
        <a:solidFill>
          <a:srgbClr val="FF0000"/>
        </a:solidFill>
        <a:ln w="9525">
          <a:solidFill>
            <a:srgbClr val="000000"/>
          </a:solidFill>
          <a:miter lim="800000"/>
          <a:headEnd/>
          <a:tailEnd/>
        </a:ln>
      </xdr:spPr>
    </xdr:sp>
    <xdr:clientData/>
  </xdr:twoCellAnchor>
  <xdr:twoCellAnchor editAs="oneCell">
    <xdr:from>
      <xdr:col>18</xdr:col>
      <xdr:colOff>0</xdr:colOff>
      <xdr:row>4</xdr:row>
      <xdr:rowOff>114300</xdr:rowOff>
    </xdr:from>
    <xdr:to>
      <xdr:col>18</xdr:col>
      <xdr:colOff>240665</xdr:colOff>
      <xdr:row>6</xdr:row>
      <xdr:rowOff>131196</xdr:rowOff>
    </xdr:to>
    <xdr:pic>
      <xdr:nvPicPr>
        <xdr:cNvPr id="105" name="Graphic 2264" descr="Road with solid fill">
          <a:extLst>
            <a:ext uri="{FF2B5EF4-FFF2-40B4-BE49-F238E27FC236}">
              <a16:creationId xmlns:a16="http://schemas.microsoft.com/office/drawing/2014/main" id="{37789397-0A65-4C5C-9130-70BD2B6F34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7350" y="981075"/>
          <a:ext cx="238125" cy="366781"/>
        </a:xfrm>
        <a:prstGeom prst="rect">
          <a:avLst/>
        </a:prstGeom>
        <a:solidFill>
          <a:schemeClr val="accent3"/>
        </a:solidFill>
        <a:ln>
          <a:noFill/>
        </a:ln>
      </xdr:spPr>
    </xdr:pic>
    <xdr:clientData/>
  </xdr:twoCellAnchor>
  <xdr:twoCellAnchor editAs="oneCell">
    <xdr:from>
      <xdr:col>18</xdr:col>
      <xdr:colOff>19050</xdr:colOff>
      <xdr:row>6</xdr:row>
      <xdr:rowOff>74084</xdr:rowOff>
    </xdr:from>
    <xdr:to>
      <xdr:col>18</xdr:col>
      <xdr:colOff>213360</xdr:colOff>
      <xdr:row>9</xdr:row>
      <xdr:rowOff>23366</xdr:rowOff>
    </xdr:to>
    <xdr:pic>
      <xdr:nvPicPr>
        <xdr:cNvPr id="106" name="Graphic 3644" descr="Train Tracks outline">
          <a:extLst>
            <a:ext uri="{FF2B5EF4-FFF2-40B4-BE49-F238E27FC236}">
              <a16:creationId xmlns:a16="http://schemas.microsoft.com/office/drawing/2014/main" id="{9A4EFD41-5D6B-4CD3-A091-E2F42A4008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1293284"/>
          <a:ext cx="190500" cy="494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247651</xdr:colOff>
      <xdr:row>8</xdr:row>
      <xdr:rowOff>45507</xdr:rowOff>
    </xdr:from>
    <xdr:to>
      <xdr:col>18</xdr:col>
      <xdr:colOff>258501</xdr:colOff>
      <xdr:row>11</xdr:row>
      <xdr:rowOff>50533</xdr:rowOff>
    </xdr:to>
    <xdr:pic>
      <xdr:nvPicPr>
        <xdr:cNvPr id="107" name="Graphic 106" descr="Aquarius with solid fill">
          <a:extLst>
            <a:ext uri="{FF2B5EF4-FFF2-40B4-BE49-F238E27FC236}">
              <a16:creationId xmlns:a16="http://schemas.microsoft.com/office/drawing/2014/main" id="{0ECE3B00-358A-4148-A2D9-1734B5A70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5299836" y="1746547"/>
          <a:ext cx="573986" cy="315155"/>
        </a:xfrm>
        <a:prstGeom prst="rect">
          <a:avLst/>
        </a:prstGeom>
      </xdr:spPr>
    </xdr:pic>
    <xdr:clientData/>
  </xdr:twoCellAnchor>
  <xdr:twoCellAnchor>
    <xdr:from>
      <xdr:col>6</xdr:col>
      <xdr:colOff>0</xdr:colOff>
      <xdr:row>24</xdr:row>
      <xdr:rowOff>104775</xdr:rowOff>
    </xdr:from>
    <xdr:to>
      <xdr:col>6</xdr:col>
      <xdr:colOff>0</xdr:colOff>
      <xdr:row>25</xdr:row>
      <xdr:rowOff>19050</xdr:rowOff>
    </xdr:to>
    <xdr:grpSp>
      <xdr:nvGrpSpPr>
        <xdr:cNvPr id="108" name="Group 1008">
          <a:extLst>
            <a:ext uri="{FF2B5EF4-FFF2-40B4-BE49-F238E27FC236}">
              <a16:creationId xmlns:a16="http://schemas.microsoft.com/office/drawing/2014/main" id="{39A61EBC-312E-46B4-A912-12FC1299BD95}"/>
            </a:ext>
          </a:extLst>
        </xdr:cNvPr>
        <xdr:cNvGrpSpPr>
          <a:grpSpLocks/>
        </xdr:cNvGrpSpPr>
      </xdr:nvGrpSpPr>
      <xdr:grpSpPr bwMode="auto">
        <a:xfrm>
          <a:off x="1943878" y="4802479"/>
          <a:ext cx="0" cy="102183"/>
          <a:chOff x="5475762" y="47760700"/>
          <a:chExt cx="314325" cy="230209"/>
        </a:xfrm>
      </xdr:grpSpPr>
      <xdr:cxnSp macro="">
        <xdr:nvCxnSpPr>
          <xdr:cNvPr id="109" name="Straight Connector 108">
            <a:extLst>
              <a:ext uri="{FF2B5EF4-FFF2-40B4-BE49-F238E27FC236}">
                <a16:creationId xmlns:a16="http://schemas.microsoft.com/office/drawing/2014/main" id="{C8B6F497-F266-24E9-5ABE-B1D25E1C82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 name="Straight Connector 529">
            <a:extLst>
              <a:ext uri="{FF2B5EF4-FFF2-40B4-BE49-F238E27FC236}">
                <a16:creationId xmlns:a16="http://schemas.microsoft.com/office/drawing/2014/main" id="{C9F73AA0-542C-F30D-1A70-E50B864971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 name="Straight Connector 531">
            <a:extLst>
              <a:ext uri="{FF2B5EF4-FFF2-40B4-BE49-F238E27FC236}">
                <a16:creationId xmlns:a16="http://schemas.microsoft.com/office/drawing/2014/main" id="{39CB48D0-BF15-AF40-4E73-570696A904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 name="Straight Connector 533">
            <a:extLst>
              <a:ext uri="{FF2B5EF4-FFF2-40B4-BE49-F238E27FC236}">
                <a16:creationId xmlns:a16="http://schemas.microsoft.com/office/drawing/2014/main" id="{46DBF963-F4D7-284A-FE7D-15517284DD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 name="Straight Connector 535">
            <a:extLst>
              <a:ext uri="{FF2B5EF4-FFF2-40B4-BE49-F238E27FC236}">
                <a16:creationId xmlns:a16="http://schemas.microsoft.com/office/drawing/2014/main" id="{EB343D33-9EE4-DAB3-95AB-8089ED422E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 name="Straight Connector 537">
            <a:extLst>
              <a:ext uri="{FF2B5EF4-FFF2-40B4-BE49-F238E27FC236}">
                <a16:creationId xmlns:a16="http://schemas.microsoft.com/office/drawing/2014/main" id="{67C9AE03-C484-ED51-EE49-4BA1C5B087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115" name="Group 1008">
          <a:extLst>
            <a:ext uri="{FF2B5EF4-FFF2-40B4-BE49-F238E27FC236}">
              <a16:creationId xmlns:a16="http://schemas.microsoft.com/office/drawing/2014/main" id="{B7B9FF21-B7C6-40AE-A5E7-B32644F152AF}"/>
            </a:ext>
          </a:extLst>
        </xdr:cNvPr>
        <xdr:cNvGrpSpPr>
          <a:grpSpLocks/>
        </xdr:cNvGrpSpPr>
      </xdr:nvGrpSpPr>
      <xdr:grpSpPr bwMode="auto">
        <a:xfrm>
          <a:off x="1943878" y="4802479"/>
          <a:ext cx="0" cy="102183"/>
          <a:chOff x="5475762" y="47760700"/>
          <a:chExt cx="314325" cy="230209"/>
        </a:xfrm>
      </xdr:grpSpPr>
      <xdr:cxnSp macro="">
        <xdr:nvCxnSpPr>
          <xdr:cNvPr id="116" name="Straight Connector 115">
            <a:extLst>
              <a:ext uri="{FF2B5EF4-FFF2-40B4-BE49-F238E27FC236}">
                <a16:creationId xmlns:a16="http://schemas.microsoft.com/office/drawing/2014/main" id="{4904E225-7917-F63E-93B7-9E6F40A1AD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 name="Straight Connector 529">
            <a:extLst>
              <a:ext uri="{FF2B5EF4-FFF2-40B4-BE49-F238E27FC236}">
                <a16:creationId xmlns:a16="http://schemas.microsoft.com/office/drawing/2014/main" id="{23CDF2AA-179C-BFDD-F5E7-619E7672C7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 name="Straight Connector 531">
            <a:extLst>
              <a:ext uri="{FF2B5EF4-FFF2-40B4-BE49-F238E27FC236}">
                <a16:creationId xmlns:a16="http://schemas.microsoft.com/office/drawing/2014/main" id="{F421D9F5-4AC1-91D4-E04D-9F501988C2D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9" name="Straight Connector 533">
            <a:extLst>
              <a:ext uri="{FF2B5EF4-FFF2-40B4-BE49-F238E27FC236}">
                <a16:creationId xmlns:a16="http://schemas.microsoft.com/office/drawing/2014/main" id="{5F76466A-822C-8E52-DEA4-39B7B08BAC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0" name="Straight Connector 535">
            <a:extLst>
              <a:ext uri="{FF2B5EF4-FFF2-40B4-BE49-F238E27FC236}">
                <a16:creationId xmlns:a16="http://schemas.microsoft.com/office/drawing/2014/main" id="{5C733369-5D43-0B08-2852-EBD9B10C03C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 name="Straight Connector 537">
            <a:extLst>
              <a:ext uri="{FF2B5EF4-FFF2-40B4-BE49-F238E27FC236}">
                <a16:creationId xmlns:a16="http://schemas.microsoft.com/office/drawing/2014/main" id="{967DD47B-2EA4-B0B8-D774-DDE5BF1003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2" name="Group 1008">
          <a:extLst>
            <a:ext uri="{FF2B5EF4-FFF2-40B4-BE49-F238E27FC236}">
              <a16:creationId xmlns:a16="http://schemas.microsoft.com/office/drawing/2014/main" id="{CA0C2BB8-27C4-4CFD-87A2-159E65B9658C}"/>
            </a:ext>
          </a:extLst>
        </xdr:cNvPr>
        <xdr:cNvGrpSpPr>
          <a:grpSpLocks/>
        </xdr:cNvGrpSpPr>
      </xdr:nvGrpSpPr>
      <xdr:grpSpPr bwMode="auto">
        <a:xfrm>
          <a:off x="5442857" y="3234418"/>
          <a:ext cx="0" cy="102183"/>
          <a:chOff x="5475762" y="47760700"/>
          <a:chExt cx="314325" cy="230209"/>
        </a:xfrm>
      </xdr:grpSpPr>
      <xdr:cxnSp macro="">
        <xdr:nvCxnSpPr>
          <xdr:cNvPr id="123" name="Straight Connector 122">
            <a:extLst>
              <a:ext uri="{FF2B5EF4-FFF2-40B4-BE49-F238E27FC236}">
                <a16:creationId xmlns:a16="http://schemas.microsoft.com/office/drawing/2014/main" id="{16565219-EB34-70B7-1C53-34E46195FB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529">
            <a:extLst>
              <a:ext uri="{FF2B5EF4-FFF2-40B4-BE49-F238E27FC236}">
                <a16:creationId xmlns:a16="http://schemas.microsoft.com/office/drawing/2014/main" id="{F831F9C1-4507-6FD3-08F8-335003D588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 name="Straight Connector 531">
            <a:extLst>
              <a:ext uri="{FF2B5EF4-FFF2-40B4-BE49-F238E27FC236}">
                <a16:creationId xmlns:a16="http://schemas.microsoft.com/office/drawing/2014/main" id="{DBBB9A90-0E15-4514-3711-D5CC7E5487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 name="Straight Connector 533">
            <a:extLst>
              <a:ext uri="{FF2B5EF4-FFF2-40B4-BE49-F238E27FC236}">
                <a16:creationId xmlns:a16="http://schemas.microsoft.com/office/drawing/2014/main" id="{58D62380-81EC-766F-624F-DD091C1D3E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 name="Straight Connector 535">
            <a:extLst>
              <a:ext uri="{FF2B5EF4-FFF2-40B4-BE49-F238E27FC236}">
                <a16:creationId xmlns:a16="http://schemas.microsoft.com/office/drawing/2014/main" id="{D466FB0D-F61E-85CF-8F88-746145DEBB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 name="Straight Connector 537">
            <a:extLst>
              <a:ext uri="{FF2B5EF4-FFF2-40B4-BE49-F238E27FC236}">
                <a16:creationId xmlns:a16="http://schemas.microsoft.com/office/drawing/2014/main" id="{E1A65E40-4D9A-4A84-101F-0FAC098194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29" name="Group 1008">
          <a:extLst>
            <a:ext uri="{FF2B5EF4-FFF2-40B4-BE49-F238E27FC236}">
              <a16:creationId xmlns:a16="http://schemas.microsoft.com/office/drawing/2014/main" id="{6303C43D-5298-49C6-8D8B-56113BF57F14}"/>
            </a:ext>
          </a:extLst>
        </xdr:cNvPr>
        <xdr:cNvGrpSpPr>
          <a:grpSpLocks/>
        </xdr:cNvGrpSpPr>
      </xdr:nvGrpSpPr>
      <xdr:grpSpPr bwMode="auto">
        <a:xfrm>
          <a:off x="5442857" y="3234418"/>
          <a:ext cx="0" cy="102183"/>
          <a:chOff x="5475762" y="47760700"/>
          <a:chExt cx="314325" cy="230209"/>
        </a:xfrm>
      </xdr:grpSpPr>
      <xdr:cxnSp macro="">
        <xdr:nvCxnSpPr>
          <xdr:cNvPr id="130" name="Straight Connector 129">
            <a:extLst>
              <a:ext uri="{FF2B5EF4-FFF2-40B4-BE49-F238E27FC236}">
                <a16:creationId xmlns:a16="http://schemas.microsoft.com/office/drawing/2014/main" id="{57DD9D27-49A8-701B-C12B-D27FC2E82A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 name="Straight Connector 529">
            <a:extLst>
              <a:ext uri="{FF2B5EF4-FFF2-40B4-BE49-F238E27FC236}">
                <a16:creationId xmlns:a16="http://schemas.microsoft.com/office/drawing/2014/main" id="{6D1A992D-C9B6-E17D-66E2-6B37C6F50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 name="Straight Connector 531">
            <a:extLst>
              <a:ext uri="{FF2B5EF4-FFF2-40B4-BE49-F238E27FC236}">
                <a16:creationId xmlns:a16="http://schemas.microsoft.com/office/drawing/2014/main" id="{4647B02E-2EDE-3DFC-B117-BD6AEAC0B11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 name="Straight Connector 533">
            <a:extLst>
              <a:ext uri="{FF2B5EF4-FFF2-40B4-BE49-F238E27FC236}">
                <a16:creationId xmlns:a16="http://schemas.microsoft.com/office/drawing/2014/main" id="{5D075E9B-8871-FC17-C3A9-C0478D4248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 name="Straight Connector 535">
            <a:extLst>
              <a:ext uri="{FF2B5EF4-FFF2-40B4-BE49-F238E27FC236}">
                <a16:creationId xmlns:a16="http://schemas.microsoft.com/office/drawing/2014/main" id="{2D737C37-F02C-D459-E416-5E958770F4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 name="Straight Connector 537">
            <a:extLst>
              <a:ext uri="{FF2B5EF4-FFF2-40B4-BE49-F238E27FC236}">
                <a16:creationId xmlns:a16="http://schemas.microsoft.com/office/drawing/2014/main" id="{3A43FDD7-C795-8854-CB2C-2136F1D0B4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36" name="Group 1008">
          <a:extLst>
            <a:ext uri="{FF2B5EF4-FFF2-40B4-BE49-F238E27FC236}">
              <a16:creationId xmlns:a16="http://schemas.microsoft.com/office/drawing/2014/main" id="{C1AC397E-4ED3-4AA6-820C-2AD8531474B8}"/>
            </a:ext>
          </a:extLst>
        </xdr:cNvPr>
        <xdr:cNvGrpSpPr>
          <a:grpSpLocks/>
        </xdr:cNvGrpSpPr>
      </xdr:nvGrpSpPr>
      <xdr:grpSpPr bwMode="auto">
        <a:xfrm>
          <a:off x="5442857" y="3234418"/>
          <a:ext cx="0" cy="102183"/>
          <a:chOff x="5475762" y="47760700"/>
          <a:chExt cx="314325" cy="230209"/>
        </a:xfrm>
      </xdr:grpSpPr>
      <xdr:cxnSp macro="">
        <xdr:nvCxnSpPr>
          <xdr:cNvPr id="137" name="Straight Connector 136">
            <a:extLst>
              <a:ext uri="{FF2B5EF4-FFF2-40B4-BE49-F238E27FC236}">
                <a16:creationId xmlns:a16="http://schemas.microsoft.com/office/drawing/2014/main" id="{75F60C6A-FA67-F0A9-C1B1-E6E5996441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 name="Straight Connector 529">
            <a:extLst>
              <a:ext uri="{FF2B5EF4-FFF2-40B4-BE49-F238E27FC236}">
                <a16:creationId xmlns:a16="http://schemas.microsoft.com/office/drawing/2014/main" id="{3BFAF833-99C8-E0B3-6E5F-204E38AF70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9" name="Straight Connector 531">
            <a:extLst>
              <a:ext uri="{FF2B5EF4-FFF2-40B4-BE49-F238E27FC236}">
                <a16:creationId xmlns:a16="http://schemas.microsoft.com/office/drawing/2014/main" id="{06B7DC82-D9AD-44FA-0E80-E9CD046547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0" name="Straight Connector 533">
            <a:extLst>
              <a:ext uri="{FF2B5EF4-FFF2-40B4-BE49-F238E27FC236}">
                <a16:creationId xmlns:a16="http://schemas.microsoft.com/office/drawing/2014/main" id="{3A8E89ED-58EA-D147-7FDA-ECCFE02162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1" name="Straight Connector 535">
            <a:extLst>
              <a:ext uri="{FF2B5EF4-FFF2-40B4-BE49-F238E27FC236}">
                <a16:creationId xmlns:a16="http://schemas.microsoft.com/office/drawing/2014/main" id="{B1691632-0E38-F3D7-F47B-902B35905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 name="Straight Connector 537">
            <a:extLst>
              <a:ext uri="{FF2B5EF4-FFF2-40B4-BE49-F238E27FC236}">
                <a16:creationId xmlns:a16="http://schemas.microsoft.com/office/drawing/2014/main" id="{E95E6BC7-3BFB-7FB3-037F-471C424611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43" name="Group 1008">
          <a:extLst>
            <a:ext uri="{FF2B5EF4-FFF2-40B4-BE49-F238E27FC236}">
              <a16:creationId xmlns:a16="http://schemas.microsoft.com/office/drawing/2014/main" id="{09832657-FB3B-4A90-9903-E3A87CEEB375}"/>
            </a:ext>
          </a:extLst>
        </xdr:cNvPr>
        <xdr:cNvGrpSpPr>
          <a:grpSpLocks/>
        </xdr:cNvGrpSpPr>
      </xdr:nvGrpSpPr>
      <xdr:grpSpPr bwMode="auto">
        <a:xfrm>
          <a:off x="5442857" y="3234418"/>
          <a:ext cx="0" cy="102183"/>
          <a:chOff x="5475762" y="47760700"/>
          <a:chExt cx="314325" cy="230209"/>
        </a:xfrm>
      </xdr:grpSpPr>
      <xdr:cxnSp macro="">
        <xdr:nvCxnSpPr>
          <xdr:cNvPr id="144" name="Straight Connector 143">
            <a:extLst>
              <a:ext uri="{FF2B5EF4-FFF2-40B4-BE49-F238E27FC236}">
                <a16:creationId xmlns:a16="http://schemas.microsoft.com/office/drawing/2014/main" id="{ECD9963B-F946-A5B3-02EC-F7F53F9FF5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529">
            <a:extLst>
              <a:ext uri="{FF2B5EF4-FFF2-40B4-BE49-F238E27FC236}">
                <a16:creationId xmlns:a16="http://schemas.microsoft.com/office/drawing/2014/main" id="{561A16CD-4BE3-E419-8134-53138ABE6CC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 name="Straight Connector 531">
            <a:extLst>
              <a:ext uri="{FF2B5EF4-FFF2-40B4-BE49-F238E27FC236}">
                <a16:creationId xmlns:a16="http://schemas.microsoft.com/office/drawing/2014/main" id="{F463BCAC-C7C8-3AA1-320F-34FB772CB0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 name="Straight Connector 533">
            <a:extLst>
              <a:ext uri="{FF2B5EF4-FFF2-40B4-BE49-F238E27FC236}">
                <a16:creationId xmlns:a16="http://schemas.microsoft.com/office/drawing/2014/main" id="{7D862AFE-A738-3681-E968-8FAB6755D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 name="Straight Connector 535">
            <a:extLst>
              <a:ext uri="{FF2B5EF4-FFF2-40B4-BE49-F238E27FC236}">
                <a16:creationId xmlns:a16="http://schemas.microsoft.com/office/drawing/2014/main" id="{53A443BF-2E44-3EFE-7F1C-45B9F2748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 name="Straight Connector 537">
            <a:extLst>
              <a:ext uri="{FF2B5EF4-FFF2-40B4-BE49-F238E27FC236}">
                <a16:creationId xmlns:a16="http://schemas.microsoft.com/office/drawing/2014/main" id="{2157E195-9E06-94AA-3F4F-C623EF42F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0" name="Group 1008">
          <a:extLst>
            <a:ext uri="{FF2B5EF4-FFF2-40B4-BE49-F238E27FC236}">
              <a16:creationId xmlns:a16="http://schemas.microsoft.com/office/drawing/2014/main" id="{633FF2CC-A035-4B27-82E9-AAD73E1F9C48}"/>
            </a:ext>
          </a:extLst>
        </xdr:cNvPr>
        <xdr:cNvGrpSpPr>
          <a:grpSpLocks/>
        </xdr:cNvGrpSpPr>
      </xdr:nvGrpSpPr>
      <xdr:grpSpPr bwMode="auto">
        <a:xfrm>
          <a:off x="5442857" y="3234418"/>
          <a:ext cx="0" cy="102183"/>
          <a:chOff x="5475762" y="47760700"/>
          <a:chExt cx="314325" cy="230209"/>
        </a:xfrm>
      </xdr:grpSpPr>
      <xdr:cxnSp macro="">
        <xdr:nvCxnSpPr>
          <xdr:cNvPr id="151" name="Straight Connector 150">
            <a:extLst>
              <a:ext uri="{FF2B5EF4-FFF2-40B4-BE49-F238E27FC236}">
                <a16:creationId xmlns:a16="http://schemas.microsoft.com/office/drawing/2014/main" id="{4EB328BD-2FBD-D45C-0A70-B1565433855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 name="Straight Connector 529">
            <a:extLst>
              <a:ext uri="{FF2B5EF4-FFF2-40B4-BE49-F238E27FC236}">
                <a16:creationId xmlns:a16="http://schemas.microsoft.com/office/drawing/2014/main" id="{C72DB283-F7B1-B8B8-BF9D-F4262B32A0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 name="Straight Connector 531">
            <a:extLst>
              <a:ext uri="{FF2B5EF4-FFF2-40B4-BE49-F238E27FC236}">
                <a16:creationId xmlns:a16="http://schemas.microsoft.com/office/drawing/2014/main" id="{3EF579D5-F28D-75B5-E463-7175DCD1D5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 name="Straight Connector 533">
            <a:extLst>
              <a:ext uri="{FF2B5EF4-FFF2-40B4-BE49-F238E27FC236}">
                <a16:creationId xmlns:a16="http://schemas.microsoft.com/office/drawing/2014/main" id="{F10810D4-F45B-976B-187E-31917AB1D6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 name="Straight Connector 535">
            <a:extLst>
              <a:ext uri="{FF2B5EF4-FFF2-40B4-BE49-F238E27FC236}">
                <a16:creationId xmlns:a16="http://schemas.microsoft.com/office/drawing/2014/main" id="{6499DD87-797F-AC27-6959-40CC439D5E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 name="Straight Connector 537">
            <a:extLst>
              <a:ext uri="{FF2B5EF4-FFF2-40B4-BE49-F238E27FC236}">
                <a16:creationId xmlns:a16="http://schemas.microsoft.com/office/drawing/2014/main" id="{E5EA57D8-2D06-6003-C517-CA38171B4B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57" name="Group 1008">
          <a:extLst>
            <a:ext uri="{FF2B5EF4-FFF2-40B4-BE49-F238E27FC236}">
              <a16:creationId xmlns:a16="http://schemas.microsoft.com/office/drawing/2014/main" id="{1C6619B3-5469-4605-940B-D5494EEFBC3F}"/>
            </a:ext>
          </a:extLst>
        </xdr:cNvPr>
        <xdr:cNvGrpSpPr>
          <a:grpSpLocks/>
        </xdr:cNvGrpSpPr>
      </xdr:nvGrpSpPr>
      <xdr:grpSpPr bwMode="auto">
        <a:xfrm>
          <a:off x="5442857" y="3234418"/>
          <a:ext cx="0" cy="102183"/>
          <a:chOff x="5475762" y="47760700"/>
          <a:chExt cx="314325" cy="230209"/>
        </a:xfrm>
      </xdr:grpSpPr>
      <xdr:cxnSp macro="">
        <xdr:nvCxnSpPr>
          <xdr:cNvPr id="158" name="Straight Connector 157">
            <a:extLst>
              <a:ext uri="{FF2B5EF4-FFF2-40B4-BE49-F238E27FC236}">
                <a16:creationId xmlns:a16="http://schemas.microsoft.com/office/drawing/2014/main" id="{15BDBA6F-A9AC-CA07-A3B9-93DB2BBD84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 name="Straight Connector 529">
            <a:extLst>
              <a:ext uri="{FF2B5EF4-FFF2-40B4-BE49-F238E27FC236}">
                <a16:creationId xmlns:a16="http://schemas.microsoft.com/office/drawing/2014/main" id="{FFDC5D0F-5D82-D281-AF2E-B5453B22D5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0" name="Straight Connector 531">
            <a:extLst>
              <a:ext uri="{FF2B5EF4-FFF2-40B4-BE49-F238E27FC236}">
                <a16:creationId xmlns:a16="http://schemas.microsoft.com/office/drawing/2014/main" id="{6DBE0AE7-701F-B362-8539-2DD251BCDA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1" name="Straight Connector 533">
            <a:extLst>
              <a:ext uri="{FF2B5EF4-FFF2-40B4-BE49-F238E27FC236}">
                <a16:creationId xmlns:a16="http://schemas.microsoft.com/office/drawing/2014/main" id="{B1FFFD69-A5CB-A7FB-426B-1E59A90AC5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 name="Straight Connector 535">
            <a:extLst>
              <a:ext uri="{FF2B5EF4-FFF2-40B4-BE49-F238E27FC236}">
                <a16:creationId xmlns:a16="http://schemas.microsoft.com/office/drawing/2014/main" id="{06B46E77-1E8F-44EF-347F-475C75D670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3" name="Straight Connector 537">
            <a:extLst>
              <a:ext uri="{FF2B5EF4-FFF2-40B4-BE49-F238E27FC236}">
                <a16:creationId xmlns:a16="http://schemas.microsoft.com/office/drawing/2014/main" id="{2D875F16-D4CD-8D63-11E5-3967D549AB5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64" name="Group 1008">
          <a:extLst>
            <a:ext uri="{FF2B5EF4-FFF2-40B4-BE49-F238E27FC236}">
              <a16:creationId xmlns:a16="http://schemas.microsoft.com/office/drawing/2014/main" id="{C91D8212-C37D-477B-9EFC-D6EF150B2E11}"/>
            </a:ext>
          </a:extLst>
        </xdr:cNvPr>
        <xdr:cNvGrpSpPr>
          <a:grpSpLocks/>
        </xdr:cNvGrpSpPr>
      </xdr:nvGrpSpPr>
      <xdr:grpSpPr bwMode="auto">
        <a:xfrm>
          <a:off x="5442857" y="3234418"/>
          <a:ext cx="0" cy="102183"/>
          <a:chOff x="5475762" y="47760700"/>
          <a:chExt cx="314325" cy="230209"/>
        </a:xfrm>
      </xdr:grpSpPr>
      <xdr:cxnSp macro="">
        <xdr:nvCxnSpPr>
          <xdr:cNvPr id="165" name="Straight Connector 164">
            <a:extLst>
              <a:ext uri="{FF2B5EF4-FFF2-40B4-BE49-F238E27FC236}">
                <a16:creationId xmlns:a16="http://schemas.microsoft.com/office/drawing/2014/main" id="{FA8B71DF-078A-1D15-8C99-CB8F5B1AB9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529">
            <a:extLst>
              <a:ext uri="{FF2B5EF4-FFF2-40B4-BE49-F238E27FC236}">
                <a16:creationId xmlns:a16="http://schemas.microsoft.com/office/drawing/2014/main" id="{3084FAEB-5029-E900-D385-C1D4E319E4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 name="Straight Connector 531">
            <a:extLst>
              <a:ext uri="{FF2B5EF4-FFF2-40B4-BE49-F238E27FC236}">
                <a16:creationId xmlns:a16="http://schemas.microsoft.com/office/drawing/2014/main" id="{1149CA70-3E42-31DD-4C6D-9A5F380A94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 name="Straight Connector 533">
            <a:extLst>
              <a:ext uri="{FF2B5EF4-FFF2-40B4-BE49-F238E27FC236}">
                <a16:creationId xmlns:a16="http://schemas.microsoft.com/office/drawing/2014/main" id="{00660B0F-8071-F9A8-A697-45AC2E51D5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 name="Straight Connector 535">
            <a:extLst>
              <a:ext uri="{FF2B5EF4-FFF2-40B4-BE49-F238E27FC236}">
                <a16:creationId xmlns:a16="http://schemas.microsoft.com/office/drawing/2014/main" id="{17E3F289-8B59-D553-9655-B57774FF2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 name="Straight Connector 537">
            <a:extLst>
              <a:ext uri="{FF2B5EF4-FFF2-40B4-BE49-F238E27FC236}">
                <a16:creationId xmlns:a16="http://schemas.microsoft.com/office/drawing/2014/main" id="{14F60612-BF73-D3FD-8FA1-565DAB8966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1" name="Group 1008">
          <a:extLst>
            <a:ext uri="{FF2B5EF4-FFF2-40B4-BE49-F238E27FC236}">
              <a16:creationId xmlns:a16="http://schemas.microsoft.com/office/drawing/2014/main" id="{27BCFC7A-3AE8-41F9-87C3-84DD97D7CDA1}"/>
            </a:ext>
          </a:extLst>
        </xdr:cNvPr>
        <xdr:cNvGrpSpPr>
          <a:grpSpLocks/>
        </xdr:cNvGrpSpPr>
      </xdr:nvGrpSpPr>
      <xdr:grpSpPr bwMode="auto">
        <a:xfrm>
          <a:off x="5442857" y="3234418"/>
          <a:ext cx="0" cy="102183"/>
          <a:chOff x="5475762" y="47760700"/>
          <a:chExt cx="314325" cy="230209"/>
        </a:xfrm>
      </xdr:grpSpPr>
      <xdr:cxnSp macro="">
        <xdr:nvCxnSpPr>
          <xdr:cNvPr id="172" name="Straight Connector 171">
            <a:extLst>
              <a:ext uri="{FF2B5EF4-FFF2-40B4-BE49-F238E27FC236}">
                <a16:creationId xmlns:a16="http://schemas.microsoft.com/office/drawing/2014/main" id="{82AAFBD9-93A7-D091-5915-55DB541CC9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 name="Straight Connector 529">
            <a:extLst>
              <a:ext uri="{FF2B5EF4-FFF2-40B4-BE49-F238E27FC236}">
                <a16:creationId xmlns:a16="http://schemas.microsoft.com/office/drawing/2014/main" id="{E457ED5E-FFF0-938C-334F-1E2350A51E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 name="Straight Connector 531">
            <a:extLst>
              <a:ext uri="{FF2B5EF4-FFF2-40B4-BE49-F238E27FC236}">
                <a16:creationId xmlns:a16="http://schemas.microsoft.com/office/drawing/2014/main" id="{0468F1FA-C273-CDCE-377B-956176358F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 name="Straight Connector 533">
            <a:extLst>
              <a:ext uri="{FF2B5EF4-FFF2-40B4-BE49-F238E27FC236}">
                <a16:creationId xmlns:a16="http://schemas.microsoft.com/office/drawing/2014/main" id="{533DF063-2D91-9EAD-2826-5B3A68E720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 name="Straight Connector 535">
            <a:extLst>
              <a:ext uri="{FF2B5EF4-FFF2-40B4-BE49-F238E27FC236}">
                <a16:creationId xmlns:a16="http://schemas.microsoft.com/office/drawing/2014/main" id="{6094D143-0204-81C4-6E26-ADC2EE1DF4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 name="Straight Connector 537">
            <a:extLst>
              <a:ext uri="{FF2B5EF4-FFF2-40B4-BE49-F238E27FC236}">
                <a16:creationId xmlns:a16="http://schemas.microsoft.com/office/drawing/2014/main" id="{8939AAA9-193F-CD8E-6E90-E2B0B77C97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78" name="Group 1008">
          <a:extLst>
            <a:ext uri="{FF2B5EF4-FFF2-40B4-BE49-F238E27FC236}">
              <a16:creationId xmlns:a16="http://schemas.microsoft.com/office/drawing/2014/main" id="{BE9E6BCB-EF79-4C13-A4D8-A2E3DD99A988}"/>
            </a:ext>
          </a:extLst>
        </xdr:cNvPr>
        <xdr:cNvGrpSpPr>
          <a:grpSpLocks/>
        </xdr:cNvGrpSpPr>
      </xdr:nvGrpSpPr>
      <xdr:grpSpPr bwMode="auto">
        <a:xfrm>
          <a:off x="5442857" y="3234418"/>
          <a:ext cx="0" cy="102183"/>
          <a:chOff x="5475762" y="47760700"/>
          <a:chExt cx="314325" cy="230209"/>
        </a:xfrm>
      </xdr:grpSpPr>
      <xdr:cxnSp macro="">
        <xdr:nvCxnSpPr>
          <xdr:cNvPr id="179" name="Straight Connector 178">
            <a:extLst>
              <a:ext uri="{FF2B5EF4-FFF2-40B4-BE49-F238E27FC236}">
                <a16:creationId xmlns:a16="http://schemas.microsoft.com/office/drawing/2014/main" id="{F3FC9C6A-2285-190A-25A8-77C48A7DE0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0" name="Straight Connector 529">
            <a:extLst>
              <a:ext uri="{FF2B5EF4-FFF2-40B4-BE49-F238E27FC236}">
                <a16:creationId xmlns:a16="http://schemas.microsoft.com/office/drawing/2014/main" id="{28045E32-1DCE-BE9F-196B-E176CEC1F8D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1" name="Straight Connector 531">
            <a:extLst>
              <a:ext uri="{FF2B5EF4-FFF2-40B4-BE49-F238E27FC236}">
                <a16:creationId xmlns:a16="http://schemas.microsoft.com/office/drawing/2014/main" id="{1C33B832-AC39-8A65-B173-A2C9DE80A51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 name="Straight Connector 533">
            <a:extLst>
              <a:ext uri="{FF2B5EF4-FFF2-40B4-BE49-F238E27FC236}">
                <a16:creationId xmlns:a16="http://schemas.microsoft.com/office/drawing/2014/main" id="{B88F3F3B-9522-B749-5292-B593F8335F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3" name="Straight Connector 535">
            <a:extLst>
              <a:ext uri="{FF2B5EF4-FFF2-40B4-BE49-F238E27FC236}">
                <a16:creationId xmlns:a16="http://schemas.microsoft.com/office/drawing/2014/main" id="{2DB5078E-7FF0-EBAE-B499-8691B5EBD3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4" name="Straight Connector 537">
            <a:extLst>
              <a:ext uri="{FF2B5EF4-FFF2-40B4-BE49-F238E27FC236}">
                <a16:creationId xmlns:a16="http://schemas.microsoft.com/office/drawing/2014/main" id="{0565DC5E-ACD6-EE34-A894-C00C981BE8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85" name="Group 1008">
          <a:extLst>
            <a:ext uri="{FF2B5EF4-FFF2-40B4-BE49-F238E27FC236}">
              <a16:creationId xmlns:a16="http://schemas.microsoft.com/office/drawing/2014/main" id="{96CBA8B7-CC7E-44E6-B039-F46C9EE52DF4}"/>
            </a:ext>
          </a:extLst>
        </xdr:cNvPr>
        <xdr:cNvGrpSpPr>
          <a:grpSpLocks/>
        </xdr:cNvGrpSpPr>
      </xdr:nvGrpSpPr>
      <xdr:grpSpPr bwMode="auto">
        <a:xfrm>
          <a:off x="5442857" y="3234418"/>
          <a:ext cx="0" cy="102183"/>
          <a:chOff x="5475762" y="47760700"/>
          <a:chExt cx="314325" cy="230209"/>
        </a:xfrm>
      </xdr:grpSpPr>
      <xdr:cxnSp macro="">
        <xdr:nvCxnSpPr>
          <xdr:cNvPr id="186" name="Straight Connector 185">
            <a:extLst>
              <a:ext uri="{FF2B5EF4-FFF2-40B4-BE49-F238E27FC236}">
                <a16:creationId xmlns:a16="http://schemas.microsoft.com/office/drawing/2014/main" id="{091D294E-847B-5394-F5F0-1DBA274036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529">
            <a:extLst>
              <a:ext uri="{FF2B5EF4-FFF2-40B4-BE49-F238E27FC236}">
                <a16:creationId xmlns:a16="http://schemas.microsoft.com/office/drawing/2014/main" id="{264E0963-4659-290B-065A-E113FA5039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 name="Straight Connector 531">
            <a:extLst>
              <a:ext uri="{FF2B5EF4-FFF2-40B4-BE49-F238E27FC236}">
                <a16:creationId xmlns:a16="http://schemas.microsoft.com/office/drawing/2014/main" id="{FFBB9B48-3A03-C71C-3E29-91B031BE71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 name="Straight Connector 533">
            <a:extLst>
              <a:ext uri="{FF2B5EF4-FFF2-40B4-BE49-F238E27FC236}">
                <a16:creationId xmlns:a16="http://schemas.microsoft.com/office/drawing/2014/main" id="{4B69B8B3-F15C-CA85-0BEE-E792E0FC25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 name="Straight Connector 535">
            <a:extLst>
              <a:ext uri="{FF2B5EF4-FFF2-40B4-BE49-F238E27FC236}">
                <a16:creationId xmlns:a16="http://schemas.microsoft.com/office/drawing/2014/main" id="{E0D0A8DE-C2FE-2110-97A9-33BF4A1CE0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 name="Straight Connector 537">
            <a:extLst>
              <a:ext uri="{FF2B5EF4-FFF2-40B4-BE49-F238E27FC236}">
                <a16:creationId xmlns:a16="http://schemas.microsoft.com/office/drawing/2014/main" id="{074A51D6-EB95-765A-475D-7B66820B88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2" name="Group 1008">
          <a:extLst>
            <a:ext uri="{FF2B5EF4-FFF2-40B4-BE49-F238E27FC236}">
              <a16:creationId xmlns:a16="http://schemas.microsoft.com/office/drawing/2014/main" id="{F96D15EA-C6EA-4494-A46E-30C12613B18F}"/>
            </a:ext>
          </a:extLst>
        </xdr:cNvPr>
        <xdr:cNvGrpSpPr>
          <a:grpSpLocks/>
        </xdr:cNvGrpSpPr>
      </xdr:nvGrpSpPr>
      <xdr:grpSpPr bwMode="auto">
        <a:xfrm>
          <a:off x="5442857" y="3234418"/>
          <a:ext cx="0" cy="102183"/>
          <a:chOff x="5475762" y="47760700"/>
          <a:chExt cx="314325" cy="230209"/>
        </a:xfrm>
      </xdr:grpSpPr>
      <xdr:cxnSp macro="">
        <xdr:nvCxnSpPr>
          <xdr:cNvPr id="193" name="Straight Connector 192">
            <a:extLst>
              <a:ext uri="{FF2B5EF4-FFF2-40B4-BE49-F238E27FC236}">
                <a16:creationId xmlns:a16="http://schemas.microsoft.com/office/drawing/2014/main" id="{B199554E-E400-C9F1-B59D-603D1E9650D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 name="Straight Connector 529">
            <a:extLst>
              <a:ext uri="{FF2B5EF4-FFF2-40B4-BE49-F238E27FC236}">
                <a16:creationId xmlns:a16="http://schemas.microsoft.com/office/drawing/2014/main" id="{2FF7AEF2-BDC6-067F-4ECF-66BA09EF8D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 name="Straight Connector 531">
            <a:extLst>
              <a:ext uri="{FF2B5EF4-FFF2-40B4-BE49-F238E27FC236}">
                <a16:creationId xmlns:a16="http://schemas.microsoft.com/office/drawing/2014/main" id="{16141067-F579-72C1-9D1F-751C0B895B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 name="Straight Connector 533">
            <a:extLst>
              <a:ext uri="{FF2B5EF4-FFF2-40B4-BE49-F238E27FC236}">
                <a16:creationId xmlns:a16="http://schemas.microsoft.com/office/drawing/2014/main" id="{3EA8CDA1-FCEC-02C2-77B9-5BB98795A4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 name="Straight Connector 535">
            <a:extLst>
              <a:ext uri="{FF2B5EF4-FFF2-40B4-BE49-F238E27FC236}">
                <a16:creationId xmlns:a16="http://schemas.microsoft.com/office/drawing/2014/main" id="{7066A8AB-8462-3D27-88F8-E8554D34D9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 name="Straight Connector 537">
            <a:extLst>
              <a:ext uri="{FF2B5EF4-FFF2-40B4-BE49-F238E27FC236}">
                <a16:creationId xmlns:a16="http://schemas.microsoft.com/office/drawing/2014/main" id="{DFA50059-D3C6-0069-AC7A-45ED16FEB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199" name="Group 1008">
          <a:extLst>
            <a:ext uri="{FF2B5EF4-FFF2-40B4-BE49-F238E27FC236}">
              <a16:creationId xmlns:a16="http://schemas.microsoft.com/office/drawing/2014/main" id="{2A24928E-45DD-4046-ABDE-AE264AEEB774}"/>
            </a:ext>
          </a:extLst>
        </xdr:cNvPr>
        <xdr:cNvGrpSpPr>
          <a:grpSpLocks/>
        </xdr:cNvGrpSpPr>
      </xdr:nvGrpSpPr>
      <xdr:grpSpPr bwMode="auto">
        <a:xfrm>
          <a:off x="5442857" y="3234418"/>
          <a:ext cx="0" cy="102183"/>
          <a:chOff x="5475762" y="47760700"/>
          <a:chExt cx="314325" cy="230209"/>
        </a:xfrm>
      </xdr:grpSpPr>
      <xdr:cxnSp macro="">
        <xdr:nvCxnSpPr>
          <xdr:cNvPr id="200" name="Straight Connector 199">
            <a:extLst>
              <a:ext uri="{FF2B5EF4-FFF2-40B4-BE49-F238E27FC236}">
                <a16:creationId xmlns:a16="http://schemas.microsoft.com/office/drawing/2014/main" id="{D9CD08B3-215B-7103-E100-1C84A62716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1" name="Straight Connector 529">
            <a:extLst>
              <a:ext uri="{FF2B5EF4-FFF2-40B4-BE49-F238E27FC236}">
                <a16:creationId xmlns:a16="http://schemas.microsoft.com/office/drawing/2014/main" id="{6154ED65-53B7-A181-67DD-851F4F464C4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 name="Straight Connector 531">
            <a:extLst>
              <a:ext uri="{FF2B5EF4-FFF2-40B4-BE49-F238E27FC236}">
                <a16:creationId xmlns:a16="http://schemas.microsoft.com/office/drawing/2014/main" id="{E961FFC6-2629-05F0-B6B8-E1E96B4CA6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 name="Straight Connector 533">
            <a:extLst>
              <a:ext uri="{FF2B5EF4-FFF2-40B4-BE49-F238E27FC236}">
                <a16:creationId xmlns:a16="http://schemas.microsoft.com/office/drawing/2014/main" id="{5AFCD744-A7AD-E865-67EE-D3EFAE39DE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4" name="Straight Connector 535">
            <a:extLst>
              <a:ext uri="{FF2B5EF4-FFF2-40B4-BE49-F238E27FC236}">
                <a16:creationId xmlns:a16="http://schemas.microsoft.com/office/drawing/2014/main" id="{E33A5C00-CFDD-DD05-A92D-9528A39663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 name="Straight Connector 537">
            <a:extLst>
              <a:ext uri="{FF2B5EF4-FFF2-40B4-BE49-F238E27FC236}">
                <a16:creationId xmlns:a16="http://schemas.microsoft.com/office/drawing/2014/main" id="{3A811CC1-FB6B-BB51-31D4-64A5B6943A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16</xdr:row>
      <xdr:rowOff>104775</xdr:rowOff>
    </xdr:from>
    <xdr:to>
      <xdr:col>16</xdr:col>
      <xdr:colOff>0</xdr:colOff>
      <xdr:row>17</xdr:row>
      <xdr:rowOff>19050</xdr:rowOff>
    </xdr:to>
    <xdr:grpSp>
      <xdr:nvGrpSpPr>
        <xdr:cNvPr id="206" name="Group 1008">
          <a:extLst>
            <a:ext uri="{FF2B5EF4-FFF2-40B4-BE49-F238E27FC236}">
              <a16:creationId xmlns:a16="http://schemas.microsoft.com/office/drawing/2014/main" id="{C4004B11-92C2-4008-B5DF-3C2FCF32C107}"/>
            </a:ext>
          </a:extLst>
        </xdr:cNvPr>
        <xdr:cNvGrpSpPr>
          <a:grpSpLocks/>
        </xdr:cNvGrpSpPr>
      </xdr:nvGrpSpPr>
      <xdr:grpSpPr bwMode="auto">
        <a:xfrm>
          <a:off x="5442857" y="3234418"/>
          <a:ext cx="0" cy="102183"/>
          <a:chOff x="5475762" y="47760700"/>
          <a:chExt cx="314325" cy="230209"/>
        </a:xfrm>
      </xdr:grpSpPr>
      <xdr:cxnSp macro="">
        <xdr:nvCxnSpPr>
          <xdr:cNvPr id="207" name="Straight Connector 206">
            <a:extLst>
              <a:ext uri="{FF2B5EF4-FFF2-40B4-BE49-F238E27FC236}">
                <a16:creationId xmlns:a16="http://schemas.microsoft.com/office/drawing/2014/main" id="{685D7467-2B4B-90B4-04EE-19D49FA95D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529">
            <a:extLst>
              <a:ext uri="{FF2B5EF4-FFF2-40B4-BE49-F238E27FC236}">
                <a16:creationId xmlns:a16="http://schemas.microsoft.com/office/drawing/2014/main" id="{7D818EFD-56EF-737C-656F-47C26450E37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 name="Straight Connector 531">
            <a:extLst>
              <a:ext uri="{FF2B5EF4-FFF2-40B4-BE49-F238E27FC236}">
                <a16:creationId xmlns:a16="http://schemas.microsoft.com/office/drawing/2014/main" id="{8CF02737-6779-E84C-4DAF-A6F10BD7B54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 name="Straight Connector 533">
            <a:extLst>
              <a:ext uri="{FF2B5EF4-FFF2-40B4-BE49-F238E27FC236}">
                <a16:creationId xmlns:a16="http://schemas.microsoft.com/office/drawing/2014/main" id="{160741B7-DC93-D5C0-8871-A3BA3A3C2A2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 name="Straight Connector 535">
            <a:extLst>
              <a:ext uri="{FF2B5EF4-FFF2-40B4-BE49-F238E27FC236}">
                <a16:creationId xmlns:a16="http://schemas.microsoft.com/office/drawing/2014/main" id="{CBE1FA5A-BDC1-B279-FCCE-9EEA623CAC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 name="Straight Connector 537">
            <a:extLst>
              <a:ext uri="{FF2B5EF4-FFF2-40B4-BE49-F238E27FC236}">
                <a16:creationId xmlns:a16="http://schemas.microsoft.com/office/drawing/2014/main" id="{8AFA039C-A469-CB8D-EB9A-AA75A3807B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13" name="Group 1008">
          <a:extLst>
            <a:ext uri="{FF2B5EF4-FFF2-40B4-BE49-F238E27FC236}">
              <a16:creationId xmlns:a16="http://schemas.microsoft.com/office/drawing/2014/main" id="{31057378-4BAF-4355-AEEE-6F22FE14D286}"/>
            </a:ext>
          </a:extLst>
        </xdr:cNvPr>
        <xdr:cNvGrpSpPr>
          <a:grpSpLocks/>
        </xdr:cNvGrpSpPr>
      </xdr:nvGrpSpPr>
      <xdr:grpSpPr bwMode="auto">
        <a:xfrm>
          <a:off x="1943878" y="4802479"/>
          <a:ext cx="0" cy="102183"/>
          <a:chOff x="5475762" y="47760700"/>
          <a:chExt cx="314325" cy="230209"/>
        </a:xfrm>
      </xdr:grpSpPr>
      <xdr:cxnSp macro="">
        <xdr:nvCxnSpPr>
          <xdr:cNvPr id="214" name="Straight Connector 213">
            <a:extLst>
              <a:ext uri="{FF2B5EF4-FFF2-40B4-BE49-F238E27FC236}">
                <a16:creationId xmlns:a16="http://schemas.microsoft.com/office/drawing/2014/main" id="{1CFF60B3-EA96-B84F-315C-470671A31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 name="Straight Connector 529">
            <a:extLst>
              <a:ext uri="{FF2B5EF4-FFF2-40B4-BE49-F238E27FC236}">
                <a16:creationId xmlns:a16="http://schemas.microsoft.com/office/drawing/2014/main" id="{AD645BA4-0C97-59D3-DB7A-4CF16AEEEA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 name="Straight Connector 531">
            <a:extLst>
              <a:ext uri="{FF2B5EF4-FFF2-40B4-BE49-F238E27FC236}">
                <a16:creationId xmlns:a16="http://schemas.microsoft.com/office/drawing/2014/main" id="{B5F8F99A-06EA-E57F-42D9-89F9CC290B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 name="Straight Connector 533">
            <a:extLst>
              <a:ext uri="{FF2B5EF4-FFF2-40B4-BE49-F238E27FC236}">
                <a16:creationId xmlns:a16="http://schemas.microsoft.com/office/drawing/2014/main" id="{1E39DF2D-5FA6-44C2-030E-EFA48D016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 name="Straight Connector 535">
            <a:extLst>
              <a:ext uri="{FF2B5EF4-FFF2-40B4-BE49-F238E27FC236}">
                <a16:creationId xmlns:a16="http://schemas.microsoft.com/office/drawing/2014/main" id="{25DB4E3A-74D4-07DF-4712-1F1345DBD6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 name="Straight Connector 537">
            <a:extLst>
              <a:ext uri="{FF2B5EF4-FFF2-40B4-BE49-F238E27FC236}">
                <a16:creationId xmlns:a16="http://schemas.microsoft.com/office/drawing/2014/main" id="{E9D09A57-E839-5A86-DB1D-919EE6B382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0" name="Group 1008">
          <a:extLst>
            <a:ext uri="{FF2B5EF4-FFF2-40B4-BE49-F238E27FC236}">
              <a16:creationId xmlns:a16="http://schemas.microsoft.com/office/drawing/2014/main" id="{E91FD923-52F0-40CF-ACCA-DA63A2968611}"/>
            </a:ext>
          </a:extLst>
        </xdr:cNvPr>
        <xdr:cNvGrpSpPr>
          <a:grpSpLocks/>
        </xdr:cNvGrpSpPr>
      </xdr:nvGrpSpPr>
      <xdr:grpSpPr bwMode="auto">
        <a:xfrm>
          <a:off x="1943878" y="4802479"/>
          <a:ext cx="0" cy="102183"/>
          <a:chOff x="5475762" y="47760700"/>
          <a:chExt cx="314325" cy="230209"/>
        </a:xfrm>
      </xdr:grpSpPr>
      <xdr:cxnSp macro="">
        <xdr:nvCxnSpPr>
          <xdr:cNvPr id="221" name="Straight Connector 220">
            <a:extLst>
              <a:ext uri="{FF2B5EF4-FFF2-40B4-BE49-F238E27FC236}">
                <a16:creationId xmlns:a16="http://schemas.microsoft.com/office/drawing/2014/main" id="{96D6A082-6444-8E8F-70BB-1E2A162AED8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2" name="Straight Connector 529">
            <a:extLst>
              <a:ext uri="{FF2B5EF4-FFF2-40B4-BE49-F238E27FC236}">
                <a16:creationId xmlns:a16="http://schemas.microsoft.com/office/drawing/2014/main" id="{F8D73BE3-9FE3-36AC-270A-177395427A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 name="Straight Connector 531">
            <a:extLst>
              <a:ext uri="{FF2B5EF4-FFF2-40B4-BE49-F238E27FC236}">
                <a16:creationId xmlns:a16="http://schemas.microsoft.com/office/drawing/2014/main" id="{FC374D9A-B08D-CD85-3880-1D0E1C6CCA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4" name="Straight Connector 533">
            <a:extLst>
              <a:ext uri="{FF2B5EF4-FFF2-40B4-BE49-F238E27FC236}">
                <a16:creationId xmlns:a16="http://schemas.microsoft.com/office/drawing/2014/main" id="{DED67FC6-EC2C-1DD7-34C2-79B9799DBC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5" name="Straight Connector 535">
            <a:extLst>
              <a:ext uri="{FF2B5EF4-FFF2-40B4-BE49-F238E27FC236}">
                <a16:creationId xmlns:a16="http://schemas.microsoft.com/office/drawing/2014/main" id="{DC9C4F12-7E7D-7766-DD02-EE012248F9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 name="Straight Connector 537">
            <a:extLst>
              <a:ext uri="{FF2B5EF4-FFF2-40B4-BE49-F238E27FC236}">
                <a16:creationId xmlns:a16="http://schemas.microsoft.com/office/drawing/2014/main" id="{DF186C82-596D-7AFD-7268-C7E6720C47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27" name="Group 1008">
          <a:extLst>
            <a:ext uri="{FF2B5EF4-FFF2-40B4-BE49-F238E27FC236}">
              <a16:creationId xmlns:a16="http://schemas.microsoft.com/office/drawing/2014/main" id="{374376F9-FEBD-4F58-A8CE-339A9BE8911B}"/>
            </a:ext>
          </a:extLst>
        </xdr:cNvPr>
        <xdr:cNvGrpSpPr>
          <a:grpSpLocks/>
        </xdr:cNvGrpSpPr>
      </xdr:nvGrpSpPr>
      <xdr:grpSpPr bwMode="auto">
        <a:xfrm>
          <a:off x="1943878" y="4802479"/>
          <a:ext cx="0" cy="102183"/>
          <a:chOff x="5475762" y="47760700"/>
          <a:chExt cx="314325" cy="230209"/>
        </a:xfrm>
      </xdr:grpSpPr>
      <xdr:cxnSp macro="">
        <xdr:nvCxnSpPr>
          <xdr:cNvPr id="228" name="Straight Connector 227">
            <a:extLst>
              <a:ext uri="{FF2B5EF4-FFF2-40B4-BE49-F238E27FC236}">
                <a16:creationId xmlns:a16="http://schemas.microsoft.com/office/drawing/2014/main" id="{7DAB8BD6-C738-3468-23BE-07C09220B5B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529">
            <a:extLst>
              <a:ext uri="{FF2B5EF4-FFF2-40B4-BE49-F238E27FC236}">
                <a16:creationId xmlns:a16="http://schemas.microsoft.com/office/drawing/2014/main" id="{C50347ED-973D-45EE-393E-67792F14DD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 name="Straight Connector 531">
            <a:extLst>
              <a:ext uri="{FF2B5EF4-FFF2-40B4-BE49-F238E27FC236}">
                <a16:creationId xmlns:a16="http://schemas.microsoft.com/office/drawing/2014/main" id="{90A0407E-2850-38E4-A7BD-D866409878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 name="Straight Connector 533">
            <a:extLst>
              <a:ext uri="{FF2B5EF4-FFF2-40B4-BE49-F238E27FC236}">
                <a16:creationId xmlns:a16="http://schemas.microsoft.com/office/drawing/2014/main" id="{F3DF12AE-A6FE-BAF6-DBF3-F9EF62691A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 name="Straight Connector 535">
            <a:extLst>
              <a:ext uri="{FF2B5EF4-FFF2-40B4-BE49-F238E27FC236}">
                <a16:creationId xmlns:a16="http://schemas.microsoft.com/office/drawing/2014/main" id="{A837ADE4-EDD1-3AFD-9130-CE23A3B7C4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 name="Straight Connector 537">
            <a:extLst>
              <a:ext uri="{FF2B5EF4-FFF2-40B4-BE49-F238E27FC236}">
                <a16:creationId xmlns:a16="http://schemas.microsoft.com/office/drawing/2014/main" id="{572AD0D2-DE89-1D70-11DB-779065606E9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34" name="Group 1008">
          <a:extLst>
            <a:ext uri="{FF2B5EF4-FFF2-40B4-BE49-F238E27FC236}">
              <a16:creationId xmlns:a16="http://schemas.microsoft.com/office/drawing/2014/main" id="{64A4684B-8121-4E4A-A475-1487A1FCEE19}"/>
            </a:ext>
          </a:extLst>
        </xdr:cNvPr>
        <xdr:cNvGrpSpPr>
          <a:grpSpLocks/>
        </xdr:cNvGrpSpPr>
      </xdr:nvGrpSpPr>
      <xdr:grpSpPr bwMode="auto">
        <a:xfrm>
          <a:off x="1943878" y="4802479"/>
          <a:ext cx="0" cy="102183"/>
          <a:chOff x="5475762" y="47760700"/>
          <a:chExt cx="314325" cy="230209"/>
        </a:xfrm>
      </xdr:grpSpPr>
      <xdr:cxnSp macro="">
        <xdr:nvCxnSpPr>
          <xdr:cNvPr id="235" name="Straight Connector 234">
            <a:extLst>
              <a:ext uri="{FF2B5EF4-FFF2-40B4-BE49-F238E27FC236}">
                <a16:creationId xmlns:a16="http://schemas.microsoft.com/office/drawing/2014/main" id="{774D39AE-540B-8640-B763-2DE3EC746D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 name="Straight Connector 529">
            <a:extLst>
              <a:ext uri="{FF2B5EF4-FFF2-40B4-BE49-F238E27FC236}">
                <a16:creationId xmlns:a16="http://schemas.microsoft.com/office/drawing/2014/main" id="{A059F5BD-6643-5825-FBD5-977D5F9BE6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 name="Straight Connector 531">
            <a:extLst>
              <a:ext uri="{FF2B5EF4-FFF2-40B4-BE49-F238E27FC236}">
                <a16:creationId xmlns:a16="http://schemas.microsoft.com/office/drawing/2014/main" id="{E1C52B39-1BA3-C9CA-06CF-9E7C406A1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 name="Straight Connector 533">
            <a:extLst>
              <a:ext uri="{FF2B5EF4-FFF2-40B4-BE49-F238E27FC236}">
                <a16:creationId xmlns:a16="http://schemas.microsoft.com/office/drawing/2014/main" id="{294CFC99-D29F-BE26-C011-27FD3BF19C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 name="Straight Connector 535">
            <a:extLst>
              <a:ext uri="{FF2B5EF4-FFF2-40B4-BE49-F238E27FC236}">
                <a16:creationId xmlns:a16="http://schemas.microsoft.com/office/drawing/2014/main" id="{817260AA-3B77-4BE2-70AF-937CE32037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 name="Straight Connector 537">
            <a:extLst>
              <a:ext uri="{FF2B5EF4-FFF2-40B4-BE49-F238E27FC236}">
                <a16:creationId xmlns:a16="http://schemas.microsoft.com/office/drawing/2014/main" id="{B565E96D-36F5-07D0-DE9A-8F61C7A5F7F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1" name="Group 1008">
          <a:extLst>
            <a:ext uri="{FF2B5EF4-FFF2-40B4-BE49-F238E27FC236}">
              <a16:creationId xmlns:a16="http://schemas.microsoft.com/office/drawing/2014/main" id="{C0C79BE2-6B0F-4253-B3FB-7C5E3BF8B2ED}"/>
            </a:ext>
          </a:extLst>
        </xdr:cNvPr>
        <xdr:cNvGrpSpPr>
          <a:grpSpLocks/>
        </xdr:cNvGrpSpPr>
      </xdr:nvGrpSpPr>
      <xdr:grpSpPr bwMode="auto">
        <a:xfrm>
          <a:off x="1943878" y="4802479"/>
          <a:ext cx="0" cy="102183"/>
          <a:chOff x="5475762" y="47760700"/>
          <a:chExt cx="314325" cy="230209"/>
        </a:xfrm>
      </xdr:grpSpPr>
      <xdr:cxnSp macro="">
        <xdr:nvCxnSpPr>
          <xdr:cNvPr id="242" name="Straight Connector 241">
            <a:extLst>
              <a:ext uri="{FF2B5EF4-FFF2-40B4-BE49-F238E27FC236}">
                <a16:creationId xmlns:a16="http://schemas.microsoft.com/office/drawing/2014/main" id="{E7ADE3FB-3F17-AFD8-CA6F-12399A80DE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 name="Straight Connector 529">
            <a:extLst>
              <a:ext uri="{FF2B5EF4-FFF2-40B4-BE49-F238E27FC236}">
                <a16:creationId xmlns:a16="http://schemas.microsoft.com/office/drawing/2014/main" id="{A55B4C88-11E8-E4BA-F1D7-DE720349A79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4" name="Straight Connector 531">
            <a:extLst>
              <a:ext uri="{FF2B5EF4-FFF2-40B4-BE49-F238E27FC236}">
                <a16:creationId xmlns:a16="http://schemas.microsoft.com/office/drawing/2014/main" id="{FE9C4C66-DF6F-26D1-67E3-972F3A3338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5" name="Straight Connector 533">
            <a:extLst>
              <a:ext uri="{FF2B5EF4-FFF2-40B4-BE49-F238E27FC236}">
                <a16:creationId xmlns:a16="http://schemas.microsoft.com/office/drawing/2014/main" id="{1E21DC95-3F5F-3960-C363-D8FC6E0659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 name="Straight Connector 535">
            <a:extLst>
              <a:ext uri="{FF2B5EF4-FFF2-40B4-BE49-F238E27FC236}">
                <a16:creationId xmlns:a16="http://schemas.microsoft.com/office/drawing/2014/main" id="{AFBD5E1B-9403-38C5-606C-D31708DC81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 name="Straight Connector 537">
            <a:extLst>
              <a:ext uri="{FF2B5EF4-FFF2-40B4-BE49-F238E27FC236}">
                <a16:creationId xmlns:a16="http://schemas.microsoft.com/office/drawing/2014/main" id="{A0C8A71B-6232-62CC-565E-1EB2C63829F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48" name="Group 1008">
          <a:extLst>
            <a:ext uri="{FF2B5EF4-FFF2-40B4-BE49-F238E27FC236}">
              <a16:creationId xmlns:a16="http://schemas.microsoft.com/office/drawing/2014/main" id="{8A64D648-B8BE-4DD6-8677-1AE5FA7A5B00}"/>
            </a:ext>
          </a:extLst>
        </xdr:cNvPr>
        <xdr:cNvGrpSpPr>
          <a:grpSpLocks/>
        </xdr:cNvGrpSpPr>
      </xdr:nvGrpSpPr>
      <xdr:grpSpPr bwMode="auto">
        <a:xfrm>
          <a:off x="1943878" y="4802479"/>
          <a:ext cx="0" cy="102183"/>
          <a:chOff x="5475762" y="47760700"/>
          <a:chExt cx="314325" cy="230209"/>
        </a:xfrm>
      </xdr:grpSpPr>
      <xdr:cxnSp macro="">
        <xdr:nvCxnSpPr>
          <xdr:cNvPr id="249" name="Straight Connector 248">
            <a:extLst>
              <a:ext uri="{FF2B5EF4-FFF2-40B4-BE49-F238E27FC236}">
                <a16:creationId xmlns:a16="http://schemas.microsoft.com/office/drawing/2014/main" id="{B34A27EB-F30F-9A02-EF80-EA910FBA3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529">
            <a:extLst>
              <a:ext uri="{FF2B5EF4-FFF2-40B4-BE49-F238E27FC236}">
                <a16:creationId xmlns:a16="http://schemas.microsoft.com/office/drawing/2014/main" id="{07D0807D-2C17-4BC9-880D-7DE91B6B2F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 name="Straight Connector 531">
            <a:extLst>
              <a:ext uri="{FF2B5EF4-FFF2-40B4-BE49-F238E27FC236}">
                <a16:creationId xmlns:a16="http://schemas.microsoft.com/office/drawing/2014/main" id="{BDD9B67D-901D-58CB-62CB-A811D2EFC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 name="Straight Connector 533">
            <a:extLst>
              <a:ext uri="{FF2B5EF4-FFF2-40B4-BE49-F238E27FC236}">
                <a16:creationId xmlns:a16="http://schemas.microsoft.com/office/drawing/2014/main" id="{FE37E984-0AEE-F12F-1535-D5351DFEB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 name="Straight Connector 535">
            <a:extLst>
              <a:ext uri="{FF2B5EF4-FFF2-40B4-BE49-F238E27FC236}">
                <a16:creationId xmlns:a16="http://schemas.microsoft.com/office/drawing/2014/main" id="{70A4B41C-E45B-4A06-EDF7-3766F46061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 name="Straight Connector 537">
            <a:extLst>
              <a:ext uri="{FF2B5EF4-FFF2-40B4-BE49-F238E27FC236}">
                <a16:creationId xmlns:a16="http://schemas.microsoft.com/office/drawing/2014/main" id="{8F2F8B5A-6316-3DB2-4E15-E27B5F1645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55" name="Group 1008">
          <a:extLst>
            <a:ext uri="{FF2B5EF4-FFF2-40B4-BE49-F238E27FC236}">
              <a16:creationId xmlns:a16="http://schemas.microsoft.com/office/drawing/2014/main" id="{9342DB68-75F7-46DC-8C4D-29AECB1FB3EA}"/>
            </a:ext>
          </a:extLst>
        </xdr:cNvPr>
        <xdr:cNvGrpSpPr>
          <a:grpSpLocks/>
        </xdr:cNvGrpSpPr>
      </xdr:nvGrpSpPr>
      <xdr:grpSpPr bwMode="auto">
        <a:xfrm>
          <a:off x="1943878" y="4802479"/>
          <a:ext cx="0" cy="102183"/>
          <a:chOff x="5475762" y="47760700"/>
          <a:chExt cx="314325" cy="230209"/>
        </a:xfrm>
      </xdr:grpSpPr>
      <xdr:cxnSp macro="">
        <xdr:nvCxnSpPr>
          <xdr:cNvPr id="256" name="Straight Connector 255">
            <a:extLst>
              <a:ext uri="{FF2B5EF4-FFF2-40B4-BE49-F238E27FC236}">
                <a16:creationId xmlns:a16="http://schemas.microsoft.com/office/drawing/2014/main" id="{E42D05F3-E9B4-2A92-5F2C-6838634F99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 name="Straight Connector 529">
            <a:extLst>
              <a:ext uri="{FF2B5EF4-FFF2-40B4-BE49-F238E27FC236}">
                <a16:creationId xmlns:a16="http://schemas.microsoft.com/office/drawing/2014/main" id="{DA29DE67-A111-514D-1BDD-E68172F6C5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 name="Straight Connector 531">
            <a:extLst>
              <a:ext uri="{FF2B5EF4-FFF2-40B4-BE49-F238E27FC236}">
                <a16:creationId xmlns:a16="http://schemas.microsoft.com/office/drawing/2014/main" id="{493B3E15-9AB5-35ED-053B-79B3C3EED3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 name="Straight Connector 533">
            <a:extLst>
              <a:ext uri="{FF2B5EF4-FFF2-40B4-BE49-F238E27FC236}">
                <a16:creationId xmlns:a16="http://schemas.microsoft.com/office/drawing/2014/main" id="{90FF04EA-01B7-64B0-FFAC-7B0A495608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 name="Straight Connector 535">
            <a:extLst>
              <a:ext uri="{FF2B5EF4-FFF2-40B4-BE49-F238E27FC236}">
                <a16:creationId xmlns:a16="http://schemas.microsoft.com/office/drawing/2014/main" id="{2BECEFD3-9DB2-AF34-017E-FD6EA68F62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 name="Straight Connector 537">
            <a:extLst>
              <a:ext uri="{FF2B5EF4-FFF2-40B4-BE49-F238E27FC236}">
                <a16:creationId xmlns:a16="http://schemas.microsoft.com/office/drawing/2014/main" id="{A5517D5D-35A7-EA06-ED06-39DE9701260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2" name="Group 1008">
          <a:extLst>
            <a:ext uri="{FF2B5EF4-FFF2-40B4-BE49-F238E27FC236}">
              <a16:creationId xmlns:a16="http://schemas.microsoft.com/office/drawing/2014/main" id="{A3606B4A-D89C-423C-9F08-818B9E5FB060}"/>
            </a:ext>
          </a:extLst>
        </xdr:cNvPr>
        <xdr:cNvGrpSpPr>
          <a:grpSpLocks/>
        </xdr:cNvGrpSpPr>
      </xdr:nvGrpSpPr>
      <xdr:grpSpPr bwMode="auto">
        <a:xfrm>
          <a:off x="1943878" y="4802479"/>
          <a:ext cx="0" cy="102183"/>
          <a:chOff x="5475762" y="47760700"/>
          <a:chExt cx="314325" cy="230209"/>
        </a:xfrm>
      </xdr:grpSpPr>
      <xdr:cxnSp macro="">
        <xdr:nvCxnSpPr>
          <xdr:cNvPr id="263" name="Straight Connector 262">
            <a:extLst>
              <a:ext uri="{FF2B5EF4-FFF2-40B4-BE49-F238E27FC236}">
                <a16:creationId xmlns:a16="http://schemas.microsoft.com/office/drawing/2014/main" id="{B89DEE30-98B0-5342-DBF8-B7E252AEA6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 name="Straight Connector 529">
            <a:extLst>
              <a:ext uri="{FF2B5EF4-FFF2-40B4-BE49-F238E27FC236}">
                <a16:creationId xmlns:a16="http://schemas.microsoft.com/office/drawing/2014/main" id="{4DD98982-7F83-8DFE-89A7-B5DBB15422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5" name="Straight Connector 531">
            <a:extLst>
              <a:ext uri="{FF2B5EF4-FFF2-40B4-BE49-F238E27FC236}">
                <a16:creationId xmlns:a16="http://schemas.microsoft.com/office/drawing/2014/main" id="{B8FC9DD3-2A25-844B-C17E-52F6807E32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 name="Straight Connector 533">
            <a:extLst>
              <a:ext uri="{FF2B5EF4-FFF2-40B4-BE49-F238E27FC236}">
                <a16:creationId xmlns:a16="http://schemas.microsoft.com/office/drawing/2014/main" id="{1B8DEECF-34C1-C070-939E-D7DB4B116C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 name="Straight Connector 535">
            <a:extLst>
              <a:ext uri="{FF2B5EF4-FFF2-40B4-BE49-F238E27FC236}">
                <a16:creationId xmlns:a16="http://schemas.microsoft.com/office/drawing/2014/main" id="{F33129EF-9CCA-34C0-C58E-D87EB214D71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 name="Straight Connector 537">
            <a:extLst>
              <a:ext uri="{FF2B5EF4-FFF2-40B4-BE49-F238E27FC236}">
                <a16:creationId xmlns:a16="http://schemas.microsoft.com/office/drawing/2014/main" id="{66DAD8C9-AA5D-C509-2BBC-E8667D59BA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69" name="Group 1008">
          <a:extLst>
            <a:ext uri="{FF2B5EF4-FFF2-40B4-BE49-F238E27FC236}">
              <a16:creationId xmlns:a16="http://schemas.microsoft.com/office/drawing/2014/main" id="{F43A774A-54E0-47BC-875A-D52AD52017FD}"/>
            </a:ext>
          </a:extLst>
        </xdr:cNvPr>
        <xdr:cNvGrpSpPr>
          <a:grpSpLocks/>
        </xdr:cNvGrpSpPr>
      </xdr:nvGrpSpPr>
      <xdr:grpSpPr bwMode="auto">
        <a:xfrm>
          <a:off x="1943878" y="4802479"/>
          <a:ext cx="0" cy="102183"/>
          <a:chOff x="5475762" y="47760700"/>
          <a:chExt cx="314325" cy="230209"/>
        </a:xfrm>
      </xdr:grpSpPr>
      <xdr:cxnSp macro="">
        <xdr:nvCxnSpPr>
          <xdr:cNvPr id="270" name="Straight Connector 269">
            <a:extLst>
              <a:ext uri="{FF2B5EF4-FFF2-40B4-BE49-F238E27FC236}">
                <a16:creationId xmlns:a16="http://schemas.microsoft.com/office/drawing/2014/main" id="{5F7B6DB5-4FF5-5AEA-AB60-7516FFEE42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529">
            <a:extLst>
              <a:ext uri="{FF2B5EF4-FFF2-40B4-BE49-F238E27FC236}">
                <a16:creationId xmlns:a16="http://schemas.microsoft.com/office/drawing/2014/main" id="{95F39E40-9769-319D-00B7-EC4B6E6863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 name="Straight Connector 531">
            <a:extLst>
              <a:ext uri="{FF2B5EF4-FFF2-40B4-BE49-F238E27FC236}">
                <a16:creationId xmlns:a16="http://schemas.microsoft.com/office/drawing/2014/main" id="{B6E74C06-B399-7939-842B-47BA664FAA5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 name="Straight Connector 533">
            <a:extLst>
              <a:ext uri="{FF2B5EF4-FFF2-40B4-BE49-F238E27FC236}">
                <a16:creationId xmlns:a16="http://schemas.microsoft.com/office/drawing/2014/main" id="{4D19AC14-AA5D-2E86-3EB4-95813F1A25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 name="Straight Connector 535">
            <a:extLst>
              <a:ext uri="{FF2B5EF4-FFF2-40B4-BE49-F238E27FC236}">
                <a16:creationId xmlns:a16="http://schemas.microsoft.com/office/drawing/2014/main" id="{8B08E43A-9E0C-CDF5-1FBF-D4E42B0208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 name="Straight Connector 537">
            <a:extLst>
              <a:ext uri="{FF2B5EF4-FFF2-40B4-BE49-F238E27FC236}">
                <a16:creationId xmlns:a16="http://schemas.microsoft.com/office/drawing/2014/main" id="{85A56EF3-04C8-4C62-926D-241F069387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76" name="Group 1008">
          <a:extLst>
            <a:ext uri="{FF2B5EF4-FFF2-40B4-BE49-F238E27FC236}">
              <a16:creationId xmlns:a16="http://schemas.microsoft.com/office/drawing/2014/main" id="{9BD8FCC0-93E9-4EF5-8BAE-FA0762200EF2}"/>
            </a:ext>
          </a:extLst>
        </xdr:cNvPr>
        <xdr:cNvGrpSpPr>
          <a:grpSpLocks/>
        </xdr:cNvGrpSpPr>
      </xdr:nvGrpSpPr>
      <xdr:grpSpPr bwMode="auto">
        <a:xfrm>
          <a:off x="1943878" y="4802479"/>
          <a:ext cx="0" cy="102183"/>
          <a:chOff x="5475762" y="47760700"/>
          <a:chExt cx="314325" cy="230209"/>
        </a:xfrm>
      </xdr:grpSpPr>
      <xdr:cxnSp macro="">
        <xdr:nvCxnSpPr>
          <xdr:cNvPr id="277" name="Straight Connector 276">
            <a:extLst>
              <a:ext uri="{FF2B5EF4-FFF2-40B4-BE49-F238E27FC236}">
                <a16:creationId xmlns:a16="http://schemas.microsoft.com/office/drawing/2014/main" id="{3DD7C125-2EC0-F64F-90C7-660941AF2C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 name="Straight Connector 529">
            <a:extLst>
              <a:ext uri="{FF2B5EF4-FFF2-40B4-BE49-F238E27FC236}">
                <a16:creationId xmlns:a16="http://schemas.microsoft.com/office/drawing/2014/main" id="{670A2C80-0323-FB02-B847-15E039AA52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 name="Straight Connector 531">
            <a:extLst>
              <a:ext uri="{FF2B5EF4-FFF2-40B4-BE49-F238E27FC236}">
                <a16:creationId xmlns:a16="http://schemas.microsoft.com/office/drawing/2014/main" id="{56290C54-464E-F6A4-6605-0B2304EE0C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 name="Straight Connector 533">
            <a:extLst>
              <a:ext uri="{FF2B5EF4-FFF2-40B4-BE49-F238E27FC236}">
                <a16:creationId xmlns:a16="http://schemas.microsoft.com/office/drawing/2014/main" id="{0AB531A8-D53E-D583-C6DA-35075D6F13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 name="Straight Connector 535">
            <a:extLst>
              <a:ext uri="{FF2B5EF4-FFF2-40B4-BE49-F238E27FC236}">
                <a16:creationId xmlns:a16="http://schemas.microsoft.com/office/drawing/2014/main" id="{CC3B546B-C4DF-D4D0-D3B5-23D62001D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2" name="Straight Connector 537">
            <a:extLst>
              <a:ext uri="{FF2B5EF4-FFF2-40B4-BE49-F238E27FC236}">
                <a16:creationId xmlns:a16="http://schemas.microsoft.com/office/drawing/2014/main" id="{258BEBB3-3937-ADFE-1A04-30370EAD130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83" name="Group 1008">
          <a:extLst>
            <a:ext uri="{FF2B5EF4-FFF2-40B4-BE49-F238E27FC236}">
              <a16:creationId xmlns:a16="http://schemas.microsoft.com/office/drawing/2014/main" id="{63E9BFCF-8E45-43A9-81D1-54CC50CBB72F}"/>
            </a:ext>
          </a:extLst>
        </xdr:cNvPr>
        <xdr:cNvGrpSpPr>
          <a:grpSpLocks/>
        </xdr:cNvGrpSpPr>
      </xdr:nvGrpSpPr>
      <xdr:grpSpPr bwMode="auto">
        <a:xfrm>
          <a:off x="1943878" y="4802479"/>
          <a:ext cx="0" cy="102183"/>
          <a:chOff x="5475762" y="47760700"/>
          <a:chExt cx="314325" cy="230209"/>
        </a:xfrm>
      </xdr:grpSpPr>
      <xdr:cxnSp macro="">
        <xdr:nvCxnSpPr>
          <xdr:cNvPr id="284" name="Straight Connector 283">
            <a:extLst>
              <a:ext uri="{FF2B5EF4-FFF2-40B4-BE49-F238E27FC236}">
                <a16:creationId xmlns:a16="http://schemas.microsoft.com/office/drawing/2014/main" id="{0ABF3ECB-2ADF-B6A1-7BDD-39154CDF314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 name="Straight Connector 529">
            <a:extLst>
              <a:ext uri="{FF2B5EF4-FFF2-40B4-BE49-F238E27FC236}">
                <a16:creationId xmlns:a16="http://schemas.microsoft.com/office/drawing/2014/main" id="{0376CE86-1032-EA93-258C-50587BC5DF1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 name="Straight Connector 531">
            <a:extLst>
              <a:ext uri="{FF2B5EF4-FFF2-40B4-BE49-F238E27FC236}">
                <a16:creationId xmlns:a16="http://schemas.microsoft.com/office/drawing/2014/main" id="{4924DE89-BCB8-6AFE-A099-AEFBB935A4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 name="Straight Connector 533">
            <a:extLst>
              <a:ext uri="{FF2B5EF4-FFF2-40B4-BE49-F238E27FC236}">
                <a16:creationId xmlns:a16="http://schemas.microsoft.com/office/drawing/2014/main" id="{FEA863D7-54D8-FD4E-E36B-F8CC509449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 name="Straight Connector 535">
            <a:extLst>
              <a:ext uri="{FF2B5EF4-FFF2-40B4-BE49-F238E27FC236}">
                <a16:creationId xmlns:a16="http://schemas.microsoft.com/office/drawing/2014/main" id="{2BF7B0BB-3010-BB46-C3B6-EF02EE2E3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 name="Straight Connector 537">
            <a:extLst>
              <a:ext uri="{FF2B5EF4-FFF2-40B4-BE49-F238E27FC236}">
                <a16:creationId xmlns:a16="http://schemas.microsoft.com/office/drawing/2014/main" id="{11BC94D0-8668-0945-A1EE-9BB8D6D36F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0" name="Group 1008">
          <a:extLst>
            <a:ext uri="{FF2B5EF4-FFF2-40B4-BE49-F238E27FC236}">
              <a16:creationId xmlns:a16="http://schemas.microsoft.com/office/drawing/2014/main" id="{43E34916-3B0E-4438-B5DF-86C1A045AAC5}"/>
            </a:ext>
          </a:extLst>
        </xdr:cNvPr>
        <xdr:cNvGrpSpPr>
          <a:grpSpLocks/>
        </xdr:cNvGrpSpPr>
      </xdr:nvGrpSpPr>
      <xdr:grpSpPr bwMode="auto">
        <a:xfrm>
          <a:off x="1943878" y="4802479"/>
          <a:ext cx="0" cy="102183"/>
          <a:chOff x="5475762" y="47760700"/>
          <a:chExt cx="314325" cy="230209"/>
        </a:xfrm>
      </xdr:grpSpPr>
      <xdr:cxnSp macro="">
        <xdr:nvCxnSpPr>
          <xdr:cNvPr id="291" name="Straight Connector 290">
            <a:extLst>
              <a:ext uri="{FF2B5EF4-FFF2-40B4-BE49-F238E27FC236}">
                <a16:creationId xmlns:a16="http://schemas.microsoft.com/office/drawing/2014/main" id="{888988D3-8562-02BB-22D4-6605BEA85F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529">
            <a:extLst>
              <a:ext uri="{FF2B5EF4-FFF2-40B4-BE49-F238E27FC236}">
                <a16:creationId xmlns:a16="http://schemas.microsoft.com/office/drawing/2014/main" id="{D29A281F-4A60-F681-6752-8DB8FC5FF4E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 name="Straight Connector 531">
            <a:extLst>
              <a:ext uri="{FF2B5EF4-FFF2-40B4-BE49-F238E27FC236}">
                <a16:creationId xmlns:a16="http://schemas.microsoft.com/office/drawing/2014/main" id="{77C77C2B-6389-3437-6C6B-4E3D9476B5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 name="Straight Connector 533">
            <a:extLst>
              <a:ext uri="{FF2B5EF4-FFF2-40B4-BE49-F238E27FC236}">
                <a16:creationId xmlns:a16="http://schemas.microsoft.com/office/drawing/2014/main" id="{DF9EDFF9-C392-C8EF-502F-70B0750821F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 name="Straight Connector 535">
            <a:extLst>
              <a:ext uri="{FF2B5EF4-FFF2-40B4-BE49-F238E27FC236}">
                <a16:creationId xmlns:a16="http://schemas.microsoft.com/office/drawing/2014/main" id="{8D72DA61-E62B-78AB-A195-DFF6EB22C2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 name="Straight Connector 537">
            <a:extLst>
              <a:ext uri="{FF2B5EF4-FFF2-40B4-BE49-F238E27FC236}">
                <a16:creationId xmlns:a16="http://schemas.microsoft.com/office/drawing/2014/main" id="{87590BC8-DA14-D176-BE3E-0CACECB1D5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297" name="Group 1008">
          <a:extLst>
            <a:ext uri="{FF2B5EF4-FFF2-40B4-BE49-F238E27FC236}">
              <a16:creationId xmlns:a16="http://schemas.microsoft.com/office/drawing/2014/main" id="{09C4F5A5-A86F-4EE3-9477-F1B28F00CAC7}"/>
            </a:ext>
          </a:extLst>
        </xdr:cNvPr>
        <xdr:cNvGrpSpPr>
          <a:grpSpLocks/>
        </xdr:cNvGrpSpPr>
      </xdr:nvGrpSpPr>
      <xdr:grpSpPr bwMode="auto">
        <a:xfrm>
          <a:off x="1943878" y="4802479"/>
          <a:ext cx="0" cy="102183"/>
          <a:chOff x="5475762" y="47760700"/>
          <a:chExt cx="314325" cy="230209"/>
        </a:xfrm>
      </xdr:grpSpPr>
      <xdr:cxnSp macro="">
        <xdr:nvCxnSpPr>
          <xdr:cNvPr id="298" name="Straight Connector 297">
            <a:extLst>
              <a:ext uri="{FF2B5EF4-FFF2-40B4-BE49-F238E27FC236}">
                <a16:creationId xmlns:a16="http://schemas.microsoft.com/office/drawing/2014/main" id="{85D2676E-C97D-EF15-4598-EB90AEDFCE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 name="Straight Connector 529">
            <a:extLst>
              <a:ext uri="{FF2B5EF4-FFF2-40B4-BE49-F238E27FC236}">
                <a16:creationId xmlns:a16="http://schemas.microsoft.com/office/drawing/2014/main" id="{687B6450-87A5-5BCA-BA09-FA226E8256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 name="Straight Connector 531">
            <a:extLst>
              <a:ext uri="{FF2B5EF4-FFF2-40B4-BE49-F238E27FC236}">
                <a16:creationId xmlns:a16="http://schemas.microsoft.com/office/drawing/2014/main" id="{12E427C2-AB63-9345-1299-7178FAC0CB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1" name="Straight Connector 533">
            <a:extLst>
              <a:ext uri="{FF2B5EF4-FFF2-40B4-BE49-F238E27FC236}">
                <a16:creationId xmlns:a16="http://schemas.microsoft.com/office/drawing/2014/main" id="{1F968ACC-11B3-F4C9-F0BD-E49F085CEF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2" name="Straight Connector 535">
            <a:extLst>
              <a:ext uri="{FF2B5EF4-FFF2-40B4-BE49-F238E27FC236}">
                <a16:creationId xmlns:a16="http://schemas.microsoft.com/office/drawing/2014/main" id="{C88C1ACC-4D04-551E-FDCD-4A9FE7AB22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3" name="Straight Connector 537">
            <a:extLst>
              <a:ext uri="{FF2B5EF4-FFF2-40B4-BE49-F238E27FC236}">
                <a16:creationId xmlns:a16="http://schemas.microsoft.com/office/drawing/2014/main" id="{62E3EC98-E8A3-7893-3CA1-7D2E4DE6CD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04" name="Group 1008">
          <a:extLst>
            <a:ext uri="{FF2B5EF4-FFF2-40B4-BE49-F238E27FC236}">
              <a16:creationId xmlns:a16="http://schemas.microsoft.com/office/drawing/2014/main" id="{F633E597-1A41-49C9-B629-6F4ED0B10BF1}"/>
            </a:ext>
          </a:extLst>
        </xdr:cNvPr>
        <xdr:cNvGrpSpPr>
          <a:grpSpLocks/>
        </xdr:cNvGrpSpPr>
      </xdr:nvGrpSpPr>
      <xdr:grpSpPr bwMode="auto">
        <a:xfrm>
          <a:off x="1943878" y="4802479"/>
          <a:ext cx="0" cy="102183"/>
          <a:chOff x="5475762" y="47760700"/>
          <a:chExt cx="314325" cy="230209"/>
        </a:xfrm>
      </xdr:grpSpPr>
      <xdr:cxnSp macro="">
        <xdr:nvCxnSpPr>
          <xdr:cNvPr id="305" name="Straight Connector 304">
            <a:extLst>
              <a:ext uri="{FF2B5EF4-FFF2-40B4-BE49-F238E27FC236}">
                <a16:creationId xmlns:a16="http://schemas.microsoft.com/office/drawing/2014/main" id="{22575AB0-FDC2-95F5-0165-FB98ECE43A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6" name="Straight Connector 529">
            <a:extLst>
              <a:ext uri="{FF2B5EF4-FFF2-40B4-BE49-F238E27FC236}">
                <a16:creationId xmlns:a16="http://schemas.microsoft.com/office/drawing/2014/main" id="{61C7CECC-9C90-6723-53BE-9D504017BB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7" name="Straight Connector 531">
            <a:extLst>
              <a:ext uri="{FF2B5EF4-FFF2-40B4-BE49-F238E27FC236}">
                <a16:creationId xmlns:a16="http://schemas.microsoft.com/office/drawing/2014/main" id="{0235CF7E-275C-B7D3-5FEB-10185B1D88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8" name="Straight Connector 533">
            <a:extLst>
              <a:ext uri="{FF2B5EF4-FFF2-40B4-BE49-F238E27FC236}">
                <a16:creationId xmlns:a16="http://schemas.microsoft.com/office/drawing/2014/main" id="{680156B3-0AE6-D9C0-5E5D-996DD0B108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9" name="Straight Connector 535">
            <a:extLst>
              <a:ext uri="{FF2B5EF4-FFF2-40B4-BE49-F238E27FC236}">
                <a16:creationId xmlns:a16="http://schemas.microsoft.com/office/drawing/2014/main" id="{D09BEFD8-00C0-445B-9F2B-F45205B575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0" name="Straight Connector 537">
            <a:extLst>
              <a:ext uri="{FF2B5EF4-FFF2-40B4-BE49-F238E27FC236}">
                <a16:creationId xmlns:a16="http://schemas.microsoft.com/office/drawing/2014/main" id="{A3592CD0-C7CF-FF13-4140-B3888042F5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1" name="Group 1008">
          <a:extLst>
            <a:ext uri="{FF2B5EF4-FFF2-40B4-BE49-F238E27FC236}">
              <a16:creationId xmlns:a16="http://schemas.microsoft.com/office/drawing/2014/main" id="{FDC72537-A6FC-4C40-BED4-513C706E9AA5}"/>
            </a:ext>
          </a:extLst>
        </xdr:cNvPr>
        <xdr:cNvGrpSpPr>
          <a:grpSpLocks/>
        </xdr:cNvGrpSpPr>
      </xdr:nvGrpSpPr>
      <xdr:grpSpPr bwMode="auto">
        <a:xfrm>
          <a:off x="1943878" y="4802479"/>
          <a:ext cx="0" cy="102183"/>
          <a:chOff x="5475762" y="47760700"/>
          <a:chExt cx="314325" cy="230209"/>
        </a:xfrm>
      </xdr:grpSpPr>
      <xdr:cxnSp macro="">
        <xdr:nvCxnSpPr>
          <xdr:cNvPr id="312" name="Straight Connector 311">
            <a:extLst>
              <a:ext uri="{FF2B5EF4-FFF2-40B4-BE49-F238E27FC236}">
                <a16:creationId xmlns:a16="http://schemas.microsoft.com/office/drawing/2014/main" id="{8FF39332-9AE9-ECBF-E32A-3595664746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529">
            <a:extLst>
              <a:ext uri="{FF2B5EF4-FFF2-40B4-BE49-F238E27FC236}">
                <a16:creationId xmlns:a16="http://schemas.microsoft.com/office/drawing/2014/main" id="{BEA340C6-4805-3752-60BE-37718AF25D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14" name="Straight Connector 531">
            <a:extLst>
              <a:ext uri="{FF2B5EF4-FFF2-40B4-BE49-F238E27FC236}">
                <a16:creationId xmlns:a16="http://schemas.microsoft.com/office/drawing/2014/main" id="{7726BAAE-1DD1-1F96-8558-DECBC91630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 name="Straight Connector 533">
            <a:extLst>
              <a:ext uri="{FF2B5EF4-FFF2-40B4-BE49-F238E27FC236}">
                <a16:creationId xmlns:a16="http://schemas.microsoft.com/office/drawing/2014/main" id="{E909B79D-F908-34BF-86EA-9D675B33059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6" name="Straight Connector 535">
            <a:extLst>
              <a:ext uri="{FF2B5EF4-FFF2-40B4-BE49-F238E27FC236}">
                <a16:creationId xmlns:a16="http://schemas.microsoft.com/office/drawing/2014/main" id="{655EF8BF-072A-71E3-778A-80F1B7C971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7" name="Straight Connector 537">
            <a:extLst>
              <a:ext uri="{FF2B5EF4-FFF2-40B4-BE49-F238E27FC236}">
                <a16:creationId xmlns:a16="http://schemas.microsoft.com/office/drawing/2014/main" id="{5BD67AE1-6DCB-CDF4-E386-9DD00AC661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18" name="Group 1008">
          <a:extLst>
            <a:ext uri="{FF2B5EF4-FFF2-40B4-BE49-F238E27FC236}">
              <a16:creationId xmlns:a16="http://schemas.microsoft.com/office/drawing/2014/main" id="{B648FEFD-4553-494C-A47C-C23E4288378E}"/>
            </a:ext>
          </a:extLst>
        </xdr:cNvPr>
        <xdr:cNvGrpSpPr>
          <a:grpSpLocks/>
        </xdr:cNvGrpSpPr>
      </xdr:nvGrpSpPr>
      <xdr:grpSpPr bwMode="auto">
        <a:xfrm>
          <a:off x="1943878" y="4802479"/>
          <a:ext cx="0" cy="102183"/>
          <a:chOff x="5475762" y="47760700"/>
          <a:chExt cx="314325" cy="230209"/>
        </a:xfrm>
      </xdr:grpSpPr>
      <xdr:cxnSp macro="">
        <xdr:nvCxnSpPr>
          <xdr:cNvPr id="319" name="Straight Connector 318">
            <a:extLst>
              <a:ext uri="{FF2B5EF4-FFF2-40B4-BE49-F238E27FC236}">
                <a16:creationId xmlns:a16="http://schemas.microsoft.com/office/drawing/2014/main" id="{DBE17B01-2A61-5C3B-3F57-5811274C0D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0" name="Straight Connector 529">
            <a:extLst>
              <a:ext uri="{FF2B5EF4-FFF2-40B4-BE49-F238E27FC236}">
                <a16:creationId xmlns:a16="http://schemas.microsoft.com/office/drawing/2014/main" id="{2302987D-59A4-C105-278E-411FBE8A59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1" name="Straight Connector 531">
            <a:extLst>
              <a:ext uri="{FF2B5EF4-FFF2-40B4-BE49-F238E27FC236}">
                <a16:creationId xmlns:a16="http://schemas.microsoft.com/office/drawing/2014/main" id="{D1FFBF42-1DFA-A0DA-2BEA-4E09EE61E4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2" name="Straight Connector 533">
            <a:extLst>
              <a:ext uri="{FF2B5EF4-FFF2-40B4-BE49-F238E27FC236}">
                <a16:creationId xmlns:a16="http://schemas.microsoft.com/office/drawing/2014/main" id="{41717FAD-6D2A-B14A-AEFC-4C2A0B43A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3" name="Straight Connector 535">
            <a:extLst>
              <a:ext uri="{FF2B5EF4-FFF2-40B4-BE49-F238E27FC236}">
                <a16:creationId xmlns:a16="http://schemas.microsoft.com/office/drawing/2014/main" id="{8F55D9A4-2FE8-A1A5-3B92-53E5FD2E311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24" name="Straight Connector 537">
            <a:extLst>
              <a:ext uri="{FF2B5EF4-FFF2-40B4-BE49-F238E27FC236}">
                <a16:creationId xmlns:a16="http://schemas.microsoft.com/office/drawing/2014/main" id="{762FCEC5-1DBA-E83D-1693-2C7E98F57E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25" name="Group 1008">
          <a:extLst>
            <a:ext uri="{FF2B5EF4-FFF2-40B4-BE49-F238E27FC236}">
              <a16:creationId xmlns:a16="http://schemas.microsoft.com/office/drawing/2014/main" id="{76CCA1CB-71C0-4859-B7FF-454D66A09270}"/>
            </a:ext>
          </a:extLst>
        </xdr:cNvPr>
        <xdr:cNvGrpSpPr>
          <a:grpSpLocks/>
        </xdr:cNvGrpSpPr>
      </xdr:nvGrpSpPr>
      <xdr:grpSpPr bwMode="auto">
        <a:xfrm>
          <a:off x="1943878" y="4802479"/>
          <a:ext cx="0" cy="102183"/>
          <a:chOff x="5475762" y="47760700"/>
          <a:chExt cx="314325" cy="230209"/>
        </a:xfrm>
      </xdr:grpSpPr>
      <xdr:cxnSp macro="">
        <xdr:nvCxnSpPr>
          <xdr:cNvPr id="326" name="Straight Connector 325">
            <a:extLst>
              <a:ext uri="{FF2B5EF4-FFF2-40B4-BE49-F238E27FC236}">
                <a16:creationId xmlns:a16="http://schemas.microsoft.com/office/drawing/2014/main" id="{8FC82016-B065-C13F-AF76-AB63DED2CF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7" name="Straight Connector 529">
            <a:extLst>
              <a:ext uri="{FF2B5EF4-FFF2-40B4-BE49-F238E27FC236}">
                <a16:creationId xmlns:a16="http://schemas.microsoft.com/office/drawing/2014/main" id="{EDDAD467-3513-9B3C-6A19-D7E4CE86C2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28" name="Straight Connector 531">
            <a:extLst>
              <a:ext uri="{FF2B5EF4-FFF2-40B4-BE49-F238E27FC236}">
                <a16:creationId xmlns:a16="http://schemas.microsoft.com/office/drawing/2014/main" id="{91F3E57B-8991-F75D-60CB-EB0EA14D59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29" name="Straight Connector 533">
            <a:extLst>
              <a:ext uri="{FF2B5EF4-FFF2-40B4-BE49-F238E27FC236}">
                <a16:creationId xmlns:a16="http://schemas.microsoft.com/office/drawing/2014/main" id="{E3A7B725-2E1A-C3A2-278F-CFF661E126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 name="Straight Connector 535">
            <a:extLst>
              <a:ext uri="{FF2B5EF4-FFF2-40B4-BE49-F238E27FC236}">
                <a16:creationId xmlns:a16="http://schemas.microsoft.com/office/drawing/2014/main" id="{305CE6E7-A9CD-C24B-240B-4419719A65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 name="Straight Connector 537">
            <a:extLst>
              <a:ext uri="{FF2B5EF4-FFF2-40B4-BE49-F238E27FC236}">
                <a16:creationId xmlns:a16="http://schemas.microsoft.com/office/drawing/2014/main" id="{84B21637-8C31-6674-BC0E-FC4584D01D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2" name="Group 1008">
          <a:extLst>
            <a:ext uri="{FF2B5EF4-FFF2-40B4-BE49-F238E27FC236}">
              <a16:creationId xmlns:a16="http://schemas.microsoft.com/office/drawing/2014/main" id="{44472F5B-FF1F-4C92-BFBB-EA83967D1820}"/>
            </a:ext>
          </a:extLst>
        </xdr:cNvPr>
        <xdr:cNvGrpSpPr>
          <a:grpSpLocks/>
        </xdr:cNvGrpSpPr>
      </xdr:nvGrpSpPr>
      <xdr:grpSpPr bwMode="auto">
        <a:xfrm>
          <a:off x="1943878" y="4802479"/>
          <a:ext cx="0" cy="102183"/>
          <a:chOff x="5475762" y="47760700"/>
          <a:chExt cx="314325" cy="230209"/>
        </a:xfrm>
      </xdr:grpSpPr>
      <xdr:cxnSp macro="">
        <xdr:nvCxnSpPr>
          <xdr:cNvPr id="333" name="Straight Connector 332">
            <a:extLst>
              <a:ext uri="{FF2B5EF4-FFF2-40B4-BE49-F238E27FC236}">
                <a16:creationId xmlns:a16="http://schemas.microsoft.com/office/drawing/2014/main" id="{CCB68FF7-C7AC-467A-FD74-805B85E989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529">
            <a:extLst>
              <a:ext uri="{FF2B5EF4-FFF2-40B4-BE49-F238E27FC236}">
                <a16:creationId xmlns:a16="http://schemas.microsoft.com/office/drawing/2014/main" id="{95FBF291-9D48-2AD0-6599-75833667AE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 name="Straight Connector 531">
            <a:extLst>
              <a:ext uri="{FF2B5EF4-FFF2-40B4-BE49-F238E27FC236}">
                <a16:creationId xmlns:a16="http://schemas.microsoft.com/office/drawing/2014/main" id="{B771E438-C835-6A5C-F4C7-9017D85AB3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 name="Straight Connector 533">
            <a:extLst>
              <a:ext uri="{FF2B5EF4-FFF2-40B4-BE49-F238E27FC236}">
                <a16:creationId xmlns:a16="http://schemas.microsoft.com/office/drawing/2014/main" id="{A1835542-C3C1-DF20-DBC1-90D40196C5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 name="Straight Connector 535">
            <a:extLst>
              <a:ext uri="{FF2B5EF4-FFF2-40B4-BE49-F238E27FC236}">
                <a16:creationId xmlns:a16="http://schemas.microsoft.com/office/drawing/2014/main" id="{05A61C9E-794D-0A73-177B-E72FD0479B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 name="Straight Connector 537">
            <a:extLst>
              <a:ext uri="{FF2B5EF4-FFF2-40B4-BE49-F238E27FC236}">
                <a16:creationId xmlns:a16="http://schemas.microsoft.com/office/drawing/2014/main" id="{DEE42C5C-AF57-E4CA-675F-9397965AC4F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39" name="Group 1008">
          <a:extLst>
            <a:ext uri="{FF2B5EF4-FFF2-40B4-BE49-F238E27FC236}">
              <a16:creationId xmlns:a16="http://schemas.microsoft.com/office/drawing/2014/main" id="{AC11DFF7-F1C6-4580-97CC-620DA2C9EC5D}"/>
            </a:ext>
          </a:extLst>
        </xdr:cNvPr>
        <xdr:cNvGrpSpPr>
          <a:grpSpLocks/>
        </xdr:cNvGrpSpPr>
      </xdr:nvGrpSpPr>
      <xdr:grpSpPr bwMode="auto">
        <a:xfrm>
          <a:off x="1943878" y="4802479"/>
          <a:ext cx="0" cy="102183"/>
          <a:chOff x="5475762" y="47760700"/>
          <a:chExt cx="314325" cy="230209"/>
        </a:xfrm>
      </xdr:grpSpPr>
      <xdr:cxnSp macro="">
        <xdr:nvCxnSpPr>
          <xdr:cNvPr id="340" name="Straight Connector 339">
            <a:extLst>
              <a:ext uri="{FF2B5EF4-FFF2-40B4-BE49-F238E27FC236}">
                <a16:creationId xmlns:a16="http://schemas.microsoft.com/office/drawing/2014/main" id="{7FC4A6C5-33C6-639E-D539-81438BFAFC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 name="Straight Connector 529">
            <a:extLst>
              <a:ext uri="{FF2B5EF4-FFF2-40B4-BE49-F238E27FC236}">
                <a16:creationId xmlns:a16="http://schemas.microsoft.com/office/drawing/2014/main" id="{A249BDA1-E1C5-BF72-7BB2-AFE108534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 name="Straight Connector 531">
            <a:extLst>
              <a:ext uri="{FF2B5EF4-FFF2-40B4-BE49-F238E27FC236}">
                <a16:creationId xmlns:a16="http://schemas.microsoft.com/office/drawing/2014/main" id="{7D06E50A-A17A-1BBF-E099-B9F7B869CA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 name="Straight Connector 533">
            <a:extLst>
              <a:ext uri="{FF2B5EF4-FFF2-40B4-BE49-F238E27FC236}">
                <a16:creationId xmlns:a16="http://schemas.microsoft.com/office/drawing/2014/main" id="{328648D5-A177-8787-B448-04D2328FA8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 name="Straight Connector 535">
            <a:extLst>
              <a:ext uri="{FF2B5EF4-FFF2-40B4-BE49-F238E27FC236}">
                <a16:creationId xmlns:a16="http://schemas.microsoft.com/office/drawing/2014/main" id="{C21BC348-2B52-784A-E782-CF489B0719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 name="Straight Connector 537">
            <a:extLst>
              <a:ext uri="{FF2B5EF4-FFF2-40B4-BE49-F238E27FC236}">
                <a16:creationId xmlns:a16="http://schemas.microsoft.com/office/drawing/2014/main" id="{3B6C1973-E141-F914-5B87-A7532F3ED4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24</xdr:row>
      <xdr:rowOff>104775</xdr:rowOff>
    </xdr:from>
    <xdr:to>
      <xdr:col>6</xdr:col>
      <xdr:colOff>0</xdr:colOff>
      <xdr:row>25</xdr:row>
      <xdr:rowOff>19050</xdr:rowOff>
    </xdr:to>
    <xdr:grpSp>
      <xdr:nvGrpSpPr>
        <xdr:cNvPr id="346" name="Group 1008">
          <a:extLst>
            <a:ext uri="{FF2B5EF4-FFF2-40B4-BE49-F238E27FC236}">
              <a16:creationId xmlns:a16="http://schemas.microsoft.com/office/drawing/2014/main" id="{3F9F819C-D710-484D-AC0A-689B9A5D41EE}"/>
            </a:ext>
          </a:extLst>
        </xdr:cNvPr>
        <xdr:cNvGrpSpPr>
          <a:grpSpLocks/>
        </xdr:cNvGrpSpPr>
      </xdr:nvGrpSpPr>
      <xdr:grpSpPr bwMode="auto">
        <a:xfrm>
          <a:off x="1943878" y="4802479"/>
          <a:ext cx="0" cy="102183"/>
          <a:chOff x="5475762" y="47760700"/>
          <a:chExt cx="314325" cy="230209"/>
        </a:xfrm>
      </xdr:grpSpPr>
      <xdr:cxnSp macro="">
        <xdr:nvCxnSpPr>
          <xdr:cNvPr id="347" name="Straight Connector 346">
            <a:extLst>
              <a:ext uri="{FF2B5EF4-FFF2-40B4-BE49-F238E27FC236}">
                <a16:creationId xmlns:a16="http://schemas.microsoft.com/office/drawing/2014/main" id="{E255F5F5-72B5-1AD6-4782-9033F2A7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 name="Straight Connector 529">
            <a:extLst>
              <a:ext uri="{FF2B5EF4-FFF2-40B4-BE49-F238E27FC236}">
                <a16:creationId xmlns:a16="http://schemas.microsoft.com/office/drawing/2014/main" id="{324F0A71-DBA2-44D8-039F-65C3E3D2D4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 name="Straight Connector 531">
            <a:extLst>
              <a:ext uri="{FF2B5EF4-FFF2-40B4-BE49-F238E27FC236}">
                <a16:creationId xmlns:a16="http://schemas.microsoft.com/office/drawing/2014/main" id="{F2B13611-C4E3-1BCA-E4BB-52259572BE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 name="Straight Connector 533">
            <a:extLst>
              <a:ext uri="{FF2B5EF4-FFF2-40B4-BE49-F238E27FC236}">
                <a16:creationId xmlns:a16="http://schemas.microsoft.com/office/drawing/2014/main" id="{296B6CC0-9D6B-70A9-9921-63B7529F7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 name="Straight Connector 535">
            <a:extLst>
              <a:ext uri="{FF2B5EF4-FFF2-40B4-BE49-F238E27FC236}">
                <a16:creationId xmlns:a16="http://schemas.microsoft.com/office/drawing/2014/main" id="{C3E53AE1-3936-7BC2-3BF3-0FF7C3D9F9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 name="Straight Connector 537">
            <a:extLst>
              <a:ext uri="{FF2B5EF4-FFF2-40B4-BE49-F238E27FC236}">
                <a16:creationId xmlns:a16="http://schemas.microsoft.com/office/drawing/2014/main" id="{8221F9A0-3350-63FF-43BF-7E6C92111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editAs="oneCell">
    <xdr:from>
      <xdr:col>10</xdr:col>
      <xdr:colOff>334733</xdr:colOff>
      <xdr:row>55</xdr:row>
      <xdr:rowOff>76583</xdr:rowOff>
    </xdr:from>
    <xdr:to>
      <xdr:col>12</xdr:col>
      <xdr:colOff>11888</xdr:colOff>
      <xdr:row>58</xdr:row>
      <xdr:rowOff>115534</xdr:rowOff>
    </xdr:to>
    <xdr:pic>
      <xdr:nvPicPr>
        <xdr:cNvPr id="353" name="Graphic 352" descr="Aquarius with solid fill">
          <a:extLst>
            <a:ext uri="{FF2B5EF4-FFF2-40B4-BE49-F238E27FC236}">
              <a16:creationId xmlns:a16="http://schemas.microsoft.com/office/drawing/2014/main" id="{161578BA-F4A8-44AE-8955-DA3E11B2A3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3370953" y="11357021"/>
          <a:ext cx="680430" cy="318635"/>
        </a:xfrm>
        <a:prstGeom prst="rect">
          <a:avLst/>
        </a:prstGeom>
      </xdr:spPr>
    </xdr:pic>
    <xdr:clientData/>
  </xdr:twoCellAnchor>
  <xdr:twoCellAnchor>
    <xdr:from>
      <xdr:col>25</xdr:col>
      <xdr:colOff>9526</xdr:colOff>
      <xdr:row>59</xdr:row>
      <xdr:rowOff>57152</xdr:rowOff>
    </xdr:from>
    <xdr:to>
      <xdr:col>25</xdr:col>
      <xdr:colOff>276228</xdr:colOff>
      <xdr:row>60</xdr:row>
      <xdr:rowOff>161928</xdr:rowOff>
    </xdr:to>
    <xdr:sp macro="" textlink="">
      <xdr:nvSpPr>
        <xdr:cNvPr id="354" name="AutoShape 1512">
          <a:extLst>
            <a:ext uri="{FF2B5EF4-FFF2-40B4-BE49-F238E27FC236}">
              <a16:creationId xmlns:a16="http://schemas.microsoft.com/office/drawing/2014/main" id="{3FDFD4E2-E11E-4A06-BA1C-39E2514614BD}"/>
            </a:ext>
          </a:extLst>
        </xdr:cNvPr>
        <xdr:cNvSpPr>
          <a:spLocks noChangeArrowheads="1"/>
        </xdr:cNvSpPr>
      </xdr:nvSpPr>
      <xdr:spPr bwMode="auto">
        <a:xfrm rot="5400000" flipV="1">
          <a:off x="746283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31</xdr:col>
      <xdr:colOff>9526</xdr:colOff>
      <xdr:row>59</xdr:row>
      <xdr:rowOff>57152</xdr:rowOff>
    </xdr:from>
    <xdr:to>
      <xdr:col>31</xdr:col>
      <xdr:colOff>276228</xdr:colOff>
      <xdr:row>60</xdr:row>
      <xdr:rowOff>161928</xdr:rowOff>
    </xdr:to>
    <xdr:sp macro="" textlink="">
      <xdr:nvSpPr>
        <xdr:cNvPr id="355" name="AutoShape 1512">
          <a:extLst>
            <a:ext uri="{FF2B5EF4-FFF2-40B4-BE49-F238E27FC236}">
              <a16:creationId xmlns:a16="http://schemas.microsoft.com/office/drawing/2014/main" id="{BE39E188-A460-427B-91C5-466B176FDCEE}"/>
            </a:ext>
          </a:extLst>
        </xdr:cNvPr>
        <xdr:cNvSpPr>
          <a:spLocks noChangeArrowheads="1"/>
        </xdr:cNvSpPr>
      </xdr:nvSpPr>
      <xdr:spPr bwMode="auto">
        <a:xfrm rot="5400000" flipV="1">
          <a:off x="9234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xdr:from>
      <xdr:col>35</xdr:col>
      <xdr:colOff>9526</xdr:colOff>
      <xdr:row>59</xdr:row>
      <xdr:rowOff>57152</xdr:rowOff>
    </xdr:from>
    <xdr:to>
      <xdr:col>35</xdr:col>
      <xdr:colOff>276228</xdr:colOff>
      <xdr:row>60</xdr:row>
      <xdr:rowOff>161928</xdr:rowOff>
    </xdr:to>
    <xdr:sp macro="" textlink="">
      <xdr:nvSpPr>
        <xdr:cNvPr id="356" name="AutoShape 1512">
          <a:extLst>
            <a:ext uri="{FF2B5EF4-FFF2-40B4-BE49-F238E27FC236}">
              <a16:creationId xmlns:a16="http://schemas.microsoft.com/office/drawing/2014/main" id="{00D1B1A0-32A9-4115-B72A-68F06F1CB5C4}"/>
            </a:ext>
          </a:extLst>
        </xdr:cNvPr>
        <xdr:cNvSpPr>
          <a:spLocks noChangeArrowheads="1"/>
        </xdr:cNvSpPr>
      </xdr:nvSpPr>
      <xdr:spPr bwMode="auto">
        <a:xfrm rot="5400000" flipV="1">
          <a:off x="10377489" y="11358564"/>
          <a:ext cx="295276" cy="266702"/>
        </a:xfrm>
        <a:prstGeom prst="lightningBolt">
          <a:avLst/>
        </a:prstGeom>
        <a:solidFill>
          <a:srgbClr val="FF0000"/>
        </a:solidFill>
        <a:ln w="9525">
          <a:solidFill>
            <a:srgbClr val="000000"/>
          </a:solidFill>
          <a:miter lim="800000"/>
          <a:headEnd/>
          <a:tailEnd/>
        </a:ln>
      </xdr:spPr>
    </xdr:sp>
    <xdr:clientData/>
  </xdr:twoCellAnchor>
  <xdr:twoCellAnchor editAs="oneCell">
    <xdr:from>
      <xdr:col>41</xdr:col>
      <xdr:colOff>38100</xdr:colOff>
      <xdr:row>55</xdr:row>
      <xdr:rowOff>66675</xdr:rowOff>
    </xdr:from>
    <xdr:to>
      <xdr:col>41</xdr:col>
      <xdr:colOff>240665</xdr:colOff>
      <xdr:row>58</xdr:row>
      <xdr:rowOff>62277</xdr:rowOff>
    </xdr:to>
    <xdr:pic>
      <xdr:nvPicPr>
        <xdr:cNvPr id="357" name="Graphic 3644" descr="Train Tracks outline">
          <a:extLst>
            <a:ext uri="{FF2B5EF4-FFF2-40B4-BE49-F238E27FC236}">
              <a16:creationId xmlns:a16="http://schemas.microsoft.com/office/drawing/2014/main" id="{EF25CF72-2E31-44C2-A541-05E957FE17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134850" y="10591800"/>
          <a:ext cx="200025" cy="62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115493</xdr:colOff>
      <xdr:row>13</xdr:row>
      <xdr:rowOff>93179</xdr:rowOff>
    </xdr:from>
    <xdr:to>
      <xdr:col>2</xdr:col>
      <xdr:colOff>208673</xdr:colOff>
      <xdr:row>15</xdr:row>
      <xdr:rowOff>93179</xdr:rowOff>
    </xdr:to>
    <xdr:sp macro="" textlink="">
      <xdr:nvSpPr>
        <xdr:cNvPr id="358" name="Rectangle: Rounded Corners 357">
          <a:extLst>
            <a:ext uri="{FF2B5EF4-FFF2-40B4-BE49-F238E27FC236}">
              <a16:creationId xmlns:a16="http://schemas.microsoft.com/office/drawing/2014/main" id="{235DD242-6D10-4B8F-B71D-9E887DCECEF1}"/>
            </a:ext>
          </a:extLst>
        </xdr:cNvPr>
        <xdr:cNvSpPr/>
      </xdr:nvSpPr>
      <xdr:spPr>
        <a:xfrm>
          <a:off x="353618" y="2617304"/>
          <a:ext cx="378930" cy="381000"/>
        </a:xfrm>
        <a:prstGeom prst="roundRect">
          <a:avLst/>
        </a:prstGeom>
        <a:noFill/>
        <a:ln>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0</xdr:colOff>
      <xdr:row>13</xdr:row>
      <xdr:rowOff>57150</xdr:rowOff>
    </xdr:from>
    <xdr:to>
      <xdr:col>19</xdr:col>
      <xdr:colOff>0</xdr:colOff>
      <xdr:row>15</xdr:row>
      <xdr:rowOff>0</xdr:rowOff>
    </xdr:to>
    <xdr:sp macro="" textlink="">
      <xdr:nvSpPr>
        <xdr:cNvPr id="359" name="AutoShape 46">
          <a:extLst>
            <a:ext uri="{FF2B5EF4-FFF2-40B4-BE49-F238E27FC236}">
              <a16:creationId xmlns:a16="http://schemas.microsoft.com/office/drawing/2014/main" id="{E6B41190-6460-4BCB-83D1-1ADDDAB3A7E2}"/>
            </a:ext>
          </a:extLst>
        </xdr:cNvPr>
        <xdr:cNvSpPr>
          <a:spLocks noChangeArrowheads="1"/>
        </xdr:cNvSpPr>
      </xdr:nvSpPr>
      <xdr:spPr bwMode="auto">
        <a:xfrm>
          <a:off x="546735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13</xdr:row>
      <xdr:rowOff>57150</xdr:rowOff>
    </xdr:from>
    <xdr:to>
      <xdr:col>21</xdr:col>
      <xdr:colOff>0</xdr:colOff>
      <xdr:row>15</xdr:row>
      <xdr:rowOff>0</xdr:rowOff>
    </xdr:to>
    <xdr:sp macro="" textlink="">
      <xdr:nvSpPr>
        <xdr:cNvPr id="360" name="AutoShape 46">
          <a:extLst>
            <a:ext uri="{FF2B5EF4-FFF2-40B4-BE49-F238E27FC236}">
              <a16:creationId xmlns:a16="http://schemas.microsoft.com/office/drawing/2014/main" id="{DACC0302-2B31-4C49-AC39-74121827E367}"/>
            </a:ext>
          </a:extLst>
        </xdr:cNvPr>
        <xdr:cNvSpPr>
          <a:spLocks noChangeArrowheads="1"/>
        </xdr:cNvSpPr>
      </xdr:nvSpPr>
      <xdr:spPr bwMode="auto">
        <a:xfrm>
          <a:off x="603885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13</xdr:row>
      <xdr:rowOff>57150</xdr:rowOff>
    </xdr:from>
    <xdr:to>
      <xdr:col>23</xdr:col>
      <xdr:colOff>0</xdr:colOff>
      <xdr:row>15</xdr:row>
      <xdr:rowOff>0</xdr:rowOff>
    </xdr:to>
    <xdr:sp macro="" textlink="">
      <xdr:nvSpPr>
        <xdr:cNvPr id="361" name="AutoShape 46">
          <a:extLst>
            <a:ext uri="{FF2B5EF4-FFF2-40B4-BE49-F238E27FC236}">
              <a16:creationId xmlns:a16="http://schemas.microsoft.com/office/drawing/2014/main" id="{C9BC695E-9ACB-4150-9D66-073E132A7BC3}"/>
            </a:ext>
          </a:extLst>
        </xdr:cNvPr>
        <xdr:cNvSpPr>
          <a:spLocks noChangeArrowheads="1"/>
        </xdr:cNvSpPr>
      </xdr:nvSpPr>
      <xdr:spPr bwMode="auto">
        <a:xfrm>
          <a:off x="661035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13</xdr:row>
      <xdr:rowOff>57150</xdr:rowOff>
    </xdr:from>
    <xdr:to>
      <xdr:col>25</xdr:col>
      <xdr:colOff>0</xdr:colOff>
      <xdr:row>15</xdr:row>
      <xdr:rowOff>0</xdr:rowOff>
    </xdr:to>
    <xdr:sp macro="" textlink="">
      <xdr:nvSpPr>
        <xdr:cNvPr id="362" name="AutoShape 46">
          <a:extLst>
            <a:ext uri="{FF2B5EF4-FFF2-40B4-BE49-F238E27FC236}">
              <a16:creationId xmlns:a16="http://schemas.microsoft.com/office/drawing/2014/main" id="{6A50E3AA-82D8-4727-8B37-3CCA94C49534}"/>
            </a:ext>
          </a:extLst>
        </xdr:cNvPr>
        <xdr:cNvSpPr>
          <a:spLocks noChangeArrowheads="1"/>
        </xdr:cNvSpPr>
      </xdr:nvSpPr>
      <xdr:spPr bwMode="auto">
        <a:xfrm>
          <a:off x="718185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13</xdr:row>
      <xdr:rowOff>57150</xdr:rowOff>
    </xdr:from>
    <xdr:to>
      <xdr:col>27</xdr:col>
      <xdr:colOff>0</xdr:colOff>
      <xdr:row>15</xdr:row>
      <xdr:rowOff>0</xdr:rowOff>
    </xdr:to>
    <xdr:sp macro="" textlink="">
      <xdr:nvSpPr>
        <xdr:cNvPr id="363" name="AutoShape 46">
          <a:extLst>
            <a:ext uri="{FF2B5EF4-FFF2-40B4-BE49-F238E27FC236}">
              <a16:creationId xmlns:a16="http://schemas.microsoft.com/office/drawing/2014/main" id="{300975D6-43EB-4380-9C7C-2F0F23863916}"/>
            </a:ext>
          </a:extLst>
        </xdr:cNvPr>
        <xdr:cNvSpPr>
          <a:spLocks noChangeArrowheads="1"/>
        </xdr:cNvSpPr>
      </xdr:nvSpPr>
      <xdr:spPr bwMode="auto">
        <a:xfrm>
          <a:off x="775335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13</xdr:row>
      <xdr:rowOff>57150</xdr:rowOff>
    </xdr:from>
    <xdr:to>
      <xdr:col>29</xdr:col>
      <xdr:colOff>0</xdr:colOff>
      <xdr:row>15</xdr:row>
      <xdr:rowOff>0</xdr:rowOff>
    </xdr:to>
    <xdr:sp macro="" textlink="">
      <xdr:nvSpPr>
        <xdr:cNvPr id="364" name="AutoShape 46">
          <a:extLst>
            <a:ext uri="{FF2B5EF4-FFF2-40B4-BE49-F238E27FC236}">
              <a16:creationId xmlns:a16="http://schemas.microsoft.com/office/drawing/2014/main" id="{85782677-63E1-452E-9DCC-46452498C24B}"/>
            </a:ext>
          </a:extLst>
        </xdr:cNvPr>
        <xdr:cNvSpPr>
          <a:spLocks noChangeArrowheads="1"/>
        </xdr:cNvSpPr>
      </xdr:nvSpPr>
      <xdr:spPr bwMode="auto">
        <a:xfrm>
          <a:off x="83820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13</xdr:row>
      <xdr:rowOff>57150</xdr:rowOff>
    </xdr:from>
    <xdr:to>
      <xdr:col>31</xdr:col>
      <xdr:colOff>0</xdr:colOff>
      <xdr:row>15</xdr:row>
      <xdr:rowOff>0</xdr:rowOff>
    </xdr:to>
    <xdr:sp macro="" textlink="">
      <xdr:nvSpPr>
        <xdr:cNvPr id="365" name="AutoShape 46">
          <a:extLst>
            <a:ext uri="{FF2B5EF4-FFF2-40B4-BE49-F238E27FC236}">
              <a16:creationId xmlns:a16="http://schemas.microsoft.com/office/drawing/2014/main" id="{57D667D5-527C-4C3B-B38B-9DA0D6364FB3}"/>
            </a:ext>
          </a:extLst>
        </xdr:cNvPr>
        <xdr:cNvSpPr>
          <a:spLocks noChangeArrowheads="1"/>
        </xdr:cNvSpPr>
      </xdr:nvSpPr>
      <xdr:spPr bwMode="auto">
        <a:xfrm>
          <a:off x="89535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13</xdr:row>
      <xdr:rowOff>57150</xdr:rowOff>
    </xdr:from>
    <xdr:to>
      <xdr:col>33</xdr:col>
      <xdr:colOff>0</xdr:colOff>
      <xdr:row>15</xdr:row>
      <xdr:rowOff>0</xdr:rowOff>
    </xdr:to>
    <xdr:sp macro="" textlink="">
      <xdr:nvSpPr>
        <xdr:cNvPr id="366" name="AutoShape 46">
          <a:extLst>
            <a:ext uri="{FF2B5EF4-FFF2-40B4-BE49-F238E27FC236}">
              <a16:creationId xmlns:a16="http://schemas.microsoft.com/office/drawing/2014/main" id="{F77B35A5-7D59-43E9-8AB0-CE4708BFE8B0}"/>
            </a:ext>
          </a:extLst>
        </xdr:cNvPr>
        <xdr:cNvSpPr>
          <a:spLocks noChangeArrowheads="1"/>
        </xdr:cNvSpPr>
      </xdr:nvSpPr>
      <xdr:spPr bwMode="auto">
        <a:xfrm>
          <a:off x="9525000" y="258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13</xdr:row>
      <xdr:rowOff>57150</xdr:rowOff>
    </xdr:from>
    <xdr:to>
      <xdr:col>35</xdr:col>
      <xdr:colOff>0</xdr:colOff>
      <xdr:row>15</xdr:row>
      <xdr:rowOff>0</xdr:rowOff>
    </xdr:to>
    <xdr:sp macro="" textlink="">
      <xdr:nvSpPr>
        <xdr:cNvPr id="367" name="AutoShape 46">
          <a:extLst>
            <a:ext uri="{FF2B5EF4-FFF2-40B4-BE49-F238E27FC236}">
              <a16:creationId xmlns:a16="http://schemas.microsoft.com/office/drawing/2014/main" id="{B363F162-FA38-4966-9642-FC7AC3D7DAAB}"/>
            </a:ext>
          </a:extLst>
        </xdr:cNvPr>
        <xdr:cNvSpPr>
          <a:spLocks noChangeArrowheads="1"/>
        </xdr:cNvSpPr>
      </xdr:nvSpPr>
      <xdr:spPr bwMode="auto">
        <a:xfrm>
          <a:off x="100965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13</xdr:row>
      <xdr:rowOff>57150</xdr:rowOff>
    </xdr:from>
    <xdr:to>
      <xdr:col>37</xdr:col>
      <xdr:colOff>0</xdr:colOff>
      <xdr:row>15</xdr:row>
      <xdr:rowOff>0</xdr:rowOff>
    </xdr:to>
    <xdr:sp macro="" textlink="">
      <xdr:nvSpPr>
        <xdr:cNvPr id="368" name="AutoShape 46">
          <a:extLst>
            <a:ext uri="{FF2B5EF4-FFF2-40B4-BE49-F238E27FC236}">
              <a16:creationId xmlns:a16="http://schemas.microsoft.com/office/drawing/2014/main" id="{7B2F80FB-D0FB-4957-9C8F-C95984A63C5D}"/>
            </a:ext>
          </a:extLst>
        </xdr:cNvPr>
        <xdr:cNvSpPr>
          <a:spLocks noChangeArrowheads="1"/>
        </xdr:cNvSpPr>
      </xdr:nvSpPr>
      <xdr:spPr bwMode="auto">
        <a:xfrm>
          <a:off x="106680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13</xdr:row>
      <xdr:rowOff>57150</xdr:rowOff>
    </xdr:from>
    <xdr:to>
      <xdr:col>39</xdr:col>
      <xdr:colOff>0</xdr:colOff>
      <xdr:row>15</xdr:row>
      <xdr:rowOff>0</xdr:rowOff>
    </xdr:to>
    <xdr:sp macro="" textlink="">
      <xdr:nvSpPr>
        <xdr:cNvPr id="369" name="AutoShape 46">
          <a:extLst>
            <a:ext uri="{FF2B5EF4-FFF2-40B4-BE49-F238E27FC236}">
              <a16:creationId xmlns:a16="http://schemas.microsoft.com/office/drawing/2014/main" id="{27940772-8FC1-4B7C-8EEF-4507ADD2C260}"/>
            </a:ext>
          </a:extLst>
        </xdr:cNvPr>
        <xdr:cNvSpPr>
          <a:spLocks noChangeArrowheads="1"/>
        </xdr:cNvSpPr>
      </xdr:nvSpPr>
      <xdr:spPr bwMode="auto">
        <a:xfrm>
          <a:off x="112395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13</xdr:row>
      <xdr:rowOff>57150</xdr:rowOff>
    </xdr:from>
    <xdr:to>
      <xdr:col>41</xdr:col>
      <xdr:colOff>0</xdr:colOff>
      <xdr:row>15</xdr:row>
      <xdr:rowOff>0</xdr:rowOff>
    </xdr:to>
    <xdr:sp macro="" textlink="">
      <xdr:nvSpPr>
        <xdr:cNvPr id="370" name="AutoShape 46">
          <a:extLst>
            <a:ext uri="{FF2B5EF4-FFF2-40B4-BE49-F238E27FC236}">
              <a16:creationId xmlns:a16="http://schemas.microsoft.com/office/drawing/2014/main" id="{0BA93E0B-C371-4330-AAD4-CF82AB68E953}"/>
            </a:ext>
          </a:extLst>
        </xdr:cNvPr>
        <xdr:cNvSpPr>
          <a:spLocks noChangeArrowheads="1"/>
        </xdr:cNvSpPr>
      </xdr:nvSpPr>
      <xdr:spPr bwMode="auto">
        <a:xfrm>
          <a:off x="11811000" y="258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42</xdr:col>
      <xdr:colOff>0</xdr:colOff>
      <xdr:row>13</xdr:row>
      <xdr:rowOff>57150</xdr:rowOff>
    </xdr:from>
    <xdr:to>
      <xdr:col>43</xdr:col>
      <xdr:colOff>0</xdr:colOff>
      <xdr:row>15</xdr:row>
      <xdr:rowOff>0</xdr:rowOff>
    </xdr:to>
    <xdr:sp macro="" textlink="">
      <xdr:nvSpPr>
        <xdr:cNvPr id="371" name="AutoShape 46">
          <a:extLst>
            <a:ext uri="{FF2B5EF4-FFF2-40B4-BE49-F238E27FC236}">
              <a16:creationId xmlns:a16="http://schemas.microsoft.com/office/drawing/2014/main" id="{927EA8A0-F38E-4DFE-98A3-EFA244249F43}"/>
            </a:ext>
          </a:extLst>
        </xdr:cNvPr>
        <xdr:cNvSpPr>
          <a:spLocks noChangeArrowheads="1"/>
        </xdr:cNvSpPr>
      </xdr:nvSpPr>
      <xdr:spPr bwMode="auto">
        <a:xfrm>
          <a:off x="123825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13</xdr:row>
      <xdr:rowOff>57150</xdr:rowOff>
    </xdr:from>
    <xdr:to>
      <xdr:col>45</xdr:col>
      <xdr:colOff>0</xdr:colOff>
      <xdr:row>15</xdr:row>
      <xdr:rowOff>0</xdr:rowOff>
    </xdr:to>
    <xdr:sp macro="" textlink="">
      <xdr:nvSpPr>
        <xdr:cNvPr id="372" name="AutoShape 46">
          <a:extLst>
            <a:ext uri="{FF2B5EF4-FFF2-40B4-BE49-F238E27FC236}">
              <a16:creationId xmlns:a16="http://schemas.microsoft.com/office/drawing/2014/main" id="{C3E37FFD-55E4-4549-9CFE-511525B9A2F6}"/>
            </a:ext>
          </a:extLst>
        </xdr:cNvPr>
        <xdr:cNvSpPr>
          <a:spLocks noChangeArrowheads="1"/>
        </xdr:cNvSpPr>
      </xdr:nvSpPr>
      <xdr:spPr bwMode="auto">
        <a:xfrm>
          <a:off x="12954000" y="258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16</xdr:col>
      <xdr:colOff>0</xdr:colOff>
      <xdr:row>21</xdr:row>
      <xdr:rowOff>57150</xdr:rowOff>
    </xdr:from>
    <xdr:to>
      <xdr:col>17</xdr:col>
      <xdr:colOff>0</xdr:colOff>
      <xdr:row>23</xdr:row>
      <xdr:rowOff>0</xdr:rowOff>
    </xdr:to>
    <xdr:sp macro="" textlink="">
      <xdr:nvSpPr>
        <xdr:cNvPr id="373" name="AutoShape 46">
          <a:extLst>
            <a:ext uri="{FF2B5EF4-FFF2-40B4-BE49-F238E27FC236}">
              <a16:creationId xmlns:a16="http://schemas.microsoft.com/office/drawing/2014/main" id="{5C1C0D17-EFC9-4705-B09F-2FEB418353F6}"/>
            </a:ext>
          </a:extLst>
        </xdr:cNvPr>
        <xdr:cNvSpPr>
          <a:spLocks noChangeArrowheads="1"/>
        </xdr:cNvSpPr>
      </xdr:nvSpPr>
      <xdr:spPr bwMode="auto">
        <a:xfrm>
          <a:off x="48958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21</xdr:row>
      <xdr:rowOff>57150</xdr:rowOff>
    </xdr:from>
    <xdr:to>
      <xdr:col>19</xdr:col>
      <xdr:colOff>0</xdr:colOff>
      <xdr:row>23</xdr:row>
      <xdr:rowOff>0</xdr:rowOff>
    </xdr:to>
    <xdr:sp macro="" textlink="">
      <xdr:nvSpPr>
        <xdr:cNvPr id="374" name="AutoShape 46">
          <a:extLst>
            <a:ext uri="{FF2B5EF4-FFF2-40B4-BE49-F238E27FC236}">
              <a16:creationId xmlns:a16="http://schemas.microsoft.com/office/drawing/2014/main" id="{C9F78C42-9C08-46E7-966E-8A4DDEE7467A}"/>
            </a:ext>
          </a:extLst>
        </xdr:cNvPr>
        <xdr:cNvSpPr>
          <a:spLocks noChangeArrowheads="1"/>
        </xdr:cNvSpPr>
      </xdr:nvSpPr>
      <xdr:spPr bwMode="auto">
        <a:xfrm>
          <a:off x="54673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21</xdr:row>
      <xdr:rowOff>57150</xdr:rowOff>
    </xdr:from>
    <xdr:to>
      <xdr:col>21</xdr:col>
      <xdr:colOff>0</xdr:colOff>
      <xdr:row>23</xdr:row>
      <xdr:rowOff>0</xdr:rowOff>
    </xdr:to>
    <xdr:sp macro="" textlink="">
      <xdr:nvSpPr>
        <xdr:cNvPr id="375" name="AutoShape 46">
          <a:extLst>
            <a:ext uri="{FF2B5EF4-FFF2-40B4-BE49-F238E27FC236}">
              <a16:creationId xmlns:a16="http://schemas.microsoft.com/office/drawing/2014/main" id="{2F2E0695-9610-4525-85D8-137B2375D8B1}"/>
            </a:ext>
          </a:extLst>
        </xdr:cNvPr>
        <xdr:cNvSpPr>
          <a:spLocks noChangeArrowheads="1"/>
        </xdr:cNvSpPr>
      </xdr:nvSpPr>
      <xdr:spPr bwMode="auto">
        <a:xfrm>
          <a:off x="60388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21</xdr:row>
      <xdr:rowOff>57150</xdr:rowOff>
    </xdr:from>
    <xdr:to>
      <xdr:col>23</xdr:col>
      <xdr:colOff>0</xdr:colOff>
      <xdr:row>23</xdr:row>
      <xdr:rowOff>0</xdr:rowOff>
    </xdr:to>
    <xdr:sp macro="" textlink="">
      <xdr:nvSpPr>
        <xdr:cNvPr id="376" name="AutoShape 46">
          <a:extLst>
            <a:ext uri="{FF2B5EF4-FFF2-40B4-BE49-F238E27FC236}">
              <a16:creationId xmlns:a16="http://schemas.microsoft.com/office/drawing/2014/main" id="{81DD1CBB-8089-439E-A174-6C94A7BBAAF1}"/>
            </a:ext>
          </a:extLst>
        </xdr:cNvPr>
        <xdr:cNvSpPr>
          <a:spLocks noChangeArrowheads="1"/>
        </xdr:cNvSpPr>
      </xdr:nvSpPr>
      <xdr:spPr bwMode="auto">
        <a:xfrm>
          <a:off x="66103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21</xdr:row>
      <xdr:rowOff>57150</xdr:rowOff>
    </xdr:from>
    <xdr:to>
      <xdr:col>25</xdr:col>
      <xdr:colOff>0</xdr:colOff>
      <xdr:row>23</xdr:row>
      <xdr:rowOff>0</xdr:rowOff>
    </xdr:to>
    <xdr:sp macro="" textlink="">
      <xdr:nvSpPr>
        <xdr:cNvPr id="377" name="AutoShape 46">
          <a:extLst>
            <a:ext uri="{FF2B5EF4-FFF2-40B4-BE49-F238E27FC236}">
              <a16:creationId xmlns:a16="http://schemas.microsoft.com/office/drawing/2014/main" id="{CFFA4469-3578-4479-A2E0-68A87D5BC8DD}"/>
            </a:ext>
          </a:extLst>
        </xdr:cNvPr>
        <xdr:cNvSpPr>
          <a:spLocks noChangeArrowheads="1"/>
        </xdr:cNvSpPr>
      </xdr:nvSpPr>
      <xdr:spPr bwMode="auto">
        <a:xfrm>
          <a:off x="71818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21</xdr:row>
      <xdr:rowOff>57150</xdr:rowOff>
    </xdr:from>
    <xdr:to>
      <xdr:col>27</xdr:col>
      <xdr:colOff>0</xdr:colOff>
      <xdr:row>23</xdr:row>
      <xdr:rowOff>0</xdr:rowOff>
    </xdr:to>
    <xdr:sp macro="" textlink="">
      <xdr:nvSpPr>
        <xdr:cNvPr id="378" name="AutoShape 46">
          <a:extLst>
            <a:ext uri="{FF2B5EF4-FFF2-40B4-BE49-F238E27FC236}">
              <a16:creationId xmlns:a16="http://schemas.microsoft.com/office/drawing/2014/main" id="{FBE473D5-79B4-4AAE-81D6-8B63F4403FBE}"/>
            </a:ext>
          </a:extLst>
        </xdr:cNvPr>
        <xdr:cNvSpPr>
          <a:spLocks noChangeArrowheads="1"/>
        </xdr:cNvSpPr>
      </xdr:nvSpPr>
      <xdr:spPr bwMode="auto">
        <a:xfrm>
          <a:off x="77533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21</xdr:row>
      <xdr:rowOff>57150</xdr:rowOff>
    </xdr:from>
    <xdr:to>
      <xdr:col>29</xdr:col>
      <xdr:colOff>0</xdr:colOff>
      <xdr:row>23</xdr:row>
      <xdr:rowOff>0</xdr:rowOff>
    </xdr:to>
    <xdr:sp macro="" textlink="">
      <xdr:nvSpPr>
        <xdr:cNvPr id="379" name="AutoShape 46">
          <a:extLst>
            <a:ext uri="{FF2B5EF4-FFF2-40B4-BE49-F238E27FC236}">
              <a16:creationId xmlns:a16="http://schemas.microsoft.com/office/drawing/2014/main" id="{41B983DB-91D2-4C5D-8A15-BBF16354212F}"/>
            </a:ext>
          </a:extLst>
        </xdr:cNvPr>
        <xdr:cNvSpPr>
          <a:spLocks noChangeArrowheads="1"/>
        </xdr:cNvSpPr>
      </xdr:nvSpPr>
      <xdr:spPr bwMode="auto">
        <a:xfrm>
          <a:off x="8382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21</xdr:row>
      <xdr:rowOff>57150</xdr:rowOff>
    </xdr:from>
    <xdr:to>
      <xdr:col>31</xdr:col>
      <xdr:colOff>0</xdr:colOff>
      <xdr:row>23</xdr:row>
      <xdr:rowOff>0</xdr:rowOff>
    </xdr:to>
    <xdr:sp macro="" textlink="">
      <xdr:nvSpPr>
        <xdr:cNvPr id="380" name="AutoShape 46">
          <a:extLst>
            <a:ext uri="{FF2B5EF4-FFF2-40B4-BE49-F238E27FC236}">
              <a16:creationId xmlns:a16="http://schemas.microsoft.com/office/drawing/2014/main" id="{BAED31D6-7FB6-4E71-8232-C5D802B52A80}"/>
            </a:ext>
          </a:extLst>
        </xdr:cNvPr>
        <xdr:cNvSpPr>
          <a:spLocks noChangeArrowheads="1"/>
        </xdr:cNvSpPr>
      </xdr:nvSpPr>
      <xdr:spPr bwMode="auto">
        <a:xfrm>
          <a:off x="89535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21</xdr:row>
      <xdr:rowOff>57150</xdr:rowOff>
    </xdr:from>
    <xdr:to>
      <xdr:col>33</xdr:col>
      <xdr:colOff>0</xdr:colOff>
      <xdr:row>23</xdr:row>
      <xdr:rowOff>0</xdr:rowOff>
    </xdr:to>
    <xdr:sp macro="" textlink="">
      <xdr:nvSpPr>
        <xdr:cNvPr id="381" name="AutoShape 46">
          <a:extLst>
            <a:ext uri="{FF2B5EF4-FFF2-40B4-BE49-F238E27FC236}">
              <a16:creationId xmlns:a16="http://schemas.microsoft.com/office/drawing/2014/main" id="{E434B01D-38AD-4B70-B74F-2FBC5369B2B8}"/>
            </a:ext>
          </a:extLst>
        </xdr:cNvPr>
        <xdr:cNvSpPr>
          <a:spLocks noChangeArrowheads="1"/>
        </xdr:cNvSpPr>
      </xdr:nvSpPr>
      <xdr:spPr bwMode="auto">
        <a:xfrm>
          <a:off x="9525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21</xdr:row>
      <xdr:rowOff>57150</xdr:rowOff>
    </xdr:from>
    <xdr:to>
      <xdr:col>35</xdr:col>
      <xdr:colOff>0</xdr:colOff>
      <xdr:row>23</xdr:row>
      <xdr:rowOff>0</xdr:rowOff>
    </xdr:to>
    <xdr:sp macro="" textlink="">
      <xdr:nvSpPr>
        <xdr:cNvPr id="382" name="AutoShape 46">
          <a:extLst>
            <a:ext uri="{FF2B5EF4-FFF2-40B4-BE49-F238E27FC236}">
              <a16:creationId xmlns:a16="http://schemas.microsoft.com/office/drawing/2014/main" id="{A108FADA-1AB5-482D-A68D-635790B62C8F}"/>
            </a:ext>
          </a:extLst>
        </xdr:cNvPr>
        <xdr:cNvSpPr>
          <a:spLocks noChangeArrowheads="1"/>
        </xdr:cNvSpPr>
      </xdr:nvSpPr>
      <xdr:spPr bwMode="auto">
        <a:xfrm>
          <a:off x="100965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21</xdr:row>
      <xdr:rowOff>57150</xdr:rowOff>
    </xdr:from>
    <xdr:to>
      <xdr:col>37</xdr:col>
      <xdr:colOff>0</xdr:colOff>
      <xdr:row>23</xdr:row>
      <xdr:rowOff>0</xdr:rowOff>
    </xdr:to>
    <xdr:sp macro="" textlink="">
      <xdr:nvSpPr>
        <xdr:cNvPr id="383" name="AutoShape 46">
          <a:extLst>
            <a:ext uri="{FF2B5EF4-FFF2-40B4-BE49-F238E27FC236}">
              <a16:creationId xmlns:a16="http://schemas.microsoft.com/office/drawing/2014/main" id="{1169E1B3-88B7-4A80-8678-F67882638160}"/>
            </a:ext>
          </a:extLst>
        </xdr:cNvPr>
        <xdr:cNvSpPr>
          <a:spLocks noChangeArrowheads="1"/>
        </xdr:cNvSpPr>
      </xdr:nvSpPr>
      <xdr:spPr bwMode="auto">
        <a:xfrm>
          <a:off x="10668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21</xdr:row>
      <xdr:rowOff>57150</xdr:rowOff>
    </xdr:from>
    <xdr:to>
      <xdr:col>39</xdr:col>
      <xdr:colOff>0</xdr:colOff>
      <xdr:row>23</xdr:row>
      <xdr:rowOff>0</xdr:rowOff>
    </xdr:to>
    <xdr:sp macro="" textlink="">
      <xdr:nvSpPr>
        <xdr:cNvPr id="384" name="AutoShape 46">
          <a:extLst>
            <a:ext uri="{FF2B5EF4-FFF2-40B4-BE49-F238E27FC236}">
              <a16:creationId xmlns:a16="http://schemas.microsoft.com/office/drawing/2014/main" id="{1ECE00B5-306D-47C3-A970-B2A29473E5D6}"/>
            </a:ext>
          </a:extLst>
        </xdr:cNvPr>
        <xdr:cNvSpPr>
          <a:spLocks noChangeArrowheads="1"/>
        </xdr:cNvSpPr>
      </xdr:nvSpPr>
      <xdr:spPr bwMode="auto">
        <a:xfrm>
          <a:off x="11838214" y="4178170"/>
          <a:ext cx="340179" cy="33162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21</xdr:row>
      <xdr:rowOff>57150</xdr:rowOff>
    </xdr:from>
    <xdr:to>
      <xdr:col>41</xdr:col>
      <xdr:colOff>0</xdr:colOff>
      <xdr:row>23</xdr:row>
      <xdr:rowOff>0</xdr:rowOff>
    </xdr:to>
    <xdr:sp macro="" textlink="">
      <xdr:nvSpPr>
        <xdr:cNvPr id="385" name="AutoShape 46">
          <a:extLst>
            <a:ext uri="{FF2B5EF4-FFF2-40B4-BE49-F238E27FC236}">
              <a16:creationId xmlns:a16="http://schemas.microsoft.com/office/drawing/2014/main" id="{6DDCF098-1F13-4ED0-948C-D68BFDD941D3}"/>
            </a:ext>
          </a:extLst>
        </xdr:cNvPr>
        <xdr:cNvSpPr>
          <a:spLocks noChangeArrowheads="1"/>
        </xdr:cNvSpPr>
      </xdr:nvSpPr>
      <xdr:spPr bwMode="auto">
        <a:xfrm>
          <a:off x="11811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21</xdr:row>
      <xdr:rowOff>57150</xdr:rowOff>
    </xdr:from>
    <xdr:to>
      <xdr:col>43</xdr:col>
      <xdr:colOff>0</xdr:colOff>
      <xdr:row>23</xdr:row>
      <xdr:rowOff>0</xdr:rowOff>
    </xdr:to>
    <xdr:sp macro="" textlink="">
      <xdr:nvSpPr>
        <xdr:cNvPr id="386" name="AutoShape 46">
          <a:extLst>
            <a:ext uri="{FF2B5EF4-FFF2-40B4-BE49-F238E27FC236}">
              <a16:creationId xmlns:a16="http://schemas.microsoft.com/office/drawing/2014/main" id="{917C4E20-A475-4C28-8602-C7695FD9E32A}"/>
            </a:ext>
          </a:extLst>
        </xdr:cNvPr>
        <xdr:cNvSpPr>
          <a:spLocks noChangeArrowheads="1"/>
        </xdr:cNvSpPr>
      </xdr:nvSpPr>
      <xdr:spPr bwMode="auto">
        <a:xfrm>
          <a:off x="123825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21</xdr:row>
      <xdr:rowOff>57150</xdr:rowOff>
    </xdr:from>
    <xdr:to>
      <xdr:col>45</xdr:col>
      <xdr:colOff>0</xdr:colOff>
      <xdr:row>23</xdr:row>
      <xdr:rowOff>0</xdr:rowOff>
    </xdr:to>
    <xdr:sp macro="" textlink="">
      <xdr:nvSpPr>
        <xdr:cNvPr id="387" name="AutoShape 46">
          <a:extLst>
            <a:ext uri="{FF2B5EF4-FFF2-40B4-BE49-F238E27FC236}">
              <a16:creationId xmlns:a16="http://schemas.microsoft.com/office/drawing/2014/main" id="{3CC19794-71E4-4684-B289-51A82EC61EFC}"/>
            </a:ext>
          </a:extLst>
        </xdr:cNvPr>
        <xdr:cNvSpPr>
          <a:spLocks noChangeArrowheads="1"/>
        </xdr:cNvSpPr>
      </xdr:nvSpPr>
      <xdr:spPr bwMode="auto">
        <a:xfrm>
          <a:off x="1295400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21</xdr:row>
      <xdr:rowOff>57150</xdr:rowOff>
    </xdr:from>
    <xdr:to>
      <xdr:col>11</xdr:col>
      <xdr:colOff>0</xdr:colOff>
      <xdr:row>23</xdr:row>
      <xdr:rowOff>0</xdr:rowOff>
    </xdr:to>
    <xdr:sp macro="" textlink="">
      <xdr:nvSpPr>
        <xdr:cNvPr id="388" name="AutoShape 46">
          <a:extLst>
            <a:ext uri="{FF2B5EF4-FFF2-40B4-BE49-F238E27FC236}">
              <a16:creationId xmlns:a16="http://schemas.microsoft.com/office/drawing/2014/main" id="{E1AF8D3B-AD23-4541-8E30-2A73E625B2DB}"/>
            </a:ext>
          </a:extLst>
        </xdr:cNvPr>
        <xdr:cNvSpPr>
          <a:spLocks noChangeArrowheads="1"/>
        </xdr:cNvSpPr>
      </xdr:nvSpPr>
      <xdr:spPr bwMode="auto">
        <a:xfrm>
          <a:off x="3181350" y="4105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12</xdr:col>
      <xdr:colOff>0</xdr:colOff>
      <xdr:row>21</xdr:row>
      <xdr:rowOff>57150</xdr:rowOff>
    </xdr:from>
    <xdr:to>
      <xdr:col>13</xdr:col>
      <xdr:colOff>0</xdr:colOff>
      <xdr:row>23</xdr:row>
      <xdr:rowOff>0</xdr:rowOff>
    </xdr:to>
    <xdr:sp macro="" textlink="">
      <xdr:nvSpPr>
        <xdr:cNvPr id="389" name="AutoShape 46">
          <a:extLst>
            <a:ext uri="{FF2B5EF4-FFF2-40B4-BE49-F238E27FC236}">
              <a16:creationId xmlns:a16="http://schemas.microsoft.com/office/drawing/2014/main" id="{DD48F599-A734-482D-B5A5-A3A1F66D822A}"/>
            </a:ext>
          </a:extLst>
        </xdr:cNvPr>
        <xdr:cNvSpPr>
          <a:spLocks noChangeArrowheads="1"/>
        </xdr:cNvSpPr>
      </xdr:nvSpPr>
      <xdr:spPr bwMode="auto">
        <a:xfrm>
          <a:off x="37528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21</xdr:row>
      <xdr:rowOff>57150</xdr:rowOff>
    </xdr:from>
    <xdr:to>
      <xdr:col>15</xdr:col>
      <xdr:colOff>0</xdr:colOff>
      <xdr:row>23</xdr:row>
      <xdr:rowOff>0</xdr:rowOff>
    </xdr:to>
    <xdr:sp macro="" textlink="">
      <xdr:nvSpPr>
        <xdr:cNvPr id="390" name="AutoShape 46">
          <a:extLst>
            <a:ext uri="{FF2B5EF4-FFF2-40B4-BE49-F238E27FC236}">
              <a16:creationId xmlns:a16="http://schemas.microsoft.com/office/drawing/2014/main" id="{AB255308-B84F-42F0-B251-354BCEBFA5A1}"/>
            </a:ext>
          </a:extLst>
        </xdr:cNvPr>
        <xdr:cNvSpPr>
          <a:spLocks noChangeArrowheads="1"/>
        </xdr:cNvSpPr>
      </xdr:nvSpPr>
      <xdr:spPr bwMode="auto">
        <a:xfrm>
          <a:off x="4324350" y="410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21</xdr:row>
      <xdr:rowOff>57150</xdr:rowOff>
    </xdr:from>
    <xdr:to>
      <xdr:col>9</xdr:col>
      <xdr:colOff>0</xdr:colOff>
      <xdr:row>23</xdr:row>
      <xdr:rowOff>0</xdr:rowOff>
    </xdr:to>
    <xdr:sp macro="" textlink="">
      <xdr:nvSpPr>
        <xdr:cNvPr id="391" name="AutoShape 46">
          <a:extLst>
            <a:ext uri="{FF2B5EF4-FFF2-40B4-BE49-F238E27FC236}">
              <a16:creationId xmlns:a16="http://schemas.microsoft.com/office/drawing/2014/main" id="{DF3A54B4-8930-467C-87B4-2187C56CCD51}"/>
            </a:ext>
          </a:extLst>
        </xdr:cNvPr>
        <xdr:cNvSpPr>
          <a:spLocks noChangeArrowheads="1"/>
        </xdr:cNvSpPr>
      </xdr:nvSpPr>
      <xdr:spPr bwMode="auto">
        <a:xfrm>
          <a:off x="2409825" y="4105275"/>
          <a:ext cx="485775"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6</xdr:col>
      <xdr:colOff>0</xdr:colOff>
      <xdr:row>21</xdr:row>
      <xdr:rowOff>57150</xdr:rowOff>
    </xdr:from>
    <xdr:to>
      <xdr:col>7</xdr:col>
      <xdr:colOff>0</xdr:colOff>
      <xdr:row>23</xdr:row>
      <xdr:rowOff>0</xdr:rowOff>
    </xdr:to>
    <xdr:sp macro="" textlink="">
      <xdr:nvSpPr>
        <xdr:cNvPr id="392" name="AutoShape 46">
          <a:extLst>
            <a:ext uri="{FF2B5EF4-FFF2-40B4-BE49-F238E27FC236}">
              <a16:creationId xmlns:a16="http://schemas.microsoft.com/office/drawing/2014/main" id="{CD110341-46AB-494C-9567-FA2A1041E099}"/>
            </a:ext>
          </a:extLst>
        </xdr:cNvPr>
        <xdr:cNvSpPr>
          <a:spLocks noChangeArrowheads="1"/>
        </xdr:cNvSpPr>
      </xdr:nvSpPr>
      <xdr:spPr bwMode="auto">
        <a:xfrm>
          <a:off x="1819275" y="4105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2</xdr:colOff>
      <xdr:row>21</xdr:row>
      <xdr:rowOff>47431</xdr:rowOff>
    </xdr:from>
    <xdr:to>
      <xdr:col>5</xdr:col>
      <xdr:colOff>2</xdr:colOff>
      <xdr:row>22</xdr:row>
      <xdr:rowOff>184669</xdr:rowOff>
    </xdr:to>
    <xdr:sp macro="" textlink="">
      <xdr:nvSpPr>
        <xdr:cNvPr id="393" name="AutoShape 46">
          <a:extLst>
            <a:ext uri="{FF2B5EF4-FFF2-40B4-BE49-F238E27FC236}">
              <a16:creationId xmlns:a16="http://schemas.microsoft.com/office/drawing/2014/main" id="{5EB094B7-0519-44CE-AD36-E69616FFFBFA}"/>
            </a:ext>
          </a:extLst>
        </xdr:cNvPr>
        <xdr:cNvSpPr>
          <a:spLocks noChangeArrowheads="1"/>
        </xdr:cNvSpPr>
      </xdr:nvSpPr>
      <xdr:spPr bwMode="auto">
        <a:xfrm>
          <a:off x="1224645" y="4236487"/>
          <a:ext cx="340178" cy="331626"/>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xdr:col>
      <xdr:colOff>0</xdr:colOff>
      <xdr:row>21</xdr:row>
      <xdr:rowOff>57149</xdr:rowOff>
    </xdr:from>
    <xdr:to>
      <xdr:col>3</xdr:col>
      <xdr:colOff>0</xdr:colOff>
      <xdr:row>22</xdr:row>
      <xdr:rowOff>190499</xdr:rowOff>
    </xdr:to>
    <xdr:sp macro="" textlink="">
      <xdr:nvSpPr>
        <xdr:cNvPr id="394" name="AutoShape 46">
          <a:extLst>
            <a:ext uri="{FF2B5EF4-FFF2-40B4-BE49-F238E27FC236}">
              <a16:creationId xmlns:a16="http://schemas.microsoft.com/office/drawing/2014/main" id="{102368A7-BAE3-4B39-9748-4A78EB2CF4E3}"/>
            </a:ext>
          </a:extLst>
        </xdr:cNvPr>
        <xdr:cNvSpPr>
          <a:spLocks noChangeArrowheads="1"/>
        </xdr:cNvSpPr>
      </xdr:nvSpPr>
      <xdr:spPr bwMode="auto">
        <a:xfrm>
          <a:off x="523875" y="4105274"/>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6</xdr:col>
      <xdr:colOff>0</xdr:colOff>
      <xdr:row>32</xdr:row>
      <xdr:rowOff>104775</xdr:rowOff>
    </xdr:from>
    <xdr:to>
      <xdr:col>6</xdr:col>
      <xdr:colOff>0</xdr:colOff>
      <xdr:row>33</xdr:row>
      <xdr:rowOff>19050</xdr:rowOff>
    </xdr:to>
    <xdr:grpSp>
      <xdr:nvGrpSpPr>
        <xdr:cNvPr id="395" name="Group 1008">
          <a:extLst>
            <a:ext uri="{FF2B5EF4-FFF2-40B4-BE49-F238E27FC236}">
              <a16:creationId xmlns:a16="http://schemas.microsoft.com/office/drawing/2014/main" id="{68E127A9-F5A5-41EE-9991-391DCE64341D}"/>
            </a:ext>
          </a:extLst>
        </xdr:cNvPr>
        <xdr:cNvGrpSpPr>
          <a:grpSpLocks/>
        </xdr:cNvGrpSpPr>
      </xdr:nvGrpSpPr>
      <xdr:grpSpPr bwMode="auto">
        <a:xfrm>
          <a:off x="1943878" y="6370540"/>
          <a:ext cx="0" cy="102183"/>
          <a:chOff x="5475762" y="47760700"/>
          <a:chExt cx="314325" cy="230209"/>
        </a:xfrm>
      </xdr:grpSpPr>
      <xdr:cxnSp macro="">
        <xdr:nvCxnSpPr>
          <xdr:cNvPr id="396" name="Straight Connector 395">
            <a:extLst>
              <a:ext uri="{FF2B5EF4-FFF2-40B4-BE49-F238E27FC236}">
                <a16:creationId xmlns:a16="http://schemas.microsoft.com/office/drawing/2014/main" id="{1EBF39DE-AD22-F3BA-528C-0B2B9591EB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97" name="Straight Connector 529">
            <a:extLst>
              <a:ext uri="{FF2B5EF4-FFF2-40B4-BE49-F238E27FC236}">
                <a16:creationId xmlns:a16="http://schemas.microsoft.com/office/drawing/2014/main" id="{E43C64FB-2D76-2B2C-2D1C-521D8E854A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98" name="Straight Connector 531">
            <a:extLst>
              <a:ext uri="{FF2B5EF4-FFF2-40B4-BE49-F238E27FC236}">
                <a16:creationId xmlns:a16="http://schemas.microsoft.com/office/drawing/2014/main" id="{888B68A3-CBE0-F681-EDBA-963C96E7D9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99" name="Straight Connector 533">
            <a:extLst>
              <a:ext uri="{FF2B5EF4-FFF2-40B4-BE49-F238E27FC236}">
                <a16:creationId xmlns:a16="http://schemas.microsoft.com/office/drawing/2014/main" id="{36626A1C-FC87-9911-758E-9DD3D607B0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0" name="Straight Connector 535">
            <a:extLst>
              <a:ext uri="{FF2B5EF4-FFF2-40B4-BE49-F238E27FC236}">
                <a16:creationId xmlns:a16="http://schemas.microsoft.com/office/drawing/2014/main" id="{C1FA7A44-3B9D-3E2D-A454-4EFDD2E6F9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01" name="Straight Connector 537">
            <a:extLst>
              <a:ext uri="{FF2B5EF4-FFF2-40B4-BE49-F238E27FC236}">
                <a16:creationId xmlns:a16="http://schemas.microsoft.com/office/drawing/2014/main" id="{C1EB923C-00EB-1CAB-3D10-B251C80283D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02" name="Group 1008">
          <a:extLst>
            <a:ext uri="{FF2B5EF4-FFF2-40B4-BE49-F238E27FC236}">
              <a16:creationId xmlns:a16="http://schemas.microsoft.com/office/drawing/2014/main" id="{8530A89E-3153-4A6B-A32D-B9FEDD6A03D7}"/>
            </a:ext>
          </a:extLst>
        </xdr:cNvPr>
        <xdr:cNvGrpSpPr>
          <a:grpSpLocks/>
        </xdr:cNvGrpSpPr>
      </xdr:nvGrpSpPr>
      <xdr:grpSpPr bwMode="auto">
        <a:xfrm>
          <a:off x="1943878" y="6370540"/>
          <a:ext cx="0" cy="102183"/>
          <a:chOff x="5475762" y="47760700"/>
          <a:chExt cx="314325" cy="230209"/>
        </a:xfrm>
      </xdr:grpSpPr>
      <xdr:cxnSp macro="">
        <xdr:nvCxnSpPr>
          <xdr:cNvPr id="403" name="Straight Connector 402">
            <a:extLst>
              <a:ext uri="{FF2B5EF4-FFF2-40B4-BE49-F238E27FC236}">
                <a16:creationId xmlns:a16="http://schemas.microsoft.com/office/drawing/2014/main" id="{2C38F221-B536-38C6-15BC-A5332330A8A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04" name="Straight Connector 529">
            <a:extLst>
              <a:ext uri="{FF2B5EF4-FFF2-40B4-BE49-F238E27FC236}">
                <a16:creationId xmlns:a16="http://schemas.microsoft.com/office/drawing/2014/main" id="{84D2E67B-AD4B-4D4B-2424-7B1C4ECA225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05" name="Straight Connector 531">
            <a:extLst>
              <a:ext uri="{FF2B5EF4-FFF2-40B4-BE49-F238E27FC236}">
                <a16:creationId xmlns:a16="http://schemas.microsoft.com/office/drawing/2014/main" id="{BE03119C-00F8-A2B3-3584-E5946E2D67F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06" name="Straight Connector 533">
            <a:extLst>
              <a:ext uri="{FF2B5EF4-FFF2-40B4-BE49-F238E27FC236}">
                <a16:creationId xmlns:a16="http://schemas.microsoft.com/office/drawing/2014/main" id="{D5089471-315C-6578-4111-74C613460D15}"/>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7" name="Straight Connector 535">
            <a:extLst>
              <a:ext uri="{FF2B5EF4-FFF2-40B4-BE49-F238E27FC236}">
                <a16:creationId xmlns:a16="http://schemas.microsoft.com/office/drawing/2014/main" id="{F80BAA84-250B-3310-1ED4-2394F3555B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08" name="Straight Connector 537">
            <a:extLst>
              <a:ext uri="{FF2B5EF4-FFF2-40B4-BE49-F238E27FC236}">
                <a16:creationId xmlns:a16="http://schemas.microsoft.com/office/drawing/2014/main" id="{09209C55-F3DD-8DE9-EF4E-3E85619766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47625</xdr:rowOff>
    </xdr:to>
    <xdr:grpSp>
      <xdr:nvGrpSpPr>
        <xdr:cNvPr id="409" name="Group 1008">
          <a:extLst>
            <a:ext uri="{FF2B5EF4-FFF2-40B4-BE49-F238E27FC236}">
              <a16:creationId xmlns:a16="http://schemas.microsoft.com/office/drawing/2014/main" id="{032974A1-8BC6-4B18-A46C-B2E2BBA66762}"/>
            </a:ext>
          </a:extLst>
        </xdr:cNvPr>
        <xdr:cNvGrpSpPr>
          <a:grpSpLocks/>
        </xdr:cNvGrpSpPr>
      </xdr:nvGrpSpPr>
      <xdr:grpSpPr bwMode="auto">
        <a:xfrm>
          <a:off x="1943878" y="6399115"/>
          <a:ext cx="0" cy="102183"/>
          <a:chOff x="5475762" y="47760700"/>
          <a:chExt cx="314325" cy="230209"/>
        </a:xfrm>
      </xdr:grpSpPr>
      <xdr:cxnSp macro="">
        <xdr:nvCxnSpPr>
          <xdr:cNvPr id="410" name="Straight Connector 409">
            <a:extLst>
              <a:ext uri="{FF2B5EF4-FFF2-40B4-BE49-F238E27FC236}">
                <a16:creationId xmlns:a16="http://schemas.microsoft.com/office/drawing/2014/main" id="{BFFDEC0C-E5D3-18C8-A088-76E3E8060922}"/>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1" name="Straight Connector 529">
            <a:extLst>
              <a:ext uri="{FF2B5EF4-FFF2-40B4-BE49-F238E27FC236}">
                <a16:creationId xmlns:a16="http://schemas.microsoft.com/office/drawing/2014/main" id="{E8C30177-F794-BBA6-BB0A-5E55BB0054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412" name="Straight Connector 531">
            <a:extLst>
              <a:ext uri="{FF2B5EF4-FFF2-40B4-BE49-F238E27FC236}">
                <a16:creationId xmlns:a16="http://schemas.microsoft.com/office/drawing/2014/main" id="{2DB6408D-9F19-B7C9-05AF-533EA022CEB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413" name="Straight Connector 533">
            <a:extLst>
              <a:ext uri="{FF2B5EF4-FFF2-40B4-BE49-F238E27FC236}">
                <a16:creationId xmlns:a16="http://schemas.microsoft.com/office/drawing/2014/main" id="{55CE547D-564B-CF8F-5327-E0A85F75447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4" name="Straight Connector 535">
            <a:extLst>
              <a:ext uri="{FF2B5EF4-FFF2-40B4-BE49-F238E27FC236}">
                <a16:creationId xmlns:a16="http://schemas.microsoft.com/office/drawing/2014/main" id="{E6053FBA-6B60-96E2-BBB6-AE4AAA162A1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415" name="Straight Connector 537">
            <a:extLst>
              <a:ext uri="{FF2B5EF4-FFF2-40B4-BE49-F238E27FC236}">
                <a16:creationId xmlns:a16="http://schemas.microsoft.com/office/drawing/2014/main" id="{4F6A2C04-2F8E-BC17-48DF-3E1C18B90CA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133350</xdr:rowOff>
    </xdr:from>
    <xdr:to>
      <xdr:col>6</xdr:col>
      <xdr:colOff>0</xdr:colOff>
      <xdr:row>33</xdr:row>
      <xdr:rowOff>57150</xdr:rowOff>
    </xdr:to>
    <xdr:grpSp>
      <xdr:nvGrpSpPr>
        <xdr:cNvPr id="416" name="Group 1008">
          <a:extLst>
            <a:ext uri="{FF2B5EF4-FFF2-40B4-BE49-F238E27FC236}">
              <a16:creationId xmlns:a16="http://schemas.microsoft.com/office/drawing/2014/main" id="{6EC8E4C2-985D-4CAE-8442-CF2372A37FE8}"/>
            </a:ext>
          </a:extLst>
        </xdr:cNvPr>
        <xdr:cNvGrpSpPr>
          <a:grpSpLocks/>
        </xdr:cNvGrpSpPr>
      </xdr:nvGrpSpPr>
      <xdr:grpSpPr bwMode="auto">
        <a:xfrm>
          <a:off x="1943878" y="6399115"/>
          <a:ext cx="0" cy="111708"/>
          <a:chOff x="5475762" y="47760700"/>
          <a:chExt cx="314325" cy="230209"/>
        </a:xfrm>
      </xdr:grpSpPr>
      <xdr:cxnSp macro="">
        <xdr:nvCxnSpPr>
          <xdr:cNvPr id="417" name="Straight Connector 416">
            <a:extLst>
              <a:ext uri="{FF2B5EF4-FFF2-40B4-BE49-F238E27FC236}">
                <a16:creationId xmlns:a16="http://schemas.microsoft.com/office/drawing/2014/main" id="{67D89E42-84A7-CEB7-0100-95F6AF9C95B3}"/>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18" name="Straight Connector 529">
            <a:extLst>
              <a:ext uri="{FF2B5EF4-FFF2-40B4-BE49-F238E27FC236}">
                <a16:creationId xmlns:a16="http://schemas.microsoft.com/office/drawing/2014/main" id="{0A38A8AE-53F5-AE77-A6B5-A8EB5657C21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419" name="Straight Connector 531">
            <a:extLst>
              <a:ext uri="{FF2B5EF4-FFF2-40B4-BE49-F238E27FC236}">
                <a16:creationId xmlns:a16="http://schemas.microsoft.com/office/drawing/2014/main" id="{ECAD21C8-7E5D-567F-771F-298868BDC98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420" name="Straight Connector 533">
            <a:extLst>
              <a:ext uri="{FF2B5EF4-FFF2-40B4-BE49-F238E27FC236}">
                <a16:creationId xmlns:a16="http://schemas.microsoft.com/office/drawing/2014/main" id="{6B2B3BF8-20EF-BD25-68DE-E31434CD1FA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1" name="Straight Connector 535">
            <a:extLst>
              <a:ext uri="{FF2B5EF4-FFF2-40B4-BE49-F238E27FC236}">
                <a16:creationId xmlns:a16="http://schemas.microsoft.com/office/drawing/2014/main" id="{F10E3F1B-441C-6C05-BE19-EDA3197717B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422" name="Straight Connector 537">
            <a:extLst>
              <a:ext uri="{FF2B5EF4-FFF2-40B4-BE49-F238E27FC236}">
                <a16:creationId xmlns:a16="http://schemas.microsoft.com/office/drawing/2014/main" id="{BBF587C7-D324-A634-93AB-F6FC51F15E1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23" name="Group 1008">
          <a:extLst>
            <a:ext uri="{FF2B5EF4-FFF2-40B4-BE49-F238E27FC236}">
              <a16:creationId xmlns:a16="http://schemas.microsoft.com/office/drawing/2014/main" id="{1E39B252-EECB-46CC-B108-13180162A6C5}"/>
            </a:ext>
          </a:extLst>
        </xdr:cNvPr>
        <xdr:cNvGrpSpPr>
          <a:grpSpLocks/>
        </xdr:cNvGrpSpPr>
      </xdr:nvGrpSpPr>
      <xdr:grpSpPr bwMode="auto">
        <a:xfrm>
          <a:off x="1943878" y="6370540"/>
          <a:ext cx="0" cy="102183"/>
          <a:chOff x="5475762" y="47760700"/>
          <a:chExt cx="314325" cy="230209"/>
        </a:xfrm>
      </xdr:grpSpPr>
      <xdr:cxnSp macro="">
        <xdr:nvCxnSpPr>
          <xdr:cNvPr id="424" name="Straight Connector 423">
            <a:extLst>
              <a:ext uri="{FF2B5EF4-FFF2-40B4-BE49-F238E27FC236}">
                <a16:creationId xmlns:a16="http://schemas.microsoft.com/office/drawing/2014/main" id="{9BE7C8A1-E026-D888-CAF7-3087436FA7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25" name="Straight Connector 529">
            <a:extLst>
              <a:ext uri="{FF2B5EF4-FFF2-40B4-BE49-F238E27FC236}">
                <a16:creationId xmlns:a16="http://schemas.microsoft.com/office/drawing/2014/main" id="{8065143F-D83E-E3EA-C2A4-AEAF515855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26" name="Straight Connector 531">
            <a:extLst>
              <a:ext uri="{FF2B5EF4-FFF2-40B4-BE49-F238E27FC236}">
                <a16:creationId xmlns:a16="http://schemas.microsoft.com/office/drawing/2014/main" id="{25A551BB-1A79-399C-E201-DAC19C982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27" name="Straight Connector 533">
            <a:extLst>
              <a:ext uri="{FF2B5EF4-FFF2-40B4-BE49-F238E27FC236}">
                <a16:creationId xmlns:a16="http://schemas.microsoft.com/office/drawing/2014/main" id="{D4C53AFD-2A70-5343-7346-66FFDA5371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8" name="Straight Connector 535">
            <a:extLst>
              <a:ext uri="{FF2B5EF4-FFF2-40B4-BE49-F238E27FC236}">
                <a16:creationId xmlns:a16="http://schemas.microsoft.com/office/drawing/2014/main" id="{F9903FE0-90A8-2287-132E-C24B87F5DD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29" name="Straight Connector 537">
            <a:extLst>
              <a:ext uri="{FF2B5EF4-FFF2-40B4-BE49-F238E27FC236}">
                <a16:creationId xmlns:a16="http://schemas.microsoft.com/office/drawing/2014/main" id="{FD30A7E8-DB18-9F51-1F3E-CBD571B9CD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0" name="Group 1008">
          <a:extLst>
            <a:ext uri="{FF2B5EF4-FFF2-40B4-BE49-F238E27FC236}">
              <a16:creationId xmlns:a16="http://schemas.microsoft.com/office/drawing/2014/main" id="{3CF9C5C5-2C59-4A91-83A3-99A2AD526701}"/>
            </a:ext>
          </a:extLst>
        </xdr:cNvPr>
        <xdr:cNvGrpSpPr>
          <a:grpSpLocks/>
        </xdr:cNvGrpSpPr>
      </xdr:nvGrpSpPr>
      <xdr:grpSpPr bwMode="auto">
        <a:xfrm>
          <a:off x="1943878" y="6370540"/>
          <a:ext cx="0" cy="102183"/>
          <a:chOff x="5475762" y="47760700"/>
          <a:chExt cx="314325" cy="230209"/>
        </a:xfrm>
      </xdr:grpSpPr>
      <xdr:cxnSp macro="">
        <xdr:nvCxnSpPr>
          <xdr:cNvPr id="431" name="Straight Connector 430">
            <a:extLst>
              <a:ext uri="{FF2B5EF4-FFF2-40B4-BE49-F238E27FC236}">
                <a16:creationId xmlns:a16="http://schemas.microsoft.com/office/drawing/2014/main" id="{805394F7-B233-AC44-D9ED-D8874E14DF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2" name="Straight Connector 529">
            <a:extLst>
              <a:ext uri="{FF2B5EF4-FFF2-40B4-BE49-F238E27FC236}">
                <a16:creationId xmlns:a16="http://schemas.microsoft.com/office/drawing/2014/main" id="{933BDDAD-A980-2221-1EAF-A29F9B79F7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33" name="Straight Connector 531">
            <a:extLst>
              <a:ext uri="{FF2B5EF4-FFF2-40B4-BE49-F238E27FC236}">
                <a16:creationId xmlns:a16="http://schemas.microsoft.com/office/drawing/2014/main" id="{A05A305D-4DC4-4A82-432A-5C9633CD482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34" name="Straight Connector 533">
            <a:extLst>
              <a:ext uri="{FF2B5EF4-FFF2-40B4-BE49-F238E27FC236}">
                <a16:creationId xmlns:a16="http://schemas.microsoft.com/office/drawing/2014/main" id="{D2504BC1-9512-319A-3C76-241BB81A2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5" name="Straight Connector 535">
            <a:extLst>
              <a:ext uri="{FF2B5EF4-FFF2-40B4-BE49-F238E27FC236}">
                <a16:creationId xmlns:a16="http://schemas.microsoft.com/office/drawing/2014/main" id="{A0B57C4D-D1FE-8482-98D4-663AD60CB6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36" name="Straight Connector 537">
            <a:extLst>
              <a:ext uri="{FF2B5EF4-FFF2-40B4-BE49-F238E27FC236}">
                <a16:creationId xmlns:a16="http://schemas.microsoft.com/office/drawing/2014/main" id="{DD5CA8DA-4A6D-9A91-FE0B-94DAA2FC43F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37" name="Group 1008">
          <a:extLst>
            <a:ext uri="{FF2B5EF4-FFF2-40B4-BE49-F238E27FC236}">
              <a16:creationId xmlns:a16="http://schemas.microsoft.com/office/drawing/2014/main" id="{FA7099B4-73D9-4ABD-AD29-4C86914AE7CE}"/>
            </a:ext>
          </a:extLst>
        </xdr:cNvPr>
        <xdr:cNvGrpSpPr>
          <a:grpSpLocks/>
        </xdr:cNvGrpSpPr>
      </xdr:nvGrpSpPr>
      <xdr:grpSpPr bwMode="auto">
        <a:xfrm>
          <a:off x="1943878" y="6370540"/>
          <a:ext cx="0" cy="102183"/>
          <a:chOff x="5475762" y="47760700"/>
          <a:chExt cx="314325" cy="230209"/>
        </a:xfrm>
      </xdr:grpSpPr>
      <xdr:cxnSp macro="">
        <xdr:nvCxnSpPr>
          <xdr:cNvPr id="438" name="Straight Connector 437">
            <a:extLst>
              <a:ext uri="{FF2B5EF4-FFF2-40B4-BE49-F238E27FC236}">
                <a16:creationId xmlns:a16="http://schemas.microsoft.com/office/drawing/2014/main" id="{F1B32071-B3AB-2491-B946-6FDD51F48D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39" name="Straight Connector 529">
            <a:extLst>
              <a:ext uri="{FF2B5EF4-FFF2-40B4-BE49-F238E27FC236}">
                <a16:creationId xmlns:a16="http://schemas.microsoft.com/office/drawing/2014/main" id="{A01E8501-C97D-B969-109B-4402ADE410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0" name="Straight Connector 531">
            <a:extLst>
              <a:ext uri="{FF2B5EF4-FFF2-40B4-BE49-F238E27FC236}">
                <a16:creationId xmlns:a16="http://schemas.microsoft.com/office/drawing/2014/main" id="{F3EF3112-A7B9-1A27-0A84-431BC57FDB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1" name="Straight Connector 533">
            <a:extLst>
              <a:ext uri="{FF2B5EF4-FFF2-40B4-BE49-F238E27FC236}">
                <a16:creationId xmlns:a16="http://schemas.microsoft.com/office/drawing/2014/main" id="{C40D1B39-51C3-7B10-4048-3E68639537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2" name="Straight Connector 535">
            <a:extLst>
              <a:ext uri="{FF2B5EF4-FFF2-40B4-BE49-F238E27FC236}">
                <a16:creationId xmlns:a16="http://schemas.microsoft.com/office/drawing/2014/main" id="{2DBBCE82-963F-5234-5960-3CC4FF81F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3" name="Straight Connector 537">
            <a:extLst>
              <a:ext uri="{FF2B5EF4-FFF2-40B4-BE49-F238E27FC236}">
                <a16:creationId xmlns:a16="http://schemas.microsoft.com/office/drawing/2014/main" id="{CAC51DCF-8E2F-9A08-F7A3-ADAEBFC0D7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44" name="Group 1008">
          <a:extLst>
            <a:ext uri="{FF2B5EF4-FFF2-40B4-BE49-F238E27FC236}">
              <a16:creationId xmlns:a16="http://schemas.microsoft.com/office/drawing/2014/main" id="{AE2613EC-4D5F-43FA-AFED-2904ABCCF695}"/>
            </a:ext>
          </a:extLst>
        </xdr:cNvPr>
        <xdr:cNvGrpSpPr>
          <a:grpSpLocks/>
        </xdr:cNvGrpSpPr>
      </xdr:nvGrpSpPr>
      <xdr:grpSpPr bwMode="auto">
        <a:xfrm>
          <a:off x="1943878" y="6370540"/>
          <a:ext cx="0" cy="102183"/>
          <a:chOff x="5475762" y="47760700"/>
          <a:chExt cx="314325" cy="230209"/>
        </a:xfrm>
      </xdr:grpSpPr>
      <xdr:cxnSp macro="">
        <xdr:nvCxnSpPr>
          <xdr:cNvPr id="445" name="Straight Connector 444">
            <a:extLst>
              <a:ext uri="{FF2B5EF4-FFF2-40B4-BE49-F238E27FC236}">
                <a16:creationId xmlns:a16="http://schemas.microsoft.com/office/drawing/2014/main" id="{52291A22-57A7-1F1C-3117-A98B216BA75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46" name="Straight Connector 529">
            <a:extLst>
              <a:ext uri="{FF2B5EF4-FFF2-40B4-BE49-F238E27FC236}">
                <a16:creationId xmlns:a16="http://schemas.microsoft.com/office/drawing/2014/main" id="{CA44F42A-D33E-4266-C9D6-8803B29CE9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47" name="Straight Connector 531">
            <a:extLst>
              <a:ext uri="{FF2B5EF4-FFF2-40B4-BE49-F238E27FC236}">
                <a16:creationId xmlns:a16="http://schemas.microsoft.com/office/drawing/2014/main" id="{339D5FE1-F53F-D05B-DD4D-26C0FEF49D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48" name="Straight Connector 533">
            <a:extLst>
              <a:ext uri="{FF2B5EF4-FFF2-40B4-BE49-F238E27FC236}">
                <a16:creationId xmlns:a16="http://schemas.microsoft.com/office/drawing/2014/main" id="{15CB2D0D-FC99-361A-EC32-1E263576B6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49" name="Straight Connector 535">
            <a:extLst>
              <a:ext uri="{FF2B5EF4-FFF2-40B4-BE49-F238E27FC236}">
                <a16:creationId xmlns:a16="http://schemas.microsoft.com/office/drawing/2014/main" id="{4D0F4078-EC43-6089-F644-92C1C0E9F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0" name="Straight Connector 537">
            <a:extLst>
              <a:ext uri="{FF2B5EF4-FFF2-40B4-BE49-F238E27FC236}">
                <a16:creationId xmlns:a16="http://schemas.microsoft.com/office/drawing/2014/main" id="{30AF16F1-08AB-D08F-971E-359A4CF657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1" name="Group 1008">
          <a:extLst>
            <a:ext uri="{FF2B5EF4-FFF2-40B4-BE49-F238E27FC236}">
              <a16:creationId xmlns:a16="http://schemas.microsoft.com/office/drawing/2014/main" id="{CFD352F6-D73A-465E-AFE1-4589344A4559}"/>
            </a:ext>
          </a:extLst>
        </xdr:cNvPr>
        <xdr:cNvGrpSpPr>
          <a:grpSpLocks/>
        </xdr:cNvGrpSpPr>
      </xdr:nvGrpSpPr>
      <xdr:grpSpPr bwMode="auto">
        <a:xfrm>
          <a:off x="1943878" y="6370540"/>
          <a:ext cx="0" cy="102183"/>
          <a:chOff x="5475762" y="47760700"/>
          <a:chExt cx="314325" cy="230209"/>
        </a:xfrm>
      </xdr:grpSpPr>
      <xdr:cxnSp macro="">
        <xdr:nvCxnSpPr>
          <xdr:cNvPr id="452" name="Straight Connector 451">
            <a:extLst>
              <a:ext uri="{FF2B5EF4-FFF2-40B4-BE49-F238E27FC236}">
                <a16:creationId xmlns:a16="http://schemas.microsoft.com/office/drawing/2014/main" id="{8A6426C9-B326-51E4-05AB-B0AF2F2DFF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53" name="Straight Connector 529">
            <a:extLst>
              <a:ext uri="{FF2B5EF4-FFF2-40B4-BE49-F238E27FC236}">
                <a16:creationId xmlns:a16="http://schemas.microsoft.com/office/drawing/2014/main" id="{AADF2348-8ACD-184B-D636-A604EB71DB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54" name="Straight Connector 531">
            <a:extLst>
              <a:ext uri="{FF2B5EF4-FFF2-40B4-BE49-F238E27FC236}">
                <a16:creationId xmlns:a16="http://schemas.microsoft.com/office/drawing/2014/main" id="{4869FB72-7478-0D8A-F55A-276621D377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55" name="Straight Connector 533">
            <a:extLst>
              <a:ext uri="{FF2B5EF4-FFF2-40B4-BE49-F238E27FC236}">
                <a16:creationId xmlns:a16="http://schemas.microsoft.com/office/drawing/2014/main" id="{E6CC6815-5717-D6E4-6763-B3A35203A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6" name="Straight Connector 535">
            <a:extLst>
              <a:ext uri="{FF2B5EF4-FFF2-40B4-BE49-F238E27FC236}">
                <a16:creationId xmlns:a16="http://schemas.microsoft.com/office/drawing/2014/main" id="{8F359E3A-F023-767F-2D58-788401549A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57" name="Straight Connector 537">
            <a:extLst>
              <a:ext uri="{FF2B5EF4-FFF2-40B4-BE49-F238E27FC236}">
                <a16:creationId xmlns:a16="http://schemas.microsoft.com/office/drawing/2014/main" id="{5F9C16DF-7362-743E-24A3-7317ABAE69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58" name="Group 1008">
          <a:extLst>
            <a:ext uri="{FF2B5EF4-FFF2-40B4-BE49-F238E27FC236}">
              <a16:creationId xmlns:a16="http://schemas.microsoft.com/office/drawing/2014/main" id="{07CCC769-32EB-49D2-A297-FB3240CDA5AF}"/>
            </a:ext>
          </a:extLst>
        </xdr:cNvPr>
        <xdr:cNvGrpSpPr>
          <a:grpSpLocks/>
        </xdr:cNvGrpSpPr>
      </xdr:nvGrpSpPr>
      <xdr:grpSpPr bwMode="auto">
        <a:xfrm>
          <a:off x="1943878" y="6370540"/>
          <a:ext cx="0" cy="102183"/>
          <a:chOff x="5475762" y="47760700"/>
          <a:chExt cx="314325" cy="230209"/>
        </a:xfrm>
      </xdr:grpSpPr>
      <xdr:cxnSp macro="">
        <xdr:nvCxnSpPr>
          <xdr:cNvPr id="459" name="Straight Connector 458">
            <a:extLst>
              <a:ext uri="{FF2B5EF4-FFF2-40B4-BE49-F238E27FC236}">
                <a16:creationId xmlns:a16="http://schemas.microsoft.com/office/drawing/2014/main" id="{EC09C156-F502-4713-AF5C-4415A1C7F1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0" name="Straight Connector 529">
            <a:extLst>
              <a:ext uri="{FF2B5EF4-FFF2-40B4-BE49-F238E27FC236}">
                <a16:creationId xmlns:a16="http://schemas.microsoft.com/office/drawing/2014/main" id="{AB7E2B40-7558-16AB-2605-B570689241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1" name="Straight Connector 531">
            <a:extLst>
              <a:ext uri="{FF2B5EF4-FFF2-40B4-BE49-F238E27FC236}">
                <a16:creationId xmlns:a16="http://schemas.microsoft.com/office/drawing/2014/main" id="{F23B3F61-EEC8-B3E4-C34D-6F927A24CD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2" name="Straight Connector 533">
            <a:extLst>
              <a:ext uri="{FF2B5EF4-FFF2-40B4-BE49-F238E27FC236}">
                <a16:creationId xmlns:a16="http://schemas.microsoft.com/office/drawing/2014/main" id="{1983BF5C-F3FE-6D08-2629-5F05EB33E5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3" name="Straight Connector 535">
            <a:extLst>
              <a:ext uri="{FF2B5EF4-FFF2-40B4-BE49-F238E27FC236}">
                <a16:creationId xmlns:a16="http://schemas.microsoft.com/office/drawing/2014/main" id="{0C14CF5D-8B3F-8C9D-0293-71D95D6BF8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64" name="Straight Connector 537">
            <a:extLst>
              <a:ext uri="{FF2B5EF4-FFF2-40B4-BE49-F238E27FC236}">
                <a16:creationId xmlns:a16="http://schemas.microsoft.com/office/drawing/2014/main" id="{10DC01BC-3C04-7AD7-0949-656350E14E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65" name="Group 1008">
          <a:extLst>
            <a:ext uri="{FF2B5EF4-FFF2-40B4-BE49-F238E27FC236}">
              <a16:creationId xmlns:a16="http://schemas.microsoft.com/office/drawing/2014/main" id="{0E35AC9D-37A4-444A-BDB7-7F414F877EA9}"/>
            </a:ext>
          </a:extLst>
        </xdr:cNvPr>
        <xdr:cNvGrpSpPr>
          <a:grpSpLocks/>
        </xdr:cNvGrpSpPr>
      </xdr:nvGrpSpPr>
      <xdr:grpSpPr bwMode="auto">
        <a:xfrm>
          <a:off x="1943878" y="6370540"/>
          <a:ext cx="0" cy="102183"/>
          <a:chOff x="5475762" y="47760700"/>
          <a:chExt cx="314325" cy="230209"/>
        </a:xfrm>
      </xdr:grpSpPr>
      <xdr:cxnSp macro="">
        <xdr:nvCxnSpPr>
          <xdr:cNvPr id="466" name="Straight Connector 465">
            <a:extLst>
              <a:ext uri="{FF2B5EF4-FFF2-40B4-BE49-F238E27FC236}">
                <a16:creationId xmlns:a16="http://schemas.microsoft.com/office/drawing/2014/main" id="{F11392A4-96BA-08FE-4454-9DE3636F7A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67" name="Straight Connector 529">
            <a:extLst>
              <a:ext uri="{FF2B5EF4-FFF2-40B4-BE49-F238E27FC236}">
                <a16:creationId xmlns:a16="http://schemas.microsoft.com/office/drawing/2014/main" id="{634B8B45-7560-738B-9DD6-2011D17B9E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68" name="Straight Connector 531">
            <a:extLst>
              <a:ext uri="{FF2B5EF4-FFF2-40B4-BE49-F238E27FC236}">
                <a16:creationId xmlns:a16="http://schemas.microsoft.com/office/drawing/2014/main" id="{BA4E3773-B135-56D8-92E0-D79A9B139A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69" name="Straight Connector 533">
            <a:extLst>
              <a:ext uri="{FF2B5EF4-FFF2-40B4-BE49-F238E27FC236}">
                <a16:creationId xmlns:a16="http://schemas.microsoft.com/office/drawing/2014/main" id="{4B1E4F8D-2158-8DCE-6EA6-0ECA1E7977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0" name="Straight Connector 535">
            <a:extLst>
              <a:ext uri="{FF2B5EF4-FFF2-40B4-BE49-F238E27FC236}">
                <a16:creationId xmlns:a16="http://schemas.microsoft.com/office/drawing/2014/main" id="{BFCE63EB-764D-18AD-1E12-5C2D0445C9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1" name="Straight Connector 537">
            <a:extLst>
              <a:ext uri="{FF2B5EF4-FFF2-40B4-BE49-F238E27FC236}">
                <a16:creationId xmlns:a16="http://schemas.microsoft.com/office/drawing/2014/main" id="{8951A91F-77F9-CA75-2673-31253482DD3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2" name="Group 1008">
          <a:extLst>
            <a:ext uri="{FF2B5EF4-FFF2-40B4-BE49-F238E27FC236}">
              <a16:creationId xmlns:a16="http://schemas.microsoft.com/office/drawing/2014/main" id="{14E431FD-DF0C-401D-AD73-0B0FC9274D2B}"/>
            </a:ext>
          </a:extLst>
        </xdr:cNvPr>
        <xdr:cNvGrpSpPr>
          <a:grpSpLocks/>
        </xdr:cNvGrpSpPr>
      </xdr:nvGrpSpPr>
      <xdr:grpSpPr bwMode="auto">
        <a:xfrm>
          <a:off x="1943878" y="6370540"/>
          <a:ext cx="0" cy="102183"/>
          <a:chOff x="5475762" y="47760700"/>
          <a:chExt cx="314325" cy="230209"/>
        </a:xfrm>
      </xdr:grpSpPr>
      <xdr:cxnSp macro="">
        <xdr:nvCxnSpPr>
          <xdr:cNvPr id="473" name="Straight Connector 472">
            <a:extLst>
              <a:ext uri="{FF2B5EF4-FFF2-40B4-BE49-F238E27FC236}">
                <a16:creationId xmlns:a16="http://schemas.microsoft.com/office/drawing/2014/main" id="{D014D019-10DC-B1D2-8C4D-74C47D4A0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74" name="Straight Connector 529">
            <a:extLst>
              <a:ext uri="{FF2B5EF4-FFF2-40B4-BE49-F238E27FC236}">
                <a16:creationId xmlns:a16="http://schemas.microsoft.com/office/drawing/2014/main" id="{BA75B6A8-3C8E-B56D-CD08-85B6EB7030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75" name="Straight Connector 531">
            <a:extLst>
              <a:ext uri="{FF2B5EF4-FFF2-40B4-BE49-F238E27FC236}">
                <a16:creationId xmlns:a16="http://schemas.microsoft.com/office/drawing/2014/main" id="{625E2EF0-AF8C-15C2-8634-FBD1D73230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76" name="Straight Connector 533">
            <a:extLst>
              <a:ext uri="{FF2B5EF4-FFF2-40B4-BE49-F238E27FC236}">
                <a16:creationId xmlns:a16="http://schemas.microsoft.com/office/drawing/2014/main" id="{93850B99-C3A7-E403-207C-645C195A8B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7" name="Straight Connector 535">
            <a:extLst>
              <a:ext uri="{FF2B5EF4-FFF2-40B4-BE49-F238E27FC236}">
                <a16:creationId xmlns:a16="http://schemas.microsoft.com/office/drawing/2014/main" id="{65114A69-D21C-441E-0589-C1E362C75A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78" name="Straight Connector 537">
            <a:extLst>
              <a:ext uri="{FF2B5EF4-FFF2-40B4-BE49-F238E27FC236}">
                <a16:creationId xmlns:a16="http://schemas.microsoft.com/office/drawing/2014/main" id="{C319867C-B43B-ACC0-FBF8-5CBE2EBD40A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79" name="Group 1008">
          <a:extLst>
            <a:ext uri="{FF2B5EF4-FFF2-40B4-BE49-F238E27FC236}">
              <a16:creationId xmlns:a16="http://schemas.microsoft.com/office/drawing/2014/main" id="{CEC14F81-E88F-47A1-9452-2925457FD83D}"/>
            </a:ext>
          </a:extLst>
        </xdr:cNvPr>
        <xdr:cNvGrpSpPr>
          <a:grpSpLocks/>
        </xdr:cNvGrpSpPr>
      </xdr:nvGrpSpPr>
      <xdr:grpSpPr bwMode="auto">
        <a:xfrm>
          <a:off x="1943878" y="6370540"/>
          <a:ext cx="0" cy="102183"/>
          <a:chOff x="5475762" y="47760700"/>
          <a:chExt cx="314325" cy="230209"/>
        </a:xfrm>
      </xdr:grpSpPr>
      <xdr:cxnSp macro="">
        <xdr:nvCxnSpPr>
          <xdr:cNvPr id="480" name="Straight Connector 479">
            <a:extLst>
              <a:ext uri="{FF2B5EF4-FFF2-40B4-BE49-F238E27FC236}">
                <a16:creationId xmlns:a16="http://schemas.microsoft.com/office/drawing/2014/main" id="{B1A8BA6D-5EA6-B16C-C080-F899FFCF79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1" name="Straight Connector 529">
            <a:extLst>
              <a:ext uri="{FF2B5EF4-FFF2-40B4-BE49-F238E27FC236}">
                <a16:creationId xmlns:a16="http://schemas.microsoft.com/office/drawing/2014/main" id="{D6029D01-643D-F38D-34BD-8B44F14B24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2" name="Straight Connector 531">
            <a:extLst>
              <a:ext uri="{FF2B5EF4-FFF2-40B4-BE49-F238E27FC236}">
                <a16:creationId xmlns:a16="http://schemas.microsoft.com/office/drawing/2014/main" id="{E5748B19-13C9-70A7-65CA-619828E3B0D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83" name="Straight Connector 533">
            <a:extLst>
              <a:ext uri="{FF2B5EF4-FFF2-40B4-BE49-F238E27FC236}">
                <a16:creationId xmlns:a16="http://schemas.microsoft.com/office/drawing/2014/main" id="{F926BE12-47C7-B26C-D17B-957C62E6F8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4" name="Straight Connector 535">
            <a:extLst>
              <a:ext uri="{FF2B5EF4-FFF2-40B4-BE49-F238E27FC236}">
                <a16:creationId xmlns:a16="http://schemas.microsoft.com/office/drawing/2014/main" id="{A458F876-9BE3-CDEB-703A-276B70CD9E8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85" name="Straight Connector 537">
            <a:extLst>
              <a:ext uri="{FF2B5EF4-FFF2-40B4-BE49-F238E27FC236}">
                <a16:creationId xmlns:a16="http://schemas.microsoft.com/office/drawing/2014/main" id="{2C75A168-B512-7E50-B7B6-0EF1F4463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86" name="Group 1008">
          <a:extLst>
            <a:ext uri="{FF2B5EF4-FFF2-40B4-BE49-F238E27FC236}">
              <a16:creationId xmlns:a16="http://schemas.microsoft.com/office/drawing/2014/main" id="{9E48DE43-6CE8-47C3-B866-09AA15E501F7}"/>
            </a:ext>
          </a:extLst>
        </xdr:cNvPr>
        <xdr:cNvGrpSpPr>
          <a:grpSpLocks/>
        </xdr:cNvGrpSpPr>
      </xdr:nvGrpSpPr>
      <xdr:grpSpPr bwMode="auto">
        <a:xfrm>
          <a:off x="1943878" y="6370540"/>
          <a:ext cx="0" cy="102183"/>
          <a:chOff x="5475762" y="47760700"/>
          <a:chExt cx="314325" cy="230209"/>
        </a:xfrm>
      </xdr:grpSpPr>
      <xdr:cxnSp macro="">
        <xdr:nvCxnSpPr>
          <xdr:cNvPr id="487" name="Straight Connector 486">
            <a:extLst>
              <a:ext uri="{FF2B5EF4-FFF2-40B4-BE49-F238E27FC236}">
                <a16:creationId xmlns:a16="http://schemas.microsoft.com/office/drawing/2014/main" id="{DC445DB8-AD9E-8F57-E6C9-0277F77ECA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88" name="Straight Connector 529">
            <a:extLst>
              <a:ext uri="{FF2B5EF4-FFF2-40B4-BE49-F238E27FC236}">
                <a16:creationId xmlns:a16="http://schemas.microsoft.com/office/drawing/2014/main" id="{A7003435-8569-902F-A5CB-09BAF0A9914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89" name="Straight Connector 531">
            <a:extLst>
              <a:ext uri="{FF2B5EF4-FFF2-40B4-BE49-F238E27FC236}">
                <a16:creationId xmlns:a16="http://schemas.microsoft.com/office/drawing/2014/main" id="{71E98AC7-19E0-B75F-8EE9-827FD1A65E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0" name="Straight Connector 533">
            <a:extLst>
              <a:ext uri="{FF2B5EF4-FFF2-40B4-BE49-F238E27FC236}">
                <a16:creationId xmlns:a16="http://schemas.microsoft.com/office/drawing/2014/main" id="{969E825C-4772-8912-7B55-0B7B80D4E4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1" name="Straight Connector 535">
            <a:extLst>
              <a:ext uri="{FF2B5EF4-FFF2-40B4-BE49-F238E27FC236}">
                <a16:creationId xmlns:a16="http://schemas.microsoft.com/office/drawing/2014/main" id="{B9BDB692-DC9A-38F0-9F62-4792D12BF0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2" name="Straight Connector 537">
            <a:extLst>
              <a:ext uri="{FF2B5EF4-FFF2-40B4-BE49-F238E27FC236}">
                <a16:creationId xmlns:a16="http://schemas.microsoft.com/office/drawing/2014/main" id="{4B235D0C-7E9C-27A0-EA7C-BF54C84FE18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493" name="Group 1008">
          <a:extLst>
            <a:ext uri="{FF2B5EF4-FFF2-40B4-BE49-F238E27FC236}">
              <a16:creationId xmlns:a16="http://schemas.microsoft.com/office/drawing/2014/main" id="{96051841-797C-4366-863E-CC707BBDBD2D}"/>
            </a:ext>
          </a:extLst>
        </xdr:cNvPr>
        <xdr:cNvGrpSpPr>
          <a:grpSpLocks/>
        </xdr:cNvGrpSpPr>
      </xdr:nvGrpSpPr>
      <xdr:grpSpPr bwMode="auto">
        <a:xfrm>
          <a:off x="1943878" y="6370540"/>
          <a:ext cx="0" cy="102183"/>
          <a:chOff x="5475762" y="47760700"/>
          <a:chExt cx="314325" cy="230209"/>
        </a:xfrm>
      </xdr:grpSpPr>
      <xdr:cxnSp macro="">
        <xdr:nvCxnSpPr>
          <xdr:cNvPr id="494" name="Straight Connector 493">
            <a:extLst>
              <a:ext uri="{FF2B5EF4-FFF2-40B4-BE49-F238E27FC236}">
                <a16:creationId xmlns:a16="http://schemas.microsoft.com/office/drawing/2014/main" id="{4945B1FE-533E-BFE8-79DF-2700C4F9A2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495" name="Straight Connector 529">
            <a:extLst>
              <a:ext uri="{FF2B5EF4-FFF2-40B4-BE49-F238E27FC236}">
                <a16:creationId xmlns:a16="http://schemas.microsoft.com/office/drawing/2014/main" id="{366A9A8C-0DC7-B8F1-A1E3-6ACF2009AA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496" name="Straight Connector 531">
            <a:extLst>
              <a:ext uri="{FF2B5EF4-FFF2-40B4-BE49-F238E27FC236}">
                <a16:creationId xmlns:a16="http://schemas.microsoft.com/office/drawing/2014/main" id="{2AB81CFF-3184-9BCD-4C27-10E65A121E7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497" name="Straight Connector 533">
            <a:extLst>
              <a:ext uri="{FF2B5EF4-FFF2-40B4-BE49-F238E27FC236}">
                <a16:creationId xmlns:a16="http://schemas.microsoft.com/office/drawing/2014/main" id="{BEEAFDAB-8254-523C-2D63-C3BA28E806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8" name="Straight Connector 535">
            <a:extLst>
              <a:ext uri="{FF2B5EF4-FFF2-40B4-BE49-F238E27FC236}">
                <a16:creationId xmlns:a16="http://schemas.microsoft.com/office/drawing/2014/main" id="{0E9DD1BA-3EC0-56F5-6198-79C0A69FB6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499" name="Straight Connector 537">
            <a:extLst>
              <a:ext uri="{FF2B5EF4-FFF2-40B4-BE49-F238E27FC236}">
                <a16:creationId xmlns:a16="http://schemas.microsoft.com/office/drawing/2014/main" id="{97E21EF3-99E9-1C95-69E3-401415DF9C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0" name="Group 1008">
          <a:extLst>
            <a:ext uri="{FF2B5EF4-FFF2-40B4-BE49-F238E27FC236}">
              <a16:creationId xmlns:a16="http://schemas.microsoft.com/office/drawing/2014/main" id="{CA260AAA-D2F5-4F92-8937-1A4D07B5E38F}"/>
            </a:ext>
          </a:extLst>
        </xdr:cNvPr>
        <xdr:cNvGrpSpPr>
          <a:grpSpLocks/>
        </xdr:cNvGrpSpPr>
      </xdr:nvGrpSpPr>
      <xdr:grpSpPr bwMode="auto">
        <a:xfrm>
          <a:off x="1943878" y="6370540"/>
          <a:ext cx="0" cy="102183"/>
          <a:chOff x="5475762" y="47760700"/>
          <a:chExt cx="314325" cy="230209"/>
        </a:xfrm>
      </xdr:grpSpPr>
      <xdr:cxnSp macro="">
        <xdr:nvCxnSpPr>
          <xdr:cNvPr id="501" name="Straight Connector 500">
            <a:extLst>
              <a:ext uri="{FF2B5EF4-FFF2-40B4-BE49-F238E27FC236}">
                <a16:creationId xmlns:a16="http://schemas.microsoft.com/office/drawing/2014/main" id="{FE9206B5-E3E5-3DAF-F65E-54A2C9C522E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2" name="Straight Connector 529">
            <a:extLst>
              <a:ext uri="{FF2B5EF4-FFF2-40B4-BE49-F238E27FC236}">
                <a16:creationId xmlns:a16="http://schemas.microsoft.com/office/drawing/2014/main" id="{69C8C5A3-4573-C5B2-ECFD-C0F8AC36BF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03" name="Straight Connector 531">
            <a:extLst>
              <a:ext uri="{FF2B5EF4-FFF2-40B4-BE49-F238E27FC236}">
                <a16:creationId xmlns:a16="http://schemas.microsoft.com/office/drawing/2014/main" id="{9C6D6525-7AD0-3F77-EB01-74DF2E2AC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04" name="Straight Connector 533">
            <a:extLst>
              <a:ext uri="{FF2B5EF4-FFF2-40B4-BE49-F238E27FC236}">
                <a16:creationId xmlns:a16="http://schemas.microsoft.com/office/drawing/2014/main" id="{0F6267BB-5BB0-1BF9-28E6-C696714082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5" name="Straight Connector 535">
            <a:extLst>
              <a:ext uri="{FF2B5EF4-FFF2-40B4-BE49-F238E27FC236}">
                <a16:creationId xmlns:a16="http://schemas.microsoft.com/office/drawing/2014/main" id="{B2A4F1A7-8F8D-E153-1D4D-EF69417243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06" name="Straight Connector 537">
            <a:extLst>
              <a:ext uri="{FF2B5EF4-FFF2-40B4-BE49-F238E27FC236}">
                <a16:creationId xmlns:a16="http://schemas.microsoft.com/office/drawing/2014/main" id="{AAC261B3-F28F-2525-F03A-8D5F5221C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07" name="Group 1008">
          <a:extLst>
            <a:ext uri="{FF2B5EF4-FFF2-40B4-BE49-F238E27FC236}">
              <a16:creationId xmlns:a16="http://schemas.microsoft.com/office/drawing/2014/main" id="{7BE84219-86D6-40D2-BA87-2193691005F8}"/>
            </a:ext>
          </a:extLst>
        </xdr:cNvPr>
        <xdr:cNvGrpSpPr>
          <a:grpSpLocks/>
        </xdr:cNvGrpSpPr>
      </xdr:nvGrpSpPr>
      <xdr:grpSpPr bwMode="auto">
        <a:xfrm>
          <a:off x="1943878" y="6370540"/>
          <a:ext cx="0" cy="102183"/>
          <a:chOff x="5475762" y="47760700"/>
          <a:chExt cx="314325" cy="230209"/>
        </a:xfrm>
      </xdr:grpSpPr>
      <xdr:cxnSp macro="">
        <xdr:nvCxnSpPr>
          <xdr:cNvPr id="508" name="Straight Connector 507">
            <a:extLst>
              <a:ext uri="{FF2B5EF4-FFF2-40B4-BE49-F238E27FC236}">
                <a16:creationId xmlns:a16="http://schemas.microsoft.com/office/drawing/2014/main" id="{F17F0C20-9BB2-BAF2-5C56-0BD9DA1EEA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09" name="Straight Connector 529">
            <a:extLst>
              <a:ext uri="{FF2B5EF4-FFF2-40B4-BE49-F238E27FC236}">
                <a16:creationId xmlns:a16="http://schemas.microsoft.com/office/drawing/2014/main" id="{C2AC0A7E-B57E-DE2B-CDE9-DFF5E6D1EA6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0" name="Straight Connector 531">
            <a:extLst>
              <a:ext uri="{FF2B5EF4-FFF2-40B4-BE49-F238E27FC236}">
                <a16:creationId xmlns:a16="http://schemas.microsoft.com/office/drawing/2014/main" id="{0CF2424D-0EB9-356C-B4A3-E9DADE3D1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1" name="Straight Connector 533">
            <a:extLst>
              <a:ext uri="{FF2B5EF4-FFF2-40B4-BE49-F238E27FC236}">
                <a16:creationId xmlns:a16="http://schemas.microsoft.com/office/drawing/2014/main" id="{41C61BA7-7A7E-807B-848D-E5457BA33B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2" name="Straight Connector 535">
            <a:extLst>
              <a:ext uri="{FF2B5EF4-FFF2-40B4-BE49-F238E27FC236}">
                <a16:creationId xmlns:a16="http://schemas.microsoft.com/office/drawing/2014/main" id="{33018DDE-81F0-A335-85BB-78F23FE9B8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3" name="Straight Connector 537">
            <a:extLst>
              <a:ext uri="{FF2B5EF4-FFF2-40B4-BE49-F238E27FC236}">
                <a16:creationId xmlns:a16="http://schemas.microsoft.com/office/drawing/2014/main" id="{099D3FFF-EE87-C9A2-D906-DE868DF2C21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14" name="Group 1008">
          <a:extLst>
            <a:ext uri="{FF2B5EF4-FFF2-40B4-BE49-F238E27FC236}">
              <a16:creationId xmlns:a16="http://schemas.microsoft.com/office/drawing/2014/main" id="{57714978-1DF7-4295-A9CA-F9BA3178D51B}"/>
            </a:ext>
          </a:extLst>
        </xdr:cNvPr>
        <xdr:cNvGrpSpPr>
          <a:grpSpLocks/>
        </xdr:cNvGrpSpPr>
      </xdr:nvGrpSpPr>
      <xdr:grpSpPr bwMode="auto">
        <a:xfrm>
          <a:off x="1943878" y="6370540"/>
          <a:ext cx="0" cy="102183"/>
          <a:chOff x="5475762" y="47760700"/>
          <a:chExt cx="314325" cy="230209"/>
        </a:xfrm>
      </xdr:grpSpPr>
      <xdr:cxnSp macro="">
        <xdr:nvCxnSpPr>
          <xdr:cNvPr id="515" name="Straight Connector 514">
            <a:extLst>
              <a:ext uri="{FF2B5EF4-FFF2-40B4-BE49-F238E27FC236}">
                <a16:creationId xmlns:a16="http://schemas.microsoft.com/office/drawing/2014/main" id="{E93D55C8-5F13-462E-18B8-686C95BE128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16" name="Straight Connector 529">
            <a:extLst>
              <a:ext uri="{FF2B5EF4-FFF2-40B4-BE49-F238E27FC236}">
                <a16:creationId xmlns:a16="http://schemas.microsoft.com/office/drawing/2014/main" id="{0B973AFC-84A5-198A-3590-CD2B4C03CE3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17" name="Straight Connector 531">
            <a:extLst>
              <a:ext uri="{FF2B5EF4-FFF2-40B4-BE49-F238E27FC236}">
                <a16:creationId xmlns:a16="http://schemas.microsoft.com/office/drawing/2014/main" id="{F9791722-B67D-5345-B1A5-90558CDFC13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18" name="Straight Connector 533">
            <a:extLst>
              <a:ext uri="{FF2B5EF4-FFF2-40B4-BE49-F238E27FC236}">
                <a16:creationId xmlns:a16="http://schemas.microsoft.com/office/drawing/2014/main" id="{68694A38-146F-75EB-E26E-80190CF94B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19" name="Straight Connector 535">
            <a:extLst>
              <a:ext uri="{FF2B5EF4-FFF2-40B4-BE49-F238E27FC236}">
                <a16:creationId xmlns:a16="http://schemas.microsoft.com/office/drawing/2014/main" id="{72B6D154-1308-240D-9F47-5D6A558401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0" name="Straight Connector 537">
            <a:extLst>
              <a:ext uri="{FF2B5EF4-FFF2-40B4-BE49-F238E27FC236}">
                <a16:creationId xmlns:a16="http://schemas.microsoft.com/office/drawing/2014/main" id="{C1744CAC-4164-806C-684C-B1FA020AC3F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1" name="Group 1008">
          <a:extLst>
            <a:ext uri="{FF2B5EF4-FFF2-40B4-BE49-F238E27FC236}">
              <a16:creationId xmlns:a16="http://schemas.microsoft.com/office/drawing/2014/main" id="{C5FBB536-28AD-4247-99D7-4F5CF5F0A374}"/>
            </a:ext>
          </a:extLst>
        </xdr:cNvPr>
        <xdr:cNvGrpSpPr>
          <a:grpSpLocks/>
        </xdr:cNvGrpSpPr>
      </xdr:nvGrpSpPr>
      <xdr:grpSpPr bwMode="auto">
        <a:xfrm>
          <a:off x="1943878" y="6370540"/>
          <a:ext cx="0" cy="102183"/>
          <a:chOff x="5475762" y="47760700"/>
          <a:chExt cx="314325" cy="230209"/>
        </a:xfrm>
      </xdr:grpSpPr>
      <xdr:cxnSp macro="">
        <xdr:nvCxnSpPr>
          <xdr:cNvPr id="522" name="Straight Connector 521">
            <a:extLst>
              <a:ext uri="{FF2B5EF4-FFF2-40B4-BE49-F238E27FC236}">
                <a16:creationId xmlns:a16="http://schemas.microsoft.com/office/drawing/2014/main" id="{3135E47A-A967-CDB4-D0E2-D9754D0D3D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23" name="Straight Connector 529">
            <a:extLst>
              <a:ext uri="{FF2B5EF4-FFF2-40B4-BE49-F238E27FC236}">
                <a16:creationId xmlns:a16="http://schemas.microsoft.com/office/drawing/2014/main" id="{99AC9669-48BC-89DA-3DB1-B9F3524A816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24" name="Straight Connector 531">
            <a:extLst>
              <a:ext uri="{FF2B5EF4-FFF2-40B4-BE49-F238E27FC236}">
                <a16:creationId xmlns:a16="http://schemas.microsoft.com/office/drawing/2014/main" id="{58195C89-01E9-112B-75CD-301EFFCBAC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25" name="Straight Connector 533">
            <a:extLst>
              <a:ext uri="{FF2B5EF4-FFF2-40B4-BE49-F238E27FC236}">
                <a16:creationId xmlns:a16="http://schemas.microsoft.com/office/drawing/2014/main" id="{C1827E04-21F6-9376-D0D5-70B85C3287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6" name="Straight Connector 535">
            <a:extLst>
              <a:ext uri="{FF2B5EF4-FFF2-40B4-BE49-F238E27FC236}">
                <a16:creationId xmlns:a16="http://schemas.microsoft.com/office/drawing/2014/main" id="{F724E24B-3DD9-CB27-34DB-9296D467A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27" name="Straight Connector 537">
            <a:extLst>
              <a:ext uri="{FF2B5EF4-FFF2-40B4-BE49-F238E27FC236}">
                <a16:creationId xmlns:a16="http://schemas.microsoft.com/office/drawing/2014/main" id="{717BC420-56C4-EFB1-41F8-CCC7BE93A3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28" name="Group 1008">
          <a:extLst>
            <a:ext uri="{FF2B5EF4-FFF2-40B4-BE49-F238E27FC236}">
              <a16:creationId xmlns:a16="http://schemas.microsoft.com/office/drawing/2014/main" id="{A0756262-5019-4735-AAC4-22B90C9D3A9C}"/>
            </a:ext>
          </a:extLst>
        </xdr:cNvPr>
        <xdr:cNvGrpSpPr>
          <a:grpSpLocks/>
        </xdr:cNvGrpSpPr>
      </xdr:nvGrpSpPr>
      <xdr:grpSpPr bwMode="auto">
        <a:xfrm>
          <a:off x="1943878" y="6370540"/>
          <a:ext cx="0" cy="102183"/>
          <a:chOff x="5475762" y="47760700"/>
          <a:chExt cx="314325" cy="230209"/>
        </a:xfrm>
      </xdr:grpSpPr>
      <xdr:cxnSp macro="">
        <xdr:nvCxnSpPr>
          <xdr:cNvPr id="529" name="Straight Connector 528">
            <a:extLst>
              <a:ext uri="{FF2B5EF4-FFF2-40B4-BE49-F238E27FC236}">
                <a16:creationId xmlns:a16="http://schemas.microsoft.com/office/drawing/2014/main" id="{AABCBBB7-B59C-0283-96CD-5AA277732E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0" name="Straight Connector 529">
            <a:extLst>
              <a:ext uri="{FF2B5EF4-FFF2-40B4-BE49-F238E27FC236}">
                <a16:creationId xmlns:a16="http://schemas.microsoft.com/office/drawing/2014/main" id="{A95B8EF0-FF46-F069-6F81-06BADBC52FA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1" name="Straight Connector 531">
            <a:extLst>
              <a:ext uri="{FF2B5EF4-FFF2-40B4-BE49-F238E27FC236}">
                <a16:creationId xmlns:a16="http://schemas.microsoft.com/office/drawing/2014/main" id="{6A3CE24B-EC73-4C55-E5D2-F3C35BC0538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2" name="Straight Connector 533">
            <a:extLst>
              <a:ext uri="{FF2B5EF4-FFF2-40B4-BE49-F238E27FC236}">
                <a16:creationId xmlns:a16="http://schemas.microsoft.com/office/drawing/2014/main" id="{289873E1-D6DA-62D8-E834-FCA0CC066A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3" name="Straight Connector 535">
            <a:extLst>
              <a:ext uri="{FF2B5EF4-FFF2-40B4-BE49-F238E27FC236}">
                <a16:creationId xmlns:a16="http://schemas.microsoft.com/office/drawing/2014/main" id="{BD389EEF-D811-D759-E569-ED411D6477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34" name="Straight Connector 537">
            <a:extLst>
              <a:ext uri="{FF2B5EF4-FFF2-40B4-BE49-F238E27FC236}">
                <a16:creationId xmlns:a16="http://schemas.microsoft.com/office/drawing/2014/main" id="{5AA0E1E4-7B93-46D9-36CC-91D508481C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35" name="Group 1008">
          <a:extLst>
            <a:ext uri="{FF2B5EF4-FFF2-40B4-BE49-F238E27FC236}">
              <a16:creationId xmlns:a16="http://schemas.microsoft.com/office/drawing/2014/main" id="{B272296D-A1B3-4EA6-B5A4-D94B7E01E3A9}"/>
            </a:ext>
          </a:extLst>
        </xdr:cNvPr>
        <xdr:cNvGrpSpPr>
          <a:grpSpLocks/>
        </xdr:cNvGrpSpPr>
      </xdr:nvGrpSpPr>
      <xdr:grpSpPr bwMode="auto">
        <a:xfrm>
          <a:off x="1943878" y="6370540"/>
          <a:ext cx="0" cy="102183"/>
          <a:chOff x="5475762" y="47760700"/>
          <a:chExt cx="314325" cy="230209"/>
        </a:xfrm>
      </xdr:grpSpPr>
      <xdr:cxnSp macro="">
        <xdr:nvCxnSpPr>
          <xdr:cNvPr id="536" name="Straight Connector 535">
            <a:extLst>
              <a:ext uri="{FF2B5EF4-FFF2-40B4-BE49-F238E27FC236}">
                <a16:creationId xmlns:a16="http://schemas.microsoft.com/office/drawing/2014/main" id="{556758F9-4DC2-C1F8-1E65-5B456B8859C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37" name="Straight Connector 529">
            <a:extLst>
              <a:ext uri="{FF2B5EF4-FFF2-40B4-BE49-F238E27FC236}">
                <a16:creationId xmlns:a16="http://schemas.microsoft.com/office/drawing/2014/main" id="{DC34F992-9898-6069-4BE1-DF343CD61A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38" name="Straight Connector 531">
            <a:extLst>
              <a:ext uri="{FF2B5EF4-FFF2-40B4-BE49-F238E27FC236}">
                <a16:creationId xmlns:a16="http://schemas.microsoft.com/office/drawing/2014/main" id="{AC3FE12A-31BA-29B6-79DC-1F730E5F8C6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39" name="Straight Connector 533">
            <a:extLst>
              <a:ext uri="{FF2B5EF4-FFF2-40B4-BE49-F238E27FC236}">
                <a16:creationId xmlns:a16="http://schemas.microsoft.com/office/drawing/2014/main" id="{C9A67ECF-5F6E-9092-9471-1F99F02CE9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0" name="Straight Connector 535">
            <a:extLst>
              <a:ext uri="{FF2B5EF4-FFF2-40B4-BE49-F238E27FC236}">
                <a16:creationId xmlns:a16="http://schemas.microsoft.com/office/drawing/2014/main" id="{6710046E-8AA7-0572-D39F-1CE28A320B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1" name="Straight Connector 537">
            <a:extLst>
              <a:ext uri="{FF2B5EF4-FFF2-40B4-BE49-F238E27FC236}">
                <a16:creationId xmlns:a16="http://schemas.microsoft.com/office/drawing/2014/main" id="{481BD7CE-E511-0F17-8386-1F68C4FF6B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2" name="Group 1008">
          <a:extLst>
            <a:ext uri="{FF2B5EF4-FFF2-40B4-BE49-F238E27FC236}">
              <a16:creationId xmlns:a16="http://schemas.microsoft.com/office/drawing/2014/main" id="{654083BD-AB22-4F37-8E5F-EC9C272D80FF}"/>
            </a:ext>
          </a:extLst>
        </xdr:cNvPr>
        <xdr:cNvGrpSpPr>
          <a:grpSpLocks/>
        </xdr:cNvGrpSpPr>
      </xdr:nvGrpSpPr>
      <xdr:grpSpPr bwMode="auto">
        <a:xfrm>
          <a:off x="1943878" y="6370540"/>
          <a:ext cx="0" cy="102183"/>
          <a:chOff x="5475762" y="47760700"/>
          <a:chExt cx="314325" cy="230209"/>
        </a:xfrm>
      </xdr:grpSpPr>
      <xdr:cxnSp macro="">
        <xdr:nvCxnSpPr>
          <xdr:cNvPr id="543" name="Straight Connector 542">
            <a:extLst>
              <a:ext uri="{FF2B5EF4-FFF2-40B4-BE49-F238E27FC236}">
                <a16:creationId xmlns:a16="http://schemas.microsoft.com/office/drawing/2014/main" id="{C1C1634D-8D21-0CF9-956F-09C07CD64C8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44" name="Straight Connector 529">
            <a:extLst>
              <a:ext uri="{FF2B5EF4-FFF2-40B4-BE49-F238E27FC236}">
                <a16:creationId xmlns:a16="http://schemas.microsoft.com/office/drawing/2014/main" id="{B7DCDAF8-D062-69F0-E85E-8BD8295E35F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45" name="Straight Connector 531">
            <a:extLst>
              <a:ext uri="{FF2B5EF4-FFF2-40B4-BE49-F238E27FC236}">
                <a16:creationId xmlns:a16="http://schemas.microsoft.com/office/drawing/2014/main" id="{59F72B08-A776-CBA5-CBC1-4DAEB1C617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46" name="Straight Connector 533">
            <a:extLst>
              <a:ext uri="{FF2B5EF4-FFF2-40B4-BE49-F238E27FC236}">
                <a16:creationId xmlns:a16="http://schemas.microsoft.com/office/drawing/2014/main" id="{D2F09BB0-160B-3681-7904-9AF13CAF8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7" name="Straight Connector 535">
            <a:extLst>
              <a:ext uri="{FF2B5EF4-FFF2-40B4-BE49-F238E27FC236}">
                <a16:creationId xmlns:a16="http://schemas.microsoft.com/office/drawing/2014/main" id="{6DB8A5B7-70D2-74D4-D822-AE6A8B6C6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48" name="Straight Connector 537">
            <a:extLst>
              <a:ext uri="{FF2B5EF4-FFF2-40B4-BE49-F238E27FC236}">
                <a16:creationId xmlns:a16="http://schemas.microsoft.com/office/drawing/2014/main" id="{344D56BC-72A4-A92A-0B08-C482C548D1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49" name="Group 1008">
          <a:extLst>
            <a:ext uri="{FF2B5EF4-FFF2-40B4-BE49-F238E27FC236}">
              <a16:creationId xmlns:a16="http://schemas.microsoft.com/office/drawing/2014/main" id="{AA82C88B-7F4B-4B78-9D30-30659A42E158}"/>
            </a:ext>
          </a:extLst>
        </xdr:cNvPr>
        <xdr:cNvGrpSpPr>
          <a:grpSpLocks/>
        </xdr:cNvGrpSpPr>
      </xdr:nvGrpSpPr>
      <xdr:grpSpPr bwMode="auto">
        <a:xfrm>
          <a:off x="1943878" y="6370540"/>
          <a:ext cx="0" cy="102183"/>
          <a:chOff x="5475762" y="47760700"/>
          <a:chExt cx="314325" cy="230209"/>
        </a:xfrm>
      </xdr:grpSpPr>
      <xdr:cxnSp macro="">
        <xdr:nvCxnSpPr>
          <xdr:cNvPr id="550" name="Straight Connector 549">
            <a:extLst>
              <a:ext uri="{FF2B5EF4-FFF2-40B4-BE49-F238E27FC236}">
                <a16:creationId xmlns:a16="http://schemas.microsoft.com/office/drawing/2014/main" id="{9349BD8E-B85A-6FF0-E16F-4589192F7D1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1" name="Straight Connector 529">
            <a:extLst>
              <a:ext uri="{FF2B5EF4-FFF2-40B4-BE49-F238E27FC236}">
                <a16:creationId xmlns:a16="http://schemas.microsoft.com/office/drawing/2014/main" id="{2453DA4F-EF43-92F4-4427-E9ECF2FF7D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2" name="Straight Connector 531">
            <a:extLst>
              <a:ext uri="{FF2B5EF4-FFF2-40B4-BE49-F238E27FC236}">
                <a16:creationId xmlns:a16="http://schemas.microsoft.com/office/drawing/2014/main" id="{748373CA-6C86-6467-A780-F0FDABC966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53" name="Straight Connector 533">
            <a:extLst>
              <a:ext uri="{FF2B5EF4-FFF2-40B4-BE49-F238E27FC236}">
                <a16:creationId xmlns:a16="http://schemas.microsoft.com/office/drawing/2014/main" id="{A90537A6-A4F9-2B14-86F9-7C314F9C9E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4" name="Straight Connector 535">
            <a:extLst>
              <a:ext uri="{FF2B5EF4-FFF2-40B4-BE49-F238E27FC236}">
                <a16:creationId xmlns:a16="http://schemas.microsoft.com/office/drawing/2014/main" id="{16200E29-730D-7A41-ECAD-FD4B27DAC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55" name="Straight Connector 537">
            <a:extLst>
              <a:ext uri="{FF2B5EF4-FFF2-40B4-BE49-F238E27FC236}">
                <a16:creationId xmlns:a16="http://schemas.microsoft.com/office/drawing/2014/main" id="{0B865008-3A79-EB1D-C79A-4F2C81940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56" name="Group 1008">
          <a:extLst>
            <a:ext uri="{FF2B5EF4-FFF2-40B4-BE49-F238E27FC236}">
              <a16:creationId xmlns:a16="http://schemas.microsoft.com/office/drawing/2014/main" id="{D935F270-272F-4502-82E7-A8B7532EC255}"/>
            </a:ext>
          </a:extLst>
        </xdr:cNvPr>
        <xdr:cNvGrpSpPr>
          <a:grpSpLocks/>
        </xdr:cNvGrpSpPr>
      </xdr:nvGrpSpPr>
      <xdr:grpSpPr bwMode="auto">
        <a:xfrm>
          <a:off x="1943878" y="6370540"/>
          <a:ext cx="0" cy="102183"/>
          <a:chOff x="5475762" y="47760700"/>
          <a:chExt cx="314325" cy="230209"/>
        </a:xfrm>
      </xdr:grpSpPr>
      <xdr:cxnSp macro="">
        <xdr:nvCxnSpPr>
          <xdr:cNvPr id="557" name="Straight Connector 556">
            <a:extLst>
              <a:ext uri="{FF2B5EF4-FFF2-40B4-BE49-F238E27FC236}">
                <a16:creationId xmlns:a16="http://schemas.microsoft.com/office/drawing/2014/main" id="{4F41F3BE-93F0-FA42-39B8-577E3116AC6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58" name="Straight Connector 529">
            <a:extLst>
              <a:ext uri="{FF2B5EF4-FFF2-40B4-BE49-F238E27FC236}">
                <a16:creationId xmlns:a16="http://schemas.microsoft.com/office/drawing/2014/main" id="{FDF1ADF8-7751-D1B3-6E89-27689F3DC5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59" name="Straight Connector 531">
            <a:extLst>
              <a:ext uri="{FF2B5EF4-FFF2-40B4-BE49-F238E27FC236}">
                <a16:creationId xmlns:a16="http://schemas.microsoft.com/office/drawing/2014/main" id="{5CA2F47B-470B-6C7F-82E8-6C738EF206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0" name="Straight Connector 533">
            <a:extLst>
              <a:ext uri="{FF2B5EF4-FFF2-40B4-BE49-F238E27FC236}">
                <a16:creationId xmlns:a16="http://schemas.microsoft.com/office/drawing/2014/main" id="{806659C1-B0A2-2B15-7FE5-E7CD03573A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1" name="Straight Connector 535">
            <a:extLst>
              <a:ext uri="{FF2B5EF4-FFF2-40B4-BE49-F238E27FC236}">
                <a16:creationId xmlns:a16="http://schemas.microsoft.com/office/drawing/2014/main" id="{BA583FD1-24EA-AC85-4370-50A5CF8120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2" name="Straight Connector 537">
            <a:extLst>
              <a:ext uri="{FF2B5EF4-FFF2-40B4-BE49-F238E27FC236}">
                <a16:creationId xmlns:a16="http://schemas.microsoft.com/office/drawing/2014/main" id="{A9F1D0C2-F1F4-8447-B650-A1BA45605E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63" name="Group 1008">
          <a:extLst>
            <a:ext uri="{FF2B5EF4-FFF2-40B4-BE49-F238E27FC236}">
              <a16:creationId xmlns:a16="http://schemas.microsoft.com/office/drawing/2014/main" id="{6E9C1BC7-B2DB-4E34-83C6-87E706FEFD3B}"/>
            </a:ext>
          </a:extLst>
        </xdr:cNvPr>
        <xdr:cNvGrpSpPr>
          <a:grpSpLocks/>
        </xdr:cNvGrpSpPr>
      </xdr:nvGrpSpPr>
      <xdr:grpSpPr bwMode="auto">
        <a:xfrm>
          <a:off x="1943878" y="6370540"/>
          <a:ext cx="0" cy="102183"/>
          <a:chOff x="5475762" y="47760700"/>
          <a:chExt cx="314325" cy="230209"/>
        </a:xfrm>
      </xdr:grpSpPr>
      <xdr:cxnSp macro="">
        <xdr:nvCxnSpPr>
          <xdr:cNvPr id="564" name="Straight Connector 563">
            <a:extLst>
              <a:ext uri="{FF2B5EF4-FFF2-40B4-BE49-F238E27FC236}">
                <a16:creationId xmlns:a16="http://schemas.microsoft.com/office/drawing/2014/main" id="{C1374F39-9766-92C5-D17A-33825CEB50D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65" name="Straight Connector 529">
            <a:extLst>
              <a:ext uri="{FF2B5EF4-FFF2-40B4-BE49-F238E27FC236}">
                <a16:creationId xmlns:a16="http://schemas.microsoft.com/office/drawing/2014/main" id="{4C5F5DE8-E1FD-E897-C4DC-D593844E5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66" name="Straight Connector 531">
            <a:extLst>
              <a:ext uri="{FF2B5EF4-FFF2-40B4-BE49-F238E27FC236}">
                <a16:creationId xmlns:a16="http://schemas.microsoft.com/office/drawing/2014/main" id="{3451E268-C4CE-5E75-377D-B094B3384E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67" name="Straight Connector 533">
            <a:extLst>
              <a:ext uri="{FF2B5EF4-FFF2-40B4-BE49-F238E27FC236}">
                <a16:creationId xmlns:a16="http://schemas.microsoft.com/office/drawing/2014/main" id="{2CE7F579-A372-FACE-B001-585F1C53A0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8" name="Straight Connector 535">
            <a:extLst>
              <a:ext uri="{FF2B5EF4-FFF2-40B4-BE49-F238E27FC236}">
                <a16:creationId xmlns:a16="http://schemas.microsoft.com/office/drawing/2014/main" id="{FC6B7724-A962-E9B7-030C-7E9E390336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69" name="Straight Connector 537">
            <a:extLst>
              <a:ext uri="{FF2B5EF4-FFF2-40B4-BE49-F238E27FC236}">
                <a16:creationId xmlns:a16="http://schemas.microsoft.com/office/drawing/2014/main" id="{A7BC837C-5992-ABAD-AF21-B49B33B9CE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32</xdr:row>
      <xdr:rowOff>104775</xdr:rowOff>
    </xdr:from>
    <xdr:to>
      <xdr:col>6</xdr:col>
      <xdr:colOff>0</xdr:colOff>
      <xdr:row>33</xdr:row>
      <xdr:rowOff>19050</xdr:rowOff>
    </xdr:to>
    <xdr:grpSp>
      <xdr:nvGrpSpPr>
        <xdr:cNvPr id="570" name="Group 1008">
          <a:extLst>
            <a:ext uri="{FF2B5EF4-FFF2-40B4-BE49-F238E27FC236}">
              <a16:creationId xmlns:a16="http://schemas.microsoft.com/office/drawing/2014/main" id="{4C0E855F-7C59-4470-A16A-D30AF970CE94}"/>
            </a:ext>
          </a:extLst>
        </xdr:cNvPr>
        <xdr:cNvGrpSpPr>
          <a:grpSpLocks/>
        </xdr:cNvGrpSpPr>
      </xdr:nvGrpSpPr>
      <xdr:grpSpPr bwMode="auto">
        <a:xfrm>
          <a:off x="1943878" y="6370540"/>
          <a:ext cx="0" cy="102183"/>
          <a:chOff x="5475762" y="47760700"/>
          <a:chExt cx="314325" cy="230209"/>
        </a:xfrm>
      </xdr:grpSpPr>
      <xdr:cxnSp macro="">
        <xdr:nvCxnSpPr>
          <xdr:cNvPr id="571" name="Straight Connector 570">
            <a:extLst>
              <a:ext uri="{FF2B5EF4-FFF2-40B4-BE49-F238E27FC236}">
                <a16:creationId xmlns:a16="http://schemas.microsoft.com/office/drawing/2014/main" id="{B9EF5328-6A5D-8AF1-7A6F-A0AF268127F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572" name="Straight Connector 529">
            <a:extLst>
              <a:ext uri="{FF2B5EF4-FFF2-40B4-BE49-F238E27FC236}">
                <a16:creationId xmlns:a16="http://schemas.microsoft.com/office/drawing/2014/main" id="{7778EACB-03DF-612D-3BAB-EA3AE6CB67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573" name="Straight Connector 531">
            <a:extLst>
              <a:ext uri="{FF2B5EF4-FFF2-40B4-BE49-F238E27FC236}">
                <a16:creationId xmlns:a16="http://schemas.microsoft.com/office/drawing/2014/main" id="{6BB39DA1-6F63-43A9-A10A-3C4B85ACFE3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574" name="Straight Connector 533">
            <a:extLst>
              <a:ext uri="{FF2B5EF4-FFF2-40B4-BE49-F238E27FC236}">
                <a16:creationId xmlns:a16="http://schemas.microsoft.com/office/drawing/2014/main" id="{C4EDC5BA-22B5-7BC0-CCB5-113256BBC9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5" name="Straight Connector 535">
            <a:extLst>
              <a:ext uri="{FF2B5EF4-FFF2-40B4-BE49-F238E27FC236}">
                <a16:creationId xmlns:a16="http://schemas.microsoft.com/office/drawing/2014/main" id="{BD82010C-1ED7-092C-21EF-EE2646DFB4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576" name="Straight Connector 537">
            <a:extLst>
              <a:ext uri="{FF2B5EF4-FFF2-40B4-BE49-F238E27FC236}">
                <a16:creationId xmlns:a16="http://schemas.microsoft.com/office/drawing/2014/main" id="{79AA1EEE-1A45-A5F0-F6EB-FA34D638B7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29</xdr:row>
      <xdr:rowOff>57150</xdr:rowOff>
    </xdr:from>
    <xdr:to>
      <xdr:col>17</xdr:col>
      <xdr:colOff>0</xdr:colOff>
      <xdr:row>31</xdr:row>
      <xdr:rowOff>0</xdr:rowOff>
    </xdr:to>
    <xdr:sp macro="" textlink="">
      <xdr:nvSpPr>
        <xdr:cNvPr id="577" name="AutoShape 46">
          <a:extLst>
            <a:ext uri="{FF2B5EF4-FFF2-40B4-BE49-F238E27FC236}">
              <a16:creationId xmlns:a16="http://schemas.microsoft.com/office/drawing/2014/main" id="{E13AE6FB-DA66-4004-B4F8-4A5F36601DAF}"/>
            </a:ext>
          </a:extLst>
        </xdr:cNvPr>
        <xdr:cNvSpPr>
          <a:spLocks noChangeArrowheads="1"/>
        </xdr:cNvSpPr>
      </xdr:nvSpPr>
      <xdr:spPr bwMode="auto">
        <a:xfrm>
          <a:off x="4895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29</xdr:row>
      <xdr:rowOff>57150</xdr:rowOff>
    </xdr:from>
    <xdr:to>
      <xdr:col>19</xdr:col>
      <xdr:colOff>0</xdr:colOff>
      <xdr:row>31</xdr:row>
      <xdr:rowOff>0</xdr:rowOff>
    </xdr:to>
    <xdr:sp macro="" textlink="">
      <xdr:nvSpPr>
        <xdr:cNvPr id="578" name="AutoShape 46">
          <a:extLst>
            <a:ext uri="{FF2B5EF4-FFF2-40B4-BE49-F238E27FC236}">
              <a16:creationId xmlns:a16="http://schemas.microsoft.com/office/drawing/2014/main" id="{7424FD70-497B-4E42-BBFF-D22A94ED936D}"/>
            </a:ext>
          </a:extLst>
        </xdr:cNvPr>
        <xdr:cNvSpPr>
          <a:spLocks noChangeArrowheads="1"/>
        </xdr:cNvSpPr>
      </xdr:nvSpPr>
      <xdr:spPr bwMode="auto">
        <a:xfrm>
          <a:off x="5467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29</xdr:row>
      <xdr:rowOff>57150</xdr:rowOff>
    </xdr:from>
    <xdr:to>
      <xdr:col>21</xdr:col>
      <xdr:colOff>0</xdr:colOff>
      <xdr:row>31</xdr:row>
      <xdr:rowOff>0</xdr:rowOff>
    </xdr:to>
    <xdr:sp macro="" textlink="">
      <xdr:nvSpPr>
        <xdr:cNvPr id="579" name="AutoShape 46">
          <a:extLst>
            <a:ext uri="{FF2B5EF4-FFF2-40B4-BE49-F238E27FC236}">
              <a16:creationId xmlns:a16="http://schemas.microsoft.com/office/drawing/2014/main" id="{535A664A-7FBF-4C49-923B-5F9C0D498C96}"/>
            </a:ext>
          </a:extLst>
        </xdr:cNvPr>
        <xdr:cNvSpPr>
          <a:spLocks noChangeArrowheads="1"/>
        </xdr:cNvSpPr>
      </xdr:nvSpPr>
      <xdr:spPr bwMode="auto">
        <a:xfrm>
          <a:off x="6038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29</xdr:row>
      <xdr:rowOff>57150</xdr:rowOff>
    </xdr:from>
    <xdr:to>
      <xdr:col>23</xdr:col>
      <xdr:colOff>0</xdr:colOff>
      <xdr:row>31</xdr:row>
      <xdr:rowOff>0</xdr:rowOff>
    </xdr:to>
    <xdr:sp macro="" textlink="">
      <xdr:nvSpPr>
        <xdr:cNvPr id="580" name="AutoShape 46">
          <a:extLst>
            <a:ext uri="{FF2B5EF4-FFF2-40B4-BE49-F238E27FC236}">
              <a16:creationId xmlns:a16="http://schemas.microsoft.com/office/drawing/2014/main" id="{95032B39-EA4F-41BA-917A-EE12EF37BEAD}"/>
            </a:ext>
          </a:extLst>
        </xdr:cNvPr>
        <xdr:cNvSpPr>
          <a:spLocks noChangeArrowheads="1"/>
        </xdr:cNvSpPr>
      </xdr:nvSpPr>
      <xdr:spPr bwMode="auto">
        <a:xfrm>
          <a:off x="6610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29</xdr:row>
      <xdr:rowOff>57150</xdr:rowOff>
    </xdr:from>
    <xdr:to>
      <xdr:col>25</xdr:col>
      <xdr:colOff>0</xdr:colOff>
      <xdr:row>31</xdr:row>
      <xdr:rowOff>0</xdr:rowOff>
    </xdr:to>
    <xdr:sp macro="" textlink="">
      <xdr:nvSpPr>
        <xdr:cNvPr id="581" name="AutoShape 46">
          <a:extLst>
            <a:ext uri="{FF2B5EF4-FFF2-40B4-BE49-F238E27FC236}">
              <a16:creationId xmlns:a16="http://schemas.microsoft.com/office/drawing/2014/main" id="{06743E38-BF83-4B69-9CF1-15B031A82ACD}"/>
            </a:ext>
          </a:extLst>
        </xdr:cNvPr>
        <xdr:cNvSpPr>
          <a:spLocks noChangeArrowheads="1"/>
        </xdr:cNvSpPr>
      </xdr:nvSpPr>
      <xdr:spPr bwMode="auto">
        <a:xfrm>
          <a:off x="7181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29</xdr:row>
      <xdr:rowOff>57150</xdr:rowOff>
    </xdr:from>
    <xdr:to>
      <xdr:col>27</xdr:col>
      <xdr:colOff>0</xdr:colOff>
      <xdr:row>31</xdr:row>
      <xdr:rowOff>0</xdr:rowOff>
    </xdr:to>
    <xdr:sp macro="" textlink="">
      <xdr:nvSpPr>
        <xdr:cNvPr id="582" name="AutoShape 46">
          <a:extLst>
            <a:ext uri="{FF2B5EF4-FFF2-40B4-BE49-F238E27FC236}">
              <a16:creationId xmlns:a16="http://schemas.microsoft.com/office/drawing/2014/main" id="{795930AA-F61B-429F-BFFE-BCC27E9F37F9}"/>
            </a:ext>
          </a:extLst>
        </xdr:cNvPr>
        <xdr:cNvSpPr>
          <a:spLocks noChangeArrowheads="1"/>
        </xdr:cNvSpPr>
      </xdr:nvSpPr>
      <xdr:spPr bwMode="auto">
        <a:xfrm>
          <a:off x="7753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29</xdr:row>
      <xdr:rowOff>57150</xdr:rowOff>
    </xdr:from>
    <xdr:to>
      <xdr:col>29</xdr:col>
      <xdr:colOff>0</xdr:colOff>
      <xdr:row>31</xdr:row>
      <xdr:rowOff>0</xdr:rowOff>
    </xdr:to>
    <xdr:sp macro="" textlink="">
      <xdr:nvSpPr>
        <xdr:cNvPr id="583" name="AutoShape 46">
          <a:extLst>
            <a:ext uri="{FF2B5EF4-FFF2-40B4-BE49-F238E27FC236}">
              <a16:creationId xmlns:a16="http://schemas.microsoft.com/office/drawing/2014/main" id="{3FF5D3AF-055F-4846-B408-858821E14D62}"/>
            </a:ext>
          </a:extLst>
        </xdr:cNvPr>
        <xdr:cNvSpPr>
          <a:spLocks noChangeArrowheads="1"/>
        </xdr:cNvSpPr>
      </xdr:nvSpPr>
      <xdr:spPr bwMode="auto">
        <a:xfrm>
          <a:off x="8382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29</xdr:row>
      <xdr:rowOff>57150</xdr:rowOff>
    </xdr:from>
    <xdr:to>
      <xdr:col>31</xdr:col>
      <xdr:colOff>0</xdr:colOff>
      <xdr:row>31</xdr:row>
      <xdr:rowOff>0</xdr:rowOff>
    </xdr:to>
    <xdr:sp macro="" textlink="">
      <xdr:nvSpPr>
        <xdr:cNvPr id="584" name="AutoShape 46">
          <a:extLst>
            <a:ext uri="{FF2B5EF4-FFF2-40B4-BE49-F238E27FC236}">
              <a16:creationId xmlns:a16="http://schemas.microsoft.com/office/drawing/2014/main" id="{D56CCA41-A519-4035-95FC-738FFC553613}"/>
            </a:ext>
          </a:extLst>
        </xdr:cNvPr>
        <xdr:cNvSpPr>
          <a:spLocks noChangeArrowheads="1"/>
        </xdr:cNvSpPr>
      </xdr:nvSpPr>
      <xdr:spPr bwMode="auto">
        <a:xfrm>
          <a:off x="8953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29</xdr:row>
      <xdr:rowOff>57150</xdr:rowOff>
    </xdr:from>
    <xdr:to>
      <xdr:col>33</xdr:col>
      <xdr:colOff>0</xdr:colOff>
      <xdr:row>31</xdr:row>
      <xdr:rowOff>0</xdr:rowOff>
    </xdr:to>
    <xdr:sp macro="" textlink="">
      <xdr:nvSpPr>
        <xdr:cNvPr id="585" name="AutoShape 46">
          <a:extLst>
            <a:ext uri="{FF2B5EF4-FFF2-40B4-BE49-F238E27FC236}">
              <a16:creationId xmlns:a16="http://schemas.microsoft.com/office/drawing/2014/main" id="{781F9D14-C1C9-4193-9709-58D8BC74F655}"/>
            </a:ext>
          </a:extLst>
        </xdr:cNvPr>
        <xdr:cNvSpPr>
          <a:spLocks noChangeArrowheads="1"/>
        </xdr:cNvSpPr>
      </xdr:nvSpPr>
      <xdr:spPr bwMode="auto">
        <a:xfrm>
          <a:off x="9525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29</xdr:row>
      <xdr:rowOff>57150</xdr:rowOff>
    </xdr:from>
    <xdr:to>
      <xdr:col>35</xdr:col>
      <xdr:colOff>0</xdr:colOff>
      <xdr:row>31</xdr:row>
      <xdr:rowOff>0</xdr:rowOff>
    </xdr:to>
    <xdr:sp macro="" textlink="">
      <xdr:nvSpPr>
        <xdr:cNvPr id="586" name="AutoShape 46">
          <a:extLst>
            <a:ext uri="{FF2B5EF4-FFF2-40B4-BE49-F238E27FC236}">
              <a16:creationId xmlns:a16="http://schemas.microsoft.com/office/drawing/2014/main" id="{C4903491-0D05-47D4-9CF6-31E6269544A2}"/>
            </a:ext>
          </a:extLst>
        </xdr:cNvPr>
        <xdr:cNvSpPr>
          <a:spLocks noChangeArrowheads="1"/>
        </xdr:cNvSpPr>
      </xdr:nvSpPr>
      <xdr:spPr bwMode="auto">
        <a:xfrm>
          <a:off x="10096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29</xdr:row>
      <xdr:rowOff>57150</xdr:rowOff>
    </xdr:from>
    <xdr:to>
      <xdr:col>37</xdr:col>
      <xdr:colOff>0</xdr:colOff>
      <xdr:row>31</xdr:row>
      <xdr:rowOff>0</xdr:rowOff>
    </xdr:to>
    <xdr:sp macro="" textlink="">
      <xdr:nvSpPr>
        <xdr:cNvPr id="587" name="AutoShape 46">
          <a:extLst>
            <a:ext uri="{FF2B5EF4-FFF2-40B4-BE49-F238E27FC236}">
              <a16:creationId xmlns:a16="http://schemas.microsoft.com/office/drawing/2014/main" id="{61998B2D-911A-4464-86FF-231D02676EFA}"/>
            </a:ext>
          </a:extLst>
        </xdr:cNvPr>
        <xdr:cNvSpPr>
          <a:spLocks noChangeArrowheads="1"/>
        </xdr:cNvSpPr>
      </xdr:nvSpPr>
      <xdr:spPr bwMode="auto">
        <a:xfrm>
          <a:off x="11324167" y="57615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29</xdr:row>
      <xdr:rowOff>57150</xdr:rowOff>
    </xdr:from>
    <xdr:to>
      <xdr:col>39</xdr:col>
      <xdr:colOff>0</xdr:colOff>
      <xdr:row>31</xdr:row>
      <xdr:rowOff>0</xdr:rowOff>
    </xdr:to>
    <xdr:sp macro="" textlink="">
      <xdr:nvSpPr>
        <xdr:cNvPr id="588" name="AutoShape 46">
          <a:extLst>
            <a:ext uri="{FF2B5EF4-FFF2-40B4-BE49-F238E27FC236}">
              <a16:creationId xmlns:a16="http://schemas.microsoft.com/office/drawing/2014/main" id="{5619657E-2596-4475-9C8D-904B4609030E}"/>
            </a:ext>
          </a:extLst>
        </xdr:cNvPr>
        <xdr:cNvSpPr>
          <a:spLocks noChangeArrowheads="1"/>
        </xdr:cNvSpPr>
      </xdr:nvSpPr>
      <xdr:spPr bwMode="auto">
        <a:xfrm>
          <a:off x="112395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29</xdr:row>
      <xdr:rowOff>0</xdr:rowOff>
    </xdr:from>
    <xdr:to>
      <xdr:col>40</xdr:col>
      <xdr:colOff>330459</xdr:colOff>
      <xdr:row>31</xdr:row>
      <xdr:rowOff>0</xdr:rowOff>
    </xdr:to>
    <xdr:sp macro="" textlink="">
      <xdr:nvSpPr>
        <xdr:cNvPr id="589" name="AutoShape 46">
          <a:extLst>
            <a:ext uri="{FF2B5EF4-FFF2-40B4-BE49-F238E27FC236}">
              <a16:creationId xmlns:a16="http://schemas.microsoft.com/office/drawing/2014/main" id="{449A7208-C138-44FF-8215-E7B7B05DDD51}"/>
            </a:ext>
          </a:extLst>
        </xdr:cNvPr>
        <xdr:cNvSpPr>
          <a:spLocks noChangeArrowheads="1"/>
        </xdr:cNvSpPr>
      </xdr:nvSpPr>
      <xdr:spPr bwMode="auto">
        <a:xfrm>
          <a:off x="12771276" y="5802474"/>
          <a:ext cx="330459" cy="38877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29</xdr:row>
      <xdr:rowOff>9720</xdr:rowOff>
    </xdr:from>
    <xdr:to>
      <xdr:col>43</xdr:col>
      <xdr:colOff>0</xdr:colOff>
      <xdr:row>31</xdr:row>
      <xdr:rowOff>0</xdr:rowOff>
    </xdr:to>
    <xdr:sp macro="" textlink="">
      <xdr:nvSpPr>
        <xdr:cNvPr id="590" name="AutoShape 46">
          <a:extLst>
            <a:ext uri="{FF2B5EF4-FFF2-40B4-BE49-F238E27FC236}">
              <a16:creationId xmlns:a16="http://schemas.microsoft.com/office/drawing/2014/main" id="{10114127-6F41-4170-8564-9BF473CB32B2}"/>
            </a:ext>
          </a:extLst>
        </xdr:cNvPr>
        <xdr:cNvSpPr>
          <a:spLocks noChangeArrowheads="1"/>
        </xdr:cNvSpPr>
      </xdr:nvSpPr>
      <xdr:spPr bwMode="auto">
        <a:xfrm>
          <a:off x="13393316" y="5812194"/>
          <a:ext cx="340179" cy="37905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29</xdr:row>
      <xdr:rowOff>57150</xdr:rowOff>
    </xdr:from>
    <xdr:to>
      <xdr:col>45</xdr:col>
      <xdr:colOff>0</xdr:colOff>
      <xdr:row>31</xdr:row>
      <xdr:rowOff>0</xdr:rowOff>
    </xdr:to>
    <xdr:sp macro="" textlink="">
      <xdr:nvSpPr>
        <xdr:cNvPr id="591" name="AutoShape 46">
          <a:extLst>
            <a:ext uri="{FF2B5EF4-FFF2-40B4-BE49-F238E27FC236}">
              <a16:creationId xmlns:a16="http://schemas.microsoft.com/office/drawing/2014/main" id="{51AB73E6-728A-4EED-8811-3E234590EE0A}"/>
            </a:ext>
          </a:extLst>
        </xdr:cNvPr>
        <xdr:cNvSpPr>
          <a:spLocks noChangeArrowheads="1"/>
        </xdr:cNvSpPr>
      </xdr:nvSpPr>
      <xdr:spPr bwMode="auto">
        <a:xfrm>
          <a:off x="1295400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29</xdr:row>
      <xdr:rowOff>57150</xdr:rowOff>
    </xdr:from>
    <xdr:to>
      <xdr:col>11</xdr:col>
      <xdr:colOff>0</xdr:colOff>
      <xdr:row>31</xdr:row>
      <xdr:rowOff>0</xdr:rowOff>
    </xdr:to>
    <xdr:sp macro="" textlink="">
      <xdr:nvSpPr>
        <xdr:cNvPr id="592" name="AutoShape 46">
          <a:extLst>
            <a:ext uri="{FF2B5EF4-FFF2-40B4-BE49-F238E27FC236}">
              <a16:creationId xmlns:a16="http://schemas.microsoft.com/office/drawing/2014/main" id="{5129AFA6-3EB1-4B6D-8C9D-F9CFB62E621C}"/>
            </a:ext>
          </a:extLst>
        </xdr:cNvPr>
        <xdr:cNvSpPr>
          <a:spLocks noChangeArrowheads="1"/>
        </xdr:cNvSpPr>
      </xdr:nvSpPr>
      <xdr:spPr bwMode="auto">
        <a:xfrm>
          <a:off x="3181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29</xdr:row>
      <xdr:rowOff>57150</xdr:rowOff>
    </xdr:from>
    <xdr:to>
      <xdr:col>13</xdr:col>
      <xdr:colOff>0</xdr:colOff>
      <xdr:row>31</xdr:row>
      <xdr:rowOff>0</xdr:rowOff>
    </xdr:to>
    <xdr:sp macro="" textlink="">
      <xdr:nvSpPr>
        <xdr:cNvPr id="593" name="AutoShape 46">
          <a:extLst>
            <a:ext uri="{FF2B5EF4-FFF2-40B4-BE49-F238E27FC236}">
              <a16:creationId xmlns:a16="http://schemas.microsoft.com/office/drawing/2014/main" id="{733F461B-B3C8-4141-810E-F12A39659743}"/>
            </a:ext>
          </a:extLst>
        </xdr:cNvPr>
        <xdr:cNvSpPr>
          <a:spLocks noChangeArrowheads="1"/>
        </xdr:cNvSpPr>
      </xdr:nvSpPr>
      <xdr:spPr bwMode="auto">
        <a:xfrm>
          <a:off x="37528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29</xdr:row>
      <xdr:rowOff>57150</xdr:rowOff>
    </xdr:from>
    <xdr:to>
      <xdr:col>15</xdr:col>
      <xdr:colOff>0</xdr:colOff>
      <xdr:row>31</xdr:row>
      <xdr:rowOff>0</xdr:rowOff>
    </xdr:to>
    <xdr:sp macro="" textlink="">
      <xdr:nvSpPr>
        <xdr:cNvPr id="594" name="AutoShape 46">
          <a:extLst>
            <a:ext uri="{FF2B5EF4-FFF2-40B4-BE49-F238E27FC236}">
              <a16:creationId xmlns:a16="http://schemas.microsoft.com/office/drawing/2014/main" id="{9DB798BC-D51B-4F6C-A7CD-1582D8AA6BA7}"/>
            </a:ext>
          </a:extLst>
        </xdr:cNvPr>
        <xdr:cNvSpPr>
          <a:spLocks noChangeArrowheads="1"/>
        </xdr:cNvSpPr>
      </xdr:nvSpPr>
      <xdr:spPr bwMode="auto">
        <a:xfrm>
          <a:off x="4324350"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29</xdr:row>
      <xdr:rowOff>57150</xdr:rowOff>
    </xdr:from>
    <xdr:to>
      <xdr:col>9</xdr:col>
      <xdr:colOff>0</xdr:colOff>
      <xdr:row>31</xdr:row>
      <xdr:rowOff>0</xdr:rowOff>
    </xdr:to>
    <xdr:sp macro="" textlink="">
      <xdr:nvSpPr>
        <xdr:cNvPr id="595" name="AutoShape 46">
          <a:extLst>
            <a:ext uri="{FF2B5EF4-FFF2-40B4-BE49-F238E27FC236}">
              <a16:creationId xmlns:a16="http://schemas.microsoft.com/office/drawing/2014/main" id="{1EBF03DF-277E-4997-9598-5E2290A089AE}"/>
            </a:ext>
          </a:extLst>
        </xdr:cNvPr>
        <xdr:cNvSpPr>
          <a:spLocks noChangeArrowheads="1"/>
        </xdr:cNvSpPr>
      </xdr:nvSpPr>
      <xdr:spPr bwMode="auto">
        <a:xfrm>
          <a:off x="2409825" y="5629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29</xdr:row>
      <xdr:rowOff>57150</xdr:rowOff>
    </xdr:from>
    <xdr:to>
      <xdr:col>7</xdr:col>
      <xdr:colOff>0</xdr:colOff>
      <xdr:row>31</xdr:row>
      <xdr:rowOff>0</xdr:rowOff>
    </xdr:to>
    <xdr:sp macro="" textlink="">
      <xdr:nvSpPr>
        <xdr:cNvPr id="596" name="AutoShape 46">
          <a:extLst>
            <a:ext uri="{FF2B5EF4-FFF2-40B4-BE49-F238E27FC236}">
              <a16:creationId xmlns:a16="http://schemas.microsoft.com/office/drawing/2014/main" id="{A8769E73-65F6-4BB5-AD8A-82E86CF10BA5}"/>
            </a:ext>
          </a:extLst>
        </xdr:cNvPr>
        <xdr:cNvSpPr>
          <a:spLocks noChangeArrowheads="1"/>
        </xdr:cNvSpPr>
      </xdr:nvSpPr>
      <xdr:spPr bwMode="auto">
        <a:xfrm>
          <a:off x="1819275" y="5629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29</xdr:row>
      <xdr:rowOff>57150</xdr:rowOff>
    </xdr:from>
    <xdr:to>
      <xdr:col>5</xdr:col>
      <xdr:colOff>0</xdr:colOff>
      <xdr:row>31</xdr:row>
      <xdr:rowOff>0</xdr:rowOff>
    </xdr:to>
    <xdr:sp macro="" textlink="">
      <xdr:nvSpPr>
        <xdr:cNvPr id="597" name="AutoShape 46">
          <a:extLst>
            <a:ext uri="{FF2B5EF4-FFF2-40B4-BE49-F238E27FC236}">
              <a16:creationId xmlns:a16="http://schemas.microsoft.com/office/drawing/2014/main" id="{75C02319-6A20-437F-AB13-2E3C4460E9E2}"/>
            </a:ext>
          </a:extLst>
        </xdr:cNvPr>
        <xdr:cNvSpPr>
          <a:spLocks noChangeArrowheads="1"/>
        </xdr:cNvSpPr>
      </xdr:nvSpPr>
      <xdr:spPr bwMode="auto">
        <a:xfrm>
          <a:off x="1095375" y="5629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29</xdr:row>
      <xdr:rowOff>57150</xdr:rowOff>
    </xdr:from>
    <xdr:to>
      <xdr:col>3</xdr:col>
      <xdr:colOff>0</xdr:colOff>
      <xdr:row>31</xdr:row>
      <xdr:rowOff>0</xdr:rowOff>
    </xdr:to>
    <xdr:sp macro="" textlink="">
      <xdr:nvSpPr>
        <xdr:cNvPr id="598" name="AutoShape 46">
          <a:extLst>
            <a:ext uri="{FF2B5EF4-FFF2-40B4-BE49-F238E27FC236}">
              <a16:creationId xmlns:a16="http://schemas.microsoft.com/office/drawing/2014/main" id="{222ACE7C-BFDA-4C1C-90C8-91260C31FBEB}"/>
            </a:ext>
          </a:extLst>
        </xdr:cNvPr>
        <xdr:cNvSpPr>
          <a:spLocks noChangeArrowheads="1"/>
        </xdr:cNvSpPr>
      </xdr:nvSpPr>
      <xdr:spPr bwMode="auto">
        <a:xfrm>
          <a:off x="523875" y="562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40</xdr:row>
      <xdr:rowOff>104775</xdr:rowOff>
    </xdr:from>
    <xdr:to>
      <xdr:col>6</xdr:col>
      <xdr:colOff>0</xdr:colOff>
      <xdr:row>41</xdr:row>
      <xdr:rowOff>19050</xdr:rowOff>
    </xdr:to>
    <xdr:grpSp>
      <xdr:nvGrpSpPr>
        <xdr:cNvPr id="599" name="Group 1008">
          <a:extLst>
            <a:ext uri="{FF2B5EF4-FFF2-40B4-BE49-F238E27FC236}">
              <a16:creationId xmlns:a16="http://schemas.microsoft.com/office/drawing/2014/main" id="{92008DBF-DC89-44BB-9890-8C53B30D5362}"/>
            </a:ext>
          </a:extLst>
        </xdr:cNvPr>
        <xdr:cNvGrpSpPr>
          <a:grpSpLocks/>
        </xdr:cNvGrpSpPr>
      </xdr:nvGrpSpPr>
      <xdr:grpSpPr bwMode="auto">
        <a:xfrm>
          <a:off x="1943878" y="7938602"/>
          <a:ext cx="0" cy="102183"/>
          <a:chOff x="5475762" y="47760700"/>
          <a:chExt cx="314325" cy="230209"/>
        </a:xfrm>
      </xdr:grpSpPr>
      <xdr:cxnSp macro="">
        <xdr:nvCxnSpPr>
          <xdr:cNvPr id="600" name="Straight Connector 599">
            <a:extLst>
              <a:ext uri="{FF2B5EF4-FFF2-40B4-BE49-F238E27FC236}">
                <a16:creationId xmlns:a16="http://schemas.microsoft.com/office/drawing/2014/main" id="{2F017888-EE61-F072-0AE1-54A51B4443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1" name="Straight Connector 529">
            <a:extLst>
              <a:ext uri="{FF2B5EF4-FFF2-40B4-BE49-F238E27FC236}">
                <a16:creationId xmlns:a16="http://schemas.microsoft.com/office/drawing/2014/main" id="{E157E95B-CAFC-18DA-0AF2-A07E508454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02" name="Straight Connector 531">
            <a:extLst>
              <a:ext uri="{FF2B5EF4-FFF2-40B4-BE49-F238E27FC236}">
                <a16:creationId xmlns:a16="http://schemas.microsoft.com/office/drawing/2014/main" id="{1811B8AC-3382-753D-1288-CDC9062C947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03" name="Straight Connector 533">
            <a:extLst>
              <a:ext uri="{FF2B5EF4-FFF2-40B4-BE49-F238E27FC236}">
                <a16:creationId xmlns:a16="http://schemas.microsoft.com/office/drawing/2014/main" id="{C7FC686B-22AB-AC9E-7AFB-AA66B8341A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4" name="Straight Connector 535">
            <a:extLst>
              <a:ext uri="{FF2B5EF4-FFF2-40B4-BE49-F238E27FC236}">
                <a16:creationId xmlns:a16="http://schemas.microsoft.com/office/drawing/2014/main" id="{177C99A2-FCEF-17D7-D48C-D502427E1C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05" name="Straight Connector 537">
            <a:extLst>
              <a:ext uri="{FF2B5EF4-FFF2-40B4-BE49-F238E27FC236}">
                <a16:creationId xmlns:a16="http://schemas.microsoft.com/office/drawing/2014/main" id="{F0D27967-16BB-DFB7-880E-EFEE59836B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06" name="Group 1008">
          <a:extLst>
            <a:ext uri="{FF2B5EF4-FFF2-40B4-BE49-F238E27FC236}">
              <a16:creationId xmlns:a16="http://schemas.microsoft.com/office/drawing/2014/main" id="{8E29C58B-31DE-426E-9DB5-AC6B3DDD8CCF}"/>
            </a:ext>
          </a:extLst>
        </xdr:cNvPr>
        <xdr:cNvGrpSpPr>
          <a:grpSpLocks/>
        </xdr:cNvGrpSpPr>
      </xdr:nvGrpSpPr>
      <xdr:grpSpPr bwMode="auto">
        <a:xfrm>
          <a:off x="1943878" y="7938602"/>
          <a:ext cx="0" cy="102183"/>
          <a:chOff x="5475762" y="47760700"/>
          <a:chExt cx="314325" cy="230209"/>
        </a:xfrm>
      </xdr:grpSpPr>
      <xdr:cxnSp macro="">
        <xdr:nvCxnSpPr>
          <xdr:cNvPr id="607" name="Straight Connector 606">
            <a:extLst>
              <a:ext uri="{FF2B5EF4-FFF2-40B4-BE49-F238E27FC236}">
                <a16:creationId xmlns:a16="http://schemas.microsoft.com/office/drawing/2014/main" id="{ED21BBC7-5A8F-68BC-1AB8-A3C85B2CEC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08" name="Straight Connector 529">
            <a:extLst>
              <a:ext uri="{FF2B5EF4-FFF2-40B4-BE49-F238E27FC236}">
                <a16:creationId xmlns:a16="http://schemas.microsoft.com/office/drawing/2014/main" id="{6D5472A6-78CA-59F0-453F-F90551810AD6}"/>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09" name="Straight Connector 531">
            <a:extLst>
              <a:ext uri="{FF2B5EF4-FFF2-40B4-BE49-F238E27FC236}">
                <a16:creationId xmlns:a16="http://schemas.microsoft.com/office/drawing/2014/main" id="{5E825BAE-62FE-4AD6-37E8-B7DBFFED5B8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0" name="Straight Connector 533">
            <a:extLst>
              <a:ext uri="{FF2B5EF4-FFF2-40B4-BE49-F238E27FC236}">
                <a16:creationId xmlns:a16="http://schemas.microsoft.com/office/drawing/2014/main" id="{9AFA0843-C0A0-9F78-9288-9D843FAF037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1" name="Straight Connector 535">
            <a:extLst>
              <a:ext uri="{FF2B5EF4-FFF2-40B4-BE49-F238E27FC236}">
                <a16:creationId xmlns:a16="http://schemas.microsoft.com/office/drawing/2014/main" id="{E592524D-9076-46CE-3F64-4476DC4EA3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2" name="Straight Connector 537">
            <a:extLst>
              <a:ext uri="{FF2B5EF4-FFF2-40B4-BE49-F238E27FC236}">
                <a16:creationId xmlns:a16="http://schemas.microsoft.com/office/drawing/2014/main" id="{74F77D5D-ED30-99F5-2437-9504B302A69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47625</xdr:rowOff>
    </xdr:to>
    <xdr:grpSp>
      <xdr:nvGrpSpPr>
        <xdr:cNvPr id="613" name="Group 1008">
          <a:extLst>
            <a:ext uri="{FF2B5EF4-FFF2-40B4-BE49-F238E27FC236}">
              <a16:creationId xmlns:a16="http://schemas.microsoft.com/office/drawing/2014/main" id="{BB97CB32-CF11-400C-B54A-FF212A6B3FC2}"/>
            </a:ext>
          </a:extLst>
        </xdr:cNvPr>
        <xdr:cNvGrpSpPr>
          <a:grpSpLocks/>
        </xdr:cNvGrpSpPr>
      </xdr:nvGrpSpPr>
      <xdr:grpSpPr bwMode="auto">
        <a:xfrm>
          <a:off x="1943878" y="7967177"/>
          <a:ext cx="0" cy="102183"/>
          <a:chOff x="5475762" y="47760700"/>
          <a:chExt cx="314325" cy="230209"/>
        </a:xfrm>
      </xdr:grpSpPr>
      <xdr:cxnSp macro="">
        <xdr:nvCxnSpPr>
          <xdr:cNvPr id="614" name="Straight Connector 613">
            <a:extLst>
              <a:ext uri="{FF2B5EF4-FFF2-40B4-BE49-F238E27FC236}">
                <a16:creationId xmlns:a16="http://schemas.microsoft.com/office/drawing/2014/main" id="{173B9C04-CE2F-A7D4-B227-901641CC16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15" name="Straight Connector 529">
            <a:extLst>
              <a:ext uri="{FF2B5EF4-FFF2-40B4-BE49-F238E27FC236}">
                <a16:creationId xmlns:a16="http://schemas.microsoft.com/office/drawing/2014/main" id="{4122B6D9-86A3-9469-DC8D-508BE78BDBE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616" name="Straight Connector 531">
            <a:extLst>
              <a:ext uri="{FF2B5EF4-FFF2-40B4-BE49-F238E27FC236}">
                <a16:creationId xmlns:a16="http://schemas.microsoft.com/office/drawing/2014/main" id="{48FE55B8-A26D-2902-00B7-EF534B74231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617" name="Straight Connector 533">
            <a:extLst>
              <a:ext uri="{FF2B5EF4-FFF2-40B4-BE49-F238E27FC236}">
                <a16:creationId xmlns:a16="http://schemas.microsoft.com/office/drawing/2014/main" id="{33A8114E-BAC0-BD30-6EB7-B6044519360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8" name="Straight Connector 535">
            <a:extLst>
              <a:ext uri="{FF2B5EF4-FFF2-40B4-BE49-F238E27FC236}">
                <a16:creationId xmlns:a16="http://schemas.microsoft.com/office/drawing/2014/main" id="{0C1AF804-66B9-48FC-E409-2E433A47966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619" name="Straight Connector 537">
            <a:extLst>
              <a:ext uri="{FF2B5EF4-FFF2-40B4-BE49-F238E27FC236}">
                <a16:creationId xmlns:a16="http://schemas.microsoft.com/office/drawing/2014/main" id="{57BAF3B8-EE47-FC7D-D396-4B2A094FFC7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133350</xdr:rowOff>
    </xdr:from>
    <xdr:to>
      <xdr:col>6</xdr:col>
      <xdr:colOff>0</xdr:colOff>
      <xdr:row>41</xdr:row>
      <xdr:rowOff>57150</xdr:rowOff>
    </xdr:to>
    <xdr:grpSp>
      <xdr:nvGrpSpPr>
        <xdr:cNvPr id="620" name="Group 1008">
          <a:extLst>
            <a:ext uri="{FF2B5EF4-FFF2-40B4-BE49-F238E27FC236}">
              <a16:creationId xmlns:a16="http://schemas.microsoft.com/office/drawing/2014/main" id="{01623365-3A71-4F22-965A-129E8D7ECDAB}"/>
            </a:ext>
          </a:extLst>
        </xdr:cNvPr>
        <xdr:cNvGrpSpPr>
          <a:grpSpLocks/>
        </xdr:cNvGrpSpPr>
      </xdr:nvGrpSpPr>
      <xdr:grpSpPr bwMode="auto">
        <a:xfrm>
          <a:off x="1943878" y="7967177"/>
          <a:ext cx="0" cy="111708"/>
          <a:chOff x="5475762" y="47760700"/>
          <a:chExt cx="314325" cy="230209"/>
        </a:xfrm>
      </xdr:grpSpPr>
      <xdr:cxnSp macro="">
        <xdr:nvCxnSpPr>
          <xdr:cNvPr id="621" name="Straight Connector 620">
            <a:extLst>
              <a:ext uri="{FF2B5EF4-FFF2-40B4-BE49-F238E27FC236}">
                <a16:creationId xmlns:a16="http://schemas.microsoft.com/office/drawing/2014/main" id="{1931F6D4-0590-D112-ACAD-919FA624A03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2" name="Straight Connector 529">
            <a:extLst>
              <a:ext uri="{FF2B5EF4-FFF2-40B4-BE49-F238E27FC236}">
                <a16:creationId xmlns:a16="http://schemas.microsoft.com/office/drawing/2014/main" id="{9CA4A5A7-EA04-EEBF-DEF4-178FA1FA611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623" name="Straight Connector 531">
            <a:extLst>
              <a:ext uri="{FF2B5EF4-FFF2-40B4-BE49-F238E27FC236}">
                <a16:creationId xmlns:a16="http://schemas.microsoft.com/office/drawing/2014/main" id="{FE490D40-4585-0FB8-6C11-79279CA14E56}"/>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624" name="Straight Connector 533">
            <a:extLst>
              <a:ext uri="{FF2B5EF4-FFF2-40B4-BE49-F238E27FC236}">
                <a16:creationId xmlns:a16="http://schemas.microsoft.com/office/drawing/2014/main" id="{3165FDF4-167B-5E2F-737B-49C0029F1BC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5" name="Straight Connector 535">
            <a:extLst>
              <a:ext uri="{FF2B5EF4-FFF2-40B4-BE49-F238E27FC236}">
                <a16:creationId xmlns:a16="http://schemas.microsoft.com/office/drawing/2014/main" id="{A986B97C-79C4-AEAA-BCDA-B632D803172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626" name="Straight Connector 537">
            <a:extLst>
              <a:ext uri="{FF2B5EF4-FFF2-40B4-BE49-F238E27FC236}">
                <a16:creationId xmlns:a16="http://schemas.microsoft.com/office/drawing/2014/main" id="{7C2DA250-A86C-A6FD-7498-4DB9567E829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27" name="Group 1008">
          <a:extLst>
            <a:ext uri="{FF2B5EF4-FFF2-40B4-BE49-F238E27FC236}">
              <a16:creationId xmlns:a16="http://schemas.microsoft.com/office/drawing/2014/main" id="{C2C66EC0-8FAF-4019-AC9E-17D5BF409364}"/>
            </a:ext>
          </a:extLst>
        </xdr:cNvPr>
        <xdr:cNvGrpSpPr>
          <a:grpSpLocks/>
        </xdr:cNvGrpSpPr>
      </xdr:nvGrpSpPr>
      <xdr:grpSpPr bwMode="auto">
        <a:xfrm>
          <a:off x="1943878" y="7938602"/>
          <a:ext cx="0" cy="102183"/>
          <a:chOff x="5475762" y="47760700"/>
          <a:chExt cx="314325" cy="230209"/>
        </a:xfrm>
      </xdr:grpSpPr>
      <xdr:cxnSp macro="">
        <xdr:nvCxnSpPr>
          <xdr:cNvPr id="628" name="Straight Connector 627">
            <a:extLst>
              <a:ext uri="{FF2B5EF4-FFF2-40B4-BE49-F238E27FC236}">
                <a16:creationId xmlns:a16="http://schemas.microsoft.com/office/drawing/2014/main" id="{88C1E2D7-D135-213D-4AE7-DC63B675C6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29" name="Straight Connector 529">
            <a:extLst>
              <a:ext uri="{FF2B5EF4-FFF2-40B4-BE49-F238E27FC236}">
                <a16:creationId xmlns:a16="http://schemas.microsoft.com/office/drawing/2014/main" id="{CADC8494-0474-518A-59D8-7384583186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0" name="Straight Connector 531">
            <a:extLst>
              <a:ext uri="{FF2B5EF4-FFF2-40B4-BE49-F238E27FC236}">
                <a16:creationId xmlns:a16="http://schemas.microsoft.com/office/drawing/2014/main" id="{FD28E065-8382-DF9C-E0BC-4F2C87280D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1" name="Straight Connector 533">
            <a:extLst>
              <a:ext uri="{FF2B5EF4-FFF2-40B4-BE49-F238E27FC236}">
                <a16:creationId xmlns:a16="http://schemas.microsoft.com/office/drawing/2014/main" id="{0C642DA1-C607-0B15-4F8D-A825A288FE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2" name="Straight Connector 535">
            <a:extLst>
              <a:ext uri="{FF2B5EF4-FFF2-40B4-BE49-F238E27FC236}">
                <a16:creationId xmlns:a16="http://schemas.microsoft.com/office/drawing/2014/main" id="{061A1D6C-100C-CF9C-11E0-53311F8551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3" name="Straight Connector 537">
            <a:extLst>
              <a:ext uri="{FF2B5EF4-FFF2-40B4-BE49-F238E27FC236}">
                <a16:creationId xmlns:a16="http://schemas.microsoft.com/office/drawing/2014/main" id="{987F11E9-FA97-BD4F-0C96-8AA70D06B4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34" name="Group 1008">
          <a:extLst>
            <a:ext uri="{FF2B5EF4-FFF2-40B4-BE49-F238E27FC236}">
              <a16:creationId xmlns:a16="http://schemas.microsoft.com/office/drawing/2014/main" id="{26C0EC7E-20EE-4121-9897-8FD2ADEF94DE}"/>
            </a:ext>
          </a:extLst>
        </xdr:cNvPr>
        <xdr:cNvGrpSpPr>
          <a:grpSpLocks/>
        </xdr:cNvGrpSpPr>
      </xdr:nvGrpSpPr>
      <xdr:grpSpPr bwMode="auto">
        <a:xfrm>
          <a:off x="1943878" y="7938602"/>
          <a:ext cx="0" cy="102183"/>
          <a:chOff x="5475762" y="47760700"/>
          <a:chExt cx="314325" cy="230209"/>
        </a:xfrm>
      </xdr:grpSpPr>
      <xdr:cxnSp macro="">
        <xdr:nvCxnSpPr>
          <xdr:cNvPr id="635" name="Straight Connector 634">
            <a:extLst>
              <a:ext uri="{FF2B5EF4-FFF2-40B4-BE49-F238E27FC236}">
                <a16:creationId xmlns:a16="http://schemas.microsoft.com/office/drawing/2014/main" id="{C5F0599E-B5A1-75BD-9667-8BCC884B3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36" name="Straight Connector 529">
            <a:extLst>
              <a:ext uri="{FF2B5EF4-FFF2-40B4-BE49-F238E27FC236}">
                <a16:creationId xmlns:a16="http://schemas.microsoft.com/office/drawing/2014/main" id="{26583D23-1028-FA15-2221-72E1DC9608C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37" name="Straight Connector 531">
            <a:extLst>
              <a:ext uri="{FF2B5EF4-FFF2-40B4-BE49-F238E27FC236}">
                <a16:creationId xmlns:a16="http://schemas.microsoft.com/office/drawing/2014/main" id="{69522BCB-96B1-9068-0B37-293DA73FA0E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38" name="Straight Connector 533">
            <a:extLst>
              <a:ext uri="{FF2B5EF4-FFF2-40B4-BE49-F238E27FC236}">
                <a16:creationId xmlns:a16="http://schemas.microsoft.com/office/drawing/2014/main" id="{25C53627-1A0A-72A8-3040-6CC9DB61D7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39" name="Straight Connector 535">
            <a:extLst>
              <a:ext uri="{FF2B5EF4-FFF2-40B4-BE49-F238E27FC236}">
                <a16:creationId xmlns:a16="http://schemas.microsoft.com/office/drawing/2014/main" id="{A8DCDF75-5CF2-EC69-08CE-8BE5C1A114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0" name="Straight Connector 537">
            <a:extLst>
              <a:ext uri="{FF2B5EF4-FFF2-40B4-BE49-F238E27FC236}">
                <a16:creationId xmlns:a16="http://schemas.microsoft.com/office/drawing/2014/main" id="{C93C5213-6E9F-C6BC-B8AC-D3B7DC25B23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1" name="Group 1008">
          <a:extLst>
            <a:ext uri="{FF2B5EF4-FFF2-40B4-BE49-F238E27FC236}">
              <a16:creationId xmlns:a16="http://schemas.microsoft.com/office/drawing/2014/main" id="{A02B55CB-EC6B-4A80-8071-755C125B319B}"/>
            </a:ext>
          </a:extLst>
        </xdr:cNvPr>
        <xdr:cNvGrpSpPr>
          <a:grpSpLocks/>
        </xdr:cNvGrpSpPr>
      </xdr:nvGrpSpPr>
      <xdr:grpSpPr bwMode="auto">
        <a:xfrm>
          <a:off x="1943878" y="7938602"/>
          <a:ext cx="0" cy="102183"/>
          <a:chOff x="5475762" y="47760700"/>
          <a:chExt cx="314325" cy="230209"/>
        </a:xfrm>
      </xdr:grpSpPr>
      <xdr:cxnSp macro="">
        <xdr:nvCxnSpPr>
          <xdr:cNvPr id="642" name="Straight Connector 641">
            <a:extLst>
              <a:ext uri="{FF2B5EF4-FFF2-40B4-BE49-F238E27FC236}">
                <a16:creationId xmlns:a16="http://schemas.microsoft.com/office/drawing/2014/main" id="{0E9C5194-6879-103A-7491-48B0552104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43" name="Straight Connector 529">
            <a:extLst>
              <a:ext uri="{FF2B5EF4-FFF2-40B4-BE49-F238E27FC236}">
                <a16:creationId xmlns:a16="http://schemas.microsoft.com/office/drawing/2014/main" id="{BE911EFB-9A60-F3F9-E853-99A605FC5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44" name="Straight Connector 531">
            <a:extLst>
              <a:ext uri="{FF2B5EF4-FFF2-40B4-BE49-F238E27FC236}">
                <a16:creationId xmlns:a16="http://schemas.microsoft.com/office/drawing/2014/main" id="{3C74E71C-F40A-0024-76A0-8ABFED806D4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45" name="Straight Connector 533">
            <a:extLst>
              <a:ext uri="{FF2B5EF4-FFF2-40B4-BE49-F238E27FC236}">
                <a16:creationId xmlns:a16="http://schemas.microsoft.com/office/drawing/2014/main" id="{503EDAE5-F9A7-DF9A-8770-E19B912E47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6" name="Straight Connector 535">
            <a:extLst>
              <a:ext uri="{FF2B5EF4-FFF2-40B4-BE49-F238E27FC236}">
                <a16:creationId xmlns:a16="http://schemas.microsoft.com/office/drawing/2014/main" id="{F6550B7D-555E-49AB-A03F-20E5548C36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47" name="Straight Connector 537">
            <a:extLst>
              <a:ext uri="{FF2B5EF4-FFF2-40B4-BE49-F238E27FC236}">
                <a16:creationId xmlns:a16="http://schemas.microsoft.com/office/drawing/2014/main" id="{13471631-1B3A-6019-CE44-F972984CDB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48" name="Group 1008">
          <a:extLst>
            <a:ext uri="{FF2B5EF4-FFF2-40B4-BE49-F238E27FC236}">
              <a16:creationId xmlns:a16="http://schemas.microsoft.com/office/drawing/2014/main" id="{D09E6931-E47D-4648-90CF-2CB46CDD1491}"/>
            </a:ext>
          </a:extLst>
        </xdr:cNvPr>
        <xdr:cNvGrpSpPr>
          <a:grpSpLocks/>
        </xdr:cNvGrpSpPr>
      </xdr:nvGrpSpPr>
      <xdr:grpSpPr bwMode="auto">
        <a:xfrm>
          <a:off x="1943878" y="7938602"/>
          <a:ext cx="0" cy="102183"/>
          <a:chOff x="5475762" y="47760700"/>
          <a:chExt cx="314325" cy="230209"/>
        </a:xfrm>
      </xdr:grpSpPr>
      <xdr:cxnSp macro="">
        <xdr:nvCxnSpPr>
          <xdr:cNvPr id="649" name="Straight Connector 648">
            <a:extLst>
              <a:ext uri="{FF2B5EF4-FFF2-40B4-BE49-F238E27FC236}">
                <a16:creationId xmlns:a16="http://schemas.microsoft.com/office/drawing/2014/main" id="{9F1A6A78-E8A6-B1D5-05AA-B3675B598A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0" name="Straight Connector 529">
            <a:extLst>
              <a:ext uri="{FF2B5EF4-FFF2-40B4-BE49-F238E27FC236}">
                <a16:creationId xmlns:a16="http://schemas.microsoft.com/office/drawing/2014/main" id="{C22AE3AE-7393-9DE1-2F83-E12FD1CBA00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1" name="Straight Connector 531">
            <a:extLst>
              <a:ext uri="{FF2B5EF4-FFF2-40B4-BE49-F238E27FC236}">
                <a16:creationId xmlns:a16="http://schemas.microsoft.com/office/drawing/2014/main" id="{69A212BC-2EBB-279D-7A07-39E6C76220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2" name="Straight Connector 533">
            <a:extLst>
              <a:ext uri="{FF2B5EF4-FFF2-40B4-BE49-F238E27FC236}">
                <a16:creationId xmlns:a16="http://schemas.microsoft.com/office/drawing/2014/main" id="{5DF34D55-C333-6975-6648-C6C2C27EAB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3" name="Straight Connector 535">
            <a:extLst>
              <a:ext uri="{FF2B5EF4-FFF2-40B4-BE49-F238E27FC236}">
                <a16:creationId xmlns:a16="http://schemas.microsoft.com/office/drawing/2014/main" id="{E755107F-8ED2-0264-5589-7FDC4D293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54" name="Straight Connector 537">
            <a:extLst>
              <a:ext uri="{FF2B5EF4-FFF2-40B4-BE49-F238E27FC236}">
                <a16:creationId xmlns:a16="http://schemas.microsoft.com/office/drawing/2014/main" id="{A753F957-B381-499E-CFDB-35457132336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55" name="Group 1008">
          <a:extLst>
            <a:ext uri="{FF2B5EF4-FFF2-40B4-BE49-F238E27FC236}">
              <a16:creationId xmlns:a16="http://schemas.microsoft.com/office/drawing/2014/main" id="{8874A88B-681A-41D2-A415-EE1FA886DE60}"/>
            </a:ext>
          </a:extLst>
        </xdr:cNvPr>
        <xdr:cNvGrpSpPr>
          <a:grpSpLocks/>
        </xdr:cNvGrpSpPr>
      </xdr:nvGrpSpPr>
      <xdr:grpSpPr bwMode="auto">
        <a:xfrm>
          <a:off x="1943878" y="7938602"/>
          <a:ext cx="0" cy="102183"/>
          <a:chOff x="5475762" y="47760700"/>
          <a:chExt cx="314325" cy="230209"/>
        </a:xfrm>
      </xdr:grpSpPr>
      <xdr:cxnSp macro="">
        <xdr:nvCxnSpPr>
          <xdr:cNvPr id="656" name="Straight Connector 655">
            <a:extLst>
              <a:ext uri="{FF2B5EF4-FFF2-40B4-BE49-F238E27FC236}">
                <a16:creationId xmlns:a16="http://schemas.microsoft.com/office/drawing/2014/main" id="{91A2144A-1E01-A39F-BBC4-3B91FACDA8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57" name="Straight Connector 529">
            <a:extLst>
              <a:ext uri="{FF2B5EF4-FFF2-40B4-BE49-F238E27FC236}">
                <a16:creationId xmlns:a16="http://schemas.microsoft.com/office/drawing/2014/main" id="{94A3E138-C8F5-B32B-38AE-C8AEB08258A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58" name="Straight Connector 531">
            <a:extLst>
              <a:ext uri="{FF2B5EF4-FFF2-40B4-BE49-F238E27FC236}">
                <a16:creationId xmlns:a16="http://schemas.microsoft.com/office/drawing/2014/main" id="{8957A0D5-2EB4-6F5A-0B95-4B64A0FB9F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59" name="Straight Connector 533">
            <a:extLst>
              <a:ext uri="{FF2B5EF4-FFF2-40B4-BE49-F238E27FC236}">
                <a16:creationId xmlns:a16="http://schemas.microsoft.com/office/drawing/2014/main" id="{5CD9C0EC-50EF-D80A-0DD6-9574BD4A38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0" name="Straight Connector 535">
            <a:extLst>
              <a:ext uri="{FF2B5EF4-FFF2-40B4-BE49-F238E27FC236}">
                <a16:creationId xmlns:a16="http://schemas.microsoft.com/office/drawing/2014/main" id="{A84F9B5A-C14A-DC45-9462-BF7E34026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1" name="Straight Connector 537">
            <a:extLst>
              <a:ext uri="{FF2B5EF4-FFF2-40B4-BE49-F238E27FC236}">
                <a16:creationId xmlns:a16="http://schemas.microsoft.com/office/drawing/2014/main" id="{4FA7D32E-F74A-4BBD-7F00-BA49A2EBBE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2" name="Group 1008">
          <a:extLst>
            <a:ext uri="{FF2B5EF4-FFF2-40B4-BE49-F238E27FC236}">
              <a16:creationId xmlns:a16="http://schemas.microsoft.com/office/drawing/2014/main" id="{66936204-9DD2-48F9-BEC3-AC7B86F59A9E}"/>
            </a:ext>
          </a:extLst>
        </xdr:cNvPr>
        <xdr:cNvGrpSpPr>
          <a:grpSpLocks/>
        </xdr:cNvGrpSpPr>
      </xdr:nvGrpSpPr>
      <xdr:grpSpPr bwMode="auto">
        <a:xfrm>
          <a:off x="1943878" y="7938602"/>
          <a:ext cx="0" cy="102183"/>
          <a:chOff x="5475762" y="47760700"/>
          <a:chExt cx="314325" cy="230209"/>
        </a:xfrm>
      </xdr:grpSpPr>
      <xdr:cxnSp macro="">
        <xdr:nvCxnSpPr>
          <xdr:cNvPr id="663" name="Straight Connector 662">
            <a:extLst>
              <a:ext uri="{FF2B5EF4-FFF2-40B4-BE49-F238E27FC236}">
                <a16:creationId xmlns:a16="http://schemas.microsoft.com/office/drawing/2014/main" id="{ECED777E-2CD7-467F-00BD-DF9C022824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64" name="Straight Connector 529">
            <a:extLst>
              <a:ext uri="{FF2B5EF4-FFF2-40B4-BE49-F238E27FC236}">
                <a16:creationId xmlns:a16="http://schemas.microsoft.com/office/drawing/2014/main" id="{D4BD2E72-072B-A0E1-C547-D4A1D78ABD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65" name="Straight Connector 531">
            <a:extLst>
              <a:ext uri="{FF2B5EF4-FFF2-40B4-BE49-F238E27FC236}">
                <a16:creationId xmlns:a16="http://schemas.microsoft.com/office/drawing/2014/main" id="{EADF89F2-E3E5-0534-434C-BE759D70F4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66" name="Straight Connector 533">
            <a:extLst>
              <a:ext uri="{FF2B5EF4-FFF2-40B4-BE49-F238E27FC236}">
                <a16:creationId xmlns:a16="http://schemas.microsoft.com/office/drawing/2014/main" id="{2ADE3B18-CCE9-7711-D666-D293319675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7" name="Straight Connector 535">
            <a:extLst>
              <a:ext uri="{FF2B5EF4-FFF2-40B4-BE49-F238E27FC236}">
                <a16:creationId xmlns:a16="http://schemas.microsoft.com/office/drawing/2014/main" id="{180008C5-B922-D5F7-BEB7-1CD5F6E351D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68" name="Straight Connector 537">
            <a:extLst>
              <a:ext uri="{FF2B5EF4-FFF2-40B4-BE49-F238E27FC236}">
                <a16:creationId xmlns:a16="http://schemas.microsoft.com/office/drawing/2014/main" id="{69F10D32-A060-9C08-B7EC-A9E68AC3E7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69" name="Group 1008">
          <a:extLst>
            <a:ext uri="{FF2B5EF4-FFF2-40B4-BE49-F238E27FC236}">
              <a16:creationId xmlns:a16="http://schemas.microsoft.com/office/drawing/2014/main" id="{8A7814BD-F8FF-4867-95A5-4DBDDD0B0E77}"/>
            </a:ext>
          </a:extLst>
        </xdr:cNvPr>
        <xdr:cNvGrpSpPr>
          <a:grpSpLocks/>
        </xdr:cNvGrpSpPr>
      </xdr:nvGrpSpPr>
      <xdr:grpSpPr bwMode="auto">
        <a:xfrm>
          <a:off x="1943878" y="7938602"/>
          <a:ext cx="0" cy="102183"/>
          <a:chOff x="5475762" y="47760700"/>
          <a:chExt cx="314325" cy="230209"/>
        </a:xfrm>
      </xdr:grpSpPr>
      <xdr:cxnSp macro="">
        <xdr:nvCxnSpPr>
          <xdr:cNvPr id="670" name="Straight Connector 669">
            <a:extLst>
              <a:ext uri="{FF2B5EF4-FFF2-40B4-BE49-F238E27FC236}">
                <a16:creationId xmlns:a16="http://schemas.microsoft.com/office/drawing/2014/main" id="{E981638D-CE8C-7FF0-1C59-33318D161B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1" name="Straight Connector 529">
            <a:extLst>
              <a:ext uri="{FF2B5EF4-FFF2-40B4-BE49-F238E27FC236}">
                <a16:creationId xmlns:a16="http://schemas.microsoft.com/office/drawing/2014/main" id="{55867742-BDA6-45E5-C079-609AD8C9B0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2" name="Straight Connector 531">
            <a:extLst>
              <a:ext uri="{FF2B5EF4-FFF2-40B4-BE49-F238E27FC236}">
                <a16:creationId xmlns:a16="http://schemas.microsoft.com/office/drawing/2014/main" id="{D0F73AA5-D168-3DBA-5DFC-A4D8E23DB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73" name="Straight Connector 533">
            <a:extLst>
              <a:ext uri="{FF2B5EF4-FFF2-40B4-BE49-F238E27FC236}">
                <a16:creationId xmlns:a16="http://schemas.microsoft.com/office/drawing/2014/main" id="{D22719F5-3BA1-EAB5-BD81-CF4ABA2920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4" name="Straight Connector 535">
            <a:extLst>
              <a:ext uri="{FF2B5EF4-FFF2-40B4-BE49-F238E27FC236}">
                <a16:creationId xmlns:a16="http://schemas.microsoft.com/office/drawing/2014/main" id="{C1A83A68-8E35-7A3C-21AF-048BF5CFE1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75" name="Straight Connector 537">
            <a:extLst>
              <a:ext uri="{FF2B5EF4-FFF2-40B4-BE49-F238E27FC236}">
                <a16:creationId xmlns:a16="http://schemas.microsoft.com/office/drawing/2014/main" id="{84F10708-2733-393A-CE4C-0EFBB88CD2E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76" name="Group 1008">
          <a:extLst>
            <a:ext uri="{FF2B5EF4-FFF2-40B4-BE49-F238E27FC236}">
              <a16:creationId xmlns:a16="http://schemas.microsoft.com/office/drawing/2014/main" id="{D5E1B955-6232-4D32-B6CE-79D81350ED6A}"/>
            </a:ext>
          </a:extLst>
        </xdr:cNvPr>
        <xdr:cNvGrpSpPr>
          <a:grpSpLocks/>
        </xdr:cNvGrpSpPr>
      </xdr:nvGrpSpPr>
      <xdr:grpSpPr bwMode="auto">
        <a:xfrm>
          <a:off x="1943878" y="7938602"/>
          <a:ext cx="0" cy="102183"/>
          <a:chOff x="5475762" y="47760700"/>
          <a:chExt cx="314325" cy="230209"/>
        </a:xfrm>
      </xdr:grpSpPr>
      <xdr:cxnSp macro="">
        <xdr:nvCxnSpPr>
          <xdr:cNvPr id="677" name="Straight Connector 676">
            <a:extLst>
              <a:ext uri="{FF2B5EF4-FFF2-40B4-BE49-F238E27FC236}">
                <a16:creationId xmlns:a16="http://schemas.microsoft.com/office/drawing/2014/main" id="{81928F0B-88D2-4CB2-0B7E-32C3634137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78" name="Straight Connector 529">
            <a:extLst>
              <a:ext uri="{FF2B5EF4-FFF2-40B4-BE49-F238E27FC236}">
                <a16:creationId xmlns:a16="http://schemas.microsoft.com/office/drawing/2014/main" id="{FAD738B7-1801-BBA3-1B6D-C77B2E0425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79" name="Straight Connector 531">
            <a:extLst>
              <a:ext uri="{FF2B5EF4-FFF2-40B4-BE49-F238E27FC236}">
                <a16:creationId xmlns:a16="http://schemas.microsoft.com/office/drawing/2014/main" id="{700548DA-D8AE-C1C0-EE4C-562D73E516A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0" name="Straight Connector 533">
            <a:extLst>
              <a:ext uri="{FF2B5EF4-FFF2-40B4-BE49-F238E27FC236}">
                <a16:creationId xmlns:a16="http://schemas.microsoft.com/office/drawing/2014/main" id="{FB73A61C-12C6-1D90-D8EC-0492CE6019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1" name="Straight Connector 535">
            <a:extLst>
              <a:ext uri="{FF2B5EF4-FFF2-40B4-BE49-F238E27FC236}">
                <a16:creationId xmlns:a16="http://schemas.microsoft.com/office/drawing/2014/main" id="{078257E2-E7C2-AA63-6824-5E77F30AFC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2" name="Straight Connector 537">
            <a:extLst>
              <a:ext uri="{FF2B5EF4-FFF2-40B4-BE49-F238E27FC236}">
                <a16:creationId xmlns:a16="http://schemas.microsoft.com/office/drawing/2014/main" id="{7C0BA22E-FCC7-F8C7-C3DF-2C3EEC94820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83" name="Group 1008">
          <a:extLst>
            <a:ext uri="{FF2B5EF4-FFF2-40B4-BE49-F238E27FC236}">
              <a16:creationId xmlns:a16="http://schemas.microsoft.com/office/drawing/2014/main" id="{BAB9FFF3-28AA-4898-B6D2-716A873CD1CA}"/>
            </a:ext>
          </a:extLst>
        </xdr:cNvPr>
        <xdr:cNvGrpSpPr>
          <a:grpSpLocks/>
        </xdr:cNvGrpSpPr>
      </xdr:nvGrpSpPr>
      <xdr:grpSpPr bwMode="auto">
        <a:xfrm>
          <a:off x="1943878" y="7938602"/>
          <a:ext cx="0" cy="102183"/>
          <a:chOff x="5475762" y="47760700"/>
          <a:chExt cx="314325" cy="230209"/>
        </a:xfrm>
      </xdr:grpSpPr>
      <xdr:cxnSp macro="">
        <xdr:nvCxnSpPr>
          <xdr:cNvPr id="684" name="Straight Connector 683">
            <a:extLst>
              <a:ext uri="{FF2B5EF4-FFF2-40B4-BE49-F238E27FC236}">
                <a16:creationId xmlns:a16="http://schemas.microsoft.com/office/drawing/2014/main" id="{D75E8554-ABEC-F484-CE8F-7CBDDA39BB8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85" name="Straight Connector 529">
            <a:extLst>
              <a:ext uri="{FF2B5EF4-FFF2-40B4-BE49-F238E27FC236}">
                <a16:creationId xmlns:a16="http://schemas.microsoft.com/office/drawing/2014/main" id="{31AA4F7F-05A9-E9EA-638D-B4F3461B4BB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86" name="Straight Connector 531">
            <a:extLst>
              <a:ext uri="{FF2B5EF4-FFF2-40B4-BE49-F238E27FC236}">
                <a16:creationId xmlns:a16="http://schemas.microsoft.com/office/drawing/2014/main" id="{3BB9C184-1C24-16BD-0EAA-D55812B40F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87" name="Straight Connector 533">
            <a:extLst>
              <a:ext uri="{FF2B5EF4-FFF2-40B4-BE49-F238E27FC236}">
                <a16:creationId xmlns:a16="http://schemas.microsoft.com/office/drawing/2014/main" id="{37B14117-21E0-44AB-D73F-54DAE866E3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8" name="Straight Connector 535">
            <a:extLst>
              <a:ext uri="{FF2B5EF4-FFF2-40B4-BE49-F238E27FC236}">
                <a16:creationId xmlns:a16="http://schemas.microsoft.com/office/drawing/2014/main" id="{5F7F5859-A1D9-EAD4-2DCB-C9333AE636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89" name="Straight Connector 537">
            <a:extLst>
              <a:ext uri="{FF2B5EF4-FFF2-40B4-BE49-F238E27FC236}">
                <a16:creationId xmlns:a16="http://schemas.microsoft.com/office/drawing/2014/main" id="{876E6166-27E2-7197-0F16-55BB5E07B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0" name="Group 1008">
          <a:extLst>
            <a:ext uri="{FF2B5EF4-FFF2-40B4-BE49-F238E27FC236}">
              <a16:creationId xmlns:a16="http://schemas.microsoft.com/office/drawing/2014/main" id="{1DF57C78-5F3C-4B71-956B-5261629EF4CB}"/>
            </a:ext>
          </a:extLst>
        </xdr:cNvPr>
        <xdr:cNvGrpSpPr>
          <a:grpSpLocks/>
        </xdr:cNvGrpSpPr>
      </xdr:nvGrpSpPr>
      <xdr:grpSpPr bwMode="auto">
        <a:xfrm>
          <a:off x="1943878" y="7938602"/>
          <a:ext cx="0" cy="102183"/>
          <a:chOff x="5475762" y="47760700"/>
          <a:chExt cx="314325" cy="230209"/>
        </a:xfrm>
      </xdr:grpSpPr>
      <xdr:cxnSp macro="">
        <xdr:nvCxnSpPr>
          <xdr:cNvPr id="691" name="Straight Connector 690">
            <a:extLst>
              <a:ext uri="{FF2B5EF4-FFF2-40B4-BE49-F238E27FC236}">
                <a16:creationId xmlns:a16="http://schemas.microsoft.com/office/drawing/2014/main" id="{0692CB86-3DD6-7010-71ED-2A91123B99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2" name="Straight Connector 529">
            <a:extLst>
              <a:ext uri="{FF2B5EF4-FFF2-40B4-BE49-F238E27FC236}">
                <a16:creationId xmlns:a16="http://schemas.microsoft.com/office/drawing/2014/main" id="{F70729E8-D40E-ED25-D9C4-D494C2F89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693" name="Straight Connector 531">
            <a:extLst>
              <a:ext uri="{FF2B5EF4-FFF2-40B4-BE49-F238E27FC236}">
                <a16:creationId xmlns:a16="http://schemas.microsoft.com/office/drawing/2014/main" id="{1ECE6B56-596C-A06C-AE63-36237B41C6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694" name="Straight Connector 533">
            <a:extLst>
              <a:ext uri="{FF2B5EF4-FFF2-40B4-BE49-F238E27FC236}">
                <a16:creationId xmlns:a16="http://schemas.microsoft.com/office/drawing/2014/main" id="{ACC6C8AB-9681-83A9-95FF-D5F429D49E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5" name="Straight Connector 535">
            <a:extLst>
              <a:ext uri="{FF2B5EF4-FFF2-40B4-BE49-F238E27FC236}">
                <a16:creationId xmlns:a16="http://schemas.microsoft.com/office/drawing/2014/main" id="{BF6C616E-3AF7-50F3-BF28-C468488EAA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696" name="Straight Connector 537">
            <a:extLst>
              <a:ext uri="{FF2B5EF4-FFF2-40B4-BE49-F238E27FC236}">
                <a16:creationId xmlns:a16="http://schemas.microsoft.com/office/drawing/2014/main" id="{22D17E32-6555-5835-2848-02E9C1B186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697" name="Group 1008">
          <a:extLst>
            <a:ext uri="{FF2B5EF4-FFF2-40B4-BE49-F238E27FC236}">
              <a16:creationId xmlns:a16="http://schemas.microsoft.com/office/drawing/2014/main" id="{77AE0E3E-F0F2-4B78-A2CB-9FDB7A532204}"/>
            </a:ext>
          </a:extLst>
        </xdr:cNvPr>
        <xdr:cNvGrpSpPr>
          <a:grpSpLocks/>
        </xdr:cNvGrpSpPr>
      </xdr:nvGrpSpPr>
      <xdr:grpSpPr bwMode="auto">
        <a:xfrm>
          <a:off x="1943878" y="7938602"/>
          <a:ext cx="0" cy="102183"/>
          <a:chOff x="5475762" y="47760700"/>
          <a:chExt cx="314325" cy="230209"/>
        </a:xfrm>
      </xdr:grpSpPr>
      <xdr:cxnSp macro="">
        <xdr:nvCxnSpPr>
          <xdr:cNvPr id="698" name="Straight Connector 697">
            <a:extLst>
              <a:ext uri="{FF2B5EF4-FFF2-40B4-BE49-F238E27FC236}">
                <a16:creationId xmlns:a16="http://schemas.microsoft.com/office/drawing/2014/main" id="{B1E1499A-D0B9-23FD-C044-7DF666C22C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699" name="Straight Connector 529">
            <a:extLst>
              <a:ext uri="{FF2B5EF4-FFF2-40B4-BE49-F238E27FC236}">
                <a16:creationId xmlns:a16="http://schemas.microsoft.com/office/drawing/2014/main" id="{85035F4A-1726-E61D-624E-87C6FC9E13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0" name="Straight Connector 531">
            <a:extLst>
              <a:ext uri="{FF2B5EF4-FFF2-40B4-BE49-F238E27FC236}">
                <a16:creationId xmlns:a16="http://schemas.microsoft.com/office/drawing/2014/main" id="{4A43FC87-BD85-0E5E-739E-13F667C353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1" name="Straight Connector 533">
            <a:extLst>
              <a:ext uri="{FF2B5EF4-FFF2-40B4-BE49-F238E27FC236}">
                <a16:creationId xmlns:a16="http://schemas.microsoft.com/office/drawing/2014/main" id="{95C1FB2D-96F3-776A-18E9-438DA8D8CA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2" name="Straight Connector 535">
            <a:extLst>
              <a:ext uri="{FF2B5EF4-FFF2-40B4-BE49-F238E27FC236}">
                <a16:creationId xmlns:a16="http://schemas.microsoft.com/office/drawing/2014/main" id="{FDEAA377-D55C-054C-8405-088FBA993C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3" name="Straight Connector 537">
            <a:extLst>
              <a:ext uri="{FF2B5EF4-FFF2-40B4-BE49-F238E27FC236}">
                <a16:creationId xmlns:a16="http://schemas.microsoft.com/office/drawing/2014/main" id="{9517775A-F426-7E56-9087-9CAD9791C6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04" name="Group 1008">
          <a:extLst>
            <a:ext uri="{FF2B5EF4-FFF2-40B4-BE49-F238E27FC236}">
              <a16:creationId xmlns:a16="http://schemas.microsoft.com/office/drawing/2014/main" id="{3B9183B1-4A67-4E24-937E-8E4C1D0814A8}"/>
            </a:ext>
          </a:extLst>
        </xdr:cNvPr>
        <xdr:cNvGrpSpPr>
          <a:grpSpLocks/>
        </xdr:cNvGrpSpPr>
      </xdr:nvGrpSpPr>
      <xdr:grpSpPr bwMode="auto">
        <a:xfrm>
          <a:off x="1943878" y="7938602"/>
          <a:ext cx="0" cy="102183"/>
          <a:chOff x="5475762" y="47760700"/>
          <a:chExt cx="314325" cy="230209"/>
        </a:xfrm>
      </xdr:grpSpPr>
      <xdr:cxnSp macro="">
        <xdr:nvCxnSpPr>
          <xdr:cNvPr id="705" name="Straight Connector 704">
            <a:extLst>
              <a:ext uri="{FF2B5EF4-FFF2-40B4-BE49-F238E27FC236}">
                <a16:creationId xmlns:a16="http://schemas.microsoft.com/office/drawing/2014/main" id="{B0D4A099-28A8-2784-3ED8-EC9356D5DB7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06" name="Straight Connector 529">
            <a:extLst>
              <a:ext uri="{FF2B5EF4-FFF2-40B4-BE49-F238E27FC236}">
                <a16:creationId xmlns:a16="http://schemas.microsoft.com/office/drawing/2014/main" id="{F121239F-20BA-98F1-1F74-8FF2C551D1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07" name="Straight Connector 531">
            <a:extLst>
              <a:ext uri="{FF2B5EF4-FFF2-40B4-BE49-F238E27FC236}">
                <a16:creationId xmlns:a16="http://schemas.microsoft.com/office/drawing/2014/main" id="{BEC4D5F7-2893-8E87-682C-616E0C87A08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08" name="Straight Connector 533">
            <a:extLst>
              <a:ext uri="{FF2B5EF4-FFF2-40B4-BE49-F238E27FC236}">
                <a16:creationId xmlns:a16="http://schemas.microsoft.com/office/drawing/2014/main" id="{D2BBE8B5-93ED-825E-D17B-1C2EBD84A57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09" name="Straight Connector 535">
            <a:extLst>
              <a:ext uri="{FF2B5EF4-FFF2-40B4-BE49-F238E27FC236}">
                <a16:creationId xmlns:a16="http://schemas.microsoft.com/office/drawing/2014/main" id="{779141AC-8EF3-D7BC-6A0E-24194BCC6E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0" name="Straight Connector 537">
            <a:extLst>
              <a:ext uri="{FF2B5EF4-FFF2-40B4-BE49-F238E27FC236}">
                <a16:creationId xmlns:a16="http://schemas.microsoft.com/office/drawing/2014/main" id="{FB6DD9C3-7CA4-918B-8923-2B41F2125C2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1" name="Group 1008">
          <a:extLst>
            <a:ext uri="{FF2B5EF4-FFF2-40B4-BE49-F238E27FC236}">
              <a16:creationId xmlns:a16="http://schemas.microsoft.com/office/drawing/2014/main" id="{0BAA62C7-DC6F-41E3-B0D7-E268E8AB74E8}"/>
            </a:ext>
          </a:extLst>
        </xdr:cNvPr>
        <xdr:cNvGrpSpPr>
          <a:grpSpLocks/>
        </xdr:cNvGrpSpPr>
      </xdr:nvGrpSpPr>
      <xdr:grpSpPr bwMode="auto">
        <a:xfrm>
          <a:off x="1943878" y="7938602"/>
          <a:ext cx="0" cy="102183"/>
          <a:chOff x="5475762" y="47760700"/>
          <a:chExt cx="314325" cy="230209"/>
        </a:xfrm>
      </xdr:grpSpPr>
      <xdr:cxnSp macro="">
        <xdr:nvCxnSpPr>
          <xdr:cNvPr id="712" name="Straight Connector 711">
            <a:extLst>
              <a:ext uri="{FF2B5EF4-FFF2-40B4-BE49-F238E27FC236}">
                <a16:creationId xmlns:a16="http://schemas.microsoft.com/office/drawing/2014/main" id="{AADEA6CE-75BD-A64F-C494-C92347FA2E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13" name="Straight Connector 529">
            <a:extLst>
              <a:ext uri="{FF2B5EF4-FFF2-40B4-BE49-F238E27FC236}">
                <a16:creationId xmlns:a16="http://schemas.microsoft.com/office/drawing/2014/main" id="{82EACEEA-7ABC-0896-2075-0F533E34B30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14" name="Straight Connector 531">
            <a:extLst>
              <a:ext uri="{FF2B5EF4-FFF2-40B4-BE49-F238E27FC236}">
                <a16:creationId xmlns:a16="http://schemas.microsoft.com/office/drawing/2014/main" id="{9AC825E6-223C-0821-3970-7EB648873D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15" name="Straight Connector 533">
            <a:extLst>
              <a:ext uri="{FF2B5EF4-FFF2-40B4-BE49-F238E27FC236}">
                <a16:creationId xmlns:a16="http://schemas.microsoft.com/office/drawing/2014/main" id="{9116F365-146C-F413-F19F-1F2EA1863A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6" name="Straight Connector 535">
            <a:extLst>
              <a:ext uri="{FF2B5EF4-FFF2-40B4-BE49-F238E27FC236}">
                <a16:creationId xmlns:a16="http://schemas.microsoft.com/office/drawing/2014/main" id="{E277D019-8776-1435-2BFB-151821D68B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17" name="Straight Connector 537">
            <a:extLst>
              <a:ext uri="{FF2B5EF4-FFF2-40B4-BE49-F238E27FC236}">
                <a16:creationId xmlns:a16="http://schemas.microsoft.com/office/drawing/2014/main" id="{EDD62894-4BD7-6D98-D62F-9F0BA2EB1B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18" name="Group 1008">
          <a:extLst>
            <a:ext uri="{FF2B5EF4-FFF2-40B4-BE49-F238E27FC236}">
              <a16:creationId xmlns:a16="http://schemas.microsoft.com/office/drawing/2014/main" id="{7815775F-CAEB-4D30-8B51-894FC54C5480}"/>
            </a:ext>
          </a:extLst>
        </xdr:cNvPr>
        <xdr:cNvGrpSpPr>
          <a:grpSpLocks/>
        </xdr:cNvGrpSpPr>
      </xdr:nvGrpSpPr>
      <xdr:grpSpPr bwMode="auto">
        <a:xfrm>
          <a:off x="1943878" y="7938602"/>
          <a:ext cx="0" cy="102183"/>
          <a:chOff x="5475762" y="47760700"/>
          <a:chExt cx="314325" cy="230209"/>
        </a:xfrm>
      </xdr:grpSpPr>
      <xdr:cxnSp macro="">
        <xdr:nvCxnSpPr>
          <xdr:cNvPr id="719" name="Straight Connector 718">
            <a:extLst>
              <a:ext uri="{FF2B5EF4-FFF2-40B4-BE49-F238E27FC236}">
                <a16:creationId xmlns:a16="http://schemas.microsoft.com/office/drawing/2014/main" id="{3A41D8E5-D604-205E-4BD5-0CD57C17305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0" name="Straight Connector 529">
            <a:extLst>
              <a:ext uri="{FF2B5EF4-FFF2-40B4-BE49-F238E27FC236}">
                <a16:creationId xmlns:a16="http://schemas.microsoft.com/office/drawing/2014/main" id="{AA124941-7718-BCC8-1551-EC8A3E85BC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1" name="Straight Connector 531">
            <a:extLst>
              <a:ext uri="{FF2B5EF4-FFF2-40B4-BE49-F238E27FC236}">
                <a16:creationId xmlns:a16="http://schemas.microsoft.com/office/drawing/2014/main" id="{F93D1903-2959-0A9A-25DE-36F1C8C59C1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2" name="Straight Connector 533">
            <a:extLst>
              <a:ext uri="{FF2B5EF4-FFF2-40B4-BE49-F238E27FC236}">
                <a16:creationId xmlns:a16="http://schemas.microsoft.com/office/drawing/2014/main" id="{82D2AFB0-B19B-66F5-1683-F787F6B035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3" name="Straight Connector 535">
            <a:extLst>
              <a:ext uri="{FF2B5EF4-FFF2-40B4-BE49-F238E27FC236}">
                <a16:creationId xmlns:a16="http://schemas.microsoft.com/office/drawing/2014/main" id="{54E6488A-38D6-0C1E-2134-32C686CCA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24" name="Straight Connector 537">
            <a:extLst>
              <a:ext uri="{FF2B5EF4-FFF2-40B4-BE49-F238E27FC236}">
                <a16:creationId xmlns:a16="http://schemas.microsoft.com/office/drawing/2014/main" id="{C72F2738-09D8-43BC-86C7-D0565C2BF0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25" name="Group 1008">
          <a:extLst>
            <a:ext uri="{FF2B5EF4-FFF2-40B4-BE49-F238E27FC236}">
              <a16:creationId xmlns:a16="http://schemas.microsoft.com/office/drawing/2014/main" id="{725FE25D-BA0B-422E-BC30-69648BE28B0C}"/>
            </a:ext>
          </a:extLst>
        </xdr:cNvPr>
        <xdr:cNvGrpSpPr>
          <a:grpSpLocks/>
        </xdr:cNvGrpSpPr>
      </xdr:nvGrpSpPr>
      <xdr:grpSpPr bwMode="auto">
        <a:xfrm>
          <a:off x="1943878" y="7938602"/>
          <a:ext cx="0" cy="102183"/>
          <a:chOff x="5475762" y="47760700"/>
          <a:chExt cx="314325" cy="230209"/>
        </a:xfrm>
      </xdr:grpSpPr>
      <xdr:cxnSp macro="">
        <xdr:nvCxnSpPr>
          <xdr:cNvPr id="726" name="Straight Connector 725">
            <a:extLst>
              <a:ext uri="{FF2B5EF4-FFF2-40B4-BE49-F238E27FC236}">
                <a16:creationId xmlns:a16="http://schemas.microsoft.com/office/drawing/2014/main" id="{5B876C47-9066-46B1-3812-775EB825BE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27" name="Straight Connector 529">
            <a:extLst>
              <a:ext uri="{FF2B5EF4-FFF2-40B4-BE49-F238E27FC236}">
                <a16:creationId xmlns:a16="http://schemas.microsoft.com/office/drawing/2014/main" id="{CAFD36D7-1D25-A6B1-7588-B4F2BACFA95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28" name="Straight Connector 531">
            <a:extLst>
              <a:ext uri="{FF2B5EF4-FFF2-40B4-BE49-F238E27FC236}">
                <a16:creationId xmlns:a16="http://schemas.microsoft.com/office/drawing/2014/main" id="{1F96D6BF-621B-5900-489A-B6199415A0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29" name="Straight Connector 533">
            <a:extLst>
              <a:ext uri="{FF2B5EF4-FFF2-40B4-BE49-F238E27FC236}">
                <a16:creationId xmlns:a16="http://schemas.microsoft.com/office/drawing/2014/main" id="{0DF8AC6D-6E13-974D-6821-7B5E9D704E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0" name="Straight Connector 535">
            <a:extLst>
              <a:ext uri="{FF2B5EF4-FFF2-40B4-BE49-F238E27FC236}">
                <a16:creationId xmlns:a16="http://schemas.microsoft.com/office/drawing/2014/main" id="{25F5C84A-100A-209C-B57F-BC676BCD8F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1" name="Straight Connector 537">
            <a:extLst>
              <a:ext uri="{FF2B5EF4-FFF2-40B4-BE49-F238E27FC236}">
                <a16:creationId xmlns:a16="http://schemas.microsoft.com/office/drawing/2014/main" id="{248E3233-B1FD-0B35-FA99-9B21D8690E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2" name="Group 1008">
          <a:extLst>
            <a:ext uri="{FF2B5EF4-FFF2-40B4-BE49-F238E27FC236}">
              <a16:creationId xmlns:a16="http://schemas.microsoft.com/office/drawing/2014/main" id="{2004A89A-D33D-4F89-9AC2-8703018339A3}"/>
            </a:ext>
          </a:extLst>
        </xdr:cNvPr>
        <xdr:cNvGrpSpPr>
          <a:grpSpLocks/>
        </xdr:cNvGrpSpPr>
      </xdr:nvGrpSpPr>
      <xdr:grpSpPr bwMode="auto">
        <a:xfrm>
          <a:off x="1943878" y="7938602"/>
          <a:ext cx="0" cy="102183"/>
          <a:chOff x="5475762" y="47760700"/>
          <a:chExt cx="314325" cy="230209"/>
        </a:xfrm>
      </xdr:grpSpPr>
      <xdr:cxnSp macro="">
        <xdr:nvCxnSpPr>
          <xdr:cNvPr id="733" name="Straight Connector 732">
            <a:extLst>
              <a:ext uri="{FF2B5EF4-FFF2-40B4-BE49-F238E27FC236}">
                <a16:creationId xmlns:a16="http://schemas.microsoft.com/office/drawing/2014/main" id="{EAD0630F-B00A-0A69-D1DC-7AE400D89B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34" name="Straight Connector 529">
            <a:extLst>
              <a:ext uri="{FF2B5EF4-FFF2-40B4-BE49-F238E27FC236}">
                <a16:creationId xmlns:a16="http://schemas.microsoft.com/office/drawing/2014/main" id="{E0BF01D3-DAAC-0E24-EC0F-6D3B1EE99E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35" name="Straight Connector 531">
            <a:extLst>
              <a:ext uri="{FF2B5EF4-FFF2-40B4-BE49-F238E27FC236}">
                <a16:creationId xmlns:a16="http://schemas.microsoft.com/office/drawing/2014/main" id="{5EE1CF85-8B47-3E5B-D931-3CF7949341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36" name="Straight Connector 533">
            <a:extLst>
              <a:ext uri="{FF2B5EF4-FFF2-40B4-BE49-F238E27FC236}">
                <a16:creationId xmlns:a16="http://schemas.microsoft.com/office/drawing/2014/main" id="{762C5A68-9778-2E76-168A-5CEDEA6448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7" name="Straight Connector 535">
            <a:extLst>
              <a:ext uri="{FF2B5EF4-FFF2-40B4-BE49-F238E27FC236}">
                <a16:creationId xmlns:a16="http://schemas.microsoft.com/office/drawing/2014/main" id="{DD80CD92-1EB5-3F8E-855E-E04851EBAA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38" name="Straight Connector 537">
            <a:extLst>
              <a:ext uri="{FF2B5EF4-FFF2-40B4-BE49-F238E27FC236}">
                <a16:creationId xmlns:a16="http://schemas.microsoft.com/office/drawing/2014/main" id="{7F0F9CA1-4449-97C3-E55D-5C327DE9E4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39" name="Group 1008">
          <a:extLst>
            <a:ext uri="{FF2B5EF4-FFF2-40B4-BE49-F238E27FC236}">
              <a16:creationId xmlns:a16="http://schemas.microsoft.com/office/drawing/2014/main" id="{6FA57E29-6840-4886-9AE0-E6F2656A81F4}"/>
            </a:ext>
          </a:extLst>
        </xdr:cNvPr>
        <xdr:cNvGrpSpPr>
          <a:grpSpLocks/>
        </xdr:cNvGrpSpPr>
      </xdr:nvGrpSpPr>
      <xdr:grpSpPr bwMode="auto">
        <a:xfrm>
          <a:off x="1943878" y="7938602"/>
          <a:ext cx="0" cy="102183"/>
          <a:chOff x="5475762" y="47760700"/>
          <a:chExt cx="314325" cy="230209"/>
        </a:xfrm>
      </xdr:grpSpPr>
      <xdr:cxnSp macro="">
        <xdr:nvCxnSpPr>
          <xdr:cNvPr id="740" name="Straight Connector 739">
            <a:extLst>
              <a:ext uri="{FF2B5EF4-FFF2-40B4-BE49-F238E27FC236}">
                <a16:creationId xmlns:a16="http://schemas.microsoft.com/office/drawing/2014/main" id="{B2C8A259-21EA-C19D-5E13-8442407CCD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1" name="Straight Connector 529">
            <a:extLst>
              <a:ext uri="{FF2B5EF4-FFF2-40B4-BE49-F238E27FC236}">
                <a16:creationId xmlns:a16="http://schemas.microsoft.com/office/drawing/2014/main" id="{6102AF3C-8242-9C6B-0469-A72A5B6FD8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2" name="Straight Connector 531">
            <a:extLst>
              <a:ext uri="{FF2B5EF4-FFF2-40B4-BE49-F238E27FC236}">
                <a16:creationId xmlns:a16="http://schemas.microsoft.com/office/drawing/2014/main" id="{2B40923E-59BF-93F4-E2B2-CBC04161FD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43" name="Straight Connector 533">
            <a:extLst>
              <a:ext uri="{FF2B5EF4-FFF2-40B4-BE49-F238E27FC236}">
                <a16:creationId xmlns:a16="http://schemas.microsoft.com/office/drawing/2014/main" id="{F0D72EC4-3F7A-EDA0-0DB7-024D357CDB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4" name="Straight Connector 535">
            <a:extLst>
              <a:ext uri="{FF2B5EF4-FFF2-40B4-BE49-F238E27FC236}">
                <a16:creationId xmlns:a16="http://schemas.microsoft.com/office/drawing/2014/main" id="{A17CF997-D5EB-AE32-671D-E0F8CB345A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45" name="Straight Connector 537">
            <a:extLst>
              <a:ext uri="{FF2B5EF4-FFF2-40B4-BE49-F238E27FC236}">
                <a16:creationId xmlns:a16="http://schemas.microsoft.com/office/drawing/2014/main" id="{8E8E2226-9B25-3C5F-940E-33C80398E9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46" name="Group 1008">
          <a:extLst>
            <a:ext uri="{FF2B5EF4-FFF2-40B4-BE49-F238E27FC236}">
              <a16:creationId xmlns:a16="http://schemas.microsoft.com/office/drawing/2014/main" id="{A5A37642-088F-46DF-95ED-EE437926DBB7}"/>
            </a:ext>
          </a:extLst>
        </xdr:cNvPr>
        <xdr:cNvGrpSpPr>
          <a:grpSpLocks/>
        </xdr:cNvGrpSpPr>
      </xdr:nvGrpSpPr>
      <xdr:grpSpPr bwMode="auto">
        <a:xfrm>
          <a:off x="1943878" y="7938602"/>
          <a:ext cx="0" cy="102183"/>
          <a:chOff x="5475762" y="47760700"/>
          <a:chExt cx="314325" cy="230209"/>
        </a:xfrm>
      </xdr:grpSpPr>
      <xdr:cxnSp macro="">
        <xdr:nvCxnSpPr>
          <xdr:cNvPr id="747" name="Straight Connector 746">
            <a:extLst>
              <a:ext uri="{FF2B5EF4-FFF2-40B4-BE49-F238E27FC236}">
                <a16:creationId xmlns:a16="http://schemas.microsoft.com/office/drawing/2014/main" id="{0D7113E7-3EF2-5038-7A5E-ED6D9612AC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48" name="Straight Connector 529">
            <a:extLst>
              <a:ext uri="{FF2B5EF4-FFF2-40B4-BE49-F238E27FC236}">
                <a16:creationId xmlns:a16="http://schemas.microsoft.com/office/drawing/2014/main" id="{4015F4E8-7CCE-83CD-B12E-C677E47816F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49" name="Straight Connector 531">
            <a:extLst>
              <a:ext uri="{FF2B5EF4-FFF2-40B4-BE49-F238E27FC236}">
                <a16:creationId xmlns:a16="http://schemas.microsoft.com/office/drawing/2014/main" id="{72963DCD-EA2B-7F1D-5D6D-273B16B1849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0" name="Straight Connector 533">
            <a:extLst>
              <a:ext uri="{FF2B5EF4-FFF2-40B4-BE49-F238E27FC236}">
                <a16:creationId xmlns:a16="http://schemas.microsoft.com/office/drawing/2014/main" id="{7AE59E3F-12C7-8D3C-D300-8C4C9A533D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1" name="Straight Connector 535">
            <a:extLst>
              <a:ext uri="{FF2B5EF4-FFF2-40B4-BE49-F238E27FC236}">
                <a16:creationId xmlns:a16="http://schemas.microsoft.com/office/drawing/2014/main" id="{D6B29E6B-B536-4626-8F33-8123F1B50E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2" name="Straight Connector 537">
            <a:extLst>
              <a:ext uri="{FF2B5EF4-FFF2-40B4-BE49-F238E27FC236}">
                <a16:creationId xmlns:a16="http://schemas.microsoft.com/office/drawing/2014/main" id="{E011787C-DA4F-C7A7-1267-F9C686C3D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53" name="Group 1008">
          <a:extLst>
            <a:ext uri="{FF2B5EF4-FFF2-40B4-BE49-F238E27FC236}">
              <a16:creationId xmlns:a16="http://schemas.microsoft.com/office/drawing/2014/main" id="{587856C3-04E4-43E0-85F1-81AA44EE1768}"/>
            </a:ext>
          </a:extLst>
        </xdr:cNvPr>
        <xdr:cNvGrpSpPr>
          <a:grpSpLocks/>
        </xdr:cNvGrpSpPr>
      </xdr:nvGrpSpPr>
      <xdr:grpSpPr bwMode="auto">
        <a:xfrm>
          <a:off x="1943878" y="7938602"/>
          <a:ext cx="0" cy="102183"/>
          <a:chOff x="5475762" y="47760700"/>
          <a:chExt cx="314325" cy="230209"/>
        </a:xfrm>
      </xdr:grpSpPr>
      <xdr:cxnSp macro="">
        <xdr:nvCxnSpPr>
          <xdr:cNvPr id="754" name="Straight Connector 753">
            <a:extLst>
              <a:ext uri="{FF2B5EF4-FFF2-40B4-BE49-F238E27FC236}">
                <a16:creationId xmlns:a16="http://schemas.microsoft.com/office/drawing/2014/main" id="{3CA6049D-FEFC-2BCE-71D0-291DC733D3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55" name="Straight Connector 529">
            <a:extLst>
              <a:ext uri="{FF2B5EF4-FFF2-40B4-BE49-F238E27FC236}">
                <a16:creationId xmlns:a16="http://schemas.microsoft.com/office/drawing/2014/main" id="{015BCB91-B671-401D-D4CC-B6D518D109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56" name="Straight Connector 531">
            <a:extLst>
              <a:ext uri="{FF2B5EF4-FFF2-40B4-BE49-F238E27FC236}">
                <a16:creationId xmlns:a16="http://schemas.microsoft.com/office/drawing/2014/main" id="{0EA38597-A0D8-DB25-806B-5FA4CFC1EF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57" name="Straight Connector 533">
            <a:extLst>
              <a:ext uri="{FF2B5EF4-FFF2-40B4-BE49-F238E27FC236}">
                <a16:creationId xmlns:a16="http://schemas.microsoft.com/office/drawing/2014/main" id="{150E6952-FBAF-7C63-FB22-13B2DAB6EB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8" name="Straight Connector 535">
            <a:extLst>
              <a:ext uri="{FF2B5EF4-FFF2-40B4-BE49-F238E27FC236}">
                <a16:creationId xmlns:a16="http://schemas.microsoft.com/office/drawing/2014/main" id="{C6855F53-D879-00EC-4F03-1790F035015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59" name="Straight Connector 537">
            <a:extLst>
              <a:ext uri="{FF2B5EF4-FFF2-40B4-BE49-F238E27FC236}">
                <a16:creationId xmlns:a16="http://schemas.microsoft.com/office/drawing/2014/main" id="{8FCFD44F-0B4A-B6CA-AB87-EC7092A8E7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0" name="Group 1008">
          <a:extLst>
            <a:ext uri="{FF2B5EF4-FFF2-40B4-BE49-F238E27FC236}">
              <a16:creationId xmlns:a16="http://schemas.microsoft.com/office/drawing/2014/main" id="{29023615-E367-4B6E-B37F-2E2D551E450F}"/>
            </a:ext>
          </a:extLst>
        </xdr:cNvPr>
        <xdr:cNvGrpSpPr>
          <a:grpSpLocks/>
        </xdr:cNvGrpSpPr>
      </xdr:nvGrpSpPr>
      <xdr:grpSpPr bwMode="auto">
        <a:xfrm>
          <a:off x="1943878" y="7938602"/>
          <a:ext cx="0" cy="102183"/>
          <a:chOff x="5475762" y="47760700"/>
          <a:chExt cx="314325" cy="230209"/>
        </a:xfrm>
      </xdr:grpSpPr>
      <xdr:cxnSp macro="">
        <xdr:nvCxnSpPr>
          <xdr:cNvPr id="761" name="Straight Connector 760">
            <a:extLst>
              <a:ext uri="{FF2B5EF4-FFF2-40B4-BE49-F238E27FC236}">
                <a16:creationId xmlns:a16="http://schemas.microsoft.com/office/drawing/2014/main" id="{D892DDC7-3E7F-71DF-0086-2A86C3450C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2" name="Straight Connector 529">
            <a:extLst>
              <a:ext uri="{FF2B5EF4-FFF2-40B4-BE49-F238E27FC236}">
                <a16:creationId xmlns:a16="http://schemas.microsoft.com/office/drawing/2014/main" id="{973CF2FC-18A1-C13F-99EE-017E051AB8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63" name="Straight Connector 531">
            <a:extLst>
              <a:ext uri="{FF2B5EF4-FFF2-40B4-BE49-F238E27FC236}">
                <a16:creationId xmlns:a16="http://schemas.microsoft.com/office/drawing/2014/main" id="{13B77DCA-1FB2-24FA-ADBD-F9F983B43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64" name="Straight Connector 533">
            <a:extLst>
              <a:ext uri="{FF2B5EF4-FFF2-40B4-BE49-F238E27FC236}">
                <a16:creationId xmlns:a16="http://schemas.microsoft.com/office/drawing/2014/main" id="{F19BBC53-E824-3AA4-CCA6-774E5C3B1F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5" name="Straight Connector 535">
            <a:extLst>
              <a:ext uri="{FF2B5EF4-FFF2-40B4-BE49-F238E27FC236}">
                <a16:creationId xmlns:a16="http://schemas.microsoft.com/office/drawing/2014/main" id="{E2AFB173-6E0E-78B9-0D6B-A7A2205CB9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66" name="Straight Connector 537">
            <a:extLst>
              <a:ext uri="{FF2B5EF4-FFF2-40B4-BE49-F238E27FC236}">
                <a16:creationId xmlns:a16="http://schemas.microsoft.com/office/drawing/2014/main" id="{1CC1D943-7133-5D7C-59B9-E6E8F177640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67" name="Group 1008">
          <a:extLst>
            <a:ext uri="{FF2B5EF4-FFF2-40B4-BE49-F238E27FC236}">
              <a16:creationId xmlns:a16="http://schemas.microsoft.com/office/drawing/2014/main" id="{4AD2D205-641E-4678-8B55-56FED835E909}"/>
            </a:ext>
          </a:extLst>
        </xdr:cNvPr>
        <xdr:cNvGrpSpPr>
          <a:grpSpLocks/>
        </xdr:cNvGrpSpPr>
      </xdr:nvGrpSpPr>
      <xdr:grpSpPr bwMode="auto">
        <a:xfrm>
          <a:off x="1943878" y="7938602"/>
          <a:ext cx="0" cy="102183"/>
          <a:chOff x="5475762" y="47760700"/>
          <a:chExt cx="314325" cy="230209"/>
        </a:xfrm>
      </xdr:grpSpPr>
      <xdr:cxnSp macro="">
        <xdr:nvCxnSpPr>
          <xdr:cNvPr id="768" name="Straight Connector 767">
            <a:extLst>
              <a:ext uri="{FF2B5EF4-FFF2-40B4-BE49-F238E27FC236}">
                <a16:creationId xmlns:a16="http://schemas.microsoft.com/office/drawing/2014/main" id="{77B371BA-1A4F-7248-692B-581E112A35F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69" name="Straight Connector 529">
            <a:extLst>
              <a:ext uri="{FF2B5EF4-FFF2-40B4-BE49-F238E27FC236}">
                <a16:creationId xmlns:a16="http://schemas.microsoft.com/office/drawing/2014/main" id="{A6C6C6E1-D456-EC3C-0058-BA32D07C2D3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0" name="Straight Connector 531">
            <a:extLst>
              <a:ext uri="{FF2B5EF4-FFF2-40B4-BE49-F238E27FC236}">
                <a16:creationId xmlns:a16="http://schemas.microsoft.com/office/drawing/2014/main" id="{B1867BCA-A82F-77FA-9F86-66376298DF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1" name="Straight Connector 533">
            <a:extLst>
              <a:ext uri="{FF2B5EF4-FFF2-40B4-BE49-F238E27FC236}">
                <a16:creationId xmlns:a16="http://schemas.microsoft.com/office/drawing/2014/main" id="{E4215DFA-3499-44B3-CA1E-A4E03744AA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2" name="Straight Connector 535">
            <a:extLst>
              <a:ext uri="{FF2B5EF4-FFF2-40B4-BE49-F238E27FC236}">
                <a16:creationId xmlns:a16="http://schemas.microsoft.com/office/drawing/2014/main" id="{ED9EE5B1-CF65-B4BB-9E46-44724BFD04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3" name="Straight Connector 537">
            <a:extLst>
              <a:ext uri="{FF2B5EF4-FFF2-40B4-BE49-F238E27FC236}">
                <a16:creationId xmlns:a16="http://schemas.microsoft.com/office/drawing/2014/main" id="{FD8AFDCD-E6F9-518F-5070-C7A226A09E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40</xdr:row>
      <xdr:rowOff>104775</xdr:rowOff>
    </xdr:from>
    <xdr:to>
      <xdr:col>6</xdr:col>
      <xdr:colOff>0</xdr:colOff>
      <xdr:row>41</xdr:row>
      <xdr:rowOff>19050</xdr:rowOff>
    </xdr:to>
    <xdr:grpSp>
      <xdr:nvGrpSpPr>
        <xdr:cNvPr id="774" name="Group 1008">
          <a:extLst>
            <a:ext uri="{FF2B5EF4-FFF2-40B4-BE49-F238E27FC236}">
              <a16:creationId xmlns:a16="http://schemas.microsoft.com/office/drawing/2014/main" id="{DE99E1C5-D6CA-44AE-81EA-E1133B1DC8DD}"/>
            </a:ext>
          </a:extLst>
        </xdr:cNvPr>
        <xdr:cNvGrpSpPr>
          <a:grpSpLocks/>
        </xdr:cNvGrpSpPr>
      </xdr:nvGrpSpPr>
      <xdr:grpSpPr bwMode="auto">
        <a:xfrm>
          <a:off x="1943878" y="7938602"/>
          <a:ext cx="0" cy="102183"/>
          <a:chOff x="5475762" y="47760700"/>
          <a:chExt cx="314325" cy="230209"/>
        </a:xfrm>
      </xdr:grpSpPr>
      <xdr:cxnSp macro="">
        <xdr:nvCxnSpPr>
          <xdr:cNvPr id="775" name="Straight Connector 774">
            <a:extLst>
              <a:ext uri="{FF2B5EF4-FFF2-40B4-BE49-F238E27FC236}">
                <a16:creationId xmlns:a16="http://schemas.microsoft.com/office/drawing/2014/main" id="{B2F4E866-9F5D-5234-56C7-1EA05D401E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776" name="Straight Connector 529">
            <a:extLst>
              <a:ext uri="{FF2B5EF4-FFF2-40B4-BE49-F238E27FC236}">
                <a16:creationId xmlns:a16="http://schemas.microsoft.com/office/drawing/2014/main" id="{91363547-2712-427A-CF11-321200F872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777" name="Straight Connector 531">
            <a:extLst>
              <a:ext uri="{FF2B5EF4-FFF2-40B4-BE49-F238E27FC236}">
                <a16:creationId xmlns:a16="http://schemas.microsoft.com/office/drawing/2014/main" id="{0708F534-2485-A878-D55D-3E0BAA19E89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778" name="Straight Connector 533">
            <a:extLst>
              <a:ext uri="{FF2B5EF4-FFF2-40B4-BE49-F238E27FC236}">
                <a16:creationId xmlns:a16="http://schemas.microsoft.com/office/drawing/2014/main" id="{B271964B-3ACC-F6CE-B2A8-8C920D404B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79" name="Straight Connector 535">
            <a:extLst>
              <a:ext uri="{FF2B5EF4-FFF2-40B4-BE49-F238E27FC236}">
                <a16:creationId xmlns:a16="http://schemas.microsoft.com/office/drawing/2014/main" id="{E74C9213-7231-5AA6-80A4-2DB7B7FF20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780" name="Straight Connector 537">
            <a:extLst>
              <a:ext uri="{FF2B5EF4-FFF2-40B4-BE49-F238E27FC236}">
                <a16:creationId xmlns:a16="http://schemas.microsoft.com/office/drawing/2014/main" id="{CF585C41-D662-1603-3C88-F7E160532F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37</xdr:row>
      <xdr:rowOff>57150</xdr:rowOff>
    </xdr:from>
    <xdr:to>
      <xdr:col>17</xdr:col>
      <xdr:colOff>0</xdr:colOff>
      <xdr:row>39</xdr:row>
      <xdr:rowOff>0</xdr:rowOff>
    </xdr:to>
    <xdr:sp macro="" textlink="">
      <xdr:nvSpPr>
        <xdr:cNvPr id="781" name="AutoShape 46">
          <a:extLst>
            <a:ext uri="{FF2B5EF4-FFF2-40B4-BE49-F238E27FC236}">
              <a16:creationId xmlns:a16="http://schemas.microsoft.com/office/drawing/2014/main" id="{C2156FE0-ED15-42A3-8FF7-720E4F4F7EB8}"/>
            </a:ext>
          </a:extLst>
        </xdr:cNvPr>
        <xdr:cNvSpPr>
          <a:spLocks noChangeArrowheads="1"/>
        </xdr:cNvSpPr>
      </xdr:nvSpPr>
      <xdr:spPr bwMode="auto">
        <a:xfrm>
          <a:off x="4895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37</xdr:row>
      <xdr:rowOff>57150</xdr:rowOff>
    </xdr:from>
    <xdr:to>
      <xdr:col>19</xdr:col>
      <xdr:colOff>0</xdr:colOff>
      <xdr:row>39</xdr:row>
      <xdr:rowOff>0</xdr:rowOff>
    </xdr:to>
    <xdr:sp macro="" textlink="">
      <xdr:nvSpPr>
        <xdr:cNvPr id="782" name="AutoShape 46">
          <a:extLst>
            <a:ext uri="{FF2B5EF4-FFF2-40B4-BE49-F238E27FC236}">
              <a16:creationId xmlns:a16="http://schemas.microsoft.com/office/drawing/2014/main" id="{8F0846BD-2071-4658-A122-E51728A8A1DE}"/>
            </a:ext>
          </a:extLst>
        </xdr:cNvPr>
        <xdr:cNvSpPr>
          <a:spLocks noChangeArrowheads="1"/>
        </xdr:cNvSpPr>
      </xdr:nvSpPr>
      <xdr:spPr bwMode="auto">
        <a:xfrm>
          <a:off x="5467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37</xdr:row>
      <xdr:rowOff>57150</xdr:rowOff>
    </xdr:from>
    <xdr:to>
      <xdr:col>21</xdr:col>
      <xdr:colOff>0</xdr:colOff>
      <xdr:row>39</xdr:row>
      <xdr:rowOff>0</xdr:rowOff>
    </xdr:to>
    <xdr:sp macro="" textlink="">
      <xdr:nvSpPr>
        <xdr:cNvPr id="783" name="AutoShape 46">
          <a:extLst>
            <a:ext uri="{FF2B5EF4-FFF2-40B4-BE49-F238E27FC236}">
              <a16:creationId xmlns:a16="http://schemas.microsoft.com/office/drawing/2014/main" id="{5151DB78-7CD5-4774-B54F-CEFAFDBCEF53}"/>
            </a:ext>
          </a:extLst>
        </xdr:cNvPr>
        <xdr:cNvSpPr>
          <a:spLocks noChangeArrowheads="1"/>
        </xdr:cNvSpPr>
      </xdr:nvSpPr>
      <xdr:spPr bwMode="auto">
        <a:xfrm>
          <a:off x="6038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37</xdr:row>
      <xdr:rowOff>57150</xdr:rowOff>
    </xdr:from>
    <xdr:to>
      <xdr:col>23</xdr:col>
      <xdr:colOff>0</xdr:colOff>
      <xdr:row>39</xdr:row>
      <xdr:rowOff>0</xdr:rowOff>
    </xdr:to>
    <xdr:sp macro="" textlink="">
      <xdr:nvSpPr>
        <xdr:cNvPr id="784" name="AutoShape 46">
          <a:extLst>
            <a:ext uri="{FF2B5EF4-FFF2-40B4-BE49-F238E27FC236}">
              <a16:creationId xmlns:a16="http://schemas.microsoft.com/office/drawing/2014/main" id="{9FFB1D03-CA20-4715-91D2-DABCE51C4F26}"/>
            </a:ext>
          </a:extLst>
        </xdr:cNvPr>
        <xdr:cNvSpPr>
          <a:spLocks noChangeArrowheads="1"/>
        </xdr:cNvSpPr>
      </xdr:nvSpPr>
      <xdr:spPr bwMode="auto">
        <a:xfrm>
          <a:off x="6610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37</xdr:row>
      <xdr:rowOff>57150</xdr:rowOff>
    </xdr:from>
    <xdr:to>
      <xdr:col>25</xdr:col>
      <xdr:colOff>0</xdr:colOff>
      <xdr:row>39</xdr:row>
      <xdr:rowOff>0</xdr:rowOff>
    </xdr:to>
    <xdr:sp macro="" textlink="">
      <xdr:nvSpPr>
        <xdr:cNvPr id="785" name="AutoShape 46">
          <a:extLst>
            <a:ext uri="{FF2B5EF4-FFF2-40B4-BE49-F238E27FC236}">
              <a16:creationId xmlns:a16="http://schemas.microsoft.com/office/drawing/2014/main" id="{46A038A5-49BE-4F2B-B2AC-73BD7D5EC07C}"/>
            </a:ext>
          </a:extLst>
        </xdr:cNvPr>
        <xdr:cNvSpPr>
          <a:spLocks noChangeArrowheads="1"/>
        </xdr:cNvSpPr>
      </xdr:nvSpPr>
      <xdr:spPr bwMode="auto">
        <a:xfrm>
          <a:off x="7181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37</xdr:row>
      <xdr:rowOff>57150</xdr:rowOff>
    </xdr:from>
    <xdr:to>
      <xdr:col>27</xdr:col>
      <xdr:colOff>0</xdr:colOff>
      <xdr:row>39</xdr:row>
      <xdr:rowOff>0</xdr:rowOff>
    </xdr:to>
    <xdr:sp macro="" textlink="">
      <xdr:nvSpPr>
        <xdr:cNvPr id="786" name="AutoShape 46">
          <a:extLst>
            <a:ext uri="{FF2B5EF4-FFF2-40B4-BE49-F238E27FC236}">
              <a16:creationId xmlns:a16="http://schemas.microsoft.com/office/drawing/2014/main" id="{520131C3-BF0A-4943-B02B-C4CD328B32DC}"/>
            </a:ext>
          </a:extLst>
        </xdr:cNvPr>
        <xdr:cNvSpPr>
          <a:spLocks noChangeArrowheads="1"/>
        </xdr:cNvSpPr>
      </xdr:nvSpPr>
      <xdr:spPr bwMode="auto">
        <a:xfrm>
          <a:off x="7753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37</xdr:row>
      <xdr:rowOff>57150</xdr:rowOff>
    </xdr:from>
    <xdr:to>
      <xdr:col>29</xdr:col>
      <xdr:colOff>0</xdr:colOff>
      <xdr:row>39</xdr:row>
      <xdr:rowOff>0</xdr:rowOff>
    </xdr:to>
    <xdr:sp macro="" textlink="">
      <xdr:nvSpPr>
        <xdr:cNvPr id="787" name="AutoShape 46">
          <a:extLst>
            <a:ext uri="{FF2B5EF4-FFF2-40B4-BE49-F238E27FC236}">
              <a16:creationId xmlns:a16="http://schemas.microsoft.com/office/drawing/2014/main" id="{7520B36F-A500-48B0-AEC8-E991315747BC}"/>
            </a:ext>
          </a:extLst>
        </xdr:cNvPr>
        <xdr:cNvSpPr>
          <a:spLocks noChangeArrowheads="1"/>
        </xdr:cNvSpPr>
      </xdr:nvSpPr>
      <xdr:spPr bwMode="auto">
        <a:xfrm>
          <a:off x="8382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37</xdr:row>
      <xdr:rowOff>57150</xdr:rowOff>
    </xdr:from>
    <xdr:to>
      <xdr:col>31</xdr:col>
      <xdr:colOff>0</xdr:colOff>
      <xdr:row>39</xdr:row>
      <xdr:rowOff>0</xdr:rowOff>
    </xdr:to>
    <xdr:sp macro="" textlink="">
      <xdr:nvSpPr>
        <xdr:cNvPr id="788" name="AutoShape 46">
          <a:extLst>
            <a:ext uri="{FF2B5EF4-FFF2-40B4-BE49-F238E27FC236}">
              <a16:creationId xmlns:a16="http://schemas.microsoft.com/office/drawing/2014/main" id="{C60CC316-757A-4D60-A120-ADB922236BCA}"/>
            </a:ext>
          </a:extLst>
        </xdr:cNvPr>
        <xdr:cNvSpPr>
          <a:spLocks noChangeArrowheads="1"/>
        </xdr:cNvSpPr>
      </xdr:nvSpPr>
      <xdr:spPr bwMode="auto">
        <a:xfrm>
          <a:off x="8953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37</xdr:row>
      <xdr:rowOff>57150</xdr:rowOff>
    </xdr:from>
    <xdr:to>
      <xdr:col>33</xdr:col>
      <xdr:colOff>0</xdr:colOff>
      <xdr:row>39</xdr:row>
      <xdr:rowOff>0</xdr:rowOff>
    </xdr:to>
    <xdr:sp macro="" textlink="">
      <xdr:nvSpPr>
        <xdr:cNvPr id="789" name="AutoShape 46">
          <a:extLst>
            <a:ext uri="{FF2B5EF4-FFF2-40B4-BE49-F238E27FC236}">
              <a16:creationId xmlns:a16="http://schemas.microsoft.com/office/drawing/2014/main" id="{3D31BFB0-55FF-478F-B514-D2C9CF3062D6}"/>
            </a:ext>
          </a:extLst>
        </xdr:cNvPr>
        <xdr:cNvSpPr>
          <a:spLocks noChangeArrowheads="1"/>
        </xdr:cNvSpPr>
      </xdr:nvSpPr>
      <xdr:spPr bwMode="auto">
        <a:xfrm>
          <a:off x="9525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37</xdr:row>
      <xdr:rowOff>57150</xdr:rowOff>
    </xdr:from>
    <xdr:to>
      <xdr:col>35</xdr:col>
      <xdr:colOff>0</xdr:colOff>
      <xdr:row>39</xdr:row>
      <xdr:rowOff>0</xdr:rowOff>
    </xdr:to>
    <xdr:sp macro="" textlink="">
      <xdr:nvSpPr>
        <xdr:cNvPr id="790" name="AutoShape 46">
          <a:extLst>
            <a:ext uri="{FF2B5EF4-FFF2-40B4-BE49-F238E27FC236}">
              <a16:creationId xmlns:a16="http://schemas.microsoft.com/office/drawing/2014/main" id="{D7E616F6-58BF-4031-A632-1E2D02BE4199}"/>
            </a:ext>
          </a:extLst>
        </xdr:cNvPr>
        <xdr:cNvSpPr>
          <a:spLocks noChangeArrowheads="1"/>
        </xdr:cNvSpPr>
      </xdr:nvSpPr>
      <xdr:spPr bwMode="auto">
        <a:xfrm>
          <a:off x="10096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37</xdr:row>
      <xdr:rowOff>57150</xdr:rowOff>
    </xdr:from>
    <xdr:to>
      <xdr:col>37</xdr:col>
      <xdr:colOff>0</xdr:colOff>
      <xdr:row>39</xdr:row>
      <xdr:rowOff>0</xdr:rowOff>
    </xdr:to>
    <xdr:sp macro="" textlink="">
      <xdr:nvSpPr>
        <xdr:cNvPr id="791" name="AutoShape 46">
          <a:extLst>
            <a:ext uri="{FF2B5EF4-FFF2-40B4-BE49-F238E27FC236}">
              <a16:creationId xmlns:a16="http://schemas.microsoft.com/office/drawing/2014/main" id="{D16F5B94-5C01-4EA8-B887-F63E4BF699B7}"/>
            </a:ext>
          </a:extLst>
        </xdr:cNvPr>
        <xdr:cNvSpPr>
          <a:spLocks noChangeArrowheads="1"/>
        </xdr:cNvSpPr>
      </xdr:nvSpPr>
      <xdr:spPr bwMode="auto">
        <a:xfrm>
          <a:off x="11324167" y="7349067"/>
          <a:ext cx="38100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37</xdr:row>
      <xdr:rowOff>57150</xdr:rowOff>
    </xdr:from>
    <xdr:to>
      <xdr:col>39</xdr:col>
      <xdr:colOff>0</xdr:colOff>
      <xdr:row>39</xdr:row>
      <xdr:rowOff>0</xdr:rowOff>
    </xdr:to>
    <xdr:sp macro="" textlink="">
      <xdr:nvSpPr>
        <xdr:cNvPr id="792" name="AutoShape 46">
          <a:extLst>
            <a:ext uri="{FF2B5EF4-FFF2-40B4-BE49-F238E27FC236}">
              <a16:creationId xmlns:a16="http://schemas.microsoft.com/office/drawing/2014/main" id="{075F06A9-5E5F-43FE-85A2-7608A1F7084D}"/>
            </a:ext>
          </a:extLst>
        </xdr:cNvPr>
        <xdr:cNvSpPr>
          <a:spLocks noChangeArrowheads="1"/>
        </xdr:cNvSpPr>
      </xdr:nvSpPr>
      <xdr:spPr bwMode="auto">
        <a:xfrm>
          <a:off x="112395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37</xdr:row>
      <xdr:rowOff>57150</xdr:rowOff>
    </xdr:from>
    <xdr:to>
      <xdr:col>41</xdr:col>
      <xdr:colOff>0</xdr:colOff>
      <xdr:row>39</xdr:row>
      <xdr:rowOff>0</xdr:rowOff>
    </xdr:to>
    <xdr:sp macro="" textlink="">
      <xdr:nvSpPr>
        <xdr:cNvPr id="793" name="AutoShape 46">
          <a:extLst>
            <a:ext uri="{FF2B5EF4-FFF2-40B4-BE49-F238E27FC236}">
              <a16:creationId xmlns:a16="http://schemas.microsoft.com/office/drawing/2014/main" id="{6FF4AD3F-1FC3-4AE3-956E-D0F4D2F2A22E}"/>
            </a:ext>
          </a:extLst>
        </xdr:cNvPr>
        <xdr:cNvSpPr>
          <a:spLocks noChangeArrowheads="1"/>
        </xdr:cNvSpPr>
      </xdr:nvSpPr>
      <xdr:spPr bwMode="auto">
        <a:xfrm>
          <a:off x="11811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37</xdr:row>
      <xdr:rowOff>29158</xdr:rowOff>
    </xdr:from>
    <xdr:to>
      <xdr:col>42</xdr:col>
      <xdr:colOff>320740</xdr:colOff>
      <xdr:row>39</xdr:row>
      <xdr:rowOff>0</xdr:rowOff>
    </xdr:to>
    <xdr:sp macro="" textlink="">
      <xdr:nvSpPr>
        <xdr:cNvPr id="794" name="AutoShape 46">
          <a:extLst>
            <a:ext uri="{FF2B5EF4-FFF2-40B4-BE49-F238E27FC236}">
              <a16:creationId xmlns:a16="http://schemas.microsoft.com/office/drawing/2014/main" id="{1A44A7C9-BA19-4767-AD06-3337C15D43E4}"/>
            </a:ext>
          </a:extLst>
        </xdr:cNvPr>
        <xdr:cNvSpPr>
          <a:spLocks noChangeArrowheads="1"/>
        </xdr:cNvSpPr>
      </xdr:nvSpPr>
      <xdr:spPr bwMode="auto">
        <a:xfrm>
          <a:off x="13403036" y="7445051"/>
          <a:ext cx="320740" cy="35961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37</xdr:row>
      <xdr:rowOff>57150</xdr:rowOff>
    </xdr:from>
    <xdr:to>
      <xdr:col>45</xdr:col>
      <xdr:colOff>0</xdr:colOff>
      <xdr:row>39</xdr:row>
      <xdr:rowOff>0</xdr:rowOff>
    </xdr:to>
    <xdr:sp macro="" textlink="">
      <xdr:nvSpPr>
        <xdr:cNvPr id="795" name="AutoShape 46">
          <a:extLst>
            <a:ext uri="{FF2B5EF4-FFF2-40B4-BE49-F238E27FC236}">
              <a16:creationId xmlns:a16="http://schemas.microsoft.com/office/drawing/2014/main" id="{FB262775-BE65-43C8-A44A-0A790653953E}"/>
            </a:ext>
          </a:extLst>
        </xdr:cNvPr>
        <xdr:cNvSpPr>
          <a:spLocks noChangeArrowheads="1"/>
        </xdr:cNvSpPr>
      </xdr:nvSpPr>
      <xdr:spPr bwMode="auto">
        <a:xfrm>
          <a:off x="1295400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37</xdr:row>
      <xdr:rowOff>57150</xdr:rowOff>
    </xdr:from>
    <xdr:to>
      <xdr:col>11</xdr:col>
      <xdr:colOff>0</xdr:colOff>
      <xdr:row>39</xdr:row>
      <xdr:rowOff>0</xdr:rowOff>
    </xdr:to>
    <xdr:sp macro="" textlink="">
      <xdr:nvSpPr>
        <xdr:cNvPr id="796" name="AutoShape 46">
          <a:extLst>
            <a:ext uri="{FF2B5EF4-FFF2-40B4-BE49-F238E27FC236}">
              <a16:creationId xmlns:a16="http://schemas.microsoft.com/office/drawing/2014/main" id="{01C59B0C-8EAB-48B9-B73F-FD77B5E894DF}"/>
            </a:ext>
          </a:extLst>
        </xdr:cNvPr>
        <xdr:cNvSpPr>
          <a:spLocks noChangeArrowheads="1"/>
        </xdr:cNvSpPr>
      </xdr:nvSpPr>
      <xdr:spPr bwMode="auto">
        <a:xfrm>
          <a:off x="3181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37</xdr:row>
      <xdr:rowOff>57150</xdr:rowOff>
    </xdr:from>
    <xdr:to>
      <xdr:col>13</xdr:col>
      <xdr:colOff>0</xdr:colOff>
      <xdr:row>39</xdr:row>
      <xdr:rowOff>0</xdr:rowOff>
    </xdr:to>
    <xdr:sp macro="" textlink="">
      <xdr:nvSpPr>
        <xdr:cNvPr id="797" name="AutoShape 46">
          <a:extLst>
            <a:ext uri="{FF2B5EF4-FFF2-40B4-BE49-F238E27FC236}">
              <a16:creationId xmlns:a16="http://schemas.microsoft.com/office/drawing/2014/main" id="{C871C7B3-8A34-4FFA-98D8-EF05D880D3D9}"/>
            </a:ext>
          </a:extLst>
        </xdr:cNvPr>
        <xdr:cNvSpPr>
          <a:spLocks noChangeArrowheads="1"/>
        </xdr:cNvSpPr>
      </xdr:nvSpPr>
      <xdr:spPr bwMode="auto">
        <a:xfrm>
          <a:off x="37528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37</xdr:row>
      <xdr:rowOff>57150</xdr:rowOff>
    </xdr:from>
    <xdr:to>
      <xdr:col>15</xdr:col>
      <xdr:colOff>0</xdr:colOff>
      <xdr:row>39</xdr:row>
      <xdr:rowOff>0</xdr:rowOff>
    </xdr:to>
    <xdr:sp macro="" textlink="">
      <xdr:nvSpPr>
        <xdr:cNvPr id="798" name="AutoShape 46">
          <a:extLst>
            <a:ext uri="{FF2B5EF4-FFF2-40B4-BE49-F238E27FC236}">
              <a16:creationId xmlns:a16="http://schemas.microsoft.com/office/drawing/2014/main" id="{087763A4-9CFA-4F87-96BE-C8EC48F0A8FF}"/>
            </a:ext>
          </a:extLst>
        </xdr:cNvPr>
        <xdr:cNvSpPr>
          <a:spLocks noChangeArrowheads="1"/>
        </xdr:cNvSpPr>
      </xdr:nvSpPr>
      <xdr:spPr bwMode="auto">
        <a:xfrm>
          <a:off x="4324350"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37</xdr:row>
      <xdr:rowOff>57150</xdr:rowOff>
    </xdr:from>
    <xdr:to>
      <xdr:col>9</xdr:col>
      <xdr:colOff>0</xdr:colOff>
      <xdr:row>39</xdr:row>
      <xdr:rowOff>0</xdr:rowOff>
    </xdr:to>
    <xdr:sp macro="" textlink="">
      <xdr:nvSpPr>
        <xdr:cNvPr id="799" name="AutoShape 46">
          <a:extLst>
            <a:ext uri="{FF2B5EF4-FFF2-40B4-BE49-F238E27FC236}">
              <a16:creationId xmlns:a16="http://schemas.microsoft.com/office/drawing/2014/main" id="{90299A2E-809C-4C6B-94A1-C8C803FA6597}"/>
            </a:ext>
          </a:extLst>
        </xdr:cNvPr>
        <xdr:cNvSpPr>
          <a:spLocks noChangeArrowheads="1"/>
        </xdr:cNvSpPr>
      </xdr:nvSpPr>
      <xdr:spPr bwMode="auto">
        <a:xfrm>
          <a:off x="2409825" y="7153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37</xdr:row>
      <xdr:rowOff>57150</xdr:rowOff>
    </xdr:from>
    <xdr:to>
      <xdr:col>7</xdr:col>
      <xdr:colOff>0</xdr:colOff>
      <xdr:row>39</xdr:row>
      <xdr:rowOff>0</xdr:rowOff>
    </xdr:to>
    <xdr:sp macro="" textlink="">
      <xdr:nvSpPr>
        <xdr:cNvPr id="800" name="AutoShape 46">
          <a:extLst>
            <a:ext uri="{FF2B5EF4-FFF2-40B4-BE49-F238E27FC236}">
              <a16:creationId xmlns:a16="http://schemas.microsoft.com/office/drawing/2014/main" id="{B28B80C9-4635-4076-B8D1-5FDD13CBEDB6}"/>
            </a:ext>
          </a:extLst>
        </xdr:cNvPr>
        <xdr:cNvSpPr>
          <a:spLocks noChangeArrowheads="1"/>
        </xdr:cNvSpPr>
      </xdr:nvSpPr>
      <xdr:spPr bwMode="auto">
        <a:xfrm>
          <a:off x="1819275" y="7153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37</xdr:row>
      <xdr:rowOff>57150</xdr:rowOff>
    </xdr:from>
    <xdr:to>
      <xdr:col>5</xdr:col>
      <xdr:colOff>0</xdr:colOff>
      <xdr:row>39</xdr:row>
      <xdr:rowOff>0</xdr:rowOff>
    </xdr:to>
    <xdr:sp macro="" textlink="">
      <xdr:nvSpPr>
        <xdr:cNvPr id="801" name="AutoShape 46">
          <a:extLst>
            <a:ext uri="{FF2B5EF4-FFF2-40B4-BE49-F238E27FC236}">
              <a16:creationId xmlns:a16="http://schemas.microsoft.com/office/drawing/2014/main" id="{3237200E-2584-4433-BED9-04AEB22D84F7}"/>
            </a:ext>
          </a:extLst>
        </xdr:cNvPr>
        <xdr:cNvSpPr>
          <a:spLocks noChangeArrowheads="1"/>
        </xdr:cNvSpPr>
      </xdr:nvSpPr>
      <xdr:spPr bwMode="auto">
        <a:xfrm>
          <a:off x="1095375" y="7153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37</xdr:row>
      <xdr:rowOff>57150</xdr:rowOff>
    </xdr:from>
    <xdr:to>
      <xdr:col>3</xdr:col>
      <xdr:colOff>0</xdr:colOff>
      <xdr:row>39</xdr:row>
      <xdr:rowOff>0</xdr:rowOff>
    </xdr:to>
    <xdr:sp macro="" textlink="">
      <xdr:nvSpPr>
        <xdr:cNvPr id="802" name="AutoShape 46">
          <a:extLst>
            <a:ext uri="{FF2B5EF4-FFF2-40B4-BE49-F238E27FC236}">
              <a16:creationId xmlns:a16="http://schemas.microsoft.com/office/drawing/2014/main" id="{1CC19BA7-7D0B-4E55-B4AF-E77EBAF68FA6}"/>
            </a:ext>
          </a:extLst>
        </xdr:cNvPr>
        <xdr:cNvSpPr>
          <a:spLocks noChangeArrowheads="1"/>
        </xdr:cNvSpPr>
      </xdr:nvSpPr>
      <xdr:spPr bwMode="auto">
        <a:xfrm>
          <a:off x="523875" y="715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48</xdr:row>
      <xdr:rowOff>104775</xdr:rowOff>
    </xdr:from>
    <xdr:to>
      <xdr:col>6</xdr:col>
      <xdr:colOff>0</xdr:colOff>
      <xdr:row>49</xdr:row>
      <xdr:rowOff>19050</xdr:rowOff>
    </xdr:to>
    <xdr:grpSp>
      <xdr:nvGrpSpPr>
        <xdr:cNvPr id="803" name="Group 1008">
          <a:extLst>
            <a:ext uri="{FF2B5EF4-FFF2-40B4-BE49-F238E27FC236}">
              <a16:creationId xmlns:a16="http://schemas.microsoft.com/office/drawing/2014/main" id="{18AD5E83-6E09-42C0-A3B3-4A56271F6720}"/>
            </a:ext>
          </a:extLst>
        </xdr:cNvPr>
        <xdr:cNvGrpSpPr>
          <a:grpSpLocks/>
        </xdr:cNvGrpSpPr>
      </xdr:nvGrpSpPr>
      <xdr:grpSpPr bwMode="auto">
        <a:xfrm>
          <a:off x="1943878" y="9506663"/>
          <a:ext cx="0" cy="102183"/>
          <a:chOff x="5475762" y="47760700"/>
          <a:chExt cx="314325" cy="230209"/>
        </a:xfrm>
      </xdr:grpSpPr>
      <xdr:cxnSp macro="">
        <xdr:nvCxnSpPr>
          <xdr:cNvPr id="804" name="Straight Connector 803">
            <a:extLst>
              <a:ext uri="{FF2B5EF4-FFF2-40B4-BE49-F238E27FC236}">
                <a16:creationId xmlns:a16="http://schemas.microsoft.com/office/drawing/2014/main" id="{82C7EE6B-1318-E108-981D-A495F44810A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05" name="Straight Connector 529">
            <a:extLst>
              <a:ext uri="{FF2B5EF4-FFF2-40B4-BE49-F238E27FC236}">
                <a16:creationId xmlns:a16="http://schemas.microsoft.com/office/drawing/2014/main" id="{F1BC6D69-46CF-FD5C-E229-6F61BA3816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06" name="Straight Connector 531">
            <a:extLst>
              <a:ext uri="{FF2B5EF4-FFF2-40B4-BE49-F238E27FC236}">
                <a16:creationId xmlns:a16="http://schemas.microsoft.com/office/drawing/2014/main" id="{987F06F1-E38C-9C6C-3B00-E80824D5D1F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07" name="Straight Connector 533">
            <a:extLst>
              <a:ext uri="{FF2B5EF4-FFF2-40B4-BE49-F238E27FC236}">
                <a16:creationId xmlns:a16="http://schemas.microsoft.com/office/drawing/2014/main" id="{9587943E-921F-6AB1-4204-4A2AE5494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8" name="Straight Connector 535">
            <a:extLst>
              <a:ext uri="{FF2B5EF4-FFF2-40B4-BE49-F238E27FC236}">
                <a16:creationId xmlns:a16="http://schemas.microsoft.com/office/drawing/2014/main" id="{DA6DD8CD-C710-780F-07B0-04459CD260D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09" name="Straight Connector 537">
            <a:extLst>
              <a:ext uri="{FF2B5EF4-FFF2-40B4-BE49-F238E27FC236}">
                <a16:creationId xmlns:a16="http://schemas.microsoft.com/office/drawing/2014/main" id="{984CCC11-1AD6-A219-F459-17D0E5B3E2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10" name="Group 1008">
          <a:extLst>
            <a:ext uri="{FF2B5EF4-FFF2-40B4-BE49-F238E27FC236}">
              <a16:creationId xmlns:a16="http://schemas.microsoft.com/office/drawing/2014/main" id="{656CB9DE-A29D-4F24-A964-5DB6455A0EC4}"/>
            </a:ext>
          </a:extLst>
        </xdr:cNvPr>
        <xdr:cNvGrpSpPr>
          <a:grpSpLocks/>
        </xdr:cNvGrpSpPr>
      </xdr:nvGrpSpPr>
      <xdr:grpSpPr bwMode="auto">
        <a:xfrm>
          <a:off x="1943878" y="9506663"/>
          <a:ext cx="0" cy="102183"/>
          <a:chOff x="5475762" y="47760700"/>
          <a:chExt cx="314325" cy="230209"/>
        </a:xfrm>
      </xdr:grpSpPr>
      <xdr:cxnSp macro="">
        <xdr:nvCxnSpPr>
          <xdr:cNvPr id="811" name="Straight Connector 810">
            <a:extLst>
              <a:ext uri="{FF2B5EF4-FFF2-40B4-BE49-F238E27FC236}">
                <a16:creationId xmlns:a16="http://schemas.microsoft.com/office/drawing/2014/main" id="{97770B8D-7F90-9EC3-D0B8-5123BD9F3254}"/>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2" name="Straight Connector 529">
            <a:extLst>
              <a:ext uri="{FF2B5EF4-FFF2-40B4-BE49-F238E27FC236}">
                <a16:creationId xmlns:a16="http://schemas.microsoft.com/office/drawing/2014/main" id="{1E49126D-A9E4-473B-11CE-485C6458074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13" name="Straight Connector 531">
            <a:extLst>
              <a:ext uri="{FF2B5EF4-FFF2-40B4-BE49-F238E27FC236}">
                <a16:creationId xmlns:a16="http://schemas.microsoft.com/office/drawing/2014/main" id="{EC42CFA5-2F93-C291-8738-1463D1DA1D54}"/>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14" name="Straight Connector 533">
            <a:extLst>
              <a:ext uri="{FF2B5EF4-FFF2-40B4-BE49-F238E27FC236}">
                <a16:creationId xmlns:a16="http://schemas.microsoft.com/office/drawing/2014/main" id="{95D2DB6C-07E3-523A-9CFD-7F6267EB6A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5" name="Straight Connector 535">
            <a:extLst>
              <a:ext uri="{FF2B5EF4-FFF2-40B4-BE49-F238E27FC236}">
                <a16:creationId xmlns:a16="http://schemas.microsoft.com/office/drawing/2014/main" id="{A8010532-8848-7E0C-AA30-4E3C549747F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16" name="Straight Connector 537">
            <a:extLst>
              <a:ext uri="{FF2B5EF4-FFF2-40B4-BE49-F238E27FC236}">
                <a16:creationId xmlns:a16="http://schemas.microsoft.com/office/drawing/2014/main" id="{6B65DD0F-9D74-E037-2205-C47D944C329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47625</xdr:rowOff>
    </xdr:to>
    <xdr:grpSp>
      <xdr:nvGrpSpPr>
        <xdr:cNvPr id="817" name="Group 1008">
          <a:extLst>
            <a:ext uri="{FF2B5EF4-FFF2-40B4-BE49-F238E27FC236}">
              <a16:creationId xmlns:a16="http://schemas.microsoft.com/office/drawing/2014/main" id="{4CA7A247-78B7-4BC8-8A61-BE6970F497D6}"/>
            </a:ext>
          </a:extLst>
        </xdr:cNvPr>
        <xdr:cNvGrpSpPr>
          <a:grpSpLocks/>
        </xdr:cNvGrpSpPr>
      </xdr:nvGrpSpPr>
      <xdr:grpSpPr bwMode="auto">
        <a:xfrm>
          <a:off x="1943878" y="9535238"/>
          <a:ext cx="0" cy="102183"/>
          <a:chOff x="5475762" y="47760700"/>
          <a:chExt cx="314325" cy="230209"/>
        </a:xfrm>
      </xdr:grpSpPr>
      <xdr:cxnSp macro="">
        <xdr:nvCxnSpPr>
          <xdr:cNvPr id="818" name="Straight Connector 817">
            <a:extLst>
              <a:ext uri="{FF2B5EF4-FFF2-40B4-BE49-F238E27FC236}">
                <a16:creationId xmlns:a16="http://schemas.microsoft.com/office/drawing/2014/main" id="{0523D2A5-B8CD-CC64-5C94-1C98115DC39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19" name="Straight Connector 529">
            <a:extLst>
              <a:ext uri="{FF2B5EF4-FFF2-40B4-BE49-F238E27FC236}">
                <a16:creationId xmlns:a16="http://schemas.microsoft.com/office/drawing/2014/main" id="{300C38AD-39D3-EC06-4A58-E63D3DC66F9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820" name="Straight Connector 531">
            <a:extLst>
              <a:ext uri="{FF2B5EF4-FFF2-40B4-BE49-F238E27FC236}">
                <a16:creationId xmlns:a16="http://schemas.microsoft.com/office/drawing/2014/main" id="{BB019547-FCFC-B0F4-466A-50617395AF5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821" name="Straight Connector 533">
            <a:extLst>
              <a:ext uri="{FF2B5EF4-FFF2-40B4-BE49-F238E27FC236}">
                <a16:creationId xmlns:a16="http://schemas.microsoft.com/office/drawing/2014/main" id="{3B766193-4F8B-6D41-3901-EB0F717EC8D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2" name="Straight Connector 535">
            <a:extLst>
              <a:ext uri="{FF2B5EF4-FFF2-40B4-BE49-F238E27FC236}">
                <a16:creationId xmlns:a16="http://schemas.microsoft.com/office/drawing/2014/main" id="{8BD00EC3-2701-8B17-8C46-4F52113C67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823" name="Straight Connector 537">
            <a:extLst>
              <a:ext uri="{FF2B5EF4-FFF2-40B4-BE49-F238E27FC236}">
                <a16:creationId xmlns:a16="http://schemas.microsoft.com/office/drawing/2014/main" id="{2261F13A-2CAE-6857-D0C5-7DDF23BFA48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133350</xdr:rowOff>
    </xdr:from>
    <xdr:to>
      <xdr:col>6</xdr:col>
      <xdr:colOff>0</xdr:colOff>
      <xdr:row>49</xdr:row>
      <xdr:rowOff>57150</xdr:rowOff>
    </xdr:to>
    <xdr:grpSp>
      <xdr:nvGrpSpPr>
        <xdr:cNvPr id="824" name="Group 1008">
          <a:extLst>
            <a:ext uri="{FF2B5EF4-FFF2-40B4-BE49-F238E27FC236}">
              <a16:creationId xmlns:a16="http://schemas.microsoft.com/office/drawing/2014/main" id="{CEA038D5-214A-4722-97C9-BF015EC5B517}"/>
            </a:ext>
          </a:extLst>
        </xdr:cNvPr>
        <xdr:cNvGrpSpPr>
          <a:grpSpLocks/>
        </xdr:cNvGrpSpPr>
      </xdr:nvGrpSpPr>
      <xdr:grpSpPr bwMode="auto">
        <a:xfrm>
          <a:off x="1943878" y="9535238"/>
          <a:ext cx="0" cy="111708"/>
          <a:chOff x="5475762" y="47760700"/>
          <a:chExt cx="314325" cy="230209"/>
        </a:xfrm>
      </xdr:grpSpPr>
      <xdr:cxnSp macro="">
        <xdr:nvCxnSpPr>
          <xdr:cNvPr id="825" name="Straight Connector 824">
            <a:extLst>
              <a:ext uri="{FF2B5EF4-FFF2-40B4-BE49-F238E27FC236}">
                <a16:creationId xmlns:a16="http://schemas.microsoft.com/office/drawing/2014/main" id="{C6DD7027-2F5A-1BC9-3366-92ED33F38875}"/>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26" name="Straight Connector 529">
            <a:extLst>
              <a:ext uri="{FF2B5EF4-FFF2-40B4-BE49-F238E27FC236}">
                <a16:creationId xmlns:a16="http://schemas.microsoft.com/office/drawing/2014/main" id="{6FEA1EE8-6B3D-9878-6B3D-7850E59CBB59}"/>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827" name="Straight Connector 531">
            <a:extLst>
              <a:ext uri="{FF2B5EF4-FFF2-40B4-BE49-F238E27FC236}">
                <a16:creationId xmlns:a16="http://schemas.microsoft.com/office/drawing/2014/main" id="{550F87CC-5E1C-844D-435D-DE8384D2394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828" name="Straight Connector 533">
            <a:extLst>
              <a:ext uri="{FF2B5EF4-FFF2-40B4-BE49-F238E27FC236}">
                <a16:creationId xmlns:a16="http://schemas.microsoft.com/office/drawing/2014/main" id="{AED4BF49-4453-2599-3830-A636F6B2B900}"/>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29" name="Straight Connector 535">
            <a:extLst>
              <a:ext uri="{FF2B5EF4-FFF2-40B4-BE49-F238E27FC236}">
                <a16:creationId xmlns:a16="http://schemas.microsoft.com/office/drawing/2014/main" id="{BA790129-4554-3437-BE32-4453C9DB16F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830" name="Straight Connector 537">
            <a:extLst>
              <a:ext uri="{FF2B5EF4-FFF2-40B4-BE49-F238E27FC236}">
                <a16:creationId xmlns:a16="http://schemas.microsoft.com/office/drawing/2014/main" id="{8F043099-CA3A-4E55-FAEC-08B96BF8D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1" name="Group 1008">
          <a:extLst>
            <a:ext uri="{FF2B5EF4-FFF2-40B4-BE49-F238E27FC236}">
              <a16:creationId xmlns:a16="http://schemas.microsoft.com/office/drawing/2014/main" id="{73E3CAFA-6642-4587-8907-3139CA03D6FD}"/>
            </a:ext>
          </a:extLst>
        </xdr:cNvPr>
        <xdr:cNvGrpSpPr>
          <a:grpSpLocks/>
        </xdr:cNvGrpSpPr>
      </xdr:nvGrpSpPr>
      <xdr:grpSpPr bwMode="auto">
        <a:xfrm>
          <a:off x="1943878" y="9506663"/>
          <a:ext cx="0" cy="102183"/>
          <a:chOff x="5475762" y="47760700"/>
          <a:chExt cx="314325" cy="230209"/>
        </a:xfrm>
      </xdr:grpSpPr>
      <xdr:cxnSp macro="">
        <xdr:nvCxnSpPr>
          <xdr:cNvPr id="832" name="Straight Connector 831">
            <a:extLst>
              <a:ext uri="{FF2B5EF4-FFF2-40B4-BE49-F238E27FC236}">
                <a16:creationId xmlns:a16="http://schemas.microsoft.com/office/drawing/2014/main" id="{858BB5D3-4928-BFB5-B4B1-61CD5F33BC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33" name="Straight Connector 529">
            <a:extLst>
              <a:ext uri="{FF2B5EF4-FFF2-40B4-BE49-F238E27FC236}">
                <a16:creationId xmlns:a16="http://schemas.microsoft.com/office/drawing/2014/main" id="{EBF02CCC-73F8-4978-63DF-E9EE352AE8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34" name="Straight Connector 531">
            <a:extLst>
              <a:ext uri="{FF2B5EF4-FFF2-40B4-BE49-F238E27FC236}">
                <a16:creationId xmlns:a16="http://schemas.microsoft.com/office/drawing/2014/main" id="{6680D82E-BFC0-A312-8BAA-E90D1AE0B1E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35" name="Straight Connector 533">
            <a:extLst>
              <a:ext uri="{FF2B5EF4-FFF2-40B4-BE49-F238E27FC236}">
                <a16:creationId xmlns:a16="http://schemas.microsoft.com/office/drawing/2014/main" id="{0D6F6D83-9C82-3CC2-B618-F164ED692F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6" name="Straight Connector 535">
            <a:extLst>
              <a:ext uri="{FF2B5EF4-FFF2-40B4-BE49-F238E27FC236}">
                <a16:creationId xmlns:a16="http://schemas.microsoft.com/office/drawing/2014/main" id="{D96B8136-335A-2D62-3698-DF9689BACB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37" name="Straight Connector 537">
            <a:extLst>
              <a:ext uri="{FF2B5EF4-FFF2-40B4-BE49-F238E27FC236}">
                <a16:creationId xmlns:a16="http://schemas.microsoft.com/office/drawing/2014/main" id="{720F8480-E872-6540-8097-DA424B4C54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38" name="Group 1008">
          <a:extLst>
            <a:ext uri="{FF2B5EF4-FFF2-40B4-BE49-F238E27FC236}">
              <a16:creationId xmlns:a16="http://schemas.microsoft.com/office/drawing/2014/main" id="{FF42868F-B86B-4005-825E-37C4E8580DD2}"/>
            </a:ext>
          </a:extLst>
        </xdr:cNvPr>
        <xdr:cNvGrpSpPr>
          <a:grpSpLocks/>
        </xdr:cNvGrpSpPr>
      </xdr:nvGrpSpPr>
      <xdr:grpSpPr bwMode="auto">
        <a:xfrm>
          <a:off x="1943878" y="9506663"/>
          <a:ext cx="0" cy="102183"/>
          <a:chOff x="5475762" y="47760700"/>
          <a:chExt cx="314325" cy="230209"/>
        </a:xfrm>
      </xdr:grpSpPr>
      <xdr:cxnSp macro="">
        <xdr:nvCxnSpPr>
          <xdr:cNvPr id="839" name="Straight Connector 838">
            <a:extLst>
              <a:ext uri="{FF2B5EF4-FFF2-40B4-BE49-F238E27FC236}">
                <a16:creationId xmlns:a16="http://schemas.microsoft.com/office/drawing/2014/main" id="{D4A84A8C-8913-1B0F-1A22-46A254E470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0" name="Straight Connector 529">
            <a:extLst>
              <a:ext uri="{FF2B5EF4-FFF2-40B4-BE49-F238E27FC236}">
                <a16:creationId xmlns:a16="http://schemas.microsoft.com/office/drawing/2014/main" id="{5C49053E-65E0-0F6A-87E2-7CC3EF606E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1" name="Straight Connector 531">
            <a:extLst>
              <a:ext uri="{FF2B5EF4-FFF2-40B4-BE49-F238E27FC236}">
                <a16:creationId xmlns:a16="http://schemas.microsoft.com/office/drawing/2014/main" id="{CB2DBEED-9B0E-EE51-BBB9-A949D3E1F8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2" name="Straight Connector 533">
            <a:extLst>
              <a:ext uri="{FF2B5EF4-FFF2-40B4-BE49-F238E27FC236}">
                <a16:creationId xmlns:a16="http://schemas.microsoft.com/office/drawing/2014/main" id="{67C01819-84AA-4CFF-636D-4EB6C2D8161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3" name="Straight Connector 535">
            <a:extLst>
              <a:ext uri="{FF2B5EF4-FFF2-40B4-BE49-F238E27FC236}">
                <a16:creationId xmlns:a16="http://schemas.microsoft.com/office/drawing/2014/main" id="{B5877F5F-3504-ACD9-02C6-18D15A015B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44" name="Straight Connector 537">
            <a:extLst>
              <a:ext uri="{FF2B5EF4-FFF2-40B4-BE49-F238E27FC236}">
                <a16:creationId xmlns:a16="http://schemas.microsoft.com/office/drawing/2014/main" id="{119B8EE6-D608-AF32-761A-395D9D822A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45" name="Group 1008">
          <a:extLst>
            <a:ext uri="{FF2B5EF4-FFF2-40B4-BE49-F238E27FC236}">
              <a16:creationId xmlns:a16="http://schemas.microsoft.com/office/drawing/2014/main" id="{F8E9C39B-5AB7-44F6-91F0-F021F41D7571}"/>
            </a:ext>
          </a:extLst>
        </xdr:cNvPr>
        <xdr:cNvGrpSpPr>
          <a:grpSpLocks/>
        </xdr:cNvGrpSpPr>
      </xdr:nvGrpSpPr>
      <xdr:grpSpPr bwMode="auto">
        <a:xfrm>
          <a:off x="1943878" y="9506663"/>
          <a:ext cx="0" cy="102183"/>
          <a:chOff x="5475762" y="47760700"/>
          <a:chExt cx="314325" cy="230209"/>
        </a:xfrm>
      </xdr:grpSpPr>
      <xdr:cxnSp macro="">
        <xdr:nvCxnSpPr>
          <xdr:cNvPr id="846" name="Straight Connector 845">
            <a:extLst>
              <a:ext uri="{FF2B5EF4-FFF2-40B4-BE49-F238E27FC236}">
                <a16:creationId xmlns:a16="http://schemas.microsoft.com/office/drawing/2014/main" id="{FAC2C226-3182-86CA-0BB9-D26F72F6B1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47" name="Straight Connector 529">
            <a:extLst>
              <a:ext uri="{FF2B5EF4-FFF2-40B4-BE49-F238E27FC236}">
                <a16:creationId xmlns:a16="http://schemas.microsoft.com/office/drawing/2014/main" id="{792133A6-A4E5-3463-AF32-203738C41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48" name="Straight Connector 531">
            <a:extLst>
              <a:ext uri="{FF2B5EF4-FFF2-40B4-BE49-F238E27FC236}">
                <a16:creationId xmlns:a16="http://schemas.microsoft.com/office/drawing/2014/main" id="{CB00483E-368A-2566-07C4-79CB8F2995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49" name="Straight Connector 533">
            <a:extLst>
              <a:ext uri="{FF2B5EF4-FFF2-40B4-BE49-F238E27FC236}">
                <a16:creationId xmlns:a16="http://schemas.microsoft.com/office/drawing/2014/main" id="{85218085-5969-4FEE-377B-FAC3506F2C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0" name="Straight Connector 535">
            <a:extLst>
              <a:ext uri="{FF2B5EF4-FFF2-40B4-BE49-F238E27FC236}">
                <a16:creationId xmlns:a16="http://schemas.microsoft.com/office/drawing/2014/main" id="{506622E7-2EC0-01F0-4325-608BCC0339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1" name="Straight Connector 537">
            <a:extLst>
              <a:ext uri="{FF2B5EF4-FFF2-40B4-BE49-F238E27FC236}">
                <a16:creationId xmlns:a16="http://schemas.microsoft.com/office/drawing/2014/main" id="{C51DC92F-99C2-B7FE-FA7A-63871B9489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2" name="Group 1008">
          <a:extLst>
            <a:ext uri="{FF2B5EF4-FFF2-40B4-BE49-F238E27FC236}">
              <a16:creationId xmlns:a16="http://schemas.microsoft.com/office/drawing/2014/main" id="{1F6FFF75-B483-43BB-A9DC-12218FEAAEC8}"/>
            </a:ext>
          </a:extLst>
        </xdr:cNvPr>
        <xdr:cNvGrpSpPr>
          <a:grpSpLocks/>
        </xdr:cNvGrpSpPr>
      </xdr:nvGrpSpPr>
      <xdr:grpSpPr bwMode="auto">
        <a:xfrm>
          <a:off x="1943878" y="9506663"/>
          <a:ext cx="0" cy="102183"/>
          <a:chOff x="5475762" y="47760700"/>
          <a:chExt cx="314325" cy="230209"/>
        </a:xfrm>
      </xdr:grpSpPr>
      <xdr:cxnSp macro="">
        <xdr:nvCxnSpPr>
          <xdr:cNvPr id="853" name="Straight Connector 852">
            <a:extLst>
              <a:ext uri="{FF2B5EF4-FFF2-40B4-BE49-F238E27FC236}">
                <a16:creationId xmlns:a16="http://schemas.microsoft.com/office/drawing/2014/main" id="{9B0F8D9A-245E-7539-86F6-E8C31F9F0B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54" name="Straight Connector 529">
            <a:extLst>
              <a:ext uri="{FF2B5EF4-FFF2-40B4-BE49-F238E27FC236}">
                <a16:creationId xmlns:a16="http://schemas.microsoft.com/office/drawing/2014/main" id="{15DC3915-EFE3-5683-23F4-FD419E97E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55" name="Straight Connector 531">
            <a:extLst>
              <a:ext uri="{FF2B5EF4-FFF2-40B4-BE49-F238E27FC236}">
                <a16:creationId xmlns:a16="http://schemas.microsoft.com/office/drawing/2014/main" id="{DAF0057E-B21A-6035-9B09-A49DA16E981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56" name="Straight Connector 533">
            <a:extLst>
              <a:ext uri="{FF2B5EF4-FFF2-40B4-BE49-F238E27FC236}">
                <a16:creationId xmlns:a16="http://schemas.microsoft.com/office/drawing/2014/main" id="{B8814031-51D3-093A-8DE9-2D12B3FE7E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7" name="Straight Connector 535">
            <a:extLst>
              <a:ext uri="{FF2B5EF4-FFF2-40B4-BE49-F238E27FC236}">
                <a16:creationId xmlns:a16="http://schemas.microsoft.com/office/drawing/2014/main" id="{0DAEFBFD-5EB2-22CC-22BC-E2F361CCBD5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58" name="Straight Connector 537">
            <a:extLst>
              <a:ext uri="{FF2B5EF4-FFF2-40B4-BE49-F238E27FC236}">
                <a16:creationId xmlns:a16="http://schemas.microsoft.com/office/drawing/2014/main" id="{B0420700-26C2-3375-0D0B-5065A5DCB0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59" name="Group 1008">
          <a:extLst>
            <a:ext uri="{FF2B5EF4-FFF2-40B4-BE49-F238E27FC236}">
              <a16:creationId xmlns:a16="http://schemas.microsoft.com/office/drawing/2014/main" id="{A3D57A04-7B3A-4857-9912-CD833AF533BF}"/>
            </a:ext>
          </a:extLst>
        </xdr:cNvPr>
        <xdr:cNvGrpSpPr>
          <a:grpSpLocks/>
        </xdr:cNvGrpSpPr>
      </xdr:nvGrpSpPr>
      <xdr:grpSpPr bwMode="auto">
        <a:xfrm>
          <a:off x="1943878" y="9506663"/>
          <a:ext cx="0" cy="102183"/>
          <a:chOff x="5475762" y="47760700"/>
          <a:chExt cx="314325" cy="230209"/>
        </a:xfrm>
      </xdr:grpSpPr>
      <xdr:cxnSp macro="">
        <xdr:nvCxnSpPr>
          <xdr:cNvPr id="860" name="Straight Connector 859">
            <a:extLst>
              <a:ext uri="{FF2B5EF4-FFF2-40B4-BE49-F238E27FC236}">
                <a16:creationId xmlns:a16="http://schemas.microsoft.com/office/drawing/2014/main" id="{91120CC7-E015-3B14-5F22-ADCA4460CA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1" name="Straight Connector 529">
            <a:extLst>
              <a:ext uri="{FF2B5EF4-FFF2-40B4-BE49-F238E27FC236}">
                <a16:creationId xmlns:a16="http://schemas.microsoft.com/office/drawing/2014/main" id="{F43BDBDB-BF81-DF8B-364D-713329AF88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2" name="Straight Connector 531">
            <a:extLst>
              <a:ext uri="{FF2B5EF4-FFF2-40B4-BE49-F238E27FC236}">
                <a16:creationId xmlns:a16="http://schemas.microsoft.com/office/drawing/2014/main" id="{8DA1A005-AC44-387E-CF36-B1CA3CE5694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63" name="Straight Connector 533">
            <a:extLst>
              <a:ext uri="{FF2B5EF4-FFF2-40B4-BE49-F238E27FC236}">
                <a16:creationId xmlns:a16="http://schemas.microsoft.com/office/drawing/2014/main" id="{EE81F269-C152-B2E9-4AC7-0C2852C957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4" name="Straight Connector 535">
            <a:extLst>
              <a:ext uri="{FF2B5EF4-FFF2-40B4-BE49-F238E27FC236}">
                <a16:creationId xmlns:a16="http://schemas.microsoft.com/office/drawing/2014/main" id="{EA6447F4-6670-DF4F-533E-D037DA72CF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65" name="Straight Connector 537">
            <a:extLst>
              <a:ext uri="{FF2B5EF4-FFF2-40B4-BE49-F238E27FC236}">
                <a16:creationId xmlns:a16="http://schemas.microsoft.com/office/drawing/2014/main" id="{48FE25E2-0B57-8B19-5E05-A4267D08D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66" name="Group 1008">
          <a:extLst>
            <a:ext uri="{FF2B5EF4-FFF2-40B4-BE49-F238E27FC236}">
              <a16:creationId xmlns:a16="http://schemas.microsoft.com/office/drawing/2014/main" id="{95A022A9-6E0C-406C-AD72-CA61AB16CD65}"/>
            </a:ext>
          </a:extLst>
        </xdr:cNvPr>
        <xdr:cNvGrpSpPr>
          <a:grpSpLocks/>
        </xdr:cNvGrpSpPr>
      </xdr:nvGrpSpPr>
      <xdr:grpSpPr bwMode="auto">
        <a:xfrm>
          <a:off x="1943878" y="9506663"/>
          <a:ext cx="0" cy="102183"/>
          <a:chOff x="5475762" y="47760700"/>
          <a:chExt cx="314325" cy="230209"/>
        </a:xfrm>
      </xdr:grpSpPr>
      <xdr:cxnSp macro="">
        <xdr:nvCxnSpPr>
          <xdr:cNvPr id="867" name="Straight Connector 866">
            <a:extLst>
              <a:ext uri="{FF2B5EF4-FFF2-40B4-BE49-F238E27FC236}">
                <a16:creationId xmlns:a16="http://schemas.microsoft.com/office/drawing/2014/main" id="{2A75A0DF-B47B-C0D3-5571-7AA922AC313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68" name="Straight Connector 529">
            <a:extLst>
              <a:ext uri="{FF2B5EF4-FFF2-40B4-BE49-F238E27FC236}">
                <a16:creationId xmlns:a16="http://schemas.microsoft.com/office/drawing/2014/main" id="{568137FC-9418-5A03-0BFA-5A0DB88C5A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69" name="Straight Connector 531">
            <a:extLst>
              <a:ext uri="{FF2B5EF4-FFF2-40B4-BE49-F238E27FC236}">
                <a16:creationId xmlns:a16="http://schemas.microsoft.com/office/drawing/2014/main" id="{64DB83BA-84AF-767E-97C9-956D9D96F4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0" name="Straight Connector 533">
            <a:extLst>
              <a:ext uri="{FF2B5EF4-FFF2-40B4-BE49-F238E27FC236}">
                <a16:creationId xmlns:a16="http://schemas.microsoft.com/office/drawing/2014/main" id="{5F1C33D0-444E-FE2B-A594-BC29CC820D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1" name="Straight Connector 535">
            <a:extLst>
              <a:ext uri="{FF2B5EF4-FFF2-40B4-BE49-F238E27FC236}">
                <a16:creationId xmlns:a16="http://schemas.microsoft.com/office/drawing/2014/main" id="{D3140E20-464A-7C2C-929D-BDF707A9F52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2" name="Straight Connector 537">
            <a:extLst>
              <a:ext uri="{FF2B5EF4-FFF2-40B4-BE49-F238E27FC236}">
                <a16:creationId xmlns:a16="http://schemas.microsoft.com/office/drawing/2014/main" id="{D801915C-C06D-1533-FA39-881AB2D7F1D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73" name="Group 1008">
          <a:extLst>
            <a:ext uri="{FF2B5EF4-FFF2-40B4-BE49-F238E27FC236}">
              <a16:creationId xmlns:a16="http://schemas.microsoft.com/office/drawing/2014/main" id="{23B46F42-54AB-49F7-A04A-BBD23EFA7A37}"/>
            </a:ext>
          </a:extLst>
        </xdr:cNvPr>
        <xdr:cNvGrpSpPr>
          <a:grpSpLocks/>
        </xdr:cNvGrpSpPr>
      </xdr:nvGrpSpPr>
      <xdr:grpSpPr bwMode="auto">
        <a:xfrm>
          <a:off x="1943878" y="9506663"/>
          <a:ext cx="0" cy="102183"/>
          <a:chOff x="5475762" y="47760700"/>
          <a:chExt cx="314325" cy="230209"/>
        </a:xfrm>
      </xdr:grpSpPr>
      <xdr:cxnSp macro="">
        <xdr:nvCxnSpPr>
          <xdr:cNvPr id="874" name="Straight Connector 873">
            <a:extLst>
              <a:ext uri="{FF2B5EF4-FFF2-40B4-BE49-F238E27FC236}">
                <a16:creationId xmlns:a16="http://schemas.microsoft.com/office/drawing/2014/main" id="{B93DC5D2-5B28-7509-1681-FCDB4D14AD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75" name="Straight Connector 529">
            <a:extLst>
              <a:ext uri="{FF2B5EF4-FFF2-40B4-BE49-F238E27FC236}">
                <a16:creationId xmlns:a16="http://schemas.microsoft.com/office/drawing/2014/main" id="{9243406C-C017-DBF4-4F1F-0A7B14C755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76" name="Straight Connector 531">
            <a:extLst>
              <a:ext uri="{FF2B5EF4-FFF2-40B4-BE49-F238E27FC236}">
                <a16:creationId xmlns:a16="http://schemas.microsoft.com/office/drawing/2014/main" id="{096E6A3C-8DFB-4B86-955F-73F720DFCA3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77" name="Straight Connector 533">
            <a:extLst>
              <a:ext uri="{FF2B5EF4-FFF2-40B4-BE49-F238E27FC236}">
                <a16:creationId xmlns:a16="http://schemas.microsoft.com/office/drawing/2014/main" id="{D1815AC4-A800-5A00-32EC-678A6B5137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8" name="Straight Connector 535">
            <a:extLst>
              <a:ext uri="{FF2B5EF4-FFF2-40B4-BE49-F238E27FC236}">
                <a16:creationId xmlns:a16="http://schemas.microsoft.com/office/drawing/2014/main" id="{03D3F562-5AC7-EBD7-EB47-0DDE456C29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79" name="Straight Connector 537">
            <a:extLst>
              <a:ext uri="{FF2B5EF4-FFF2-40B4-BE49-F238E27FC236}">
                <a16:creationId xmlns:a16="http://schemas.microsoft.com/office/drawing/2014/main" id="{E6A1A99C-93C0-3E09-B647-27B251F7AC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0" name="Group 1008">
          <a:extLst>
            <a:ext uri="{FF2B5EF4-FFF2-40B4-BE49-F238E27FC236}">
              <a16:creationId xmlns:a16="http://schemas.microsoft.com/office/drawing/2014/main" id="{FC835ED1-16F5-43EB-8697-90ED0355BCAF}"/>
            </a:ext>
          </a:extLst>
        </xdr:cNvPr>
        <xdr:cNvGrpSpPr>
          <a:grpSpLocks/>
        </xdr:cNvGrpSpPr>
      </xdr:nvGrpSpPr>
      <xdr:grpSpPr bwMode="auto">
        <a:xfrm>
          <a:off x="1943878" y="9506663"/>
          <a:ext cx="0" cy="102183"/>
          <a:chOff x="5475762" y="47760700"/>
          <a:chExt cx="314325" cy="230209"/>
        </a:xfrm>
      </xdr:grpSpPr>
      <xdr:cxnSp macro="">
        <xdr:nvCxnSpPr>
          <xdr:cNvPr id="881" name="Straight Connector 880">
            <a:extLst>
              <a:ext uri="{FF2B5EF4-FFF2-40B4-BE49-F238E27FC236}">
                <a16:creationId xmlns:a16="http://schemas.microsoft.com/office/drawing/2014/main" id="{4EA49F5B-5590-9419-ADF1-6DA20278C7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2" name="Straight Connector 529">
            <a:extLst>
              <a:ext uri="{FF2B5EF4-FFF2-40B4-BE49-F238E27FC236}">
                <a16:creationId xmlns:a16="http://schemas.microsoft.com/office/drawing/2014/main" id="{E950D8CC-4F41-1127-5762-C49E74E1C3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83" name="Straight Connector 531">
            <a:extLst>
              <a:ext uri="{FF2B5EF4-FFF2-40B4-BE49-F238E27FC236}">
                <a16:creationId xmlns:a16="http://schemas.microsoft.com/office/drawing/2014/main" id="{FBA93848-C3A3-C706-6A76-06D666629C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84" name="Straight Connector 533">
            <a:extLst>
              <a:ext uri="{FF2B5EF4-FFF2-40B4-BE49-F238E27FC236}">
                <a16:creationId xmlns:a16="http://schemas.microsoft.com/office/drawing/2014/main" id="{6262CE58-F799-709A-0C30-0392859B8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5" name="Straight Connector 535">
            <a:extLst>
              <a:ext uri="{FF2B5EF4-FFF2-40B4-BE49-F238E27FC236}">
                <a16:creationId xmlns:a16="http://schemas.microsoft.com/office/drawing/2014/main" id="{97CB9CD3-6870-D07A-B0A4-6C59B7BAB2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86" name="Straight Connector 537">
            <a:extLst>
              <a:ext uri="{FF2B5EF4-FFF2-40B4-BE49-F238E27FC236}">
                <a16:creationId xmlns:a16="http://schemas.microsoft.com/office/drawing/2014/main" id="{E0456269-D354-CCE6-2DF5-94A3EA4705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87" name="Group 1008">
          <a:extLst>
            <a:ext uri="{FF2B5EF4-FFF2-40B4-BE49-F238E27FC236}">
              <a16:creationId xmlns:a16="http://schemas.microsoft.com/office/drawing/2014/main" id="{7F8E8CB9-1236-48E2-B355-44AAE82CBE1C}"/>
            </a:ext>
          </a:extLst>
        </xdr:cNvPr>
        <xdr:cNvGrpSpPr>
          <a:grpSpLocks/>
        </xdr:cNvGrpSpPr>
      </xdr:nvGrpSpPr>
      <xdr:grpSpPr bwMode="auto">
        <a:xfrm>
          <a:off x="1943878" y="9506663"/>
          <a:ext cx="0" cy="102183"/>
          <a:chOff x="5475762" y="47760700"/>
          <a:chExt cx="314325" cy="230209"/>
        </a:xfrm>
      </xdr:grpSpPr>
      <xdr:cxnSp macro="">
        <xdr:nvCxnSpPr>
          <xdr:cNvPr id="888" name="Straight Connector 887">
            <a:extLst>
              <a:ext uri="{FF2B5EF4-FFF2-40B4-BE49-F238E27FC236}">
                <a16:creationId xmlns:a16="http://schemas.microsoft.com/office/drawing/2014/main" id="{5FEF46F2-0415-42FD-A066-1DE25E800A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89" name="Straight Connector 529">
            <a:extLst>
              <a:ext uri="{FF2B5EF4-FFF2-40B4-BE49-F238E27FC236}">
                <a16:creationId xmlns:a16="http://schemas.microsoft.com/office/drawing/2014/main" id="{ADD519DE-2667-E01D-E51E-B84478974B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0" name="Straight Connector 531">
            <a:extLst>
              <a:ext uri="{FF2B5EF4-FFF2-40B4-BE49-F238E27FC236}">
                <a16:creationId xmlns:a16="http://schemas.microsoft.com/office/drawing/2014/main" id="{67F6E11E-DBDF-10BB-026D-B4942BC8833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1" name="Straight Connector 533">
            <a:extLst>
              <a:ext uri="{FF2B5EF4-FFF2-40B4-BE49-F238E27FC236}">
                <a16:creationId xmlns:a16="http://schemas.microsoft.com/office/drawing/2014/main" id="{CEA574F1-5AE2-91BF-5727-40339BAA2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2" name="Straight Connector 535">
            <a:extLst>
              <a:ext uri="{FF2B5EF4-FFF2-40B4-BE49-F238E27FC236}">
                <a16:creationId xmlns:a16="http://schemas.microsoft.com/office/drawing/2014/main" id="{5C5908EF-5D15-B0F4-6DDF-51C71C757A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3" name="Straight Connector 537">
            <a:extLst>
              <a:ext uri="{FF2B5EF4-FFF2-40B4-BE49-F238E27FC236}">
                <a16:creationId xmlns:a16="http://schemas.microsoft.com/office/drawing/2014/main" id="{98575048-4D22-D9B5-432E-27DCA23A4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894" name="Group 1008">
          <a:extLst>
            <a:ext uri="{FF2B5EF4-FFF2-40B4-BE49-F238E27FC236}">
              <a16:creationId xmlns:a16="http://schemas.microsoft.com/office/drawing/2014/main" id="{C2EFAEB7-4C27-4A99-BEEB-D283C93A7309}"/>
            </a:ext>
          </a:extLst>
        </xdr:cNvPr>
        <xdr:cNvGrpSpPr>
          <a:grpSpLocks/>
        </xdr:cNvGrpSpPr>
      </xdr:nvGrpSpPr>
      <xdr:grpSpPr bwMode="auto">
        <a:xfrm>
          <a:off x="1943878" y="9506663"/>
          <a:ext cx="0" cy="102183"/>
          <a:chOff x="5475762" y="47760700"/>
          <a:chExt cx="314325" cy="230209"/>
        </a:xfrm>
      </xdr:grpSpPr>
      <xdr:cxnSp macro="">
        <xdr:nvCxnSpPr>
          <xdr:cNvPr id="895" name="Straight Connector 894">
            <a:extLst>
              <a:ext uri="{FF2B5EF4-FFF2-40B4-BE49-F238E27FC236}">
                <a16:creationId xmlns:a16="http://schemas.microsoft.com/office/drawing/2014/main" id="{9A76ED18-2E8C-3783-BBE9-BA33BB6286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896" name="Straight Connector 529">
            <a:extLst>
              <a:ext uri="{FF2B5EF4-FFF2-40B4-BE49-F238E27FC236}">
                <a16:creationId xmlns:a16="http://schemas.microsoft.com/office/drawing/2014/main" id="{88E54F6E-C042-E6E1-7503-17CFDA1B0EC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897" name="Straight Connector 531">
            <a:extLst>
              <a:ext uri="{FF2B5EF4-FFF2-40B4-BE49-F238E27FC236}">
                <a16:creationId xmlns:a16="http://schemas.microsoft.com/office/drawing/2014/main" id="{09B91463-A950-BD77-DF83-1C6BEA0382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898" name="Straight Connector 533">
            <a:extLst>
              <a:ext uri="{FF2B5EF4-FFF2-40B4-BE49-F238E27FC236}">
                <a16:creationId xmlns:a16="http://schemas.microsoft.com/office/drawing/2014/main" id="{5277C822-8678-A855-D9F7-2D362DBC41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899" name="Straight Connector 535">
            <a:extLst>
              <a:ext uri="{FF2B5EF4-FFF2-40B4-BE49-F238E27FC236}">
                <a16:creationId xmlns:a16="http://schemas.microsoft.com/office/drawing/2014/main" id="{98459E73-51E0-0E3C-4A1A-FCE067F8FD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0" name="Straight Connector 537">
            <a:extLst>
              <a:ext uri="{FF2B5EF4-FFF2-40B4-BE49-F238E27FC236}">
                <a16:creationId xmlns:a16="http://schemas.microsoft.com/office/drawing/2014/main" id="{F3C9A09B-A626-C415-A729-600446523C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1" name="Group 1008">
          <a:extLst>
            <a:ext uri="{FF2B5EF4-FFF2-40B4-BE49-F238E27FC236}">
              <a16:creationId xmlns:a16="http://schemas.microsoft.com/office/drawing/2014/main" id="{2295E89B-B2DB-4524-99FA-03F9371BC028}"/>
            </a:ext>
          </a:extLst>
        </xdr:cNvPr>
        <xdr:cNvGrpSpPr>
          <a:grpSpLocks/>
        </xdr:cNvGrpSpPr>
      </xdr:nvGrpSpPr>
      <xdr:grpSpPr bwMode="auto">
        <a:xfrm>
          <a:off x="1943878" y="9506663"/>
          <a:ext cx="0" cy="102183"/>
          <a:chOff x="5475762" y="47760700"/>
          <a:chExt cx="314325" cy="230209"/>
        </a:xfrm>
      </xdr:grpSpPr>
      <xdr:cxnSp macro="">
        <xdr:nvCxnSpPr>
          <xdr:cNvPr id="902" name="Straight Connector 901">
            <a:extLst>
              <a:ext uri="{FF2B5EF4-FFF2-40B4-BE49-F238E27FC236}">
                <a16:creationId xmlns:a16="http://schemas.microsoft.com/office/drawing/2014/main" id="{C2FE7C20-701E-B5CD-1790-0617ED9351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03" name="Straight Connector 529">
            <a:extLst>
              <a:ext uri="{FF2B5EF4-FFF2-40B4-BE49-F238E27FC236}">
                <a16:creationId xmlns:a16="http://schemas.microsoft.com/office/drawing/2014/main" id="{8F4F7DFA-2AB0-0125-1E38-9D36446EF8E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04" name="Straight Connector 531">
            <a:extLst>
              <a:ext uri="{FF2B5EF4-FFF2-40B4-BE49-F238E27FC236}">
                <a16:creationId xmlns:a16="http://schemas.microsoft.com/office/drawing/2014/main" id="{0F74F923-C758-7CF6-A0BA-01A06F6FC1D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05" name="Straight Connector 533">
            <a:extLst>
              <a:ext uri="{FF2B5EF4-FFF2-40B4-BE49-F238E27FC236}">
                <a16:creationId xmlns:a16="http://schemas.microsoft.com/office/drawing/2014/main" id="{5CE45162-C64E-635A-1003-777250173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6" name="Straight Connector 535">
            <a:extLst>
              <a:ext uri="{FF2B5EF4-FFF2-40B4-BE49-F238E27FC236}">
                <a16:creationId xmlns:a16="http://schemas.microsoft.com/office/drawing/2014/main" id="{241ABBC8-CA4F-E102-0808-4CD0086C8A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07" name="Straight Connector 537">
            <a:extLst>
              <a:ext uri="{FF2B5EF4-FFF2-40B4-BE49-F238E27FC236}">
                <a16:creationId xmlns:a16="http://schemas.microsoft.com/office/drawing/2014/main" id="{CEF0977B-9B4D-31DE-CD06-187529E655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08" name="Group 1008">
          <a:extLst>
            <a:ext uri="{FF2B5EF4-FFF2-40B4-BE49-F238E27FC236}">
              <a16:creationId xmlns:a16="http://schemas.microsoft.com/office/drawing/2014/main" id="{E83C031C-DB8A-4114-BF7A-AD31C65B307A}"/>
            </a:ext>
          </a:extLst>
        </xdr:cNvPr>
        <xdr:cNvGrpSpPr>
          <a:grpSpLocks/>
        </xdr:cNvGrpSpPr>
      </xdr:nvGrpSpPr>
      <xdr:grpSpPr bwMode="auto">
        <a:xfrm>
          <a:off x="1943878" y="9506663"/>
          <a:ext cx="0" cy="102183"/>
          <a:chOff x="5475762" y="47760700"/>
          <a:chExt cx="314325" cy="230209"/>
        </a:xfrm>
      </xdr:grpSpPr>
      <xdr:cxnSp macro="">
        <xdr:nvCxnSpPr>
          <xdr:cNvPr id="909" name="Straight Connector 908">
            <a:extLst>
              <a:ext uri="{FF2B5EF4-FFF2-40B4-BE49-F238E27FC236}">
                <a16:creationId xmlns:a16="http://schemas.microsoft.com/office/drawing/2014/main" id="{47025F7D-D47B-0952-712B-732874F04E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0" name="Straight Connector 529">
            <a:extLst>
              <a:ext uri="{FF2B5EF4-FFF2-40B4-BE49-F238E27FC236}">
                <a16:creationId xmlns:a16="http://schemas.microsoft.com/office/drawing/2014/main" id="{19C58CE9-2C1E-DDF7-5A68-E76DD73EC92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1" name="Straight Connector 531">
            <a:extLst>
              <a:ext uri="{FF2B5EF4-FFF2-40B4-BE49-F238E27FC236}">
                <a16:creationId xmlns:a16="http://schemas.microsoft.com/office/drawing/2014/main" id="{12EFB86F-6CD8-2A01-3B5B-6BF4090304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2" name="Straight Connector 533">
            <a:extLst>
              <a:ext uri="{FF2B5EF4-FFF2-40B4-BE49-F238E27FC236}">
                <a16:creationId xmlns:a16="http://schemas.microsoft.com/office/drawing/2014/main" id="{33558684-324F-959C-F899-8152E95226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3" name="Straight Connector 535">
            <a:extLst>
              <a:ext uri="{FF2B5EF4-FFF2-40B4-BE49-F238E27FC236}">
                <a16:creationId xmlns:a16="http://schemas.microsoft.com/office/drawing/2014/main" id="{D35D7100-DC13-8FE3-D1FD-8860F8DDE7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14" name="Straight Connector 537">
            <a:extLst>
              <a:ext uri="{FF2B5EF4-FFF2-40B4-BE49-F238E27FC236}">
                <a16:creationId xmlns:a16="http://schemas.microsoft.com/office/drawing/2014/main" id="{C8BF38FB-8CEB-C382-3BB5-70B7A45CA7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15" name="Group 1008">
          <a:extLst>
            <a:ext uri="{FF2B5EF4-FFF2-40B4-BE49-F238E27FC236}">
              <a16:creationId xmlns:a16="http://schemas.microsoft.com/office/drawing/2014/main" id="{2195226E-1FE3-429F-B68D-AA2BB7F93A70}"/>
            </a:ext>
          </a:extLst>
        </xdr:cNvPr>
        <xdr:cNvGrpSpPr>
          <a:grpSpLocks/>
        </xdr:cNvGrpSpPr>
      </xdr:nvGrpSpPr>
      <xdr:grpSpPr bwMode="auto">
        <a:xfrm>
          <a:off x="1943878" y="9506663"/>
          <a:ext cx="0" cy="102183"/>
          <a:chOff x="5475762" y="47760700"/>
          <a:chExt cx="314325" cy="230209"/>
        </a:xfrm>
      </xdr:grpSpPr>
      <xdr:cxnSp macro="">
        <xdr:nvCxnSpPr>
          <xdr:cNvPr id="916" name="Straight Connector 915">
            <a:extLst>
              <a:ext uri="{FF2B5EF4-FFF2-40B4-BE49-F238E27FC236}">
                <a16:creationId xmlns:a16="http://schemas.microsoft.com/office/drawing/2014/main" id="{BB0F8510-FA02-2BB5-D3A0-F2CC2E294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17" name="Straight Connector 529">
            <a:extLst>
              <a:ext uri="{FF2B5EF4-FFF2-40B4-BE49-F238E27FC236}">
                <a16:creationId xmlns:a16="http://schemas.microsoft.com/office/drawing/2014/main" id="{DA003D83-E9DF-E380-B31A-AE70474C135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18" name="Straight Connector 531">
            <a:extLst>
              <a:ext uri="{FF2B5EF4-FFF2-40B4-BE49-F238E27FC236}">
                <a16:creationId xmlns:a16="http://schemas.microsoft.com/office/drawing/2014/main" id="{60B3F295-9BCA-2B49-9149-B39CEC62B66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19" name="Straight Connector 533">
            <a:extLst>
              <a:ext uri="{FF2B5EF4-FFF2-40B4-BE49-F238E27FC236}">
                <a16:creationId xmlns:a16="http://schemas.microsoft.com/office/drawing/2014/main" id="{03A6C0A4-3B86-9522-B936-8A6960318E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0" name="Straight Connector 535">
            <a:extLst>
              <a:ext uri="{FF2B5EF4-FFF2-40B4-BE49-F238E27FC236}">
                <a16:creationId xmlns:a16="http://schemas.microsoft.com/office/drawing/2014/main" id="{BEE0840E-3FEA-4648-A82F-F0E6FE6C0C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1" name="Straight Connector 537">
            <a:extLst>
              <a:ext uri="{FF2B5EF4-FFF2-40B4-BE49-F238E27FC236}">
                <a16:creationId xmlns:a16="http://schemas.microsoft.com/office/drawing/2014/main" id="{DCC1F22F-8771-34E7-533D-1D009742D3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2" name="Group 1008">
          <a:extLst>
            <a:ext uri="{FF2B5EF4-FFF2-40B4-BE49-F238E27FC236}">
              <a16:creationId xmlns:a16="http://schemas.microsoft.com/office/drawing/2014/main" id="{56F75AA7-328B-4107-A375-4AE8BFFC9E37}"/>
            </a:ext>
          </a:extLst>
        </xdr:cNvPr>
        <xdr:cNvGrpSpPr>
          <a:grpSpLocks/>
        </xdr:cNvGrpSpPr>
      </xdr:nvGrpSpPr>
      <xdr:grpSpPr bwMode="auto">
        <a:xfrm>
          <a:off x="1943878" y="9506663"/>
          <a:ext cx="0" cy="102183"/>
          <a:chOff x="5475762" y="47760700"/>
          <a:chExt cx="314325" cy="230209"/>
        </a:xfrm>
      </xdr:grpSpPr>
      <xdr:cxnSp macro="">
        <xdr:nvCxnSpPr>
          <xdr:cNvPr id="923" name="Straight Connector 922">
            <a:extLst>
              <a:ext uri="{FF2B5EF4-FFF2-40B4-BE49-F238E27FC236}">
                <a16:creationId xmlns:a16="http://schemas.microsoft.com/office/drawing/2014/main" id="{4899019A-3040-9805-C79D-BC6825B6E01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24" name="Straight Connector 529">
            <a:extLst>
              <a:ext uri="{FF2B5EF4-FFF2-40B4-BE49-F238E27FC236}">
                <a16:creationId xmlns:a16="http://schemas.microsoft.com/office/drawing/2014/main" id="{06E619DD-DE87-DA8B-BD39-7FE9B98512B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25" name="Straight Connector 531">
            <a:extLst>
              <a:ext uri="{FF2B5EF4-FFF2-40B4-BE49-F238E27FC236}">
                <a16:creationId xmlns:a16="http://schemas.microsoft.com/office/drawing/2014/main" id="{8FC86625-2E95-3BF5-C44E-57F2301C9F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26" name="Straight Connector 533">
            <a:extLst>
              <a:ext uri="{FF2B5EF4-FFF2-40B4-BE49-F238E27FC236}">
                <a16:creationId xmlns:a16="http://schemas.microsoft.com/office/drawing/2014/main" id="{1DE60129-0CEF-90C1-6B25-404A1BF394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7" name="Straight Connector 535">
            <a:extLst>
              <a:ext uri="{FF2B5EF4-FFF2-40B4-BE49-F238E27FC236}">
                <a16:creationId xmlns:a16="http://schemas.microsoft.com/office/drawing/2014/main" id="{504E5928-365F-7ACD-026B-950FAB35B1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28" name="Straight Connector 537">
            <a:extLst>
              <a:ext uri="{FF2B5EF4-FFF2-40B4-BE49-F238E27FC236}">
                <a16:creationId xmlns:a16="http://schemas.microsoft.com/office/drawing/2014/main" id="{22DA4A7B-4E17-9584-971C-F7C9573220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29" name="Group 1008">
          <a:extLst>
            <a:ext uri="{FF2B5EF4-FFF2-40B4-BE49-F238E27FC236}">
              <a16:creationId xmlns:a16="http://schemas.microsoft.com/office/drawing/2014/main" id="{6C22E4D6-8F6D-47D6-B562-83CAA580E57E}"/>
            </a:ext>
          </a:extLst>
        </xdr:cNvPr>
        <xdr:cNvGrpSpPr>
          <a:grpSpLocks/>
        </xdr:cNvGrpSpPr>
      </xdr:nvGrpSpPr>
      <xdr:grpSpPr bwMode="auto">
        <a:xfrm>
          <a:off x="1943878" y="9506663"/>
          <a:ext cx="0" cy="102183"/>
          <a:chOff x="5475762" y="47760700"/>
          <a:chExt cx="314325" cy="230209"/>
        </a:xfrm>
      </xdr:grpSpPr>
      <xdr:cxnSp macro="">
        <xdr:nvCxnSpPr>
          <xdr:cNvPr id="930" name="Straight Connector 929">
            <a:extLst>
              <a:ext uri="{FF2B5EF4-FFF2-40B4-BE49-F238E27FC236}">
                <a16:creationId xmlns:a16="http://schemas.microsoft.com/office/drawing/2014/main" id="{362414EC-A538-0DE2-8A24-B1C421C956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1" name="Straight Connector 529">
            <a:extLst>
              <a:ext uri="{FF2B5EF4-FFF2-40B4-BE49-F238E27FC236}">
                <a16:creationId xmlns:a16="http://schemas.microsoft.com/office/drawing/2014/main" id="{73BE96A6-58FE-6506-FF08-DB9BFF335F7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2" name="Straight Connector 531">
            <a:extLst>
              <a:ext uri="{FF2B5EF4-FFF2-40B4-BE49-F238E27FC236}">
                <a16:creationId xmlns:a16="http://schemas.microsoft.com/office/drawing/2014/main" id="{940F990E-8682-31B3-8C3B-E1231C341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33" name="Straight Connector 533">
            <a:extLst>
              <a:ext uri="{FF2B5EF4-FFF2-40B4-BE49-F238E27FC236}">
                <a16:creationId xmlns:a16="http://schemas.microsoft.com/office/drawing/2014/main" id="{E3B70BE2-A406-BB95-7157-5B77CF6ED5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4" name="Straight Connector 535">
            <a:extLst>
              <a:ext uri="{FF2B5EF4-FFF2-40B4-BE49-F238E27FC236}">
                <a16:creationId xmlns:a16="http://schemas.microsoft.com/office/drawing/2014/main" id="{D894B22C-CB78-373F-0ACE-B42598AB9B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35" name="Straight Connector 537">
            <a:extLst>
              <a:ext uri="{FF2B5EF4-FFF2-40B4-BE49-F238E27FC236}">
                <a16:creationId xmlns:a16="http://schemas.microsoft.com/office/drawing/2014/main" id="{9A1D2FD7-F1E2-3FD1-9A06-DA1039EA83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36" name="Group 1008">
          <a:extLst>
            <a:ext uri="{FF2B5EF4-FFF2-40B4-BE49-F238E27FC236}">
              <a16:creationId xmlns:a16="http://schemas.microsoft.com/office/drawing/2014/main" id="{9730D4C8-7B0C-424D-8F32-BF4DFB58B506}"/>
            </a:ext>
          </a:extLst>
        </xdr:cNvPr>
        <xdr:cNvGrpSpPr>
          <a:grpSpLocks/>
        </xdr:cNvGrpSpPr>
      </xdr:nvGrpSpPr>
      <xdr:grpSpPr bwMode="auto">
        <a:xfrm>
          <a:off x="1943878" y="9506663"/>
          <a:ext cx="0" cy="102183"/>
          <a:chOff x="5475762" y="47760700"/>
          <a:chExt cx="314325" cy="230209"/>
        </a:xfrm>
      </xdr:grpSpPr>
      <xdr:cxnSp macro="">
        <xdr:nvCxnSpPr>
          <xdr:cNvPr id="937" name="Straight Connector 936">
            <a:extLst>
              <a:ext uri="{FF2B5EF4-FFF2-40B4-BE49-F238E27FC236}">
                <a16:creationId xmlns:a16="http://schemas.microsoft.com/office/drawing/2014/main" id="{7BF380BF-B228-0D2F-F7CF-B4C205A2058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38" name="Straight Connector 529">
            <a:extLst>
              <a:ext uri="{FF2B5EF4-FFF2-40B4-BE49-F238E27FC236}">
                <a16:creationId xmlns:a16="http://schemas.microsoft.com/office/drawing/2014/main" id="{27320469-384F-1C83-96C0-E7DF10D28D4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39" name="Straight Connector 531">
            <a:extLst>
              <a:ext uri="{FF2B5EF4-FFF2-40B4-BE49-F238E27FC236}">
                <a16:creationId xmlns:a16="http://schemas.microsoft.com/office/drawing/2014/main" id="{6B4C88DD-961C-A0BF-F8A1-B396C4864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0" name="Straight Connector 533">
            <a:extLst>
              <a:ext uri="{FF2B5EF4-FFF2-40B4-BE49-F238E27FC236}">
                <a16:creationId xmlns:a16="http://schemas.microsoft.com/office/drawing/2014/main" id="{FF6FEF21-9E60-CCE3-89AB-7F96B6A6FA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1" name="Straight Connector 535">
            <a:extLst>
              <a:ext uri="{FF2B5EF4-FFF2-40B4-BE49-F238E27FC236}">
                <a16:creationId xmlns:a16="http://schemas.microsoft.com/office/drawing/2014/main" id="{AFC3A73D-C2F1-D22C-61D3-4752AF7DCD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2" name="Straight Connector 537">
            <a:extLst>
              <a:ext uri="{FF2B5EF4-FFF2-40B4-BE49-F238E27FC236}">
                <a16:creationId xmlns:a16="http://schemas.microsoft.com/office/drawing/2014/main" id="{B8E1440F-9160-5301-EA88-7AD0C0FA38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43" name="Group 1008">
          <a:extLst>
            <a:ext uri="{FF2B5EF4-FFF2-40B4-BE49-F238E27FC236}">
              <a16:creationId xmlns:a16="http://schemas.microsoft.com/office/drawing/2014/main" id="{8D801F03-CFB1-4237-95CC-6EFC7C2E782C}"/>
            </a:ext>
          </a:extLst>
        </xdr:cNvPr>
        <xdr:cNvGrpSpPr>
          <a:grpSpLocks/>
        </xdr:cNvGrpSpPr>
      </xdr:nvGrpSpPr>
      <xdr:grpSpPr bwMode="auto">
        <a:xfrm>
          <a:off x="1943878" y="9506663"/>
          <a:ext cx="0" cy="102183"/>
          <a:chOff x="5475762" y="47760700"/>
          <a:chExt cx="314325" cy="230209"/>
        </a:xfrm>
      </xdr:grpSpPr>
      <xdr:cxnSp macro="">
        <xdr:nvCxnSpPr>
          <xdr:cNvPr id="944" name="Straight Connector 943">
            <a:extLst>
              <a:ext uri="{FF2B5EF4-FFF2-40B4-BE49-F238E27FC236}">
                <a16:creationId xmlns:a16="http://schemas.microsoft.com/office/drawing/2014/main" id="{9287FB98-31ED-D88E-0F6D-40A3BA334A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45" name="Straight Connector 529">
            <a:extLst>
              <a:ext uri="{FF2B5EF4-FFF2-40B4-BE49-F238E27FC236}">
                <a16:creationId xmlns:a16="http://schemas.microsoft.com/office/drawing/2014/main" id="{1F056516-8154-19A1-467E-78A9CFBDB5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46" name="Straight Connector 531">
            <a:extLst>
              <a:ext uri="{FF2B5EF4-FFF2-40B4-BE49-F238E27FC236}">
                <a16:creationId xmlns:a16="http://schemas.microsoft.com/office/drawing/2014/main" id="{81F6581B-063C-7300-CE89-59D4E06FD0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47" name="Straight Connector 533">
            <a:extLst>
              <a:ext uri="{FF2B5EF4-FFF2-40B4-BE49-F238E27FC236}">
                <a16:creationId xmlns:a16="http://schemas.microsoft.com/office/drawing/2014/main" id="{8E404740-EB6E-5392-8960-75FADBC002E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8" name="Straight Connector 535">
            <a:extLst>
              <a:ext uri="{FF2B5EF4-FFF2-40B4-BE49-F238E27FC236}">
                <a16:creationId xmlns:a16="http://schemas.microsoft.com/office/drawing/2014/main" id="{7ECCFA2B-AAE4-1548-C41E-5E6CCC0C72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49" name="Straight Connector 537">
            <a:extLst>
              <a:ext uri="{FF2B5EF4-FFF2-40B4-BE49-F238E27FC236}">
                <a16:creationId xmlns:a16="http://schemas.microsoft.com/office/drawing/2014/main" id="{8066808F-9D57-DD9D-E324-C660797BE8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0" name="Group 1008">
          <a:extLst>
            <a:ext uri="{FF2B5EF4-FFF2-40B4-BE49-F238E27FC236}">
              <a16:creationId xmlns:a16="http://schemas.microsoft.com/office/drawing/2014/main" id="{C675A9D0-1CAD-4535-B692-C11C9D54C675}"/>
            </a:ext>
          </a:extLst>
        </xdr:cNvPr>
        <xdr:cNvGrpSpPr>
          <a:grpSpLocks/>
        </xdr:cNvGrpSpPr>
      </xdr:nvGrpSpPr>
      <xdr:grpSpPr bwMode="auto">
        <a:xfrm>
          <a:off x="1943878" y="9506663"/>
          <a:ext cx="0" cy="102183"/>
          <a:chOff x="5475762" y="47760700"/>
          <a:chExt cx="314325" cy="230209"/>
        </a:xfrm>
      </xdr:grpSpPr>
      <xdr:cxnSp macro="">
        <xdr:nvCxnSpPr>
          <xdr:cNvPr id="951" name="Straight Connector 950">
            <a:extLst>
              <a:ext uri="{FF2B5EF4-FFF2-40B4-BE49-F238E27FC236}">
                <a16:creationId xmlns:a16="http://schemas.microsoft.com/office/drawing/2014/main" id="{D3648614-D9DF-362A-738B-0E4DBCC274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2" name="Straight Connector 529">
            <a:extLst>
              <a:ext uri="{FF2B5EF4-FFF2-40B4-BE49-F238E27FC236}">
                <a16:creationId xmlns:a16="http://schemas.microsoft.com/office/drawing/2014/main" id="{E3A83233-13BA-5BC8-F0B6-420312099C5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53" name="Straight Connector 531">
            <a:extLst>
              <a:ext uri="{FF2B5EF4-FFF2-40B4-BE49-F238E27FC236}">
                <a16:creationId xmlns:a16="http://schemas.microsoft.com/office/drawing/2014/main" id="{4BB5FA66-784D-AE69-2D3D-D164C3BDFC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54" name="Straight Connector 533">
            <a:extLst>
              <a:ext uri="{FF2B5EF4-FFF2-40B4-BE49-F238E27FC236}">
                <a16:creationId xmlns:a16="http://schemas.microsoft.com/office/drawing/2014/main" id="{089C34A8-9F99-B952-81EF-07DBDDDED27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5" name="Straight Connector 535">
            <a:extLst>
              <a:ext uri="{FF2B5EF4-FFF2-40B4-BE49-F238E27FC236}">
                <a16:creationId xmlns:a16="http://schemas.microsoft.com/office/drawing/2014/main" id="{BB9895C7-BF17-CBE4-8168-D8F82406DB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56" name="Straight Connector 537">
            <a:extLst>
              <a:ext uri="{FF2B5EF4-FFF2-40B4-BE49-F238E27FC236}">
                <a16:creationId xmlns:a16="http://schemas.microsoft.com/office/drawing/2014/main" id="{CA1278E0-F27B-7669-8D5D-1125AA3BD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57" name="Group 1008">
          <a:extLst>
            <a:ext uri="{FF2B5EF4-FFF2-40B4-BE49-F238E27FC236}">
              <a16:creationId xmlns:a16="http://schemas.microsoft.com/office/drawing/2014/main" id="{6BCC6E4F-58EA-432B-9409-DBDFAE3FB75D}"/>
            </a:ext>
          </a:extLst>
        </xdr:cNvPr>
        <xdr:cNvGrpSpPr>
          <a:grpSpLocks/>
        </xdr:cNvGrpSpPr>
      </xdr:nvGrpSpPr>
      <xdr:grpSpPr bwMode="auto">
        <a:xfrm>
          <a:off x="1943878" y="9506663"/>
          <a:ext cx="0" cy="102183"/>
          <a:chOff x="5475762" y="47760700"/>
          <a:chExt cx="314325" cy="230209"/>
        </a:xfrm>
      </xdr:grpSpPr>
      <xdr:cxnSp macro="">
        <xdr:nvCxnSpPr>
          <xdr:cNvPr id="958" name="Straight Connector 957">
            <a:extLst>
              <a:ext uri="{FF2B5EF4-FFF2-40B4-BE49-F238E27FC236}">
                <a16:creationId xmlns:a16="http://schemas.microsoft.com/office/drawing/2014/main" id="{280ECA36-8E38-F815-EE91-03080C4F43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59" name="Straight Connector 529">
            <a:extLst>
              <a:ext uri="{FF2B5EF4-FFF2-40B4-BE49-F238E27FC236}">
                <a16:creationId xmlns:a16="http://schemas.microsoft.com/office/drawing/2014/main" id="{C32B1044-8AA1-3C11-82D0-80281DA806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0" name="Straight Connector 531">
            <a:extLst>
              <a:ext uri="{FF2B5EF4-FFF2-40B4-BE49-F238E27FC236}">
                <a16:creationId xmlns:a16="http://schemas.microsoft.com/office/drawing/2014/main" id="{8CA18B4F-62E2-DA89-F8D7-736D979D8F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1" name="Straight Connector 533">
            <a:extLst>
              <a:ext uri="{FF2B5EF4-FFF2-40B4-BE49-F238E27FC236}">
                <a16:creationId xmlns:a16="http://schemas.microsoft.com/office/drawing/2014/main" id="{5A4D9182-BE4D-8DC1-A15F-EBD49810E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2" name="Straight Connector 535">
            <a:extLst>
              <a:ext uri="{FF2B5EF4-FFF2-40B4-BE49-F238E27FC236}">
                <a16:creationId xmlns:a16="http://schemas.microsoft.com/office/drawing/2014/main" id="{2A837816-2193-3104-3CFF-F29899C87A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3" name="Straight Connector 537">
            <a:extLst>
              <a:ext uri="{FF2B5EF4-FFF2-40B4-BE49-F238E27FC236}">
                <a16:creationId xmlns:a16="http://schemas.microsoft.com/office/drawing/2014/main" id="{54A80672-63FB-6FA9-B400-01E04B3B66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64" name="Group 1008">
          <a:extLst>
            <a:ext uri="{FF2B5EF4-FFF2-40B4-BE49-F238E27FC236}">
              <a16:creationId xmlns:a16="http://schemas.microsoft.com/office/drawing/2014/main" id="{CE9BE5E3-E4AD-4247-A099-2908A34CB713}"/>
            </a:ext>
          </a:extLst>
        </xdr:cNvPr>
        <xdr:cNvGrpSpPr>
          <a:grpSpLocks/>
        </xdr:cNvGrpSpPr>
      </xdr:nvGrpSpPr>
      <xdr:grpSpPr bwMode="auto">
        <a:xfrm>
          <a:off x="1943878" y="9506663"/>
          <a:ext cx="0" cy="102183"/>
          <a:chOff x="5475762" y="47760700"/>
          <a:chExt cx="314325" cy="230209"/>
        </a:xfrm>
      </xdr:grpSpPr>
      <xdr:cxnSp macro="">
        <xdr:nvCxnSpPr>
          <xdr:cNvPr id="965" name="Straight Connector 964">
            <a:extLst>
              <a:ext uri="{FF2B5EF4-FFF2-40B4-BE49-F238E27FC236}">
                <a16:creationId xmlns:a16="http://schemas.microsoft.com/office/drawing/2014/main" id="{FC02D34F-2C90-3B12-499A-5D30C44706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66" name="Straight Connector 529">
            <a:extLst>
              <a:ext uri="{FF2B5EF4-FFF2-40B4-BE49-F238E27FC236}">
                <a16:creationId xmlns:a16="http://schemas.microsoft.com/office/drawing/2014/main" id="{02BC77D0-CCD6-3727-8BB5-F0BB0C8BBD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67" name="Straight Connector 531">
            <a:extLst>
              <a:ext uri="{FF2B5EF4-FFF2-40B4-BE49-F238E27FC236}">
                <a16:creationId xmlns:a16="http://schemas.microsoft.com/office/drawing/2014/main" id="{02526D79-44E6-1FA2-C382-0796C176492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68" name="Straight Connector 533">
            <a:extLst>
              <a:ext uri="{FF2B5EF4-FFF2-40B4-BE49-F238E27FC236}">
                <a16:creationId xmlns:a16="http://schemas.microsoft.com/office/drawing/2014/main" id="{17357B4C-F3F6-5F54-D8AF-73D6B89D06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69" name="Straight Connector 535">
            <a:extLst>
              <a:ext uri="{FF2B5EF4-FFF2-40B4-BE49-F238E27FC236}">
                <a16:creationId xmlns:a16="http://schemas.microsoft.com/office/drawing/2014/main" id="{7B7DF294-B312-B1D0-18B1-8952311BEC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0" name="Straight Connector 537">
            <a:extLst>
              <a:ext uri="{FF2B5EF4-FFF2-40B4-BE49-F238E27FC236}">
                <a16:creationId xmlns:a16="http://schemas.microsoft.com/office/drawing/2014/main" id="{022B3A62-A531-3A57-3D25-9C963AA4F6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1" name="Group 1008">
          <a:extLst>
            <a:ext uri="{FF2B5EF4-FFF2-40B4-BE49-F238E27FC236}">
              <a16:creationId xmlns:a16="http://schemas.microsoft.com/office/drawing/2014/main" id="{E388F642-B355-4CF3-80BB-7D5BF1C38850}"/>
            </a:ext>
          </a:extLst>
        </xdr:cNvPr>
        <xdr:cNvGrpSpPr>
          <a:grpSpLocks/>
        </xdr:cNvGrpSpPr>
      </xdr:nvGrpSpPr>
      <xdr:grpSpPr bwMode="auto">
        <a:xfrm>
          <a:off x="1943878" y="9506663"/>
          <a:ext cx="0" cy="102183"/>
          <a:chOff x="5475762" y="47760700"/>
          <a:chExt cx="314325" cy="230209"/>
        </a:xfrm>
      </xdr:grpSpPr>
      <xdr:cxnSp macro="">
        <xdr:nvCxnSpPr>
          <xdr:cNvPr id="972" name="Straight Connector 971">
            <a:extLst>
              <a:ext uri="{FF2B5EF4-FFF2-40B4-BE49-F238E27FC236}">
                <a16:creationId xmlns:a16="http://schemas.microsoft.com/office/drawing/2014/main" id="{47836BF4-0852-A5AB-27D9-B8F5EE9FA4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73" name="Straight Connector 529">
            <a:extLst>
              <a:ext uri="{FF2B5EF4-FFF2-40B4-BE49-F238E27FC236}">
                <a16:creationId xmlns:a16="http://schemas.microsoft.com/office/drawing/2014/main" id="{12605F8B-B90C-67D7-1D70-6928D38BF4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74" name="Straight Connector 531">
            <a:extLst>
              <a:ext uri="{FF2B5EF4-FFF2-40B4-BE49-F238E27FC236}">
                <a16:creationId xmlns:a16="http://schemas.microsoft.com/office/drawing/2014/main" id="{E0E4F809-D324-80D4-6C6C-0DA6EC9739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75" name="Straight Connector 533">
            <a:extLst>
              <a:ext uri="{FF2B5EF4-FFF2-40B4-BE49-F238E27FC236}">
                <a16:creationId xmlns:a16="http://schemas.microsoft.com/office/drawing/2014/main" id="{569F7700-330F-F4BC-583A-FBBE3C2EC69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6" name="Straight Connector 535">
            <a:extLst>
              <a:ext uri="{FF2B5EF4-FFF2-40B4-BE49-F238E27FC236}">
                <a16:creationId xmlns:a16="http://schemas.microsoft.com/office/drawing/2014/main" id="{FB365D81-74DC-30E4-8ADB-B637963B10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77" name="Straight Connector 537">
            <a:extLst>
              <a:ext uri="{FF2B5EF4-FFF2-40B4-BE49-F238E27FC236}">
                <a16:creationId xmlns:a16="http://schemas.microsoft.com/office/drawing/2014/main" id="{8B97B6F6-62B1-D14A-B7B0-8A258F9F9D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48</xdr:row>
      <xdr:rowOff>104775</xdr:rowOff>
    </xdr:from>
    <xdr:to>
      <xdr:col>6</xdr:col>
      <xdr:colOff>0</xdr:colOff>
      <xdr:row>49</xdr:row>
      <xdr:rowOff>19050</xdr:rowOff>
    </xdr:to>
    <xdr:grpSp>
      <xdr:nvGrpSpPr>
        <xdr:cNvPr id="978" name="Group 1008">
          <a:extLst>
            <a:ext uri="{FF2B5EF4-FFF2-40B4-BE49-F238E27FC236}">
              <a16:creationId xmlns:a16="http://schemas.microsoft.com/office/drawing/2014/main" id="{142155E8-3798-49F9-A3F7-5B45D3852E1E}"/>
            </a:ext>
          </a:extLst>
        </xdr:cNvPr>
        <xdr:cNvGrpSpPr>
          <a:grpSpLocks/>
        </xdr:cNvGrpSpPr>
      </xdr:nvGrpSpPr>
      <xdr:grpSpPr bwMode="auto">
        <a:xfrm>
          <a:off x="1943878" y="9506663"/>
          <a:ext cx="0" cy="102183"/>
          <a:chOff x="5475762" y="47760700"/>
          <a:chExt cx="314325" cy="230209"/>
        </a:xfrm>
      </xdr:grpSpPr>
      <xdr:cxnSp macro="">
        <xdr:nvCxnSpPr>
          <xdr:cNvPr id="979" name="Straight Connector 978">
            <a:extLst>
              <a:ext uri="{FF2B5EF4-FFF2-40B4-BE49-F238E27FC236}">
                <a16:creationId xmlns:a16="http://schemas.microsoft.com/office/drawing/2014/main" id="{20C3DBBA-1EF5-1E59-0DD0-6B6CBBE615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980" name="Straight Connector 529">
            <a:extLst>
              <a:ext uri="{FF2B5EF4-FFF2-40B4-BE49-F238E27FC236}">
                <a16:creationId xmlns:a16="http://schemas.microsoft.com/office/drawing/2014/main" id="{60171F9A-618D-AC23-8D4E-95F1136761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981" name="Straight Connector 531">
            <a:extLst>
              <a:ext uri="{FF2B5EF4-FFF2-40B4-BE49-F238E27FC236}">
                <a16:creationId xmlns:a16="http://schemas.microsoft.com/office/drawing/2014/main" id="{06D1AC06-38D2-6C1E-6582-1E227A760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982" name="Straight Connector 533">
            <a:extLst>
              <a:ext uri="{FF2B5EF4-FFF2-40B4-BE49-F238E27FC236}">
                <a16:creationId xmlns:a16="http://schemas.microsoft.com/office/drawing/2014/main" id="{3B193EC3-FB42-7D1B-3399-C1D6A4A53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3" name="Straight Connector 535">
            <a:extLst>
              <a:ext uri="{FF2B5EF4-FFF2-40B4-BE49-F238E27FC236}">
                <a16:creationId xmlns:a16="http://schemas.microsoft.com/office/drawing/2014/main" id="{50981BE0-7F4D-35F6-9665-D9D66D18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984" name="Straight Connector 537">
            <a:extLst>
              <a:ext uri="{FF2B5EF4-FFF2-40B4-BE49-F238E27FC236}">
                <a16:creationId xmlns:a16="http://schemas.microsoft.com/office/drawing/2014/main" id="{FE333EF4-6F02-757E-0A31-2351F91C77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45</xdr:row>
      <xdr:rowOff>57150</xdr:rowOff>
    </xdr:from>
    <xdr:to>
      <xdr:col>17</xdr:col>
      <xdr:colOff>0</xdr:colOff>
      <xdr:row>47</xdr:row>
      <xdr:rowOff>0</xdr:rowOff>
    </xdr:to>
    <xdr:sp macro="" textlink="">
      <xdr:nvSpPr>
        <xdr:cNvPr id="985" name="AutoShape 46">
          <a:extLst>
            <a:ext uri="{FF2B5EF4-FFF2-40B4-BE49-F238E27FC236}">
              <a16:creationId xmlns:a16="http://schemas.microsoft.com/office/drawing/2014/main" id="{DF623198-6439-4E9F-B91D-BED0E97BFE03}"/>
            </a:ext>
          </a:extLst>
        </xdr:cNvPr>
        <xdr:cNvSpPr>
          <a:spLocks noChangeArrowheads="1"/>
        </xdr:cNvSpPr>
      </xdr:nvSpPr>
      <xdr:spPr bwMode="auto">
        <a:xfrm>
          <a:off x="4895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45</xdr:row>
      <xdr:rowOff>57150</xdr:rowOff>
    </xdr:from>
    <xdr:to>
      <xdr:col>19</xdr:col>
      <xdr:colOff>0</xdr:colOff>
      <xdr:row>47</xdr:row>
      <xdr:rowOff>0</xdr:rowOff>
    </xdr:to>
    <xdr:sp macro="" textlink="">
      <xdr:nvSpPr>
        <xdr:cNvPr id="986" name="AutoShape 46">
          <a:extLst>
            <a:ext uri="{FF2B5EF4-FFF2-40B4-BE49-F238E27FC236}">
              <a16:creationId xmlns:a16="http://schemas.microsoft.com/office/drawing/2014/main" id="{2C864D95-302B-41DC-B096-968D8A32E928}"/>
            </a:ext>
          </a:extLst>
        </xdr:cNvPr>
        <xdr:cNvSpPr>
          <a:spLocks noChangeArrowheads="1"/>
        </xdr:cNvSpPr>
      </xdr:nvSpPr>
      <xdr:spPr bwMode="auto">
        <a:xfrm>
          <a:off x="5467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45</xdr:row>
      <xdr:rowOff>57150</xdr:rowOff>
    </xdr:from>
    <xdr:to>
      <xdr:col>21</xdr:col>
      <xdr:colOff>0</xdr:colOff>
      <xdr:row>47</xdr:row>
      <xdr:rowOff>0</xdr:rowOff>
    </xdr:to>
    <xdr:sp macro="" textlink="">
      <xdr:nvSpPr>
        <xdr:cNvPr id="987" name="AutoShape 46">
          <a:extLst>
            <a:ext uri="{FF2B5EF4-FFF2-40B4-BE49-F238E27FC236}">
              <a16:creationId xmlns:a16="http://schemas.microsoft.com/office/drawing/2014/main" id="{2B86ADC5-1D4B-4D19-A787-061A264088AA}"/>
            </a:ext>
          </a:extLst>
        </xdr:cNvPr>
        <xdr:cNvSpPr>
          <a:spLocks noChangeArrowheads="1"/>
        </xdr:cNvSpPr>
      </xdr:nvSpPr>
      <xdr:spPr bwMode="auto">
        <a:xfrm>
          <a:off x="60388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45</xdr:row>
      <xdr:rowOff>57150</xdr:rowOff>
    </xdr:from>
    <xdr:to>
      <xdr:col>23</xdr:col>
      <xdr:colOff>0</xdr:colOff>
      <xdr:row>47</xdr:row>
      <xdr:rowOff>0</xdr:rowOff>
    </xdr:to>
    <xdr:sp macro="" textlink="">
      <xdr:nvSpPr>
        <xdr:cNvPr id="988" name="AutoShape 46">
          <a:extLst>
            <a:ext uri="{FF2B5EF4-FFF2-40B4-BE49-F238E27FC236}">
              <a16:creationId xmlns:a16="http://schemas.microsoft.com/office/drawing/2014/main" id="{39847D02-1858-4998-BC07-E21327B2E86C}"/>
            </a:ext>
          </a:extLst>
        </xdr:cNvPr>
        <xdr:cNvSpPr>
          <a:spLocks noChangeArrowheads="1"/>
        </xdr:cNvSpPr>
      </xdr:nvSpPr>
      <xdr:spPr bwMode="auto">
        <a:xfrm>
          <a:off x="6610350" y="867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24</xdr:col>
      <xdr:colOff>0</xdr:colOff>
      <xdr:row>45</xdr:row>
      <xdr:rowOff>60379</xdr:rowOff>
    </xdr:from>
    <xdr:to>
      <xdr:col>25</xdr:col>
      <xdr:colOff>0</xdr:colOff>
      <xdr:row>47</xdr:row>
      <xdr:rowOff>3229</xdr:rowOff>
    </xdr:to>
    <xdr:sp macro="" textlink="">
      <xdr:nvSpPr>
        <xdr:cNvPr id="989" name="AutoShape 46">
          <a:extLst>
            <a:ext uri="{FF2B5EF4-FFF2-40B4-BE49-F238E27FC236}">
              <a16:creationId xmlns:a16="http://schemas.microsoft.com/office/drawing/2014/main" id="{B1CACB3E-D6AB-44FB-8945-F5DABA7BB884}"/>
            </a:ext>
          </a:extLst>
        </xdr:cNvPr>
        <xdr:cNvSpPr>
          <a:spLocks noChangeArrowheads="1"/>
        </xdr:cNvSpPr>
      </xdr:nvSpPr>
      <xdr:spPr bwMode="auto">
        <a:xfrm>
          <a:off x="7546731" y="8884088"/>
          <a:ext cx="345412" cy="319663"/>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45</xdr:row>
      <xdr:rowOff>57150</xdr:rowOff>
    </xdr:from>
    <xdr:to>
      <xdr:col>27</xdr:col>
      <xdr:colOff>0</xdr:colOff>
      <xdr:row>47</xdr:row>
      <xdr:rowOff>0</xdr:rowOff>
    </xdr:to>
    <xdr:sp macro="" textlink="">
      <xdr:nvSpPr>
        <xdr:cNvPr id="990" name="AutoShape 46">
          <a:extLst>
            <a:ext uri="{FF2B5EF4-FFF2-40B4-BE49-F238E27FC236}">
              <a16:creationId xmlns:a16="http://schemas.microsoft.com/office/drawing/2014/main" id="{F3B66149-2429-413D-8077-2C879C9F2B86}"/>
            </a:ext>
          </a:extLst>
        </xdr:cNvPr>
        <xdr:cNvSpPr>
          <a:spLocks noChangeArrowheads="1"/>
        </xdr:cNvSpPr>
      </xdr:nvSpPr>
      <xdr:spPr bwMode="auto">
        <a:xfrm>
          <a:off x="7753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45</xdr:row>
      <xdr:rowOff>57150</xdr:rowOff>
    </xdr:from>
    <xdr:to>
      <xdr:col>29</xdr:col>
      <xdr:colOff>0</xdr:colOff>
      <xdr:row>47</xdr:row>
      <xdr:rowOff>0</xdr:rowOff>
    </xdr:to>
    <xdr:sp macro="" textlink="">
      <xdr:nvSpPr>
        <xdr:cNvPr id="991" name="AutoShape 46">
          <a:extLst>
            <a:ext uri="{FF2B5EF4-FFF2-40B4-BE49-F238E27FC236}">
              <a16:creationId xmlns:a16="http://schemas.microsoft.com/office/drawing/2014/main" id="{CCA9C04A-6B14-46E8-A03D-8B871638E887}"/>
            </a:ext>
          </a:extLst>
        </xdr:cNvPr>
        <xdr:cNvSpPr>
          <a:spLocks noChangeArrowheads="1"/>
        </xdr:cNvSpPr>
      </xdr:nvSpPr>
      <xdr:spPr bwMode="auto">
        <a:xfrm>
          <a:off x="8382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45</xdr:row>
      <xdr:rowOff>57150</xdr:rowOff>
    </xdr:from>
    <xdr:to>
      <xdr:col>31</xdr:col>
      <xdr:colOff>0</xdr:colOff>
      <xdr:row>47</xdr:row>
      <xdr:rowOff>0</xdr:rowOff>
    </xdr:to>
    <xdr:sp macro="" textlink="">
      <xdr:nvSpPr>
        <xdr:cNvPr id="992" name="AutoShape 46">
          <a:extLst>
            <a:ext uri="{FF2B5EF4-FFF2-40B4-BE49-F238E27FC236}">
              <a16:creationId xmlns:a16="http://schemas.microsoft.com/office/drawing/2014/main" id="{705480C3-D0D2-4953-BF21-333317C3E693}"/>
            </a:ext>
          </a:extLst>
        </xdr:cNvPr>
        <xdr:cNvSpPr>
          <a:spLocks noChangeArrowheads="1"/>
        </xdr:cNvSpPr>
      </xdr:nvSpPr>
      <xdr:spPr bwMode="auto">
        <a:xfrm>
          <a:off x="89535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45</xdr:row>
      <xdr:rowOff>57150</xdr:rowOff>
    </xdr:from>
    <xdr:to>
      <xdr:col>33</xdr:col>
      <xdr:colOff>0</xdr:colOff>
      <xdr:row>47</xdr:row>
      <xdr:rowOff>0</xdr:rowOff>
    </xdr:to>
    <xdr:sp macro="" textlink="">
      <xdr:nvSpPr>
        <xdr:cNvPr id="993" name="AutoShape 46">
          <a:extLst>
            <a:ext uri="{FF2B5EF4-FFF2-40B4-BE49-F238E27FC236}">
              <a16:creationId xmlns:a16="http://schemas.microsoft.com/office/drawing/2014/main" id="{3010EBFA-7F20-4F86-AB9C-0BB9F8CA0CF1}"/>
            </a:ext>
          </a:extLst>
        </xdr:cNvPr>
        <xdr:cNvSpPr>
          <a:spLocks noChangeArrowheads="1"/>
        </xdr:cNvSpPr>
      </xdr:nvSpPr>
      <xdr:spPr bwMode="auto">
        <a:xfrm>
          <a:off x="9525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45</xdr:row>
      <xdr:rowOff>57150</xdr:rowOff>
    </xdr:from>
    <xdr:to>
      <xdr:col>35</xdr:col>
      <xdr:colOff>0</xdr:colOff>
      <xdr:row>47</xdr:row>
      <xdr:rowOff>0</xdr:rowOff>
    </xdr:to>
    <xdr:sp macro="" textlink="">
      <xdr:nvSpPr>
        <xdr:cNvPr id="994" name="AutoShape 46">
          <a:extLst>
            <a:ext uri="{FF2B5EF4-FFF2-40B4-BE49-F238E27FC236}">
              <a16:creationId xmlns:a16="http://schemas.microsoft.com/office/drawing/2014/main" id="{EFB7074A-6989-4E6E-9758-F80F202BC1E7}"/>
            </a:ext>
          </a:extLst>
        </xdr:cNvPr>
        <xdr:cNvSpPr>
          <a:spLocks noChangeArrowheads="1"/>
        </xdr:cNvSpPr>
      </xdr:nvSpPr>
      <xdr:spPr bwMode="auto">
        <a:xfrm>
          <a:off x="100965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45</xdr:row>
      <xdr:rowOff>57150</xdr:rowOff>
    </xdr:from>
    <xdr:to>
      <xdr:col>37</xdr:col>
      <xdr:colOff>0</xdr:colOff>
      <xdr:row>47</xdr:row>
      <xdr:rowOff>0</xdr:rowOff>
    </xdr:to>
    <xdr:sp macro="" textlink="">
      <xdr:nvSpPr>
        <xdr:cNvPr id="995" name="AutoShape 46">
          <a:extLst>
            <a:ext uri="{FF2B5EF4-FFF2-40B4-BE49-F238E27FC236}">
              <a16:creationId xmlns:a16="http://schemas.microsoft.com/office/drawing/2014/main" id="{E8E7910B-5F44-4BB1-8A5D-DEC75F60334C}"/>
            </a:ext>
          </a:extLst>
        </xdr:cNvPr>
        <xdr:cNvSpPr>
          <a:spLocks noChangeArrowheads="1"/>
        </xdr:cNvSpPr>
      </xdr:nvSpPr>
      <xdr:spPr bwMode="auto">
        <a:xfrm>
          <a:off x="10668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45</xdr:row>
      <xdr:rowOff>57150</xdr:rowOff>
    </xdr:from>
    <xdr:to>
      <xdr:col>39</xdr:col>
      <xdr:colOff>0</xdr:colOff>
      <xdr:row>47</xdr:row>
      <xdr:rowOff>0</xdr:rowOff>
    </xdr:to>
    <xdr:sp macro="" textlink="">
      <xdr:nvSpPr>
        <xdr:cNvPr id="996" name="AutoShape 46">
          <a:extLst>
            <a:ext uri="{FF2B5EF4-FFF2-40B4-BE49-F238E27FC236}">
              <a16:creationId xmlns:a16="http://schemas.microsoft.com/office/drawing/2014/main" id="{AEF3DB84-B7E4-4903-A28E-7946A7062B7A}"/>
            </a:ext>
          </a:extLst>
        </xdr:cNvPr>
        <xdr:cNvSpPr>
          <a:spLocks noChangeArrowheads="1"/>
        </xdr:cNvSpPr>
      </xdr:nvSpPr>
      <xdr:spPr bwMode="auto">
        <a:xfrm>
          <a:off x="11239500" y="8677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40</xdr:col>
      <xdr:colOff>0</xdr:colOff>
      <xdr:row>45</xdr:row>
      <xdr:rowOff>57150</xdr:rowOff>
    </xdr:from>
    <xdr:to>
      <xdr:col>41</xdr:col>
      <xdr:colOff>0</xdr:colOff>
      <xdr:row>47</xdr:row>
      <xdr:rowOff>0</xdr:rowOff>
    </xdr:to>
    <xdr:sp macro="" textlink="">
      <xdr:nvSpPr>
        <xdr:cNvPr id="997" name="AutoShape 46">
          <a:extLst>
            <a:ext uri="{FF2B5EF4-FFF2-40B4-BE49-F238E27FC236}">
              <a16:creationId xmlns:a16="http://schemas.microsoft.com/office/drawing/2014/main" id="{B63FE2EF-3AFF-4A16-977A-D8E8485F4B96}"/>
            </a:ext>
          </a:extLst>
        </xdr:cNvPr>
        <xdr:cNvSpPr>
          <a:spLocks noChangeArrowheads="1"/>
        </xdr:cNvSpPr>
      </xdr:nvSpPr>
      <xdr:spPr bwMode="auto">
        <a:xfrm>
          <a:off x="1181100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45</xdr:row>
      <xdr:rowOff>57150</xdr:rowOff>
    </xdr:from>
    <xdr:to>
      <xdr:col>43</xdr:col>
      <xdr:colOff>0</xdr:colOff>
      <xdr:row>47</xdr:row>
      <xdr:rowOff>0</xdr:rowOff>
    </xdr:to>
    <xdr:sp macro="" textlink="">
      <xdr:nvSpPr>
        <xdr:cNvPr id="998" name="AutoShape 46">
          <a:extLst>
            <a:ext uri="{FF2B5EF4-FFF2-40B4-BE49-F238E27FC236}">
              <a16:creationId xmlns:a16="http://schemas.microsoft.com/office/drawing/2014/main" id="{20F7E992-FA3B-4505-ABF7-F96035A4CC42}"/>
            </a:ext>
          </a:extLst>
        </xdr:cNvPr>
        <xdr:cNvSpPr>
          <a:spLocks noChangeArrowheads="1"/>
        </xdr:cNvSpPr>
      </xdr:nvSpPr>
      <xdr:spPr bwMode="auto">
        <a:xfrm>
          <a:off x="123825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45</xdr:row>
      <xdr:rowOff>57150</xdr:rowOff>
    </xdr:from>
    <xdr:to>
      <xdr:col>45</xdr:col>
      <xdr:colOff>0</xdr:colOff>
      <xdr:row>47</xdr:row>
      <xdr:rowOff>0</xdr:rowOff>
    </xdr:to>
    <xdr:sp macro="" textlink="">
      <xdr:nvSpPr>
        <xdr:cNvPr id="999" name="AutoShape 46">
          <a:extLst>
            <a:ext uri="{FF2B5EF4-FFF2-40B4-BE49-F238E27FC236}">
              <a16:creationId xmlns:a16="http://schemas.microsoft.com/office/drawing/2014/main" id="{C9A3C502-F3AC-49BC-85A0-142E255A5732}"/>
            </a:ext>
          </a:extLst>
        </xdr:cNvPr>
        <xdr:cNvSpPr>
          <a:spLocks noChangeArrowheads="1"/>
        </xdr:cNvSpPr>
      </xdr:nvSpPr>
      <xdr:spPr bwMode="auto">
        <a:xfrm>
          <a:off x="1295400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45</xdr:row>
      <xdr:rowOff>57150</xdr:rowOff>
    </xdr:from>
    <xdr:to>
      <xdr:col>11</xdr:col>
      <xdr:colOff>0</xdr:colOff>
      <xdr:row>47</xdr:row>
      <xdr:rowOff>0</xdr:rowOff>
    </xdr:to>
    <xdr:sp macro="" textlink="">
      <xdr:nvSpPr>
        <xdr:cNvPr id="1000" name="AutoShape 46">
          <a:extLst>
            <a:ext uri="{FF2B5EF4-FFF2-40B4-BE49-F238E27FC236}">
              <a16:creationId xmlns:a16="http://schemas.microsoft.com/office/drawing/2014/main" id="{11585560-5CCD-499D-8B64-614D8456DD5E}"/>
            </a:ext>
          </a:extLst>
        </xdr:cNvPr>
        <xdr:cNvSpPr>
          <a:spLocks noChangeArrowheads="1"/>
        </xdr:cNvSpPr>
      </xdr:nvSpPr>
      <xdr:spPr bwMode="auto">
        <a:xfrm>
          <a:off x="318135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45</xdr:row>
      <xdr:rowOff>57150</xdr:rowOff>
    </xdr:from>
    <xdr:to>
      <xdr:col>13</xdr:col>
      <xdr:colOff>0</xdr:colOff>
      <xdr:row>47</xdr:row>
      <xdr:rowOff>0</xdr:rowOff>
    </xdr:to>
    <xdr:sp macro="" textlink="">
      <xdr:nvSpPr>
        <xdr:cNvPr id="1001" name="AutoShape 46">
          <a:extLst>
            <a:ext uri="{FF2B5EF4-FFF2-40B4-BE49-F238E27FC236}">
              <a16:creationId xmlns:a16="http://schemas.microsoft.com/office/drawing/2014/main" id="{7E45042D-0F11-4BA2-8ECE-F078CC3868BD}"/>
            </a:ext>
          </a:extLst>
        </xdr:cNvPr>
        <xdr:cNvSpPr>
          <a:spLocks noChangeArrowheads="1"/>
        </xdr:cNvSpPr>
      </xdr:nvSpPr>
      <xdr:spPr bwMode="auto">
        <a:xfrm>
          <a:off x="3752850"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45</xdr:row>
      <xdr:rowOff>57150</xdr:rowOff>
    </xdr:from>
    <xdr:to>
      <xdr:col>15</xdr:col>
      <xdr:colOff>0</xdr:colOff>
      <xdr:row>47</xdr:row>
      <xdr:rowOff>0</xdr:rowOff>
    </xdr:to>
    <xdr:sp macro="" textlink="">
      <xdr:nvSpPr>
        <xdr:cNvPr id="1002" name="AutoShape 46">
          <a:extLst>
            <a:ext uri="{FF2B5EF4-FFF2-40B4-BE49-F238E27FC236}">
              <a16:creationId xmlns:a16="http://schemas.microsoft.com/office/drawing/2014/main" id="{BCD2B7C1-B1EB-4A79-B590-4F9DD63E10BF}"/>
            </a:ext>
          </a:extLst>
        </xdr:cNvPr>
        <xdr:cNvSpPr>
          <a:spLocks noChangeArrowheads="1"/>
        </xdr:cNvSpPr>
      </xdr:nvSpPr>
      <xdr:spPr bwMode="auto">
        <a:xfrm>
          <a:off x="4324350" y="8677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45</xdr:row>
      <xdr:rowOff>57150</xdr:rowOff>
    </xdr:from>
    <xdr:to>
      <xdr:col>9</xdr:col>
      <xdr:colOff>0</xdr:colOff>
      <xdr:row>47</xdr:row>
      <xdr:rowOff>0</xdr:rowOff>
    </xdr:to>
    <xdr:sp macro="" textlink="">
      <xdr:nvSpPr>
        <xdr:cNvPr id="1003" name="AutoShape 46">
          <a:extLst>
            <a:ext uri="{FF2B5EF4-FFF2-40B4-BE49-F238E27FC236}">
              <a16:creationId xmlns:a16="http://schemas.microsoft.com/office/drawing/2014/main" id="{37E55EEE-8B80-46AC-BB7F-9B7064E1E38B}"/>
            </a:ext>
          </a:extLst>
        </xdr:cNvPr>
        <xdr:cNvSpPr>
          <a:spLocks noChangeArrowheads="1"/>
        </xdr:cNvSpPr>
      </xdr:nvSpPr>
      <xdr:spPr bwMode="auto">
        <a:xfrm>
          <a:off x="2409825" y="8677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45</xdr:row>
      <xdr:rowOff>57150</xdr:rowOff>
    </xdr:from>
    <xdr:to>
      <xdr:col>7</xdr:col>
      <xdr:colOff>0</xdr:colOff>
      <xdr:row>47</xdr:row>
      <xdr:rowOff>0</xdr:rowOff>
    </xdr:to>
    <xdr:sp macro="" textlink="">
      <xdr:nvSpPr>
        <xdr:cNvPr id="1004" name="AutoShape 46">
          <a:extLst>
            <a:ext uri="{FF2B5EF4-FFF2-40B4-BE49-F238E27FC236}">
              <a16:creationId xmlns:a16="http://schemas.microsoft.com/office/drawing/2014/main" id="{CDB6D351-440B-44A8-B11E-A08D1A9901B4}"/>
            </a:ext>
          </a:extLst>
        </xdr:cNvPr>
        <xdr:cNvSpPr>
          <a:spLocks noChangeArrowheads="1"/>
        </xdr:cNvSpPr>
      </xdr:nvSpPr>
      <xdr:spPr bwMode="auto">
        <a:xfrm>
          <a:off x="1819275" y="867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45</xdr:row>
      <xdr:rowOff>57150</xdr:rowOff>
    </xdr:from>
    <xdr:to>
      <xdr:col>5</xdr:col>
      <xdr:colOff>0</xdr:colOff>
      <xdr:row>47</xdr:row>
      <xdr:rowOff>0</xdr:rowOff>
    </xdr:to>
    <xdr:sp macro="" textlink="">
      <xdr:nvSpPr>
        <xdr:cNvPr id="1005" name="AutoShape 46">
          <a:extLst>
            <a:ext uri="{FF2B5EF4-FFF2-40B4-BE49-F238E27FC236}">
              <a16:creationId xmlns:a16="http://schemas.microsoft.com/office/drawing/2014/main" id="{5F5AE1A9-57ED-4E91-8811-568E6EFFFF75}"/>
            </a:ext>
          </a:extLst>
        </xdr:cNvPr>
        <xdr:cNvSpPr>
          <a:spLocks noChangeArrowheads="1"/>
        </xdr:cNvSpPr>
      </xdr:nvSpPr>
      <xdr:spPr bwMode="auto">
        <a:xfrm>
          <a:off x="1095375" y="867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45</xdr:row>
      <xdr:rowOff>57150</xdr:rowOff>
    </xdr:from>
    <xdr:to>
      <xdr:col>3</xdr:col>
      <xdr:colOff>0</xdr:colOff>
      <xdr:row>47</xdr:row>
      <xdr:rowOff>0</xdr:rowOff>
    </xdr:to>
    <xdr:sp macro="" textlink="">
      <xdr:nvSpPr>
        <xdr:cNvPr id="1006" name="AutoShape 46">
          <a:extLst>
            <a:ext uri="{FF2B5EF4-FFF2-40B4-BE49-F238E27FC236}">
              <a16:creationId xmlns:a16="http://schemas.microsoft.com/office/drawing/2014/main" id="{20692894-6E51-44E6-8D6B-4CD89E133D2C}"/>
            </a:ext>
          </a:extLst>
        </xdr:cNvPr>
        <xdr:cNvSpPr>
          <a:spLocks noChangeArrowheads="1"/>
        </xdr:cNvSpPr>
      </xdr:nvSpPr>
      <xdr:spPr bwMode="auto">
        <a:xfrm>
          <a:off x="523875" y="867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56</xdr:row>
      <xdr:rowOff>104775</xdr:rowOff>
    </xdr:from>
    <xdr:to>
      <xdr:col>6</xdr:col>
      <xdr:colOff>0</xdr:colOff>
      <xdr:row>57</xdr:row>
      <xdr:rowOff>19050</xdr:rowOff>
    </xdr:to>
    <xdr:grpSp>
      <xdr:nvGrpSpPr>
        <xdr:cNvPr id="1007" name="Group 1008">
          <a:extLst>
            <a:ext uri="{FF2B5EF4-FFF2-40B4-BE49-F238E27FC236}">
              <a16:creationId xmlns:a16="http://schemas.microsoft.com/office/drawing/2014/main" id="{D3D970E4-97B0-4C5E-9B4C-F4058078A037}"/>
            </a:ext>
          </a:extLst>
        </xdr:cNvPr>
        <xdr:cNvGrpSpPr>
          <a:grpSpLocks/>
        </xdr:cNvGrpSpPr>
      </xdr:nvGrpSpPr>
      <xdr:grpSpPr bwMode="auto">
        <a:xfrm>
          <a:off x="1943878" y="11152479"/>
          <a:ext cx="0" cy="102183"/>
          <a:chOff x="5475762" y="47760700"/>
          <a:chExt cx="314325" cy="230209"/>
        </a:xfrm>
      </xdr:grpSpPr>
      <xdr:cxnSp macro="">
        <xdr:nvCxnSpPr>
          <xdr:cNvPr id="1008" name="Straight Connector 1007">
            <a:extLst>
              <a:ext uri="{FF2B5EF4-FFF2-40B4-BE49-F238E27FC236}">
                <a16:creationId xmlns:a16="http://schemas.microsoft.com/office/drawing/2014/main" id="{FE116180-EA11-8112-3AF0-3E73FE51F5B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09" name="Straight Connector 529">
            <a:extLst>
              <a:ext uri="{FF2B5EF4-FFF2-40B4-BE49-F238E27FC236}">
                <a16:creationId xmlns:a16="http://schemas.microsoft.com/office/drawing/2014/main" id="{B8B7A6A8-56B9-10FD-E72C-8F2100E727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10" name="Straight Connector 531">
            <a:extLst>
              <a:ext uri="{FF2B5EF4-FFF2-40B4-BE49-F238E27FC236}">
                <a16:creationId xmlns:a16="http://schemas.microsoft.com/office/drawing/2014/main" id="{17ADC862-E8F8-ECE2-31F3-6A583ECFCA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11" name="Straight Connector 533">
            <a:extLst>
              <a:ext uri="{FF2B5EF4-FFF2-40B4-BE49-F238E27FC236}">
                <a16:creationId xmlns:a16="http://schemas.microsoft.com/office/drawing/2014/main" id="{7DFFB97F-A183-E742-87BD-07D384F7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2" name="Straight Connector 535">
            <a:extLst>
              <a:ext uri="{FF2B5EF4-FFF2-40B4-BE49-F238E27FC236}">
                <a16:creationId xmlns:a16="http://schemas.microsoft.com/office/drawing/2014/main" id="{B9C0BD06-019A-65DF-4340-9C01B629F8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13" name="Straight Connector 537">
            <a:extLst>
              <a:ext uri="{FF2B5EF4-FFF2-40B4-BE49-F238E27FC236}">
                <a16:creationId xmlns:a16="http://schemas.microsoft.com/office/drawing/2014/main" id="{4F8A8F9F-913B-54FE-7ED4-03913D81F9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14" name="Group 1008">
          <a:extLst>
            <a:ext uri="{FF2B5EF4-FFF2-40B4-BE49-F238E27FC236}">
              <a16:creationId xmlns:a16="http://schemas.microsoft.com/office/drawing/2014/main" id="{6D0DD37C-F844-40DF-B2DF-2CED54491AB8}"/>
            </a:ext>
          </a:extLst>
        </xdr:cNvPr>
        <xdr:cNvGrpSpPr>
          <a:grpSpLocks/>
        </xdr:cNvGrpSpPr>
      </xdr:nvGrpSpPr>
      <xdr:grpSpPr bwMode="auto">
        <a:xfrm>
          <a:off x="1943878" y="11152479"/>
          <a:ext cx="0" cy="102183"/>
          <a:chOff x="5475762" y="47760700"/>
          <a:chExt cx="314325" cy="230209"/>
        </a:xfrm>
      </xdr:grpSpPr>
      <xdr:cxnSp macro="">
        <xdr:nvCxnSpPr>
          <xdr:cNvPr id="1015" name="Straight Connector 1014">
            <a:extLst>
              <a:ext uri="{FF2B5EF4-FFF2-40B4-BE49-F238E27FC236}">
                <a16:creationId xmlns:a16="http://schemas.microsoft.com/office/drawing/2014/main" id="{E165A32D-D04F-9BE2-714C-66936A7B717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16" name="Straight Connector 529">
            <a:extLst>
              <a:ext uri="{FF2B5EF4-FFF2-40B4-BE49-F238E27FC236}">
                <a16:creationId xmlns:a16="http://schemas.microsoft.com/office/drawing/2014/main" id="{DB789B69-9191-AED1-A6CA-A4333BEF80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17" name="Straight Connector 531">
            <a:extLst>
              <a:ext uri="{FF2B5EF4-FFF2-40B4-BE49-F238E27FC236}">
                <a16:creationId xmlns:a16="http://schemas.microsoft.com/office/drawing/2014/main" id="{518A783E-4B2A-631E-93EF-24E5FAB0786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18" name="Straight Connector 533">
            <a:extLst>
              <a:ext uri="{FF2B5EF4-FFF2-40B4-BE49-F238E27FC236}">
                <a16:creationId xmlns:a16="http://schemas.microsoft.com/office/drawing/2014/main" id="{333E81CD-0948-18B2-DE61-0839A66A623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19" name="Straight Connector 535">
            <a:extLst>
              <a:ext uri="{FF2B5EF4-FFF2-40B4-BE49-F238E27FC236}">
                <a16:creationId xmlns:a16="http://schemas.microsoft.com/office/drawing/2014/main" id="{DE8A3EF5-9C10-4C06-D15F-7B1B136593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0" name="Straight Connector 537">
            <a:extLst>
              <a:ext uri="{FF2B5EF4-FFF2-40B4-BE49-F238E27FC236}">
                <a16:creationId xmlns:a16="http://schemas.microsoft.com/office/drawing/2014/main" id="{FE113F39-3D8A-26B9-FAB6-2AB60974391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47625</xdr:rowOff>
    </xdr:to>
    <xdr:grpSp>
      <xdr:nvGrpSpPr>
        <xdr:cNvPr id="1021" name="Group 1008">
          <a:extLst>
            <a:ext uri="{FF2B5EF4-FFF2-40B4-BE49-F238E27FC236}">
              <a16:creationId xmlns:a16="http://schemas.microsoft.com/office/drawing/2014/main" id="{9CD69584-AD2E-4A66-AABE-CD1EB0405C71}"/>
            </a:ext>
          </a:extLst>
        </xdr:cNvPr>
        <xdr:cNvGrpSpPr>
          <a:grpSpLocks/>
        </xdr:cNvGrpSpPr>
      </xdr:nvGrpSpPr>
      <xdr:grpSpPr bwMode="auto">
        <a:xfrm>
          <a:off x="1943878" y="11181054"/>
          <a:ext cx="0" cy="102183"/>
          <a:chOff x="5475762" y="47760700"/>
          <a:chExt cx="314325" cy="230209"/>
        </a:xfrm>
      </xdr:grpSpPr>
      <xdr:cxnSp macro="">
        <xdr:nvCxnSpPr>
          <xdr:cNvPr id="1022" name="Straight Connector 1021">
            <a:extLst>
              <a:ext uri="{FF2B5EF4-FFF2-40B4-BE49-F238E27FC236}">
                <a16:creationId xmlns:a16="http://schemas.microsoft.com/office/drawing/2014/main" id="{AE86A5B7-016A-1FBE-7E3B-6443B4D99AFC}"/>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23" name="Straight Connector 529">
            <a:extLst>
              <a:ext uri="{FF2B5EF4-FFF2-40B4-BE49-F238E27FC236}">
                <a16:creationId xmlns:a16="http://schemas.microsoft.com/office/drawing/2014/main" id="{C3B52702-C7A8-4D34-6389-D21ADC0BBA0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024" name="Straight Connector 531">
            <a:extLst>
              <a:ext uri="{FF2B5EF4-FFF2-40B4-BE49-F238E27FC236}">
                <a16:creationId xmlns:a16="http://schemas.microsoft.com/office/drawing/2014/main" id="{0A145CD4-FEEC-DD5C-237C-E07F903798D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025" name="Straight Connector 533">
            <a:extLst>
              <a:ext uri="{FF2B5EF4-FFF2-40B4-BE49-F238E27FC236}">
                <a16:creationId xmlns:a16="http://schemas.microsoft.com/office/drawing/2014/main" id="{6B89B8D0-7601-8C19-3442-1AD4A1CE26B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6" name="Straight Connector 535">
            <a:extLst>
              <a:ext uri="{FF2B5EF4-FFF2-40B4-BE49-F238E27FC236}">
                <a16:creationId xmlns:a16="http://schemas.microsoft.com/office/drawing/2014/main" id="{52AECB53-1A80-9E6B-7320-39F592672B5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027" name="Straight Connector 537">
            <a:extLst>
              <a:ext uri="{FF2B5EF4-FFF2-40B4-BE49-F238E27FC236}">
                <a16:creationId xmlns:a16="http://schemas.microsoft.com/office/drawing/2014/main" id="{966DC554-1A51-898D-FEB7-2AAACC625A6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133350</xdr:rowOff>
    </xdr:from>
    <xdr:to>
      <xdr:col>6</xdr:col>
      <xdr:colOff>0</xdr:colOff>
      <xdr:row>57</xdr:row>
      <xdr:rowOff>57150</xdr:rowOff>
    </xdr:to>
    <xdr:grpSp>
      <xdr:nvGrpSpPr>
        <xdr:cNvPr id="1028" name="Group 1008">
          <a:extLst>
            <a:ext uri="{FF2B5EF4-FFF2-40B4-BE49-F238E27FC236}">
              <a16:creationId xmlns:a16="http://schemas.microsoft.com/office/drawing/2014/main" id="{074F60F7-62EA-4642-9362-7D9935E3CE36}"/>
            </a:ext>
          </a:extLst>
        </xdr:cNvPr>
        <xdr:cNvGrpSpPr>
          <a:grpSpLocks/>
        </xdr:cNvGrpSpPr>
      </xdr:nvGrpSpPr>
      <xdr:grpSpPr bwMode="auto">
        <a:xfrm>
          <a:off x="1943878" y="11181054"/>
          <a:ext cx="0" cy="111708"/>
          <a:chOff x="5475762" y="47760700"/>
          <a:chExt cx="314325" cy="230209"/>
        </a:xfrm>
      </xdr:grpSpPr>
      <xdr:cxnSp macro="">
        <xdr:nvCxnSpPr>
          <xdr:cNvPr id="1029" name="Straight Connector 1028">
            <a:extLst>
              <a:ext uri="{FF2B5EF4-FFF2-40B4-BE49-F238E27FC236}">
                <a16:creationId xmlns:a16="http://schemas.microsoft.com/office/drawing/2014/main" id="{BC10CC79-C949-E721-2A18-AF754BBD94DC}"/>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0" name="Straight Connector 529">
            <a:extLst>
              <a:ext uri="{FF2B5EF4-FFF2-40B4-BE49-F238E27FC236}">
                <a16:creationId xmlns:a16="http://schemas.microsoft.com/office/drawing/2014/main" id="{CD9BFA7C-B23D-AF5B-3C5E-DF75A2A6CFD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031" name="Straight Connector 531">
            <a:extLst>
              <a:ext uri="{FF2B5EF4-FFF2-40B4-BE49-F238E27FC236}">
                <a16:creationId xmlns:a16="http://schemas.microsoft.com/office/drawing/2014/main" id="{18CB4146-F92F-3767-ABD5-0228DEB331D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032" name="Straight Connector 533">
            <a:extLst>
              <a:ext uri="{FF2B5EF4-FFF2-40B4-BE49-F238E27FC236}">
                <a16:creationId xmlns:a16="http://schemas.microsoft.com/office/drawing/2014/main" id="{547C59A8-2D47-6353-06DC-921F1DD0FA1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3" name="Straight Connector 535">
            <a:extLst>
              <a:ext uri="{FF2B5EF4-FFF2-40B4-BE49-F238E27FC236}">
                <a16:creationId xmlns:a16="http://schemas.microsoft.com/office/drawing/2014/main" id="{4857055E-A49D-FEC0-B6BF-37F062BBA60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034" name="Straight Connector 537">
            <a:extLst>
              <a:ext uri="{FF2B5EF4-FFF2-40B4-BE49-F238E27FC236}">
                <a16:creationId xmlns:a16="http://schemas.microsoft.com/office/drawing/2014/main" id="{96567299-A862-E10C-C78A-44226D8EC6A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35" name="Group 1008">
          <a:extLst>
            <a:ext uri="{FF2B5EF4-FFF2-40B4-BE49-F238E27FC236}">
              <a16:creationId xmlns:a16="http://schemas.microsoft.com/office/drawing/2014/main" id="{4309CBE5-CA03-4345-95E1-213C7C230474}"/>
            </a:ext>
          </a:extLst>
        </xdr:cNvPr>
        <xdr:cNvGrpSpPr>
          <a:grpSpLocks/>
        </xdr:cNvGrpSpPr>
      </xdr:nvGrpSpPr>
      <xdr:grpSpPr bwMode="auto">
        <a:xfrm>
          <a:off x="1943878" y="11152479"/>
          <a:ext cx="0" cy="102183"/>
          <a:chOff x="5475762" y="47760700"/>
          <a:chExt cx="314325" cy="230209"/>
        </a:xfrm>
      </xdr:grpSpPr>
      <xdr:cxnSp macro="">
        <xdr:nvCxnSpPr>
          <xdr:cNvPr id="1036" name="Straight Connector 1035">
            <a:extLst>
              <a:ext uri="{FF2B5EF4-FFF2-40B4-BE49-F238E27FC236}">
                <a16:creationId xmlns:a16="http://schemas.microsoft.com/office/drawing/2014/main" id="{28D59DE7-2442-9F89-82D6-B7469EB155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37" name="Straight Connector 529">
            <a:extLst>
              <a:ext uri="{FF2B5EF4-FFF2-40B4-BE49-F238E27FC236}">
                <a16:creationId xmlns:a16="http://schemas.microsoft.com/office/drawing/2014/main" id="{6D02150C-3E28-D679-9A72-E90C6C34C2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38" name="Straight Connector 531">
            <a:extLst>
              <a:ext uri="{FF2B5EF4-FFF2-40B4-BE49-F238E27FC236}">
                <a16:creationId xmlns:a16="http://schemas.microsoft.com/office/drawing/2014/main" id="{825E0559-A174-B20E-DE65-FFDB13991A6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39" name="Straight Connector 533">
            <a:extLst>
              <a:ext uri="{FF2B5EF4-FFF2-40B4-BE49-F238E27FC236}">
                <a16:creationId xmlns:a16="http://schemas.microsoft.com/office/drawing/2014/main" id="{42A1D9E4-C6D9-EC66-0C25-0FA43290FE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0" name="Straight Connector 535">
            <a:extLst>
              <a:ext uri="{FF2B5EF4-FFF2-40B4-BE49-F238E27FC236}">
                <a16:creationId xmlns:a16="http://schemas.microsoft.com/office/drawing/2014/main" id="{8790EAF0-C853-BFD2-6A1D-D7A895CDD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1" name="Straight Connector 537">
            <a:extLst>
              <a:ext uri="{FF2B5EF4-FFF2-40B4-BE49-F238E27FC236}">
                <a16:creationId xmlns:a16="http://schemas.microsoft.com/office/drawing/2014/main" id="{97DE3795-BEA0-D35C-D0A1-92FA4EF4BBC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2" name="Group 1008">
          <a:extLst>
            <a:ext uri="{FF2B5EF4-FFF2-40B4-BE49-F238E27FC236}">
              <a16:creationId xmlns:a16="http://schemas.microsoft.com/office/drawing/2014/main" id="{5FC30B7D-6F99-403B-BB78-11253EB2F27D}"/>
            </a:ext>
          </a:extLst>
        </xdr:cNvPr>
        <xdr:cNvGrpSpPr>
          <a:grpSpLocks/>
        </xdr:cNvGrpSpPr>
      </xdr:nvGrpSpPr>
      <xdr:grpSpPr bwMode="auto">
        <a:xfrm>
          <a:off x="1943878" y="11152479"/>
          <a:ext cx="0" cy="102183"/>
          <a:chOff x="5475762" y="47760700"/>
          <a:chExt cx="314325" cy="230209"/>
        </a:xfrm>
      </xdr:grpSpPr>
      <xdr:cxnSp macro="">
        <xdr:nvCxnSpPr>
          <xdr:cNvPr id="1043" name="Straight Connector 1042">
            <a:extLst>
              <a:ext uri="{FF2B5EF4-FFF2-40B4-BE49-F238E27FC236}">
                <a16:creationId xmlns:a16="http://schemas.microsoft.com/office/drawing/2014/main" id="{1E901F29-1C4D-B217-C47F-46D08921FC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44" name="Straight Connector 529">
            <a:extLst>
              <a:ext uri="{FF2B5EF4-FFF2-40B4-BE49-F238E27FC236}">
                <a16:creationId xmlns:a16="http://schemas.microsoft.com/office/drawing/2014/main" id="{21F1714F-487B-81C8-516E-CDFA289BA89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45" name="Straight Connector 531">
            <a:extLst>
              <a:ext uri="{FF2B5EF4-FFF2-40B4-BE49-F238E27FC236}">
                <a16:creationId xmlns:a16="http://schemas.microsoft.com/office/drawing/2014/main" id="{069B18F6-A873-2942-7B95-6580035259B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46" name="Straight Connector 533">
            <a:extLst>
              <a:ext uri="{FF2B5EF4-FFF2-40B4-BE49-F238E27FC236}">
                <a16:creationId xmlns:a16="http://schemas.microsoft.com/office/drawing/2014/main" id="{37133DCD-AC38-4637-E00B-5D296F24FA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7" name="Straight Connector 535">
            <a:extLst>
              <a:ext uri="{FF2B5EF4-FFF2-40B4-BE49-F238E27FC236}">
                <a16:creationId xmlns:a16="http://schemas.microsoft.com/office/drawing/2014/main" id="{54396F51-B813-D50A-029A-5E1D095E45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48" name="Straight Connector 537">
            <a:extLst>
              <a:ext uri="{FF2B5EF4-FFF2-40B4-BE49-F238E27FC236}">
                <a16:creationId xmlns:a16="http://schemas.microsoft.com/office/drawing/2014/main" id="{E254B928-8D64-774D-2343-20F34B69E48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49" name="Group 1008">
          <a:extLst>
            <a:ext uri="{FF2B5EF4-FFF2-40B4-BE49-F238E27FC236}">
              <a16:creationId xmlns:a16="http://schemas.microsoft.com/office/drawing/2014/main" id="{D7F52C4B-60E4-43AD-9A86-11D07D0D070B}"/>
            </a:ext>
          </a:extLst>
        </xdr:cNvPr>
        <xdr:cNvGrpSpPr>
          <a:grpSpLocks/>
        </xdr:cNvGrpSpPr>
      </xdr:nvGrpSpPr>
      <xdr:grpSpPr bwMode="auto">
        <a:xfrm>
          <a:off x="1943878" y="11152479"/>
          <a:ext cx="0" cy="102183"/>
          <a:chOff x="5475762" y="47760700"/>
          <a:chExt cx="314325" cy="230209"/>
        </a:xfrm>
      </xdr:grpSpPr>
      <xdr:cxnSp macro="">
        <xdr:nvCxnSpPr>
          <xdr:cNvPr id="1050" name="Straight Connector 1049">
            <a:extLst>
              <a:ext uri="{FF2B5EF4-FFF2-40B4-BE49-F238E27FC236}">
                <a16:creationId xmlns:a16="http://schemas.microsoft.com/office/drawing/2014/main" id="{BD68A287-820F-1794-66BF-2B70C6200B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1" name="Straight Connector 529">
            <a:extLst>
              <a:ext uri="{FF2B5EF4-FFF2-40B4-BE49-F238E27FC236}">
                <a16:creationId xmlns:a16="http://schemas.microsoft.com/office/drawing/2014/main" id="{FA40C39A-190B-8EC2-6FAF-30C78768FE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2" name="Straight Connector 531">
            <a:extLst>
              <a:ext uri="{FF2B5EF4-FFF2-40B4-BE49-F238E27FC236}">
                <a16:creationId xmlns:a16="http://schemas.microsoft.com/office/drawing/2014/main" id="{BA19DF13-793F-1DE6-0EAB-12F23CAC75C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53" name="Straight Connector 533">
            <a:extLst>
              <a:ext uri="{FF2B5EF4-FFF2-40B4-BE49-F238E27FC236}">
                <a16:creationId xmlns:a16="http://schemas.microsoft.com/office/drawing/2014/main" id="{083B83CC-FC71-8578-63B0-1776C923F4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4" name="Straight Connector 535">
            <a:extLst>
              <a:ext uri="{FF2B5EF4-FFF2-40B4-BE49-F238E27FC236}">
                <a16:creationId xmlns:a16="http://schemas.microsoft.com/office/drawing/2014/main" id="{7E7B4311-98BF-BE00-2E9B-73981347F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55" name="Straight Connector 537">
            <a:extLst>
              <a:ext uri="{FF2B5EF4-FFF2-40B4-BE49-F238E27FC236}">
                <a16:creationId xmlns:a16="http://schemas.microsoft.com/office/drawing/2014/main" id="{F6B89947-5B2A-F831-65F2-183ADBB4C0B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56" name="Group 1008">
          <a:extLst>
            <a:ext uri="{FF2B5EF4-FFF2-40B4-BE49-F238E27FC236}">
              <a16:creationId xmlns:a16="http://schemas.microsoft.com/office/drawing/2014/main" id="{4E2FD238-9992-4D17-8C57-467B04ED0630}"/>
            </a:ext>
          </a:extLst>
        </xdr:cNvPr>
        <xdr:cNvGrpSpPr>
          <a:grpSpLocks/>
        </xdr:cNvGrpSpPr>
      </xdr:nvGrpSpPr>
      <xdr:grpSpPr bwMode="auto">
        <a:xfrm>
          <a:off x="1943878" y="11152479"/>
          <a:ext cx="0" cy="102183"/>
          <a:chOff x="5475762" y="47760700"/>
          <a:chExt cx="314325" cy="230209"/>
        </a:xfrm>
      </xdr:grpSpPr>
      <xdr:cxnSp macro="">
        <xdr:nvCxnSpPr>
          <xdr:cNvPr id="1057" name="Straight Connector 1056">
            <a:extLst>
              <a:ext uri="{FF2B5EF4-FFF2-40B4-BE49-F238E27FC236}">
                <a16:creationId xmlns:a16="http://schemas.microsoft.com/office/drawing/2014/main" id="{D78D4C75-9221-4C91-25E4-80ADF1C6C0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58" name="Straight Connector 529">
            <a:extLst>
              <a:ext uri="{FF2B5EF4-FFF2-40B4-BE49-F238E27FC236}">
                <a16:creationId xmlns:a16="http://schemas.microsoft.com/office/drawing/2014/main" id="{FCD14E3A-F8BA-20C1-1173-208CDB9251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59" name="Straight Connector 531">
            <a:extLst>
              <a:ext uri="{FF2B5EF4-FFF2-40B4-BE49-F238E27FC236}">
                <a16:creationId xmlns:a16="http://schemas.microsoft.com/office/drawing/2014/main" id="{BB8755AD-A779-FD9E-445B-E6AA1D8481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0" name="Straight Connector 533">
            <a:extLst>
              <a:ext uri="{FF2B5EF4-FFF2-40B4-BE49-F238E27FC236}">
                <a16:creationId xmlns:a16="http://schemas.microsoft.com/office/drawing/2014/main" id="{EE986416-0CA3-4240-26CE-F066DAFBA9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1" name="Straight Connector 535">
            <a:extLst>
              <a:ext uri="{FF2B5EF4-FFF2-40B4-BE49-F238E27FC236}">
                <a16:creationId xmlns:a16="http://schemas.microsoft.com/office/drawing/2014/main" id="{361B5143-FBC0-16E3-5663-964BE30D32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2" name="Straight Connector 537">
            <a:extLst>
              <a:ext uri="{FF2B5EF4-FFF2-40B4-BE49-F238E27FC236}">
                <a16:creationId xmlns:a16="http://schemas.microsoft.com/office/drawing/2014/main" id="{330BF720-8CCA-74C8-6F8A-99556793E7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63" name="Group 1008">
          <a:extLst>
            <a:ext uri="{FF2B5EF4-FFF2-40B4-BE49-F238E27FC236}">
              <a16:creationId xmlns:a16="http://schemas.microsoft.com/office/drawing/2014/main" id="{87409160-E628-4E6F-A904-4E1D5B9998D1}"/>
            </a:ext>
          </a:extLst>
        </xdr:cNvPr>
        <xdr:cNvGrpSpPr>
          <a:grpSpLocks/>
        </xdr:cNvGrpSpPr>
      </xdr:nvGrpSpPr>
      <xdr:grpSpPr bwMode="auto">
        <a:xfrm>
          <a:off x="1943878" y="11152479"/>
          <a:ext cx="0" cy="102183"/>
          <a:chOff x="5475762" y="47760700"/>
          <a:chExt cx="314325" cy="230209"/>
        </a:xfrm>
      </xdr:grpSpPr>
      <xdr:cxnSp macro="">
        <xdr:nvCxnSpPr>
          <xdr:cNvPr id="1064" name="Straight Connector 1063">
            <a:extLst>
              <a:ext uri="{FF2B5EF4-FFF2-40B4-BE49-F238E27FC236}">
                <a16:creationId xmlns:a16="http://schemas.microsoft.com/office/drawing/2014/main" id="{193DAC02-90FE-7A75-9653-47FDB262A76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65" name="Straight Connector 529">
            <a:extLst>
              <a:ext uri="{FF2B5EF4-FFF2-40B4-BE49-F238E27FC236}">
                <a16:creationId xmlns:a16="http://schemas.microsoft.com/office/drawing/2014/main" id="{F03322AE-5190-B6EC-0E16-8D216009BA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66" name="Straight Connector 531">
            <a:extLst>
              <a:ext uri="{FF2B5EF4-FFF2-40B4-BE49-F238E27FC236}">
                <a16:creationId xmlns:a16="http://schemas.microsoft.com/office/drawing/2014/main" id="{FD7B8B61-CAD6-E31F-67FB-F3F16277DDD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67" name="Straight Connector 533">
            <a:extLst>
              <a:ext uri="{FF2B5EF4-FFF2-40B4-BE49-F238E27FC236}">
                <a16:creationId xmlns:a16="http://schemas.microsoft.com/office/drawing/2014/main" id="{61C6CA1F-2C66-EB05-9F79-3884D8A9B3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8" name="Straight Connector 535">
            <a:extLst>
              <a:ext uri="{FF2B5EF4-FFF2-40B4-BE49-F238E27FC236}">
                <a16:creationId xmlns:a16="http://schemas.microsoft.com/office/drawing/2014/main" id="{4E1518AA-11A6-6FA9-84C8-FC305C7162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69" name="Straight Connector 537">
            <a:extLst>
              <a:ext uri="{FF2B5EF4-FFF2-40B4-BE49-F238E27FC236}">
                <a16:creationId xmlns:a16="http://schemas.microsoft.com/office/drawing/2014/main" id="{C68495B3-6A07-7531-A822-DDE602F04CC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0" name="Group 1008">
          <a:extLst>
            <a:ext uri="{FF2B5EF4-FFF2-40B4-BE49-F238E27FC236}">
              <a16:creationId xmlns:a16="http://schemas.microsoft.com/office/drawing/2014/main" id="{2D2C5D22-2005-4FC4-A0FE-705E0A95829D}"/>
            </a:ext>
          </a:extLst>
        </xdr:cNvPr>
        <xdr:cNvGrpSpPr>
          <a:grpSpLocks/>
        </xdr:cNvGrpSpPr>
      </xdr:nvGrpSpPr>
      <xdr:grpSpPr bwMode="auto">
        <a:xfrm>
          <a:off x="1943878" y="11152479"/>
          <a:ext cx="0" cy="102183"/>
          <a:chOff x="5475762" y="47760700"/>
          <a:chExt cx="314325" cy="230209"/>
        </a:xfrm>
      </xdr:grpSpPr>
      <xdr:cxnSp macro="">
        <xdr:nvCxnSpPr>
          <xdr:cNvPr id="1071" name="Straight Connector 1070">
            <a:extLst>
              <a:ext uri="{FF2B5EF4-FFF2-40B4-BE49-F238E27FC236}">
                <a16:creationId xmlns:a16="http://schemas.microsoft.com/office/drawing/2014/main" id="{0CF436CE-4C4A-B800-864B-8429EB40CF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2" name="Straight Connector 529">
            <a:extLst>
              <a:ext uri="{FF2B5EF4-FFF2-40B4-BE49-F238E27FC236}">
                <a16:creationId xmlns:a16="http://schemas.microsoft.com/office/drawing/2014/main" id="{014339A1-7DE6-6A29-1D59-19DC342FCD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73" name="Straight Connector 531">
            <a:extLst>
              <a:ext uri="{FF2B5EF4-FFF2-40B4-BE49-F238E27FC236}">
                <a16:creationId xmlns:a16="http://schemas.microsoft.com/office/drawing/2014/main" id="{BDC757BE-0B61-45FA-2BB2-6A5D4548033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74" name="Straight Connector 533">
            <a:extLst>
              <a:ext uri="{FF2B5EF4-FFF2-40B4-BE49-F238E27FC236}">
                <a16:creationId xmlns:a16="http://schemas.microsoft.com/office/drawing/2014/main" id="{246049E6-F066-D803-F655-D6BD29C64C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5" name="Straight Connector 535">
            <a:extLst>
              <a:ext uri="{FF2B5EF4-FFF2-40B4-BE49-F238E27FC236}">
                <a16:creationId xmlns:a16="http://schemas.microsoft.com/office/drawing/2014/main" id="{B51E9CB4-C054-6F18-02A3-A2FC87C24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76" name="Straight Connector 537">
            <a:extLst>
              <a:ext uri="{FF2B5EF4-FFF2-40B4-BE49-F238E27FC236}">
                <a16:creationId xmlns:a16="http://schemas.microsoft.com/office/drawing/2014/main" id="{31A2EE9D-99A4-CBE9-9C43-C404E00ED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77" name="Group 1008">
          <a:extLst>
            <a:ext uri="{FF2B5EF4-FFF2-40B4-BE49-F238E27FC236}">
              <a16:creationId xmlns:a16="http://schemas.microsoft.com/office/drawing/2014/main" id="{C1EF3E78-4E0D-48CD-9EE9-FA1BA5FCA27C}"/>
            </a:ext>
          </a:extLst>
        </xdr:cNvPr>
        <xdr:cNvGrpSpPr>
          <a:grpSpLocks/>
        </xdr:cNvGrpSpPr>
      </xdr:nvGrpSpPr>
      <xdr:grpSpPr bwMode="auto">
        <a:xfrm>
          <a:off x="1943878" y="11152479"/>
          <a:ext cx="0" cy="102183"/>
          <a:chOff x="5475762" y="47760700"/>
          <a:chExt cx="314325" cy="230209"/>
        </a:xfrm>
      </xdr:grpSpPr>
      <xdr:cxnSp macro="">
        <xdr:nvCxnSpPr>
          <xdr:cNvPr id="1078" name="Straight Connector 1077">
            <a:extLst>
              <a:ext uri="{FF2B5EF4-FFF2-40B4-BE49-F238E27FC236}">
                <a16:creationId xmlns:a16="http://schemas.microsoft.com/office/drawing/2014/main" id="{158CD503-81EB-BB31-5FCF-56D749389C3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79" name="Straight Connector 529">
            <a:extLst>
              <a:ext uri="{FF2B5EF4-FFF2-40B4-BE49-F238E27FC236}">
                <a16:creationId xmlns:a16="http://schemas.microsoft.com/office/drawing/2014/main" id="{05116493-EAEA-AB8D-0707-425B278A8FF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0" name="Straight Connector 531">
            <a:extLst>
              <a:ext uri="{FF2B5EF4-FFF2-40B4-BE49-F238E27FC236}">
                <a16:creationId xmlns:a16="http://schemas.microsoft.com/office/drawing/2014/main" id="{5450FEC4-2EE0-F138-1A65-7FECE7802EB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1" name="Straight Connector 533">
            <a:extLst>
              <a:ext uri="{FF2B5EF4-FFF2-40B4-BE49-F238E27FC236}">
                <a16:creationId xmlns:a16="http://schemas.microsoft.com/office/drawing/2014/main" id="{5168E2D9-669B-C0EE-D7EF-FEB314E651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2" name="Straight Connector 535">
            <a:extLst>
              <a:ext uri="{FF2B5EF4-FFF2-40B4-BE49-F238E27FC236}">
                <a16:creationId xmlns:a16="http://schemas.microsoft.com/office/drawing/2014/main" id="{CF4A2ABA-FB86-77DF-535D-4E7B63C2B7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3" name="Straight Connector 537">
            <a:extLst>
              <a:ext uri="{FF2B5EF4-FFF2-40B4-BE49-F238E27FC236}">
                <a16:creationId xmlns:a16="http://schemas.microsoft.com/office/drawing/2014/main" id="{5AD4C9F4-3F4F-AD23-30D1-2B93C80794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84" name="Group 1008">
          <a:extLst>
            <a:ext uri="{FF2B5EF4-FFF2-40B4-BE49-F238E27FC236}">
              <a16:creationId xmlns:a16="http://schemas.microsoft.com/office/drawing/2014/main" id="{CACAE110-E5F4-46E3-8B76-917178FA7654}"/>
            </a:ext>
          </a:extLst>
        </xdr:cNvPr>
        <xdr:cNvGrpSpPr>
          <a:grpSpLocks/>
        </xdr:cNvGrpSpPr>
      </xdr:nvGrpSpPr>
      <xdr:grpSpPr bwMode="auto">
        <a:xfrm>
          <a:off x="1943878" y="11152479"/>
          <a:ext cx="0" cy="102183"/>
          <a:chOff x="5475762" y="47760700"/>
          <a:chExt cx="314325" cy="230209"/>
        </a:xfrm>
      </xdr:grpSpPr>
      <xdr:cxnSp macro="">
        <xdr:nvCxnSpPr>
          <xdr:cNvPr id="1085" name="Straight Connector 1084">
            <a:extLst>
              <a:ext uri="{FF2B5EF4-FFF2-40B4-BE49-F238E27FC236}">
                <a16:creationId xmlns:a16="http://schemas.microsoft.com/office/drawing/2014/main" id="{A93B0070-8A57-C318-BB26-74182417BD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86" name="Straight Connector 529">
            <a:extLst>
              <a:ext uri="{FF2B5EF4-FFF2-40B4-BE49-F238E27FC236}">
                <a16:creationId xmlns:a16="http://schemas.microsoft.com/office/drawing/2014/main" id="{FC540FA7-B63A-F833-1688-9BAC03990B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87" name="Straight Connector 531">
            <a:extLst>
              <a:ext uri="{FF2B5EF4-FFF2-40B4-BE49-F238E27FC236}">
                <a16:creationId xmlns:a16="http://schemas.microsoft.com/office/drawing/2014/main" id="{3A81C4E7-9808-774D-0C17-5751398F71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88" name="Straight Connector 533">
            <a:extLst>
              <a:ext uri="{FF2B5EF4-FFF2-40B4-BE49-F238E27FC236}">
                <a16:creationId xmlns:a16="http://schemas.microsoft.com/office/drawing/2014/main" id="{8B89C57B-9BCD-9421-FFDD-D2152382E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89" name="Straight Connector 535">
            <a:extLst>
              <a:ext uri="{FF2B5EF4-FFF2-40B4-BE49-F238E27FC236}">
                <a16:creationId xmlns:a16="http://schemas.microsoft.com/office/drawing/2014/main" id="{F4CBC645-1926-D1C3-B584-141283991A9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0" name="Straight Connector 537">
            <a:extLst>
              <a:ext uri="{FF2B5EF4-FFF2-40B4-BE49-F238E27FC236}">
                <a16:creationId xmlns:a16="http://schemas.microsoft.com/office/drawing/2014/main" id="{8EFD788F-03F6-5DD1-F819-FE61871A81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1" name="Group 1008">
          <a:extLst>
            <a:ext uri="{FF2B5EF4-FFF2-40B4-BE49-F238E27FC236}">
              <a16:creationId xmlns:a16="http://schemas.microsoft.com/office/drawing/2014/main" id="{676434EB-FA95-4973-8AA0-9DC0CFAD1604}"/>
            </a:ext>
          </a:extLst>
        </xdr:cNvPr>
        <xdr:cNvGrpSpPr>
          <a:grpSpLocks/>
        </xdr:cNvGrpSpPr>
      </xdr:nvGrpSpPr>
      <xdr:grpSpPr bwMode="auto">
        <a:xfrm>
          <a:off x="1943878" y="11152479"/>
          <a:ext cx="0" cy="102183"/>
          <a:chOff x="5475762" y="47760700"/>
          <a:chExt cx="314325" cy="230209"/>
        </a:xfrm>
      </xdr:grpSpPr>
      <xdr:cxnSp macro="">
        <xdr:nvCxnSpPr>
          <xdr:cNvPr id="1092" name="Straight Connector 1091">
            <a:extLst>
              <a:ext uri="{FF2B5EF4-FFF2-40B4-BE49-F238E27FC236}">
                <a16:creationId xmlns:a16="http://schemas.microsoft.com/office/drawing/2014/main" id="{8F59A6C7-C3F8-CDF7-9DC1-67BB21945FD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093" name="Straight Connector 529">
            <a:extLst>
              <a:ext uri="{FF2B5EF4-FFF2-40B4-BE49-F238E27FC236}">
                <a16:creationId xmlns:a16="http://schemas.microsoft.com/office/drawing/2014/main" id="{F761AD39-E2B9-0829-C82E-9ABB02AEAD8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094" name="Straight Connector 531">
            <a:extLst>
              <a:ext uri="{FF2B5EF4-FFF2-40B4-BE49-F238E27FC236}">
                <a16:creationId xmlns:a16="http://schemas.microsoft.com/office/drawing/2014/main" id="{BAC870A3-7220-D490-19B1-E6B59B010A6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095" name="Straight Connector 533">
            <a:extLst>
              <a:ext uri="{FF2B5EF4-FFF2-40B4-BE49-F238E27FC236}">
                <a16:creationId xmlns:a16="http://schemas.microsoft.com/office/drawing/2014/main" id="{D1FEE376-553A-2EFE-75AB-CEC86EED1B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6" name="Straight Connector 535">
            <a:extLst>
              <a:ext uri="{FF2B5EF4-FFF2-40B4-BE49-F238E27FC236}">
                <a16:creationId xmlns:a16="http://schemas.microsoft.com/office/drawing/2014/main" id="{C99864CB-96D8-BF65-9804-A773CE0AF8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097" name="Straight Connector 537">
            <a:extLst>
              <a:ext uri="{FF2B5EF4-FFF2-40B4-BE49-F238E27FC236}">
                <a16:creationId xmlns:a16="http://schemas.microsoft.com/office/drawing/2014/main" id="{E4F56EBE-04C4-9EE5-CAAF-D8C2DD7EC8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098" name="Group 1008">
          <a:extLst>
            <a:ext uri="{FF2B5EF4-FFF2-40B4-BE49-F238E27FC236}">
              <a16:creationId xmlns:a16="http://schemas.microsoft.com/office/drawing/2014/main" id="{629C0BB9-95A4-48E8-8DF4-8AE83F599C96}"/>
            </a:ext>
          </a:extLst>
        </xdr:cNvPr>
        <xdr:cNvGrpSpPr>
          <a:grpSpLocks/>
        </xdr:cNvGrpSpPr>
      </xdr:nvGrpSpPr>
      <xdr:grpSpPr bwMode="auto">
        <a:xfrm>
          <a:off x="1943878" y="11152479"/>
          <a:ext cx="0" cy="102183"/>
          <a:chOff x="5475762" y="47760700"/>
          <a:chExt cx="314325" cy="230209"/>
        </a:xfrm>
      </xdr:grpSpPr>
      <xdr:cxnSp macro="">
        <xdr:nvCxnSpPr>
          <xdr:cNvPr id="1099" name="Straight Connector 1098">
            <a:extLst>
              <a:ext uri="{FF2B5EF4-FFF2-40B4-BE49-F238E27FC236}">
                <a16:creationId xmlns:a16="http://schemas.microsoft.com/office/drawing/2014/main" id="{12F89214-BB34-8126-CCAA-1FC26A2DA76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0" name="Straight Connector 529">
            <a:extLst>
              <a:ext uri="{FF2B5EF4-FFF2-40B4-BE49-F238E27FC236}">
                <a16:creationId xmlns:a16="http://schemas.microsoft.com/office/drawing/2014/main" id="{5036FA4E-5742-CC7A-1B8C-0D4083DAB06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1" name="Straight Connector 531">
            <a:extLst>
              <a:ext uri="{FF2B5EF4-FFF2-40B4-BE49-F238E27FC236}">
                <a16:creationId xmlns:a16="http://schemas.microsoft.com/office/drawing/2014/main" id="{CE270307-9E9E-27D3-9F6E-9D0F4E0F56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2" name="Straight Connector 533">
            <a:extLst>
              <a:ext uri="{FF2B5EF4-FFF2-40B4-BE49-F238E27FC236}">
                <a16:creationId xmlns:a16="http://schemas.microsoft.com/office/drawing/2014/main" id="{45A9D5D1-F444-AD28-528E-F97D4FBBA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3" name="Straight Connector 535">
            <a:extLst>
              <a:ext uri="{FF2B5EF4-FFF2-40B4-BE49-F238E27FC236}">
                <a16:creationId xmlns:a16="http://schemas.microsoft.com/office/drawing/2014/main" id="{ADC4596D-E03C-DFED-F7DF-3CC558DC94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04" name="Straight Connector 537">
            <a:extLst>
              <a:ext uri="{FF2B5EF4-FFF2-40B4-BE49-F238E27FC236}">
                <a16:creationId xmlns:a16="http://schemas.microsoft.com/office/drawing/2014/main" id="{AD421901-37F6-BEEB-D4C6-BA8746A9E8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05" name="Group 1008">
          <a:extLst>
            <a:ext uri="{FF2B5EF4-FFF2-40B4-BE49-F238E27FC236}">
              <a16:creationId xmlns:a16="http://schemas.microsoft.com/office/drawing/2014/main" id="{59E98543-A749-45B4-81AD-86F5624540F6}"/>
            </a:ext>
          </a:extLst>
        </xdr:cNvPr>
        <xdr:cNvGrpSpPr>
          <a:grpSpLocks/>
        </xdr:cNvGrpSpPr>
      </xdr:nvGrpSpPr>
      <xdr:grpSpPr bwMode="auto">
        <a:xfrm>
          <a:off x="1943878" y="11152479"/>
          <a:ext cx="0" cy="102183"/>
          <a:chOff x="5475762" y="47760700"/>
          <a:chExt cx="314325" cy="230209"/>
        </a:xfrm>
      </xdr:grpSpPr>
      <xdr:cxnSp macro="">
        <xdr:nvCxnSpPr>
          <xdr:cNvPr id="1106" name="Straight Connector 1105">
            <a:extLst>
              <a:ext uri="{FF2B5EF4-FFF2-40B4-BE49-F238E27FC236}">
                <a16:creationId xmlns:a16="http://schemas.microsoft.com/office/drawing/2014/main" id="{BA711E73-B7E9-7B92-E0C0-A6870786D90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07" name="Straight Connector 529">
            <a:extLst>
              <a:ext uri="{FF2B5EF4-FFF2-40B4-BE49-F238E27FC236}">
                <a16:creationId xmlns:a16="http://schemas.microsoft.com/office/drawing/2014/main" id="{6E8793CE-4059-BBCE-7F38-5B2C994F3CC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08" name="Straight Connector 531">
            <a:extLst>
              <a:ext uri="{FF2B5EF4-FFF2-40B4-BE49-F238E27FC236}">
                <a16:creationId xmlns:a16="http://schemas.microsoft.com/office/drawing/2014/main" id="{F0585CF0-FB92-1579-0C1A-009028E85AA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09" name="Straight Connector 533">
            <a:extLst>
              <a:ext uri="{FF2B5EF4-FFF2-40B4-BE49-F238E27FC236}">
                <a16:creationId xmlns:a16="http://schemas.microsoft.com/office/drawing/2014/main" id="{04A173B3-A928-4671-41B1-89A8C28FB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0" name="Straight Connector 535">
            <a:extLst>
              <a:ext uri="{FF2B5EF4-FFF2-40B4-BE49-F238E27FC236}">
                <a16:creationId xmlns:a16="http://schemas.microsoft.com/office/drawing/2014/main" id="{6F96F3AB-05BB-21F1-5221-0404B3786E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1" name="Straight Connector 537">
            <a:extLst>
              <a:ext uri="{FF2B5EF4-FFF2-40B4-BE49-F238E27FC236}">
                <a16:creationId xmlns:a16="http://schemas.microsoft.com/office/drawing/2014/main" id="{324A6611-22C6-3866-0588-826F220756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2" name="Group 1008">
          <a:extLst>
            <a:ext uri="{FF2B5EF4-FFF2-40B4-BE49-F238E27FC236}">
              <a16:creationId xmlns:a16="http://schemas.microsoft.com/office/drawing/2014/main" id="{FD14E8F6-C4E6-4B16-87B1-9F4C6BEC1BB2}"/>
            </a:ext>
          </a:extLst>
        </xdr:cNvPr>
        <xdr:cNvGrpSpPr>
          <a:grpSpLocks/>
        </xdr:cNvGrpSpPr>
      </xdr:nvGrpSpPr>
      <xdr:grpSpPr bwMode="auto">
        <a:xfrm>
          <a:off x="1943878" y="11152479"/>
          <a:ext cx="0" cy="102183"/>
          <a:chOff x="5475762" y="47760700"/>
          <a:chExt cx="314325" cy="230209"/>
        </a:xfrm>
      </xdr:grpSpPr>
      <xdr:cxnSp macro="">
        <xdr:nvCxnSpPr>
          <xdr:cNvPr id="1113" name="Straight Connector 1112">
            <a:extLst>
              <a:ext uri="{FF2B5EF4-FFF2-40B4-BE49-F238E27FC236}">
                <a16:creationId xmlns:a16="http://schemas.microsoft.com/office/drawing/2014/main" id="{7C5F211E-1EE2-6E03-36D1-D67DDB62AFF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14" name="Straight Connector 529">
            <a:extLst>
              <a:ext uri="{FF2B5EF4-FFF2-40B4-BE49-F238E27FC236}">
                <a16:creationId xmlns:a16="http://schemas.microsoft.com/office/drawing/2014/main" id="{21CF3323-5F17-BD3A-CE8B-F81657F611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15" name="Straight Connector 531">
            <a:extLst>
              <a:ext uri="{FF2B5EF4-FFF2-40B4-BE49-F238E27FC236}">
                <a16:creationId xmlns:a16="http://schemas.microsoft.com/office/drawing/2014/main" id="{4DB76B54-B09B-D4C1-9F85-EE9628F40FC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16" name="Straight Connector 533">
            <a:extLst>
              <a:ext uri="{FF2B5EF4-FFF2-40B4-BE49-F238E27FC236}">
                <a16:creationId xmlns:a16="http://schemas.microsoft.com/office/drawing/2014/main" id="{239C02D7-A2EC-375B-0BD9-B5B8797CED4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7" name="Straight Connector 535">
            <a:extLst>
              <a:ext uri="{FF2B5EF4-FFF2-40B4-BE49-F238E27FC236}">
                <a16:creationId xmlns:a16="http://schemas.microsoft.com/office/drawing/2014/main" id="{F0B01289-E01E-46C0-C837-AAF143CA64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18" name="Straight Connector 537">
            <a:extLst>
              <a:ext uri="{FF2B5EF4-FFF2-40B4-BE49-F238E27FC236}">
                <a16:creationId xmlns:a16="http://schemas.microsoft.com/office/drawing/2014/main" id="{C96E9356-2FEB-701F-BB71-6B5E7EAD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19" name="Group 1008">
          <a:extLst>
            <a:ext uri="{FF2B5EF4-FFF2-40B4-BE49-F238E27FC236}">
              <a16:creationId xmlns:a16="http://schemas.microsoft.com/office/drawing/2014/main" id="{DF221531-CA41-4E6C-BC0B-C349871372C2}"/>
            </a:ext>
          </a:extLst>
        </xdr:cNvPr>
        <xdr:cNvGrpSpPr>
          <a:grpSpLocks/>
        </xdr:cNvGrpSpPr>
      </xdr:nvGrpSpPr>
      <xdr:grpSpPr bwMode="auto">
        <a:xfrm>
          <a:off x="1943878" y="11152479"/>
          <a:ext cx="0" cy="102183"/>
          <a:chOff x="5475762" y="47760700"/>
          <a:chExt cx="314325" cy="230209"/>
        </a:xfrm>
      </xdr:grpSpPr>
      <xdr:cxnSp macro="">
        <xdr:nvCxnSpPr>
          <xdr:cNvPr id="1120" name="Straight Connector 1119">
            <a:extLst>
              <a:ext uri="{FF2B5EF4-FFF2-40B4-BE49-F238E27FC236}">
                <a16:creationId xmlns:a16="http://schemas.microsoft.com/office/drawing/2014/main" id="{29874D81-D273-C854-8C41-8E753E939C0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1" name="Straight Connector 529">
            <a:extLst>
              <a:ext uri="{FF2B5EF4-FFF2-40B4-BE49-F238E27FC236}">
                <a16:creationId xmlns:a16="http://schemas.microsoft.com/office/drawing/2014/main" id="{0EA8D5C1-95FE-7D42-A087-4288DAC8BD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2" name="Straight Connector 531">
            <a:extLst>
              <a:ext uri="{FF2B5EF4-FFF2-40B4-BE49-F238E27FC236}">
                <a16:creationId xmlns:a16="http://schemas.microsoft.com/office/drawing/2014/main" id="{CE3F0A59-8520-3D4F-BBED-3277A92800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23" name="Straight Connector 533">
            <a:extLst>
              <a:ext uri="{FF2B5EF4-FFF2-40B4-BE49-F238E27FC236}">
                <a16:creationId xmlns:a16="http://schemas.microsoft.com/office/drawing/2014/main" id="{EA411F36-E106-4C0F-93EA-440356344C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4" name="Straight Connector 535">
            <a:extLst>
              <a:ext uri="{FF2B5EF4-FFF2-40B4-BE49-F238E27FC236}">
                <a16:creationId xmlns:a16="http://schemas.microsoft.com/office/drawing/2014/main" id="{A7E70638-F210-A474-6A20-0543B4BCCA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25" name="Straight Connector 537">
            <a:extLst>
              <a:ext uri="{FF2B5EF4-FFF2-40B4-BE49-F238E27FC236}">
                <a16:creationId xmlns:a16="http://schemas.microsoft.com/office/drawing/2014/main" id="{F3A4415C-90E0-9786-6E43-DECA30E940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26" name="Group 1008">
          <a:extLst>
            <a:ext uri="{FF2B5EF4-FFF2-40B4-BE49-F238E27FC236}">
              <a16:creationId xmlns:a16="http://schemas.microsoft.com/office/drawing/2014/main" id="{9990AE50-24A7-4A2E-8056-0A03A3B197E0}"/>
            </a:ext>
          </a:extLst>
        </xdr:cNvPr>
        <xdr:cNvGrpSpPr>
          <a:grpSpLocks/>
        </xdr:cNvGrpSpPr>
      </xdr:nvGrpSpPr>
      <xdr:grpSpPr bwMode="auto">
        <a:xfrm>
          <a:off x="1943878" y="11152479"/>
          <a:ext cx="0" cy="102183"/>
          <a:chOff x="5475762" y="47760700"/>
          <a:chExt cx="314325" cy="230209"/>
        </a:xfrm>
      </xdr:grpSpPr>
      <xdr:cxnSp macro="">
        <xdr:nvCxnSpPr>
          <xdr:cNvPr id="1127" name="Straight Connector 1126">
            <a:extLst>
              <a:ext uri="{FF2B5EF4-FFF2-40B4-BE49-F238E27FC236}">
                <a16:creationId xmlns:a16="http://schemas.microsoft.com/office/drawing/2014/main" id="{632FC32E-97D7-52B8-E6FF-9BDAC0E004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28" name="Straight Connector 529">
            <a:extLst>
              <a:ext uri="{FF2B5EF4-FFF2-40B4-BE49-F238E27FC236}">
                <a16:creationId xmlns:a16="http://schemas.microsoft.com/office/drawing/2014/main" id="{537EBD88-25E4-130F-784C-114B0FB651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29" name="Straight Connector 531">
            <a:extLst>
              <a:ext uri="{FF2B5EF4-FFF2-40B4-BE49-F238E27FC236}">
                <a16:creationId xmlns:a16="http://schemas.microsoft.com/office/drawing/2014/main" id="{4E584B25-449D-38DB-2C8D-F9B4D30FED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0" name="Straight Connector 533">
            <a:extLst>
              <a:ext uri="{FF2B5EF4-FFF2-40B4-BE49-F238E27FC236}">
                <a16:creationId xmlns:a16="http://schemas.microsoft.com/office/drawing/2014/main" id="{0B33C503-8FFC-5F5F-3973-C78027C3C5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1" name="Straight Connector 535">
            <a:extLst>
              <a:ext uri="{FF2B5EF4-FFF2-40B4-BE49-F238E27FC236}">
                <a16:creationId xmlns:a16="http://schemas.microsoft.com/office/drawing/2014/main" id="{C8F0DCB3-E0E9-787A-D100-9D5FDD6BD9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2" name="Straight Connector 537">
            <a:extLst>
              <a:ext uri="{FF2B5EF4-FFF2-40B4-BE49-F238E27FC236}">
                <a16:creationId xmlns:a16="http://schemas.microsoft.com/office/drawing/2014/main" id="{376584FC-DC53-0959-81A1-FB1F4FE8CC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33" name="Group 1008">
          <a:extLst>
            <a:ext uri="{FF2B5EF4-FFF2-40B4-BE49-F238E27FC236}">
              <a16:creationId xmlns:a16="http://schemas.microsoft.com/office/drawing/2014/main" id="{00238303-0C4E-4826-BD3D-9433E53FAB05}"/>
            </a:ext>
          </a:extLst>
        </xdr:cNvPr>
        <xdr:cNvGrpSpPr>
          <a:grpSpLocks/>
        </xdr:cNvGrpSpPr>
      </xdr:nvGrpSpPr>
      <xdr:grpSpPr bwMode="auto">
        <a:xfrm>
          <a:off x="1943878" y="11152479"/>
          <a:ext cx="0" cy="102183"/>
          <a:chOff x="5475762" y="47760700"/>
          <a:chExt cx="314325" cy="230209"/>
        </a:xfrm>
      </xdr:grpSpPr>
      <xdr:cxnSp macro="">
        <xdr:nvCxnSpPr>
          <xdr:cNvPr id="1134" name="Straight Connector 1133">
            <a:extLst>
              <a:ext uri="{FF2B5EF4-FFF2-40B4-BE49-F238E27FC236}">
                <a16:creationId xmlns:a16="http://schemas.microsoft.com/office/drawing/2014/main" id="{D3C58E29-3760-F102-877A-BB08F8A99B5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35" name="Straight Connector 529">
            <a:extLst>
              <a:ext uri="{FF2B5EF4-FFF2-40B4-BE49-F238E27FC236}">
                <a16:creationId xmlns:a16="http://schemas.microsoft.com/office/drawing/2014/main" id="{5985A67B-4E82-8776-3A4E-07BD2869CD7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36" name="Straight Connector 531">
            <a:extLst>
              <a:ext uri="{FF2B5EF4-FFF2-40B4-BE49-F238E27FC236}">
                <a16:creationId xmlns:a16="http://schemas.microsoft.com/office/drawing/2014/main" id="{C93ABDE9-F596-2233-684B-4FDE6AEFEE0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37" name="Straight Connector 533">
            <a:extLst>
              <a:ext uri="{FF2B5EF4-FFF2-40B4-BE49-F238E27FC236}">
                <a16:creationId xmlns:a16="http://schemas.microsoft.com/office/drawing/2014/main" id="{C1D550AF-EE4C-0C14-B59C-BCBFAA808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8" name="Straight Connector 535">
            <a:extLst>
              <a:ext uri="{FF2B5EF4-FFF2-40B4-BE49-F238E27FC236}">
                <a16:creationId xmlns:a16="http://schemas.microsoft.com/office/drawing/2014/main" id="{4A316063-6E08-72EA-130F-F396FFF3F1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39" name="Straight Connector 537">
            <a:extLst>
              <a:ext uri="{FF2B5EF4-FFF2-40B4-BE49-F238E27FC236}">
                <a16:creationId xmlns:a16="http://schemas.microsoft.com/office/drawing/2014/main" id="{24EA894F-A5E2-3ED1-5305-1F23A5292E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0" name="Group 1008">
          <a:extLst>
            <a:ext uri="{FF2B5EF4-FFF2-40B4-BE49-F238E27FC236}">
              <a16:creationId xmlns:a16="http://schemas.microsoft.com/office/drawing/2014/main" id="{8A1892B4-0CD1-4C5A-A28E-7EDFBE5389B3}"/>
            </a:ext>
          </a:extLst>
        </xdr:cNvPr>
        <xdr:cNvGrpSpPr>
          <a:grpSpLocks/>
        </xdr:cNvGrpSpPr>
      </xdr:nvGrpSpPr>
      <xdr:grpSpPr bwMode="auto">
        <a:xfrm>
          <a:off x="1943878" y="11152479"/>
          <a:ext cx="0" cy="102183"/>
          <a:chOff x="5475762" y="47760700"/>
          <a:chExt cx="314325" cy="230209"/>
        </a:xfrm>
      </xdr:grpSpPr>
      <xdr:cxnSp macro="">
        <xdr:nvCxnSpPr>
          <xdr:cNvPr id="1141" name="Straight Connector 1140">
            <a:extLst>
              <a:ext uri="{FF2B5EF4-FFF2-40B4-BE49-F238E27FC236}">
                <a16:creationId xmlns:a16="http://schemas.microsoft.com/office/drawing/2014/main" id="{B4919D7A-39D2-6568-2BF2-68B4C5D186B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2" name="Straight Connector 529">
            <a:extLst>
              <a:ext uri="{FF2B5EF4-FFF2-40B4-BE49-F238E27FC236}">
                <a16:creationId xmlns:a16="http://schemas.microsoft.com/office/drawing/2014/main" id="{D05A8715-89EC-894D-9569-1D3F36403A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43" name="Straight Connector 531">
            <a:extLst>
              <a:ext uri="{FF2B5EF4-FFF2-40B4-BE49-F238E27FC236}">
                <a16:creationId xmlns:a16="http://schemas.microsoft.com/office/drawing/2014/main" id="{6C1DCB5C-65EB-7E54-25F9-AAA6F55C14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44" name="Straight Connector 533">
            <a:extLst>
              <a:ext uri="{FF2B5EF4-FFF2-40B4-BE49-F238E27FC236}">
                <a16:creationId xmlns:a16="http://schemas.microsoft.com/office/drawing/2014/main" id="{B637629B-6246-9D2E-0AE6-D4C17BD770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5" name="Straight Connector 535">
            <a:extLst>
              <a:ext uri="{FF2B5EF4-FFF2-40B4-BE49-F238E27FC236}">
                <a16:creationId xmlns:a16="http://schemas.microsoft.com/office/drawing/2014/main" id="{8C6E3874-2962-2DFC-9F66-180FC06513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46" name="Straight Connector 537">
            <a:extLst>
              <a:ext uri="{FF2B5EF4-FFF2-40B4-BE49-F238E27FC236}">
                <a16:creationId xmlns:a16="http://schemas.microsoft.com/office/drawing/2014/main" id="{51DC9DE1-E9A0-A81E-F693-4A71E656E0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47" name="Group 1008">
          <a:extLst>
            <a:ext uri="{FF2B5EF4-FFF2-40B4-BE49-F238E27FC236}">
              <a16:creationId xmlns:a16="http://schemas.microsoft.com/office/drawing/2014/main" id="{945682AC-30E5-4BC8-8D5A-09119FBC8869}"/>
            </a:ext>
          </a:extLst>
        </xdr:cNvPr>
        <xdr:cNvGrpSpPr>
          <a:grpSpLocks/>
        </xdr:cNvGrpSpPr>
      </xdr:nvGrpSpPr>
      <xdr:grpSpPr bwMode="auto">
        <a:xfrm>
          <a:off x="1943878" y="11152479"/>
          <a:ext cx="0" cy="102183"/>
          <a:chOff x="5475762" y="47760700"/>
          <a:chExt cx="314325" cy="230209"/>
        </a:xfrm>
      </xdr:grpSpPr>
      <xdr:cxnSp macro="">
        <xdr:nvCxnSpPr>
          <xdr:cNvPr id="1148" name="Straight Connector 1147">
            <a:extLst>
              <a:ext uri="{FF2B5EF4-FFF2-40B4-BE49-F238E27FC236}">
                <a16:creationId xmlns:a16="http://schemas.microsoft.com/office/drawing/2014/main" id="{F4ABFED7-163C-37C7-8B77-F9B1569A10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49" name="Straight Connector 529">
            <a:extLst>
              <a:ext uri="{FF2B5EF4-FFF2-40B4-BE49-F238E27FC236}">
                <a16:creationId xmlns:a16="http://schemas.microsoft.com/office/drawing/2014/main" id="{F0DB7512-FB05-6690-3B88-8963254EF2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0" name="Straight Connector 531">
            <a:extLst>
              <a:ext uri="{FF2B5EF4-FFF2-40B4-BE49-F238E27FC236}">
                <a16:creationId xmlns:a16="http://schemas.microsoft.com/office/drawing/2014/main" id="{E3C2D74F-B26A-1450-C3FA-0E2D98ABB39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1" name="Straight Connector 533">
            <a:extLst>
              <a:ext uri="{FF2B5EF4-FFF2-40B4-BE49-F238E27FC236}">
                <a16:creationId xmlns:a16="http://schemas.microsoft.com/office/drawing/2014/main" id="{45E69A8B-5070-0A9C-CB2B-02CAB921B1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2" name="Straight Connector 535">
            <a:extLst>
              <a:ext uri="{FF2B5EF4-FFF2-40B4-BE49-F238E27FC236}">
                <a16:creationId xmlns:a16="http://schemas.microsoft.com/office/drawing/2014/main" id="{886036ED-1D7B-B116-3402-991218AF73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3" name="Straight Connector 537">
            <a:extLst>
              <a:ext uri="{FF2B5EF4-FFF2-40B4-BE49-F238E27FC236}">
                <a16:creationId xmlns:a16="http://schemas.microsoft.com/office/drawing/2014/main" id="{81DF06AF-6A22-AD9F-6D33-4A3A6DDD8A4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54" name="Group 1008">
          <a:extLst>
            <a:ext uri="{FF2B5EF4-FFF2-40B4-BE49-F238E27FC236}">
              <a16:creationId xmlns:a16="http://schemas.microsoft.com/office/drawing/2014/main" id="{59A5F84F-8010-475A-94F4-4EAA82AC438D}"/>
            </a:ext>
          </a:extLst>
        </xdr:cNvPr>
        <xdr:cNvGrpSpPr>
          <a:grpSpLocks/>
        </xdr:cNvGrpSpPr>
      </xdr:nvGrpSpPr>
      <xdr:grpSpPr bwMode="auto">
        <a:xfrm>
          <a:off x="1943878" y="11152479"/>
          <a:ext cx="0" cy="102183"/>
          <a:chOff x="5475762" y="47760700"/>
          <a:chExt cx="314325" cy="230209"/>
        </a:xfrm>
      </xdr:grpSpPr>
      <xdr:cxnSp macro="">
        <xdr:nvCxnSpPr>
          <xdr:cNvPr id="1155" name="Straight Connector 1154">
            <a:extLst>
              <a:ext uri="{FF2B5EF4-FFF2-40B4-BE49-F238E27FC236}">
                <a16:creationId xmlns:a16="http://schemas.microsoft.com/office/drawing/2014/main" id="{7F13CC66-9FD4-F97F-E986-9E4C8997E4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56" name="Straight Connector 529">
            <a:extLst>
              <a:ext uri="{FF2B5EF4-FFF2-40B4-BE49-F238E27FC236}">
                <a16:creationId xmlns:a16="http://schemas.microsoft.com/office/drawing/2014/main" id="{6C1D927C-E87D-DE82-FBBE-725A4398835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57" name="Straight Connector 531">
            <a:extLst>
              <a:ext uri="{FF2B5EF4-FFF2-40B4-BE49-F238E27FC236}">
                <a16:creationId xmlns:a16="http://schemas.microsoft.com/office/drawing/2014/main" id="{1F8B95F7-F782-0D8D-A3C6-B200FD5370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58" name="Straight Connector 533">
            <a:extLst>
              <a:ext uri="{FF2B5EF4-FFF2-40B4-BE49-F238E27FC236}">
                <a16:creationId xmlns:a16="http://schemas.microsoft.com/office/drawing/2014/main" id="{818DE05C-B434-88A2-8BD4-F0BFC09169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59" name="Straight Connector 535">
            <a:extLst>
              <a:ext uri="{FF2B5EF4-FFF2-40B4-BE49-F238E27FC236}">
                <a16:creationId xmlns:a16="http://schemas.microsoft.com/office/drawing/2014/main" id="{B9AF21A3-C262-9CCF-F228-61676BBE5C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0" name="Straight Connector 537">
            <a:extLst>
              <a:ext uri="{FF2B5EF4-FFF2-40B4-BE49-F238E27FC236}">
                <a16:creationId xmlns:a16="http://schemas.microsoft.com/office/drawing/2014/main" id="{6DDE977A-4E78-4BB1-9EFC-792D9CCE11F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1" name="Group 1008">
          <a:extLst>
            <a:ext uri="{FF2B5EF4-FFF2-40B4-BE49-F238E27FC236}">
              <a16:creationId xmlns:a16="http://schemas.microsoft.com/office/drawing/2014/main" id="{0EA03C05-3BD4-4F77-B41D-5F46FEB8D3E0}"/>
            </a:ext>
          </a:extLst>
        </xdr:cNvPr>
        <xdr:cNvGrpSpPr>
          <a:grpSpLocks/>
        </xdr:cNvGrpSpPr>
      </xdr:nvGrpSpPr>
      <xdr:grpSpPr bwMode="auto">
        <a:xfrm>
          <a:off x="1943878" y="11152479"/>
          <a:ext cx="0" cy="102183"/>
          <a:chOff x="5475762" y="47760700"/>
          <a:chExt cx="314325" cy="230209"/>
        </a:xfrm>
      </xdr:grpSpPr>
      <xdr:cxnSp macro="">
        <xdr:nvCxnSpPr>
          <xdr:cNvPr id="1162" name="Straight Connector 1161">
            <a:extLst>
              <a:ext uri="{FF2B5EF4-FFF2-40B4-BE49-F238E27FC236}">
                <a16:creationId xmlns:a16="http://schemas.microsoft.com/office/drawing/2014/main" id="{CC99F769-490D-087E-E915-261896289A2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63" name="Straight Connector 529">
            <a:extLst>
              <a:ext uri="{FF2B5EF4-FFF2-40B4-BE49-F238E27FC236}">
                <a16:creationId xmlns:a16="http://schemas.microsoft.com/office/drawing/2014/main" id="{1A8C5819-1878-CA53-AB37-E38F9170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64" name="Straight Connector 531">
            <a:extLst>
              <a:ext uri="{FF2B5EF4-FFF2-40B4-BE49-F238E27FC236}">
                <a16:creationId xmlns:a16="http://schemas.microsoft.com/office/drawing/2014/main" id="{6B0A002C-3DA4-49F5-D880-2CBDF83B18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65" name="Straight Connector 533">
            <a:extLst>
              <a:ext uri="{FF2B5EF4-FFF2-40B4-BE49-F238E27FC236}">
                <a16:creationId xmlns:a16="http://schemas.microsoft.com/office/drawing/2014/main" id="{1538AFA1-62AD-CAAE-B47E-0EFEC94122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6" name="Straight Connector 535">
            <a:extLst>
              <a:ext uri="{FF2B5EF4-FFF2-40B4-BE49-F238E27FC236}">
                <a16:creationId xmlns:a16="http://schemas.microsoft.com/office/drawing/2014/main" id="{A1ABD1C8-1DB4-7C27-83C8-26F48607954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67" name="Straight Connector 537">
            <a:extLst>
              <a:ext uri="{FF2B5EF4-FFF2-40B4-BE49-F238E27FC236}">
                <a16:creationId xmlns:a16="http://schemas.microsoft.com/office/drawing/2014/main" id="{0236DB2B-C905-08DB-B7CA-8603906196F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68" name="Group 1008">
          <a:extLst>
            <a:ext uri="{FF2B5EF4-FFF2-40B4-BE49-F238E27FC236}">
              <a16:creationId xmlns:a16="http://schemas.microsoft.com/office/drawing/2014/main" id="{226D08E5-4D66-4363-B931-34F0D805CBFB}"/>
            </a:ext>
          </a:extLst>
        </xdr:cNvPr>
        <xdr:cNvGrpSpPr>
          <a:grpSpLocks/>
        </xdr:cNvGrpSpPr>
      </xdr:nvGrpSpPr>
      <xdr:grpSpPr bwMode="auto">
        <a:xfrm>
          <a:off x="1943878" y="11152479"/>
          <a:ext cx="0" cy="102183"/>
          <a:chOff x="5475762" y="47760700"/>
          <a:chExt cx="314325" cy="230209"/>
        </a:xfrm>
      </xdr:grpSpPr>
      <xdr:cxnSp macro="">
        <xdr:nvCxnSpPr>
          <xdr:cNvPr id="1169" name="Straight Connector 1168">
            <a:extLst>
              <a:ext uri="{FF2B5EF4-FFF2-40B4-BE49-F238E27FC236}">
                <a16:creationId xmlns:a16="http://schemas.microsoft.com/office/drawing/2014/main" id="{D7D0A190-DD72-CD3F-2BB1-54D6E0A4D7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0" name="Straight Connector 529">
            <a:extLst>
              <a:ext uri="{FF2B5EF4-FFF2-40B4-BE49-F238E27FC236}">
                <a16:creationId xmlns:a16="http://schemas.microsoft.com/office/drawing/2014/main" id="{CA3A45CE-5EDE-630C-A699-4A9D3493B9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1" name="Straight Connector 531">
            <a:extLst>
              <a:ext uri="{FF2B5EF4-FFF2-40B4-BE49-F238E27FC236}">
                <a16:creationId xmlns:a16="http://schemas.microsoft.com/office/drawing/2014/main" id="{E19C1FC4-05C1-FD70-9CD2-FCFBD06761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2" name="Straight Connector 533">
            <a:extLst>
              <a:ext uri="{FF2B5EF4-FFF2-40B4-BE49-F238E27FC236}">
                <a16:creationId xmlns:a16="http://schemas.microsoft.com/office/drawing/2014/main" id="{A8AF163A-7CE8-1E59-BF05-87CF47CE59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3" name="Straight Connector 535">
            <a:extLst>
              <a:ext uri="{FF2B5EF4-FFF2-40B4-BE49-F238E27FC236}">
                <a16:creationId xmlns:a16="http://schemas.microsoft.com/office/drawing/2014/main" id="{BCDCB6EA-7187-041C-8999-5DD0679E5B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74" name="Straight Connector 537">
            <a:extLst>
              <a:ext uri="{FF2B5EF4-FFF2-40B4-BE49-F238E27FC236}">
                <a16:creationId xmlns:a16="http://schemas.microsoft.com/office/drawing/2014/main" id="{D45C1422-4AB9-2190-16D6-6A5EC52908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75" name="Group 1008">
          <a:extLst>
            <a:ext uri="{FF2B5EF4-FFF2-40B4-BE49-F238E27FC236}">
              <a16:creationId xmlns:a16="http://schemas.microsoft.com/office/drawing/2014/main" id="{976088DA-C5D6-4D37-9F42-EFD5155A8223}"/>
            </a:ext>
          </a:extLst>
        </xdr:cNvPr>
        <xdr:cNvGrpSpPr>
          <a:grpSpLocks/>
        </xdr:cNvGrpSpPr>
      </xdr:nvGrpSpPr>
      <xdr:grpSpPr bwMode="auto">
        <a:xfrm>
          <a:off x="1943878" y="11152479"/>
          <a:ext cx="0" cy="102183"/>
          <a:chOff x="5475762" y="47760700"/>
          <a:chExt cx="314325" cy="230209"/>
        </a:xfrm>
      </xdr:grpSpPr>
      <xdr:cxnSp macro="">
        <xdr:nvCxnSpPr>
          <xdr:cNvPr id="1176" name="Straight Connector 1175">
            <a:extLst>
              <a:ext uri="{FF2B5EF4-FFF2-40B4-BE49-F238E27FC236}">
                <a16:creationId xmlns:a16="http://schemas.microsoft.com/office/drawing/2014/main" id="{7C6903BA-4569-873C-C57E-BD69274058D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77" name="Straight Connector 529">
            <a:extLst>
              <a:ext uri="{FF2B5EF4-FFF2-40B4-BE49-F238E27FC236}">
                <a16:creationId xmlns:a16="http://schemas.microsoft.com/office/drawing/2014/main" id="{DCBF83C9-97BA-B4D6-8858-E76CB785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78" name="Straight Connector 531">
            <a:extLst>
              <a:ext uri="{FF2B5EF4-FFF2-40B4-BE49-F238E27FC236}">
                <a16:creationId xmlns:a16="http://schemas.microsoft.com/office/drawing/2014/main" id="{00A707D2-2AD9-CBBF-D62E-7E2A49EF18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79" name="Straight Connector 533">
            <a:extLst>
              <a:ext uri="{FF2B5EF4-FFF2-40B4-BE49-F238E27FC236}">
                <a16:creationId xmlns:a16="http://schemas.microsoft.com/office/drawing/2014/main" id="{A947F624-1D76-0EAB-DDA2-FE9A869C73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0" name="Straight Connector 535">
            <a:extLst>
              <a:ext uri="{FF2B5EF4-FFF2-40B4-BE49-F238E27FC236}">
                <a16:creationId xmlns:a16="http://schemas.microsoft.com/office/drawing/2014/main" id="{DD29EEA8-23B5-6C3B-DCEC-AC4AF070C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1" name="Straight Connector 537">
            <a:extLst>
              <a:ext uri="{FF2B5EF4-FFF2-40B4-BE49-F238E27FC236}">
                <a16:creationId xmlns:a16="http://schemas.microsoft.com/office/drawing/2014/main" id="{3CC4FD3A-870D-35D9-BEB6-DD8DA67D85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56</xdr:row>
      <xdr:rowOff>104775</xdr:rowOff>
    </xdr:from>
    <xdr:to>
      <xdr:col>6</xdr:col>
      <xdr:colOff>0</xdr:colOff>
      <xdr:row>57</xdr:row>
      <xdr:rowOff>19050</xdr:rowOff>
    </xdr:to>
    <xdr:grpSp>
      <xdr:nvGrpSpPr>
        <xdr:cNvPr id="1182" name="Group 1008">
          <a:extLst>
            <a:ext uri="{FF2B5EF4-FFF2-40B4-BE49-F238E27FC236}">
              <a16:creationId xmlns:a16="http://schemas.microsoft.com/office/drawing/2014/main" id="{5AB02122-1691-4F98-99A5-CB65CC4D458A}"/>
            </a:ext>
          </a:extLst>
        </xdr:cNvPr>
        <xdr:cNvGrpSpPr>
          <a:grpSpLocks/>
        </xdr:cNvGrpSpPr>
      </xdr:nvGrpSpPr>
      <xdr:grpSpPr bwMode="auto">
        <a:xfrm>
          <a:off x="1943878" y="11152479"/>
          <a:ext cx="0" cy="102183"/>
          <a:chOff x="5475762" y="47760700"/>
          <a:chExt cx="314325" cy="230209"/>
        </a:xfrm>
      </xdr:grpSpPr>
      <xdr:cxnSp macro="">
        <xdr:nvCxnSpPr>
          <xdr:cNvPr id="1183" name="Straight Connector 1182">
            <a:extLst>
              <a:ext uri="{FF2B5EF4-FFF2-40B4-BE49-F238E27FC236}">
                <a16:creationId xmlns:a16="http://schemas.microsoft.com/office/drawing/2014/main" id="{E7308A84-813A-8B2A-1468-DDF0BD9094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184" name="Straight Connector 529">
            <a:extLst>
              <a:ext uri="{FF2B5EF4-FFF2-40B4-BE49-F238E27FC236}">
                <a16:creationId xmlns:a16="http://schemas.microsoft.com/office/drawing/2014/main" id="{8FA592D9-07A5-8421-3140-B6CD6CABA7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185" name="Straight Connector 531">
            <a:extLst>
              <a:ext uri="{FF2B5EF4-FFF2-40B4-BE49-F238E27FC236}">
                <a16:creationId xmlns:a16="http://schemas.microsoft.com/office/drawing/2014/main" id="{8C3EFBFD-F09D-0EFD-92DE-83AFF0ECBC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186" name="Straight Connector 533">
            <a:extLst>
              <a:ext uri="{FF2B5EF4-FFF2-40B4-BE49-F238E27FC236}">
                <a16:creationId xmlns:a16="http://schemas.microsoft.com/office/drawing/2014/main" id="{50CBE20E-B675-171F-4E98-E9B7743382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7" name="Straight Connector 535">
            <a:extLst>
              <a:ext uri="{FF2B5EF4-FFF2-40B4-BE49-F238E27FC236}">
                <a16:creationId xmlns:a16="http://schemas.microsoft.com/office/drawing/2014/main" id="{6D19F627-A7FB-3BC4-EF8E-84311BFC79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188" name="Straight Connector 537">
            <a:extLst>
              <a:ext uri="{FF2B5EF4-FFF2-40B4-BE49-F238E27FC236}">
                <a16:creationId xmlns:a16="http://schemas.microsoft.com/office/drawing/2014/main" id="{2F431346-5936-37F9-D62A-285095E5FC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53</xdr:row>
      <xdr:rowOff>57150</xdr:rowOff>
    </xdr:from>
    <xdr:to>
      <xdr:col>17</xdr:col>
      <xdr:colOff>0</xdr:colOff>
      <xdr:row>55</xdr:row>
      <xdr:rowOff>0</xdr:rowOff>
    </xdr:to>
    <xdr:sp macro="" textlink="">
      <xdr:nvSpPr>
        <xdr:cNvPr id="1189" name="AutoShape 46">
          <a:extLst>
            <a:ext uri="{FF2B5EF4-FFF2-40B4-BE49-F238E27FC236}">
              <a16:creationId xmlns:a16="http://schemas.microsoft.com/office/drawing/2014/main" id="{F723849B-5262-481E-B7C7-88607A6F81D7}"/>
            </a:ext>
          </a:extLst>
        </xdr:cNvPr>
        <xdr:cNvSpPr>
          <a:spLocks noChangeArrowheads="1"/>
        </xdr:cNvSpPr>
      </xdr:nvSpPr>
      <xdr:spPr bwMode="auto">
        <a:xfrm>
          <a:off x="4895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53</xdr:row>
      <xdr:rowOff>57150</xdr:rowOff>
    </xdr:from>
    <xdr:to>
      <xdr:col>19</xdr:col>
      <xdr:colOff>0</xdr:colOff>
      <xdr:row>55</xdr:row>
      <xdr:rowOff>0</xdr:rowOff>
    </xdr:to>
    <xdr:sp macro="" textlink="">
      <xdr:nvSpPr>
        <xdr:cNvPr id="1190" name="AutoShape 46">
          <a:extLst>
            <a:ext uri="{FF2B5EF4-FFF2-40B4-BE49-F238E27FC236}">
              <a16:creationId xmlns:a16="http://schemas.microsoft.com/office/drawing/2014/main" id="{12022C38-6906-4453-9BC2-B00502373C8D}"/>
            </a:ext>
          </a:extLst>
        </xdr:cNvPr>
        <xdr:cNvSpPr>
          <a:spLocks noChangeArrowheads="1"/>
        </xdr:cNvSpPr>
      </xdr:nvSpPr>
      <xdr:spPr bwMode="auto">
        <a:xfrm>
          <a:off x="5467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19</xdr:col>
      <xdr:colOff>285749</xdr:colOff>
      <xdr:row>53</xdr:row>
      <xdr:rowOff>46566</xdr:rowOff>
    </xdr:from>
    <xdr:to>
      <xdr:col>21</xdr:col>
      <xdr:colOff>1</xdr:colOff>
      <xdr:row>54</xdr:row>
      <xdr:rowOff>179916</xdr:rowOff>
    </xdr:to>
    <xdr:sp macro="" textlink="">
      <xdr:nvSpPr>
        <xdr:cNvPr id="1191" name="AutoShape 46">
          <a:extLst>
            <a:ext uri="{FF2B5EF4-FFF2-40B4-BE49-F238E27FC236}">
              <a16:creationId xmlns:a16="http://schemas.microsoft.com/office/drawing/2014/main" id="{D8FFDA74-C8EE-4D74-BE30-06D29E39AD02}"/>
            </a:ext>
          </a:extLst>
        </xdr:cNvPr>
        <xdr:cNvSpPr>
          <a:spLocks noChangeArrowheads="1"/>
        </xdr:cNvSpPr>
      </xdr:nvSpPr>
      <xdr:spPr bwMode="auto">
        <a:xfrm>
          <a:off x="6466416" y="10587566"/>
          <a:ext cx="402168"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1</xdr:colOff>
      <xdr:row>53</xdr:row>
      <xdr:rowOff>58317</xdr:rowOff>
    </xdr:from>
    <xdr:to>
      <xdr:col>23</xdr:col>
      <xdr:colOff>9720</xdr:colOff>
      <xdr:row>55</xdr:row>
      <xdr:rowOff>10242</xdr:rowOff>
    </xdr:to>
    <xdr:sp macro="" textlink="">
      <xdr:nvSpPr>
        <xdr:cNvPr id="1192" name="AutoShape 46">
          <a:extLst>
            <a:ext uri="{FF2B5EF4-FFF2-40B4-BE49-F238E27FC236}">
              <a16:creationId xmlns:a16="http://schemas.microsoft.com/office/drawing/2014/main" id="{06D128F0-E6AB-4CCE-B638-C68CDCFD6F4D}"/>
            </a:ext>
          </a:extLst>
        </xdr:cNvPr>
        <xdr:cNvSpPr>
          <a:spLocks noChangeArrowheads="1"/>
        </xdr:cNvSpPr>
      </xdr:nvSpPr>
      <xdr:spPr bwMode="auto">
        <a:xfrm>
          <a:off x="7075715" y="10769082"/>
          <a:ext cx="349898" cy="340701"/>
        </a:xfrm>
        <a:prstGeom prst="triangle">
          <a:avLst>
            <a:gd name="adj" fmla="val 47873"/>
          </a:avLst>
        </a:prstGeom>
        <a:solidFill>
          <a:srgbClr val="FFFF00"/>
        </a:solidFill>
        <a:ln w="9525">
          <a:solidFill>
            <a:srgbClr val="000000"/>
          </a:solidFill>
          <a:miter lim="800000"/>
          <a:headEnd/>
          <a:tailEnd/>
        </a:ln>
      </xdr:spPr>
    </xdr:sp>
    <xdr:clientData/>
  </xdr:twoCellAnchor>
  <xdr:twoCellAnchor>
    <xdr:from>
      <xdr:col>24</xdr:col>
      <xdr:colOff>0</xdr:colOff>
      <xdr:row>53</xdr:row>
      <xdr:rowOff>57150</xdr:rowOff>
    </xdr:from>
    <xdr:to>
      <xdr:col>25</xdr:col>
      <xdr:colOff>0</xdr:colOff>
      <xdr:row>55</xdr:row>
      <xdr:rowOff>0</xdr:rowOff>
    </xdr:to>
    <xdr:sp macro="" textlink="">
      <xdr:nvSpPr>
        <xdr:cNvPr id="1193" name="AutoShape 46">
          <a:extLst>
            <a:ext uri="{FF2B5EF4-FFF2-40B4-BE49-F238E27FC236}">
              <a16:creationId xmlns:a16="http://schemas.microsoft.com/office/drawing/2014/main" id="{BC797F8B-E26D-4139-9E1C-E5DEDDC96131}"/>
            </a:ext>
          </a:extLst>
        </xdr:cNvPr>
        <xdr:cNvSpPr>
          <a:spLocks noChangeArrowheads="1"/>
        </xdr:cNvSpPr>
      </xdr:nvSpPr>
      <xdr:spPr bwMode="auto">
        <a:xfrm>
          <a:off x="718185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53</xdr:row>
      <xdr:rowOff>57150</xdr:rowOff>
    </xdr:from>
    <xdr:to>
      <xdr:col>27</xdr:col>
      <xdr:colOff>0</xdr:colOff>
      <xdr:row>55</xdr:row>
      <xdr:rowOff>0</xdr:rowOff>
    </xdr:to>
    <xdr:sp macro="" textlink="">
      <xdr:nvSpPr>
        <xdr:cNvPr id="1194" name="AutoShape 46">
          <a:extLst>
            <a:ext uri="{FF2B5EF4-FFF2-40B4-BE49-F238E27FC236}">
              <a16:creationId xmlns:a16="http://schemas.microsoft.com/office/drawing/2014/main" id="{088783F3-E50B-4865-9617-2AA8C99DA850}"/>
            </a:ext>
          </a:extLst>
        </xdr:cNvPr>
        <xdr:cNvSpPr>
          <a:spLocks noChangeArrowheads="1"/>
        </xdr:cNvSpPr>
      </xdr:nvSpPr>
      <xdr:spPr bwMode="auto">
        <a:xfrm>
          <a:off x="775335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53</xdr:row>
      <xdr:rowOff>57150</xdr:rowOff>
    </xdr:from>
    <xdr:to>
      <xdr:col>29</xdr:col>
      <xdr:colOff>0</xdr:colOff>
      <xdr:row>55</xdr:row>
      <xdr:rowOff>0</xdr:rowOff>
    </xdr:to>
    <xdr:sp macro="" textlink="">
      <xdr:nvSpPr>
        <xdr:cNvPr id="1195" name="AutoShape 46">
          <a:extLst>
            <a:ext uri="{FF2B5EF4-FFF2-40B4-BE49-F238E27FC236}">
              <a16:creationId xmlns:a16="http://schemas.microsoft.com/office/drawing/2014/main" id="{0A475188-F3BC-44F3-BBFF-39A06BD06499}"/>
            </a:ext>
          </a:extLst>
        </xdr:cNvPr>
        <xdr:cNvSpPr>
          <a:spLocks noChangeArrowheads="1"/>
        </xdr:cNvSpPr>
      </xdr:nvSpPr>
      <xdr:spPr bwMode="auto">
        <a:xfrm>
          <a:off x="838200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53</xdr:row>
      <xdr:rowOff>57150</xdr:rowOff>
    </xdr:from>
    <xdr:to>
      <xdr:col>31</xdr:col>
      <xdr:colOff>0</xdr:colOff>
      <xdr:row>55</xdr:row>
      <xdr:rowOff>0</xdr:rowOff>
    </xdr:to>
    <xdr:sp macro="" textlink="">
      <xdr:nvSpPr>
        <xdr:cNvPr id="1196" name="AutoShape 46">
          <a:extLst>
            <a:ext uri="{FF2B5EF4-FFF2-40B4-BE49-F238E27FC236}">
              <a16:creationId xmlns:a16="http://schemas.microsoft.com/office/drawing/2014/main" id="{64BDC38C-AB19-4A05-A11A-E364376512AC}"/>
            </a:ext>
          </a:extLst>
        </xdr:cNvPr>
        <xdr:cNvSpPr>
          <a:spLocks noChangeArrowheads="1"/>
        </xdr:cNvSpPr>
      </xdr:nvSpPr>
      <xdr:spPr bwMode="auto">
        <a:xfrm>
          <a:off x="895350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53</xdr:row>
      <xdr:rowOff>57150</xdr:rowOff>
    </xdr:from>
    <xdr:to>
      <xdr:col>33</xdr:col>
      <xdr:colOff>0</xdr:colOff>
      <xdr:row>55</xdr:row>
      <xdr:rowOff>0</xdr:rowOff>
    </xdr:to>
    <xdr:sp macro="" textlink="">
      <xdr:nvSpPr>
        <xdr:cNvPr id="1197" name="AutoShape 46">
          <a:extLst>
            <a:ext uri="{FF2B5EF4-FFF2-40B4-BE49-F238E27FC236}">
              <a16:creationId xmlns:a16="http://schemas.microsoft.com/office/drawing/2014/main" id="{B47F7D6F-A6F1-41F4-924D-43F3F602A9F9}"/>
            </a:ext>
          </a:extLst>
        </xdr:cNvPr>
        <xdr:cNvSpPr>
          <a:spLocks noChangeArrowheads="1"/>
        </xdr:cNvSpPr>
      </xdr:nvSpPr>
      <xdr:spPr bwMode="auto">
        <a:xfrm>
          <a:off x="952500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53</xdr:row>
      <xdr:rowOff>57150</xdr:rowOff>
    </xdr:from>
    <xdr:to>
      <xdr:col>35</xdr:col>
      <xdr:colOff>0</xdr:colOff>
      <xdr:row>55</xdr:row>
      <xdr:rowOff>0</xdr:rowOff>
    </xdr:to>
    <xdr:sp macro="" textlink="">
      <xdr:nvSpPr>
        <xdr:cNvPr id="1198" name="AutoShape 46">
          <a:extLst>
            <a:ext uri="{FF2B5EF4-FFF2-40B4-BE49-F238E27FC236}">
              <a16:creationId xmlns:a16="http://schemas.microsoft.com/office/drawing/2014/main" id="{75100050-BE52-4442-BDD5-C51EBA899454}"/>
            </a:ext>
          </a:extLst>
        </xdr:cNvPr>
        <xdr:cNvSpPr>
          <a:spLocks noChangeArrowheads="1"/>
        </xdr:cNvSpPr>
      </xdr:nvSpPr>
      <xdr:spPr bwMode="auto">
        <a:xfrm>
          <a:off x="10096500" y="1020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36</xdr:col>
      <xdr:colOff>0</xdr:colOff>
      <xdr:row>53</xdr:row>
      <xdr:rowOff>57150</xdr:rowOff>
    </xdr:from>
    <xdr:to>
      <xdr:col>37</xdr:col>
      <xdr:colOff>0</xdr:colOff>
      <xdr:row>55</xdr:row>
      <xdr:rowOff>0</xdr:rowOff>
    </xdr:to>
    <xdr:sp macro="" textlink="">
      <xdr:nvSpPr>
        <xdr:cNvPr id="1199" name="AutoShape 46">
          <a:extLst>
            <a:ext uri="{FF2B5EF4-FFF2-40B4-BE49-F238E27FC236}">
              <a16:creationId xmlns:a16="http://schemas.microsoft.com/office/drawing/2014/main" id="{619615EB-D41A-42A4-8736-D1A92CF593D4}"/>
            </a:ext>
          </a:extLst>
        </xdr:cNvPr>
        <xdr:cNvSpPr>
          <a:spLocks noChangeArrowheads="1"/>
        </xdr:cNvSpPr>
      </xdr:nvSpPr>
      <xdr:spPr bwMode="auto">
        <a:xfrm>
          <a:off x="10668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53</xdr:row>
      <xdr:rowOff>57150</xdr:rowOff>
    </xdr:from>
    <xdr:to>
      <xdr:col>39</xdr:col>
      <xdr:colOff>0</xdr:colOff>
      <xdr:row>55</xdr:row>
      <xdr:rowOff>0</xdr:rowOff>
    </xdr:to>
    <xdr:sp macro="" textlink="">
      <xdr:nvSpPr>
        <xdr:cNvPr id="1200" name="AutoShape 46">
          <a:extLst>
            <a:ext uri="{FF2B5EF4-FFF2-40B4-BE49-F238E27FC236}">
              <a16:creationId xmlns:a16="http://schemas.microsoft.com/office/drawing/2014/main" id="{C07667C2-BFBD-4A19-804F-D9F93FAEC991}"/>
            </a:ext>
          </a:extLst>
        </xdr:cNvPr>
        <xdr:cNvSpPr>
          <a:spLocks noChangeArrowheads="1"/>
        </xdr:cNvSpPr>
      </xdr:nvSpPr>
      <xdr:spPr bwMode="auto">
        <a:xfrm>
          <a:off x="112395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53</xdr:row>
      <xdr:rowOff>57150</xdr:rowOff>
    </xdr:from>
    <xdr:to>
      <xdr:col>41</xdr:col>
      <xdr:colOff>0</xdr:colOff>
      <xdr:row>55</xdr:row>
      <xdr:rowOff>0</xdr:rowOff>
    </xdr:to>
    <xdr:sp macro="" textlink="">
      <xdr:nvSpPr>
        <xdr:cNvPr id="1201" name="AutoShape 46">
          <a:extLst>
            <a:ext uri="{FF2B5EF4-FFF2-40B4-BE49-F238E27FC236}">
              <a16:creationId xmlns:a16="http://schemas.microsoft.com/office/drawing/2014/main" id="{13E6D659-8AF3-4259-B334-C0D21CEFE992}"/>
            </a:ext>
          </a:extLst>
        </xdr:cNvPr>
        <xdr:cNvSpPr>
          <a:spLocks noChangeArrowheads="1"/>
        </xdr:cNvSpPr>
      </xdr:nvSpPr>
      <xdr:spPr bwMode="auto">
        <a:xfrm>
          <a:off x="1181100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53</xdr:row>
      <xdr:rowOff>57150</xdr:rowOff>
    </xdr:from>
    <xdr:to>
      <xdr:col>43</xdr:col>
      <xdr:colOff>0</xdr:colOff>
      <xdr:row>55</xdr:row>
      <xdr:rowOff>0</xdr:rowOff>
    </xdr:to>
    <xdr:sp macro="" textlink="">
      <xdr:nvSpPr>
        <xdr:cNvPr id="1202" name="AutoShape 46">
          <a:extLst>
            <a:ext uri="{FF2B5EF4-FFF2-40B4-BE49-F238E27FC236}">
              <a16:creationId xmlns:a16="http://schemas.microsoft.com/office/drawing/2014/main" id="{3F778D70-4836-4581-A3AA-AA6A4AF8B097}"/>
            </a:ext>
          </a:extLst>
        </xdr:cNvPr>
        <xdr:cNvSpPr>
          <a:spLocks noChangeArrowheads="1"/>
        </xdr:cNvSpPr>
      </xdr:nvSpPr>
      <xdr:spPr bwMode="auto">
        <a:xfrm>
          <a:off x="12382500" y="10201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44</xdr:col>
      <xdr:colOff>0</xdr:colOff>
      <xdr:row>53</xdr:row>
      <xdr:rowOff>57150</xdr:rowOff>
    </xdr:from>
    <xdr:to>
      <xdr:col>45</xdr:col>
      <xdr:colOff>0</xdr:colOff>
      <xdr:row>55</xdr:row>
      <xdr:rowOff>0</xdr:rowOff>
    </xdr:to>
    <xdr:sp macro="" textlink="">
      <xdr:nvSpPr>
        <xdr:cNvPr id="1203" name="AutoShape 46">
          <a:extLst>
            <a:ext uri="{FF2B5EF4-FFF2-40B4-BE49-F238E27FC236}">
              <a16:creationId xmlns:a16="http://schemas.microsoft.com/office/drawing/2014/main" id="{648B5C5A-CC97-474D-89B9-7DA398E9BC93}"/>
            </a:ext>
          </a:extLst>
        </xdr:cNvPr>
        <xdr:cNvSpPr>
          <a:spLocks noChangeArrowheads="1"/>
        </xdr:cNvSpPr>
      </xdr:nvSpPr>
      <xdr:spPr bwMode="auto">
        <a:xfrm>
          <a:off x="1295400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53</xdr:row>
      <xdr:rowOff>57150</xdr:rowOff>
    </xdr:from>
    <xdr:to>
      <xdr:col>11</xdr:col>
      <xdr:colOff>0</xdr:colOff>
      <xdr:row>55</xdr:row>
      <xdr:rowOff>0</xdr:rowOff>
    </xdr:to>
    <xdr:sp macro="" textlink="">
      <xdr:nvSpPr>
        <xdr:cNvPr id="1204" name="AutoShape 46">
          <a:extLst>
            <a:ext uri="{FF2B5EF4-FFF2-40B4-BE49-F238E27FC236}">
              <a16:creationId xmlns:a16="http://schemas.microsoft.com/office/drawing/2014/main" id="{9B44CF67-3FD4-4B3D-B396-44B256876EA3}"/>
            </a:ext>
          </a:extLst>
        </xdr:cNvPr>
        <xdr:cNvSpPr>
          <a:spLocks noChangeArrowheads="1"/>
        </xdr:cNvSpPr>
      </xdr:nvSpPr>
      <xdr:spPr bwMode="auto">
        <a:xfrm>
          <a:off x="3181350"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53</xdr:row>
      <xdr:rowOff>57150</xdr:rowOff>
    </xdr:from>
    <xdr:to>
      <xdr:col>13</xdr:col>
      <xdr:colOff>0</xdr:colOff>
      <xdr:row>55</xdr:row>
      <xdr:rowOff>0</xdr:rowOff>
    </xdr:to>
    <xdr:sp macro="" textlink="">
      <xdr:nvSpPr>
        <xdr:cNvPr id="1205" name="AutoShape 46">
          <a:extLst>
            <a:ext uri="{FF2B5EF4-FFF2-40B4-BE49-F238E27FC236}">
              <a16:creationId xmlns:a16="http://schemas.microsoft.com/office/drawing/2014/main" id="{749FDFE9-03AD-4BC7-82E8-64D85D52E66A}"/>
            </a:ext>
          </a:extLst>
        </xdr:cNvPr>
        <xdr:cNvSpPr>
          <a:spLocks noChangeArrowheads="1"/>
        </xdr:cNvSpPr>
      </xdr:nvSpPr>
      <xdr:spPr bwMode="auto">
        <a:xfrm>
          <a:off x="37528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53</xdr:row>
      <xdr:rowOff>57150</xdr:rowOff>
    </xdr:from>
    <xdr:to>
      <xdr:col>15</xdr:col>
      <xdr:colOff>0</xdr:colOff>
      <xdr:row>55</xdr:row>
      <xdr:rowOff>0</xdr:rowOff>
    </xdr:to>
    <xdr:sp macro="" textlink="">
      <xdr:nvSpPr>
        <xdr:cNvPr id="1206" name="AutoShape 46">
          <a:extLst>
            <a:ext uri="{FF2B5EF4-FFF2-40B4-BE49-F238E27FC236}">
              <a16:creationId xmlns:a16="http://schemas.microsoft.com/office/drawing/2014/main" id="{E97312F3-1BA3-4588-8B66-4CCB8398E70B}"/>
            </a:ext>
          </a:extLst>
        </xdr:cNvPr>
        <xdr:cNvSpPr>
          <a:spLocks noChangeArrowheads="1"/>
        </xdr:cNvSpPr>
      </xdr:nvSpPr>
      <xdr:spPr bwMode="auto">
        <a:xfrm>
          <a:off x="4324350" y="1020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53</xdr:row>
      <xdr:rowOff>57150</xdr:rowOff>
    </xdr:from>
    <xdr:to>
      <xdr:col>9</xdr:col>
      <xdr:colOff>0</xdr:colOff>
      <xdr:row>55</xdr:row>
      <xdr:rowOff>0</xdr:rowOff>
    </xdr:to>
    <xdr:sp macro="" textlink="">
      <xdr:nvSpPr>
        <xdr:cNvPr id="1207" name="AutoShape 46">
          <a:extLst>
            <a:ext uri="{FF2B5EF4-FFF2-40B4-BE49-F238E27FC236}">
              <a16:creationId xmlns:a16="http://schemas.microsoft.com/office/drawing/2014/main" id="{39690C07-95A9-452E-B550-5FE5F5AC0DCC}"/>
            </a:ext>
          </a:extLst>
        </xdr:cNvPr>
        <xdr:cNvSpPr>
          <a:spLocks noChangeArrowheads="1"/>
        </xdr:cNvSpPr>
      </xdr:nvSpPr>
      <xdr:spPr bwMode="auto">
        <a:xfrm>
          <a:off x="2409825" y="10201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53</xdr:row>
      <xdr:rowOff>57150</xdr:rowOff>
    </xdr:from>
    <xdr:to>
      <xdr:col>7</xdr:col>
      <xdr:colOff>0</xdr:colOff>
      <xdr:row>55</xdr:row>
      <xdr:rowOff>0</xdr:rowOff>
    </xdr:to>
    <xdr:sp macro="" textlink="">
      <xdr:nvSpPr>
        <xdr:cNvPr id="1208" name="AutoShape 46">
          <a:extLst>
            <a:ext uri="{FF2B5EF4-FFF2-40B4-BE49-F238E27FC236}">
              <a16:creationId xmlns:a16="http://schemas.microsoft.com/office/drawing/2014/main" id="{C2511FCC-C0FC-4BEB-B34A-AFF711A09894}"/>
            </a:ext>
          </a:extLst>
        </xdr:cNvPr>
        <xdr:cNvSpPr>
          <a:spLocks noChangeArrowheads="1"/>
        </xdr:cNvSpPr>
      </xdr:nvSpPr>
      <xdr:spPr bwMode="auto">
        <a:xfrm>
          <a:off x="1819275" y="10201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53</xdr:row>
      <xdr:rowOff>57150</xdr:rowOff>
    </xdr:from>
    <xdr:to>
      <xdr:col>5</xdr:col>
      <xdr:colOff>0</xdr:colOff>
      <xdr:row>55</xdr:row>
      <xdr:rowOff>0</xdr:rowOff>
    </xdr:to>
    <xdr:sp macro="" textlink="">
      <xdr:nvSpPr>
        <xdr:cNvPr id="1209" name="AutoShape 46">
          <a:extLst>
            <a:ext uri="{FF2B5EF4-FFF2-40B4-BE49-F238E27FC236}">
              <a16:creationId xmlns:a16="http://schemas.microsoft.com/office/drawing/2014/main" id="{2FF0DE4C-1198-4376-B7CC-4AC4D853D75E}"/>
            </a:ext>
          </a:extLst>
        </xdr:cNvPr>
        <xdr:cNvSpPr>
          <a:spLocks noChangeArrowheads="1"/>
        </xdr:cNvSpPr>
      </xdr:nvSpPr>
      <xdr:spPr bwMode="auto">
        <a:xfrm>
          <a:off x="1095375" y="1020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53</xdr:row>
      <xdr:rowOff>57150</xdr:rowOff>
    </xdr:from>
    <xdr:to>
      <xdr:col>3</xdr:col>
      <xdr:colOff>0</xdr:colOff>
      <xdr:row>55</xdr:row>
      <xdr:rowOff>0</xdr:rowOff>
    </xdr:to>
    <xdr:sp macro="" textlink="">
      <xdr:nvSpPr>
        <xdr:cNvPr id="1210" name="AutoShape 46">
          <a:extLst>
            <a:ext uri="{FF2B5EF4-FFF2-40B4-BE49-F238E27FC236}">
              <a16:creationId xmlns:a16="http://schemas.microsoft.com/office/drawing/2014/main" id="{9B403B9A-DA7F-4A9E-819E-B1DA00619649}"/>
            </a:ext>
          </a:extLst>
        </xdr:cNvPr>
        <xdr:cNvSpPr>
          <a:spLocks noChangeArrowheads="1"/>
        </xdr:cNvSpPr>
      </xdr:nvSpPr>
      <xdr:spPr bwMode="auto">
        <a:xfrm>
          <a:off x="523875" y="1020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64</xdr:row>
      <xdr:rowOff>104775</xdr:rowOff>
    </xdr:from>
    <xdr:to>
      <xdr:col>6</xdr:col>
      <xdr:colOff>0</xdr:colOff>
      <xdr:row>65</xdr:row>
      <xdr:rowOff>19050</xdr:rowOff>
    </xdr:to>
    <xdr:grpSp>
      <xdr:nvGrpSpPr>
        <xdr:cNvPr id="1211" name="Group 1008">
          <a:extLst>
            <a:ext uri="{FF2B5EF4-FFF2-40B4-BE49-F238E27FC236}">
              <a16:creationId xmlns:a16="http://schemas.microsoft.com/office/drawing/2014/main" id="{F681E9A5-6FC7-4A10-8BA3-148B3205AFEE}"/>
            </a:ext>
          </a:extLst>
        </xdr:cNvPr>
        <xdr:cNvGrpSpPr>
          <a:grpSpLocks/>
        </xdr:cNvGrpSpPr>
      </xdr:nvGrpSpPr>
      <xdr:grpSpPr bwMode="auto">
        <a:xfrm>
          <a:off x="1943878" y="12720540"/>
          <a:ext cx="0" cy="102183"/>
          <a:chOff x="5475762" y="47760700"/>
          <a:chExt cx="314325" cy="230209"/>
        </a:xfrm>
      </xdr:grpSpPr>
      <xdr:cxnSp macro="">
        <xdr:nvCxnSpPr>
          <xdr:cNvPr id="1212" name="Straight Connector 1211">
            <a:extLst>
              <a:ext uri="{FF2B5EF4-FFF2-40B4-BE49-F238E27FC236}">
                <a16:creationId xmlns:a16="http://schemas.microsoft.com/office/drawing/2014/main" id="{653D5BFD-FEA0-608A-54A4-A7FA6C9843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13" name="Straight Connector 529">
            <a:extLst>
              <a:ext uri="{FF2B5EF4-FFF2-40B4-BE49-F238E27FC236}">
                <a16:creationId xmlns:a16="http://schemas.microsoft.com/office/drawing/2014/main" id="{D378F60B-34A5-163E-5983-FB5D5E51A7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14" name="Straight Connector 531">
            <a:extLst>
              <a:ext uri="{FF2B5EF4-FFF2-40B4-BE49-F238E27FC236}">
                <a16:creationId xmlns:a16="http://schemas.microsoft.com/office/drawing/2014/main" id="{9795835D-A4F2-DA92-F493-D4D6CF1DF80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15" name="Straight Connector 533">
            <a:extLst>
              <a:ext uri="{FF2B5EF4-FFF2-40B4-BE49-F238E27FC236}">
                <a16:creationId xmlns:a16="http://schemas.microsoft.com/office/drawing/2014/main" id="{0C2979CD-7634-74BA-A29B-7B9E1854DE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6" name="Straight Connector 535">
            <a:extLst>
              <a:ext uri="{FF2B5EF4-FFF2-40B4-BE49-F238E27FC236}">
                <a16:creationId xmlns:a16="http://schemas.microsoft.com/office/drawing/2014/main" id="{5980BA51-1DCA-2EE2-7ABF-1D5B6CF4908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17" name="Straight Connector 537">
            <a:extLst>
              <a:ext uri="{FF2B5EF4-FFF2-40B4-BE49-F238E27FC236}">
                <a16:creationId xmlns:a16="http://schemas.microsoft.com/office/drawing/2014/main" id="{79FCA874-35E2-2727-B14B-32516960CEA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18" name="Group 1008">
          <a:extLst>
            <a:ext uri="{FF2B5EF4-FFF2-40B4-BE49-F238E27FC236}">
              <a16:creationId xmlns:a16="http://schemas.microsoft.com/office/drawing/2014/main" id="{C1AFF199-DEC1-4B4B-B5DB-C3F12C7897B0}"/>
            </a:ext>
          </a:extLst>
        </xdr:cNvPr>
        <xdr:cNvGrpSpPr>
          <a:grpSpLocks/>
        </xdr:cNvGrpSpPr>
      </xdr:nvGrpSpPr>
      <xdr:grpSpPr bwMode="auto">
        <a:xfrm>
          <a:off x="1943878" y="12720540"/>
          <a:ext cx="0" cy="102183"/>
          <a:chOff x="5475762" y="47760700"/>
          <a:chExt cx="314325" cy="230209"/>
        </a:xfrm>
      </xdr:grpSpPr>
      <xdr:cxnSp macro="">
        <xdr:nvCxnSpPr>
          <xdr:cNvPr id="1219" name="Straight Connector 1218">
            <a:extLst>
              <a:ext uri="{FF2B5EF4-FFF2-40B4-BE49-F238E27FC236}">
                <a16:creationId xmlns:a16="http://schemas.microsoft.com/office/drawing/2014/main" id="{50FA1496-D83E-369C-4DC8-757E54A13475}"/>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0" name="Straight Connector 529">
            <a:extLst>
              <a:ext uri="{FF2B5EF4-FFF2-40B4-BE49-F238E27FC236}">
                <a16:creationId xmlns:a16="http://schemas.microsoft.com/office/drawing/2014/main" id="{E219E5C4-CDE6-DC48-5BC4-284FF2FAB7A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1" name="Straight Connector 531">
            <a:extLst>
              <a:ext uri="{FF2B5EF4-FFF2-40B4-BE49-F238E27FC236}">
                <a16:creationId xmlns:a16="http://schemas.microsoft.com/office/drawing/2014/main" id="{2DE3BF56-7610-3DB8-DCD0-742A52EEE325}"/>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2" name="Straight Connector 533">
            <a:extLst>
              <a:ext uri="{FF2B5EF4-FFF2-40B4-BE49-F238E27FC236}">
                <a16:creationId xmlns:a16="http://schemas.microsoft.com/office/drawing/2014/main" id="{5D84FD7F-3027-63AF-BE13-605ADF1DC53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3" name="Straight Connector 535">
            <a:extLst>
              <a:ext uri="{FF2B5EF4-FFF2-40B4-BE49-F238E27FC236}">
                <a16:creationId xmlns:a16="http://schemas.microsoft.com/office/drawing/2014/main" id="{1DCC9554-31ED-D39F-5F7B-4697AA8564F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24" name="Straight Connector 537">
            <a:extLst>
              <a:ext uri="{FF2B5EF4-FFF2-40B4-BE49-F238E27FC236}">
                <a16:creationId xmlns:a16="http://schemas.microsoft.com/office/drawing/2014/main" id="{E1A265B8-2CA6-59F0-A3C0-42B19F9CAA0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47625</xdr:rowOff>
    </xdr:to>
    <xdr:grpSp>
      <xdr:nvGrpSpPr>
        <xdr:cNvPr id="1225" name="Group 1008">
          <a:extLst>
            <a:ext uri="{FF2B5EF4-FFF2-40B4-BE49-F238E27FC236}">
              <a16:creationId xmlns:a16="http://schemas.microsoft.com/office/drawing/2014/main" id="{D738754F-1040-44D0-835F-999E6FE3B359}"/>
            </a:ext>
          </a:extLst>
        </xdr:cNvPr>
        <xdr:cNvGrpSpPr>
          <a:grpSpLocks/>
        </xdr:cNvGrpSpPr>
      </xdr:nvGrpSpPr>
      <xdr:grpSpPr bwMode="auto">
        <a:xfrm>
          <a:off x="1943878" y="12749115"/>
          <a:ext cx="0" cy="102183"/>
          <a:chOff x="5475762" y="47760700"/>
          <a:chExt cx="314325" cy="230209"/>
        </a:xfrm>
      </xdr:grpSpPr>
      <xdr:cxnSp macro="">
        <xdr:nvCxnSpPr>
          <xdr:cNvPr id="1226" name="Straight Connector 1225">
            <a:extLst>
              <a:ext uri="{FF2B5EF4-FFF2-40B4-BE49-F238E27FC236}">
                <a16:creationId xmlns:a16="http://schemas.microsoft.com/office/drawing/2014/main" id="{8EECEEF6-78B9-9B28-DDCD-D5BD0C737B6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27" name="Straight Connector 529">
            <a:extLst>
              <a:ext uri="{FF2B5EF4-FFF2-40B4-BE49-F238E27FC236}">
                <a16:creationId xmlns:a16="http://schemas.microsoft.com/office/drawing/2014/main" id="{2DEA4DB7-FD92-F161-D644-2C94A7B3C135}"/>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228" name="Straight Connector 531">
            <a:extLst>
              <a:ext uri="{FF2B5EF4-FFF2-40B4-BE49-F238E27FC236}">
                <a16:creationId xmlns:a16="http://schemas.microsoft.com/office/drawing/2014/main" id="{08C292FE-89BD-D3EF-6DE6-21BD553885A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229" name="Straight Connector 533">
            <a:extLst>
              <a:ext uri="{FF2B5EF4-FFF2-40B4-BE49-F238E27FC236}">
                <a16:creationId xmlns:a16="http://schemas.microsoft.com/office/drawing/2014/main" id="{B41228F2-593E-39A6-6F92-D9E9AFA051B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0" name="Straight Connector 535">
            <a:extLst>
              <a:ext uri="{FF2B5EF4-FFF2-40B4-BE49-F238E27FC236}">
                <a16:creationId xmlns:a16="http://schemas.microsoft.com/office/drawing/2014/main" id="{60E50646-182C-C153-FDC5-5FCD29FD30B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231" name="Straight Connector 537">
            <a:extLst>
              <a:ext uri="{FF2B5EF4-FFF2-40B4-BE49-F238E27FC236}">
                <a16:creationId xmlns:a16="http://schemas.microsoft.com/office/drawing/2014/main" id="{0E1516F3-C842-78C6-8B72-9E9775C3DFFD}"/>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133350</xdr:rowOff>
    </xdr:from>
    <xdr:to>
      <xdr:col>6</xdr:col>
      <xdr:colOff>0</xdr:colOff>
      <xdr:row>65</xdr:row>
      <xdr:rowOff>57150</xdr:rowOff>
    </xdr:to>
    <xdr:grpSp>
      <xdr:nvGrpSpPr>
        <xdr:cNvPr id="1232" name="Group 1008">
          <a:extLst>
            <a:ext uri="{FF2B5EF4-FFF2-40B4-BE49-F238E27FC236}">
              <a16:creationId xmlns:a16="http://schemas.microsoft.com/office/drawing/2014/main" id="{3A1ECC4F-CF7B-4D7D-839B-99D76399870F}"/>
            </a:ext>
          </a:extLst>
        </xdr:cNvPr>
        <xdr:cNvGrpSpPr>
          <a:grpSpLocks/>
        </xdr:cNvGrpSpPr>
      </xdr:nvGrpSpPr>
      <xdr:grpSpPr bwMode="auto">
        <a:xfrm>
          <a:off x="1943878" y="12749115"/>
          <a:ext cx="0" cy="111708"/>
          <a:chOff x="5475762" y="47760700"/>
          <a:chExt cx="314325" cy="230209"/>
        </a:xfrm>
      </xdr:grpSpPr>
      <xdr:cxnSp macro="">
        <xdr:nvCxnSpPr>
          <xdr:cNvPr id="1233" name="Straight Connector 1232">
            <a:extLst>
              <a:ext uri="{FF2B5EF4-FFF2-40B4-BE49-F238E27FC236}">
                <a16:creationId xmlns:a16="http://schemas.microsoft.com/office/drawing/2014/main" id="{46D32149-C9BB-274B-A673-127897E9CFE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34" name="Straight Connector 529">
            <a:extLst>
              <a:ext uri="{FF2B5EF4-FFF2-40B4-BE49-F238E27FC236}">
                <a16:creationId xmlns:a16="http://schemas.microsoft.com/office/drawing/2014/main" id="{6E44459C-A1C2-3B03-EF6F-52DD9B539013}"/>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235" name="Straight Connector 531">
            <a:extLst>
              <a:ext uri="{FF2B5EF4-FFF2-40B4-BE49-F238E27FC236}">
                <a16:creationId xmlns:a16="http://schemas.microsoft.com/office/drawing/2014/main" id="{C782D393-B1B8-CCDA-2A52-C1D10EBBBB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236" name="Straight Connector 533">
            <a:extLst>
              <a:ext uri="{FF2B5EF4-FFF2-40B4-BE49-F238E27FC236}">
                <a16:creationId xmlns:a16="http://schemas.microsoft.com/office/drawing/2014/main" id="{EB11CE01-778D-B5CC-7E9C-D6EE001A7FB6}"/>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7" name="Straight Connector 535">
            <a:extLst>
              <a:ext uri="{FF2B5EF4-FFF2-40B4-BE49-F238E27FC236}">
                <a16:creationId xmlns:a16="http://schemas.microsoft.com/office/drawing/2014/main" id="{117A2242-A724-61AF-BB50-72CC8FA2C46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238" name="Straight Connector 537">
            <a:extLst>
              <a:ext uri="{FF2B5EF4-FFF2-40B4-BE49-F238E27FC236}">
                <a16:creationId xmlns:a16="http://schemas.microsoft.com/office/drawing/2014/main" id="{5AF1516B-5D45-0D06-AAB9-8FFB5E93E6C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39" name="Group 1008">
          <a:extLst>
            <a:ext uri="{FF2B5EF4-FFF2-40B4-BE49-F238E27FC236}">
              <a16:creationId xmlns:a16="http://schemas.microsoft.com/office/drawing/2014/main" id="{49DA5F0D-BAD9-4C3D-979C-CF76E5FF4516}"/>
            </a:ext>
          </a:extLst>
        </xdr:cNvPr>
        <xdr:cNvGrpSpPr>
          <a:grpSpLocks/>
        </xdr:cNvGrpSpPr>
      </xdr:nvGrpSpPr>
      <xdr:grpSpPr bwMode="auto">
        <a:xfrm>
          <a:off x="1943878" y="12720540"/>
          <a:ext cx="0" cy="102183"/>
          <a:chOff x="5475762" y="47760700"/>
          <a:chExt cx="314325" cy="230209"/>
        </a:xfrm>
      </xdr:grpSpPr>
      <xdr:cxnSp macro="">
        <xdr:nvCxnSpPr>
          <xdr:cNvPr id="1240" name="Straight Connector 1239">
            <a:extLst>
              <a:ext uri="{FF2B5EF4-FFF2-40B4-BE49-F238E27FC236}">
                <a16:creationId xmlns:a16="http://schemas.microsoft.com/office/drawing/2014/main" id="{0AB32013-9C7B-2F3B-8C70-B48A9D6DC8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1" name="Straight Connector 529">
            <a:extLst>
              <a:ext uri="{FF2B5EF4-FFF2-40B4-BE49-F238E27FC236}">
                <a16:creationId xmlns:a16="http://schemas.microsoft.com/office/drawing/2014/main" id="{28D6DBBD-65E3-4239-0534-70E38D70B03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2" name="Straight Connector 531">
            <a:extLst>
              <a:ext uri="{FF2B5EF4-FFF2-40B4-BE49-F238E27FC236}">
                <a16:creationId xmlns:a16="http://schemas.microsoft.com/office/drawing/2014/main" id="{7F46681F-D88D-0146-FD77-4195B965B7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43" name="Straight Connector 533">
            <a:extLst>
              <a:ext uri="{FF2B5EF4-FFF2-40B4-BE49-F238E27FC236}">
                <a16:creationId xmlns:a16="http://schemas.microsoft.com/office/drawing/2014/main" id="{BCA7C5AB-E8FF-28B6-DDBF-4B924E8B54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4" name="Straight Connector 535">
            <a:extLst>
              <a:ext uri="{FF2B5EF4-FFF2-40B4-BE49-F238E27FC236}">
                <a16:creationId xmlns:a16="http://schemas.microsoft.com/office/drawing/2014/main" id="{300BAAF0-125E-83DA-C33D-7632295601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45" name="Straight Connector 537">
            <a:extLst>
              <a:ext uri="{FF2B5EF4-FFF2-40B4-BE49-F238E27FC236}">
                <a16:creationId xmlns:a16="http://schemas.microsoft.com/office/drawing/2014/main" id="{5DAACB86-B4B9-95F6-E98D-9C5D29A336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46" name="Group 1008">
          <a:extLst>
            <a:ext uri="{FF2B5EF4-FFF2-40B4-BE49-F238E27FC236}">
              <a16:creationId xmlns:a16="http://schemas.microsoft.com/office/drawing/2014/main" id="{87CFCB15-044E-4AA2-AD3F-C0C787147FB7}"/>
            </a:ext>
          </a:extLst>
        </xdr:cNvPr>
        <xdr:cNvGrpSpPr>
          <a:grpSpLocks/>
        </xdr:cNvGrpSpPr>
      </xdr:nvGrpSpPr>
      <xdr:grpSpPr bwMode="auto">
        <a:xfrm>
          <a:off x="1943878" y="12720540"/>
          <a:ext cx="0" cy="102183"/>
          <a:chOff x="5475762" y="47760700"/>
          <a:chExt cx="314325" cy="230209"/>
        </a:xfrm>
      </xdr:grpSpPr>
      <xdr:cxnSp macro="">
        <xdr:nvCxnSpPr>
          <xdr:cNvPr id="1247" name="Straight Connector 1246">
            <a:extLst>
              <a:ext uri="{FF2B5EF4-FFF2-40B4-BE49-F238E27FC236}">
                <a16:creationId xmlns:a16="http://schemas.microsoft.com/office/drawing/2014/main" id="{9FA6BC29-1B7C-2521-630D-CA51E0B620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48" name="Straight Connector 529">
            <a:extLst>
              <a:ext uri="{FF2B5EF4-FFF2-40B4-BE49-F238E27FC236}">
                <a16:creationId xmlns:a16="http://schemas.microsoft.com/office/drawing/2014/main" id="{EC2B8772-8600-A12F-243C-498D216DFC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49" name="Straight Connector 531">
            <a:extLst>
              <a:ext uri="{FF2B5EF4-FFF2-40B4-BE49-F238E27FC236}">
                <a16:creationId xmlns:a16="http://schemas.microsoft.com/office/drawing/2014/main" id="{4ECF830E-C34C-8F24-FF6B-134AE0A1EC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0" name="Straight Connector 533">
            <a:extLst>
              <a:ext uri="{FF2B5EF4-FFF2-40B4-BE49-F238E27FC236}">
                <a16:creationId xmlns:a16="http://schemas.microsoft.com/office/drawing/2014/main" id="{530A39C7-C43F-6B71-C1DF-DD9A8B4ADE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1" name="Straight Connector 535">
            <a:extLst>
              <a:ext uri="{FF2B5EF4-FFF2-40B4-BE49-F238E27FC236}">
                <a16:creationId xmlns:a16="http://schemas.microsoft.com/office/drawing/2014/main" id="{D2EDB65F-6D1F-D653-121B-E568BDE5A3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2" name="Straight Connector 537">
            <a:extLst>
              <a:ext uri="{FF2B5EF4-FFF2-40B4-BE49-F238E27FC236}">
                <a16:creationId xmlns:a16="http://schemas.microsoft.com/office/drawing/2014/main" id="{FA093D76-FEC1-1C0A-9630-6E6E388ADC6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53" name="Group 1008">
          <a:extLst>
            <a:ext uri="{FF2B5EF4-FFF2-40B4-BE49-F238E27FC236}">
              <a16:creationId xmlns:a16="http://schemas.microsoft.com/office/drawing/2014/main" id="{7EFEBB86-AF1F-417E-845B-6F0AAB9718FE}"/>
            </a:ext>
          </a:extLst>
        </xdr:cNvPr>
        <xdr:cNvGrpSpPr>
          <a:grpSpLocks/>
        </xdr:cNvGrpSpPr>
      </xdr:nvGrpSpPr>
      <xdr:grpSpPr bwMode="auto">
        <a:xfrm>
          <a:off x="1943878" y="12720540"/>
          <a:ext cx="0" cy="102183"/>
          <a:chOff x="5475762" y="47760700"/>
          <a:chExt cx="314325" cy="230209"/>
        </a:xfrm>
      </xdr:grpSpPr>
      <xdr:cxnSp macro="">
        <xdr:nvCxnSpPr>
          <xdr:cNvPr id="1254" name="Straight Connector 1253">
            <a:extLst>
              <a:ext uri="{FF2B5EF4-FFF2-40B4-BE49-F238E27FC236}">
                <a16:creationId xmlns:a16="http://schemas.microsoft.com/office/drawing/2014/main" id="{770A3654-31E5-C72D-DFEF-A7594A8D3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55" name="Straight Connector 529">
            <a:extLst>
              <a:ext uri="{FF2B5EF4-FFF2-40B4-BE49-F238E27FC236}">
                <a16:creationId xmlns:a16="http://schemas.microsoft.com/office/drawing/2014/main" id="{B4FCA904-F237-6157-F9E9-DC965C1BB2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56" name="Straight Connector 531">
            <a:extLst>
              <a:ext uri="{FF2B5EF4-FFF2-40B4-BE49-F238E27FC236}">
                <a16:creationId xmlns:a16="http://schemas.microsoft.com/office/drawing/2014/main" id="{E4DD58CD-51E3-EAF1-6C95-92DC71482B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57" name="Straight Connector 533">
            <a:extLst>
              <a:ext uri="{FF2B5EF4-FFF2-40B4-BE49-F238E27FC236}">
                <a16:creationId xmlns:a16="http://schemas.microsoft.com/office/drawing/2014/main" id="{55B0BE42-B308-10DA-EFFF-33169639A7D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8" name="Straight Connector 535">
            <a:extLst>
              <a:ext uri="{FF2B5EF4-FFF2-40B4-BE49-F238E27FC236}">
                <a16:creationId xmlns:a16="http://schemas.microsoft.com/office/drawing/2014/main" id="{A43714D3-489A-0C44-B4D2-C772B885BE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59" name="Straight Connector 537">
            <a:extLst>
              <a:ext uri="{FF2B5EF4-FFF2-40B4-BE49-F238E27FC236}">
                <a16:creationId xmlns:a16="http://schemas.microsoft.com/office/drawing/2014/main" id="{6FBB2CFB-CACE-0325-51BD-2D4A2CA59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0" name="Group 1008">
          <a:extLst>
            <a:ext uri="{FF2B5EF4-FFF2-40B4-BE49-F238E27FC236}">
              <a16:creationId xmlns:a16="http://schemas.microsoft.com/office/drawing/2014/main" id="{516E8483-25D3-4902-A528-7F9E95815B0B}"/>
            </a:ext>
          </a:extLst>
        </xdr:cNvPr>
        <xdr:cNvGrpSpPr>
          <a:grpSpLocks/>
        </xdr:cNvGrpSpPr>
      </xdr:nvGrpSpPr>
      <xdr:grpSpPr bwMode="auto">
        <a:xfrm>
          <a:off x="1943878" y="12720540"/>
          <a:ext cx="0" cy="102183"/>
          <a:chOff x="5475762" y="47760700"/>
          <a:chExt cx="314325" cy="230209"/>
        </a:xfrm>
      </xdr:grpSpPr>
      <xdr:cxnSp macro="">
        <xdr:nvCxnSpPr>
          <xdr:cNvPr id="1261" name="Straight Connector 1260">
            <a:extLst>
              <a:ext uri="{FF2B5EF4-FFF2-40B4-BE49-F238E27FC236}">
                <a16:creationId xmlns:a16="http://schemas.microsoft.com/office/drawing/2014/main" id="{ADA8727B-56D9-3461-8A7B-5A014E13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2" name="Straight Connector 529">
            <a:extLst>
              <a:ext uri="{FF2B5EF4-FFF2-40B4-BE49-F238E27FC236}">
                <a16:creationId xmlns:a16="http://schemas.microsoft.com/office/drawing/2014/main" id="{E1C96474-DE72-059C-A719-BB794AB195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63" name="Straight Connector 531">
            <a:extLst>
              <a:ext uri="{FF2B5EF4-FFF2-40B4-BE49-F238E27FC236}">
                <a16:creationId xmlns:a16="http://schemas.microsoft.com/office/drawing/2014/main" id="{C9178096-4A44-6965-65E6-D10203DFE0F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64" name="Straight Connector 533">
            <a:extLst>
              <a:ext uri="{FF2B5EF4-FFF2-40B4-BE49-F238E27FC236}">
                <a16:creationId xmlns:a16="http://schemas.microsoft.com/office/drawing/2014/main" id="{04DB706B-4D5B-B24A-F572-0F7DBE629A5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5" name="Straight Connector 535">
            <a:extLst>
              <a:ext uri="{FF2B5EF4-FFF2-40B4-BE49-F238E27FC236}">
                <a16:creationId xmlns:a16="http://schemas.microsoft.com/office/drawing/2014/main" id="{44CFFCB5-FAF4-8303-D8C5-CB1634F742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66" name="Straight Connector 537">
            <a:extLst>
              <a:ext uri="{FF2B5EF4-FFF2-40B4-BE49-F238E27FC236}">
                <a16:creationId xmlns:a16="http://schemas.microsoft.com/office/drawing/2014/main" id="{1CCFCF09-525B-18A7-13F6-BD34B47ACFC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67" name="Group 1008">
          <a:extLst>
            <a:ext uri="{FF2B5EF4-FFF2-40B4-BE49-F238E27FC236}">
              <a16:creationId xmlns:a16="http://schemas.microsoft.com/office/drawing/2014/main" id="{A75A5564-209F-40AF-91BD-98DBD24C5665}"/>
            </a:ext>
          </a:extLst>
        </xdr:cNvPr>
        <xdr:cNvGrpSpPr>
          <a:grpSpLocks/>
        </xdr:cNvGrpSpPr>
      </xdr:nvGrpSpPr>
      <xdr:grpSpPr bwMode="auto">
        <a:xfrm>
          <a:off x="1943878" y="12720540"/>
          <a:ext cx="0" cy="102183"/>
          <a:chOff x="5475762" y="47760700"/>
          <a:chExt cx="314325" cy="230209"/>
        </a:xfrm>
      </xdr:grpSpPr>
      <xdr:cxnSp macro="">
        <xdr:nvCxnSpPr>
          <xdr:cNvPr id="1268" name="Straight Connector 1267">
            <a:extLst>
              <a:ext uri="{FF2B5EF4-FFF2-40B4-BE49-F238E27FC236}">
                <a16:creationId xmlns:a16="http://schemas.microsoft.com/office/drawing/2014/main" id="{10D08E70-A6F4-B441-0151-A98A7DEC18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69" name="Straight Connector 529">
            <a:extLst>
              <a:ext uri="{FF2B5EF4-FFF2-40B4-BE49-F238E27FC236}">
                <a16:creationId xmlns:a16="http://schemas.microsoft.com/office/drawing/2014/main" id="{C463098F-9FEF-6DFE-350B-E5D59C5069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0" name="Straight Connector 531">
            <a:extLst>
              <a:ext uri="{FF2B5EF4-FFF2-40B4-BE49-F238E27FC236}">
                <a16:creationId xmlns:a16="http://schemas.microsoft.com/office/drawing/2014/main" id="{DEAEA818-C40A-E741-6B30-CE5C9AEE71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1" name="Straight Connector 533">
            <a:extLst>
              <a:ext uri="{FF2B5EF4-FFF2-40B4-BE49-F238E27FC236}">
                <a16:creationId xmlns:a16="http://schemas.microsoft.com/office/drawing/2014/main" id="{F666787F-C9D9-46C4-DD1D-25D3B75625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2" name="Straight Connector 535">
            <a:extLst>
              <a:ext uri="{FF2B5EF4-FFF2-40B4-BE49-F238E27FC236}">
                <a16:creationId xmlns:a16="http://schemas.microsoft.com/office/drawing/2014/main" id="{C3E0913D-FD76-274B-CA4A-51BD2984F7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3" name="Straight Connector 537">
            <a:extLst>
              <a:ext uri="{FF2B5EF4-FFF2-40B4-BE49-F238E27FC236}">
                <a16:creationId xmlns:a16="http://schemas.microsoft.com/office/drawing/2014/main" id="{4A46D7F1-5D6A-AD2E-0236-C82D05A5A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74" name="Group 1008">
          <a:extLst>
            <a:ext uri="{FF2B5EF4-FFF2-40B4-BE49-F238E27FC236}">
              <a16:creationId xmlns:a16="http://schemas.microsoft.com/office/drawing/2014/main" id="{FD66AE83-305A-45DD-8022-45334A377628}"/>
            </a:ext>
          </a:extLst>
        </xdr:cNvPr>
        <xdr:cNvGrpSpPr>
          <a:grpSpLocks/>
        </xdr:cNvGrpSpPr>
      </xdr:nvGrpSpPr>
      <xdr:grpSpPr bwMode="auto">
        <a:xfrm>
          <a:off x="1943878" y="12720540"/>
          <a:ext cx="0" cy="102183"/>
          <a:chOff x="5475762" y="47760700"/>
          <a:chExt cx="314325" cy="230209"/>
        </a:xfrm>
      </xdr:grpSpPr>
      <xdr:cxnSp macro="">
        <xdr:nvCxnSpPr>
          <xdr:cNvPr id="1275" name="Straight Connector 1274">
            <a:extLst>
              <a:ext uri="{FF2B5EF4-FFF2-40B4-BE49-F238E27FC236}">
                <a16:creationId xmlns:a16="http://schemas.microsoft.com/office/drawing/2014/main" id="{9F18ADA4-B2C1-81FE-4452-F7269FCAC2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76" name="Straight Connector 529">
            <a:extLst>
              <a:ext uri="{FF2B5EF4-FFF2-40B4-BE49-F238E27FC236}">
                <a16:creationId xmlns:a16="http://schemas.microsoft.com/office/drawing/2014/main" id="{8C061E46-546D-E7E2-B181-C9B1A84D841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77" name="Straight Connector 531">
            <a:extLst>
              <a:ext uri="{FF2B5EF4-FFF2-40B4-BE49-F238E27FC236}">
                <a16:creationId xmlns:a16="http://schemas.microsoft.com/office/drawing/2014/main" id="{122E70A8-B0BA-1F6F-38E2-7CD6A4FEBB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78" name="Straight Connector 533">
            <a:extLst>
              <a:ext uri="{FF2B5EF4-FFF2-40B4-BE49-F238E27FC236}">
                <a16:creationId xmlns:a16="http://schemas.microsoft.com/office/drawing/2014/main" id="{2BC4CE42-CAF6-EB64-DA18-E2C192529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79" name="Straight Connector 535">
            <a:extLst>
              <a:ext uri="{FF2B5EF4-FFF2-40B4-BE49-F238E27FC236}">
                <a16:creationId xmlns:a16="http://schemas.microsoft.com/office/drawing/2014/main" id="{E3414EF9-2EA2-8749-AF7E-2149A1C833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0" name="Straight Connector 537">
            <a:extLst>
              <a:ext uri="{FF2B5EF4-FFF2-40B4-BE49-F238E27FC236}">
                <a16:creationId xmlns:a16="http://schemas.microsoft.com/office/drawing/2014/main" id="{E4E059DA-4A8F-A01F-EB95-C6560FA4CA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1" name="Group 1008">
          <a:extLst>
            <a:ext uri="{FF2B5EF4-FFF2-40B4-BE49-F238E27FC236}">
              <a16:creationId xmlns:a16="http://schemas.microsoft.com/office/drawing/2014/main" id="{BAACAA43-0600-4FFB-B317-1917AE9BD604}"/>
            </a:ext>
          </a:extLst>
        </xdr:cNvPr>
        <xdr:cNvGrpSpPr>
          <a:grpSpLocks/>
        </xdr:cNvGrpSpPr>
      </xdr:nvGrpSpPr>
      <xdr:grpSpPr bwMode="auto">
        <a:xfrm>
          <a:off x="1943878" y="12720540"/>
          <a:ext cx="0" cy="102183"/>
          <a:chOff x="5475762" y="47760700"/>
          <a:chExt cx="314325" cy="230209"/>
        </a:xfrm>
      </xdr:grpSpPr>
      <xdr:cxnSp macro="">
        <xdr:nvCxnSpPr>
          <xdr:cNvPr id="1282" name="Straight Connector 1281">
            <a:extLst>
              <a:ext uri="{FF2B5EF4-FFF2-40B4-BE49-F238E27FC236}">
                <a16:creationId xmlns:a16="http://schemas.microsoft.com/office/drawing/2014/main" id="{C4B8B5C8-2FE3-7ACC-FD1E-96CDD049F5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83" name="Straight Connector 529">
            <a:extLst>
              <a:ext uri="{FF2B5EF4-FFF2-40B4-BE49-F238E27FC236}">
                <a16:creationId xmlns:a16="http://schemas.microsoft.com/office/drawing/2014/main" id="{142105A1-FDFF-8AAB-1D68-30A971BDAC2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84" name="Straight Connector 531">
            <a:extLst>
              <a:ext uri="{FF2B5EF4-FFF2-40B4-BE49-F238E27FC236}">
                <a16:creationId xmlns:a16="http://schemas.microsoft.com/office/drawing/2014/main" id="{2A7C8D55-10C9-1F85-096E-C615D219AA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85" name="Straight Connector 533">
            <a:extLst>
              <a:ext uri="{FF2B5EF4-FFF2-40B4-BE49-F238E27FC236}">
                <a16:creationId xmlns:a16="http://schemas.microsoft.com/office/drawing/2014/main" id="{D99A263E-AA94-5049-A0ED-B8E854A18D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6" name="Straight Connector 535">
            <a:extLst>
              <a:ext uri="{FF2B5EF4-FFF2-40B4-BE49-F238E27FC236}">
                <a16:creationId xmlns:a16="http://schemas.microsoft.com/office/drawing/2014/main" id="{D00C4343-3FE7-CBB1-80F9-1E146146C4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87" name="Straight Connector 537">
            <a:extLst>
              <a:ext uri="{FF2B5EF4-FFF2-40B4-BE49-F238E27FC236}">
                <a16:creationId xmlns:a16="http://schemas.microsoft.com/office/drawing/2014/main" id="{9E42FCB8-CF83-373E-6058-251D9027D1F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88" name="Group 1008">
          <a:extLst>
            <a:ext uri="{FF2B5EF4-FFF2-40B4-BE49-F238E27FC236}">
              <a16:creationId xmlns:a16="http://schemas.microsoft.com/office/drawing/2014/main" id="{A460B462-054D-4E16-B00A-563BE3D1262C}"/>
            </a:ext>
          </a:extLst>
        </xdr:cNvPr>
        <xdr:cNvGrpSpPr>
          <a:grpSpLocks/>
        </xdr:cNvGrpSpPr>
      </xdr:nvGrpSpPr>
      <xdr:grpSpPr bwMode="auto">
        <a:xfrm>
          <a:off x="1943878" y="12720540"/>
          <a:ext cx="0" cy="102183"/>
          <a:chOff x="5475762" y="47760700"/>
          <a:chExt cx="314325" cy="230209"/>
        </a:xfrm>
      </xdr:grpSpPr>
      <xdr:cxnSp macro="">
        <xdr:nvCxnSpPr>
          <xdr:cNvPr id="1289" name="Straight Connector 1288">
            <a:extLst>
              <a:ext uri="{FF2B5EF4-FFF2-40B4-BE49-F238E27FC236}">
                <a16:creationId xmlns:a16="http://schemas.microsoft.com/office/drawing/2014/main" id="{C4BE89CB-0367-7CCB-C735-0D6A22A086C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0" name="Straight Connector 529">
            <a:extLst>
              <a:ext uri="{FF2B5EF4-FFF2-40B4-BE49-F238E27FC236}">
                <a16:creationId xmlns:a16="http://schemas.microsoft.com/office/drawing/2014/main" id="{C8FCC712-BE62-CC23-3DA8-281E499860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1" name="Straight Connector 531">
            <a:extLst>
              <a:ext uri="{FF2B5EF4-FFF2-40B4-BE49-F238E27FC236}">
                <a16:creationId xmlns:a16="http://schemas.microsoft.com/office/drawing/2014/main" id="{16523F2C-EF8B-F8A3-D05F-AB2531BA82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2" name="Straight Connector 533">
            <a:extLst>
              <a:ext uri="{FF2B5EF4-FFF2-40B4-BE49-F238E27FC236}">
                <a16:creationId xmlns:a16="http://schemas.microsoft.com/office/drawing/2014/main" id="{B186DAB7-5B63-3359-8F67-FF39FD50A9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3" name="Straight Connector 535">
            <a:extLst>
              <a:ext uri="{FF2B5EF4-FFF2-40B4-BE49-F238E27FC236}">
                <a16:creationId xmlns:a16="http://schemas.microsoft.com/office/drawing/2014/main" id="{E4C21F40-2D81-C985-255D-96550D75912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294" name="Straight Connector 537">
            <a:extLst>
              <a:ext uri="{FF2B5EF4-FFF2-40B4-BE49-F238E27FC236}">
                <a16:creationId xmlns:a16="http://schemas.microsoft.com/office/drawing/2014/main" id="{00B0574E-842B-FB35-373A-915DC3F8A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295" name="Group 1008">
          <a:extLst>
            <a:ext uri="{FF2B5EF4-FFF2-40B4-BE49-F238E27FC236}">
              <a16:creationId xmlns:a16="http://schemas.microsoft.com/office/drawing/2014/main" id="{4C543866-D6B3-421E-A184-A80B7873B447}"/>
            </a:ext>
          </a:extLst>
        </xdr:cNvPr>
        <xdr:cNvGrpSpPr>
          <a:grpSpLocks/>
        </xdr:cNvGrpSpPr>
      </xdr:nvGrpSpPr>
      <xdr:grpSpPr bwMode="auto">
        <a:xfrm>
          <a:off x="1943878" y="12720540"/>
          <a:ext cx="0" cy="102183"/>
          <a:chOff x="5475762" y="47760700"/>
          <a:chExt cx="314325" cy="230209"/>
        </a:xfrm>
      </xdr:grpSpPr>
      <xdr:cxnSp macro="">
        <xdr:nvCxnSpPr>
          <xdr:cNvPr id="1296" name="Straight Connector 1295">
            <a:extLst>
              <a:ext uri="{FF2B5EF4-FFF2-40B4-BE49-F238E27FC236}">
                <a16:creationId xmlns:a16="http://schemas.microsoft.com/office/drawing/2014/main" id="{E3C26F08-6659-E791-B6C9-3298FD45D0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297" name="Straight Connector 529">
            <a:extLst>
              <a:ext uri="{FF2B5EF4-FFF2-40B4-BE49-F238E27FC236}">
                <a16:creationId xmlns:a16="http://schemas.microsoft.com/office/drawing/2014/main" id="{28345AF5-33FE-95C1-15D8-42AF12FAA0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298" name="Straight Connector 531">
            <a:extLst>
              <a:ext uri="{FF2B5EF4-FFF2-40B4-BE49-F238E27FC236}">
                <a16:creationId xmlns:a16="http://schemas.microsoft.com/office/drawing/2014/main" id="{02C54D9C-121D-26C3-DACE-9607E67E53B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299" name="Straight Connector 533">
            <a:extLst>
              <a:ext uri="{FF2B5EF4-FFF2-40B4-BE49-F238E27FC236}">
                <a16:creationId xmlns:a16="http://schemas.microsoft.com/office/drawing/2014/main" id="{1CEA9C42-4B29-6144-702F-9CD967C964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0" name="Straight Connector 535">
            <a:extLst>
              <a:ext uri="{FF2B5EF4-FFF2-40B4-BE49-F238E27FC236}">
                <a16:creationId xmlns:a16="http://schemas.microsoft.com/office/drawing/2014/main" id="{4809D3F4-687E-4461-FCE7-3F8DF997A9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1" name="Straight Connector 537">
            <a:extLst>
              <a:ext uri="{FF2B5EF4-FFF2-40B4-BE49-F238E27FC236}">
                <a16:creationId xmlns:a16="http://schemas.microsoft.com/office/drawing/2014/main" id="{5254C973-76E3-0301-6606-7D3A0229C0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2" name="Group 1008">
          <a:extLst>
            <a:ext uri="{FF2B5EF4-FFF2-40B4-BE49-F238E27FC236}">
              <a16:creationId xmlns:a16="http://schemas.microsoft.com/office/drawing/2014/main" id="{11778A30-5205-43CF-BAC5-F9F5FBC2B459}"/>
            </a:ext>
          </a:extLst>
        </xdr:cNvPr>
        <xdr:cNvGrpSpPr>
          <a:grpSpLocks/>
        </xdr:cNvGrpSpPr>
      </xdr:nvGrpSpPr>
      <xdr:grpSpPr bwMode="auto">
        <a:xfrm>
          <a:off x="1943878" y="12720540"/>
          <a:ext cx="0" cy="102183"/>
          <a:chOff x="5475762" y="47760700"/>
          <a:chExt cx="314325" cy="230209"/>
        </a:xfrm>
      </xdr:grpSpPr>
      <xdr:cxnSp macro="">
        <xdr:nvCxnSpPr>
          <xdr:cNvPr id="1303" name="Straight Connector 1302">
            <a:extLst>
              <a:ext uri="{FF2B5EF4-FFF2-40B4-BE49-F238E27FC236}">
                <a16:creationId xmlns:a16="http://schemas.microsoft.com/office/drawing/2014/main" id="{1548809F-03A1-D658-D3CC-A0C630B2EB1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04" name="Straight Connector 529">
            <a:extLst>
              <a:ext uri="{FF2B5EF4-FFF2-40B4-BE49-F238E27FC236}">
                <a16:creationId xmlns:a16="http://schemas.microsoft.com/office/drawing/2014/main" id="{1D0E6512-8C25-063E-B552-2D9D3AE592A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05" name="Straight Connector 531">
            <a:extLst>
              <a:ext uri="{FF2B5EF4-FFF2-40B4-BE49-F238E27FC236}">
                <a16:creationId xmlns:a16="http://schemas.microsoft.com/office/drawing/2014/main" id="{8DF6DB1D-C40A-9DCF-CDC7-1E18232629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06" name="Straight Connector 533">
            <a:extLst>
              <a:ext uri="{FF2B5EF4-FFF2-40B4-BE49-F238E27FC236}">
                <a16:creationId xmlns:a16="http://schemas.microsoft.com/office/drawing/2014/main" id="{F7E0C81E-0A95-94D5-856B-11AB7A0BAB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7" name="Straight Connector 535">
            <a:extLst>
              <a:ext uri="{FF2B5EF4-FFF2-40B4-BE49-F238E27FC236}">
                <a16:creationId xmlns:a16="http://schemas.microsoft.com/office/drawing/2014/main" id="{9D88E8E1-46F1-1829-3A73-147A0DDABE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08" name="Straight Connector 537">
            <a:extLst>
              <a:ext uri="{FF2B5EF4-FFF2-40B4-BE49-F238E27FC236}">
                <a16:creationId xmlns:a16="http://schemas.microsoft.com/office/drawing/2014/main" id="{067B3DC5-9500-6C9D-6BA0-4E9EC07E1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09" name="Group 1008">
          <a:extLst>
            <a:ext uri="{FF2B5EF4-FFF2-40B4-BE49-F238E27FC236}">
              <a16:creationId xmlns:a16="http://schemas.microsoft.com/office/drawing/2014/main" id="{625C6350-1337-401A-A548-35B89B7D85F9}"/>
            </a:ext>
          </a:extLst>
        </xdr:cNvPr>
        <xdr:cNvGrpSpPr>
          <a:grpSpLocks/>
        </xdr:cNvGrpSpPr>
      </xdr:nvGrpSpPr>
      <xdr:grpSpPr bwMode="auto">
        <a:xfrm>
          <a:off x="1943878" y="12720540"/>
          <a:ext cx="0" cy="102183"/>
          <a:chOff x="5475762" y="47760700"/>
          <a:chExt cx="314325" cy="230209"/>
        </a:xfrm>
      </xdr:grpSpPr>
      <xdr:cxnSp macro="">
        <xdr:nvCxnSpPr>
          <xdr:cNvPr id="1310" name="Straight Connector 1309">
            <a:extLst>
              <a:ext uri="{FF2B5EF4-FFF2-40B4-BE49-F238E27FC236}">
                <a16:creationId xmlns:a16="http://schemas.microsoft.com/office/drawing/2014/main" id="{25479810-FF8E-D17D-87BD-AECBF04CE0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1" name="Straight Connector 529">
            <a:extLst>
              <a:ext uri="{FF2B5EF4-FFF2-40B4-BE49-F238E27FC236}">
                <a16:creationId xmlns:a16="http://schemas.microsoft.com/office/drawing/2014/main" id="{91CE91B7-648E-408F-3A27-E9820045AE8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2" name="Straight Connector 531">
            <a:extLst>
              <a:ext uri="{FF2B5EF4-FFF2-40B4-BE49-F238E27FC236}">
                <a16:creationId xmlns:a16="http://schemas.microsoft.com/office/drawing/2014/main" id="{179ED34F-7CA5-CE02-1CF3-13602FE91CC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13" name="Straight Connector 533">
            <a:extLst>
              <a:ext uri="{FF2B5EF4-FFF2-40B4-BE49-F238E27FC236}">
                <a16:creationId xmlns:a16="http://schemas.microsoft.com/office/drawing/2014/main" id="{3CA2DD20-D1ED-5BC1-7AAE-C89A0FF098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4" name="Straight Connector 535">
            <a:extLst>
              <a:ext uri="{FF2B5EF4-FFF2-40B4-BE49-F238E27FC236}">
                <a16:creationId xmlns:a16="http://schemas.microsoft.com/office/drawing/2014/main" id="{CC550164-B296-C405-FCF3-13D7F8ECB5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15" name="Straight Connector 537">
            <a:extLst>
              <a:ext uri="{FF2B5EF4-FFF2-40B4-BE49-F238E27FC236}">
                <a16:creationId xmlns:a16="http://schemas.microsoft.com/office/drawing/2014/main" id="{9E656F3E-0AF0-55A0-6F0F-E06F1CA3224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16" name="Group 1008">
          <a:extLst>
            <a:ext uri="{FF2B5EF4-FFF2-40B4-BE49-F238E27FC236}">
              <a16:creationId xmlns:a16="http://schemas.microsoft.com/office/drawing/2014/main" id="{A739F189-FA8A-4E59-B4B8-5A2834CEDD4D}"/>
            </a:ext>
          </a:extLst>
        </xdr:cNvPr>
        <xdr:cNvGrpSpPr>
          <a:grpSpLocks/>
        </xdr:cNvGrpSpPr>
      </xdr:nvGrpSpPr>
      <xdr:grpSpPr bwMode="auto">
        <a:xfrm>
          <a:off x="1943878" y="12720540"/>
          <a:ext cx="0" cy="102183"/>
          <a:chOff x="5475762" y="47760700"/>
          <a:chExt cx="314325" cy="230209"/>
        </a:xfrm>
      </xdr:grpSpPr>
      <xdr:cxnSp macro="">
        <xdr:nvCxnSpPr>
          <xdr:cNvPr id="1317" name="Straight Connector 1316">
            <a:extLst>
              <a:ext uri="{FF2B5EF4-FFF2-40B4-BE49-F238E27FC236}">
                <a16:creationId xmlns:a16="http://schemas.microsoft.com/office/drawing/2014/main" id="{13E7A601-01CA-5ECF-3DB0-B975AF7108B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18" name="Straight Connector 529">
            <a:extLst>
              <a:ext uri="{FF2B5EF4-FFF2-40B4-BE49-F238E27FC236}">
                <a16:creationId xmlns:a16="http://schemas.microsoft.com/office/drawing/2014/main" id="{5695A87B-5F4A-6F02-53C1-345A4CA507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19" name="Straight Connector 531">
            <a:extLst>
              <a:ext uri="{FF2B5EF4-FFF2-40B4-BE49-F238E27FC236}">
                <a16:creationId xmlns:a16="http://schemas.microsoft.com/office/drawing/2014/main" id="{C0A572E1-02D9-CC79-260F-2A8615131A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0" name="Straight Connector 533">
            <a:extLst>
              <a:ext uri="{FF2B5EF4-FFF2-40B4-BE49-F238E27FC236}">
                <a16:creationId xmlns:a16="http://schemas.microsoft.com/office/drawing/2014/main" id="{35B2FF43-6122-05CA-1116-89B56C65A8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1" name="Straight Connector 535">
            <a:extLst>
              <a:ext uri="{FF2B5EF4-FFF2-40B4-BE49-F238E27FC236}">
                <a16:creationId xmlns:a16="http://schemas.microsoft.com/office/drawing/2014/main" id="{C0DD512B-DB13-CAE7-F753-0E9A90FACC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2" name="Straight Connector 537">
            <a:extLst>
              <a:ext uri="{FF2B5EF4-FFF2-40B4-BE49-F238E27FC236}">
                <a16:creationId xmlns:a16="http://schemas.microsoft.com/office/drawing/2014/main" id="{55D1DCAD-42D5-C0C6-963B-8846F8967B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23" name="Group 1008">
          <a:extLst>
            <a:ext uri="{FF2B5EF4-FFF2-40B4-BE49-F238E27FC236}">
              <a16:creationId xmlns:a16="http://schemas.microsoft.com/office/drawing/2014/main" id="{2167ED52-60FC-4058-8269-0B3CC8C1DFA3}"/>
            </a:ext>
          </a:extLst>
        </xdr:cNvPr>
        <xdr:cNvGrpSpPr>
          <a:grpSpLocks/>
        </xdr:cNvGrpSpPr>
      </xdr:nvGrpSpPr>
      <xdr:grpSpPr bwMode="auto">
        <a:xfrm>
          <a:off x="1943878" y="12720540"/>
          <a:ext cx="0" cy="102183"/>
          <a:chOff x="5475762" y="47760700"/>
          <a:chExt cx="314325" cy="230209"/>
        </a:xfrm>
      </xdr:grpSpPr>
      <xdr:cxnSp macro="">
        <xdr:nvCxnSpPr>
          <xdr:cNvPr id="1324" name="Straight Connector 1323">
            <a:extLst>
              <a:ext uri="{FF2B5EF4-FFF2-40B4-BE49-F238E27FC236}">
                <a16:creationId xmlns:a16="http://schemas.microsoft.com/office/drawing/2014/main" id="{E764AF08-D86E-B966-6431-BF4155C1A46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25" name="Straight Connector 529">
            <a:extLst>
              <a:ext uri="{FF2B5EF4-FFF2-40B4-BE49-F238E27FC236}">
                <a16:creationId xmlns:a16="http://schemas.microsoft.com/office/drawing/2014/main" id="{50425ADC-71AF-8F01-5162-6C060843FE2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26" name="Straight Connector 531">
            <a:extLst>
              <a:ext uri="{FF2B5EF4-FFF2-40B4-BE49-F238E27FC236}">
                <a16:creationId xmlns:a16="http://schemas.microsoft.com/office/drawing/2014/main" id="{1CD5DE92-2517-8BBA-6B1D-EDD454451C8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27" name="Straight Connector 533">
            <a:extLst>
              <a:ext uri="{FF2B5EF4-FFF2-40B4-BE49-F238E27FC236}">
                <a16:creationId xmlns:a16="http://schemas.microsoft.com/office/drawing/2014/main" id="{C57796C4-C305-09AD-DA77-CD583C5695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8" name="Straight Connector 535">
            <a:extLst>
              <a:ext uri="{FF2B5EF4-FFF2-40B4-BE49-F238E27FC236}">
                <a16:creationId xmlns:a16="http://schemas.microsoft.com/office/drawing/2014/main" id="{4A3D37E4-2E51-2E1C-C88F-6B029EB43D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29" name="Straight Connector 537">
            <a:extLst>
              <a:ext uri="{FF2B5EF4-FFF2-40B4-BE49-F238E27FC236}">
                <a16:creationId xmlns:a16="http://schemas.microsoft.com/office/drawing/2014/main" id="{40328F39-FB79-05F5-4F13-0544EF90F8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0" name="Group 1008">
          <a:extLst>
            <a:ext uri="{FF2B5EF4-FFF2-40B4-BE49-F238E27FC236}">
              <a16:creationId xmlns:a16="http://schemas.microsoft.com/office/drawing/2014/main" id="{C687E7B7-4996-4343-B3D4-CDF53CAA23E6}"/>
            </a:ext>
          </a:extLst>
        </xdr:cNvPr>
        <xdr:cNvGrpSpPr>
          <a:grpSpLocks/>
        </xdr:cNvGrpSpPr>
      </xdr:nvGrpSpPr>
      <xdr:grpSpPr bwMode="auto">
        <a:xfrm>
          <a:off x="1943878" y="12720540"/>
          <a:ext cx="0" cy="102183"/>
          <a:chOff x="5475762" y="47760700"/>
          <a:chExt cx="314325" cy="230209"/>
        </a:xfrm>
      </xdr:grpSpPr>
      <xdr:cxnSp macro="">
        <xdr:nvCxnSpPr>
          <xdr:cNvPr id="1331" name="Straight Connector 1330">
            <a:extLst>
              <a:ext uri="{FF2B5EF4-FFF2-40B4-BE49-F238E27FC236}">
                <a16:creationId xmlns:a16="http://schemas.microsoft.com/office/drawing/2014/main" id="{F2596B0E-86FA-5BC7-022E-C9843064E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2" name="Straight Connector 529">
            <a:extLst>
              <a:ext uri="{FF2B5EF4-FFF2-40B4-BE49-F238E27FC236}">
                <a16:creationId xmlns:a16="http://schemas.microsoft.com/office/drawing/2014/main" id="{C5ECFDE9-AB8D-EF1E-162B-9A975453D6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33" name="Straight Connector 531">
            <a:extLst>
              <a:ext uri="{FF2B5EF4-FFF2-40B4-BE49-F238E27FC236}">
                <a16:creationId xmlns:a16="http://schemas.microsoft.com/office/drawing/2014/main" id="{8E1CEE5D-CD60-6AE5-6C8D-405E86E416F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34" name="Straight Connector 533">
            <a:extLst>
              <a:ext uri="{FF2B5EF4-FFF2-40B4-BE49-F238E27FC236}">
                <a16:creationId xmlns:a16="http://schemas.microsoft.com/office/drawing/2014/main" id="{560E2AE7-B987-2295-3FBB-D21A3DF232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5" name="Straight Connector 535">
            <a:extLst>
              <a:ext uri="{FF2B5EF4-FFF2-40B4-BE49-F238E27FC236}">
                <a16:creationId xmlns:a16="http://schemas.microsoft.com/office/drawing/2014/main" id="{08FADB48-0A24-CF55-332D-B83AAD1320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36" name="Straight Connector 537">
            <a:extLst>
              <a:ext uri="{FF2B5EF4-FFF2-40B4-BE49-F238E27FC236}">
                <a16:creationId xmlns:a16="http://schemas.microsoft.com/office/drawing/2014/main" id="{CDCFDB1D-F88D-3B0A-A0AF-9D6EF15C26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37" name="Group 1008">
          <a:extLst>
            <a:ext uri="{FF2B5EF4-FFF2-40B4-BE49-F238E27FC236}">
              <a16:creationId xmlns:a16="http://schemas.microsoft.com/office/drawing/2014/main" id="{1F2F4D3D-D4EE-4D0C-BB4F-7AD20D46A83D}"/>
            </a:ext>
          </a:extLst>
        </xdr:cNvPr>
        <xdr:cNvGrpSpPr>
          <a:grpSpLocks/>
        </xdr:cNvGrpSpPr>
      </xdr:nvGrpSpPr>
      <xdr:grpSpPr bwMode="auto">
        <a:xfrm>
          <a:off x="1943878" y="12720540"/>
          <a:ext cx="0" cy="102183"/>
          <a:chOff x="5475762" y="47760700"/>
          <a:chExt cx="314325" cy="230209"/>
        </a:xfrm>
      </xdr:grpSpPr>
      <xdr:cxnSp macro="">
        <xdr:nvCxnSpPr>
          <xdr:cNvPr id="1338" name="Straight Connector 1337">
            <a:extLst>
              <a:ext uri="{FF2B5EF4-FFF2-40B4-BE49-F238E27FC236}">
                <a16:creationId xmlns:a16="http://schemas.microsoft.com/office/drawing/2014/main" id="{B860633D-B61C-B1FB-4BFC-40F943E5811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39" name="Straight Connector 529">
            <a:extLst>
              <a:ext uri="{FF2B5EF4-FFF2-40B4-BE49-F238E27FC236}">
                <a16:creationId xmlns:a16="http://schemas.microsoft.com/office/drawing/2014/main" id="{68A0AA17-5688-EBE0-9E87-B68EFB255B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0" name="Straight Connector 531">
            <a:extLst>
              <a:ext uri="{FF2B5EF4-FFF2-40B4-BE49-F238E27FC236}">
                <a16:creationId xmlns:a16="http://schemas.microsoft.com/office/drawing/2014/main" id="{5750796A-37D4-1C07-1649-034348A24D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1" name="Straight Connector 533">
            <a:extLst>
              <a:ext uri="{FF2B5EF4-FFF2-40B4-BE49-F238E27FC236}">
                <a16:creationId xmlns:a16="http://schemas.microsoft.com/office/drawing/2014/main" id="{F7068C6D-CF0B-9318-771C-AE32F9FF38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2" name="Straight Connector 535">
            <a:extLst>
              <a:ext uri="{FF2B5EF4-FFF2-40B4-BE49-F238E27FC236}">
                <a16:creationId xmlns:a16="http://schemas.microsoft.com/office/drawing/2014/main" id="{EF1AF4BA-DAF3-33E2-702E-F54C412CE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3" name="Straight Connector 537">
            <a:extLst>
              <a:ext uri="{FF2B5EF4-FFF2-40B4-BE49-F238E27FC236}">
                <a16:creationId xmlns:a16="http://schemas.microsoft.com/office/drawing/2014/main" id="{A0F7F3CB-3399-EB49-C46B-1DB9E62926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44" name="Group 1008">
          <a:extLst>
            <a:ext uri="{FF2B5EF4-FFF2-40B4-BE49-F238E27FC236}">
              <a16:creationId xmlns:a16="http://schemas.microsoft.com/office/drawing/2014/main" id="{E0F4CE4C-34B0-4B84-8906-B2E8A7F64E4D}"/>
            </a:ext>
          </a:extLst>
        </xdr:cNvPr>
        <xdr:cNvGrpSpPr>
          <a:grpSpLocks/>
        </xdr:cNvGrpSpPr>
      </xdr:nvGrpSpPr>
      <xdr:grpSpPr bwMode="auto">
        <a:xfrm>
          <a:off x="1943878" y="12720540"/>
          <a:ext cx="0" cy="102183"/>
          <a:chOff x="5475762" y="47760700"/>
          <a:chExt cx="314325" cy="230209"/>
        </a:xfrm>
      </xdr:grpSpPr>
      <xdr:cxnSp macro="">
        <xdr:nvCxnSpPr>
          <xdr:cNvPr id="1345" name="Straight Connector 1344">
            <a:extLst>
              <a:ext uri="{FF2B5EF4-FFF2-40B4-BE49-F238E27FC236}">
                <a16:creationId xmlns:a16="http://schemas.microsoft.com/office/drawing/2014/main" id="{9DF77D74-7E7D-14C2-0E4D-F41BDEB170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46" name="Straight Connector 529">
            <a:extLst>
              <a:ext uri="{FF2B5EF4-FFF2-40B4-BE49-F238E27FC236}">
                <a16:creationId xmlns:a16="http://schemas.microsoft.com/office/drawing/2014/main" id="{AC783681-DA3F-0AE8-77E1-D6AAA4678A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47" name="Straight Connector 531">
            <a:extLst>
              <a:ext uri="{FF2B5EF4-FFF2-40B4-BE49-F238E27FC236}">
                <a16:creationId xmlns:a16="http://schemas.microsoft.com/office/drawing/2014/main" id="{024A03C6-EA14-E180-5122-FB503D0920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48" name="Straight Connector 533">
            <a:extLst>
              <a:ext uri="{FF2B5EF4-FFF2-40B4-BE49-F238E27FC236}">
                <a16:creationId xmlns:a16="http://schemas.microsoft.com/office/drawing/2014/main" id="{9BEFBEE1-2F92-2B9C-80EA-D5D3A88D49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49" name="Straight Connector 535">
            <a:extLst>
              <a:ext uri="{FF2B5EF4-FFF2-40B4-BE49-F238E27FC236}">
                <a16:creationId xmlns:a16="http://schemas.microsoft.com/office/drawing/2014/main" id="{6112F9C1-F183-9EB1-AA11-61818DDADB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0" name="Straight Connector 537">
            <a:extLst>
              <a:ext uri="{FF2B5EF4-FFF2-40B4-BE49-F238E27FC236}">
                <a16:creationId xmlns:a16="http://schemas.microsoft.com/office/drawing/2014/main" id="{03CAA309-5DCB-2D19-D916-828B23AD31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1" name="Group 1008">
          <a:extLst>
            <a:ext uri="{FF2B5EF4-FFF2-40B4-BE49-F238E27FC236}">
              <a16:creationId xmlns:a16="http://schemas.microsoft.com/office/drawing/2014/main" id="{7C6D5427-0CA3-4154-8D45-6FBE176931C7}"/>
            </a:ext>
          </a:extLst>
        </xdr:cNvPr>
        <xdr:cNvGrpSpPr>
          <a:grpSpLocks/>
        </xdr:cNvGrpSpPr>
      </xdr:nvGrpSpPr>
      <xdr:grpSpPr bwMode="auto">
        <a:xfrm>
          <a:off x="1943878" y="12720540"/>
          <a:ext cx="0" cy="102183"/>
          <a:chOff x="5475762" y="47760700"/>
          <a:chExt cx="314325" cy="230209"/>
        </a:xfrm>
      </xdr:grpSpPr>
      <xdr:cxnSp macro="">
        <xdr:nvCxnSpPr>
          <xdr:cNvPr id="1352" name="Straight Connector 1351">
            <a:extLst>
              <a:ext uri="{FF2B5EF4-FFF2-40B4-BE49-F238E27FC236}">
                <a16:creationId xmlns:a16="http://schemas.microsoft.com/office/drawing/2014/main" id="{142CE9A4-6326-E8AB-29EE-665E8ABD877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53" name="Straight Connector 529">
            <a:extLst>
              <a:ext uri="{FF2B5EF4-FFF2-40B4-BE49-F238E27FC236}">
                <a16:creationId xmlns:a16="http://schemas.microsoft.com/office/drawing/2014/main" id="{91BC45C6-C2F0-ED02-9E1B-215B3FA94CC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54" name="Straight Connector 531">
            <a:extLst>
              <a:ext uri="{FF2B5EF4-FFF2-40B4-BE49-F238E27FC236}">
                <a16:creationId xmlns:a16="http://schemas.microsoft.com/office/drawing/2014/main" id="{9AF63C1A-F4C0-2856-6551-C073DAF374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55" name="Straight Connector 533">
            <a:extLst>
              <a:ext uri="{FF2B5EF4-FFF2-40B4-BE49-F238E27FC236}">
                <a16:creationId xmlns:a16="http://schemas.microsoft.com/office/drawing/2014/main" id="{67D6FA34-6B0E-08A7-2D21-0CEA5CE23F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6" name="Straight Connector 535">
            <a:extLst>
              <a:ext uri="{FF2B5EF4-FFF2-40B4-BE49-F238E27FC236}">
                <a16:creationId xmlns:a16="http://schemas.microsoft.com/office/drawing/2014/main" id="{09187826-AFD3-E231-7D86-C8B8C318AF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57" name="Straight Connector 537">
            <a:extLst>
              <a:ext uri="{FF2B5EF4-FFF2-40B4-BE49-F238E27FC236}">
                <a16:creationId xmlns:a16="http://schemas.microsoft.com/office/drawing/2014/main" id="{7163429D-7157-4022-A848-AB00A89F317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58" name="Group 1008">
          <a:extLst>
            <a:ext uri="{FF2B5EF4-FFF2-40B4-BE49-F238E27FC236}">
              <a16:creationId xmlns:a16="http://schemas.microsoft.com/office/drawing/2014/main" id="{F5B6C259-8E5C-499A-97E8-4BC3A299D6CF}"/>
            </a:ext>
          </a:extLst>
        </xdr:cNvPr>
        <xdr:cNvGrpSpPr>
          <a:grpSpLocks/>
        </xdr:cNvGrpSpPr>
      </xdr:nvGrpSpPr>
      <xdr:grpSpPr bwMode="auto">
        <a:xfrm>
          <a:off x="1943878" y="12720540"/>
          <a:ext cx="0" cy="102183"/>
          <a:chOff x="5475762" y="47760700"/>
          <a:chExt cx="314325" cy="230209"/>
        </a:xfrm>
      </xdr:grpSpPr>
      <xdr:cxnSp macro="">
        <xdr:nvCxnSpPr>
          <xdr:cNvPr id="1359" name="Straight Connector 1358">
            <a:extLst>
              <a:ext uri="{FF2B5EF4-FFF2-40B4-BE49-F238E27FC236}">
                <a16:creationId xmlns:a16="http://schemas.microsoft.com/office/drawing/2014/main" id="{5A01472C-24E7-3100-D969-574B1D6F3AB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0" name="Straight Connector 529">
            <a:extLst>
              <a:ext uri="{FF2B5EF4-FFF2-40B4-BE49-F238E27FC236}">
                <a16:creationId xmlns:a16="http://schemas.microsoft.com/office/drawing/2014/main" id="{B59D40C6-8D52-04D6-5906-A094812A70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1" name="Straight Connector 531">
            <a:extLst>
              <a:ext uri="{FF2B5EF4-FFF2-40B4-BE49-F238E27FC236}">
                <a16:creationId xmlns:a16="http://schemas.microsoft.com/office/drawing/2014/main" id="{FE3D731E-C8E5-103D-6D0E-1A5F16F5DE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2" name="Straight Connector 533">
            <a:extLst>
              <a:ext uri="{FF2B5EF4-FFF2-40B4-BE49-F238E27FC236}">
                <a16:creationId xmlns:a16="http://schemas.microsoft.com/office/drawing/2014/main" id="{88508142-88D1-84BF-7800-4F156E04B0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3" name="Straight Connector 535">
            <a:extLst>
              <a:ext uri="{FF2B5EF4-FFF2-40B4-BE49-F238E27FC236}">
                <a16:creationId xmlns:a16="http://schemas.microsoft.com/office/drawing/2014/main" id="{E5C30D8D-46B1-ECAB-C76C-C7D3358D7A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64" name="Straight Connector 537">
            <a:extLst>
              <a:ext uri="{FF2B5EF4-FFF2-40B4-BE49-F238E27FC236}">
                <a16:creationId xmlns:a16="http://schemas.microsoft.com/office/drawing/2014/main" id="{E116B3D9-9455-D455-77BC-146A9FDD1B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65" name="Group 1008">
          <a:extLst>
            <a:ext uri="{FF2B5EF4-FFF2-40B4-BE49-F238E27FC236}">
              <a16:creationId xmlns:a16="http://schemas.microsoft.com/office/drawing/2014/main" id="{EC20F2D3-F0E3-4895-964E-E5B02FE8513C}"/>
            </a:ext>
          </a:extLst>
        </xdr:cNvPr>
        <xdr:cNvGrpSpPr>
          <a:grpSpLocks/>
        </xdr:cNvGrpSpPr>
      </xdr:nvGrpSpPr>
      <xdr:grpSpPr bwMode="auto">
        <a:xfrm>
          <a:off x="1943878" y="12720540"/>
          <a:ext cx="0" cy="102183"/>
          <a:chOff x="5475762" y="47760700"/>
          <a:chExt cx="314325" cy="230209"/>
        </a:xfrm>
      </xdr:grpSpPr>
      <xdr:cxnSp macro="">
        <xdr:nvCxnSpPr>
          <xdr:cNvPr id="1366" name="Straight Connector 1365">
            <a:extLst>
              <a:ext uri="{FF2B5EF4-FFF2-40B4-BE49-F238E27FC236}">
                <a16:creationId xmlns:a16="http://schemas.microsoft.com/office/drawing/2014/main" id="{01C45313-A440-41D1-CC7F-BED157676EE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67" name="Straight Connector 529">
            <a:extLst>
              <a:ext uri="{FF2B5EF4-FFF2-40B4-BE49-F238E27FC236}">
                <a16:creationId xmlns:a16="http://schemas.microsoft.com/office/drawing/2014/main" id="{05B37EAE-34BA-11E3-4209-49C8C55D42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68" name="Straight Connector 531">
            <a:extLst>
              <a:ext uri="{FF2B5EF4-FFF2-40B4-BE49-F238E27FC236}">
                <a16:creationId xmlns:a16="http://schemas.microsoft.com/office/drawing/2014/main" id="{A31F539F-BF87-9D41-D7BB-A757C480467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69" name="Straight Connector 533">
            <a:extLst>
              <a:ext uri="{FF2B5EF4-FFF2-40B4-BE49-F238E27FC236}">
                <a16:creationId xmlns:a16="http://schemas.microsoft.com/office/drawing/2014/main" id="{B4E74522-5635-6B66-3AE9-DDE78142E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0" name="Straight Connector 535">
            <a:extLst>
              <a:ext uri="{FF2B5EF4-FFF2-40B4-BE49-F238E27FC236}">
                <a16:creationId xmlns:a16="http://schemas.microsoft.com/office/drawing/2014/main" id="{33D49BAF-51B0-CF6C-340D-ECDD8F8BEB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1" name="Straight Connector 537">
            <a:extLst>
              <a:ext uri="{FF2B5EF4-FFF2-40B4-BE49-F238E27FC236}">
                <a16:creationId xmlns:a16="http://schemas.microsoft.com/office/drawing/2014/main" id="{04E4B07F-57EB-2D38-DCCE-070ED97C87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2" name="Group 1008">
          <a:extLst>
            <a:ext uri="{FF2B5EF4-FFF2-40B4-BE49-F238E27FC236}">
              <a16:creationId xmlns:a16="http://schemas.microsoft.com/office/drawing/2014/main" id="{D3888959-5B01-4995-82C2-4D8BAD5D645C}"/>
            </a:ext>
          </a:extLst>
        </xdr:cNvPr>
        <xdr:cNvGrpSpPr>
          <a:grpSpLocks/>
        </xdr:cNvGrpSpPr>
      </xdr:nvGrpSpPr>
      <xdr:grpSpPr bwMode="auto">
        <a:xfrm>
          <a:off x="1943878" y="12720540"/>
          <a:ext cx="0" cy="102183"/>
          <a:chOff x="5475762" y="47760700"/>
          <a:chExt cx="314325" cy="230209"/>
        </a:xfrm>
      </xdr:grpSpPr>
      <xdr:cxnSp macro="">
        <xdr:nvCxnSpPr>
          <xdr:cNvPr id="1373" name="Straight Connector 1372">
            <a:extLst>
              <a:ext uri="{FF2B5EF4-FFF2-40B4-BE49-F238E27FC236}">
                <a16:creationId xmlns:a16="http://schemas.microsoft.com/office/drawing/2014/main" id="{C4A50EAF-090E-8A79-EB01-58A1577692A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74" name="Straight Connector 529">
            <a:extLst>
              <a:ext uri="{FF2B5EF4-FFF2-40B4-BE49-F238E27FC236}">
                <a16:creationId xmlns:a16="http://schemas.microsoft.com/office/drawing/2014/main" id="{1C58501B-42EE-5041-BD00-6EA5738E49A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75" name="Straight Connector 531">
            <a:extLst>
              <a:ext uri="{FF2B5EF4-FFF2-40B4-BE49-F238E27FC236}">
                <a16:creationId xmlns:a16="http://schemas.microsoft.com/office/drawing/2014/main" id="{2C5550D5-1518-24A8-6F55-5001A4EA0B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76" name="Straight Connector 533">
            <a:extLst>
              <a:ext uri="{FF2B5EF4-FFF2-40B4-BE49-F238E27FC236}">
                <a16:creationId xmlns:a16="http://schemas.microsoft.com/office/drawing/2014/main" id="{93C471D9-F868-6F0F-E3FA-BC4F2B0E7A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7" name="Straight Connector 535">
            <a:extLst>
              <a:ext uri="{FF2B5EF4-FFF2-40B4-BE49-F238E27FC236}">
                <a16:creationId xmlns:a16="http://schemas.microsoft.com/office/drawing/2014/main" id="{7E67CE14-9F8D-FEAA-19E9-2341370C63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78" name="Straight Connector 537">
            <a:extLst>
              <a:ext uri="{FF2B5EF4-FFF2-40B4-BE49-F238E27FC236}">
                <a16:creationId xmlns:a16="http://schemas.microsoft.com/office/drawing/2014/main" id="{082A33FA-9A11-E920-4A31-991CA1F1129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79" name="Group 1008">
          <a:extLst>
            <a:ext uri="{FF2B5EF4-FFF2-40B4-BE49-F238E27FC236}">
              <a16:creationId xmlns:a16="http://schemas.microsoft.com/office/drawing/2014/main" id="{9484D7D1-2981-41DE-958C-4807296CA33B}"/>
            </a:ext>
          </a:extLst>
        </xdr:cNvPr>
        <xdr:cNvGrpSpPr>
          <a:grpSpLocks/>
        </xdr:cNvGrpSpPr>
      </xdr:nvGrpSpPr>
      <xdr:grpSpPr bwMode="auto">
        <a:xfrm>
          <a:off x="1943878" y="12720540"/>
          <a:ext cx="0" cy="102183"/>
          <a:chOff x="5475762" y="47760700"/>
          <a:chExt cx="314325" cy="230209"/>
        </a:xfrm>
      </xdr:grpSpPr>
      <xdr:cxnSp macro="">
        <xdr:nvCxnSpPr>
          <xdr:cNvPr id="1380" name="Straight Connector 1379">
            <a:extLst>
              <a:ext uri="{FF2B5EF4-FFF2-40B4-BE49-F238E27FC236}">
                <a16:creationId xmlns:a16="http://schemas.microsoft.com/office/drawing/2014/main" id="{C0FDD67A-E45C-498E-2383-E6B5DBBE34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1" name="Straight Connector 529">
            <a:extLst>
              <a:ext uri="{FF2B5EF4-FFF2-40B4-BE49-F238E27FC236}">
                <a16:creationId xmlns:a16="http://schemas.microsoft.com/office/drawing/2014/main" id="{3D2E5CA7-982A-6DDC-E959-4AA8F7E4C9B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2" name="Straight Connector 531">
            <a:extLst>
              <a:ext uri="{FF2B5EF4-FFF2-40B4-BE49-F238E27FC236}">
                <a16:creationId xmlns:a16="http://schemas.microsoft.com/office/drawing/2014/main" id="{0B9ED7B1-012A-D362-AC71-C6A9121E4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83" name="Straight Connector 533">
            <a:extLst>
              <a:ext uri="{FF2B5EF4-FFF2-40B4-BE49-F238E27FC236}">
                <a16:creationId xmlns:a16="http://schemas.microsoft.com/office/drawing/2014/main" id="{32F94026-60E6-A4A0-E701-B27F212C5C6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4" name="Straight Connector 535">
            <a:extLst>
              <a:ext uri="{FF2B5EF4-FFF2-40B4-BE49-F238E27FC236}">
                <a16:creationId xmlns:a16="http://schemas.microsoft.com/office/drawing/2014/main" id="{8B6E4C66-46FF-7E57-2A8F-CA22311B17E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85" name="Straight Connector 537">
            <a:extLst>
              <a:ext uri="{FF2B5EF4-FFF2-40B4-BE49-F238E27FC236}">
                <a16:creationId xmlns:a16="http://schemas.microsoft.com/office/drawing/2014/main" id="{D31483D7-C09C-2D1C-D4B6-58C80FF58E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64</xdr:row>
      <xdr:rowOff>104775</xdr:rowOff>
    </xdr:from>
    <xdr:to>
      <xdr:col>6</xdr:col>
      <xdr:colOff>0</xdr:colOff>
      <xdr:row>65</xdr:row>
      <xdr:rowOff>19050</xdr:rowOff>
    </xdr:to>
    <xdr:grpSp>
      <xdr:nvGrpSpPr>
        <xdr:cNvPr id="1386" name="Group 1008">
          <a:extLst>
            <a:ext uri="{FF2B5EF4-FFF2-40B4-BE49-F238E27FC236}">
              <a16:creationId xmlns:a16="http://schemas.microsoft.com/office/drawing/2014/main" id="{9D106DB7-91B5-485A-A4A7-EBCA07829163}"/>
            </a:ext>
          </a:extLst>
        </xdr:cNvPr>
        <xdr:cNvGrpSpPr>
          <a:grpSpLocks/>
        </xdr:cNvGrpSpPr>
      </xdr:nvGrpSpPr>
      <xdr:grpSpPr bwMode="auto">
        <a:xfrm>
          <a:off x="1943878" y="12720540"/>
          <a:ext cx="0" cy="102183"/>
          <a:chOff x="5475762" y="47760700"/>
          <a:chExt cx="314325" cy="230209"/>
        </a:xfrm>
      </xdr:grpSpPr>
      <xdr:cxnSp macro="">
        <xdr:nvCxnSpPr>
          <xdr:cNvPr id="1387" name="Straight Connector 1386">
            <a:extLst>
              <a:ext uri="{FF2B5EF4-FFF2-40B4-BE49-F238E27FC236}">
                <a16:creationId xmlns:a16="http://schemas.microsoft.com/office/drawing/2014/main" id="{445F2EC1-08F0-5D37-72F8-AD529E8212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388" name="Straight Connector 529">
            <a:extLst>
              <a:ext uri="{FF2B5EF4-FFF2-40B4-BE49-F238E27FC236}">
                <a16:creationId xmlns:a16="http://schemas.microsoft.com/office/drawing/2014/main" id="{424E8FDD-337E-1D64-BB9D-07150CE2775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389" name="Straight Connector 531">
            <a:extLst>
              <a:ext uri="{FF2B5EF4-FFF2-40B4-BE49-F238E27FC236}">
                <a16:creationId xmlns:a16="http://schemas.microsoft.com/office/drawing/2014/main" id="{DADDE4E9-5C8B-7FB9-9E84-730CB62DF54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390" name="Straight Connector 533">
            <a:extLst>
              <a:ext uri="{FF2B5EF4-FFF2-40B4-BE49-F238E27FC236}">
                <a16:creationId xmlns:a16="http://schemas.microsoft.com/office/drawing/2014/main" id="{CA4CAB66-5819-F1C0-E953-5904FAFAD9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1" name="Straight Connector 535">
            <a:extLst>
              <a:ext uri="{FF2B5EF4-FFF2-40B4-BE49-F238E27FC236}">
                <a16:creationId xmlns:a16="http://schemas.microsoft.com/office/drawing/2014/main" id="{4709A724-0FC1-0A00-CC5A-75D7BA92C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392" name="Straight Connector 537">
            <a:extLst>
              <a:ext uri="{FF2B5EF4-FFF2-40B4-BE49-F238E27FC236}">
                <a16:creationId xmlns:a16="http://schemas.microsoft.com/office/drawing/2014/main" id="{00DC3883-FCD7-B596-206F-7436DDB97B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61</xdr:row>
      <xdr:rowOff>57150</xdr:rowOff>
    </xdr:from>
    <xdr:to>
      <xdr:col>17</xdr:col>
      <xdr:colOff>0</xdr:colOff>
      <xdr:row>63</xdr:row>
      <xdr:rowOff>0</xdr:rowOff>
    </xdr:to>
    <xdr:sp macro="" textlink="">
      <xdr:nvSpPr>
        <xdr:cNvPr id="1393" name="AutoShape 46">
          <a:extLst>
            <a:ext uri="{FF2B5EF4-FFF2-40B4-BE49-F238E27FC236}">
              <a16:creationId xmlns:a16="http://schemas.microsoft.com/office/drawing/2014/main" id="{8FD3FC8F-6BD8-4FF1-84B6-CF61A2128B09}"/>
            </a:ext>
          </a:extLst>
        </xdr:cNvPr>
        <xdr:cNvSpPr>
          <a:spLocks noChangeArrowheads="1"/>
        </xdr:cNvSpPr>
      </xdr:nvSpPr>
      <xdr:spPr bwMode="auto">
        <a:xfrm>
          <a:off x="4895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18</xdr:col>
      <xdr:colOff>0</xdr:colOff>
      <xdr:row>61</xdr:row>
      <xdr:rowOff>57150</xdr:rowOff>
    </xdr:from>
    <xdr:to>
      <xdr:col>19</xdr:col>
      <xdr:colOff>0</xdr:colOff>
      <xdr:row>63</xdr:row>
      <xdr:rowOff>0</xdr:rowOff>
    </xdr:to>
    <xdr:sp macro="" textlink="">
      <xdr:nvSpPr>
        <xdr:cNvPr id="1394" name="AutoShape 46">
          <a:extLst>
            <a:ext uri="{FF2B5EF4-FFF2-40B4-BE49-F238E27FC236}">
              <a16:creationId xmlns:a16="http://schemas.microsoft.com/office/drawing/2014/main" id="{EAA37FC2-A2AF-4623-A1E3-4B6A8BFCA38D}"/>
            </a:ext>
          </a:extLst>
        </xdr:cNvPr>
        <xdr:cNvSpPr>
          <a:spLocks noChangeArrowheads="1"/>
        </xdr:cNvSpPr>
      </xdr:nvSpPr>
      <xdr:spPr bwMode="auto">
        <a:xfrm>
          <a:off x="5467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20</xdr:col>
      <xdr:colOff>0</xdr:colOff>
      <xdr:row>61</xdr:row>
      <xdr:rowOff>57150</xdr:rowOff>
    </xdr:from>
    <xdr:to>
      <xdr:col>21</xdr:col>
      <xdr:colOff>0</xdr:colOff>
      <xdr:row>63</xdr:row>
      <xdr:rowOff>0</xdr:rowOff>
    </xdr:to>
    <xdr:sp macro="" textlink="">
      <xdr:nvSpPr>
        <xdr:cNvPr id="1395" name="AutoShape 46">
          <a:extLst>
            <a:ext uri="{FF2B5EF4-FFF2-40B4-BE49-F238E27FC236}">
              <a16:creationId xmlns:a16="http://schemas.microsoft.com/office/drawing/2014/main" id="{15B1B75F-0423-4842-8508-170B7EF2B8C0}"/>
            </a:ext>
          </a:extLst>
        </xdr:cNvPr>
        <xdr:cNvSpPr>
          <a:spLocks noChangeArrowheads="1"/>
        </xdr:cNvSpPr>
      </xdr:nvSpPr>
      <xdr:spPr bwMode="auto">
        <a:xfrm>
          <a:off x="6038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22</xdr:col>
      <xdr:colOff>0</xdr:colOff>
      <xdr:row>61</xdr:row>
      <xdr:rowOff>57150</xdr:rowOff>
    </xdr:from>
    <xdr:to>
      <xdr:col>23</xdr:col>
      <xdr:colOff>0</xdr:colOff>
      <xdr:row>63</xdr:row>
      <xdr:rowOff>0</xdr:rowOff>
    </xdr:to>
    <xdr:sp macro="" textlink="">
      <xdr:nvSpPr>
        <xdr:cNvPr id="1396" name="AutoShape 46">
          <a:extLst>
            <a:ext uri="{FF2B5EF4-FFF2-40B4-BE49-F238E27FC236}">
              <a16:creationId xmlns:a16="http://schemas.microsoft.com/office/drawing/2014/main" id="{6D662CC4-ED76-4B12-A4D4-D6458DFC4787}"/>
            </a:ext>
          </a:extLst>
        </xdr:cNvPr>
        <xdr:cNvSpPr>
          <a:spLocks noChangeArrowheads="1"/>
        </xdr:cNvSpPr>
      </xdr:nvSpPr>
      <xdr:spPr bwMode="auto">
        <a:xfrm>
          <a:off x="6610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61</xdr:row>
      <xdr:rowOff>57150</xdr:rowOff>
    </xdr:from>
    <xdr:to>
      <xdr:col>25</xdr:col>
      <xdr:colOff>0</xdr:colOff>
      <xdr:row>63</xdr:row>
      <xdr:rowOff>0</xdr:rowOff>
    </xdr:to>
    <xdr:sp macro="" textlink="">
      <xdr:nvSpPr>
        <xdr:cNvPr id="1397" name="AutoShape 46">
          <a:extLst>
            <a:ext uri="{FF2B5EF4-FFF2-40B4-BE49-F238E27FC236}">
              <a16:creationId xmlns:a16="http://schemas.microsoft.com/office/drawing/2014/main" id="{539165CE-6BF3-45FC-A4C7-33F538A4E31B}"/>
            </a:ext>
          </a:extLst>
        </xdr:cNvPr>
        <xdr:cNvSpPr>
          <a:spLocks noChangeArrowheads="1"/>
        </xdr:cNvSpPr>
      </xdr:nvSpPr>
      <xdr:spPr bwMode="auto">
        <a:xfrm>
          <a:off x="7181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61</xdr:row>
      <xdr:rowOff>57150</xdr:rowOff>
    </xdr:from>
    <xdr:to>
      <xdr:col>27</xdr:col>
      <xdr:colOff>0</xdr:colOff>
      <xdr:row>63</xdr:row>
      <xdr:rowOff>0</xdr:rowOff>
    </xdr:to>
    <xdr:sp macro="" textlink="">
      <xdr:nvSpPr>
        <xdr:cNvPr id="1398" name="AutoShape 46">
          <a:extLst>
            <a:ext uri="{FF2B5EF4-FFF2-40B4-BE49-F238E27FC236}">
              <a16:creationId xmlns:a16="http://schemas.microsoft.com/office/drawing/2014/main" id="{F6EE8536-092A-4AA1-8982-F02CEAF91EC3}"/>
            </a:ext>
          </a:extLst>
        </xdr:cNvPr>
        <xdr:cNvSpPr>
          <a:spLocks noChangeArrowheads="1"/>
        </xdr:cNvSpPr>
      </xdr:nvSpPr>
      <xdr:spPr bwMode="auto">
        <a:xfrm>
          <a:off x="7753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61</xdr:row>
      <xdr:rowOff>57150</xdr:rowOff>
    </xdr:from>
    <xdr:to>
      <xdr:col>29</xdr:col>
      <xdr:colOff>0</xdr:colOff>
      <xdr:row>63</xdr:row>
      <xdr:rowOff>0</xdr:rowOff>
    </xdr:to>
    <xdr:sp macro="" textlink="">
      <xdr:nvSpPr>
        <xdr:cNvPr id="1399" name="AutoShape 46">
          <a:extLst>
            <a:ext uri="{FF2B5EF4-FFF2-40B4-BE49-F238E27FC236}">
              <a16:creationId xmlns:a16="http://schemas.microsoft.com/office/drawing/2014/main" id="{45018510-455F-4CAF-B4A9-0F14F9CA4607}"/>
            </a:ext>
          </a:extLst>
        </xdr:cNvPr>
        <xdr:cNvSpPr>
          <a:spLocks noChangeArrowheads="1"/>
        </xdr:cNvSpPr>
      </xdr:nvSpPr>
      <xdr:spPr bwMode="auto">
        <a:xfrm>
          <a:off x="8382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30</xdr:col>
      <xdr:colOff>0</xdr:colOff>
      <xdr:row>61</xdr:row>
      <xdr:rowOff>57150</xdr:rowOff>
    </xdr:from>
    <xdr:to>
      <xdr:col>31</xdr:col>
      <xdr:colOff>0</xdr:colOff>
      <xdr:row>63</xdr:row>
      <xdr:rowOff>0</xdr:rowOff>
    </xdr:to>
    <xdr:sp macro="" textlink="">
      <xdr:nvSpPr>
        <xdr:cNvPr id="1400" name="AutoShape 46">
          <a:extLst>
            <a:ext uri="{FF2B5EF4-FFF2-40B4-BE49-F238E27FC236}">
              <a16:creationId xmlns:a16="http://schemas.microsoft.com/office/drawing/2014/main" id="{349DB828-73E0-411E-AD50-9F477D8D7836}"/>
            </a:ext>
          </a:extLst>
        </xdr:cNvPr>
        <xdr:cNvSpPr>
          <a:spLocks noChangeArrowheads="1"/>
        </xdr:cNvSpPr>
      </xdr:nvSpPr>
      <xdr:spPr bwMode="auto">
        <a:xfrm>
          <a:off x="8953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32</xdr:col>
      <xdr:colOff>0</xdr:colOff>
      <xdr:row>61</xdr:row>
      <xdr:rowOff>57150</xdr:rowOff>
    </xdr:from>
    <xdr:to>
      <xdr:col>33</xdr:col>
      <xdr:colOff>0</xdr:colOff>
      <xdr:row>63</xdr:row>
      <xdr:rowOff>0</xdr:rowOff>
    </xdr:to>
    <xdr:sp macro="" textlink="">
      <xdr:nvSpPr>
        <xdr:cNvPr id="1401" name="AutoShape 46">
          <a:extLst>
            <a:ext uri="{FF2B5EF4-FFF2-40B4-BE49-F238E27FC236}">
              <a16:creationId xmlns:a16="http://schemas.microsoft.com/office/drawing/2014/main" id="{18276280-D9B9-4035-BD91-03B0269F41CF}"/>
            </a:ext>
          </a:extLst>
        </xdr:cNvPr>
        <xdr:cNvSpPr>
          <a:spLocks noChangeArrowheads="1"/>
        </xdr:cNvSpPr>
      </xdr:nvSpPr>
      <xdr:spPr bwMode="auto">
        <a:xfrm>
          <a:off x="9525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61</xdr:row>
      <xdr:rowOff>57150</xdr:rowOff>
    </xdr:from>
    <xdr:to>
      <xdr:col>35</xdr:col>
      <xdr:colOff>0</xdr:colOff>
      <xdr:row>63</xdr:row>
      <xdr:rowOff>0</xdr:rowOff>
    </xdr:to>
    <xdr:sp macro="" textlink="">
      <xdr:nvSpPr>
        <xdr:cNvPr id="1402" name="AutoShape 46">
          <a:extLst>
            <a:ext uri="{FF2B5EF4-FFF2-40B4-BE49-F238E27FC236}">
              <a16:creationId xmlns:a16="http://schemas.microsoft.com/office/drawing/2014/main" id="{0F86A0AC-FC5E-4738-AC62-41DCCB07780A}"/>
            </a:ext>
          </a:extLst>
        </xdr:cNvPr>
        <xdr:cNvSpPr>
          <a:spLocks noChangeArrowheads="1"/>
        </xdr:cNvSpPr>
      </xdr:nvSpPr>
      <xdr:spPr bwMode="auto">
        <a:xfrm>
          <a:off x="10096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36</xdr:col>
      <xdr:colOff>0</xdr:colOff>
      <xdr:row>61</xdr:row>
      <xdr:rowOff>57150</xdr:rowOff>
    </xdr:from>
    <xdr:to>
      <xdr:col>37</xdr:col>
      <xdr:colOff>0</xdr:colOff>
      <xdr:row>63</xdr:row>
      <xdr:rowOff>0</xdr:rowOff>
    </xdr:to>
    <xdr:sp macro="" textlink="">
      <xdr:nvSpPr>
        <xdr:cNvPr id="1403" name="AutoShape 46">
          <a:extLst>
            <a:ext uri="{FF2B5EF4-FFF2-40B4-BE49-F238E27FC236}">
              <a16:creationId xmlns:a16="http://schemas.microsoft.com/office/drawing/2014/main" id="{434BBF12-0D3D-4A73-846B-8F654A436DE1}"/>
            </a:ext>
          </a:extLst>
        </xdr:cNvPr>
        <xdr:cNvSpPr>
          <a:spLocks noChangeArrowheads="1"/>
        </xdr:cNvSpPr>
      </xdr:nvSpPr>
      <xdr:spPr bwMode="auto">
        <a:xfrm>
          <a:off x="10668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61</xdr:row>
      <xdr:rowOff>57150</xdr:rowOff>
    </xdr:from>
    <xdr:to>
      <xdr:col>39</xdr:col>
      <xdr:colOff>0</xdr:colOff>
      <xdr:row>63</xdr:row>
      <xdr:rowOff>0</xdr:rowOff>
    </xdr:to>
    <xdr:sp macro="" textlink="">
      <xdr:nvSpPr>
        <xdr:cNvPr id="1404" name="AutoShape 46">
          <a:extLst>
            <a:ext uri="{FF2B5EF4-FFF2-40B4-BE49-F238E27FC236}">
              <a16:creationId xmlns:a16="http://schemas.microsoft.com/office/drawing/2014/main" id="{EAACD5DC-519B-400B-957A-4EEEEC2CEC8E}"/>
            </a:ext>
          </a:extLst>
        </xdr:cNvPr>
        <xdr:cNvSpPr>
          <a:spLocks noChangeArrowheads="1"/>
        </xdr:cNvSpPr>
      </xdr:nvSpPr>
      <xdr:spPr bwMode="auto">
        <a:xfrm>
          <a:off x="112395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40</xdr:col>
      <xdr:colOff>0</xdr:colOff>
      <xdr:row>61</xdr:row>
      <xdr:rowOff>57150</xdr:rowOff>
    </xdr:from>
    <xdr:to>
      <xdr:col>41</xdr:col>
      <xdr:colOff>0</xdr:colOff>
      <xdr:row>63</xdr:row>
      <xdr:rowOff>0</xdr:rowOff>
    </xdr:to>
    <xdr:sp macro="" textlink="">
      <xdr:nvSpPr>
        <xdr:cNvPr id="1405" name="AutoShape 46">
          <a:extLst>
            <a:ext uri="{FF2B5EF4-FFF2-40B4-BE49-F238E27FC236}">
              <a16:creationId xmlns:a16="http://schemas.microsoft.com/office/drawing/2014/main" id="{EFE29400-8FB7-46F9-A364-8D8F6388F28C}"/>
            </a:ext>
          </a:extLst>
        </xdr:cNvPr>
        <xdr:cNvSpPr>
          <a:spLocks noChangeArrowheads="1"/>
        </xdr:cNvSpPr>
      </xdr:nvSpPr>
      <xdr:spPr bwMode="auto">
        <a:xfrm>
          <a:off x="11811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42</xdr:col>
      <xdr:colOff>0</xdr:colOff>
      <xdr:row>61</xdr:row>
      <xdr:rowOff>57150</xdr:rowOff>
    </xdr:from>
    <xdr:to>
      <xdr:col>43</xdr:col>
      <xdr:colOff>0</xdr:colOff>
      <xdr:row>63</xdr:row>
      <xdr:rowOff>0</xdr:rowOff>
    </xdr:to>
    <xdr:sp macro="" textlink="">
      <xdr:nvSpPr>
        <xdr:cNvPr id="1406" name="AutoShape 46">
          <a:extLst>
            <a:ext uri="{FF2B5EF4-FFF2-40B4-BE49-F238E27FC236}">
              <a16:creationId xmlns:a16="http://schemas.microsoft.com/office/drawing/2014/main" id="{307D41BE-918F-46D8-8E49-64EF557178ED}"/>
            </a:ext>
          </a:extLst>
        </xdr:cNvPr>
        <xdr:cNvSpPr>
          <a:spLocks noChangeArrowheads="1"/>
        </xdr:cNvSpPr>
      </xdr:nvSpPr>
      <xdr:spPr bwMode="auto">
        <a:xfrm>
          <a:off x="12382500" y="11725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44</xdr:col>
      <xdr:colOff>0</xdr:colOff>
      <xdr:row>61</xdr:row>
      <xdr:rowOff>57150</xdr:rowOff>
    </xdr:from>
    <xdr:to>
      <xdr:col>45</xdr:col>
      <xdr:colOff>0</xdr:colOff>
      <xdr:row>63</xdr:row>
      <xdr:rowOff>0</xdr:rowOff>
    </xdr:to>
    <xdr:sp macro="" textlink="">
      <xdr:nvSpPr>
        <xdr:cNvPr id="1407" name="AutoShape 46">
          <a:extLst>
            <a:ext uri="{FF2B5EF4-FFF2-40B4-BE49-F238E27FC236}">
              <a16:creationId xmlns:a16="http://schemas.microsoft.com/office/drawing/2014/main" id="{EFC3E67C-6BFB-40D2-8E61-7D2F078AE053}"/>
            </a:ext>
          </a:extLst>
        </xdr:cNvPr>
        <xdr:cNvSpPr>
          <a:spLocks noChangeArrowheads="1"/>
        </xdr:cNvSpPr>
      </xdr:nvSpPr>
      <xdr:spPr bwMode="auto">
        <a:xfrm>
          <a:off x="1295400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61</xdr:row>
      <xdr:rowOff>57150</xdr:rowOff>
    </xdr:from>
    <xdr:to>
      <xdr:col>11</xdr:col>
      <xdr:colOff>0</xdr:colOff>
      <xdr:row>63</xdr:row>
      <xdr:rowOff>0</xdr:rowOff>
    </xdr:to>
    <xdr:sp macro="" textlink="">
      <xdr:nvSpPr>
        <xdr:cNvPr id="1408" name="AutoShape 46">
          <a:extLst>
            <a:ext uri="{FF2B5EF4-FFF2-40B4-BE49-F238E27FC236}">
              <a16:creationId xmlns:a16="http://schemas.microsoft.com/office/drawing/2014/main" id="{E71C7555-F6CB-4E46-B859-37105312A579}"/>
            </a:ext>
          </a:extLst>
        </xdr:cNvPr>
        <xdr:cNvSpPr>
          <a:spLocks noChangeArrowheads="1"/>
        </xdr:cNvSpPr>
      </xdr:nvSpPr>
      <xdr:spPr bwMode="auto">
        <a:xfrm>
          <a:off x="3181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12</xdr:col>
      <xdr:colOff>0</xdr:colOff>
      <xdr:row>61</xdr:row>
      <xdr:rowOff>57150</xdr:rowOff>
    </xdr:from>
    <xdr:to>
      <xdr:col>13</xdr:col>
      <xdr:colOff>0</xdr:colOff>
      <xdr:row>63</xdr:row>
      <xdr:rowOff>0</xdr:rowOff>
    </xdr:to>
    <xdr:sp macro="" textlink="">
      <xdr:nvSpPr>
        <xdr:cNvPr id="1409" name="AutoShape 46">
          <a:extLst>
            <a:ext uri="{FF2B5EF4-FFF2-40B4-BE49-F238E27FC236}">
              <a16:creationId xmlns:a16="http://schemas.microsoft.com/office/drawing/2014/main" id="{0067D980-D5EE-4E3C-B9B9-33E7295AB059}"/>
            </a:ext>
          </a:extLst>
        </xdr:cNvPr>
        <xdr:cNvSpPr>
          <a:spLocks noChangeArrowheads="1"/>
        </xdr:cNvSpPr>
      </xdr:nvSpPr>
      <xdr:spPr bwMode="auto">
        <a:xfrm>
          <a:off x="37528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61</xdr:row>
      <xdr:rowOff>57150</xdr:rowOff>
    </xdr:from>
    <xdr:to>
      <xdr:col>15</xdr:col>
      <xdr:colOff>0</xdr:colOff>
      <xdr:row>63</xdr:row>
      <xdr:rowOff>0</xdr:rowOff>
    </xdr:to>
    <xdr:sp macro="" textlink="">
      <xdr:nvSpPr>
        <xdr:cNvPr id="1410" name="AutoShape 46">
          <a:extLst>
            <a:ext uri="{FF2B5EF4-FFF2-40B4-BE49-F238E27FC236}">
              <a16:creationId xmlns:a16="http://schemas.microsoft.com/office/drawing/2014/main" id="{75B8C3C7-31BD-40E2-9D56-6D519FED35C7}"/>
            </a:ext>
          </a:extLst>
        </xdr:cNvPr>
        <xdr:cNvSpPr>
          <a:spLocks noChangeArrowheads="1"/>
        </xdr:cNvSpPr>
      </xdr:nvSpPr>
      <xdr:spPr bwMode="auto">
        <a:xfrm>
          <a:off x="4324350" y="11725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8</xdr:col>
      <xdr:colOff>0</xdr:colOff>
      <xdr:row>61</xdr:row>
      <xdr:rowOff>57150</xdr:rowOff>
    </xdr:from>
    <xdr:to>
      <xdr:col>9</xdr:col>
      <xdr:colOff>0</xdr:colOff>
      <xdr:row>63</xdr:row>
      <xdr:rowOff>0</xdr:rowOff>
    </xdr:to>
    <xdr:sp macro="" textlink="">
      <xdr:nvSpPr>
        <xdr:cNvPr id="1411" name="AutoShape 46">
          <a:extLst>
            <a:ext uri="{FF2B5EF4-FFF2-40B4-BE49-F238E27FC236}">
              <a16:creationId xmlns:a16="http://schemas.microsoft.com/office/drawing/2014/main" id="{FCCF43A7-D3BB-4449-809F-C3F3A57FD1F1}"/>
            </a:ext>
          </a:extLst>
        </xdr:cNvPr>
        <xdr:cNvSpPr>
          <a:spLocks noChangeArrowheads="1"/>
        </xdr:cNvSpPr>
      </xdr:nvSpPr>
      <xdr:spPr bwMode="auto">
        <a:xfrm>
          <a:off x="2409825" y="11725275"/>
          <a:ext cx="48577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61</xdr:row>
      <xdr:rowOff>57150</xdr:rowOff>
    </xdr:from>
    <xdr:to>
      <xdr:col>7</xdr:col>
      <xdr:colOff>0</xdr:colOff>
      <xdr:row>63</xdr:row>
      <xdr:rowOff>0</xdr:rowOff>
    </xdr:to>
    <xdr:sp macro="" textlink="">
      <xdr:nvSpPr>
        <xdr:cNvPr id="1412" name="AutoShape 46">
          <a:extLst>
            <a:ext uri="{FF2B5EF4-FFF2-40B4-BE49-F238E27FC236}">
              <a16:creationId xmlns:a16="http://schemas.microsoft.com/office/drawing/2014/main" id="{1581929C-53A5-45F8-823A-F2F2590F4C38}"/>
            </a:ext>
          </a:extLst>
        </xdr:cNvPr>
        <xdr:cNvSpPr>
          <a:spLocks noChangeArrowheads="1"/>
        </xdr:cNvSpPr>
      </xdr:nvSpPr>
      <xdr:spPr bwMode="auto">
        <a:xfrm>
          <a:off x="1819275" y="1172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61</xdr:row>
      <xdr:rowOff>57150</xdr:rowOff>
    </xdr:from>
    <xdr:to>
      <xdr:col>5</xdr:col>
      <xdr:colOff>0</xdr:colOff>
      <xdr:row>63</xdr:row>
      <xdr:rowOff>0</xdr:rowOff>
    </xdr:to>
    <xdr:sp macro="" textlink="">
      <xdr:nvSpPr>
        <xdr:cNvPr id="1413" name="AutoShape 46">
          <a:extLst>
            <a:ext uri="{FF2B5EF4-FFF2-40B4-BE49-F238E27FC236}">
              <a16:creationId xmlns:a16="http://schemas.microsoft.com/office/drawing/2014/main" id="{A0FFB648-A88F-4346-B76A-89269FD92E31}"/>
            </a:ext>
          </a:extLst>
        </xdr:cNvPr>
        <xdr:cNvSpPr>
          <a:spLocks noChangeArrowheads="1"/>
        </xdr:cNvSpPr>
      </xdr:nvSpPr>
      <xdr:spPr bwMode="auto">
        <a:xfrm>
          <a:off x="1095375" y="1172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61</xdr:row>
      <xdr:rowOff>57150</xdr:rowOff>
    </xdr:from>
    <xdr:to>
      <xdr:col>3</xdr:col>
      <xdr:colOff>0</xdr:colOff>
      <xdr:row>63</xdr:row>
      <xdr:rowOff>0</xdr:rowOff>
    </xdr:to>
    <xdr:sp macro="" textlink="">
      <xdr:nvSpPr>
        <xdr:cNvPr id="1414" name="AutoShape 46">
          <a:extLst>
            <a:ext uri="{FF2B5EF4-FFF2-40B4-BE49-F238E27FC236}">
              <a16:creationId xmlns:a16="http://schemas.microsoft.com/office/drawing/2014/main" id="{3D15D594-9A6F-43DB-BCC8-E8148F31DDA7}"/>
            </a:ext>
          </a:extLst>
        </xdr:cNvPr>
        <xdr:cNvSpPr>
          <a:spLocks noChangeArrowheads="1"/>
        </xdr:cNvSpPr>
      </xdr:nvSpPr>
      <xdr:spPr bwMode="auto">
        <a:xfrm>
          <a:off x="523875" y="1172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72</xdr:row>
      <xdr:rowOff>104775</xdr:rowOff>
    </xdr:from>
    <xdr:to>
      <xdr:col>6</xdr:col>
      <xdr:colOff>0</xdr:colOff>
      <xdr:row>73</xdr:row>
      <xdr:rowOff>19050</xdr:rowOff>
    </xdr:to>
    <xdr:grpSp>
      <xdr:nvGrpSpPr>
        <xdr:cNvPr id="1415" name="Group 1008">
          <a:extLst>
            <a:ext uri="{FF2B5EF4-FFF2-40B4-BE49-F238E27FC236}">
              <a16:creationId xmlns:a16="http://schemas.microsoft.com/office/drawing/2014/main" id="{766C9191-D642-40B3-9E31-9B57777F2224}"/>
            </a:ext>
          </a:extLst>
        </xdr:cNvPr>
        <xdr:cNvGrpSpPr>
          <a:grpSpLocks/>
        </xdr:cNvGrpSpPr>
      </xdr:nvGrpSpPr>
      <xdr:grpSpPr bwMode="auto">
        <a:xfrm>
          <a:off x="1943878" y="14288602"/>
          <a:ext cx="0" cy="102183"/>
          <a:chOff x="5475762" y="47760700"/>
          <a:chExt cx="314325" cy="230209"/>
        </a:xfrm>
      </xdr:grpSpPr>
      <xdr:cxnSp macro="">
        <xdr:nvCxnSpPr>
          <xdr:cNvPr id="1416" name="Straight Connector 1415">
            <a:extLst>
              <a:ext uri="{FF2B5EF4-FFF2-40B4-BE49-F238E27FC236}">
                <a16:creationId xmlns:a16="http://schemas.microsoft.com/office/drawing/2014/main" id="{D073F1FC-FEB0-D71C-EAAC-AB45719484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17" name="Straight Connector 529">
            <a:extLst>
              <a:ext uri="{FF2B5EF4-FFF2-40B4-BE49-F238E27FC236}">
                <a16:creationId xmlns:a16="http://schemas.microsoft.com/office/drawing/2014/main" id="{A52E6485-751D-B5BF-8577-F3AFEC3CC19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18" name="Straight Connector 531">
            <a:extLst>
              <a:ext uri="{FF2B5EF4-FFF2-40B4-BE49-F238E27FC236}">
                <a16:creationId xmlns:a16="http://schemas.microsoft.com/office/drawing/2014/main" id="{E85B3027-354E-B325-5CE6-FCB6BD3C60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19" name="Straight Connector 533">
            <a:extLst>
              <a:ext uri="{FF2B5EF4-FFF2-40B4-BE49-F238E27FC236}">
                <a16:creationId xmlns:a16="http://schemas.microsoft.com/office/drawing/2014/main" id="{EBF9AD06-2FEA-4701-9DB6-47FCA7C1A9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0" name="Straight Connector 535">
            <a:extLst>
              <a:ext uri="{FF2B5EF4-FFF2-40B4-BE49-F238E27FC236}">
                <a16:creationId xmlns:a16="http://schemas.microsoft.com/office/drawing/2014/main" id="{0D15720B-4FD1-660F-DFE9-A522596E1C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21" name="Straight Connector 537">
            <a:extLst>
              <a:ext uri="{FF2B5EF4-FFF2-40B4-BE49-F238E27FC236}">
                <a16:creationId xmlns:a16="http://schemas.microsoft.com/office/drawing/2014/main" id="{8FC7DE73-05C1-DECA-09D6-A0F715915B1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22" name="Group 1008">
          <a:extLst>
            <a:ext uri="{FF2B5EF4-FFF2-40B4-BE49-F238E27FC236}">
              <a16:creationId xmlns:a16="http://schemas.microsoft.com/office/drawing/2014/main" id="{CFA7FA8D-7A66-4BE2-A608-546FC850AD3B}"/>
            </a:ext>
          </a:extLst>
        </xdr:cNvPr>
        <xdr:cNvGrpSpPr>
          <a:grpSpLocks/>
        </xdr:cNvGrpSpPr>
      </xdr:nvGrpSpPr>
      <xdr:grpSpPr bwMode="auto">
        <a:xfrm>
          <a:off x="1943878" y="14288602"/>
          <a:ext cx="0" cy="102183"/>
          <a:chOff x="5475762" y="47760700"/>
          <a:chExt cx="314325" cy="230209"/>
        </a:xfrm>
      </xdr:grpSpPr>
      <xdr:cxnSp macro="">
        <xdr:nvCxnSpPr>
          <xdr:cNvPr id="1423" name="Straight Connector 1422">
            <a:extLst>
              <a:ext uri="{FF2B5EF4-FFF2-40B4-BE49-F238E27FC236}">
                <a16:creationId xmlns:a16="http://schemas.microsoft.com/office/drawing/2014/main" id="{D760F662-017E-FCB6-4A26-D58DF41E7C8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24" name="Straight Connector 529">
            <a:extLst>
              <a:ext uri="{FF2B5EF4-FFF2-40B4-BE49-F238E27FC236}">
                <a16:creationId xmlns:a16="http://schemas.microsoft.com/office/drawing/2014/main" id="{B7789F51-6AE2-5351-B6E2-98A1437EA2D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25" name="Straight Connector 531">
            <a:extLst>
              <a:ext uri="{FF2B5EF4-FFF2-40B4-BE49-F238E27FC236}">
                <a16:creationId xmlns:a16="http://schemas.microsoft.com/office/drawing/2014/main" id="{8CC8379E-3C98-B1B7-BBA0-8AAA9FFF75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26" name="Straight Connector 533">
            <a:extLst>
              <a:ext uri="{FF2B5EF4-FFF2-40B4-BE49-F238E27FC236}">
                <a16:creationId xmlns:a16="http://schemas.microsoft.com/office/drawing/2014/main" id="{B47B658E-F78A-E67E-9B51-D5F360419CA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7" name="Straight Connector 535">
            <a:extLst>
              <a:ext uri="{FF2B5EF4-FFF2-40B4-BE49-F238E27FC236}">
                <a16:creationId xmlns:a16="http://schemas.microsoft.com/office/drawing/2014/main" id="{31F40302-C88B-80D5-AA64-8AC99941AC5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28" name="Straight Connector 537">
            <a:extLst>
              <a:ext uri="{FF2B5EF4-FFF2-40B4-BE49-F238E27FC236}">
                <a16:creationId xmlns:a16="http://schemas.microsoft.com/office/drawing/2014/main" id="{1F845099-EF47-59B2-6773-1B4EF3F5EB3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47625</xdr:rowOff>
    </xdr:to>
    <xdr:grpSp>
      <xdr:nvGrpSpPr>
        <xdr:cNvPr id="1429" name="Group 1008">
          <a:extLst>
            <a:ext uri="{FF2B5EF4-FFF2-40B4-BE49-F238E27FC236}">
              <a16:creationId xmlns:a16="http://schemas.microsoft.com/office/drawing/2014/main" id="{AA783CE4-74E0-47D1-95E8-CCFBBE72D2BA}"/>
            </a:ext>
          </a:extLst>
        </xdr:cNvPr>
        <xdr:cNvGrpSpPr>
          <a:grpSpLocks/>
        </xdr:cNvGrpSpPr>
      </xdr:nvGrpSpPr>
      <xdr:grpSpPr bwMode="auto">
        <a:xfrm>
          <a:off x="1943878" y="14317177"/>
          <a:ext cx="0" cy="102183"/>
          <a:chOff x="5475762" y="47760700"/>
          <a:chExt cx="314325" cy="230209"/>
        </a:xfrm>
      </xdr:grpSpPr>
      <xdr:cxnSp macro="">
        <xdr:nvCxnSpPr>
          <xdr:cNvPr id="1430" name="Straight Connector 1429">
            <a:extLst>
              <a:ext uri="{FF2B5EF4-FFF2-40B4-BE49-F238E27FC236}">
                <a16:creationId xmlns:a16="http://schemas.microsoft.com/office/drawing/2014/main" id="{241C2E31-B7F9-1D0D-AB3A-71735B05965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1" name="Straight Connector 529">
            <a:extLst>
              <a:ext uri="{FF2B5EF4-FFF2-40B4-BE49-F238E27FC236}">
                <a16:creationId xmlns:a16="http://schemas.microsoft.com/office/drawing/2014/main" id="{A58DB5DC-C607-BB2D-BA9F-0DCE77D62F4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432" name="Straight Connector 531">
            <a:extLst>
              <a:ext uri="{FF2B5EF4-FFF2-40B4-BE49-F238E27FC236}">
                <a16:creationId xmlns:a16="http://schemas.microsoft.com/office/drawing/2014/main" id="{7D621591-4E1B-9513-A7FD-03F42B692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433" name="Straight Connector 533">
            <a:extLst>
              <a:ext uri="{FF2B5EF4-FFF2-40B4-BE49-F238E27FC236}">
                <a16:creationId xmlns:a16="http://schemas.microsoft.com/office/drawing/2014/main" id="{1D203285-25CF-7E6E-9355-AD8600F30BB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4" name="Straight Connector 535">
            <a:extLst>
              <a:ext uri="{FF2B5EF4-FFF2-40B4-BE49-F238E27FC236}">
                <a16:creationId xmlns:a16="http://schemas.microsoft.com/office/drawing/2014/main" id="{FEAACC1E-305E-A25B-321F-9E6321BD127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435" name="Straight Connector 537">
            <a:extLst>
              <a:ext uri="{FF2B5EF4-FFF2-40B4-BE49-F238E27FC236}">
                <a16:creationId xmlns:a16="http://schemas.microsoft.com/office/drawing/2014/main" id="{5CE0D304-16FF-492E-79D8-A045CF7B754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133350</xdr:rowOff>
    </xdr:from>
    <xdr:to>
      <xdr:col>6</xdr:col>
      <xdr:colOff>0</xdr:colOff>
      <xdr:row>73</xdr:row>
      <xdr:rowOff>57150</xdr:rowOff>
    </xdr:to>
    <xdr:grpSp>
      <xdr:nvGrpSpPr>
        <xdr:cNvPr id="1436" name="Group 1008">
          <a:extLst>
            <a:ext uri="{FF2B5EF4-FFF2-40B4-BE49-F238E27FC236}">
              <a16:creationId xmlns:a16="http://schemas.microsoft.com/office/drawing/2014/main" id="{B25D46D0-A02A-46C6-B9B1-FA821CC1EB07}"/>
            </a:ext>
          </a:extLst>
        </xdr:cNvPr>
        <xdr:cNvGrpSpPr>
          <a:grpSpLocks/>
        </xdr:cNvGrpSpPr>
      </xdr:nvGrpSpPr>
      <xdr:grpSpPr bwMode="auto">
        <a:xfrm>
          <a:off x="1943878" y="14317177"/>
          <a:ext cx="0" cy="111708"/>
          <a:chOff x="5475762" y="47760700"/>
          <a:chExt cx="314325" cy="230209"/>
        </a:xfrm>
      </xdr:grpSpPr>
      <xdr:cxnSp macro="">
        <xdr:nvCxnSpPr>
          <xdr:cNvPr id="1437" name="Straight Connector 1436">
            <a:extLst>
              <a:ext uri="{FF2B5EF4-FFF2-40B4-BE49-F238E27FC236}">
                <a16:creationId xmlns:a16="http://schemas.microsoft.com/office/drawing/2014/main" id="{E3345CFC-0083-C676-FE4E-3686853A138A}"/>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38" name="Straight Connector 529">
            <a:extLst>
              <a:ext uri="{FF2B5EF4-FFF2-40B4-BE49-F238E27FC236}">
                <a16:creationId xmlns:a16="http://schemas.microsoft.com/office/drawing/2014/main" id="{D2F1E192-E528-B7C4-73DB-D455FD9D6346}"/>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439" name="Straight Connector 531">
            <a:extLst>
              <a:ext uri="{FF2B5EF4-FFF2-40B4-BE49-F238E27FC236}">
                <a16:creationId xmlns:a16="http://schemas.microsoft.com/office/drawing/2014/main" id="{5B523820-6FF5-AA99-D6F6-65A3BD8F7EA1}"/>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440" name="Straight Connector 533">
            <a:extLst>
              <a:ext uri="{FF2B5EF4-FFF2-40B4-BE49-F238E27FC236}">
                <a16:creationId xmlns:a16="http://schemas.microsoft.com/office/drawing/2014/main" id="{EE213CE3-742B-8201-E189-1BF1953935C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1" name="Straight Connector 535">
            <a:extLst>
              <a:ext uri="{FF2B5EF4-FFF2-40B4-BE49-F238E27FC236}">
                <a16:creationId xmlns:a16="http://schemas.microsoft.com/office/drawing/2014/main" id="{46BE2E05-B719-8CC8-45B2-16F9F319DACE}"/>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442" name="Straight Connector 537">
            <a:extLst>
              <a:ext uri="{FF2B5EF4-FFF2-40B4-BE49-F238E27FC236}">
                <a16:creationId xmlns:a16="http://schemas.microsoft.com/office/drawing/2014/main" id="{F9BB9DFB-03D3-27CE-D4D2-5306DFD968B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43" name="Group 1008">
          <a:extLst>
            <a:ext uri="{FF2B5EF4-FFF2-40B4-BE49-F238E27FC236}">
              <a16:creationId xmlns:a16="http://schemas.microsoft.com/office/drawing/2014/main" id="{8FF10C68-6FEF-45A1-8F2E-BEEA459D9E74}"/>
            </a:ext>
          </a:extLst>
        </xdr:cNvPr>
        <xdr:cNvGrpSpPr>
          <a:grpSpLocks/>
        </xdr:cNvGrpSpPr>
      </xdr:nvGrpSpPr>
      <xdr:grpSpPr bwMode="auto">
        <a:xfrm>
          <a:off x="1943878" y="14288602"/>
          <a:ext cx="0" cy="102183"/>
          <a:chOff x="5475762" y="47760700"/>
          <a:chExt cx="314325" cy="230209"/>
        </a:xfrm>
      </xdr:grpSpPr>
      <xdr:cxnSp macro="">
        <xdr:nvCxnSpPr>
          <xdr:cNvPr id="1444" name="Straight Connector 1443">
            <a:extLst>
              <a:ext uri="{FF2B5EF4-FFF2-40B4-BE49-F238E27FC236}">
                <a16:creationId xmlns:a16="http://schemas.microsoft.com/office/drawing/2014/main" id="{CB8008DF-A551-6AAB-1517-CCEAE14CD2F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45" name="Straight Connector 529">
            <a:extLst>
              <a:ext uri="{FF2B5EF4-FFF2-40B4-BE49-F238E27FC236}">
                <a16:creationId xmlns:a16="http://schemas.microsoft.com/office/drawing/2014/main" id="{66FA7E9B-91BC-9570-6B4A-D920631A5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46" name="Straight Connector 531">
            <a:extLst>
              <a:ext uri="{FF2B5EF4-FFF2-40B4-BE49-F238E27FC236}">
                <a16:creationId xmlns:a16="http://schemas.microsoft.com/office/drawing/2014/main" id="{BA63EFAE-3F9E-418B-8528-A2615D2BD5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47" name="Straight Connector 533">
            <a:extLst>
              <a:ext uri="{FF2B5EF4-FFF2-40B4-BE49-F238E27FC236}">
                <a16:creationId xmlns:a16="http://schemas.microsoft.com/office/drawing/2014/main" id="{0F0BE847-1445-412C-B6ED-6774839E79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8" name="Straight Connector 535">
            <a:extLst>
              <a:ext uri="{FF2B5EF4-FFF2-40B4-BE49-F238E27FC236}">
                <a16:creationId xmlns:a16="http://schemas.microsoft.com/office/drawing/2014/main" id="{24497823-9B6D-AA75-6E10-89718989B9F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49" name="Straight Connector 537">
            <a:extLst>
              <a:ext uri="{FF2B5EF4-FFF2-40B4-BE49-F238E27FC236}">
                <a16:creationId xmlns:a16="http://schemas.microsoft.com/office/drawing/2014/main" id="{ED2A64C5-4879-617A-5D89-E5BE6817BD0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0" name="Group 1008">
          <a:extLst>
            <a:ext uri="{FF2B5EF4-FFF2-40B4-BE49-F238E27FC236}">
              <a16:creationId xmlns:a16="http://schemas.microsoft.com/office/drawing/2014/main" id="{81223494-9A73-4789-8043-38BEFAF0373D}"/>
            </a:ext>
          </a:extLst>
        </xdr:cNvPr>
        <xdr:cNvGrpSpPr>
          <a:grpSpLocks/>
        </xdr:cNvGrpSpPr>
      </xdr:nvGrpSpPr>
      <xdr:grpSpPr bwMode="auto">
        <a:xfrm>
          <a:off x="1943878" y="14288602"/>
          <a:ext cx="0" cy="102183"/>
          <a:chOff x="5475762" y="47760700"/>
          <a:chExt cx="314325" cy="230209"/>
        </a:xfrm>
      </xdr:grpSpPr>
      <xdr:cxnSp macro="">
        <xdr:nvCxnSpPr>
          <xdr:cNvPr id="1451" name="Straight Connector 1450">
            <a:extLst>
              <a:ext uri="{FF2B5EF4-FFF2-40B4-BE49-F238E27FC236}">
                <a16:creationId xmlns:a16="http://schemas.microsoft.com/office/drawing/2014/main" id="{DD1FD04E-79E7-109B-0137-8DC6D5E59A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2" name="Straight Connector 529">
            <a:extLst>
              <a:ext uri="{FF2B5EF4-FFF2-40B4-BE49-F238E27FC236}">
                <a16:creationId xmlns:a16="http://schemas.microsoft.com/office/drawing/2014/main" id="{B10FCA9E-1799-65AC-CB3E-F9980A8140B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53" name="Straight Connector 531">
            <a:extLst>
              <a:ext uri="{FF2B5EF4-FFF2-40B4-BE49-F238E27FC236}">
                <a16:creationId xmlns:a16="http://schemas.microsoft.com/office/drawing/2014/main" id="{CE843AA0-5B3E-41D6-3380-F589D87A13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54" name="Straight Connector 533">
            <a:extLst>
              <a:ext uri="{FF2B5EF4-FFF2-40B4-BE49-F238E27FC236}">
                <a16:creationId xmlns:a16="http://schemas.microsoft.com/office/drawing/2014/main" id="{6F848D54-7265-9161-152A-A65DAB2D25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5" name="Straight Connector 535">
            <a:extLst>
              <a:ext uri="{FF2B5EF4-FFF2-40B4-BE49-F238E27FC236}">
                <a16:creationId xmlns:a16="http://schemas.microsoft.com/office/drawing/2014/main" id="{BA7D4F56-607B-41C4-9BF9-25F03E2610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56" name="Straight Connector 537">
            <a:extLst>
              <a:ext uri="{FF2B5EF4-FFF2-40B4-BE49-F238E27FC236}">
                <a16:creationId xmlns:a16="http://schemas.microsoft.com/office/drawing/2014/main" id="{5C877D45-6268-DC56-1B7A-26B2A8D553E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57" name="Group 1008">
          <a:extLst>
            <a:ext uri="{FF2B5EF4-FFF2-40B4-BE49-F238E27FC236}">
              <a16:creationId xmlns:a16="http://schemas.microsoft.com/office/drawing/2014/main" id="{D6F95D16-BC96-4398-821A-4228CD198D55}"/>
            </a:ext>
          </a:extLst>
        </xdr:cNvPr>
        <xdr:cNvGrpSpPr>
          <a:grpSpLocks/>
        </xdr:cNvGrpSpPr>
      </xdr:nvGrpSpPr>
      <xdr:grpSpPr bwMode="auto">
        <a:xfrm>
          <a:off x="1943878" y="14288602"/>
          <a:ext cx="0" cy="102183"/>
          <a:chOff x="5475762" y="47760700"/>
          <a:chExt cx="314325" cy="230209"/>
        </a:xfrm>
      </xdr:grpSpPr>
      <xdr:cxnSp macro="">
        <xdr:nvCxnSpPr>
          <xdr:cNvPr id="1458" name="Straight Connector 1457">
            <a:extLst>
              <a:ext uri="{FF2B5EF4-FFF2-40B4-BE49-F238E27FC236}">
                <a16:creationId xmlns:a16="http://schemas.microsoft.com/office/drawing/2014/main" id="{A807DA4A-ACE6-1CD5-7E81-3603D8E098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59" name="Straight Connector 529">
            <a:extLst>
              <a:ext uri="{FF2B5EF4-FFF2-40B4-BE49-F238E27FC236}">
                <a16:creationId xmlns:a16="http://schemas.microsoft.com/office/drawing/2014/main" id="{BB5CB81B-B8BD-680D-39E2-2D30C466C87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0" name="Straight Connector 531">
            <a:extLst>
              <a:ext uri="{FF2B5EF4-FFF2-40B4-BE49-F238E27FC236}">
                <a16:creationId xmlns:a16="http://schemas.microsoft.com/office/drawing/2014/main" id="{6D6CE7A6-ACD5-CB10-2381-F262F8EF521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1" name="Straight Connector 533">
            <a:extLst>
              <a:ext uri="{FF2B5EF4-FFF2-40B4-BE49-F238E27FC236}">
                <a16:creationId xmlns:a16="http://schemas.microsoft.com/office/drawing/2014/main" id="{5D990873-51B9-16D9-699D-E62660D00C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2" name="Straight Connector 535">
            <a:extLst>
              <a:ext uri="{FF2B5EF4-FFF2-40B4-BE49-F238E27FC236}">
                <a16:creationId xmlns:a16="http://schemas.microsoft.com/office/drawing/2014/main" id="{B359BEA7-E8E7-69E4-8831-41EEC19780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3" name="Straight Connector 537">
            <a:extLst>
              <a:ext uri="{FF2B5EF4-FFF2-40B4-BE49-F238E27FC236}">
                <a16:creationId xmlns:a16="http://schemas.microsoft.com/office/drawing/2014/main" id="{187FA52A-CB9A-2758-8C6D-7D9030443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64" name="Group 1008">
          <a:extLst>
            <a:ext uri="{FF2B5EF4-FFF2-40B4-BE49-F238E27FC236}">
              <a16:creationId xmlns:a16="http://schemas.microsoft.com/office/drawing/2014/main" id="{6FCE3CCA-A207-411F-B312-8475B5A689A3}"/>
            </a:ext>
          </a:extLst>
        </xdr:cNvPr>
        <xdr:cNvGrpSpPr>
          <a:grpSpLocks/>
        </xdr:cNvGrpSpPr>
      </xdr:nvGrpSpPr>
      <xdr:grpSpPr bwMode="auto">
        <a:xfrm>
          <a:off x="1943878" y="14288602"/>
          <a:ext cx="0" cy="102183"/>
          <a:chOff x="5475762" y="47760700"/>
          <a:chExt cx="314325" cy="230209"/>
        </a:xfrm>
      </xdr:grpSpPr>
      <xdr:cxnSp macro="">
        <xdr:nvCxnSpPr>
          <xdr:cNvPr id="1465" name="Straight Connector 1464">
            <a:extLst>
              <a:ext uri="{FF2B5EF4-FFF2-40B4-BE49-F238E27FC236}">
                <a16:creationId xmlns:a16="http://schemas.microsoft.com/office/drawing/2014/main" id="{828F1A04-4C84-AD90-5346-6B2E932428F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66" name="Straight Connector 529">
            <a:extLst>
              <a:ext uri="{FF2B5EF4-FFF2-40B4-BE49-F238E27FC236}">
                <a16:creationId xmlns:a16="http://schemas.microsoft.com/office/drawing/2014/main" id="{C53DA44B-B31E-988C-66B4-CD2B9784BA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67" name="Straight Connector 531">
            <a:extLst>
              <a:ext uri="{FF2B5EF4-FFF2-40B4-BE49-F238E27FC236}">
                <a16:creationId xmlns:a16="http://schemas.microsoft.com/office/drawing/2014/main" id="{2000810B-0661-0FBB-56DC-F1AD186972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68" name="Straight Connector 533">
            <a:extLst>
              <a:ext uri="{FF2B5EF4-FFF2-40B4-BE49-F238E27FC236}">
                <a16:creationId xmlns:a16="http://schemas.microsoft.com/office/drawing/2014/main" id="{352192CA-65BE-D3E0-3796-FDE4403727F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69" name="Straight Connector 535">
            <a:extLst>
              <a:ext uri="{FF2B5EF4-FFF2-40B4-BE49-F238E27FC236}">
                <a16:creationId xmlns:a16="http://schemas.microsoft.com/office/drawing/2014/main" id="{3DC8D165-E897-900A-2A02-AA003397D1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0" name="Straight Connector 537">
            <a:extLst>
              <a:ext uri="{FF2B5EF4-FFF2-40B4-BE49-F238E27FC236}">
                <a16:creationId xmlns:a16="http://schemas.microsoft.com/office/drawing/2014/main" id="{BF9EFFC5-6548-C85A-0E45-333E529919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1" name="Group 1008">
          <a:extLst>
            <a:ext uri="{FF2B5EF4-FFF2-40B4-BE49-F238E27FC236}">
              <a16:creationId xmlns:a16="http://schemas.microsoft.com/office/drawing/2014/main" id="{EF085E14-77F0-4567-A74C-C46149B0519F}"/>
            </a:ext>
          </a:extLst>
        </xdr:cNvPr>
        <xdr:cNvGrpSpPr>
          <a:grpSpLocks/>
        </xdr:cNvGrpSpPr>
      </xdr:nvGrpSpPr>
      <xdr:grpSpPr bwMode="auto">
        <a:xfrm>
          <a:off x="1943878" y="14288602"/>
          <a:ext cx="0" cy="102183"/>
          <a:chOff x="5475762" y="47760700"/>
          <a:chExt cx="314325" cy="230209"/>
        </a:xfrm>
      </xdr:grpSpPr>
      <xdr:cxnSp macro="">
        <xdr:nvCxnSpPr>
          <xdr:cNvPr id="1472" name="Straight Connector 1471">
            <a:extLst>
              <a:ext uri="{FF2B5EF4-FFF2-40B4-BE49-F238E27FC236}">
                <a16:creationId xmlns:a16="http://schemas.microsoft.com/office/drawing/2014/main" id="{693B7F42-9DD9-F828-2C5B-31058D652F9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73" name="Straight Connector 529">
            <a:extLst>
              <a:ext uri="{FF2B5EF4-FFF2-40B4-BE49-F238E27FC236}">
                <a16:creationId xmlns:a16="http://schemas.microsoft.com/office/drawing/2014/main" id="{5F717595-D42E-D808-7F09-16A372DF17C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74" name="Straight Connector 531">
            <a:extLst>
              <a:ext uri="{FF2B5EF4-FFF2-40B4-BE49-F238E27FC236}">
                <a16:creationId xmlns:a16="http://schemas.microsoft.com/office/drawing/2014/main" id="{6A396C3B-B995-00C2-ACBA-D896AE16DD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75" name="Straight Connector 533">
            <a:extLst>
              <a:ext uri="{FF2B5EF4-FFF2-40B4-BE49-F238E27FC236}">
                <a16:creationId xmlns:a16="http://schemas.microsoft.com/office/drawing/2014/main" id="{E0F0E32C-5B63-DFFD-DA4A-D777B5B2DA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6" name="Straight Connector 535">
            <a:extLst>
              <a:ext uri="{FF2B5EF4-FFF2-40B4-BE49-F238E27FC236}">
                <a16:creationId xmlns:a16="http://schemas.microsoft.com/office/drawing/2014/main" id="{B6216BA8-425C-7BBD-E4F8-6C52F8F24C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77" name="Straight Connector 537">
            <a:extLst>
              <a:ext uri="{FF2B5EF4-FFF2-40B4-BE49-F238E27FC236}">
                <a16:creationId xmlns:a16="http://schemas.microsoft.com/office/drawing/2014/main" id="{F32DC774-63F8-0536-FAC6-8AA27E9AFF5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78" name="Group 1008">
          <a:extLst>
            <a:ext uri="{FF2B5EF4-FFF2-40B4-BE49-F238E27FC236}">
              <a16:creationId xmlns:a16="http://schemas.microsoft.com/office/drawing/2014/main" id="{53C23717-9C35-4D9F-B708-9C0229E29B27}"/>
            </a:ext>
          </a:extLst>
        </xdr:cNvPr>
        <xdr:cNvGrpSpPr>
          <a:grpSpLocks/>
        </xdr:cNvGrpSpPr>
      </xdr:nvGrpSpPr>
      <xdr:grpSpPr bwMode="auto">
        <a:xfrm>
          <a:off x="1943878" y="14288602"/>
          <a:ext cx="0" cy="102183"/>
          <a:chOff x="5475762" y="47760700"/>
          <a:chExt cx="314325" cy="230209"/>
        </a:xfrm>
      </xdr:grpSpPr>
      <xdr:cxnSp macro="">
        <xdr:nvCxnSpPr>
          <xdr:cNvPr id="1479" name="Straight Connector 1478">
            <a:extLst>
              <a:ext uri="{FF2B5EF4-FFF2-40B4-BE49-F238E27FC236}">
                <a16:creationId xmlns:a16="http://schemas.microsoft.com/office/drawing/2014/main" id="{963DA06A-EB37-B15B-25F7-27A15647B3E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0" name="Straight Connector 529">
            <a:extLst>
              <a:ext uri="{FF2B5EF4-FFF2-40B4-BE49-F238E27FC236}">
                <a16:creationId xmlns:a16="http://schemas.microsoft.com/office/drawing/2014/main" id="{8AADA340-EAD3-A24F-997D-E21A118E4D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1" name="Straight Connector 531">
            <a:extLst>
              <a:ext uri="{FF2B5EF4-FFF2-40B4-BE49-F238E27FC236}">
                <a16:creationId xmlns:a16="http://schemas.microsoft.com/office/drawing/2014/main" id="{854E01D2-2FA6-4FF4-7986-581AB129312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2" name="Straight Connector 533">
            <a:extLst>
              <a:ext uri="{FF2B5EF4-FFF2-40B4-BE49-F238E27FC236}">
                <a16:creationId xmlns:a16="http://schemas.microsoft.com/office/drawing/2014/main" id="{E4D3DA7D-2128-0A08-1BAC-D1550A93F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3" name="Straight Connector 535">
            <a:extLst>
              <a:ext uri="{FF2B5EF4-FFF2-40B4-BE49-F238E27FC236}">
                <a16:creationId xmlns:a16="http://schemas.microsoft.com/office/drawing/2014/main" id="{94178DFF-EC46-6EC1-7584-8EBA2E0E82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84" name="Straight Connector 537">
            <a:extLst>
              <a:ext uri="{FF2B5EF4-FFF2-40B4-BE49-F238E27FC236}">
                <a16:creationId xmlns:a16="http://schemas.microsoft.com/office/drawing/2014/main" id="{85BEE3A6-0481-FA9A-9916-2EC7A762EAC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85" name="Group 1008">
          <a:extLst>
            <a:ext uri="{FF2B5EF4-FFF2-40B4-BE49-F238E27FC236}">
              <a16:creationId xmlns:a16="http://schemas.microsoft.com/office/drawing/2014/main" id="{114119B4-0D2D-4549-9DD9-6A16FB16A970}"/>
            </a:ext>
          </a:extLst>
        </xdr:cNvPr>
        <xdr:cNvGrpSpPr>
          <a:grpSpLocks/>
        </xdr:cNvGrpSpPr>
      </xdr:nvGrpSpPr>
      <xdr:grpSpPr bwMode="auto">
        <a:xfrm>
          <a:off x="1943878" y="14288602"/>
          <a:ext cx="0" cy="102183"/>
          <a:chOff x="5475762" y="47760700"/>
          <a:chExt cx="314325" cy="230209"/>
        </a:xfrm>
      </xdr:grpSpPr>
      <xdr:cxnSp macro="">
        <xdr:nvCxnSpPr>
          <xdr:cNvPr id="1486" name="Straight Connector 1485">
            <a:extLst>
              <a:ext uri="{FF2B5EF4-FFF2-40B4-BE49-F238E27FC236}">
                <a16:creationId xmlns:a16="http://schemas.microsoft.com/office/drawing/2014/main" id="{41E70CA0-AA13-5910-FE2A-A0F6778527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87" name="Straight Connector 529">
            <a:extLst>
              <a:ext uri="{FF2B5EF4-FFF2-40B4-BE49-F238E27FC236}">
                <a16:creationId xmlns:a16="http://schemas.microsoft.com/office/drawing/2014/main" id="{E23E365E-01B1-6FF9-E775-EF567060AF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88" name="Straight Connector 531">
            <a:extLst>
              <a:ext uri="{FF2B5EF4-FFF2-40B4-BE49-F238E27FC236}">
                <a16:creationId xmlns:a16="http://schemas.microsoft.com/office/drawing/2014/main" id="{605BA57C-F75D-F222-173A-93C26C37DB3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89" name="Straight Connector 533">
            <a:extLst>
              <a:ext uri="{FF2B5EF4-FFF2-40B4-BE49-F238E27FC236}">
                <a16:creationId xmlns:a16="http://schemas.microsoft.com/office/drawing/2014/main" id="{2F628D0D-A23E-DE92-8B4E-90AF124F77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0" name="Straight Connector 535">
            <a:extLst>
              <a:ext uri="{FF2B5EF4-FFF2-40B4-BE49-F238E27FC236}">
                <a16:creationId xmlns:a16="http://schemas.microsoft.com/office/drawing/2014/main" id="{3A2B72E0-4700-2E9A-210B-30CF1D3296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1" name="Straight Connector 537">
            <a:extLst>
              <a:ext uri="{FF2B5EF4-FFF2-40B4-BE49-F238E27FC236}">
                <a16:creationId xmlns:a16="http://schemas.microsoft.com/office/drawing/2014/main" id="{D8CF3386-2439-702F-F2E5-4EDC225141D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2" name="Group 1008">
          <a:extLst>
            <a:ext uri="{FF2B5EF4-FFF2-40B4-BE49-F238E27FC236}">
              <a16:creationId xmlns:a16="http://schemas.microsoft.com/office/drawing/2014/main" id="{AFEC6586-6911-42AB-B7A6-F512CB826748}"/>
            </a:ext>
          </a:extLst>
        </xdr:cNvPr>
        <xdr:cNvGrpSpPr>
          <a:grpSpLocks/>
        </xdr:cNvGrpSpPr>
      </xdr:nvGrpSpPr>
      <xdr:grpSpPr bwMode="auto">
        <a:xfrm>
          <a:off x="1943878" y="14288602"/>
          <a:ext cx="0" cy="102183"/>
          <a:chOff x="5475762" y="47760700"/>
          <a:chExt cx="314325" cy="230209"/>
        </a:xfrm>
      </xdr:grpSpPr>
      <xdr:cxnSp macro="">
        <xdr:nvCxnSpPr>
          <xdr:cNvPr id="1493" name="Straight Connector 1492">
            <a:extLst>
              <a:ext uri="{FF2B5EF4-FFF2-40B4-BE49-F238E27FC236}">
                <a16:creationId xmlns:a16="http://schemas.microsoft.com/office/drawing/2014/main" id="{EE340273-BFBD-28B3-AEC7-DFB58319DE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494" name="Straight Connector 529">
            <a:extLst>
              <a:ext uri="{FF2B5EF4-FFF2-40B4-BE49-F238E27FC236}">
                <a16:creationId xmlns:a16="http://schemas.microsoft.com/office/drawing/2014/main" id="{9C654EDA-51B8-78D9-C89E-F61725C1FD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495" name="Straight Connector 531">
            <a:extLst>
              <a:ext uri="{FF2B5EF4-FFF2-40B4-BE49-F238E27FC236}">
                <a16:creationId xmlns:a16="http://schemas.microsoft.com/office/drawing/2014/main" id="{4AE605EC-7359-4170-66B0-777AC39DB2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496" name="Straight Connector 533">
            <a:extLst>
              <a:ext uri="{FF2B5EF4-FFF2-40B4-BE49-F238E27FC236}">
                <a16:creationId xmlns:a16="http://schemas.microsoft.com/office/drawing/2014/main" id="{789D9DBB-F5B9-E14E-3174-1866B63BF7F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7" name="Straight Connector 535">
            <a:extLst>
              <a:ext uri="{FF2B5EF4-FFF2-40B4-BE49-F238E27FC236}">
                <a16:creationId xmlns:a16="http://schemas.microsoft.com/office/drawing/2014/main" id="{3999EC2E-F80C-FC6B-6F21-301F75845FA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498" name="Straight Connector 537">
            <a:extLst>
              <a:ext uri="{FF2B5EF4-FFF2-40B4-BE49-F238E27FC236}">
                <a16:creationId xmlns:a16="http://schemas.microsoft.com/office/drawing/2014/main" id="{B14D3C4F-2A5D-DA80-634E-78B88319F7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499" name="Group 1008">
          <a:extLst>
            <a:ext uri="{FF2B5EF4-FFF2-40B4-BE49-F238E27FC236}">
              <a16:creationId xmlns:a16="http://schemas.microsoft.com/office/drawing/2014/main" id="{D91928FD-927A-48C8-ACE2-167BDB92B073}"/>
            </a:ext>
          </a:extLst>
        </xdr:cNvPr>
        <xdr:cNvGrpSpPr>
          <a:grpSpLocks/>
        </xdr:cNvGrpSpPr>
      </xdr:nvGrpSpPr>
      <xdr:grpSpPr bwMode="auto">
        <a:xfrm>
          <a:off x="1943878" y="14288602"/>
          <a:ext cx="0" cy="102183"/>
          <a:chOff x="5475762" y="47760700"/>
          <a:chExt cx="314325" cy="230209"/>
        </a:xfrm>
      </xdr:grpSpPr>
      <xdr:cxnSp macro="">
        <xdr:nvCxnSpPr>
          <xdr:cNvPr id="1500" name="Straight Connector 1499">
            <a:extLst>
              <a:ext uri="{FF2B5EF4-FFF2-40B4-BE49-F238E27FC236}">
                <a16:creationId xmlns:a16="http://schemas.microsoft.com/office/drawing/2014/main" id="{8D2BF1E0-B777-0850-F02A-E1E4DD55D41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1" name="Straight Connector 529">
            <a:extLst>
              <a:ext uri="{FF2B5EF4-FFF2-40B4-BE49-F238E27FC236}">
                <a16:creationId xmlns:a16="http://schemas.microsoft.com/office/drawing/2014/main" id="{9818CA4C-D3FE-6577-D5C5-0DAD6EBE434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2" name="Straight Connector 531">
            <a:extLst>
              <a:ext uri="{FF2B5EF4-FFF2-40B4-BE49-F238E27FC236}">
                <a16:creationId xmlns:a16="http://schemas.microsoft.com/office/drawing/2014/main" id="{7B1336AF-24EF-EEFC-959A-8900D0695C7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03" name="Straight Connector 533">
            <a:extLst>
              <a:ext uri="{FF2B5EF4-FFF2-40B4-BE49-F238E27FC236}">
                <a16:creationId xmlns:a16="http://schemas.microsoft.com/office/drawing/2014/main" id="{505F7F16-FE8C-6199-6C89-BAC88FBC8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4" name="Straight Connector 535">
            <a:extLst>
              <a:ext uri="{FF2B5EF4-FFF2-40B4-BE49-F238E27FC236}">
                <a16:creationId xmlns:a16="http://schemas.microsoft.com/office/drawing/2014/main" id="{AEB9F7AA-F36D-06D8-2D1C-D635A3F49D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05" name="Straight Connector 537">
            <a:extLst>
              <a:ext uri="{FF2B5EF4-FFF2-40B4-BE49-F238E27FC236}">
                <a16:creationId xmlns:a16="http://schemas.microsoft.com/office/drawing/2014/main" id="{22FAB172-6AF2-0905-012A-4D7258AFA3A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06" name="Group 1008">
          <a:extLst>
            <a:ext uri="{FF2B5EF4-FFF2-40B4-BE49-F238E27FC236}">
              <a16:creationId xmlns:a16="http://schemas.microsoft.com/office/drawing/2014/main" id="{E26E6C6C-856F-4BDD-99B8-AAE41B92F2D4}"/>
            </a:ext>
          </a:extLst>
        </xdr:cNvPr>
        <xdr:cNvGrpSpPr>
          <a:grpSpLocks/>
        </xdr:cNvGrpSpPr>
      </xdr:nvGrpSpPr>
      <xdr:grpSpPr bwMode="auto">
        <a:xfrm>
          <a:off x="1943878" y="14288602"/>
          <a:ext cx="0" cy="102183"/>
          <a:chOff x="5475762" y="47760700"/>
          <a:chExt cx="314325" cy="230209"/>
        </a:xfrm>
      </xdr:grpSpPr>
      <xdr:cxnSp macro="">
        <xdr:nvCxnSpPr>
          <xdr:cNvPr id="1507" name="Straight Connector 1506">
            <a:extLst>
              <a:ext uri="{FF2B5EF4-FFF2-40B4-BE49-F238E27FC236}">
                <a16:creationId xmlns:a16="http://schemas.microsoft.com/office/drawing/2014/main" id="{0227BEC0-075C-6519-35B8-564085288D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08" name="Straight Connector 529">
            <a:extLst>
              <a:ext uri="{FF2B5EF4-FFF2-40B4-BE49-F238E27FC236}">
                <a16:creationId xmlns:a16="http://schemas.microsoft.com/office/drawing/2014/main" id="{4F24DDEF-3DBB-B587-2F1E-637F24351DE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09" name="Straight Connector 531">
            <a:extLst>
              <a:ext uri="{FF2B5EF4-FFF2-40B4-BE49-F238E27FC236}">
                <a16:creationId xmlns:a16="http://schemas.microsoft.com/office/drawing/2014/main" id="{05E129EF-CE90-B01A-62DD-468BC40A0F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0" name="Straight Connector 533">
            <a:extLst>
              <a:ext uri="{FF2B5EF4-FFF2-40B4-BE49-F238E27FC236}">
                <a16:creationId xmlns:a16="http://schemas.microsoft.com/office/drawing/2014/main" id="{1ADDD07D-1867-15D4-C3B9-4D2252E76D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1" name="Straight Connector 535">
            <a:extLst>
              <a:ext uri="{FF2B5EF4-FFF2-40B4-BE49-F238E27FC236}">
                <a16:creationId xmlns:a16="http://schemas.microsoft.com/office/drawing/2014/main" id="{78F6DC38-3691-24F0-009A-D0147AC0316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2" name="Straight Connector 537">
            <a:extLst>
              <a:ext uri="{FF2B5EF4-FFF2-40B4-BE49-F238E27FC236}">
                <a16:creationId xmlns:a16="http://schemas.microsoft.com/office/drawing/2014/main" id="{F72AFCB4-113C-99F6-CEB7-E43335F945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13" name="Group 1008">
          <a:extLst>
            <a:ext uri="{FF2B5EF4-FFF2-40B4-BE49-F238E27FC236}">
              <a16:creationId xmlns:a16="http://schemas.microsoft.com/office/drawing/2014/main" id="{F36ABCC7-E7EE-4EAD-9C78-7F3821B608D9}"/>
            </a:ext>
          </a:extLst>
        </xdr:cNvPr>
        <xdr:cNvGrpSpPr>
          <a:grpSpLocks/>
        </xdr:cNvGrpSpPr>
      </xdr:nvGrpSpPr>
      <xdr:grpSpPr bwMode="auto">
        <a:xfrm>
          <a:off x="1943878" y="14288602"/>
          <a:ext cx="0" cy="102183"/>
          <a:chOff x="5475762" y="47760700"/>
          <a:chExt cx="314325" cy="230209"/>
        </a:xfrm>
      </xdr:grpSpPr>
      <xdr:cxnSp macro="">
        <xdr:nvCxnSpPr>
          <xdr:cNvPr id="1514" name="Straight Connector 1513">
            <a:extLst>
              <a:ext uri="{FF2B5EF4-FFF2-40B4-BE49-F238E27FC236}">
                <a16:creationId xmlns:a16="http://schemas.microsoft.com/office/drawing/2014/main" id="{935562DE-616C-5818-753D-C90001E3097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15" name="Straight Connector 529">
            <a:extLst>
              <a:ext uri="{FF2B5EF4-FFF2-40B4-BE49-F238E27FC236}">
                <a16:creationId xmlns:a16="http://schemas.microsoft.com/office/drawing/2014/main" id="{2B5C1293-D773-4B8A-CCA7-7832FC1E76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16" name="Straight Connector 531">
            <a:extLst>
              <a:ext uri="{FF2B5EF4-FFF2-40B4-BE49-F238E27FC236}">
                <a16:creationId xmlns:a16="http://schemas.microsoft.com/office/drawing/2014/main" id="{D1D2C622-FC25-16A2-4FC1-98752D2DF7F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17" name="Straight Connector 533">
            <a:extLst>
              <a:ext uri="{FF2B5EF4-FFF2-40B4-BE49-F238E27FC236}">
                <a16:creationId xmlns:a16="http://schemas.microsoft.com/office/drawing/2014/main" id="{91DA6E61-06BF-08C7-D216-CA84F0DE97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8" name="Straight Connector 535">
            <a:extLst>
              <a:ext uri="{FF2B5EF4-FFF2-40B4-BE49-F238E27FC236}">
                <a16:creationId xmlns:a16="http://schemas.microsoft.com/office/drawing/2014/main" id="{963A7427-6057-4867-CADA-F9AC9E2171F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19" name="Straight Connector 537">
            <a:extLst>
              <a:ext uri="{FF2B5EF4-FFF2-40B4-BE49-F238E27FC236}">
                <a16:creationId xmlns:a16="http://schemas.microsoft.com/office/drawing/2014/main" id="{EFF1774C-33B6-592B-3FF6-6BBD5D507F7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0" name="Group 1008">
          <a:extLst>
            <a:ext uri="{FF2B5EF4-FFF2-40B4-BE49-F238E27FC236}">
              <a16:creationId xmlns:a16="http://schemas.microsoft.com/office/drawing/2014/main" id="{4F78AA29-14D9-4A6E-9310-6FB8F8FE4AE0}"/>
            </a:ext>
          </a:extLst>
        </xdr:cNvPr>
        <xdr:cNvGrpSpPr>
          <a:grpSpLocks/>
        </xdr:cNvGrpSpPr>
      </xdr:nvGrpSpPr>
      <xdr:grpSpPr bwMode="auto">
        <a:xfrm>
          <a:off x="1943878" y="14288602"/>
          <a:ext cx="0" cy="102183"/>
          <a:chOff x="5475762" y="47760700"/>
          <a:chExt cx="314325" cy="230209"/>
        </a:xfrm>
      </xdr:grpSpPr>
      <xdr:cxnSp macro="">
        <xdr:nvCxnSpPr>
          <xdr:cNvPr id="1521" name="Straight Connector 1520">
            <a:extLst>
              <a:ext uri="{FF2B5EF4-FFF2-40B4-BE49-F238E27FC236}">
                <a16:creationId xmlns:a16="http://schemas.microsoft.com/office/drawing/2014/main" id="{CBFFE2F8-1DC5-F23A-6664-E00613DEAA6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2" name="Straight Connector 529">
            <a:extLst>
              <a:ext uri="{FF2B5EF4-FFF2-40B4-BE49-F238E27FC236}">
                <a16:creationId xmlns:a16="http://schemas.microsoft.com/office/drawing/2014/main" id="{A0F724BB-C534-25A6-F72A-FE4B65F0BD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23" name="Straight Connector 531">
            <a:extLst>
              <a:ext uri="{FF2B5EF4-FFF2-40B4-BE49-F238E27FC236}">
                <a16:creationId xmlns:a16="http://schemas.microsoft.com/office/drawing/2014/main" id="{292D48D6-7B82-CB3C-00B8-A34AC2BC74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24" name="Straight Connector 533">
            <a:extLst>
              <a:ext uri="{FF2B5EF4-FFF2-40B4-BE49-F238E27FC236}">
                <a16:creationId xmlns:a16="http://schemas.microsoft.com/office/drawing/2014/main" id="{98A9C8AA-301A-B3FC-1354-A32F23B7F5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5" name="Straight Connector 535">
            <a:extLst>
              <a:ext uri="{FF2B5EF4-FFF2-40B4-BE49-F238E27FC236}">
                <a16:creationId xmlns:a16="http://schemas.microsoft.com/office/drawing/2014/main" id="{13AD042F-884E-F6CE-CB2D-F1B6641501C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26" name="Straight Connector 537">
            <a:extLst>
              <a:ext uri="{FF2B5EF4-FFF2-40B4-BE49-F238E27FC236}">
                <a16:creationId xmlns:a16="http://schemas.microsoft.com/office/drawing/2014/main" id="{BE0914F2-F652-489F-1D50-177DABA831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27" name="Group 1008">
          <a:extLst>
            <a:ext uri="{FF2B5EF4-FFF2-40B4-BE49-F238E27FC236}">
              <a16:creationId xmlns:a16="http://schemas.microsoft.com/office/drawing/2014/main" id="{9985A8E6-AFB9-49E1-875B-0976BA1E8AD6}"/>
            </a:ext>
          </a:extLst>
        </xdr:cNvPr>
        <xdr:cNvGrpSpPr>
          <a:grpSpLocks/>
        </xdr:cNvGrpSpPr>
      </xdr:nvGrpSpPr>
      <xdr:grpSpPr bwMode="auto">
        <a:xfrm>
          <a:off x="1943878" y="14288602"/>
          <a:ext cx="0" cy="102183"/>
          <a:chOff x="5475762" y="47760700"/>
          <a:chExt cx="314325" cy="230209"/>
        </a:xfrm>
      </xdr:grpSpPr>
      <xdr:cxnSp macro="">
        <xdr:nvCxnSpPr>
          <xdr:cNvPr id="1528" name="Straight Connector 1527">
            <a:extLst>
              <a:ext uri="{FF2B5EF4-FFF2-40B4-BE49-F238E27FC236}">
                <a16:creationId xmlns:a16="http://schemas.microsoft.com/office/drawing/2014/main" id="{B9363353-4752-4123-AE4C-F3DE6B92F5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29" name="Straight Connector 529">
            <a:extLst>
              <a:ext uri="{FF2B5EF4-FFF2-40B4-BE49-F238E27FC236}">
                <a16:creationId xmlns:a16="http://schemas.microsoft.com/office/drawing/2014/main" id="{0CCA3112-1B0C-00F5-A342-CBDB950269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0" name="Straight Connector 531">
            <a:extLst>
              <a:ext uri="{FF2B5EF4-FFF2-40B4-BE49-F238E27FC236}">
                <a16:creationId xmlns:a16="http://schemas.microsoft.com/office/drawing/2014/main" id="{AE3AA8DE-35A7-D6B9-C44E-FB17214DDC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1" name="Straight Connector 533">
            <a:extLst>
              <a:ext uri="{FF2B5EF4-FFF2-40B4-BE49-F238E27FC236}">
                <a16:creationId xmlns:a16="http://schemas.microsoft.com/office/drawing/2014/main" id="{0975D2C7-5771-8587-838A-9B9DFC944F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2" name="Straight Connector 535">
            <a:extLst>
              <a:ext uri="{FF2B5EF4-FFF2-40B4-BE49-F238E27FC236}">
                <a16:creationId xmlns:a16="http://schemas.microsoft.com/office/drawing/2014/main" id="{538D8221-9458-F148-7286-C9367BA623C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3" name="Straight Connector 537">
            <a:extLst>
              <a:ext uri="{FF2B5EF4-FFF2-40B4-BE49-F238E27FC236}">
                <a16:creationId xmlns:a16="http://schemas.microsoft.com/office/drawing/2014/main" id="{827D50B3-BB99-FB9F-3004-FD9A5A975C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34" name="Group 1008">
          <a:extLst>
            <a:ext uri="{FF2B5EF4-FFF2-40B4-BE49-F238E27FC236}">
              <a16:creationId xmlns:a16="http://schemas.microsoft.com/office/drawing/2014/main" id="{411390B9-86EF-41BC-9650-284D87BA45D0}"/>
            </a:ext>
          </a:extLst>
        </xdr:cNvPr>
        <xdr:cNvGrpSpPr>
          <a:grpSpLocks/>
        </xdr:cNvGrpSpPr>
      </xdr:nvGrpSpPr>
      <xdr:grpSpPr bwMode="auto">
        <a:xfrm>
          <a:off x="1943878" y="14288602"/>
          <a:ext cx="0" cy="102183"/>
          <a:chOff x="5475762" y="47760700"/>
          <a:chExt cx="314325" cy="230209"/>
        </a:xfrm>
      </xdr:grpSpPr>
      <xdr:cxnSp macro="">
        <xdr:nvCxnSpPr>
          <xdr:cNvPr id="1535" name="Straight Connector 1534">
            <a:extLst>
              <a:ext uri="{FF2B5EF4-FFF2-40B4-BE49-F238E27FC236}">
                <a16:creationId xmlns:a16="http://schemas.microsoft.com/office/drawing/2014/main" id="{5D2778EB-0C56-F5C1-E2DE-29707ECCF1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36" name="Straight Connector 529">
            <a:extLst>
              <a:ext uri="{FF2B5EF4-FFF2-40B4-BE49-F238E27FC236}">
                <a16:creationId xmlns:a16="http://schemas.microsoft.com/office/drawing/2014/main" id="{92132890-E43C-2C1E-F50B-75F6AF600C2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37" name="Straight Connector 531">
            <a:extLst>
              <a:ext uri="{FF2B5EF4-FFF2-40B4-BE49-F238E27FC236}">
                <a16:creationId xmlns:a16="http://schemas.microsoft.com/office/drawing/2014/main" id="{DE776558-9875-E8B2-81FC-1256061125B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38" name="Straight Connector 533">
            <a:extLst>
              <a:ext uri="{FF2B5EF4-FFF2-40B4-BE49-F238E27FC236}">
                <a16:creationId xmlns:a16="http://schemas.microsoft.com/office/drawing/2014/main" id="{817D86B4-03D5-702D-2B5C-C489458436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39" name="Straight Connector 535">
            <a:extLst>
              <a:ext uri="{FF2B5EF4-FFF2-40B4-BE49-F238E27FC236}">
                <a16:creationId xmlns:a16="http://schemas.microsoft.com/office/drawing/2014/main" id="{7FA9D812-A183-A4E2-60BF-98D4186F47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0" name="Straight Connector 537">
            <a:extLst>
              <a:ext uri="{FF2B5EF4-FFF2-40B4-BE49-F238E27FC236}">
                <a16:creationId xmlns:a16="http://schemas.microsoft.com/office/drawing/2014/main" id="{357363F1-9455-7466-CFB8-D06B77759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1" name="Group 1008">
          <a:extLst>
            <a:ext uri="{FF2B5EF4-FFF2-40B4-BE49-F238E27FC236}">
              <a16:creationId xmlns:a16="http://schemas.microsoft.com/office/drawing/2014/main" id="{44ECCB04-FC38-40CD-9821-4E41DAC7B09C}"/>
            </a:ext>
          </a:extLst>
        </xdr:cNvPr>
        <xdr:cNvGrpSpPr>
          <a:grpSpLocks/>
        </xdr:cNvGrpSpPr>
      </xdr:nvGrpSpPr>
      <xdr:grpSpPr bwMode="auto">
        <a:xfrm>
          <a:off x="1943878" y="14288602"/>
          <a:ext cx="0" cy="102183"/>
          <a:chOff x="5475762" y="47760700"/>
          <a:chExt cx="314325" cy="230209"/>
        </a:xfrm>
      </xdr:grpSpPr>
      <xdr:cxnSp macro="">
        <xdr:nvCxnSpPr>
          <xdr:cNvPr id="1542" name="Straight Connector 1541">
            <a:extLst>
              <a:ext uri="{FF2B5EF4-FFF2-40B4-BE49-F238E27FC236}">
                <a16:creationId xmlns:a16="http://schemas.microsoft.com/office/drawing/2014/main" id="{58D95692-4953-3E2A-7B38-5772D7B5A9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43" name="Straight Connector 529">
            <a:extLst>
              <a:ext uri="{FF2B5EF4-FFF2-40B4-BE49-F238E27FC236}">
                <a16:creationId xmlns:a16="http://schemas.microsoft.com/office/drawing/2014/main" id="{49D98827-22EF-78E1-6B06-257195BD1A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44" name="Straight Connector 531">
            <a:extLst>
              <a:ext uri="{FF2B5EF4-FFF2-40B4-BE49-F238E27FC236}">
                <a16:creationId xmlns:a16="http://schemas.microsoft.com/office/drawing/2014/main" id="{8D22F611-DFAE-E788-FC37-5044A3E4AC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45" name="Straight Connector 533">
            <a:extLst>
              <a:ext uri="{FF2B5EF4-FFF2-40B4-BE49-F238E27FC236}">
                <a16:creationId xmlns:a16="http://schemas.microsoft.com/office/drawing/2014/main" id="{A76B4446-BF36-87BD-4960-251DAF3782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6" name="Straight Connector 535">
            <a:extLst>
              <a:ext uri="{FF2B5EF4-FFF2-40B4-BE49-F238E27FC236}">
                <a16:creationId xmlns:a16="http://schemas.microsoft.com/office/drawing/2014/main" id="{5552BC9D-E0DC-5A39-63E0-10B1646E7D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47" name="Straight Connector 537">
            <a:extLst>
              <a:ext uri="{FF2B5EF4-FFF2-40B4-BE49-F238E27FC236}">
                <a16:creationId xmlns:a16="http://schemas.microsoft.com/office/drawing/2014/main" id="{5EFA97D6-BEDD-CB00-42B1-849DD69E63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48" name="Group 1008">
          <a:extLst>
            <a:ext uri="{FF2B5EF4-FFF2-40B4-BE49-F238E27FC236}">
              <a16:creationId xmlns:a16="http://schemas.microsoft.com/office/drawing/2014/main" id="{B57D1899-21E7-48F7-9992-FDA1F2AE4D48}"/>
            </a:ext>
          </a:extLst>
        </xdr:cNvPr>
        <xdr:cNvGrpSpPr>
          <a:grpSpLocks/>
        </xdr:cNvGrpSpPr>
      </xdr:nvGrpSpPr>
      <xdr:grpSpPr bwMode="auto">
        <a:xfrm>
          <a:off x="1943878" y="14288602"/>
          <a:ext cx="0" cy="102183"/>
          <a:chOff x="5475762" y="47760700"/>
          <a:chExt cx="314325" cy="230209"/>
        </a:xfrm>
      </xdr:grpSpPr>
      <xdr:cxnSp macro="">
        <xdr:nvCxnSpPr>
          <xdr:cNvPr id="1549" name="Straight Connector 1548">
            <a:extLst>
              <a:ext uri="{FF2B5EF4-FFF2-40B4-BE49-F238E27FC236}">
                <a16:creationId xmlns:a16="http://schemas.microsoft.com/office/drawing/2014/main" id="{D7610C35-8EA5-58D3-60C7-ECEA3061195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0" name="Straight Connector 529">
            <a:extLst>
              <a:ext uri="{FF2B5EF4-FFF2-40B4-BE49-F238E27FC236}">
                <a16:creationId xmlns:a16="http://schemas.microsoft.com/office/drawing/2014/main" id="{4975C50E-D9E6-D685-F491-E9C3C092D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1" name="Straight Connector 531">
            <a:extLst>
              <a:ext uri="{FF2B5EF4-FFF2-40B4-BE49-F238E27FC236}">
                <a16:creationId xmlns:a16="http://schemas.microsoft.com/office/drawing/2014/main" id="{C762948F-7D42-363E-5CC0-9BCC0D1D17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2" name="Straight Connector 533">
            <a:extLst>
              <a:ext uri="{FF2B5EF4-FFF2-40B4-BE49-F238E27FC236}">
                <a16:creationId xmlns:a16="http://schemas.microsoft.com/office/drawing/2014/main" id="{51230EE9-1F51-A24E-0F79-DCE6606B7B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3" name="Straight Connector 535">
            <a:extLst>
              <a:ext uri="{FF2B5EF4-FFF2-40B4-BE49-F238E27FC236}">
                <a16:creationId xmlns:a16="http://schemas.microsoft.com/office/drawing/2014/main" id="{98251B76-8DEE-EA61-00E9-96E9D9D85D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54" name="Straight Connector 537">
            <a:extLst>
              <a:ext uri="{FF2B5EF4-FFF2-40B4-BE49-F238E27FC236}">
                <a16:creationId xmlns:a16="http://schemas.microsoft.com/office/drawing/2014/main" id="{F977077D-45B5-04BE-1628-02014ECA07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55" name="Group 1008">
          <a:extLst>
            <a:ext uri="{FF2B5EF4-FFF2-40B4-BE49-F238E27FC236}">
              <a16:creationId xmlns:a16="http://schemas.microsoft.com/office/drawing/2014/main" id="{CC7C0191-640B-4E78-82E6-D6230213E487}"/>
            </a:ext>
          </a:extLst>
        </xdr:cNvPr>
        <xdr:cNvGrpSpPr>
          <a:grpSpLocks/>
        </xdr:cNvGrpSpPr>
      </xdr:nvGrpSpPr>
      <xdr:grpSpPr bwMode="auto">
        <a:xfrm>
          <a:off x="1943878" y="14288602"/>
          <a:ext cx="0" cy="102183"/>
          <a:chOff x="5475762" y="47760700"/>
          <a:chExt cx="314325" cy="230209"/>
        </a:xfrm>
      </xdr:grpSpPr>
      <xdr:cxnSp macro="">
        <xdr:nvCxnSpPr>
          <xdr:cNvPr id="1556" name="Straight Connector 1555">
            <a:extLst>
              <a:ext uri="{FF2B5EF4-FFF2-40B4-BE49-F238E27FC236}">
                <a16:creationId xmlns:a16="http://schemas.microsoft.com/office/drawing/2014/main" id="{AE95DA33-801E-65E5-1B90-741AD51EA6E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57" name="Straight Connector 529">
            <a:extLst>
              <a:ext uri="{FF2B5EF4-FFF2-40B4-BE49-F238E27FC236}">
                <a16:creationId xmlns:a16="http://schemas.microsoft.com/office/drawing/2014/main" id="{08550AB0-037A-140B-9354-EC4FBEAA9AD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58" name="Straight Connector 531">
            <a:extLst>
              <a:ext uri="{FF2B5EF4-FFF2-40B4-BE49-F238E27FC236}">
                <a16:creationId xmlns:a16="http://schemas.microsoft.com/office/drawing/2014/main" id="{6C7835D0-2D77-6FA5-CDB2-5A4EEDFE872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59" name="Straight Connector 533">
            <a:extLst>
              <a:ext uri="{FF2B5EF4-FFF2-40B4-BE49-F238E27FC236}">
                <a16:creationId xmlns:a16="http://schemas.microsoft.com/office/drawing/2014/main" id="{FD02E355-E4F8-7917-FC08-C823AD3DC3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0" name="Straight Connector 535">
            <a:extLst>
              <a:ext uri="{FF2B5EF4-FFF2-40B4-BE49-F238E27FC236}">
                <a16:creationId xmlns:a16="http://schemas.microsoft.com/office/drawing/2014/main" id="{DC4167E9-5B93-472E-3F01-2765DCE096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1" name="Straight Connector 537">
            <a:extLst>
              <a:ext uri="{FF2B5EF4-FFF2-40B4-BE49-F238E27FC236}">
                <a16:creationId xmlns:a16="http://schemas.microsoft.com/office/drawing/2014/main" id="{D50BCFB6-335E-3637-2833-D7146F0C378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2" name="Group 1008">
          <a:extLst>
            <a:ext uri="{FF2B5EF4-FFF2-40B4-BE49-F238E27FC236}">
              <a16:creationId xmlns:a16="http://schemas.microsoft.com/office/drawing/2014/main" id="{291150F8-D3FD-4774-AAF3-79DF168CCD74}"/>
            </a:ext>
          </a:extLst>
        </xdr:cNvPr>
        <xdr:cNvGrpSpPr>
          <a:grpSpLocks/>
        </xdr:cNvGrpSpPr>
      </xdr:nvGrpSpPr>
      <xdr:grpSpPr bwMode="auto">
        <a:xfrm>
          <a:off x="1943878" y="14288602"/>
          <a:ext cx="0" cy="102183"/>
          <a:chOff x="5475762" y="47760700"/>
          <a:chExt cx="314325" cy="230209"/>
        </a:xfrm>
      </xdr:grpSpPr>
      <xdr:cxnSp macro="">
        <xdr:nvCxnSpPr>
          <xdr:cNvPr id="1563" name="Straight Connector 1562">
            <a:extLst>
              <a:ext uri="{FF2B5EF4-FFF2-40B4-BE49-F238E27FC236}">
                <a16:creationId xmlns:a16="http://schemas.microsoft.com/office/drawing/2014/main" id="{23A24527-AB34-C0CC-42C2-4F2075412CA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64" name="Straight Connector 529">
            <a:extLst>
              <a:ext uri="{FF2B5EF4-FFF2-40B4-BE49-F238E27FC236}">
                <a16:creationId xmlns:a16="http://schemas.microsoft.com/office/drawing/2014/main" id="{4274CC48-A4F3-0150-6727-334F99346E0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65" name="Straight Connector 531">
            <a:extLst>
              <a:ext uri="{FF2B5EF4-FFF2-40B4-BE49-F238E27FC236}">
                <a16:creationId xmlns:a16="http://schemas.microsoft.com/office/drawing/2014/main" id="{0E0CA83B-0D48-6F98-2785-BD5F52A0273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66" name="Straight Connector 533">
            <a:extLst>
              <a:ext uri="{FF2B5EF4-FFF2-40B4-BE49-F238E27FC236}">
                <a16:creationId xmlns:a16="http://schemas.microsoft.com/office/drawing/2014/main" id="{88418F7C-EC98-A371-780C-7182802DA3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7" name="Straight Connector 535">
            <a:extLst>
              <a:ext uri="{FF2B5EF4-FFF2-40B4-BE49-F238E27FC236}">
                <a16:creationId xmlns:a16="http://schemas.microsoft.com/office/drawing/2014/main" id="{2F2E19F8-5876-DCB8-A873-808B43082BA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68" name="Straight Connector 537">
            <a:extLst>
              <a:ext uri="{FF2B5EF4-FFF2-40B4-BE49-F238E27FC236}">
                <a16:creationId xmlns:a16="http://schemas.microsoft.com/office/drawing/2014/main" id="{9D9B6E39-2D3F-42FC-D8D0-2FA77CA9F3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69" name="Group 1008">
          <a:extLst>
            <a:ext uri="{FF2B5EF4-FFF2-40B4-BE49-F238E27FC236}">
              <a16:creationId xmlns:a16="http://schemas.microsoft.com/office/drawing/2014/main" id="{B37D550B-E3B9-4E63-8368-284A6B3A68CB}"/>
            </a:ext>
          </a:extLst>
        </xdr:cNvPr>
        <xdr:cNvGrpSpPr>
          <a:grpSpLocks/>
        </xdr:cNvGrpSpPr>
      </xdr:nvGrpSpPr>
      <xdr:grpSpPr bwMode="auto">
        <a:xfrm>
          <a:off x="1943878" y="14288602"/>
          <a:ext cx="0" cy="102183"/>
          <a:chOff x="5475762" y="47760700"/>
          <a:chExt cx="314325" cy="230209"/>
        </a:xfrm>
      </xdr:grpSpPr>
      <xdr:cxnSp macro="">
        <xdr:nvCxnSpPr>
          <xdr:cNvPr id="1570" name="Straight Connector 1569">
            <a:extLst>
              <a:ext uri="{FF2B5EF4-FFF2-40B4-BE49-F238E27FC236}">
                <a16:creationId xmlns:a16="http://schemas.microsoft.com/office/drawing/2014/main" id="{D53453FD-08DB-767A-C9A5-6C6317F00F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1" name="Straight Connector 529">
            <a:extLst>
              <a:ext uri="{FF2B5EF4-FFF2-40B4-BE49-F238E27FC236}">
                <a16:creationId xmlns:a16="http://schemas.microsoft.com/office/drawing/2014/main" id="{AC6D099E-43D0-241D-0843-1310224EFAE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2" name="Straight Connector 531">
            <a:extLst>
              <a:ext uri="{FF2B5EF4-FFF2-40B4-BE49-F238E27FC236}">
                <a16:creationId xmlns:a16="http://schemas.microsoft.com/office/drawing/2014/main" id="{7C5C8D19-D8DB-B9C3-1863-DBE32A13D1E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73" name="Straight Connector 533">
            <a:extLst>
              <a:ext uri="{FF2B5EF4-FFF2-40B4-BE49-F238E27FC236}">
                <a16:creationId xmlns:a16="http://schemas.microsoft.com/office/drawing/2014/main" id="{F09A19F4-E0D0-025E-DA00-0F9F0308A5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4" name="Straight Connector 535">
            <a:extLst>
              <a:ext uri="{FF2B5EF4-FFF2-40B4-BE49-F238E27FC236}">
                <a16:creationId xmlns:a16="http://schemas.microsoft.com/office/drawing/2014/main" id="{058F1E5A-4EAD-9732-DA5F-25F9A2DF32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75" name="Straight Connector 537">
            <a:extLst>
              <a:ext uri="{FF2B5EF4-FFF2-40B4-BE49-F238E27FC236}">
                <a16:creationId xmlns:a16="http://schemas.microsoft.com/office/drawing/2014/main" id="{4A1B5149-E3CF-C428-EDCD-40E51612D3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76" name="Group 1008">
          <a:extLst>
            <a:ext uri="{FF2B5EF4-FFF2-40B4-BE49-F238E27FC236}">
              <a16:creationId xmlns:a16="http://schemas.microsoft.com/office/drawing/2014/main" id="{7C57509F-FAA3-47AF-B83B-E4A783819965}"/>
            </a:ext>
          </a:extLst>
        </xdr:cNvPr>
        <xdr:cNvGrpSpPr>
          <a:grpSpLocks/>
        </xdr:cNvGrpSpPr>
      </xdr:nvGrpSpPr>
      <xdr:grpSpPr bwMode="auto">
        <a:xfrm>
          <a:off x="1943878" y="14288602"/>
          <a:ext cx="0" cy="102183"/>
          <a:chOff x="5475762" y="47760700"/>
          <a:chExt cx="314325" cy="230209"/>
        </a:xfrm>
      </xdr:grpSpPr>
      <xdr:cxnSp macro="">
        <xdr:nvCxnSpPr>
          <xdr:cNvPr id="1577" name="Straight Connector 1576">
            <a:extLst>
              <a:ext uri="{FF2B5EF4-FFF2-40B4-BE49-F238E27FC236}">
                <a16:creationId xmlns:a16="http://schemas.microsoft.com/office/drawing/2014/main" id="{6971D0F9-210A-09AA-2962-60EF1583298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78" name="Straight Connector 529">
            <a:extLst>
              <a:ext uri="{FF2B5EF4-FFF2-40B4-BE49-F238E27FC236}">
                <a16:creationId xmlns:a16="http://schemas.microsoft.com/office/drawing/2014/main" id="{0D14AC48-75D5-EFAE-7DB9-2DCF899A320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79" name="Straight Connector 531">
            <a:extLst>
              <a:ext uri="{FF2B5EF4-FFF2-40B4-BE49-F238E27FC236}">
                <a16:creationId xmlns:a16="http://schemas.microsoft.com/office/drawing/2014/main" id="{9202C7B3-3B4F-9DBE-B59C-D65C34063A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0" name="Straight Connector 533">
            <a:extLst>
              <a:ext uri="{FF2B5EF4-FFF2-40B4-BE49-F238E27FC236}">
                <a16:creationId xmlns:a16="http://schemas.microsoft.com/office/drawing/2014/main" id="{708A1842-BE3B-5303-1B02-9BA5F7094F1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1" name="Straight Connector 535">
            <a:extLst>
              <a:ext uri="{FF2B5EF4-FFF2-40B4-BE49-F238E27FC236}">
                <a16:creationId xmlns:a16="http://schemas.microsoft.com/office/drawing/2014/main" id="{78865EA0-A290-A8B2-C043-A4096FCE6E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2" name="Straight Connector 537">
            <a:extLst>
              <a:ext uri="{FF2B5EF4-FFF2-40B4-BE49-F238E27FC236}">
                <a16:creationId xmlns:a16="http://schemas.microsoft.com/office/drawing/2014/main" id="{1E98CD86-F7A6-DFCD-B3F5-097D7ECB453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83" name="Group 1008">
          <a:extLst>
            <a:ext uri="{FF2B5EF4-FFF2-40B4-BE49-F238E27FC236}">
              <a16:creationId xmlns:a16="http://schemas.microsoft.com/office/drawing/2014/main" id="{C16D9639-8619-4E8C-8952-7E1A6E1DDBFB}"/>
            </a:ext>
          </a:extLst>
        </xdr:cNvPr>
        <xdr:cNvGrpSpPr>
          <a:grpSpLocks/>
        </xdr:cNvGrpSpPr>
      </xdr:nvGrpSpPr>
      <xdr:grpSpPr bwMode="auto">
        <a:xfrm>
          <a:off x="1943878" y="14288602"/>
          <a:ext cx="0" cy="102183"/>
          <a:chOff x="5475762" y="47760700"/>
          <a:chExt cx="314325" cy="230209"/>
        </a:xfrm>
      </xdr:grpSpPr>
      <xdr:cxnSp macro="">
        <xdr:nvCxnSpPr>
          <xdr:cNvPr id="1584" name="Straight Connector 1583">
            <a:extLst>
              <a:ext uri="{FF2B5EF4-FFF2-40B4-BE49-F238E27FC236}">
                <a16:creationId xmlns:a16="http://schemas.microsoft.com/office/drawing/2014/main" id="{925DC85B-DF00-48C9-4CB1-23DB5298D2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85" name="Straight Connector 529">
            <a:extLst>
              <a:ext uri="{FF2B5EF4-FFF2-40B4-BE49-F238E27FC236}">
                <a16:creationId xmlns:a16="http://schemas.microsoft.com/office/drawing/2014/main" id="{F3500788-3BDC-ECC8-071E-51E00DAD92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86" name="Straight Connector 531">
            <a:extLst>
              <a:ext uri="{FF2B5EF4-FFF2-40B4-BE49-F238E27FC236}">
                <a16:creationId xmlns:a16="http://schemas.microsoft.com/office/drawing/2014/main" id="{F91A23B3-5610-7598-18CE-9271F4E8B0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87" name="Straight Connector 533">
            <a:extLst>
              <a:ext uri="{FF2B5EF4-FFF2-40B4-BE49-F238E27FC236}">
                <a16:creationId xmlns:a16="http://schemas.microsoft.com/office/drawing/2014/main" id="{9052AD37-575D-DC8C-C990-B7CD44B849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8" name="Straight Connector 535">
            <a:extLst>
              <a:ext uri="{FF2B5EF4-FFF2-40B4-BE49-F238E27FC236}">
                <a16:creationId xmlns:a16="http://schemas.microsoft.com/office/drawing/2014/main" id="{4AF8E788-1111-4B17-5D5B-360EFF1C63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89" name="Straight Connector 537">
            <a:extLst>
              <a:ext uri="{FF2B5EF4-FFF2-40B4-BE49-F238E27FC236}">
                <a16:creationId xmlns:a16="http://schemas.microsoft.com/office/drawing/2014/main" id="{34A22B41-5EC1-77A7-2BCF-9FBC03BDFA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72</xdr:row>
      <xdr:rowOff>104775</xdr:rowOff>
    </xdr:from>
    <xdr:to>
      <xdr:col>6</xdr:col>
      <xdr:colOff>0</xdr:colOff>
      <xdr:row>73</xdr:row>
      <xdr:rowOff>19050</xdr:rowOff>
    </xdr:to>
    <xdr:grpSp>
      <xdr:nvGrpSpPr>
        <xdr:cNvPr id="1590" name="Group 1008">
          <a:extLst>
            <a:ext uri="{FF2B5EF4-FFF2-40B4-BE49-F238E27FC236}">
              <a16:creationId xmlns:a16="http://schemas.microsoft.com/office/drawing/2014/main" id="{398F89A5-61D0-4C5A-A90C-51BF1CDDC229}"/>
            </a:ext>
          </a:extLst>
        </xdr:cNvPr>
        <xdr:cNvGrpSpPr>
          <a:grpSpLocks/>
        </xdr:cNvGrpSpPr>
      </xdr:nvGrpSpPr>
      <xdr:grpSpPr bwMode="auto">
        <a:xfrm>
          <a:off x="1943878" y="14288602"/>
          <a:ext cx="0" cy="102183"/>
          <a:chOff x="5475762" y="47760700"/>
          <a:chExt cx="314325" cy="230209"/>
        </a:xfrm>
      </xdr:grpSpPr>
      <xdr:cxnSp macro="">
        <xdr:nvCxnSpPr>
          <xdr:cNvPr id="1591" name="Straight Connector 1590">
            <a:extLst>
              <a:ext uri="{FF2B5EF4-FFF2-40B4-BE49-F238E27FC236}">
                <a16:creationId xmlns:a16="http://schemas.microsoft.com/office/drawing/2014/main" id="{19F5D0AE-2DD3-2940-5EE8-EE5E0E80C5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592" name="Straight Connector 529">
            <a:extLst>
              <a:ext uri="{FF2B5EF4-FFF2-40B4-BE49-F238E27FC236}">
                <a16:creationId xmlns:a16="http://schemas.microsoft.com/office/drawing/2014/main" id="{A980CAAD-22B4-3D1D-E905-20C2F1EFDC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593" name="Straight Connector 531">
            <a:extLst>
              <a:ext uri="{FF2B5EF4-FFF2-40B4-BE49-F238E27FC236}">
                <a16:creationId xmlns:a16="http://schemas.microsoft.com/office/drawing/2014/main" id="{13F57690-3F97-A054-277E-DBF6FE2199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594" name="Straight Connector 533">
            <a:extLst>
              <a:ext uri="{FF2B5EF4-FFF2-40B4-BE49-F238E27FC236}">
                <a16:creationId xmlns:a16="http://schemas.microsoft.com/office/drawing/2014/main" id="{83F1648D-1448-EE2E-1A59-C205925B0F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5" name="Straight Connector 535">
            <a:extLst>
              <a:ext uri="{FF2B5EF4-FFF2-40B4-BE49-F238E27FC236}">
                <a16:creationId xmlns:a16="http://schemas.microsoft.com/office/drawing/2014/main" id="{89980056-07D9-4965-B348-F49D5B4BFD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596" name="Straight Connector 537">
            <a:extLst>
              <a:ext uri="{FF2B5EF4-FFF2-40B4-BE49-F238E27FC236}">
                <a16:creationId xmlns:a16="http://schemas.microsoft.com/office/drawing/2014/main" id="{146511B5-2840-FF7F-B1D7-3B4113332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69</xdr:row>
      <xdr:rowOff>57150</xdr:rowOff>
    </xdr:from>
    <xdr:to>
      <xdr:col>17</xdr:col>
      <xdr:colOff>0</xdr:colOff>
      <xdr:row>71</xdr:row>
      <xdr:rowOff>0</xdr:rowOff>
    </xdr:to>
    <xdr:sp macro="" textlink="">
      <xdr:nvSpPr>
        <xdr:cNvPr id="1597" name="AutoShape 46">
          <a:extLst>
            <a:ext uri="{FF2B5EF4-FFF2-40B4-BE49-F238E27FC236}">
              <a16:creationId xmlns:a16="http://schemas.microsoft.com/office/drawing/2014/main" id="{FD7E7304-8EEA-4A67-8874-1F82F1ECDD46}"/>
            </a:ext>
          </a:extLst>
        </xdr:cNvPr>
        <xdr:cNvSpPr>
          <a:spLocks noChangeArrowheads="1"/>
        </xdr:cNvSpPr>
      </xdr:nvSpPr>
      <xdr:spPr bwMode="auto">
        <a:xfrm>
          <a:off x="4895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69</xdr:row>
      <xdr:rowOff>57150</xdr:rowOff>
    </xdr:from>
    <xdr:to>
      <xdr:col>19</xdr:col>
      <xdr:colOff>0</xdr:colOff>
      <xdr:row>71</xdr:row>
      <xdr:rowOff>0</xdr:rowOff>
    </xdr:to>
    <xdr:sp macro="" textlink="">
      <xdr:nvSpPr>
        <xdr:cNvPr id="1598" name="AutoShape 46">
          <a:extLst>
            <a:ext uri="{FF2B5EF4-FFF2-40B4-BE49-F238E27FC236}">
              <a16:creationId xmlns:a16="http://schemas.microsoft.com/office/drawing/2014/main" id="{5CE9FE44-A69B-40AD-B8B5-77AAB09FCEE6}"/>
            </a:ext>
          </a:extLst>
        </xdr:cNvPr>
        <xdr:cNvSpPr>
          <a:spLocks noChangeArrowheads="1"/>
        </xdr:cNvSpPr>
      </xdr:nvSpPr>
      <xdr:spPr bwMode="auto">
        <a:xfrm>
          <a:off x="5467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68</xdr:row>
      <xdr:rowOff>165230</xdr:rowOff>
    </xdr:from>
    <xdr:to>
      <xdr:col>21</xdr:col>
      <xdr:colOff>0</xdr:colOff>
      <xdr:row>71</xdr:row>
      <xdr:rowOff>0</xdr:rowOff>
    </xdr:to>
    <xdr:sp macro="" textlink="">
      <xdr:nvSpPr>
        <xdr:cNvPr id="1599" name="AutoShape 46">
          <a:extLst>
            <a:ext uri="{FF2B5EF4-FFF2-40B4-BE49-F238E27FC236}">
              <a16:creationId xmlns:a16="http://schemas.microsoft.com/office/drawing/2014/main" id="{1ACB4AF6-ECA3-49C7-8482-C8F851C23174}"/>
            </a:ext>
          </a:extLst>
        </xdr:cNvPr>
        <xdr:cNvSpPr>
          <a:spLocks noChangeArrowheads="1"/>
        </xdr:cNvSpPr>
      </xdr:nvSpPr>
      <xdr:spPr bwMode="auto">
        <a:xfrm>
          <a:off x="6453673" y="13908444"/>
          <a:ext cx="340179" cy="417934"/>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22</xdr:col>
      <xdr:colOff>0</xdr:colOff>
      <xdr:row>69</xdr:row>
      <xdr:rowOff>9719</xdr:rowOff>
    </xdr:from>
    <xdr:to>
      <xdr:col>23</xdr:col>
      <xdr:colOff>9719</xdr:colOff>
      <xdr:row>71</xdr:row>
      <xdr:rowOff>0</xdr:rowOff>
    </xdr:to>
    <xdr:sp macro="" textlink="">
      <xdr:nvSpPr>
        <xdr:cNvPr id="1600" name="AutoShape 46">
          <a:extLst>
            <a:ext uri="{FF2B5EF4-FFF2-40B4-BE49-F238E27FC236}">
              <a16:creationId xmlns:a16="http://schemas.microsoft.com/office/drawing/2014/main" id="{251FA4A7-631B-416E-A829-F61B51E04689}"/>
            </a:ext>
          </a:extLst>
        </xdr:cNvPr>
        <xdr:cNvSpPr>
          <a:spLocks noChangeArrowheads="1"/>
        </xdr:cNvSpPr>
      </xdr:nvSpPr>
      <xdr:spPr bwMode="auto">
        <a:xfrm>
          <a:off x="7075714" y="13947321"/>
          <a:ext cx="349898" cy="37905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69</xdr:row>
      <xdr:rowOff>57150</xdr:rowOff>
    </xdr:from>
    <xdr:to>
      <xdr:col>25</xdr:col>
      <xdr:colOff>0</xdr:colOff>
      <xdr:row>71</xdr:row>
      <xdr:rowOff>0</xdr:rowOff>
    </xdr:to>
    <xdr:sp macro="" textlink="">
      <xdr:nvSpPr>
        <xdr:cNvPr id="1601" name="AutoShape 46">
          <a:extLst>
            <a:ext uri="{FF2B5EF4-FFF2-40B4-BE49-F238E27FC236}">
              <a16:creationId xmlns:a16="http://schemas.microsoft.com/office/drawing/2014/main" id="{012A2531-296A-42EC-9B18-B3B6FEDCBC53}"/>
            </a:ext>
          </a:extLst>
        </xdr:cNvPr>
        <xdr:cNvSpPr>
          <a:spLocks noChangeArrowheads="1"/>
        </xdr:cNvSpPr>
      </xdr:nvSpPr>
      <xdr:spPr bwMode="auto">
        <a:xfrm>
          <a:off x="71818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68</xdr:row>
      <xdr:rowOff>174949</xdr:rowOff>
    </xdr:from>
    <xdr:to>
      <xdr:col>26</xdr:col>
      <xdr:colOff>330459</xdr:colOff>
      <xdr:row>71</xdr:row>
      <xdr:rowOff>0</xdr:rowOff>
    </xdr:to>
    <xdr:sp macro="" textlink="">
      <xdr:nvSpPr>
        <xdr:cNvPr id="1602" name="AutoShape 46">
          <a:extLst>
            <a:ext uri="{FF2B5EF4-FFF2-40B4-BE49-F238E27FC236}">
              <a16:creationId xmlns:a16="http://schemas.microsoft.com/office/drawing/2014/main" id="{510C340B-6259-41CD-8302-A7BD8F27DD4D}"/>
            </a:ext>
          </a:extLst>
        </xdr:cNvPr>
        <xdr:cNvSpPr>
          <a:spLocks noChangeArrowheads="1"/>
        </xdr:cNvSpPr>
      </xdr:nvSpPr>
      <xdr:spPr bwMode="auto">
        <a:xfrm>
          <a:off x="8319796" y="13918163"/>
          <a:ext cx="330459" cy="408215"/>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28</xdr:col>
      <xdr:colOff>0</xdr:colOff>
      <xdr:row>68</xdr:row>
      <xdr:rowOff>145791</xdr:rowOff>
    </xdr:from>
    <xdr:to>
      <xdr:col>29</xdr:col>
      <xdr:colOff>0</xdr:colOff>
      <xdr:row>71</xdr:row>
      <xdr:rowOff>0</xdr:rowOff>
    </xdr:to>
    <xdr:sp macro="" textlink="">
      <xdr:nvSpPr>
        <xdr:cNvPr id="1603" name="AutoShape 46">
          <a:extLst>
            <a:ext uri="{FF2B5EF4-FFF2-40B4-BE49-F238E27FC236}">
              <a16:creationId xmlns:a16="http://schemas.microsoft.com/office/drawing/2014/main" id="{26BFE20B-8DB2-4E0B-8E69-6C8F8ADC683D}"/>
            </a:ext>
          </a:extLst>
        </xdr:cNvPr>
        <xdr:cNvSpPr>
          <a:spLocks noChangeArrowheads="1"/>
        </xdr:cNvSpPr>
      </xdr:nvSpPr>
      <xdr:spPr bwMode="auto">
        <a:xfrm>
          <a:off x="8970995" y="13889005"/>
          <a:ext cx="340178" cy="437373"/>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30</xdr:col>
      <xdr:colOff>0</xdr:colOff>
      <xdr:row>68</xdr:row>
      <xdr:rowOff>174949</xdr:rowOff>
    </xdr:from>
    <xdr:to>
      <xdr:col>31</xdr:col>
      <xdr:colOff>0</xdr:colOff>
      <xdr:row>71</xdr:row>
      <xdr:rowOff>0</xdr:rowOff>
    </xdr:to>
    <xdr:sp macro="" textlink="">
      <xdr:nvSpPr>
        <xdr:cNvPr id="1604" name="AutoShape 46">
          <a:extLst>
            <a:ext uri="{FF2B5EF4-FFF2-40B4-BE49-F238E27FC236}">
              <a16:creationId xmlns:a16="http://schemas.microsoft.com/office/drawing/2014/main" id="{4FEC9E6E-43C9-4CB2-BF8E-55CEF6B3A14F}"/>
            </a:ext>
          </a:extLst>
        </xdr:cNvPr>
        <xdr:cNvSpPr>
          <a:spLocks noChangeArrowheads="1"/>
        </xdr:cNvSpPr>
      </xdr:nvSpPr>
      <xdr:spPr bwMode="auto">
        <a:xfrm>
          <a:off x="9593036" y="13918163"/>
          <a:ext cx="340178" cy="40821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69</xdr:row>
      <xdr:rowOff>57150</xdr:rowOff>
    </xdr:from>
    <xdr:to>
      <xdr:col>33</xdr:col>
      <xdr:colOff>0</xdr:colOff>
      <xdr:row>71</xdr:row>
      <xdr:rowOff>0</xdr:rowOff>
    </xdr:to>
    <xdr:sp macro="" textlink="">
      <xdr:nvSpPr>
        <xdr:cNvPr id="1605" name="AutoShape 46">
          <a:extLst>
            <a:ext uri="{FF2B5EF4-FFF2-40B4-BE49-F238E27FC236}">
              <a16:creationId xmlns:a16="http://schemas.microsoft.com/office/drawing/2014/main" id="{5D926653-E43C-418E-A593-198C82984E31}"/>
            </a:ext>
          </a:extLst>
        </xdr:cNvPr>
        <xdr:cNvSpPr>
          <a:spLocks noChangeArrowheads="1"/>
        </xdr:cNvSpPr>
      </xdr:nvSpPr>
      <xdr:spPr bwMode="auto">
        <a:xfrm>
          <a:off x="9525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68</xdr:row>
      <xdr:rowOff>165230</xdr:rowOff>
    </xdr:from>
    <xdr:to>
      <xdr:col>35</xdr:col>
      <xdr:colOff>9719</xdr:colOff>
      <xdr:row>70</xdr:row>
      <xdr:rowOff>184669</xdr:rowOff>
    </xdr:to>
    <xdr:sp macro="" textlink="">
      <xdr:nvSpPr>
        <xdr:cNvPr id="1606" name="AutoShape 46">
          <a:extLst>
            <a:ext uri="{FF2B5EF4-FFF2-40B4-BE49-F238E27FC236}">
              <a16:creationId xmlns:a16="http://schemas.microsoft.com/office/drawing/2014/main" id="{5213BB20-FA3C-412C-9131-7A30E2EB032E}"/>
            </a:ext>
          </a:extLst>
        </xdr:cNvPr>
        <xdr:cNvSpPr>
          <a:spLocks noChangeArrowheads="1"/>
        </xdr:cNvSpPr>
      </xdr:nvSpPr>
      <xdr:spPr bwMode="auto">
        <a:xfrm>
          <a:off x="10866276" y="13908444"/>
          <a:ext cx="349897" cy="40821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69</xdr:row>
      <xdr:rowOff>57150</xdr:rowOff>
    </xdr:from>
    <xdr:to>
      <xdr:col>37</xdr:col>
      <xdr:colOff>0</xdr:colOff>
      <xdr:row>71</xdr:row>
      <xdr:rowOff>0</xdr:rowOff>
    </xdr:to>
    <xdr:sp macro="" textlink="">
      <xdr:nvSpPr>
        <xdr:cNvPr id="1607" name="AutoShape 46">
          <a:extLst>
            <a:ext uri="{FF2B5EF4-FFF2-40B4-BE49-F238E27FC236}">
              <a16:creationId xmlns:a16="http://schemas.microsoft.com/office/drawing/2014/main" id="{6349E1A2-F4FD-4014-80EB-1A8D73F90077}"/>
            </a:ext>
          </a:extLst>
        </xdr:cNvPr>
        <xdr:cNvSpPr>
          <a:spLocks noChangeArrowheads="1"/>
        </xdr:cNvSpPr>
      </xdr:nvSpPr>
      <xdr:spPr bwMode="auto">
        <a:xfrm>
          <a:off x="1066800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68</xdr:row>
      <xdr:rowOff>165230</xdr:rowOff>
    </xdr:from>
    <xdr:to>
      <xdr:col>39</xdr:col>
      <xdr:colOff>0</xdr:colOff>
      <xdr:row>71</xdr:row>
      <xdr:rowOff>0</xdr:rowOff>
    </xdr:to>
    <xdr:sp macro="" textlink="">
      <xdr:nvSpPr>
        <xdr:cNvPr id="1608" name="AutoShape 46">
          <a:extLst>
            <a:ext uri="{FF2B5EF4-FFF2-40B4-BE49-F238E27FC236}">
              <a16:creationId xmlns:a16="http://schemas.microsoft.com/office/drawing/2014/main" id="{87184922-A229-4995-BCD7-641C7CA48390}"/>
            </a:ext>
          </a:extLst>
        </xdr:cNvPr>
        <xdr:cNvSpPr>
          <a:spLocks noChangeArrowheads="1"/>
        </xdr:cNvSpPr>
      </xdr:nvSpPr>
      <xdr:spPr bwMode="auto">
        <a:xfrm>
          <a:off x="12158954" y="13908444"/>
          <a:ext cx="340179" cy="417934"/>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68</xdr:row>
      <xdr:rowOff>165230</xdr:rowOff>
    </xdr:from>
    <xdr:to>
      <xdr:col>41</xdr:col>
      <xdr:colOff>0</xdr:colOff>
      <xdr:row>71</xdr:row>
      <xdr:rowOff>0</xdr:rowOff>
    </xdr:to>
    <xdr:sp macro="" textlink="">
      <xdr:nvSpPr>
        <xdr:cNvPr id="1609" name="AutoShape 46">
          <a:extLst>
            <a:ext uri="{FF2B5EF4-FFF2-40B4-BE49-F238E27FC236}">
              <a16:creationId xmlns:a16="http://schemas.microsoft.com/office/drawing/2014/main" id="{143978B8-C389-4928-AE7D-DC53DA4FCFE7}"/>
            </a:ext>
          </a:extLst>
        </xdr:cNvPr>
        <xdr:cNvSpPr>
          <a:spLocks noChangeArrowheads="1"/>
        </xdr:cNvSpPr>
      </xdr:nvSpPr>
      <xdr:spPr bwMode="auto">
        <a:xfrm>
          <a:off x="12780995" y="13908444"/>
          <a:ext cx="340178" cy="417934"/>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42</xdr:col>
      <xdr:colOff>0</xdr:colOff>
      <xdr:row>68</xdr:row>
      <xdr:rowOff>136072</xdr:rowOff>
    </xdr:from>
    <xdr:to>
      <xdr:col>42</xdr:col>
      <xdr:colOff>330459</xdr:colOff>
      <xdr:row>71</xdr:row>
      <xdr:rowOff>0</xdr:rowOff>
    </xdr:to>
    <xdr:sp macro="" textlink="">
      <xdr:nvSpPr>
        <xdr:cNvPr id="1610" name="AutoShape 46">
          <a:extLst>
            <a:ext uri="{FF2B5EF4-FFF2-40B4-BE49-F238E27FC236}">
              <a16:creationId xmlns:a16="http://schemas.microsoft.com/office/drawing/2014/main" id="{A6FB970C-D69A-4E7A-89E5-6E1BD55E6287}"/>
            </a:ext>
          </a:extLst>
        </xdr:cNvPr>
        <xdr:cNvSpPr>
          <a:spLocks noChangeArrowheads="1"/>
        </xdr:cNvSpPr>
      </xdr:nvSpPr>
      <xdr:spPr bwMode="auto">
        <a:xfrm>
          <a:off x="13403036" y="13879286"/>
          <a:ext cx="330459" cy="447092"/>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68</xdr:row>
      <xdr:rowOff>165230</xdr:rowOff>
    </xdr:from>
    <xdr:to>
      <xdr:col>45</xdr:col>
      <xdr:colOff>0</xdr:colOff>
      <xdr:row>71</xdr:row>
      <xdr:rowOff>0</xdr:rowOff>
    </xdr:to>
    <xdr:sp macro="" textlink="">
      <xdr:nvSpPr>
        <xdr:cNvPr id="1611" name="AutoShape 46">
          <a:extLst>
            <a:ext uri="{FF2B5EF4-FFF2-40B4-BE49-F238E27FC236}">
              <a16:creationId xmlns:a16="http://schemas.microsoft.com/office/drawing/2014/main" id="{185CD31A-50C0-4D0D-9017-F76B48772AF9}"/>
            </a:ext>
          </a:extLst>
        </xdr:cNvPr>
        <xdr:cNvSpPr>
          <a:spLocks noChangeArrowheads="1"/>
        </xdr:cNvSpPr>
      </xdr:nvSpPr>
      <xdr:spPr bwMode="auto">
        <a:xfrm>
          <a:off x="14141709" y="13908444"/>
          <a:ext cx="369337" cy="417934"/>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68</xdr:row>
      <xdr:rowOff>155510</xdr:rowOff>
    </xdr:from>
    <xdr:to>
      <xdr:col>10</xdr:col>
      <xdr:colOff>349898</xdr:colOff>
      <xdr:row>71</xdr:row>
      <xdr:rowOff>0</xdr:rowOff>
    </xdr:to>
    <xdr:sp macro="" textlink="">
      <xdr:nvSpPr>
        <xdr:cNvPr id="1612" name="AutoShape 46">
          <a:extLst>
            <a:ext uri="{FF2B5EF4-FFF2-40B4-BE49-F238E27FC236}">
              <a16:creationId xmlns:a16="http://schemas.microsoft.com/office/drawing/2014/main" id="{B57730B8-130D-43F0-AA50-58A66A03F891}"/>
            </a:ext>
          </a:extLst>
        </xdr:cNvPr>
        <xdr:cNvSpPr>
          <a:spLocks noChangeArrowheads="1"/>
        </xdr:cNvSpPr>
      </xdr:nvSpPr>
      <xdr:spPr bwMode="auto">
        <a:xfrm>
          <a:off x="3217117" y="13898724"/>
          <a:ext cx="349898" cy="427654"/>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12</xdr:col>
      <xdr:colOff>0</xdr:colOff>
      <xdr:row>68</xdr:row>
      <xdr:rowOff>184669</xdr:rowOff>
    </xdr:from>
    <xdr:to>
      <xdr:col>13</xdr:col>
      <xdr:colOff>0</xdr:colOff>
      <xdr:row>71</xdr:row>
      <xdr:rowOff>0</xdr:rowOff>
    </xdr:to>
    <xdr:sp macro="" textlink="">
      <xdr:nvSpPr>
        <xdr:cNvPr id="1613" name="AutoShape 46">
          <a:extLst>
            <a:ext uri="{FF2B5EF4-FFF2-40B4-BE49-F238E27FC236}">
              <a16:creationId xmlns:a16="http://schemas.microsoft.com/office/drawing/2014/main" id="{28F618AF-8161-42F3-8CA5-447E23268045}"/>
            </a:ext>
          </a:extLst>
        </xdr:cNvPr>
        <xdr:cNvSpPr>
          <a:spLocks noChangeArrowheads="1"/>
        </xdr:cNvSpPr>
      </xdr:nvSpPr>
      <xdr:spPr bwMode="auto">
        <a:xfrm>
          <a:off x="3858597" y="13927883"/>
          <a:ext cx="340179" cy="398495"/>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14</xdr:col>
      <xdr:colOff>0</xdr:colOff>
      <xdr:row>69</xdr:row>
      <xdr:rowOff>57150</xdr:rowOff>
    </xdr:from>
    <xdr:to>
      <xdr:col>15</xdr:col>
      <xdr:colOff>0</xdr:colOff>
      <xdr:row>71</xdr:row>
      <xdr:rowOff>0</xdr:rowOff>
    </xdr:to>
    <xdr:sp macro="" textlink="">
      <xdr:nvSpPr>
        <xdr:cNvPr id="1614" name="AutoShape 46">
          <a:extLst>
            <a:ext uri="{FF2B5EF4-FFF2-40B4-BE49-F238E27FC236}">
              <a16:creationId xmlns:a16="http://schemas.microsoft.com/office/drawing/2014/main" id="{01FB2EC0-8A9C-4B8F-80EE-B95440C4B89A}"/>
            </a:ext>
          </a:extLst>
        </xdr:cNvPr>
        <xdr:cNvSpPr>
          <a:spLocks noChangeArrowheads="1"/>
        </xdr:cNvSpPr>
      </xdr:nvSpPr>
      <xdr:spPr bwMode="auto">
        <a:xfrm>
          <a:off x="4324350" y="1324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1</xdr:colOff>
      <xdr:row>68</xdr:row>
      <xdr:rowOff>155510</xdr:rowOff>
    </xdr:from>
    <xdr:to>
      <xdr:col>8</xdr:col>
      <xdr:colOff>349899</xdr:colOff>
      <xdr:row>71</xdr:row>
      <xdr:rowOff>0</xdr:rowOff>
    </xdr:to>
    <xdr:sp macro="" textlink="">
      <xdr:nvSpPr>
        <xdr:cNvPr id="1615" name="AutoShape 46">
          <a:extLst>
            <a:ext uri="{FF2B5EF4-FFF2-40B4-BE49-F238E27FC236}">
              <a16:creationId xmlns:a16="http://schemas.microsoft.com/office/drawing/2014/main" id="{6AEDF004-2D37-4497-91E9-662FB464FD5D}"/>
            </a:ext>
          </a:extLst>
        </xdr:cNvPr>
        <xdr:cNvSpPr>
          <a:spLocks noChangeArrowheads="1"/>
        </xdr:cNvSpPr>
      </xdr:nvSpPr>
      <xdr:spPr bwMode="auto">
        <a:xfrm>
          <a:off x="2497884" y="13898724"/>
          <a:ext cx="349898" cy="427654"/>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5</xdr:col>
      <xdr:colOff>272144</xdr:colOff>
      <xdr:row>68</xdr:row>
      <xdr:rowOff>145791</xdr:rowOff>
    </xdr:from>
    <xdr:to>
      <xdr:col>7</xdr:col>
      <xdr:colOff>1</xdr:colOff>
      <xdr:row>71</xdr:row>
      <xdr:rowOff>0</xdr:rowOff>
    </xdr:to>
    <xdr:sp macro="" textlink="">
      <xdr:nvSpPr>
        <xdr:cNvPr id="1616" name="AutoShape 46">
          <a:extLst>
            <a:ext uri="{FF2B5EF4-FFF2-40B4-BE49-F238E27FC236}">
              <a16:creationId xmlns:a16="http://schemas.microsoft.com/office/drawing/2014/main" id="{89637E46-330B-4BC8-9A19-094EEF386AC5}"/>
            </a:ext>
          </a:extLst>
        </xdr:cNvPr>
        <xdr:cNvSpPr>
          <a:spLocks noChangeArrowheads="1"/>
        </xdr:cNvSpPr>
      </xdr:nvSpPr>
      <xdr:spPr bwMode="auto">
        <a:xfrm>
          <a:off x="1836965" y="13889005"/>
          <a:ext cx="349898" cy="437373"/>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68</xdr:row>
      <xdr:rowOff>145791</xdr:rowOff>
    </xdr:from>
    <xdr:to>
      <xdr:col>5</xdr:col>
      <xdr:colOff>9720</xdr:colOff>
      <xdr:row>71</xdr:row>
      <xdr:rowOff>0</xdr:rowOff>
    </xdr:to>
    <xdr:sp macro="" textlink="">
      <xdr:nvSpPr>
        <xdr:cNvPr id="1617" name="AutoShape 46">
          <a:extLst>
            <a:ext uri="{FF2B5EF4-FFF2-40B4-BE49-F238E27FC236}">
              <a16:creationId xmlns:a16="http://schemas.microsoft.com/office/drawing/2014/main" id="{CF55016C-82AF-4102-BB19-A125EA46A1BD}"/>
            </a:ext>
          </a:extLst>
        </xdr:cNvPr>
        <xdr:cNvSpPr>
          <a:spLocks noChangeArrowheads="1"/>
        </xdr:cNvSpPr>
      </xdr:nvSpPr>
      <xdr:spPr bwMode="auto">
        <a:xfrm>
          <a:off x="1224643" y="13889005"/>
          <a:ext cx="349898" cy="437373"/>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68</xdr:row>
      <xdr:rowOff>155510</xdr:rowOff>
    </xdr:from>
    <xdr:to>
      <xdr:col>3</xdr:col>
      <xdr:colOff>0</xdr:colOff>
      <xdr:row>71</xdr:row>
      <xdr:rowOff>0</xdr:rowOff>
    </xdr:to>
    <xdr:sp macro="" textlink="">
      <xdr:nvSpPr>
        <xdr:cNvPr id="1618" name="AutoShape 46">
          <a:extLst>
            <a:ext uri="{FF2B5EF4-FFF2-40B4-BE49-F238E27FC236}">
              <a16:creationId xmlns:a16="http://schemas.microsoft.com/office/drawing/2014/main" id="{6968CCDA-6454-49DF-B9ED-4558AF9932DC}"/>
            </a:ext>
          </a:extLst>
        </xdr:cNvPr>
        <xdr:cNvSpPr>
          <a:spLocks noChangeArrowheads="1"/>
        </xdr:cNvSpPr>
      </xdr:nvSpPr>
      <xdr:spPr bwMode="auto">
        <a:xfrm>
          <a:off x="524847" y="13898724"/>
          <a:ext cx="388775" cy="427654"/>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80</xdr:row>
      <xdr:rowOff>104775</xdr:rowOff>
    </xdr:from>
    <xdr:to>
      <xdr:col>6</xdr:col>
      <xdr:colOff>0</xdr:colOff>
      <xdr:row>81</xdr:row>
      <xdr:rowOff>19050</xdr:rowOff>
    </xdr:to>
    <xdr:grpSp>
      <xdr:nvGrpSpPr>
        <xdr:cNvPr id="1619" name="Group 1008">
          <a:extLst>
            <a:ext uri="{FF2B5EF4-FFF2-40B4-BE49-F238E27FC236}">
              <a16:creationId xmlns:a16="http://schemas.microsoft.com/office/drawing/2014/main" id="{45790824-167B-4E27-BB0A-02EC12365635}"/>
            </a:ext>
          </a:extLst>
        </xdr:cNvPr>
        <xdr:cNvGrpSpPr>
          <a:grpSpLocks/>
        </xdr:cNvGrpSpPr>
      </xdr:nvGrpSpPr>
      <xdr:grpSpPr bwMode="auto">
        <a:xfrm>
          <a:off x="1943878" y="15856663"/>
          <a:ext cx="0" cy="102183"/>
          <a:chOff x="5475762" y="47760700"/>
          <a:chExt cx="314325" cy="230209"/>
        </a:xfrm>
      </xdr:grpSpPr>
      <xdr:cxnSp macro="">
        <xdr:nvCxnSpPr>
          <xdr:cNvPr id="1620" name="Straight Connector 1619">
            <a:extLst>
              <a:ext uri="{FF2B5EF4-FFF2-40B4-BE49-F238E27FC236}">
                <a16:creationId xmlns:a16="http://schemas.microsoft.com/office/drawing/2014/main" id="{75BF7156-DA49-165D-E978-6550ECB087C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1" name="Straight Connector 529">
            <a:extLst>
              <a:ext uri="{FF2B5EF4-FFF2-40B4-BE49-F238E27FC236}">
                <a16:creationId xmlns:a16="http://schemas.microsoft.com/office/drawing/2014/main" id="{3EEC58C9-1DC2-78BC-A85A-5816A1EBDDB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22" name="Straight Connector 531">
            <a:extLst>
              <a:ext uri="{FF2B5EF4-FFF2-40B4-BE49-F238E27FC236}">
                <a16:creationId xmlns:a16="http://schemas.microsoft.com/office/drawing/2014/main" id="{368733FF-BB60-AFD0-FFAA-DEFCE0A32D0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23" name="Straight Connector 533">
            <a:extLst>
              <a:ext uri="{FF2B5EF4-FFF2-40B4-BE49-F238E27FC236}">
                <a16:creationId xmlns:a16="http://schemas.microsoft.com/office/drawing/2014/main" id="{FAB07650-C8D1-105D-C8B7-E37EFA323F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4" name="Straight Connector 535">
            <a:extLst>
              <a:ext uri="{FF2B5EF4-FFF2-40B4-BE49-F238E27FC236}">
                <a16:creationId xmlns:a16="http://schemas.microsoft.com/office/drawing/2014/main" id="{0ADA7320-03AE-A739-F3D0-B9E7CC93B6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25" name="Straight Connector 537">
            <a:extLst>
              <a:ext uri="{FF2B5EF4-FFF2-40B4-BE49-F238E27FC236}">
                <a16:creationId xmlns:a16="http://schemas.microsoft.com/office/drawing/2014/main" id="{DDF0AE8E-32B3-D2B1-F819-3A52EFF1711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26" name="Group 1008">
          <a:extLst>
            <a:ext uri="{FF2B5EF4-FFF2-40B4-BE49-F238E27FC236}">
              <a16:creationId xmlns:a16="http://schemas.microsoft.com/office/drawing/2014/main" id="{34D06ACE-0A62-4284-B253-0205BA45EF66}"/>
            </a:ext>
          </a:extLst>
        </xdr:cNvPr>
        <xdr:cNvGrpSpPr>
          <a:grpSpLocks/>
        </xdr:cNvGrpSpPr>
      </xdr:nvGrpSpPr>
      <xdr:grpSpPr bwMode="auto">
        <a:xfrm>
          <a:off x="1943878" y="15856663"/>
          <a:ext cx="0" cy="102183"/>
          <a:chOff x="5475762" y="47760700"/>
          <a:chExt cx="314325" cy="230209"/>
        </a:xfrm>
      </xdr:grpSpPr>
      <xdr:cxnSp macro="">
        <xdr:nvCxnSpPr>
          <xdr:cNvPr id="1627" name="Straight Connector 1626">
            <a:extLst>
              <a:ext uri="{FF2B5EF4-FFF2-40B4-BE49-F238E27FC236}">
                <a16:creationId xmlns:a16="http://schemas.microsoft.com/office/drawing/2014/main" id="{E16CA342-F7C4-F5A2-4130-40A2158D08F6}"/>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28" name="Straight Connector 529">
            <a:extLst>
              <a:ext uri="{FF2B5EF4-FFF2-40B4-BE49-F238E27FC236}">
                <a16:creationId xmlns:a16="http://schemas.microsoft.com/office/drawing/2014/main" id="{AC33F525-9752-205E-4D3B-9324C196E26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29" name="Straight Connector 531">
            <a:extLst>
              <a:ext uri="{FF2B5EF4-FFF2-40B4-BE49-F238E27FC236}">
                <a16:creationId xmlns:a16="http://schemas.microsoft.com/office/drawing/2014/main" id="{5063B063-DA84-934C-EF42-3041BA68902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0" name="Straight Connector 533">
            <a:extLst>
              <a:ext uri="{FF2B5EF4-FFF2-40B4-BE49-F238E27FC236}">
                <a16:creationId xmlns:a16="http://schemas.microsoft.com/office/drawing/2014/main" id="{D65EE565-FE1D-E633-2596-F89623265E28}"/>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1" name="Straight Connector 535">
            <a:extLst>
              <a:ext uri="{FF2B5EF4-FFF2-40B4-BE49-F238E27FC236}">
                <a16:creationId xmlns:a16="http://schemas.microsoft.com/office/drawing/2014/main" id="{82DC887A-5F0F-E60D-9F32-B21DBEAB06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2" name="Straight Connector 537">
            <a:extLst>
              <a:ext uri="{FF2B5EF4-FFF2-40B4-BE49-F238E27FC236}">
                <a16:creationId xmlns:a16="http://schemas.microsoft.com/office/drawing/2014/main" id="{9AF63293-30DB-9B0D-50C6-EA574B43229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47625</xdr:rowOff>
    </xdr:to>
    <xdr:grpSp>
      <xdr:nvGrpSpPr>
        <xdr:cNvPr id="1633" name="Group 1008">
          <a:extLst>
            <a:ext uri="{FF2B5EF4-FFF2-40B4-BE49-F238E27FC236}">
              <a16:creationId xmlns:a16="http://schemas.microsoft.com/office/drawing/2014/main" id="{04893577-E2F1-4239-A585-E7D747C0E0D0}"/>
            </a:ext>
          </a:extLst>
        </xdr:cNvPr>
        <xdr:cNvGrpSpPr>
          <a:grpSpLocks/>
        </xdr:cNvGrpSpPr>
      </xdr:nvGrpSpPr>
      <xdr:grpSpPr bwMode="auto">
        <a:xfrm>
          <a:off x="1943878" y="15885238"/>
          <a:ext cx="0" cy="102183"/>
          <a:chOff x="5475762" y="47760700"/>
          <a:chExt cx="314325" cy="230209"/>
        </a:xfrm>
      </xdr:grpSpPr>
      <xdr:cxnSp macro="">
        <xdr:nvCxnSpPr>
          <xdr:cNvPr id="1634" name="Straight Connector 1633">
            <a:extLst>
              <a:ext uri="{FF2B5EF4-FFF2-40B4-BE49-F238E27FC236}">
                <a16:creationId xmlns:a16="http://schemas.microsoft.com/office/drawing/2014/main" id="{AAF4544D-6A87-3B6B-6E2D-63DC4E172AC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35" name="Straight Connector 529">
            <a:extLst>
              <a:ext uri="{FF2B5EF4-FFF2-40B4-BE49-F238E27FC236}">
                <a16:creationId xmlns:a16="http://schemas.microsoft.com/office/drawing/2014/main" id="{BB2CCA6E-F9E3-E997-6354-A575F0E0D072}"/>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636" name="Straight Connector 531">
            <a:extLst>
              <a:ext uri="{FF2B5EF4-FFF2-40B4-BE49-F238E27FC236}">
                <a16:creationId xmlns:a16="http://schemas.microsoft.com/office/drawing/2014/main" id="{2B3249C8-6C7C-F14F-C9F8-A43A251F705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637" name="Straight Connector 533">
            <a:extLst>
              <a:ext uri="{FF2B5EF4-FFF2-40B4-BE49-F238E27FC236}">
                <a16:creationId xmlns:a16="http://schemas.microsoft.com/office/drawing/2014/main" id="{1BF0B466-9A28-D4EE-96B2-DA32EC6C50A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8" name="Straight Connector 535">
            <a:extLst>
              <a:ext uri="{FF2B5EF4-FFF2-40B4-BE49-F238E27FC236}">
                <a16:creationId xmlns:a16="http://schemas.microsoft.com/office/drawing/2014/main" id="{0D84449C-EE75-7487-9235-7E1E8E8295A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639" name="Straight Connector 537">
            <a:extLst>
              <a:ext uri="{FF2B5EF4-FFF2-40B4-BE49-F238E27FC236}">
                <a16:creationId xmlns:a16="http://schemas.microsoft.com/office/drawing/2014/main" id="{03A73CCE-5BF2-BDA5-DB56-17564C117FF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133350</xdr:rowOff>
    </xdr:from>
    <xdr:to>
      <xdr:col>6</xdr:col>
      <xdr:colOff>0</xdr:colOff>
      <xdr:row>81</xdr:row>
      <xdr:rowOff>57150</xdr:rowOff>
    </xdr:to>
    <xdr:grpSp>
      <xdr:nvGrpSpPr>
        <xdr:cNvPr id="1640" name="Group 1008">
          <a:extLst>
            <a:ext uri="{FF2B5EF4-FFF2-40B4-BE49-F238E27FC236}">
              <a16:creationId xmlns:a16="http://schemas.microsoft.com/office/drawing/2014/main" id="{BE2F2C9C-8354-4639-82F1-DAD9285C1EF0}"/>
            </a:ext>
          </a:extLst>
        </xdr:cNvPr>
        <xdr:cNvGrpSpPr>
          <a:grpSpLocks/>
        </xdr:cNvGrpSpPr>
      </xdr:nvGrpSpPr>
      <xdr:grpSpPr bwMode="auto">
        <a:xfrm>
          <a:off x="1943878" y="15885238"/>
          <a:ext cx="0" cy="111708"/>
          <a:chOff x="5475762" y="47760700"/>
          <a:chExt cx="314325" cy="230209"/>
        </a:xfrm>
      </xdr:grpSpPr>
      <xdr:cxnSp macro="">
        <xdr:nvCxnSpPr>
          <xdr:cNvPr id="1641" name="Straight Connector 1640">
            <a:extLst>
              <a:ext uri="{FF2B5EF4-FFF2-40B4-BE49-F238E27FC236}">
                <a16:creationId xmlns:a16="http://schemas.microsoft.com/office/drawing/2014/main" id="{D28B0CD9-FD88-683D-1F56-4100F0133CB9}"/>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2" name="Straight Connector 529">
            <a:extLst>
              <a:ext uri="{FF2B5EF4-FFF2-40B4-BE49-F238E27FC236}">
                <a16:creationId xmlns:a16="http://schemas.microsoft.com/office/drawing/2014/main" id="{9AAB9317-2143-2860-C687-E9990971983C}"/>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643" name="Straight Connector 531">
            <a:extLst>
              <a:ext uri="{FF2B5EF4-FFF2-40B4-BE49-F238E27FC236}">
                <a16:creationId xmlns:a16="http://schemas.microsoft.com/office/drawing/2014/main" id="{F471C962-19A2-7A5D-70CF-255477CD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644" name="Straight Connector 533">
            <a:extLst>
              <a:ext uri="{FF2B5EF4-FFF2-40B4-BE49-F238E27FC236}">
                <a16:creationId xmlns:a16="http://schemas.microsoft.com/office/drawing/2014/main" id="{D8DC27ED-AC55-8A80-673C-59C8276290F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5" name="Straight Connector 535">
            <a:extLst>
              <a:ext uri="{FF2B5EF4-FFF2-40B4-BE49-F238E27FC236}">
                <a16:creationId xmlns:a16="http://schemas.microsoft.com/office/drawing/2014/main" id="{27A9A53E-60A9-C445-C8AD-EB70397A7B0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646" name="Straight Connector 537">
            <a:extLst>
              <a:ext uri="{FF2B5EF4-FFF2-40B4-BE49-F238E27FC236}">
                <a16:creationId xmlns:a16="http://schemas.microsoft.com/office/drawing/2014/main" id="{9A63536D-2405-B735-4448-7779A9645809}"/>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47" name="Group 1008">
          <a:extLst>
            <a:ext uri="{FF2B5EF4-FFF2-40B4-BE49-F238E27FC236}">
              <a16:creationId xmlns:a16="http://schemas.microsoft.com/office/drawing/2014/main" id="{D806294C-5AB0-4F9D-989B-DE2B58777361}"/>
            </a:ext>
          </a:extLst>
        </xdr:cNvPr>
        <xdr:cNvGrpSpPr>
          <a:grpSpLocks/>
        </xdr:cNvGrpSpPr>
      </xdr:nvGrpSpPr>
      <xdr:grpSpPr bwMode="auto">
        <a:xfrm>
          <a:off x="1943878" y="15856663"/>
          <a:ext cx="0" cy="102183"/>
          <a:chOff x="5475762" y="47760700"/>
          <a:chExt cx="314325" cy="230209"/>
        </a:xfrm>
      </xdr:grpSpPr>
      <xdr:cxnSp macro="">
        <xdr:nvCxnSpPr>
          <xdr:cNvPr id="1648" name="Straight Connector 1647">
            <a:extLst>
              <a:ext uri="{FF2B5EF4-FFF2-40B4-BE49-F238E27FC236}">
                <a16:creationId xmlns:a16="http://schemas.microsoft.com/office/drawing/2014/main" id="{7C2E56FC-C6CB-4DE4-751A-A7D06608C03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49" name="Straight Connector 529">
            <a:extLst>
              <a:ext uri="{FF2B5EF4-FFF2-40B4-BE49-F238E27FC236}">
                <a16:creationId xmlns:a16="http://schemas.microsoft.com/office/drawing/2014/main" id="{7F072C99-296B-F32D-5173-03B5B4F67C6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0" name="Straight Connector 531">
            <a:extLst>
              <a:ext uri="{FF2B5EF4-FFF2-40B4-BE49-F238E27FC236}">
                <a16:creationId xmlns:a16="http://schemas.microsoft.com/office/drawing/2014/main" id="{6F2E3900-C5D2-9925-140F-2582EBB8442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1" name="Straight Connector 533">
            <a:extLst>
              <a:ext uri="{FF2B5EF4-FFF2-40B4-BE49-F238E27FC236}">
                <a16:creationId xmlns:a16="http://schemas.microsoft.com/office/drawing/2014/main" id="{DF1073EC-FA41-D786-DAD4-5E6D76F631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2" name="Straight Connector 535">
            <a:extLst>
              <a:ext uri="{FF2B5EF4-FFF2-40B4-BE49-F238E27FC236}">
                <a16:creationId xmlns:a16="http://schemas.microsoft.com/office/drawing/2014/main" id="{1E76646C-1CC4-AF6B-3A06-1BA51AF884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3" name="Straight Connector 537">
            <a:extLst>
              <a:ext uri="{FF2B5EF4-FFF2-40B4-BE49-F238E27FC236}">
                <a16:creationId xmlns:a16="http://schemas.microsoft.com/office/drawing/2014/main" id="{DB1088BD-A510-ABF9-54FF-18AEC6F6D37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54" name="Group 1008">
          <a:extLst>
            <a:ext uri="{FF2B5EF4-FFF2-40B4-BE49-F238E27FC236}">
              <a16:creationId xmlns:a16="http://schemas.microsoft.com/office/drawing/2014/main" id="{20EA36ED-669E-4605-A5CE-F3660BD7E44E}"/>
            </a:ext>
          </a:extLst>
        </xdr:cNvPr>
        <xdr:cNvGrpSpPr>
          <a:grpSpLocks/>
        </xdr:cNvGrpSpPr>
      </xdr:nvGrpSpPr>
      <xdr:grpSpPr bwMode="auto">
        <a:xfrm>
          <a:off x="1943878" y="15856663"/>
          <a:ext cx="0" cy="102183"/>
          <a:chOff x="5475762" y="47760700"/>
          <a:chExt cx="314325" cy="230209"/>
        </a:xfrm>
      </xdr:grpSpPr>
      <xdr:cxnSp macro="">
        <xdr:nvCxnSpPr>
          <xdr:cNvPr id="1655" name="Straight Connector 1654">
            <a:extLst>
              <a:ext uri="{FF2B5EF4-FFF2-40B4-BE49-F238E27FC236}">
                <a16:creationId xmlns:a16="http://schemas.microsoft.com/office/drawing/2014/main" id="{D82D13EC-D3DB-C01A-FB64-DD47B458CB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56" name="Straight Connector 529">
            <a:extLst>
              <a:ext uri="{FF2B5EF4-FFF2-40B4-BE49-F238E27FC236}">
                <a16:creationId xmlns:a16="http://schemas.microsoft.com/office/drawing/2014/main" id="{16C2206E-1ADF-2370-4AFD-D44FFA204E1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57" name="Straight Connector 531">
            <a:extLst>
              <a:ext uri="{FF2B5EF4-FFF2-40B4-BE49-F238E27FC236}">
                <a16:creationId xmlns:a16="http://schemas.microsoft.com/office/drawing/2014/main" id="{0034F2B2-925B-9AEC-00DA-E521988AE3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58" name="Straight Connector 533">
            <a:extLst>
              <a:ext uri="{FF2B5EF4-FFF2-40B4-BE49-F238E27FC236}">
                <a16:creationId xmlns:a16="http://schemas.microsoft.com/office/drawing/2014/main" id="{B45C273E-0620-5B39-9B97-AFC7CE2DA7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59" name="Straight Connector 535">
            <a:extLst>
              <a:ext uri="{FF2B5EF4-FFF2-40B4-BE49-F238E27FC236}">
                <a16:creationId xmlns:a16="http://schemas.microsoft.com/office/drawing/2014/main" id="{500C02D1-7A65-B014-78E7-49E166EB4B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0" name="Straight Connector 537">
            <a:extLst>
              <a:ext uri="{FF2B5EF4-FFF2-40B4-BE49-F238E27FC236}">
                <a16:creationId xmlns:a16="http://schemas.microsoft.com/office/drawing/2014/main" id="{DF75E26D-B5D6-E748-BB35-72B1083EF1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1" name="Group 1008">
          <a:extLst>
            <a:ext uri="{FF2B5EF4-FFF2-40B4-BE49-F238E27FC236}">
              <a16:creationId xmlns:a16="http://schemas.microsoft.com/office/drawing/2014/main" id="{17264920-9927-42D0-8499-92A363DECF1C}"/>
            </a:ext>
          </a:extLst>
        </xdr:cNvPr>
        <xdr:cNvGrpSpPr>
          <a:grpSpLocks/>
        </xdr:cNvGrpSpPr>
      </xdr:nvGrpSpPr>
      <xdr:grpSpPr bwMode="auto">
        <a:xfrm>
          <a:off x="1943878" y="15856663"/>
          <a:ext cx="0" cy="102183"/>
          <a:chOff x="5475762" y="47760700"/>
          <a:chExt cx="314325" cy="230209"/>
        </a:xfrm>
      </xdr:grpSpPr>
      <xdr:cxnSp macro="">
        <xdr:nvCxnSpPr>
          <xdr:cNvPr id="1662" name="Straight Connector 1661">
            <a:extLst>
              <a:ext uri="{FF2B5EF4-FFF2-40B4-BE49-F238E27FC236}">
                <a16:creationId xmlns:a16="http://schemas.microsoft.com/office/drawing/2014/main" id="{E078F505-CFF1-BD84-BE61-39CA3D40487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63" name="Straight Connector 529">
            <a:extLst>
              <a:ext uri="{FF2B5EF4-FFF2-40B4-BE49-F238E27FC236}">
                <a16:creationId xmlns:a16="http://schemas.microsoft.com/office/drawing/2014/main" id="{F223D9CD-3EE3-96FC-0CBC-B09D4771F4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64" name="Straight Connector 531">
            <a:extLst>
              <a:ext uri="{FF2B5EF4-FFF2-40B4-BE49-F238E27FC236}">
                <a16:creationId xmlns:a16="http://schemas.microsoft.com/office/drawing/2014/main" id="{53F35EC9-E06D-6C60-8907-3C62329F32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65" name="Straight Connector 533">
            <a:extLst>
              <a:ext uri="{FF2B5EF4-FFF2-40B4-BE49-F238E27FC236}">
                <a16:creationId xmlns:a16="http://schemas.microsoft.com/office/drawing/2014/main" id="{C77C4F14-44B6-6704-1F00-FA26FC833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6" name="Straight Connector 535">
            <a:extLst>
              <a:ext uri="{FF2B5EF4-FFF2-40B4-BE49-F238E27FC236}">
                <a16:creationId xmlns:a16="http://schemas.microsoft.com/office/drawing/2014/main" id="{F8C73F0E-31C8-566F-8DE2-4A7F3E8B2A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67" name="Straight Connector 537">
            <a:extLst>
              <a:ext uri="{FF2B5EF4-FFF2-40B4-BE49-F238E27FC236}">
                <a16:creationId xmlns:a16="http://schemas.microsoft.com/office/drawing/2014/main" id="{4E15734C-9089-8EA6-5652-A5E82AC2D5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68" name="Group 1008">
          <a:extLst>
            <a:ext uri="{FF2B5EF4-FFF2-40B4-BE49-F238E27FC236}">
              <a16:creationId xmlns:a16="http://schemas.microsoft.com/office/drawing/2014/main" id="{195B2EEB-05AA-453F-BF39-51CB62219385}"/>
            </a:ext>
          </a:extLst>
        </xdr:cNvPr>
        <xdr:cNvGrpSpPr>
          <a:grpSpLocks/>
        </xdr:cNvGrpSpPr>
      </xdr:nvGrpSpPr>
      <xdr:grpSpPr bwMode="auto">
        <a:xfrm>
          <a:off x="1943878" y="15856663"/>
          <a:ext cx="0" cy="102183"/>
          <a:chOff x="5475762" y="47760700"/>
          <a:chExt cx="314325" cy="230209"/>
        </a:xfrm>
      </xdr:grpSpPr>
      <xdr:cxnSp macro="">
        <xdr:nvCxnSpPr>
          <xdr:cNvPr id="1669" name="Straight Connector 1668">
            <a:extLst>
              <a:ext uri="{FF2B5EF4-FFF2-40B4-BE49-F238E27FC236}">
                <a16:creationId xmlns:a16="http://schemas.microsoft.com/office/drawing/2014/main" id="{FF8F7BD2-2070-10AA-B6A0-7B4D257041B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0" name="Straight Connector 529">
            <a:extLst>
              <a:ext uri="{FF2B5EF4-FFF2-40B4-BE49-F238E27FC236}">
                <a16:creationId xmlns:a16="http://schemas.microsoft.com/office/drawing/2014/main" id="{D75E47D8-4CA9-6E3A-06DA-FF49B4854D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1" name="Straight Connector 531">
            <a:extLst>
              <a:ext uri="{FF2B5EF4-FFF2-40B4-BE49-F238E27FC236}">
                <a16:creationId xmlns:a16="http://schemas.microsoft.com/office/drawing/2014/main" id="{464246B2-8BC0-97C5-8A25-CBB184855A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2" name="Straight Connector 533">
            <a:extLst>
              <a:ext uri="{FF2B5EF4-FFF2-40B4-BE49-F238E27FC236}">
                <a16:creationId xmlns:a16="http://schemas.microsoft.com/office/drawing/2014/main" id="{176E7567-7D54-22C2-1FED-37E1F07C1F0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3" name="Straight Connector 535">
            <a:extLst>
              <a:ext uri="{FF2B5EF4-FFF2-40B4-BE49-F238E27FC236}">
                <a16:creationId xmlns:a16="http://schemas.microsoft.com/office/drawing/2014/main" id="{10DF3142-099F-F9D5-5285-94856366B1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74" name="Straight Connector 537">
            <a:extLst>
              <a:ext uri="{FF2B5EF4-FFF2-40B4-BE49-F238E27FC236}">
                <a16:creationId xmlns:a16="http://schemas.microsoft.com/office/drawing/2014/main" id="{0B0E135B-3B5B-C7DE-56B5-6CCC99CDA2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75" name="Group 1008">
          <a:extLst>
            <a:ext uri="{FF2B5EF4-FFF2-40B4-BE49-F238E27FC236}">
              <a16:creationId xmlns:a16="http://schemas.microsoft.com/office/drawing/2014/main" id="{1A52A28A-B4B2-4762-894D-C5270A98F267}"/>
            </a:ext>
          </a:extLst>
        </xdr:cNvPr>
        <xdr:cNvGrpSpPr>
          <a:grpSpLocks/>
        </xdr:cNvGrpSpPr>
      </xdr:nvGrpSpPr>
      <xdr:grpSpPr bwMode="auto">
        <a:xfrm>
          <a:off x="1943878" y="15856663"/>
          <a:ext cx="0" cy="102183"/>
          <a:chOff x="5475762" y="47760700"/>
          <a:chExt cx="314325" cy="230209"/>
        </a:xfrm>
      </xdr:grpSpPr>
      <xdr:cxnSp macro="">
        <xdr:nvCxnSpPr>
          <xdr:cNvPr id="1676" name="Straight Connector 1675">
            <a:extLst>
              <a:ext uri="{FF2B5EF4-FFF2-40B4-BE49-F238E27FC236}">
                <a16:creationId xmlns:a16="http://schemas.microsoft.com/office/drawing/2014/main" id="{27CC1648-40B9-F116-1A19-3363FCCB5A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77" name="Straight Connector 529">
            <a:extLst>
              <a:ext uri="{FF2B5EF4-FFF2-40B4-BE49-F238E27FC236}">
                <a16:creationId xmlns:a16="http://schemas.microsoft.com/office/drawing/2014/main" id="{6DEC00C6-9F04-CB93-2B22-F3094B6800F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78" name="Straight Connector 531">
            <a:extLst>
              <a:ext uri="{FF2B5EF4-FFF2-40B4-BE49-F238E27FC236}">
                <a16:creationId xmlns:a16="http://schemas.microsoft.com/office/drawing/2014/main" id="{DA0278AA-1544-8338-8027-617CA1C771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79" name="Straight Connector 533">
            <a:extLst>
              <a:ext uri="{FF2B5EF4-FFF2-40B4-BE49-F238E27FC236}">
                <a16:creationId xmlns:a16="http://schemas.microsoft.com/office/drawing/2014/main" id="{AD4326EE-85FF-44E5-83E1-26017534FC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0" name="Straight Connector 535">
            <a:extLst>
              <a:ext uri="{FF2B5EF4-FFF2-40B4-BE49-F238E27FC236}">
                <a16:creationId xmlns:a16="http://schemas.microsoft.com/office/drawing/2014/main" id="{9EE440F7-667B-7807-E2A0-F9B15784319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1" name="Straight Connector 537">
            <a:extLst>
              <a:ext uri="{FF2B5EF4-FFF2-40B4-BE49-F238E27FC236}">
                <a16:creationId xmlns:a16="http://schemas.microsoft.com/office/drawing/2014/main" id="{22CF0CA9-DB0D-B78F-7A8A-FE6B09FA586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2" name="Group 1008">
          <a:extLst>
            <a:ext uri="{FF2B5EF4-FFF2-40B4-BE49-F238E27FC236}">
              <a16:creationId xmlns:a16="http://schemas.microsoft.com/office/drawing/2014/main" id="{6A365CF8-E1B0-4A2F-80A9-AC3EBB35E4B9}"/>
            </a:ext>
          </a:extLst>
        </xdr:cNvPr>
        <xdr:cNvGrpSpPr>
          <a:grpSpLocks/>
        </xdr:cNvGrpSpPr>
      </xdr:nvGrpSpPr>
      <xdr:grpSpPr bwMode="auto">
        <a:xfrm>
          <a:off x="1943878" y="15856663"/>
          <a:ext cx="0" cy="102183"/>
          <a:chOff x="5475762" y="47760700"/>
          <a:chExt cx="314325" cy="230209"/>
        </a:xfrm>
      </xdr:grpSpPr>
      <xdr:cxnSp macro="">
        <xdr:nvCxnSpPr>
          <xdr:cNvPr id="1683" name="Straight Connector 1682">
            <a:extLst>
              <a:ext uri="{FF2B5EF4-FFF2-40B4-BE49-F238E27FC236}">
                <a16:creationId xmlns:a16="http://schemas.microsoft.com/office/drawing/2014/main" id="{F8F8C4F3-0C17-A1BE-4B13-1F2B0671B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84" name="Straight Connector 529">
            <a:extLst>
              <a:ext uri="{FF2B5EF4-FFF2-40B4-BE49-F238E27FC236}">
                <a16:creationId xmlns:a16="http://schemas.microsoft.com/office/drawing/2014/main" id="{A6820E3A-0ACA-957B-74D6-0317A618CC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85" name="Straight Connector 531">
            <a:extLst>
              <a:ext uri="{FF2B5EF4-FFF2-40B4-BE49-F238E27FC236}">
                <a16:creationId xmlns:a16="http://schemas.microsoft.com/office/drawing/2014/main" id="{68144AEC-281C-8C04-5FE6-44B6CAE73AE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86" name="Straight Connector 533">
            <a:extLst>
              <a:ext uri="{FF2B5EF4-FFF2-40B4-BE49-F238E27FC236}">
                <a16:creationId xmlns:a16="http://schemas.microsoft.com/office/drawing/2014/main" id="{FA0BCFDF-D6CA-1768-3289-6A41B464E5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7" name="Straight Connector 535">
            <a:extLst>
              <a:ext uri="{FF2B5EF4-FFF2-40B4-BE49-F238E27FC236}">
                <a16:creationId xmlns:a16="http://schemas.microsoft.com/office/drawing/2014/main" id="{7C799378-A10F-C503-9BBE-0FEB3E03B2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88" name="Straight Connector 537">
            <a:extLst>
              <a:ext uri="{FF2B5EF4-FFF2-40B4-BE49-F238E27FC236}">
                <a16:creationId xmlns:a16="http://schemas.microsoft.com/office/drawing/2014/main" id="{8D2CA01D-225B-721C-5A0B-CEA839443F8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89" name="Group 1008">
          <a:extLst>
            <a:ext uri="{FF2B5EF4-FFF2-40B4-BE49-F238E27FC236}">
              <a16:creationId xmlns:a16="http://schemas.microsoft.com/office/drawing/2014/main" id="{0D070766-1CC9-4349-A75A-9EB980FA99C6}"/>
            </a:ext>
          </a:extLst>
        </xdr:cNvPr>
        <xdr:cNvGrpSpPr>
          <a:grpSpLocks/>
        </xdr:cNvGrpSpPr>
      </xdr:nvGrpSpPr>
      <xdr:grpSpPr bwMode="auto">
        <a:xfrm>
          <a:off x="1943878" y="15856663"/>
          <a:ext cx="0" cy="102183"/>
          <a:chOff x="5475762" y="47760700"/>
          <a:chExt cx="314325" cy="230209"/>
        </a:xfrm>
      </xdr:grpSpPr>
      <xdr:cxnSp macro="">
        <xdr:nvCxnSpPr>
          <xdr:cNvPr id="1690" name="Straight Connector 1689">
            <a:extLst>
              <a:ext uri="{FF2B5EF4-FFF2-40B4-BE49-F238E27FC236}">
                <a16:creationId xmlns:a16="http://schemas.microsoft.com/office/drawing/2014/main" id="{3CAEE328-52B6-FD95-8973-D8E5F0E78A6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1" name="Straight Connector 529">
            <a:extLst>
              <a:ext uri="{FF2B5EF4-FFF2-40B4-BE49-F238E27FC236}">
                <a16:creationId xmlns:a16="http://schemas.microsoft.com/office/drawing/2014/main" id="{84052B28-0727-011B-68D7-254198A528E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2" name="Straight Connector 531">
            <a:extLst>
              <a:ext uri="{FF2B5EF4-FFF2-40B4-BE49-F238E27FC236}">
                <a16:creationId xmlns:a16="http://schemas.microsoft.com/office/drawing/2014/main" id="{71FBBF42-7642-DE37-2B5F-578CCA1166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693" name="Straight Connector 533">
            <a:extLst>
              <a:ext uri="{FF2B5EF4-FFF2-40B4-BE49-F238E27FC236}">
                <a16:creationId xmlns:a16="http://schemas.microsoft.com/office/drawing/2014/main" id="{0574A790-F042-D7C5-94B7-474D6819FC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4" name="Straight Connector 535">
            <a:extLst>
              <a:ext uri="{FF2B5EF4-FFF2-40B4-BE49-F238E27FC236}">
                <a16:creationId xmlns:a16="http://schemas.microsoft.com/office/drawing/2014/main" id="{5DD08D66-EDC6-BEDF-E1A8-ECC15E7277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695" name="Straight Connector 537">
            <a:extLst>
              <a:ext uri="{FF2B5EF4-FFF2-40B4-BE49-F238E27FC236}">
                <a16:creationId xmlns:a16="http://schemas.microsoft.com/office/drawing/2014/main" id="{11FDBA09-A7C8-4FD9-2CC7-6C90B5E91D0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696" name="Group 1008">
          <a:extLst>
            <a:ext uri="{FF2B5EF4-FFF2-40B4-BE49-F238E27FC236}">
              <a16:creationId xmlns:a16="http://schemas.microsoft.com/office/drawing/2014/main" id="{2818E53C-15F0-4C94-BBD6-EAD06E607E16}"/>
            </a:ext>
          </a:extLst>
        </xdr:cNvPr>
        <xdr:cNvGrpSpPr>
          <a:grpSpLocks/>
        </xdr:cNvGrpSpPr>
      </xdr:nvGrpSpPr>
      <xdr:grpSpPr bwMode="auto">
        <a:xfrm>
          <a:off x="1943878" y="15856663"/>
          <a:ext cx="0" cy="102183"/>
          <a:chOff x="5475762" y="47760700"/>
          <a:chExt cx="314325" cy="230209"/>
        </a:xfrm>
      </xdr:grpSpPr>
      <xdr:cxnSp macro="">
        <xdr:nvCxnSpPr>
          <xdr:cNvPr id="1697" name="Straight Connector 1696">
            <a:extLst>
              <a:ext uri="{FF2B5EF4-FFF2-40B4-BE49-F238E27FC236}">
                <a16:creationId xmlns:a16="http://schemas.microsoft.com/office/drawing/2014/main" id="{F10DED29-0036-62E1-1FF8-30812B5756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698" name="Straight Connector 529">
            <a:extLst>
              <a:ext uri="{FF2B5EF4-FFF2-40B4-BE49-F238E27FC236}">
                <a16:creationId xmlns:a16="http://schemas.microsoft.com/office/drawing/2014/main" id="{EF071BA0-727A-52FD-A7E5-F9FA8B0F1C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699" name="Straight Connector 531">
            <a:extLst>
              <a:ext uri="{FF2B5EF4-FFF2-40B4-BE49-F238E27FC236}">
                <a16:creationId xmlns:a16="http://schemas.microsoft.com/office/drawing/2014/main" id="{5D95C927-1646-795E-4D27-7CD8AA4F6D7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0" name="Straight Connector 533">
            <a:extLst>
              <a:ext uri="{FF2B5EF4-FFF2-40B4-BE49-F238E27FC236}">
                <a16:creationId xmlns:a16="http://schemas.microsoft.com/office/drawing/2014/main" id="{EEAA3708-42F8-0331-D0A3-D4AB77E569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1" name="Straight Connector 535">
            <a:extLst>
              <a:ext uri="{FF2B5EF4-FFF2-40B4-BE49-F238E27FC236}">
                <a16:creationId xmlns:a16="http://schemas.microsoft.com/office/drawing/2014/main" id="{EDAF29E3-171D-4706-2645-9C1FC7736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2" name="Straight Connector 537">
            <a:extLst>
              <a:ext uri="{FF2B5EF4-FFF2-40B4-BE49-F238E27FC236}">
                <a16:creationId xmlns:a16="http://schemas.microsoft.com/office/drawing/2014/main" id="{D06E1C59-4513-0A9C-FE8E-47F2A19C28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03" name="Group 1008">
          <a:extLst>
            <a:ext uri="{FF2B5EF4-FFF2-40B4-BE49-F238E27FC236}">
              <a16:creationId xmlns:a16="http://schemas.microsoft.com/office/drawing/2014/main" id="{E7FA06DE-339A-4553-8125-B72B3662556B}"/>
            </a:ext>
          </a:extLst>
        </xdr:cNvPr>
        <xdr:cNvGrpSpPr>
          <a:grpSpLocks/>
        </xdr:cNvGrpSpPr>
      </xdr:nvGrpSpPr>
      <xdr:grpSpPr bwMode="auto">
        <a:xfrm>
          <a:off x="1943878" y="15856663"/>
          <a:ext cx="0" cy="102183"/>
          <a:chOff x="5475762" y="47760700"/>
          <a:chExt cx="314325" cy="230209"/>
        </a:xfrm>
      </xdr:grpSpPr>
      <xdr:cxnSp macro="">
        <xdr:nvCxnSpPr>
          <xdr:cNvPr id="1704" name="Straight Connector 1703">
            <a:extLst>
              <a:ext uri="{FF2B5EF4-FFF2-40B4-BE49-F238E27FC236}">
                <a16:creationId xmlns:a16="http://schemas.microsoft.com/office/drawing/2014/main" id="{065AF07C-88E4-2A6A-B6AA-DA4E37FC97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05" name="Straight Connector 529">
            <a:extLst>
              <a:ext uri="{FF2B5EF4-FFF2-40B4-BE49-F238E27FC236}">
                <a16:creationId xmlns:a16="http://schemas.microsoft.com/office/drawing/2014/main" id="{21519A90-3057-F548-5A90-379AB96006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06" name="Straight Connector 531">
            <a:extLst>
              <a:ext uri="{FF2B5EF4-FFF2-40B4-BE49-F238E27FC236}">
                <a16:creationId xmlns:a16="http://schemas.microsoft.com/office/drawing/2014/main" id="{EC8414F4-A986-618E-D753-CEEDCF48D6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07" name="Straight Connector 533">
            <a:extLst>
              <a:ext uri="{FF2B5EF4-FFF2-40B4-BE49-F238E27FC236}">
                <a16:creationId xmlns:a16="http://schemas.microsoft.com/office/drawing/2014/main" id="{F99E53ED-9FA8-B62E-D33B-715B53A95C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8" name="Straight Connector 535">
            <a:extLst>
              <a:ext uri="{FF2B5EF4-FFF2-40B4-BE49-F238E27FC236}">
                <a16:creationId xmlns:a16="http://schemas.microsoft.com/office/drawing/2014/main" id="{7BA482A8-5A38-16CD-4AFD-B26A783079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09" name="Straight Connector 537">
            <a:extLst>
              <a:ext uri="{FF2B5EF4-FFF2-40B4-BE49-F238E27FC236}">
                <a16:creationId xmlns:a16="http://schemas.microsoft.com/office/drawing/2014/main" id="{3AB2035D-C13C-F8FC-C977-7450A1661AA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0" name="Group 1008">
          <a:extLst>
            <a:ext uri="{FF2B5EF4-FFF2-40B4-BE49-F238E27FC236}">
              <a16:creationId xmlns:a16="http://schemas.microsoft.com/office/drawing/2014/main" id="{8BD845E1-AFC7-48AC-AA82-ABC732EF1AA8}"/>
            </a:ext>
          </a:extLst>
        </xdr:cNvPr>
        <xdr:cNvGrpSpPr>
          <a:grpSpLocks/>
        </xdr:cNvGrpSpPr>
      </xdr:nvGrpSpPr>
      <xdr:grpSpPr bwMode="auto">
        <a:xfrm>
          <a:off x="1943878" y="15856663"/>
          <a:ext cx="0" cy="102183"/>
          <a:chOff x="5475762" y="47760700"/>
          <a:chExt cx="314325" cy="230209"/>
        </a:xfrm>
      </xdr:grpSpPr>
      <xdr:cxnSp macro="">
        <xdr:nvCxnSpPr>
          <xdr:cNvPr id="1711" name="Straight Connector 1710">
            <a:extLst>
              <a:ext uri="{FF2B5EF4-FFF2-40B4-BE49-F238E27FC236}">
                <a16:creationId xmlns:a16="http://schemas.microsoft.com/office/drawing/2014/main" id="{BCA7E5E4-181B-CF65-928A-221BFF229D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2" name="Straight Connector 529">
            <a:extLst>
              <a:ext uri="{FF2B5EF4-FFF2-40B4-BE49-F238E27FC236}">
                <a16:creationId xmlns:a16="http://schemas.microsoft.com/office/drawing/2014/main" id="{5DFBAA4F-47E0-EFF2-0535-DFDEA64556E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13" name="Straight Connector 531">
            <a:extLst>
              <a:ext uri="{FF2B5EF4-FFF2-40B4-BE49-F238E27FC236}">
                <a16:creationId xmlns:a16="http://schemas.microsoft.com/office/drawing/2014/main" id="{2D3C1CA6-146E-124B-50E9-E89572B9A56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14" name="Straight Connector 533">
            <a:extLst>
              <a:ext uri="{FF2B5EF4-FFF2-40B4-BE49-F238E27FC236}">
                <a16:creationId xmlns:a16="http://schemas.microsoft.com/office/drawing/2014/main" id="{F7044A8B-2233-65B2-4E49-74BF1FD889B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5" name="Straight Connector 535">
            <a:extLst>
              <a:ext uri="{FF2B5EF4-FFF2-40B4-BE49-F238E27FC236}">
                <a16:creationId xmlns:a16="http://schemas.microsoft.com/office/drawing/2014/main" id="{AFDD2DB1-2CEB-851C-CDF7-996C387FB9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16" name="Straight Connector 537">
            <a:extLst>
              <a:ext uri="{FF2B5EF4-FFF2-40B4-BE49-F238E27FC236}">
                <a16:creationId xmlns:a16="http://schemas.microsoft.com/office/drawing/2014/main" id="{AE3F0FAE-4752-DC55-A289-101EA4EB6A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17" name="Group 1008">
          <a:extLst>
            <a:ext uri="{FF2B5EF4-FFF2-40B4-BE49-F238E27FC236}">
              <a16:creationId xmlns:a16="http://schemas.microsoft.com/office/drawing/2014/main" id="{630902D1-910C-4C9C-A35A-B48ED04B74D7}"/>
            </a:ext>
          </a:extLst>
        </xdr:cNvPr>
        <xdr:cNvGrpSpPr>
          <a:grpSpLocks/>
        </xdr:cNvGrpSpPr>
      </xdr:nvGrpSpPr>
      <xdr:grpSpPr bwMode="auto">
        <a:xfrm>
          <a:off x="1943878" y="15856663"/>
          <a:ext cx="0" cy="102183"/>
          <a:chOff x="5475762" y="47760700"/>
          <a:chExt cx="314325" cy="230209"/>
        </a:xfrm>
      </xdr:grpSpPr>
      <xdr:cxnSp macro="">
        <xdr:nvCxnSpPr>
          <xdr:cNvPr id="1718" name="Straight Connector 1717">
            <a:extLst>
              <a:ext uri="{FF2B5EF4-FFF2-40B4-BE49-F238E27FC236}">
                <a16:creationId xmlns:a16="http://schemas.microsoft.com/office/drawing/2014/main" id="{74D0CECA-1210-FBB9-CB5F-4913AB125BC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19" name="Straight Connector 529">
            <a:extLst>
              <a:ext uri="{FF2B5EF4-FFF2-40B4-BE49-F238E27FC236}">
                <a16:creationId xmlns:a16="http://schemas.microsoft.com/office/drawing/2014/main" id="{13236C9C-B24A-77AF-DFDA-C7C4B6985E1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0" name="Straight Connector 531">
            <a:extLst>
              <a:ext uri="{FF2B5EF4-FFF2-40B4-BE49-F238E27FC236}">
                <a16:creationId xmlns:a16="http://schemas.microsoft.com/office/drawing/2014/main" id="{90228316-BE75-6DF4-A78E-9620EA1DEA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1" name="Straight Connector 533">
            <a:extLst>
              <a:ext uri="{FF2B5EF4-FFF2-40B4-BE49-F238E27FC236}">
                <a16:creationId xmlns:a16="http://schemas.microsoft.com/office/drawing/2014/main" id="{672A2E39-B59F-DFB5-FBE3-FAB1345C940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2" name="Straight Connector 535">
            <a:extLst>
              <a:ext uri="{FF2B5EF4-FFF2-40B4-BE49-F238E27FC236}">
                <a16:creationId xmlns:a16="http://schemas.microsoft.com/office/drawing/2014/main" id="{8B84C44F-6810-F3A1-2A90-C57081484C4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3" name="Straight Connector 537">
            <a:extLst>
              <a:ext uri="{FF2B5EF4-FFF2-40B4-BE49-F238E27FC236}">
                <a16:creationId xmlns:a16="http://schemas.microsoft.com/office/drawing/2014/main" id="{8E641FA6-EF32-B397-276B-AEC0480F51D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24" name="Group 1008">
          <a:extLst>
            <a:ext uri="{FF2B5EF4-FFF2-40B4-BE49-F238E27FC236}">
              <a16:creationId xmlns:a16="http://schemas.microsoft.com/office/drawing/2014/main" id="{97876BB8-7468-4187-917E-7398CB852B5F}"/>
            </a:ext>
          </a:extLst>
        </xdr:cNvPr>
        <xdr:cNvGrpSpPr>
          <a:grpSpLocks/>
        </xdr:cNvGrpSpPr>
      </xdr:nvGrpSpPr>
      <xdr:grpSpPr bwMode="auto">
        <a:xfrm>
          <a:off x="1943878" y="15856663"/>
          <a:ext cx="0" cy="102183"/>
          <a:chOff x="5475762" y="47760700"/>
          <a:chExt cx="314325" cy="230209"/>
        </a:xfrm>
      </xdr:grpSpPr>
      <xdr:cxnSp macro="">
        <xdr:nvCxnSpPr>
          <xdr:cNvPr id="1725" name="Straight Connector 1724">
            <a:extLst>
              <a:ext uri="{FF2B5EF4-FFF2-40B4-BE49-F238E27FC236}">
                <a16:creationId xmlns:a16="http://schemas.microsoft.com/office/drawing/2014/main" id="{04431FAE-5F78-EBA4-FF5D-EE3B9E95289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26" name="Straight Connector 529">
            <a:extLst>
              <a:ext uri="{FF2B5EF4-FFF2-40B4-BE49-F238E27FC236}">
                <a16:creationId xmlns:a16="http://schemas.microsoft.com/office/drawing/2014/main" id="{54AC8556-8113-4B04-0226-6446103785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27" name="Straight Connector 531">
            <a:extLst>
              <a:ext uri="{FF2B5EF4-FFF2-40B4-BE49-F238E27FC236}">
                <a16:creationId xmlns:a16="http://schemas.microsoft.com/office/drawing/2014/main" id="{6D57301B-0386-1BC1-AB16-D740A1B18F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28" name="Straight Connector 533">
            <a:extLst>
              <a:ext uri="{FF2B5EF4-FFF2-40B4-BE49-F238E27FC236}">
                <a16:creationId xmlns:a16="http://schemas.microsoft.com/office/drawing/2014/main" id="{13D916D3-5468-622F-2AAF-B5891F1BC9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29" name="Straight Connector 535">
            <a:extLst>
              <a:ext uri="{FF2B5EF4-FFF2-40B4-BE49-F238E27FC236}">
                <a16:creationId xmlns:a16="http://schemas.microsoft.com/office/drawing/2014/main" id="{2A3EFDDA-F1FC-047D-3A72-13084E96A3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0" name="Straight Connector 537">
            <a:extLst>
              <a:ext uri="{FF2B5EF4-FFF2-40B4-BE49-F238E27FC236}">
                <a16:creationId xmlns:a16="http://schemas.microsoft.com/office/drawing/2014/main" id="{24F8D72A-DCB9-C6B0-692B-FF69DB50AD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1" name="Group 1008">
          <a:extLst>
            <a:ext uri="{FF2B5EF4-FFF2-40B4-BE49-F238E27FC236}">
              <a16:creationId xmlns:a16="http://schemas.microsoft.com/office/drawing/2014/main" id="{8B39C2F7-A87D-416A-B2BE-9CEAEF3572A1}"/>
            </a:ext>
          </a:extLst>
        </xdr:cNvPr>
        <xdr:cNvGrpSpPr>
          <a:grpSpLocks/>
        </xdr:cNvGrpSpPr>
      </xdr:nvGrpSpPr>
      <xdr:grpSpPr bwMode="auto">
        <a:xfrm>
          <a:off x="1943878" y="15856663"/>
          <a:ext cx="0" cy="102183"/>
          <a:chOff x="5475762" y="47760700"/>
          <a:chExt cx="314325" cy="230209"/>
        </a:xfrm>
      </xdr:grpSpPr>
      <xdr:cxnSp macro="">
        <xdr:nvCxnSpPr>
          <xdr:cNvPr id="1732" name="Straight Connector 1731">
            <a:extLst>
              <a:ext uri="{FF2B5EF4-FFF2-40B4-BE49-F238E27FC236}">
                <a16:creationId xmlns:a16="http://schemas.microsoft.com/office/drawing/2014/main" id="{329FA2EE-6D82-F23D-52D0-5E08752CFDE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33" name="Straight Connector 529">
            <a:extLst>
              <a:ext uri="{FF2B5EF4-FFF2-40B4-BE49-F238E27FC236}">
                <a16:creationId xmlns:a16="http://schemas.microsoft.com/office/drawing/2014/main" id="{981F0F56-2AE1-1217-48F0-E40ACE9C040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34" name="Straight Connector 531">
            <a:extLst>
              <a:ext uri="{FF2B5EF4-FFF2-40B4-BE49-F238E27FC236}">
                <a16:creationId xmlns:a16="http://schemas.microsoft.com/office/drawing/2014/main" id="{A8AD39A4-7929-FC8D-EFD6-249E80B55D8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35" name="Straight Connector 533">
            <a:extLst>
              <a:ext uri="{FF2B5EF4-FFF2-40B4-BE49-F238E27FC236}">
                <a16:creationId xmlns:a16="http://schemas.microsoft.com/office/drawing/2014/main" id="{922857A6-B34C-E7E9-3828-9A31C38B6D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6" name="Straight Connector 535">
            <a:extLst>
              <a:ext uri="{FF2B5EF4-FFF2-40B4-BE49-F238E27FC236}">
                <a16:creationId xmlns:a16="http://schemas.microsoft.com/office/drawing/2014/main" id="{07DF2FD0-4DB1-FFA2-1271-51DA53D04B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37" name="Straight Connector 537">
            <a:extLst>
              <a:ext uri="{FF2B5EF4-FFF2-40B4-BE49-F238E27FC236}">
                <a16:creationId xmlns:a16="http://schemas.microsoft.com/office/drawing/2014/main" id="{12D5AF3A-4C1D-03F7-00E3-D3EDDFA46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38" name="Group 1008">
          <a:extLst>
            <a:ext uri="{FF2B5EF4-FFF2-40B4-BE49-F238E27FC236}">
              <a16:creationId xmlns:a16="http://schemas.microsoft.com/office/drawing/2014/main" id="{88B58B93-6E9B-4A34-83DD-3364489376D3}"/>
            </a:ext>
          </a:extLst>
        </xdr:cNvPr>
        <xdr:cNvGrpSpPr>
          <a:grpSpLocks/>
        </xdr:cNvGrpSpPr>
      </xdr:nvGrpSpPr>
      <xdr:grpSpPr bwMode="auto">
        <a:xfrm>
          <a:off x="1943878" y="15856663"/>
          <a:ext cx="0" cy="102183"/>
          <a:chOff x="5475762" y="47760700"/>
          <a:chExt cx="314325" cy="230209"/>
        </a:xfrm>
      </xdr:grpSpPr>
      <xdr:cxnSp macro="">
        <xdr:nvCxnSpPr>
          <xdr:cNvPr id="1739" name="Straight Connector 1738">
            <a:extLst>
              <a:ext uri="{FF2B5EF4-FFF2-40B4-BE49-F238E27FC236}">
                <a16:creationId xmlns:a16="http://schemas.microsoft.com/office/drawing/2014/main" id="{3B3AF57E-ED28-80D9-EF41-7B0467957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0" name="Straight Connector 529">
            <a:extLst>
              <a:ext uri="{FF2B5EF4-FFF2-40B4-BE49-F238E27FC236}">
                <a16:creationId xmlns:a16="http://schemas.microsoft.com/office/drawing/2014/main" id="{5CD057D4-6083-B2E6-47B8-B365ED6BC7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1" name="Straight Connector 531">
            <a:extLst>
              <a:ext uri="{FF2B5EF4-FFF2-40B4-BE49-F238E27FC236}">
                <a16:creationId xmlns:a16="http://schemas.microsoft.com/office/drawing/2014/main" id="{598684E5-1655-FD45-0830-539A1F48A24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2" name="Straight Connector 533">
            <a:extLst>
              <a:ext uri="{FF2B5EF4-FFF2-40B4-BE49-F238E27FC236}">
                <a16:creationId xmlns:a16="http://schemas.microsoft.com/office/drawing/2014/main" id="{23C5293B-5C7B-8323-D314-1E03BB2E1B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3" name="Straight Connector 535">
            <a:extLst>
              <a:ext uri="{FF2B5EF4-FFF2-40B4-BE49-F238E27FC236}">
                <a16:creationId xmlns:a16="http://schemas.microsoft.com/office/drawing/2014/main" id="{E1C91440-9AA1-5610-F3CE-57373FF5E3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44" name="Straight Connector 537">
            <a:extLst>
              <a:ext uri="{FF2B5EF4-FFF2-40B4-BE49-F238E27FC236}">
                <a16:creationId xmlns:a16="http://schemas.microsoft.com/office/drawing/2014/main" id="{6C6F7E76-A921-AB23-843D-77FABE4998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45" name="Group 1008">
          <a:extLst>
            <a:ext uri="{FF2B5EF4-FFF2-40B4-BE49-F238E27FC236}">
              <a16:creationId xmlns:a16="http://schemas.microsoft.com/office/drawing/2014/main" id="{0940DD91-89E3-4313-A551-5B189AB841BF}"/>
            </a:ext>
          </a:extLst>
        </xdr:cNvPr>
        <xdr:cNvGrpSpPr>
          <a:grpSpLocks/>
        </xdr:cNvGrpSpPr>
      </xdr:nvGrpSpPr>
      <xdr:grpSpPr bwMode="auto">
        <a:xfrm>
          <a:off x="1943878" y="15856663"/>
          <a:ext cx="0" cy="102183"/>
          <a:chOff x="5475762" y="47760700"/>
          <a:chExt cx="314325" cy="230209"/>
        </a:xfrm>
      </xdr:grpSpPr>
      <xdr:cxnSp macro="">
        <xdr:nvCxnSpPr>
          <xdr:cNvPr id="1746" name="Straight Connector 1745">
            <a:extLst>
              <a:ext uri="{FF2B5EF4-FFF2-40B4-BE49-F238E27FC236}">
                <a16:creationId xmlns:a16="http://schemas.microsoft.com/office/drawing/2014/main" id="{5F6D52D0-F2A9-B03D-511A-0E395CFCD38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47" name="Straight Connector 529">
            <a:extLst>
              <a:ext uri="{FF2B5EF4-FFF2-40B4-BE49-F238E27FC236}">
                <a16:creationId xmlns:a16="http://schemas.microsoft.com/office/drawing/2014/main" id="{4F8F2DA2-B832-00C2-EE8F-E6629CCF8A0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48" name="Straight Connector 531">
            <a:extLst>
              <a:ext uri="{FF2B5EF4-FFF2-40B4-BE49-F238E27FC236}">
                <a16:creationId xmlns:a16="http://schemas.microsoft.com/office/drawing/2014/main" id="{A1908ABE-8A8D-A740-EDF7-FECAD5F84E4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49" name="Straight Connector 533">
            <a:extLst>
              <a:ext uri="{FF2B5EF4-FFF2-40B4-BE49-F238E27FC236}">
                <a16:creationId xmlns:a16="http://schemas.microsoft.com/office/drawing/2014/main" id="{B26034BA-0E5B-72C0-8676-CF683756DC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0" name="Straight Connector 535">
            <a:extLst>
              <a:ext uri="{FF2B5EF4-FFF2-40B4-BE49-F238E27FC236}">
                <a16:creationId xmlns:a16="http://schemas.microsoft.com/office/drawing/2014/main" id="{BE4D030E-A3C4-4070-CD34-BFC7067EC1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1" name="Straight Connector 537">
            <a:extLst>
              <a:ext uri="{FF2B5EF4-FFF2-40B4-BE49-F238E27FC236}">
                <a16:creationId xmlns:a16="http://schemas.microsoft.com/office/drawing/2014/main" id="{C571032E-D5CE-4C90-C1EA-DADE04E8F52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2" name="Group 1008">
          <a:extLst>
            <a:ext uri="{FF2B5EF4-FFF2-40B4-BE49-F238E27FC236}">
              <a16:creationId xmlns:a16="http://schemas.microsoft.com/office/drawing/2014/main" id="{8834E817-915A-4F2C-B2B5-6B355E45F35E}"/>
            </a:ext>
          </a:extLst>
        </xdr:cNvPr>
        <xdr:cNvGrpSpPr>
          <a:grpSpLocks/>
        </xdr:cNvGrpSpPr>
      </xdr:nvGrpSpPr>
      <xdr:grpSpPr bwMode="auto">
        <a:xfrm>
          <a:off x="1943878" y="15856663"/>
          <a:ext cx="0" cy="102183"/>
          <a:chOff x="5475762" y="47760700"/>
          <a:chExt cx="314325" cy="230209"/>
        </a:xfrm>
      </xdr:grpSpPr>
      <xdr:cxnSp macro="">
        <xdr:nvCxnSpPr>
          <xdr:cNvPr id="1753" name="Straight Connector 1752">
            <a:extLst>
              <a:ext uri="{FF2B5EF4-FFF2-40B4-BE49-F238E27FC236}">
                <a16:creationId xmlns:a16="http://schemas.microsoft.com/office/drawing/2014/main" id="{99FC3568-8190-298B-39E3-59946F4F3F3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54" name="Straight Connector 529">
            <a:extLst>
              <a:ext uri="{FF2B5EF4-FFF2-40B4-BE49-F238E27FC236}">
                <a16:creationId xmlns:a16="http://schemas.microsoft.com/office/drawing/2014/main" id="{AFA16C40-1D49-FFB2-2C9E-05317D666C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55" name="Straight Connector 531">
            <a:extLst>
              <a:ext uri="{FF2B5EF4-FFF2-40B4-BE49-F238E27FC236}">
                <a16:creationId xmlns:a16="http://schemas.microsoft.com/office/drawing/2014/main" id="{02F35DC8-117F-7325-12B1-58F9DB8A35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56" name="Straight Connector 533">
            <a:extLst>
              <a:ext uri="{FF2B5EF4-FFF2-40B4-BE49-F238E27FC236}">
                <a16:creationId xmlns:a16="http://schemas.microsoft.com/office/drawing/2014/main" id="{193096AC-E3C7-D992-A037-B3E502AEF7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7" name="Straight Connector 535">
            <a:extLst>
              <a:ext uri="{FF2B5EF4-FFF2-40B4-BE49-F238E27FC236}">
                <a16:creationId xmlns:a16="http://schemas.microsoft.com/office/drawing/2014/main" id="{8E39495B-6B7B-5AB4-4A4D-C38FA4D3744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58" name="Straight Connector 537">
            <a:extLst>
              <a:ext uri="{FF2B5EF4-FFF2-40B4-BE49-F238E27FC236}">
                <a16:creationId xmlns:a16="http://schemas.microsoft.com/office/drawing/2014/main" id="{09DA8FEE-2D4A-156D-8DC2-EDE420AC1D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59" name="Group 1008">
          <a:extLst>
            <a:ext uri="{FF2B5EF4-FFF2-40B4-BE49-F238E27FC236}">
              <a16:creationId xmlns:a16="http://schemas.microsoft.com/office/drawing/2014/main" id="{A4F856C3-C74A-4096-9B15-18385D0BE086}"/>
            </a:ext>
          </a:extLst>
        </xdr:cNvPr>
        <xdr:cNvGrpSpPr>
          <a:grpSpLocks/>
        </xdr:cNvGrpSpPr>
      </xdr:nvGrpSpPr>
      <xdr:grpSpPr bwMode="auto">
        <a:xfrm>
          <a:off x="1943878" y="15856663"/>
          <a:ext cx="0" cy="102183"/>
          <a:chOff x="5475762" y="47760700"/>
          <a:chExt cx="314325" cy="230209"/>
        </a:xfrm>
      </xdr:grpSpPr>
      <xdr:cxnSp macro="">
        <xdr:nvCxnSpPr>
          <xdr:cNvPr id="1760" name="Straight Connector 1759">
            <a:extLst>
              <a:ext uri="{FF2B5EF4-FFF2-40B4-BE49-F238E27FC236}">
                <a16:creationId xmlns:a16="http://schemas.microsoft.com/office/drawing/2014/main" id="{CFE74825-5362-643A-EA4D-D40096C2B3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1" name="Straight Connector 529">
            <a:extLst>
              <a:ext uri="{FF2B5EF4-FFF2-40B4-BE49-F238E27FC236}">
                <a16:creationId xmlns:a16="http://schemas.microsoft.com/office/drawing/2014/main" id="{843CC46D-09DB-D353-FA58-27E65A87676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2" name="Straight Connector 531">
            <a:extLst>
              <a:ext uri="{FF2B5EF4-FFF2-40B4-BE49-F238E27FC236}">
                <a16:creationId xmlns:a16="http://schemas.microsoft.com/office/drawing/2014/main" id="{CAC6D16C-A34F-DE2D-4254-7CD2C75E23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63" name="Straight Connector 533">
            <a:extLst>
              <a:ext uri="{FF2B5EF4-FFF2-40B4-BE49-F238E27FC236}">
                <a16:creationId xmlns:a16="http://schemas.microsoft.com/office/drawing/2014/main" id="{2B81C71D-2CAE-AA37-3B24-88C730766C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4" name="Straight Connector 535">
            <a:extLst>
              <a:ext uri="{FF2B5EF4-FFF2-40B4-BE49-F238E27FC236}">
                <a16:creationId xmlns:a16="http://schemas.microsoft.com/office/drawing/2014/main" id="{12B1151B-B500-89F2-EDE1-0649EAA28E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65" name="Straight Connector 537">
            <a:extLst>
              <a:ext uri="{FF2B5EF4-FFF2-40B4-BE49-F238E27FC236}">
                <a16:creationId xmlns:a16="http://schemas.microsoft.com/office/drawing/2014/main" id="{20D4E431-0C59-52F1-0A26-4734FF1B16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66" name="Group 1008">
          <a:extLst>
            <a:ext uri="{FF2B5EF4-FFF2-40B4-BE49-F238E27FC236}">
              <a16:creationId xmlns:a16="http://schemas.microsoft.com/office/drawing/2014/main" id="{90EC4EC2-75DC-4528-96BC-237D603B2DF6}"/>
            </a:ext>
          </a:extLst>
        </xdr:cNvPr>
        <xdr:cNvGrpSpPr>
          <a:grpSpLocks/>
        </xdr:cNvGrpSpPr>
      </xdr:nvGrpSpPr>
      <xdr:grpSpPr bwMode="auto">
        <a:xfrm>
          <a:off x="1943878" y="15856663"/>
          <a:ext cx="0" cy="102183"/>
          <a:chOff x="5475762" y="47760700"/>
          <a:chExt cx="314325" cy="230209"/>
        </a:xfrm>
      </xdr:grpSpPr>
      <xdr:cxnSp macro="">
        <xdr:nvCxnSpPr>
          <xdr:cNvPr id="1767" name="Straight Connector 1766">
            <a:extLst>
              <a:ext uri="{FF2B5EF4-FFF2-40B4-BE49-F238E27FC236}">
                <a16:creationId xmlns:a16="http://schemas.microsoft.com/office/drawing/2014/main" id="{0D0ADCB8-5A99-755A-92A7-7DBAB62A27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68" name="Straight Connector 529">
            <a:extLst>
              <a:ext uri="{FF2B5EF4-FFF2-40B4-BE49-F238E27FC236}">
                <a16:creationId xmlns:a16="http://schemas.microsoft.com/office/drawing/2014/main" id="{162BAA0D-2287-CD10-2071-DDA11B8F7A5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69" name="Straight Connector 531">
            <a:extLst>
              <a:ext uri="{FF2B5EF4-FFF2-40B4-BE49-F238E27FC236}">
                <a16:creationId xmlns:a16="http://schemas.microsoft.com/office/drawing/2014/main" id="{2B686776-5056-92B3-8A8D-F0571579EF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0" name="Straight Connector 533">
            <a:extLst>
              <a:ext uri="{FF2B5EF4-FFF2-40B4-BE49-F238E27FC236}">
                <a16:creationId xmlns:a16="http://schemas.microsoft.com/office/drawing/2014/main" id="{1A450720-F5C3-0C8F-D0CD-F0D6AF4E80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1" name="Straight Connector 535">
            <a:extLst>
              <a:ext uri="{FF2B5EF4-FFF2-40B4-BE49-F238E27FC236}">
                <a16:creationId xmlns:a16="http://schemas.microsoft.com/office/drawing/2014/main" id="{27C3DB66-B588-8487-C1AB-60E99FC42D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2" name="Straight Connector 537">
            <a:extLst>
              <a:ext uri="{FF2B5EF4-FFF2-40B4-BE49-F238E27FC236}">
                <a16:creationId xmlns:a16="http://schemas.microsoft.com/office/drawing/2014/main" id="{0BD70971-896A-0D6B-A6EF-793C15543B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73" name="Group 1008">
          <a:extLst>
            <a:ext uri="{FF2B5EF4-FFF2-40B4-BE49-F238E27FC236}">
              <a16:creationId xmlns:a16="http://schemas.microsoft.com/office/drawing/2014/main" id="{FAB5B3FC-B068-4C4D-8436-A5EA58B4DE0E}"/>
            </a:ext>
          </a:extLst>
        </xdr:cNvPr>
        <xdr:cNvGrpSpPr>
          <a:grpSpLocks/>
        </xdr:cNvGrpSpPr>
      </xdr:nvGrpSpPr>
      <xdr:grpSpPr bwMode="auto">
        <a:xfrm>
          <a:off x="1943878" y="15856663"/>
          <a:ext cx="0" cy="102183"/>
          <a:chOff x="5475762" y="47760700"/>
          <a:chExt cx="314325" cy="230209"/>
        </a:xfrm>
      </xdr:grpSpPr>
      <xdr:cxnSp macro="">
        <xdr:nvCxnSpPr>
          <xdr:cNvPr id="1774" name="Straight Connector 1773">
            <a:extLst>
              <a:ext uri="{FF2B5EF4-FFF2-40B4-BE49-F238E27FC236}">
                <a16:creationId xmlns:a16="http://schemas.microsoft.com/office/drawing/2014/main" id="{D1F77859-60B7-3866-E435-3DA1992990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75" name="Straight Connector 529">
            <a:extLst>
              <a:ext uri="{FF2B5EF4-FFF2-40B4-BE49-F238E27FC236}">
                <a16:creationId xmlns:a16="http://schemas.microsoft.com/office/drawing/2014/main" id="{0CA52686-10A3-D7C4-A148-5D96BD3775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76" name="Straight Connector 531">
            <a:extLst>
              <a:ext uri="{FF2B5EF4-FFF2-40B4-BE49-F238E27FC236}">
                <a16:creationId xmlns:a16="http://schemas.microsoft.com/office/drawing/2014/main" id="{81A8628B-1F3C-EA05-3824-A8F282EEA2E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77" name="Straight Connector 533">
            <a:extLst>
              <a:ext uri="{FF2B5EF4-FFF2-40B4-BE49-F238E27FC236}">
                <a16:creationId xmlns:a16="http://schemas.microsoft.com/office/drawing/2014/main" id="{F5008E29-57EA-3C3A-FAA6-213C29A38F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8" name="Straight Connector 535">
            <a:extLst>
              <a:ext uri="{FF2B5EF4-FFF2-40B4-BE49-F238E27FC236}">
                <a16:creationId xmlns:a16="http://schemas.microsoft.com/office/drawing/2014/main" id="{014CA51F-E335-E53D-9EB1-B8C1DF622E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79" name="Straight Connector 537">
            <a:extLst>
              <a:ext uri="{FF2B5EF4-FFF2-40B4-BE49-F238E27FC236}">
                <a16:creationId xmlns:a16="http://schemas.microsoft.com/office/drawing/2014/main" id="{D55719E1-A371-9059-A4E1-68AD15E48C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0" name="Group 1008">
          <a:extLst>
            <a:ext uri="{FF2B5EF4-FFF2-40B4-BE49-F238E27FC236}">
              <a16:creationId xmlns:a16="http://schemas.microsoft.com/office/drawing/2014/main" id="{68D6B61A-9C33-4F7A-AE0A-DBEBC93BA161}"/>
            </a:ext>
          </a:extLst>
        </xdr:cNvPr>
        <xdr:cNvGrpSpPr>
          <a:grpSpLocks/>
        </xdr:cNvGrpSpPr>
      </xdr:nvGrpSpPr>
      <xdr:grpSpPr bwMode="auto">
        <a:xfrm>
          <a:off x="1943878" y="15856663"/>
          <a:ext cx="0" cy="102183"/>
          <a:chOff x="5475762" y="47760700"/>
          <a:chExt cx="314325" cy="230209"/>
        </a:xfrm>
      </xdr:grpSpPr>
      <xdr:cxnSp macro="">
        <xdr:nvCxnSpPr>
          <xdr:cNvPr id="1781" name="Straight Connector 1780">
            <a:extLst>
              <a:ext uri="{FF2B5EF4-FFF2-40B4-BE49-F238E27FC236}">
                <a16:creationId xmlns:a16="http://schemas.microsoft.com/office/drawing/2014/main" id="{B32EE3CD-1BC8-128D-0C29-52C63DF7A94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2" name="Straight Connector 529">
            <a:extLst>
              <a:ext uri="{FF2B5EF4-FFF2-40B4-BE49-F238E27FC236}">
                <a16:creationId xmlns:a16="http://schemas.microsoft.com/office/drawing/2014/main" id="{D4316666-E74A-CF14-50BE-3CEDC7C5FB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83" name="Straight Connector 531">
            <a:extLst>
              <a:ext uri="{FF2B5EF4-FFF2-40B4-BE49-F238E27FC236}">
                <a16:creationId xmlns:a16="http://schemas.microsoft.com/office/drawing/2014/main" id="{8CEE163A-8A76-51FA-8F0B-402AEBDBEC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84" name="Straight Connector 533">
            <a:extLst>
              <a:ext uri="{FF2B5EF4-FFF2-40B4-BE49-F238E27FC236}">
                <a16:creationId xmlns:a16="http://schemas.microsoft.com/office/drawing/2014/main" id="{073A948A-DD4F-B769-80A0-8CE3C8CC6C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5" name="Straight Connector 535">
            <a:extLst>
              <a:ext uri="{FF2B5EF4-FFF2-40B4-BE49-F238E27FC236}">
                <a16:creationId xmlns:a16="http://schemas.microsoft.com/office/drawing/2014/main" id="{BE2EF857-DC80-CF44-A46A-73C81D4FE2C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86" name="Straight Connector 537">
            <a:extLst>
              <a:ext uri="{FF2B5EF4-FFF2-40B4-BE49-F238E27FC236}">
                <a16:creationId xmlns:a16="http://schemas.microsoft.com/office/drawing/2014/main" id="{378B1AD3-37B4-A2C4-3B3A-985AE4185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87" name="Group 1008">
          <a:extLst>
            <a:ext uri="{FF2B5EF4-FFF2-40B4-BE49-F238E27FC236}">
              <a16:creationId xmlns:a16="http://schemas.microsoft.com/office/drawing/2014/main" id="{1F5F137B-6376-4D66-AD7C-90A87ACA42D9}"/>
            </a:ext>
          </a:extLst>
        </xdr:cNvPr>
        <xdr:cNvGrpSpPr>
          <a:grpSpLocks/>
        </xdr:cNvGrpSpPr>
      </xdr:nvGrpSpPr>
      <xdr:grpSpPr bwMode="auto">
        <a:xfrm>
          <a:off x="1943878" y="15856663"/>
          <a:ext cx="0" cy="102183"/>
          <a:chOff x="5475762" y="47760700"/>
          <a:chExt cx="314325" cy="230209"/>
        </a:xfrm>
      </xdr:grpSpPr>
      <xdr:cxnSp macro="">
        <xdr:nvCxnSpPr>
          <xdr:cNvPr id="1788" name="Straight Connector 1787">
            <a:extLst>
              <a:ext uri="{FF2B5EF4-FFF2-40B4-BE49-F238E27FC236}">
                <a16:creationId xmlns:a16="http://schemas.microsoft.com/office/drawing/2014/main" id="{CD42E068-E292-1FB3-EF46-FAEE7F88825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89" name="Straight Connector 529">
            <a:extLst>
              <a:ext uri="{FF2B5EF4-FFF2-40B4-BE49-F238E27FC236}">
                <a16:creationId xmlns:a16="http://schemas.microsoft.com/office/drawing/2014/main" id="{BBF87D21-2013-59EB-5BAC-235764AC00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0" name="Straight Connector 531">
            <a:extLst>
              <a:ext uri="{FF2B5EF4-FFF2-40B4-BE49-F238E27FC236}">
                <a16:creationId xmlns:a16="http://schemas.microsoft.com/office/drawing/2014/main" id="{9915384D-8FC5-5229-0C4E-A4A139D3241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1" name="Straight Connector 533">
            <a:extLst>
              <a:ext uri="{FF2B5EF4-FFF2-40B4-BE49-F238E27FC236}">
                <a16:creationId xmlns:a16="http://schemas.microsoft.com/office/drawing/2014/main" id="{2C6785E5-B13D-43E8-0A33-B438A419CED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2" name="Straight Connector 535">
            <a:extLst>
              <a:ext uri="{FF2B5EF4-FFF2-40B4-BE49-F238E27FC236}">
                <a16:creationId xmlns:a16="http://schemas.microsoft.com/office/drawing/2014/main" id="{028A5839-84D5-3852-B138-FA3BA3AD0E7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3" name="Straight Connector 537">
            <a:extLst>
              <a:ext uri="{FF2B5EF4-FFF2-40B4-BE49-F238E27FC236}">
                <a16:creationId xmlns:a16="http://schemas.microsoft.com/office/drawing/2014/main" id="{D227134D-5B4D-9317-F816-D027BA56CA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80</xdr:row>
      <xdr:rowOff>104775</xdr:rowOff>
    </xdr:from>
    <xdr:to>
      <xdr:col>6</xdr:col>
      <xdr:colOff>0</xdr:colOff>
      <xdr:row>81</xdr:row>
      <xdr:rowOff>19050</xdr:rowOff>
    </xdr:to>
    <xdr:grpSp>
      <xdr:nvGrpSpPr>
        <xdr:cNvPr id="1794" name="Group 1008">
          <a:extLst>
            <a:ext uri="{FF2B5EF4-FFF2-40B4-BE49-F238E27FC236}">
              <a16:creationId xmlns:a16="http://schemas.microsoft.com/office/drawing/2014/main" id="{B0BB94FD-9726-4641-965F-F0EFB60B8E85}"/>
            </a:ext>
          </a:extLst>
        </xdr:cNvPr>
        <xdr:cNvGrpSpPr>
          <a:grpSpLocks/>
        </xdr:cNvGrpSpPr>
      </xdr:nvGrpSpPr>
      <xdr:grpSpPr bwMode="auto">
        <a:xfrm>
          <a:off x="1943878" y="15856663"/>
          <a:ext cx="0" cy="102183"/>
          <a:chOff x="5475762" y="47760700"/>
          <a:chExt cx="314325" cy="230209"/>
        </a:xfrm>
      </xdr:grpSpPr>
      <xdr:cxnSp macro="">
        <xdr:nvCxnSpPr>
          <xdr:cNvPr id="1795" name="Straight Connector 1794">
            <a:extLst>
              <a:ext uri="{FF2B5EF4-FFF2-40B4-BE49-F238E27FC236}">
                <a16:creationId xmlns:a16="http://schemas.microsoft.com/office/drawing/2014/main" id="{3F89DAE5-FD47-0114-0B50-26BB62ADBE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796" name="Straight Connector 529">
            <a:extLst>
              <a:ext uri="{FF2B5EF4-FFF2-40B4-BE49-F238E27FC236}">
                <a16:creationId xmlns:a16="http://schemas.microsoft.com/office/drawing/2014/main" id="{E12D50FC-82BE-D130-C19F-163A706E2F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797" name="Straight Connector 531">
            <a:extLst>
              <a:ext uri="{FF2B5EF4-FFF2-40B4-BE49-F238E27FC236}">
                <a16:creationId xmlns:a16="http://schemas.microsoft.com/office/drawing/2014/main" id="{AA2B6401-600D-65ED-BEAB-86562DE77F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798" name="Straight Connector 533">
            <a:extLst>
              <a:ext uri="{FF2B5EF4-FFF2-40B4-BE49-F238E27FC236}">
                <a16:creationId xmlns:a16="http://schemas.microsoft.com/office/drawing/2014/main" id="{4F6C9A30-9092-55B4-57BB-5374C6110C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799" name="Straight Connector 535">
            <a:extLst>
              <a:ext uri="{FF2B5EF4-FFF2-40B4-BE49-F238E27FC236}">
                <a16:creationId xmlns:a16="http://schemas.microsoft.com/office/drawing/2014/main" id="{E9EE4EE8-6726-6191-C938-6369DFBE6C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00" name="Straight Connector 537">
            <a:extLst>
              <a:ext uri="{FF2B5EF4-FFF2-40B4-BE49-F238E27FC236}">
                <a16:creationId xmlns:a16="http://schemas.microsoft.com/office/drawing/2014/main" id="{BCEAD20A-B089-DB3E-6994-8A07DCCDC37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77</xdr:row>
      <xdr:rowOff>57150</xdr:rowOff>
    </xdr:from>
    <xdr:to>
      <xdr:col>17</xdr:col>
      <xdr:colOff>0</xdr:colOff>
      <xdr:row>79</xdr:row>
      <xdr:rowOff>0</xdr:rowOff>
    </xdr:to>
    <xdr:sp macro="" textlink="">
      <xdr:nvSpPr>
        <xdr:cNvPr id="1801" name="AutoShape 46">
          <a:extLst>
            <a:ext uri="{FF2B5EF4-FFF2-40B4-BE49-F238E27FC236}">
              <a16:creationId xmlns:a16="http://schemas.microsoft.com/office/drawing/2014/main" id="{55354885-1BBF-4EEF-A2A3-3FB6369F496A}"/>
            </a:ext>
          </a:extLst>
        </xdr:cNvPr>
        <xdr:cNvSpPr>
          <a:spLocks noChangeArrowheads="1"/>
        </xdr:cNvSpPr>
      </xdr:nvSpPr>
      <xdr:spPr bwMode="auto">
        <a:xfrm>
          <a:off x="4895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77</xdr:row>
      <xdr:rowOff>57150</xdr:rowOff>
    </xdr:from>
    <xdr:to>
      <xdr:col>19</xdr:col>
      <xdr:colOff>0</xdr:colOff>
      <xdr:row>79</xdr:row>
      <xdr:rowOff>0</xdr:rowOff>
    </xdr:to>
    <xdr:sp macro="" textlink="">
      <xdr:nvSpPr>
        <xdr:cNvPr id="1802" name="AutoShape 46">
          <a:extLst>
            <a:ext uri="{FF2B5EF4-FFF2-40B4-BE49-F238E27FC236}">
              <a16:creationId xmlns:a16="http://schemas.microsoft.com/office/drawing/2014/main" id="{1719343B-2D50-4E52-8191-CA071CF2C562}"/>
            </a:ext>
          </a:extLst>
        </xdr:cNvPr>
        <xdr:cNvSpPr>
          <a:spLocks noChangeArrowheads="1"/>
        </xdr:cNvSpPr>
      </xdr:nvSpPr>
      <xdr:spPr bwMode="auto">
        <a:xfrm>
          <a:off x="5467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77</xdr:row>
      <xdr:rowOff>57150</xdr:rowOff>
    </xdr:from>
    <xdr:to>
      <xdr:col>21</xdr:col>
      <xdr:colOff>0</xdr:colOff>
      <xdr:row>79</xdr:row>
      <xdr:rowOff>0</xdr:rowOff>
    </xdr:to>
    <xdr:sp macro="" textlink="">
      <xdr:nvSpPr>
        <xdr:cNvPr id="1803" name="AutoShape 46">
          <a:extLst>
            <a:ext uri="{FF2B5EF4-FFF2-40B4-BE49-F238E27FC236}">
              <a16:creationId xmlns:a16="http://schemas.microsoft.com/office/drawing/2014/main" id="{D2E6F1E7-C494-4BD7-95E8-05DD28C18328}"/>
            </a:ext>
          </a:extLst>
        </xdr:cNvPr>
        <xdr:cNvSpPr>
          <a:spLocks noChangeArrowheads="1"/>
        </xdr:cNvSpPr>
      </xdr:nvSpPr>
      <xdr:spPr bwMode="auto">
        <a:xfrm>
          <a:off x="6038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77</xdr:row>
      <xdr:rowOff>57150</xdr:rowOff>
    </xdr:from>
    <xdr:to>
      <xdr:col>23</xdr:col>
      <xdr:colOff>0</xdr:colOff>
      <xdr:row>79</xdr:row>
      <xdr:rowOff>0</xdr:rowOff>
    </xdr:to>
    <xdr:sp macro="" textlink="">
      <xdr:nvSpPr>
        <xdr:cNvPr id="1804" name="AutoShape 46">
          <a:extLst>
            <a:ext uri="{FF2B5EF4-FFF2-40B4-BE49-F238E27FC236}">
              <a16:creationId xmlns:a16="http://schemas.microsoft.com/office/drawing/2014/main" id="{DF010D97-0B22-40EC-B8C4-8CE9B09059F7}"/>
            </a:ext>
          </a:extLst>
        </xdr:cNvPr>
        <xdr:cNvSpPr>
          <a:spLocks noChangeArrowheads="1"/>
        </xdr:cNvSpPr>
      </xdr:nvSpPr>
      <xdr:spPr bwMode="auto">
        <a:xfrm>
          <a:off x="6610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77</xdr:row>
      <xdr:rowOff>57150</xdr:rowOff>
    </xdr:from>
    <xdr:to>
      <xdr:col>25</xdr:col>
      <xdr:colOff>0</xdr:colOff>
      <xdr:row>79</xdr:row>
      <xdr:rowOff>0</xdr:rowOff>
    </xdr:to>
    <xdr:sp macro="" textlink="">
      <xdr:nvSpPr>
        <xdr:cNvPr id="1805" name="AutoShape 46">
          <a:extLst>
            <a:ext uri="{FF2B5EF4-FFF2-40B4-BE49-F238E27FC236}">
              <a16:creationId xmlns:a16="http://schemas.microsoft.com/office/drawing/2014/main" id="{33054877-4045-4060-AE24-CA36919442D7}"/>
            </a:ext>
          </a:extLst>
        </xdr:cNvPr>
        <xdr:cNvSpPr>
          <a:spLocks noChangeArrowheads="1"/>
        </xdr:cNvSpPr>
      </xdr:nvSpPr>
      <xdr:spPr bwMode="auto">
        <a:xfrm>
          <a:off x="7181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77</xdr:row>
      <xdr:rowOff>57150</xdr:rowOff>
    </xdr:from>
    <xdr:to>
      <xdr:col>27</xdr:col>
      <xdr:colOff>0</xdr:colOff>
      <xdr:row>79</xdr:row>
      <xdr:rowOff>0</xdr:rowOff>
    </xdr:to>
    <xdr:sp macro="" textlink="">
      <xdr:nvSpPr>
        <xdr:cNvPr id="1806" name="AutoShape 46">
          <a:extLst>
            <a:ext uri="{FF2B5EF4-FFF2-40B4-BE49-F238E27FC236}">
              <a16:creationId xmlns:a16="http://schemas.microsoft.com/office/drawing/2014/main" id="{78D997E7-14A9-47A4-B1EB-C9B5B1B51DDC}"/>
            </a:ext>
          </a:extLst>
        </xdr:cNvPr>
        <xdr:cNvSpPr>
          <a:spLocks noChangeArrowheads="1"/>
        </xdr:cNvSpPr>
      </xdr:nvSpPr>
      <xdr:spPr bwMode="auto">
        <a:xfrm>
          <a:off x="7753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77</xdr:row>
      <xdr:rowOff>57150</xdr:rowOff>
    </xdr:from>
    <xdr:to>
      <xdr:col>29</xdr:col>
      <xdr:colOff>0</xdr:colOff>
      <xdr:row>79</xdr:row>
      <xdr:rowOff>0</xdr:rowOff>
    </xdr:to>
    <xdr:sp macro="" textlink="">
      <xdr:nvSpPr>
        <xdr:cNvPr id="1807" name="AutoShape 46">
          <a:extLst>
            <a:ext uri="{FF2B5EF4-FFF2-40B4-BE49-F238E27FC236}">
              <a16:creationId xmlns:a16="http://schemas.microsoft.com/office/drawing/2014/main" id="{AA59AB2A-EE78-47B7-9E93-E4C30022A5E1}"/>
            </a:ext>
          </a:extLst>
        </xdr:cNvPr>
        <xdr:cNvSpPr>
          <a:spLocks noChangeArrowheads="1"/>
        </xdr:cNvSpPr>
      </xdr:nvSpPr>
      <xdr:spPr bwMode="auto">
        <a:xfrm>
          <a:off x="8382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77</xdr:row>
      <xdr:rowOff>57150</xdr:rowOff>
    </xdr:from>
    <xdr:to>
      <xdr:col>31</xdr:col>
      <xdr:colOff>0</xdr:colOff>
      <xdr:row>79</xdr:row>
      <xdr:rowOff>0</xdr:rowOff>
    </xdr:to>
    <xdr:sp macro="" textlink="">
      <xdr:nvSpPr>
        <xdr:cNvPr id="1808" name="AutoShape 46">
          <a:extLst>
            <a:ext uri="{FF2B5EF4-FFF2-40B4-BE49-F238E27FC236}">
              <a16:creationId xmlns:a16="http://schemas.microsoft.com/office/drawing/2014/main" id="{224A4EAE-0F32-465F-80F0-09441FBA1E20}"/>
            </a:ext>
          </a:extLst>
        </xdr:cNvPr>
        <xdr:cNvSpPr>
          <a:spLocks noChangeArrowheads="1"/>
        </xdr:cNvSpPr>
      </xdr:nvSpPr>
      <xdr:spPr bwMode="auto">
        <a:xfrm>
          <a:off x="8953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77</xdr:row>
      <xdr:rowOff>57150</xdr:rowOff>
    </xdr:from>
    <xdr:to>
      <xdr:col>33</xdr:col>
      <xdr:colOff>0</xdr:colOff>
      <xdr:row>79</xdr:row>
      <xdr:rowOff>0</xdr:rowOff>
    </xdr:to>
    <xdr:sp macro="" textlink="">
      <xdr:nvSpPr>
        <xdr:cNvPr id="1809" name="AutoShape 46">
          <a:extLst>
            <a:ext uri="{FF2B5EF4-FFF2-40B4-BE49-F238E27FC236}">
              <a16:creationId xmlns:a16="http://schemas.microsoft.com/office/drawing/2014/main" id="{A69DD3CB-4B95-4903-B6DF-F4FFF5B1D255}"/>
            </a:ext>
          </a:extLst>
        </xdr:cNvPr>
        <xdr:cNvSpPr>
          <a:spLocks noChangeArrowheads="1"/>
        </xdr:cNvSpPr>
      </xdr:nvSpPr>
      <xdr:spPr bwMode="auto">
        <a:xfrm>
          <a:off x="9525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77</xdr:row>
      <xdr:rowOff>57150</xdr:rowOff>
    </xdr:from>
    <xdr:to>
      <xdr:col>35</xdr:col>
      <xdr:colOff>0</xdr:colOff>
      <xdr:row>79</xdr:row>
      <xdr:rowOff>0</xdr:rowOff>
    </xdr:to>
    <xdr:sp macro="" textlink="">
      <xdr:nvSpPr>
        <xdr:cNvPr id="1810" name="AutoShape 46">
          <a:extLst>
            <a:ext uri="{FF2B5EF4-FFF2-40B4-BE49-F238E27FC236}">
              <a16:creationId xmlns:a16="http://schemas.microsoft.com/office/drawing/2014/main" id="{C58C0BFB-7783-466A-9F29-EAFCEC5109AB}"/>
            </a:ext>
          </a:extLst>
        </xdr:cNvPr>
        <xdr:cNvSpPr>
          <a:spLocks noChangeArrowheads="1"/>
        </xdr:cNvSpPr>
      </xdr:nvSpPr>
      <xdr:spPr bwMode="auto">
        <a:xfrm>
          <a:off x="10096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77</xdr:row>
      <xdr:rowOff>57150</xdr:rowOff>
    </xdr:from>
    <xdr:to>
      <xdr:col>37</xdr:col>
      <xdr:colOff>0</xdr:colOff>
      <xdr:row>79</xdr:row>
      <xdr:rowOff>0</xdr:rowOff>
    </xdr:to>
    <xdr:sp macro="" textlink="">
      <xdr:nvSpPr>
        <xdr:cNvPr id="1811" name="AutoShape 46">
          <a:extLst>
            <a:ext uri="{FF2B5EF4-FFF2-40B4-BE49-F238E27FC236}">
              <a16:creationId xmlns:a16="http://schemas.microsoft.com/office/drawing/2014/main" id="{D4CE895B-001A-49B1-BA47-A5817A263A76}"/>
            </a:ext>
          </a:extLst>
        </xdr:cNvPr>
        <xdr:cNvSpPr>
          <a:spLocks noChangeArrowheads="1"/>
        </xdr:cNvSpPr>
      </xdr:nvSpPr>
      <xdr:spPr bwMode="auto">
        <a:xfrm>
          <a:off x="10668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77</xdr:row>
      <xdr:rowOff>57150</xdr:rowOff>
    </xdr:from>
    <xdr:to>
      <xdr:col>39</xdr:col>
      <xdr:colOff>0</xdr:colOff>
      <xdr:row>79</xdr:row>
      <xdr:rowOff>0</xdr:rowOff>
    </xdr:to>
    <xdr:sp macro="" textlink="">
      <xdr:nvSpPr>
        <xdr:cNvPr id="1812" name="AutoShape 46">
          <a:extLst>
            <a:ext uri="{FF2B5EF4-FFF2-40B4-BE49-F238E27FC236}">
              <a16:creationId xmlns:a16="http://schemas.microsoft.com/office/drawing/2014/main" id="{CFC54A78-7495-4470-837E-3C91F661422A}"/>
            </a:ext>
          </a:extLst>
        </xdr:cNvPr>
        <xdr:cNvSpPr>
          <a:spLocks noChangeArrowheads="1"/>
        </xdr:cNvSpPr>
      </xdr:nvSpPr>
      <xdr:spPr bwMode="auto">
        <a:xfrm>
          <a:off x="11239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77</xdr:row>
      <xdr:rowOff>57150</xdr:rowOff>
    </xdr:from>
    <xdr:to>
      <xdr:col>41</xdr:col>
      <xdr:colOff>0</xdr:colOff>
      <xdr:row>79</xdr:row>
      <xdr:rowOff>0</xdr:rowOff>
    </xdr:to>
    <xdr:sp macro="" textlink="">
      <xdr:nvSpPr>
        <xdr:cNvPr id="1813" name="AutoShape 46">
          <a:extLst>
            <a:ext uri="{FF2B5EF4-FFF2-40B4-BE49-F238E27FC236}">
              <a16:creationId xmlns:a16="http://schemas.microsoft.com/office/drawing/2014/main" id="{0FF8AE25-B1C9-472C-9FD7-D0B7F4EF53D5}"/>
            </a:ext>
          </a:extLst>
        </xdr:cNvPr>
        <xdr:cNvSpPr>
          <a:spLocks noChangeArrowheads="1"/>
        </xdr:cNvSpPr>
      </xdr:nvSpPr>
      <xdr:spPr bwMode="auto">
        <a:xfrm>
          <a:off x="11811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77</xdr:row>
      <xdr:rowOff>57150</xdr:rowOff>
    </xdr:from>
    <xdr:to>
      <xdr:col>43</xdr:col>
      <xdr:colOff>0</xdr:colOff>
      <xdr:row>79</xdr:row>
      <xdr:rowOff>0</xdr:rowOff>
    </xdr:to>
    <xdr:sp macro="" textlink="">
      <xdr:nvSpPr>
        <xdr:cNvPr id="1814" name="AutoShape 46">
          <a:extLst>
            <a:ext uri="{FF2B5EF4-FFF2-40B4-BE49-F238E27FC236}">
              <a16:creationId xmlns:a16="http://schemas.microsoft.com/office/drawing/2014/main" id="{93028A9F-D1BB-4F64-ABB5-617DCACE48B0}"/>
            </a:ext>
          </a:extLst>
        </xdr:cNvPr>
        <xdr:cNvSpPr>
          <a:spLocks noChangeArrowheads="1"/>
        </xdr:cNvSpPr>
      </xdr:nvSpPr>
      <xdr:spPr bwMode="auto">
        <a:xfrm>
          <a:off x="123825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77</xdr:row>
      <xdr:rowOff>57150</xdr:rowOff>
    </xdr:from>
    <xdr:to>
      <xdr:col>45</xdr:col>
      <xdr:colOff>0</xdr:colOff>
      <xdr:row>79</xdr:row>
      <xdr:rowOff>0</xdr:rowOff>
    </xdr:to>
    <xdr:sp macro="" textlink="">
      <xdr:nvSpPr>
        <xdr:cNvPr id="1815" name="AutoShape 46">
          <a:extLst>
            <a:ext uri="{FF2B5EF4-FFF2-40B4-BE49-F238E27FC236}">
              <a16:creationId xmlns:a16="http://schemas.microsoft.com/office/drawing/2014/main" id="{C694F958-BD20-4701-B536-F036CB8ADC3C}"/>
            </a:ext>
          </a:extLst>
        </xdr:cNvPr>
        <xdr:cNvSpPr>
          <a:spLocks noChangeArrowheads="1"/>
        </xdr:cNvSpPr>
      </xdr:nvSpPr>
      <xdr:spPr bwMode="auto">
        <a:xfrm>
          <a:off x="1295400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77</xdr:row>
      <xdr:rowOff>57150</xdr:rowOff>
    </xdr:from>
    <xdr:to>
      <xdr:col>11</xdr:col>
      <xdr:colOff>0</xdr:colOff>
      <xdr:row>79</xdr:row>
      <xdr:rowOff>0</xdr:rowOff>
    </xdr:to>
    <xdr:sp macro="" textlink="">
      <xdr:nvSpPr>
        <xdr:cNvPr id="1816" name="AutoShape 46">
          <a:extLst>
            <a:ext uri="{FF2B5EF4-FFF2-40B4-BE49-F238E27FC236}">
              <a16:creationId xmlns:a16="http://schemas.microsoft.com/office/drawing/2014/main" id="{D7C5BEEF-0C88-40EA-9401-111C20B7508A}"/>
            </a:ext>
          </a:extLst>
        </xdr:cNvPr>
        <xdr:cNvSpPr>
          <a:spLocks noChangeArrowheads="1"/>
        </xdr:cNvSpPr>
      </xdr:nvSpPr>
      <xdr:spPr bwMode="auto">
        <a:xfrm>
          <a:off x="31813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77</xdr:row>
      <xdr:rowOff>57150</xdr:rowOff>
    </xdr:from>
    <xdr:to>
      <xdr:col>13</xdr:col>
      <xdr:colOff>0</xdr:colOff>
      <xdr:row>79</xdr:row>
      <xdr:rowOff>0</xdr:rowOff>
    </xdr:to>
    <xdr:sp macro="" textlink="">
      <xdr:nvSpPr>
        <xdr:cNvPr id="1817" name="AutoShape 46">
          <a:extLst>
            <a:ext uri="{FF2B5EF4-FFF2-40B4-BE49-F238E27FC236}">
              <a16:creationId xmlns:a16="http://schemas.microsoft.com/office/drawing/2014/main" id="{B3B68386-09AA-4F22-96E4-778F686C3046}"/>
            </a:ext>
          </a:extLst>
        </xdr:cNvPr>
        <xdr:cNvSpPr>
          <a:spLocks noChangeArrowheads="1"/>
        </xdr:cNvSpPr>
      </xdr:nvSpPr>
      <xdr:spPr bwMode="auto">
        <a:xfrm>
          <a:off x="3752850"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13</xdr:col>
      <xdr:colOff>281861</xdr:colOff>
      <xdr:row>77</xdr:row>
      <xdr:rowOff>76588</xdr:rowOff>
    </xdr:from>
    <xdr:to>
      <xdr:col>14</xdr:col>
      <xdr:colOff>379055</xdr:colOff>
      <xdr:row>79</xdr:row>
      <xdr:rowOff>19438</xdr:rowOff>
    </xdr:to>
    <xdr:sp macro="" textlink="">
      <xdr:nvSpPr>
        <xdr:cNvPr id="1818" name="AutoShape 46">
          <a:extLst>
            <a:ext uri="{FF2B5EF4-FFF2-40B4-BE49-F238E27FC236}">
              <a16:creationId xmlns:a16="http://schemas.microsoft.com/office/drawing/2014/main" id="{F1E6476E-C8E3-4A8D-B2EB-9BDC3929600B}"/>
            </a:ext>
          </a:extLst>
        </xdr:cNvPr>
        <xdr:cNvSpPr>
          <a:spLocks noChangeArrowheads="1"/>
        </xdr:cNvSpPr>
      </xdr:nvSpPr>
      <xdr:spPr bwMode="auto">
        <a:xfrm>
          <a:off x="4480637" y="15627608"/>
          <a:ext cx="379056" cy="33162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77</xdr:row>
      <xdr:rowOff>57150</xdr:rowOff>
    </xdr:from>
    <xdr:to>
      <xdr:col>9</xdr:col>
      <xdr:colOff>0</xdr:colOff>
      <xdr:row>79</xdr:row>
      <xdr:rowOff>0</xdr:rowOff>
    </xdr:to>
    <xdr:sp macro="" textlink="">
      <xdr:nvSpPr>
        <xdr:cNvPr id="1819" name="AutoShape 46">
          <a:extLst>
            <a:ext uri="{FF2B5EF4-FFF2-40B4-BE49-F238E27FC236}">
              <a16:creationId xmlns:a16="http://schemas.microsoft.com/office/drawing/2014/main" id="{5CFCAA4D-C5E8-4024-8CAF-8F930599083E}"/>
            </a:ext>
          </a:extLst>
        </xdr:cNvPr>
        <xdr:cNvSpPr>
          <a:spLocks noChangeArrowheads="1"/>
        </xdr:cNvSpPr>
      </xdr:nvSpPr>
      <xdr:spPr bwMode="auto">
        <a:xfrm>
          <a:off x="2409825" y="14773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77</xdr:row>
      <xdr:rowOff>57150</xdr:rowOff>
    </xdr:from>
    <xdr:to>
      <xdr:col>7</xdr:col>
      <xdr:colOff>0</xdr:colOff>
      <xdr:row>79</xdr:row>
      <xdr:rowOff>0</xdr:rowOff>
    </xdr:to>
    <xdr:sp macro="" textlink="">
      <xdr:nvSpPr>
        <xdr:cNvPr id="1820" name="AutoShape 46">
          <a:extLst>
            <a:ext uri="{FF2B5EF4-FFF2-40B4-BE49-F238E27FC236}">
              <a16:creationId xmlns:a16="http://schemas.microsoft.com/office/drawing/2014/main" id="{9F14DA3D-6B7F-4D1B-B7C6-97B30EF34539}"/>
            </a:ext>
          </a:extLst>
        </xdr:cNvPr>
        <xdr:cNvSpPr>
          <a:spLocks noChangeArrowheads="1"/>
        </xdr:cNvSpPr>
      </xdr:nvSpPr>
      <xdr:spPr bwMode="auto">
        <a:xfrm>
          <a:off x="1819275" y="14773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77</xdr:row>
      <xdr:rowOff>57150</xdr:rowOff>
    </xdr:from>
    <xdr:to>
      <xdr:col>5</xdr:col>
      <xdr:colOff>0</xdr:colOff>
      <xdr:row>79</xdr:row>
      <xdr:rowOff>0</xdr:rowOff>
    </xdr:to>
    <xdr:sp macro="" textlink="">
      <xdr:nvSpPr>
        <xdr:cNvPr id="1821" name="AutoShape 46">
          <a:extLst>
            <a:ext uri="{FF2B5EF4-FFF2-40B4-BE49-F238E27FC236}">
              <a16:creationId xmlns:a16="http://schemas.microsoft.com/office/drawing/2014/main" id="{C8FACD52-497A-4745-8C39-A62E8DD22918}"/>
            </a:ext>
          </a:extLst>
        </xdr:cNvPr>
        <xdr:cNvSpPr>
          <a:spLocks noChangeArrowheads="1"/>
        </xdr:cNvSpPr>
      </xdr:nvSpPr>
      <xdr:spPr bwMode="auto">
        <a:xfrm>
          <a:off x="1095375" y="14773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77</xdr:row>
      <xdr:rowOff>57150</xdr:rowOff>
    </xdr:from>
    <xdr:to>
      <xdr:col>3</xdr:col>
      <xdr:colOff>0</xdr:colOff>
      <xdr:row>79</xdr:row>
      <xdr:rowOff>0</xdr:rowOff>
    </xdr:to>
    <xdr:sp macro="" textlink="">
      <xdr:nvSpPr>
        <xdr:cNvPr id="1822" name="AutoShape 46">
          <a:extLst>
            <a:ext uri="{FF2B5EF4-FFF2-40B4-BE49-F238E27FC236}">
              <a16:creationId xmlns:a16="http://schemas.microsoft.com/office/drawing/2014/main" id="{E16E5977-CBAE-44C8-ABF1-CC337AFE85B9}"/>
            </a:ext>
          </a:extLst>
        </xdr:cNvPr>
        <xdr:cNvSpPr>
          <a:spLocks noChangeArrowheads="1"/>
        </xdr:cNvSpPr>
      </xdr:nvSpPr>
      <xdr:spPr bwMode="auto">
        <a:xfrm>
          <a:off x="523875" y="1477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88</xdr:row>
      <xdr:rowOff>104775</xdr:rowOff>
    </xdr:from>
    <xdr:to>
      <xdr:col>6</xdr:col>
      <xdr:colOff>0</xdr:colOff>
      <xdr:row>89</xdr:row>
      <xdr:rowOff>19050</xdr:rowOff>
    </xdr:to>
    <xdr:grpSp>
      <xdr:nvGrpSpPr>
        <xdr:cNvPr id="1823" name="Group 1008">
          <a:extLst>
            <a:ext uri="{FF2B5EF4-FFF2-40B4-BE49-F238E27FC236}">
              <a16:creationId xmlns:a16="http://schemas.microsoft.com/office/drawing/2014/main" id="{AB68ADB1-056D-43D0-B59A-86E8BCFB30CE}"/>
            </a:ext>
          </a:extLst>
        </xdr:cNvPr>
        <xdr:cNvGrpSpPr>
          <a:grpSpLocks/>
        </xdr:cNvGrpSpPr>
      </xdr:nvGrpSpPr>
      <xdr:grpSpPr bwMode="auto">
        <a:xfrm>
          <a:off x="1943878" y="17424724"/>
          <a:ext cx="0" cy="102183"/>
          <a:chOff x="5475762" y="47760700"/>
          <a:chExt cx="314325" cy="230209"/>
        </a:xfrm>
      </xdr:grpSpPr>
      <xdr:cxnSp macro="">
        <xdr:nvCxnSpPr>
          <xdr:cNvPr id="1824" name="Straight Connector 1823">
            <a:extLst>
              <a:ext uri="{FF2B5EF4-FFF2-40B4-BE49-F238E27FC236}">
                <a16:creationId xmlns:a16="http://schemas.microsoft.com/office/drawing/2014/main" id="{4E54AABC-3796-3FDA-2CF0-869D412DFE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25" name="Straight Connector 529">
            <a:extLst>
              <a:ext uri="{FF2B5EF4-FFF2-40B4-BE49-F238E27FC236}">
                <a16:creationId xmlns:a16="http://schemas.microsoft.com/office/drawing/2014/main" id="{65517286-A01F-95A4-B01A-8159B2E9A3C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26" name="Straight Connector 531">
            <a:extLst>
              <a:ext uri="{FF2B5EF4-FFF2-40B4-BE49-F238E27FC236}">
                <a16:creationId xmlns:a16="http://schemas.microsoft.com/office/drawing/2014/main" id="{25E9A655-DB8F-97F0-9D62-DFA13AF3285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27" name="Straight Connector 533">
            <a:extLst>
              <a:ext uri="{FF2B5EF4-FFF2-40B4-BE49-F238E27FC236}">
                <a16:creationId xmlns:a16="http://schemas.microsoft.com/office/drawing/2014/main" id="{1F728904-F136-EB6C-9D73-70C6004974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8" name="Straight Connector 535">
            <a:extLst>
              <a:ext uri="{FF2B5EF4-FFF2-40B4-BE49-F238E27FC236}">
                <a16:creationId xmlns:a16="http://schemas.microsoft.com/office/drawing/2014/main" id="{54207144-F4E1-7FB2-654E-E795AB7531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29" name="Straight Connector 537">
            <a:extLst>
              <a:ext uri="{FF2B5EF4-FFF2-40B4-BE49-F238E27FC236}">
                <a16:creationId xmlns:a16="http://schemas.microsoft.com/office/drawing/2014/main" id="{3C89B5CB-0B31-1945-4211-E1DEF773D07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30" name="Group 1008">
          <a:extLst>
            <a:ext uri="{FF2B5EF4-FFF2-40B4-BE49-F238E27FC236}">
              <a16:creationId xmlns:a16="http://schemas.microsoft.com/office/drawing/2014/main" id="{854F4723-477E-4CAC-AC91-FF0429290EEC}"/>
            </a:ext>
          </a:extLst>
        </xdr:cNvPr>
        <xdr:cNvGrpSpPr>
          <a:grpSpLocks/>
        </xdr:cNvGrpSpPr>
      </xdr:nvGrpSpPr>
      <xdr:grpSpPr bwMode="auto">
        <a:xfrm>
          <a:off x="1943878" y="17424724"/>
          <a:ext cx="0" cy="102183"/>
          <a:chOff x="5475762" y="47760700"/>
          <a:chExt cx="314325" cy="230209"/>
        </a:xfrm>
      </xdr:grpSpPr>
      <xdr:cxnSp macro="">
        <xdr:nvCxnSpPr>
          <xdr:cNvPr id="1831" name="Straight Connector 1830">
            <a:extLst>
              <a:ext uri="{FF2B5EF4-FFF2-40B4-BE49-F238E27FC236}">
                <a16:creationId xmlns:a16="http://schemas.microsoft.com/office/drawing/2014/main" id="{24B68856-11AE-EAD0-D521-1606FD163E3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2" name="Straight Connector 529">
            <a:extLst>
              <a:ext uri="{FF2B5EF4-FFF2-40B4-BE49-F238E27FC236}">
                <a16:creationId xmlns:a16="http://schemas.microsoft.com/office/drawing/2014/main" id="{21EA8D39-E134-C8C6-A351-3AC46CF49319}"/>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33" name="Straight Connector 531">
            <a:extLst>
              <a:ext uri="{FF2B5EF4-FFF2-40B4-BE49-F238E27FC236}">
                <a16:creationId xmlns:a16="http://schemas.microsoft.com/office/drawing/2014/main" id="{DE361DE5-95B0-E8AC-2D37-E1AB0173037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34" name="Straight Connector 533">
            <a:extLst>
              <a:ext uri="{FF2B5EF4-FFF2-40B4-BE49-F238E27FC236}">
                <a16:creationId xmlns:a16="http://schemas.microsoft.com/office/drawing/2014/main" id="{468D42B0-57D9-117D-3370-0DAF191E163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5" name="Straight Connector 535">
            <a:extLst>
              <a:ext uri="{FF2B5EF4-FFF2-40B4-BE49-F238E27FC236}">
                <a16:creationId xmlns:a16="http://schemas.microsoft.com/office/drawing/2014/main" id="{ED772BE2-CAAE-D16D-609C-2E2AC9564C23}"/>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36" name="Straight Connector 537">
            <a:extLst>
              <a:ext uri="{FF2B5EF4-FFF2-40B4-BE49-F238E27FC236}">
                <a16:creationId xmlns:a16="http://schemas.microsoft.com/office/drawing/2014/main" id="{07B3D068-F1DC-B3AC-447D-4E1189E305E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47625</xdr:rowOff>
    </xdr:to>
    <xdr:grpSp>
      <xdr:nvGrpSpPr>
        <xdr:cNvPr id="1837" name="Group 1008">
          <a:extLst>
            <a:ext uri="{FF2B5EF4-FFF2-40B4-BE49-F238E27FC236}">
              <a16:creationId xmlns:a16="http://schemas.microsoft.com/office/drawing/2014/main" id="{1D21947A-D5B9-402C-B530-A33ADA0213A2}"/>
            </a:ext>
          </a:extLst>
        </xdr:cNvPr>
        <xdr:cNvGrpSpPr>
          <a:grpSpLocks/>
        </xdr:cNvGrpSpPr>
      </xdr:nvGrpSpPr>
      <xdr:grpSpPr bwMode="auto">
        <a:xfrm>
          <a:off x="1943878" y="17453299"/>
          <a:ext cx="0" cy="102183"/>
          <a:chOff x="5475762" y="47760700"/>
          <a:chExt cx="314325" cy="230209"/>
        </a:xfrm>
      </xdr:grpSpPr>
      <xdr:cxnSp macro="">
        <xdr:nvCxnSpPr>
          <xdr:cNvPr id="1838" name="Straight Connector 1837">
            <a:extLst>
              <a:ext uri="{FF2B5EF4-FFF2-40B4-BE49-F238E27FC236}">
                <a16:creationId xmlns:a16="http://schemas.microsoft.com/office/drawing/2014/main" id="{2AA6D117-7133-33BB-2B95-5A0CB5BB22FA}"/>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39" name="Straight Connector 529">
            <a:extLst>
              <a:ext uri="{FF2B5EF4-FFF2-40B4-BE49-F238E27FC236}">
                <a16:creationId xmlns:a16="http://schemas.microsoft.com/office/drawing/2014/main" id="{0490E394-7598-7F70-7140-7C7A66B28453}"/>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1840" name="Straight Connector 531">
            <a:extLst>
              <a:ext uri="{FF2B5EF4-FFF2-40B4-BE49-F238E27FC236}">
                <a16:creationId xmlns:a16="http://schemas.microsoft.com/office/drawing/2014/main" id="{5CE6FBB2-9761-080A-FEA6-BC6A2A0008D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1841" name="Straight Connector 533">
            <a:extLst>
              <a:ext uri="{FF2B5EF4-FFF2-40B4-BE49-F238E27FC236}">
                <a16:creationId xmlns:a16="http://schemas.microsoft.com/office/drawing/2014/main" id="{2A07606C-002E-1184-BD39-DFEF8C7F79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2" name="Straight Connector 535">
            <a:extLst>
              <a:ext uri="{FF2B5EF4-FFF2-40B4-BE49-F238E27FC236}">
                <a16:creationId xmlns:a16="http://schemas.microsoft.com/office/drawing/2014/main" id="{2E4C8920-B45D-A85C-6A74-A61BF1287D2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1843" name="Straight Connector 537">
            <a:extLst>
              <a:ext uri="{FF2B5EF4-FFF2-40B4-BE49-F238E27FC236}">
                <a16:creationId xmlns:a16="http://schemas.microsoft.com/office/drawing/2014/main" id="{0BD88B8E-E553-231B-6561-21A15EDE38F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133350</xdr:rowOff>
    </xdr:from>
    <xdr:to>
      <xdr:col>6</xdr:col>
      <xdr:colOff>0</xdr:colOff>
      <xdr:row>89</xdr:row>
      <xdr:rowOff>57150</xdr:rowOff>
    </xdr:to>
    <xdr:grpSp>
      <xdr:nvGrpSpPr>
        <xdr:cNvPr id="1844" name="Group 1008">
          <a:extLst>
            <a:ext uri="{FF2B5EF4-FFF2-40B4-BE49-F238E27FC236}">
              <a16:creationId xmlns:a16="http://schemas.microsoft.com/office/drawing/2014/main" id="{760EBCDB-F836-43B2-AEFC-287D0A384513}"/>
            </a:ext>
          </a:extLst>
        </xdr:cNvPr>
        <xdr:cNvGrpSpPr>
          <a:grpSpLocks/>
        </xdr:cNvGrpSpPr>
      </xdr:nvGrpSpPr>
      <xdr:grpSpPr bwMode="auto">
        <a:xfrm>
          <a:off x="1943878" y="17453299"/>
          <a:ext cx="0" cy="111708"/>
          <a:chOff x="5475762" y="47760700"/>
          <a:chExt cx="314325" cy="230209"/>
        </a:xfrm>
      </xdr:grpSpPr>
      <xdr:cxnSp macro="">
        <xdr:nvCxnSpPr>
          <xdr:cNvPr id="1845" name="Straight Connector 1844">
            <a:extLst>
              <a:ext uri="{FF2B5EF4-FFF2-40B4-BE49-F238E27FC236}">
                <a16:creationId xmlns:a16="http://schemas.microsoft.com/office/drawing/2014/main" id="{8464CEEF-F96D-F458-A854-A7D07772C8B7}"/>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46" name="Straight Connector 529">
            <a:extLst>
              <a:ext uri="{FF2B5EF4-FFF2-40B4-BE49-F238E27FC236}">
                <a16:creationId xmlns:a16="http://schemas.microsoft.com/office/drawing/2014/main" id="{CBFDD08A-646E-61C9-3920-88F41A7AF522}"/>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1847" name="Straight Connector 531">
            <a:extLst>
              <a:ext uri="{FF2B5EF4-FFF2-40B4-BE49-F238E27FC236}">
                <a16:creationId xmlns:a16="http://schemas.microsoft.com/office/drawing/2014/main" id="{A62B9CD9-2FB3-0CFC-EB7C-8DF5C5A51C4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1848" name="Straight Connector 533">
            <a:extLst>
              <a:ext uri="{FF2B5EF4-FFF2-40B4-BE49-F238E27FC236}">
                <a16:creationId xmlns:a16="http://schemas.microsoft.com/office/drawing/2014/main" id="{DB5C9EFB-5BFE-1F19-06A2-9B54443B84C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49" name="Straight Connector 535">
            <a:extLst>
              <a:ext uri="{FF2B5EF4-FFF2-40B4-BE49-F238E27FC236}">
                <a16:creationId xmlns:a16="http://schemas.microsoft.com/office/drawing/2014/main" id="{3E21E35F-F03A-B1B4-B548-50B918FA3D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1850" name="Straight Connector 537">
            <a:extLst>
              <a:ext uri="{FF2B5EF4-FFF2-40B4-BE49-F238E27FC236}">
                <a16:creationId xmlns:a16="http://schemas.microsoft.com/office/drawing/2014/main" id="{127F10AF-EE70-EE9A-8B5F-6EF238E102A0}"/>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1" name="Group 1008">
          <a:extLst>
            <a:ext uri="{FF2B5EF4-FFF2-40B4-BE49-F238E27FC236}">
              <a16:creationId xmlns:a16="http://schemas.microsoft.com/office/drawing/2014/main" id="{E8F9A978-5454-4D15-9AE5-EB60CBE508DF}"/>
            </a:ext>
          </a:extLst>
        </xdr:cNvPr>
        <xdr:cNvGrpSpPr>
          <a:grpSpLocks/>
        </xdr:cNvGrpSpPr>
      </xdr:nvGrpSpPr>
      <xdr:grpSpPr bwMode="auto">
        <a:xfrm>
          <a:off x="1943878" y="17424724"/>
          <a:ext cx="0" cy="102183"/>
          <a:chOff x="5475762" y="47760700"/>
          <a:chExt cx="314325" cy="230209"/>
        </a:xfrm>
      </xdr:grpSpPr>
      <xdr:cxnSp macro="">
        <xdr:nvCxnSpPr>
          <xdr:cNvPr id="1852" name="Straight Connector 1851">
            <a:extLst>
              <a:ext uri="{FF2B5EF4-FFF2-40B4-BE49-F238E27FC236}">
                <a16:creationId xmlns:a16="http://schemas.microsoft.com/office/drawing/2014/main" id="{2211E049-2393-2CEC-EA11-58E4CEA26C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53" name="Straight Connector 529">
            <a:extLst>
              <a:ext uri="{FF2B5EF4-FFF2-40B4-BE49-F238E27FC236}">
                <a16:creationId xmlns:a16="http://schemas.microsoft.com/office/drawing/2014/main" id="{4C3A363A-5879-3CCC-3A5E-94CE547277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54" name="Straight Connector 531">
            <a:extLst>
              <a:ext uri="{FF2B5EF4-FFF2-40B4-BE49-F238E27FC236}">
                <a16:creationId xmlns:a16="http://schemas.microsoft.com/office/drawing/2014/main" id="{FCFEE7F1-BD26-3AEB-F9BF-C9D7A1DB39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55" name="Straight Connector 533">
            <a:extLst>
              <a:ext uri="{FF2B5EF4-FFF2-40B4-BE49-F238E27FC236}">
                <a16:creationId xmlns:a16="http://schemas.microsoft.com/office/drawing/2014/main" id="{609E2713-0CA7-5777-B449-131FD365EB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6" name="Straight Connector 535">
            <a:extLst>
              <a:ext uri="{FF2B5EF4-FFF2-40B4-BE49-F238E27FC236}">
                <a16:creationId xmlns:a16="http://schemas.microsoft.com/office/drawing/2014/main" id="{E9F59286-58FB-537C-EF2E-D42304C1D98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57" name="Straight Connector 537">
            <a:extLst>
              <a:ext uri="{FF2B5EF4-FFF2-40B4-BE49-F238E27FC236}">
                <a16:creationId xmlns:a16="http://schemas.microsoft.com/office/drawing/2014/main" id="{8073AB7D-18B4-D619-2A6F-7979FBEAE39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58" name="Group 1008">
          <a:extLst>
            <a:ext uri="{FF2B5EF4-FFF2-40B4-BE49-F238E27FC236}">
              <a16:creationId xmlns:a16="http://schemas.microsoft.com/office/drawing/2014/main" id="{89D02C94-64D7-46D5-9D19-8D11379E99F4}"/>
            </a:ext>
          </a:extLst>
        </xdr:cNvPr>
        <xdr:cNvGrpSpPr>
          <a:grpSpLocks/>
        </xdr:cNvGrpSpPr>
      </xdr:nvGrpSpPr>
      <xdr:grpSpPr bwMode="auto">
        <a:xfrm>
          <a:off x="1943878" y="17424724"/>
          <a:ext cx="0" cy="102183"/>
          <a:chOff x="5475762" y="47760700"/>
          <a:chExt cx="314325" cy="230209"/>
        </a:xfrm>
      </xdr:grpSpPr>
      <xdr:cxnSp macro="">
        <xdr:nvCxnSpPr>
          <xdr:cNvPr id="1859" name="Straight Connector 1858">
            <a:extLst>
              <a:ext uri="{FF2B5EF4-FFF2-40B4-BE49-F238E27FC236}">
                <a16:creationId xmlns:a16="http://schemas.microsoft.com/office/drawing/2014/main" id="{7D4876AB-E86F-4FBC-F1A0-EF61CB8CF1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0" name="Straight Connector 529">
            <a:extLst>
              <a:ext uri="{FF2B5EF4-FFF2-40B4-BE49-F238E27FC236}">
                <a16:creationId xmlns:a16="http://schemas.microsoft.com/office/drawing/2014/main" id="{4B6D06D2-F76B-7E21-04C0-F182A853816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1" name="Straight Connector 531">
            <a:extLst>
              <a:ext uri="{FF2B5EF4-FFF2-40B4-BE49-F238E27FC236}">
                <a16:creationId xmlns:a16="http://schemas.microsoft.com/office/drawing/2014/main" id="{23159809-283D-0F27-EE1C-D5A9A37944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2" name="Straight Connector 533">
            <a:extLst>
              <a:ext uri="{FF2B5EF4-FFF2-40B4-BE49-F238E27FC236}">
                <a16:creationId xmlns:a16="http://schemas.microsoft.com/office/drawing/2014/main" id="{CDF994E1-5E5E-EE85-A113-A02746431D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3" name="Straight Connector 535">
            <a:extLst>
              <a:ext uri="{FF2B5EF4-FFF2-40B4-BE49-F238E27FC236}">
                <a16:creationId xmlns:a16="http://schemas.microsoft.com/office/drawing/2014/main" id="{02F5EC78-359F-DB26-B22C-36F2CA45C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64" name="Straight Connector 537">
            <a:extLst>
              <a:ext uri="{FF2B5EF4-FFF2-40B4-BE49-F238E27FC236}">
                <a16:creationId xmlns:a16="http://schemas.microsoft.com/office/drawing/2014/main" id="{DEEDD8AF-10E6-484F-9C99-74070A55822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65" name="Group 1008">
          <a:extLst>
            <a:ext uri="{FF2B5EF4-FFF2-40B4-BE49-F238E27FC236}">
              <a16:creationId xmlns:a16="http://schemas.microsoft.com/office/drawing/2014/main" id="{765E84E5-0AF7-462B-8C1F-ACB776FA7341}"/>
            </a:ext>
          </a:extLst>
        </xdr:cNvPr>
        <xdr:cNvGrpSpPr>
          <a:grpSpLocks/>
        </xdr:cNvGrpSpPr>
      </xdr:nvGrpSpPr>
      <xdr:grpSpPr bwMode="auto">
        <a:xfrm>
          <a:off x="1943878" y="17424724"/>
          <a:ext cx="0" cy="102183"/>
          <a:chOff x="5475762" y="47760700"/>
          <a:chExt cx="314325" cy="230209"/>
        </a:xfrm>
      </xdr:grpSpPr>
      <xdr:cxnSp macro="">
        <xdr:nvCxnSpPr>
          <xdr:cNvPr id="1866" name="Straight Connector 1865">
            <a:extLst>
              <a:ext uri="{FF2B5EF4-FFF2-40B4-BE49-F238E27FC236}">
                <a16:creationId xmlns:a16="http://schemas.microsoft.com/office/drawing/2014/main" id="{DF3C20E7-7373-3668-CB25-C094E1B21A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67" name="Straight Connector 529">
            <a:extLst>
              <a:ext uri="{FF2B5EF4-FFF2-40B4-BE49-F238E27FC236}">
                <a16:creationId xmlns:a16="http://schemas.microsoft.com/office/drawing/2014/main" id="{CAB53A63-B180-5859-9677-27A9F0D7A0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68" name="Straight Connector 531">
            <a:extLst>
              <a:ext uri="{FF2B5EF4-FFF2-40B4-BE49-F238E27FC236}">
                <a16:creationId xmlns:a16="http://schemas.microsoft.com/office/drawing/2014/main" id="{72CA8F7D-3D31-F542-02B8-6479B2A1C9D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69" name="Straight Connector 533">
            <a:extLst>
              <a:ext uri="{FF2B5EF4-FFF2-40B4-BE49-F238E27FC236}">
                <a16:creationId xmlns:a16="http://schemas.microsoft.com/office/drawing/2014/main" id="{171C83FC-E9F5-89EE-ADF0-AAAED4E67F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0" name="Straight Connector 535">
            <a:extLst>
              <a:ext uri="{FF2B5EF4-FFF2-40B4-BE49-F238E27FC236}">
                <a16:creationId xmlns:a16="http://schemas.microsoft.com/office/drawing/2014/main" id="{BCF79F5D-E8B5-702A-B547-7B15823E17E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1" name="Straight Connector 537">
            <a:extLst>
              <a:ext uri="{FF2B5EF4-FFF2-40B4-BE49-F238E27FC236}">
                <a16:creationId xmlns:a16="http://schemas.microsoft.com/office/drawing/2014/main" id="{EB10B11D-8645-D863-6CDD-BE22129AF1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2" name="Group 1008">
          <a:extLst>
            <a:ext uri="{FF2B5EF4-FFF2-40B4-BE49-F238E27FC236}">
              <a16:creationId xmlns:a16="http://schemas.microsoft.com/office/drawing/2014/main" id="{6DF1C1AD-73BF-4F78-A899-D3861DCABAE1}"/>
            </a:ext>
          </a:extLst>
        </xdr:cNvPr>
        <xdr:cNvGrpSpPr>
          <a:grpSpLocks/>
        </xdr:cNvGrpSpPr>
      </xdr:nvGrpSpPr>
      <xdr:grpSpPr bwMode="auto">
        <a:xfrm>
          <a:off x="1943878" y="17424724"/>
          <a:ext cx="0" cy="102183"/>
          <a:chOff x="5475762" y="47760700"/>
          <a:chExt cx="314325" cy="230209"/>
        </a:xfrm>
      </xdr:grpSpPr>
      <xdr:cxnSp macro="">
        <xdr:nvCxnSpPr>
          <xdr:cNvPr id="1873" name="Straight Connector 1872">
            <a:extLst>
              <a:ext uri="{FF2B5EF4-FFF2-40B4-BE49-F238E27FC236}">
                <a16:creationId xmlns:a16="http://schemas.microsoft.com/office/drawing/2014/main" id="{1E6273F8-4E52-B176-7546-583CA5D7F80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74" name="Straight Connector 529">
            <a:extLst>
              <a:ext uri="{FF2B5EF4-FFF2-40B4-BE49-F238E27FC236}">
                <a16:creationId xmlns:a16="http://schemas.microsoft.com/office/drawing/2014/main" id="{92E96D7C-2381-0D9D-BE17-8D00B763AC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75" name="Straight Connector 531">
            <a:extLst>
              <a:ext uri="{FF2B5EF4-FFF2-40B4-BE49-F238E27FC236}">
                <a16:creationId xmlns:a16="http://schemas.microsoft.com/office/drawing/2014/main" id="{81AFD80B-6C56-0BBA-D036-1585DAC324D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76" name="Straight Connector 533">
            <a:extLst>
              <a:ext uri="{FF2B5EF4-FFF2-40B4-BE49-F238E27FC236}">
                <a16:creationId xmlns:a16="http://schemas.microsoft.com/office/drawing/2014/main" id="{B2295C01-8A6C-A94D-DA64-E0CBC33280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7" name="Straight Connector 535">
            <a:extLst>
              <a:ext uri="{FF2B5EF4-FFF2-40B4-BE49-F238E27FC236}">
                <a16:creationId xmlns:a16="http://schemas.microsoft.com/office/drawing/2014/main" id="{BF88434A-44D5-F00F-32B8-F6C2430BFEF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78" name="Straight Connector 537">
            <a:extLst>
              <a:ext uri="{FF2B5EF4-FFF2-40B4-BE49-F238E27FC236}">
                <a16:creationId xmlns:a16="http://schemas.microsoft.com/office/drawing/2014/main" id="{8415088A-A18E-3B22-AFEB-6E1E7031DC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79" name="Group 1008">
          <a:extLst>
            <a:ext uri="{FF2B5EF4-FFF2-40B4-BE49-F238E27FC236}">
              <a16:creationId xmlns:a16="http://schemas.microsoft.com/office/drawing/2014/main" id="{263C9DCE-973C-482B-BB48-B8BE5E8E84C8}"/>
            </a:ext>
          </a:extLst>
        </xdr:cNvPr>
        <xdr:cNvGrpSpPr>
          <a:grpSpLocks/>
        </xdr:cNvGrpSpPr>
      </xdr:nvGrpSpPr>
      <xdr:grpSpPr bwMode="auto">
        <a:xfrm>
          <a:off x="1943878" y="17424724"/>
          <a:ext cx="0" cy="102183"/>
          <a:chOff x="5475762" y="47760700"/>
          <a:chExt cx="314325" cy="230209"/>
        </a:xfrm>
      </xdr:grpSpPr>
      <xdr:cxnSp macro="">
        <xdr:nvCxnSpPr>
          <xdr:cNvPr id="1880" name="Straight Connector 1879">
            <a:extLst>
              <a:ext uri="{FF2B5EF4-FFF2-40B4-BE49-F238E27FC236}">
                <a16:creationId xmlns:a16="http://schemas.microsoft.com/office/drawing/2014/main" id="{F8521722-8257-4BF3-8E28-3AA14E749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1" name="Straight Connector 529">
            <a:extLst>
              <a:ext uri="{FF2B5EF4-FFF2-40B4-BE49-F238E27FC236}">
                <a16:creationId xmlns:a16="http://schemas.microsoft.com/office/drawing/2014/main" id="{DA4249B0-5026-2530-50EE-55B5CDF437B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2" name="Straight Connector 531">
            <a:extLst>
              <a:ext uri="{FF2B5EF4-FFF2-40B4-BE49-F238E27FC236}">
                <a16:creationId xmlns:a16="http://schemas.microsoft.com/office/drawing/2014/main" id="{3E989EB8-43C4-1C01-C851-AB5613690F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83" name="Straight Connector 533">
            <a:extLst>
              <a:ext uri="{FF2B5EF4-FFF2-40B4-BE49-F238E27FC236}">
                <a16:creationId xmlns:a16="http://schemas.microsoft.com/office/drawing/2014/main" id="{70F634CD-B5A9-176F-7B52-F2DE99B9B0C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4" name="Straight Connector 535">
            <a:extLst>
              <a:ext uri="{FF2B5EF4-FFF2-40B4-BE49-F238E27FC236}">
                <a16:creationId xmlns:a16="http://schemas.microsoft.com/office/drawing/2014/main" id="{B0F90F75-3585-B648-2FFB-24ACA0144A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85" name="Straight Connector 537">
            <a:extLst>
              <a:ext uri="{FF2B5EF4-FFF2-40B4-BE49-F238E27FC236}">
                <a16:creationId xmlns:a16="http://schemas.microsoft.com/office/drawing/2014/main" id="{E844A5A0-3946-860F-5817-35242071B9F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86" name="Group 1008">
          <a:extLst>
            <a:ext uri="{FF2B5EF4-FFF2-40B4-BE49-F238E27FC236}">
              <a16:creationId xmlns:a16="http://schemas.microsoft.com/office/drawing/2014/main" id="{B30E7E10-53F2-48C1-B014-62033D5202C5}"/>
            </a:ext>
          </a:extLst>
        </xdr:cNvPr>
        <xdr:cNvGrpSpPr>
          <a:grpSpLocks/>
        </xdr:cNvGrpSpPr>
      </xdr:nvGrpSpPr>
      <xdr:grpSpPr bwMode="auto">
        <a:xfrm>
          <a:off x="1943878" y="17424724"/>
          <a:ext cx="0" cy="102183"/>
          <a:chOff x="5475762" y="47760700"/>
          <a:chExt cx="314325" cy="230209"/>
        </a:xfrm>
      </xdr:grpSpPr>
      <xdr:cxnSp macro="">
        <xdr:nvCxnSpPr>
          <xdr:cNvPr id="1887" name="Straight Connector 1886">
            <a:extLst>
              <a:ext uri="{FF2B5EF4-FFF2-40B4-BE49-F238E27FC236}">
                <a16:creationId xmlns:a16="http://schemas.microsoft.com/office/drawing/2014/main" id="{FA1B3B93-E1D5-E698-5AC3-CD8ED166C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88" name="Straight Connector 529">
            <a:extLst>
              <a:ext uri="{FF2B5EF4-FFF2-40B4-BE49-F238E27FC236}">
                <a16:creationId xmlns:a16="http://schemas.microsoft.com/office/drawing/2014/main" id="{56B57920-84D7-04BB-4599-C0F988D5999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89" name="Straight Connector 531">
            <a:extLst>
              <a:ext uri="{FF2B5EF4-FFF2-40B4-BE49-F238E27FC236}">
                <a16:creationId xmlns:a16="http://schemas.microsoft.com/office/drawing/2014/main" id="{2A9ABFFB-A30B-C45B-2EA7-82BF075CDD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0" name="Straight Connector 533">
            <a:extLst>
              <a:ext uri="{FF2B5EF4-FFF2-40B4-BE49-F238E27FC236}">
                <a16:creationId xmlns:a16="http://schemas.microsoft.com/office/drawing/2014/main" id="{025D2B13-E3C3-CEEB-E336-8D8526530CE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1" name="Straight Connector 535">
            <a:extLst>
              <a:ext uri="{FF2B5EF4-FFF2-40B4-BE49-F238E27FC236}">
                <a16:creationId xmlns:a16="http://schemas.microsoft.com/office/drawing/2014/main" id="{F73492ED-2E52-81CC-2513-DE7E331AC8B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2" name="Straight Connector 537">
            <a:extLst>
              <a:ext uri="{FF2B5EF4-FFF2-40B4-BE49-F238E27FC236}">
                <a16:creationId xmlns:a16="http://schemas.microsoft.com/office/drawing/2014/main" id="{9DC842B8-43C4-8DD7-9244-55D6A34E6B6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893" name="Group 1008">
          <a:extLst>
            <a:ext uri="{FF2B5EF4-FFF2-40B4-BE49-F238E27FC236}">
              <a16:creationId xmlns:a16="http://schemas.microsoft.com/office/drawing/2014/main" id="{4A3DA3EA-4482-47E9-ADC0-05860534E346}"/>
            </a:ext>
          </a:extLst>
        </xdr:cNvPr>
        <xdr:cNvGrpSpPr>
          <a:grpSpLocks/>
        </xdr:cNvGrpSpPr>
      </xdr:nvGrpSpPr>
      <xdr:grpSpPr bwMode="auto">
        <a:xfrm>
          <a:off x="1943878" y="17424724"/>
          <a:ext cx="0" cy="102183"/>
          <a:chOff x="5475762" y="47760700"/>
          <a:chExt cx="314325" cy="230209"/>
        </a:xfrm>
      </xdr:grpSpPr>
      <xdr:cxnSp macro="">
        <xdr:nvCxnSpPr>
          <xdr:cNvPr id="1894" name="Straight Connector 1893">
            <a:extLst>
              <a:ext uri="{FF2B5EF4-FFF2-40B4-BE49-F238E27FC236}">
                <a16:creationId xmlns:a16="http://schemas.microsoft.com/office/drawing/2014/main" id="{98229B76-23DF-AA74-1374-D2E4EF7E69E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895" name="Straight Connector 529">
            <a:extLst>
              <a:ext uri="{FF2B5EF4-FFF2-40B4-BE49-F238E27FC236}">
                <a16:creationId xmlns:a16="http://schemas.microsoft.com/office/drawing/2014/main" id="{E48DF49D-FF86-80E3-7476-C5B69953230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896" name="Straight Connector 531">
            <a:extLst>
              <a:ext uri="{FF2B5EF4-FFF2-40B4-BE49-F238E27FC236}">
                <a16:creationId xmlns:a16="http://schemas.microsoft.com/office/drawing/2014/main" id="{42D7CBAC-D111-28E1-337B-92CFABCFE3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897" name="Straight Connector 533">
            <a:extLst>
              <a:ext uri="{FF2B5EF4-FFF2-40B4-BE49-F238E27FC236}">
                <a16:creationId xmlns:a16="http://schemas.microsoft.com/office/drawing/2014/main" id="{C55BAF41-96A0-2871-FC88-259A70ECAD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8" name="Straight Connector 535">
            <a:extLst>
              <a:ext uri="{FF2B5EF4-FFF2-40B4-BE49-F238E27FC236}">
                <a16:creationId xmlns:a16="http://schemas.microsoft.com/office/drawing/2014/main" id="{41C90CFC-3FC9-5E39-B653-2B0F9EB93E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899" name="Straight Connector 537">
            <a:extLst>
              <a:ext uri="{FF2B5EF4-FFF2-40B4-BE49-F238E27FC236}">
                <a16:creationId xmlns:a16="http://schemas.microsoft.com/office/drawing/2014/main" id="{5B7071C5-6965-B59C-0122-69AC2269BF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0" name="Group 1008">
          <a:extLst>
            <a:ext uri="{FF2B5EF4-FFF2-40B4-BE49-F238E27FC236}">
              <a16:creationId xmlns:a16="http://schemas.microsoft.com/office/drawing/2014/main" id="{A9915D34-94BA-43E5-9F1B-EDE6078E4A92}"/>
            </a:ext>
          </a:extLst>
        </xdr:cNvPr>
        <xdr:cNvGrpSpPr>
          <a:grpSpLocks/>
        </xdr:cNvGrpSpPr>
      </xdr:nvGrpSpPr>
      <xdr:grpSpPr bwMode="auto">
        <a:xfrm>
          <a:off x="1943878" y="17424724"/>
          <a:ext cx="0" cy="102183"/>
          <a:chOff x="5475762" y="47760700"/>
          <a:chExt cx="314325" cy="230209"/>
        </a:xfrm>
      </xdr:grpSpPr>
      <xdr:cxnSp macro="">
        <xdr:nvCxnSpPr>
          <xdr:cNvPr id="1901" name="Straight Connector 1900">
            <a:extLst>
              <a:ext uri="{FF2B5EF4-FFF2-40B4-BE49-F238E27FC236}">
                <a16:creationId xmlns:a16="http://schemas.microsoft.com/office/drawing/2014/main" id="{8258B572-288C-BF71-442E-F694CFF921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2" name="Straight Connector 529">
            <a:extLst>
              <a:ext uri="{FF2B5EF4-FFF2-40B4-BE49-F238E27FC236}">
                <a16:creationId xmlns:a16="http://schemas.microsoft.com/office/drawing/2014/main" id="{BEDD04F1-AE02-CBC1-6363-5D076FCC143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03" name="Straight Connector 531">
            <a:extLst>
              <a:ext uri="{FF2B5EF4-FFF2-40B4-BE49-F238E27FC236}">
                <a16:creationId xmlns:a16="http://schemas.microsoft.com/office/drawing/2014/main" id="{64F416A1-0F87-541D-7C27-0AFE771E95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04" name="Straight Connector 533">
            <a:extLst>
              <a:ext uri="{FF2B5EF4-FFF2-40B4-BE49-F238E27FC236}">
                <a16:creationId xmlns:a16="http://schemas.microsoft.com/office/drawing/2014/main" id="{23C4D549-D9A8-6643-EB69-AB570C8D3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5" name="Straight Connector 535">
            <a:extLst>
              <a:ext uri="{FF2B5EF4-FFF2-40B4-BE49-F238E27FC236}">
                <a16:creationId xmlns:a16="http://schemas.microsoft.com/office/drawing/2014/main" id="{DA658DC3-F742-ACC7-3D92-4C5F147959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06" name="Straight Connector 537">
            <a:extLst>
              <a:ext uri="{FF2B5EF4-FFF2-40B4-BE49-F238E27FC236}">
                <a16:creationId xmlns:a16="http://schemas.microsoft.com/office/drawing/2014/main" id="{F1656AD1-7E85-CEF9-6604-311FA0F010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07" name="Group 1008">
          <a:extLst>
            <a:ext uri="{FF2B5EF4-FFF2-40B4-BE49-F238E27FC236}">
              <a16:creationId xmlns:a16="http://schemas.microsoft.com/office/drawing/2014/main" id="{C7474367-4960-4BF2-9EB2-31DC9815DE05}"/>
            </a:ext>
          </a:extLst>
        </xdr:cNvPr>
        <xdr:cNvGrpSpPr>
          <a:grpSpLocks/>
        </xdr:cNvGrpSpPr>
      </xdr:nvGrpSpPr>
      <xdr:grpSpPr bwMode="auto">
        <a:xfrm>
          <a:off x="1943878" y="17424724"/>
          <a:ext cx="0" cy="102183"/>
          <a:chOff x="5475762" y="47760700"/>
          <a:chExt cx="314325" cy="230209"/>
        </a:xfrm>
      </xdr:grpSpPr>
      <xdr:cxnSp macro="">
        <xdr:nvCxnSpPr>
          <xdr:cNvPr id="1908" name="Straight Connector 1907">
            <a:extLst>
              <a:ext uri="{FF2B5EF4-FFF2-40B4-BE49-F238E27FC236}">
                <a16:creationId xmlns:a16="http://schemas.microsoft.com/office/drawing/2014/main" id="{8D7A9A07-7469-DD20-1B5B-45CA0B2104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09" name="Straight Connector 529">
            <a:extLst>
              <a:ext uri="{FF2B5EF4-FFF2-40B4-BE49-F238E27FC236}">
                <a16:creationId xmlns:a16="http://schemas.microsoft.com/office/drawing/2014/main" id="{E7E768F8-0C2F-0F49-5B43-EEFA81B8DD9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0" name="Straight Connector 531">
            <a:extLst>
              <a:ext uri="{FF2B5EF4-FFF2-40B4-BE49-F238E27FC236}">
                <a16:creationId xmlns:a16="http://schemas.microsoft.com/office/drawing/2014/main" id="{A23560FC-588A-889E-E9B9-993E6A74961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1" name="Straight Connector 533">
            <a:extLst>
              <a:ext uri="{FF2B5EF4-FFF2-40B4-BE49-F238E27FC236}">
                <a16:creationId xmlns:a16="http://schemas.microsoft.com/office/drawing/2014/main" id="{2FCDA5E0-3FBF-74BD-E9F8-1ED4A07A59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2" name="Straight Connector 535">
            <a:extLst>
              <a:ext uri="{FF2B5EF4-FFF2-40B4-BE49-F238E27FC236}">
                <a16:creationId xmlns:a16="http://schemas.microsoft.com/office/drawing/2014/main" id="{7287C128-944E-313F-E735-DA91D0495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3" name="Straight Connector 537">
            <a:extLst>
              <a:ext uri="{FF2B5EF4-FFF2-40B4-BE49-F238E27FC236}">
                <a16:creationId xmlns:a16="http://schemas.microsoft.com/office/drawing/2014/main" id="{6DD722E4-2C65-1DDA-35A9-517CD61A34F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14" name="Group 1008">
          <a:extLst>
            <a:ext uri="{FF2B5EF4-FFF2-40B4-BE49-F238E27FC236}">
              <a16:creationId xmlns:a16="http://schemas.microsoft.com/office/drawing/2014/main" id="{21F8B02B-BD58-459B-B2D1-82854DE9B985}"/>
            </a:ext>
          </a:extLst>
        </xdr:cNvPr>
        <xdr:cNvGrpSpPr>
          <a:grpSpLocks/>
        </xdr:cNvGrpSpPr>
      </xdr:nvGrpSpPr>
      <xdr:grpSpPr bwMode="auto">
        <a:xfrm>
          <a:off x="1943878" y="17424724"/>
          <a:ext cx="0" cy="102183"/>
          <a:chOff x="5475762" y="47760700"/>
          <a:chExt cx="314325" cy="230209"/>
        </a:xfrm>
      </xdr:grpSpPr>
      <xdr:cxnSp macro="">
        <xdr:nvCxnSpPr>
          <xdr:cNvPr id="1915" name="Straight Connector 1914">
            <a:extLst>
              <a:ext uri="{FF2B5EF4-FFF2-40B4-BE49-F238E27FC236}">
                <a16:creationId xmlns:a16="http://schemas.microsoft.com/office/drawing/2014/main" id="{B4B92862-0270-0DD7-5FA8-D8DF8FBBF1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16" name="Straight Connector 529">
            <a:extLst>
              <a:ext uri="{FF2B5EF4-FFF2-40B4-BE49-F238E27FC236}">
                <a16:creationId xmlns:a16="http://schemas.microsoft.com/office/drawing/2014/main" id="{D1AE2C05-B4CC-B8C2-913B-4228BE8F645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17" name="Straight Connector 531">
            <a:extLst>
              <a:ext uri="{FF2B5EF4-FFF2-40B4-BE49-F238E27FC236}">
                <a16:creationId xmlns:a16="http://schemas.microsoft.com/office/drawing/2014/main" id="{46A621FB-31C1-44B6-D410-4CF2F15033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18" name="Straight Connector 533">
            <a:extLst>
              <a:ext uri="{FF2B5EF4-FFF2-40B4-BE49-F238E27FC236}">
                <a16:creationId xmlns:a16="http://schemas.microsoft.com/office/drawing/2014/main" id="{19436238-6C01-9729-0EB5-DA698D6B29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19" name="Straight Connector 535">
            <a:extLst>
              <a:ext uri="{FF2B5EF4-FFF2-40B4-BE49-F238E27FC236}">
                <a16:creationId xmlns:a16="http://schemas.microsoft.com/office/drawing/2014/main" id="{34B5B30F-92F9-E0FD-E915-372B1CB465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0" name="Straight Connector 537">
            <a:extLst>
              <a:ext uri="{FF2B5EF4-FFF2-40B4-BE49-F238E27FC236}">
                <a16:creationId xmlns:a16="http://schemas.microsoft.com/office/drawing/2014/main" id="{7859F6CB-37D8-0941-116B-70B751268E6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1" name="Group 1008">
          <a:extLst>
            <a:ext uri="{FF2B5EF4-FFF2-40B4-BE49-F238E27FC236}">
              <a16:creationId xmlns:a16="http://schemas.microsoft.com/office/drawing/2014/main" id="{B53A957E-A59F-496E-B82E-608F623CD713}"/>
            </a:ext>
          </a:extLst>
        </xdr:cNvPr>
        <xdr:cNvGrpSpPr>
          <a:grpSpLocks/>
        </xdr:cNvGrpSpPr>
      </xdr:nvGrpSpPr>
      <xdr:grpSpPr bwMode="auto">
        <a:xfrm>
          <a:off x="1943878" y="17424724"/>
          <a:ext cx="0" cy="102183"/>
          <a:chOff x="5475762" y="47760700"/>
          <a:chExt cx="314325" cy="230209"/>
        </a:xfrm>
      </xdr:grpSpPr>
      <xdr:cxnSp macro="">
        <xdr:nvCxnSpPr>
          <xdr:cNvPr id="1922" name="Straight Connector 1921">
            <a:extLst>
              <a:ext uri="{FF2B5EF4-FFF2-40B4-BE49-F238E27FC236}">
                <a16:creationId xmlns:a16="http://schemas.microsoft.com/office/drawing/2014/main" id="{84151C62-36ED-957C-7425-14ABB98B279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23" name="Straight Connector 529">
            <a:extLst>
              <a:ext uri="{FF2B5EF4-FFF2-40B4-BE49-F238E27FC236}">
                <a16:creationId xmlns:a16="http://schemas.microsoft.com/office/drawing/2014/main" id="{BE886E1D-8E37-AD51-4773-1E7165C9E0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24" name="Straight Connector 531">
            <a:extLst>
              <a:ext uri="{FF2B5EF4-FFF2-40B4-BE49-F238E27FC236}">
                <a16:creationId xmlns:a16="http://schemas.microsoft.com/office/drawing/2014/main" id="{825C0507-4CA5-5239-BBA0-9FD0463C6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25" name="Straight Connector 533">
            <a:extLst>
              <a:ext uri="{FF2B5EF4-FFF2-40B4-BE49-F238E27FC236}">
                <a16:creationId xmlns:a16="http://schemas.microsoft.com/office/drawing/2014/main" id="{48288711-D58E-9C61-9233-05A2D6397E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6" name="Straight Connector 535">
            <a:extLst>
              <a:ext uri="{FF2B5EF4-FFF2-40B4-BE49-F238E27FC236}">
                <a16:creationId xmlns:a16="http://schemas.microsoft.com/office/drawing/2014/main" id="{E3C9782D-7FCA-3AE0-29A2-95B65BED55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27" name="Straight Connector 537">
            <a:extLst>
              <a:ext uri="{FF2B5EF4-FFF2-40B4-BE49-F238E27FC236}">
                <a16:creationId xmlns:a16="http://schemas.microsoft.com/office/drawing/2014/main" id="{B587D6CF-CB80-BD13-08E6-707197E9E6E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28" name="Group 1008">
          <a:extLst>
            <a:ext uri="{FF2B5EF4-FFF2-40B4-BE49-F238E27FC236}">
              <a16:creationId xmlns:a16="http://schemas.microsoft.com/office/drawing/2014/main" id="{081E0DFC-3BDC-47E1-8DD6-3B7059E3D883}"/>
            </a:ext>
          </a:extLst>
        </xdr:cNvPr>
        <xdr:cNvGrpSpPr>
          <a:grpSpLocks/>
        </xdr:cNvGrpSpPr>
      </xdr:nvGrpSpPr>
      <xdr:grpSpPr bwMode="auto">
        <a:xfrm>
          <a:off x="1943878" y="17424724"/>
          <a:ext cx="0" cy="102183"/>
          <a:chOff x="5475762" y="47760700"/>
          <a:chExt cx="314325" cy="230209"/>
        </a:xfrm>
      </xdr:grpSpPr>
      <xdr:cxnSp macro="">
        <xdr:nvCxnSpPr>
          <xdr:cNvPr id="1929" name="Straight Connector 1928">
            <a:extLst>
              <a:ext uri="{FF2B5EF4-FFF2-40B4-BE49-F238E27FC236}">
                <a16:creationId xmlns:a16="http://schemas.microsoft.com/office/drawing/2014/main" id="{210485C5-12BD-88A5-FB7E-B9BF0C3B37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0" name="Straight Connector 529">
            <a:extLst>
              <a:ext uri="{FF2B5EF4-FFF2-40B4-BE49-F238E27FC236}">
                <a16:creationId xmlns:a16="http://schemas.microsoft.com/office/drawing/2014/main" id="{33FFFC4E-0E91-C764-413C-1E5772F4D9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1" name="Straight Connector 531">
            <a:extLst>
              <a:ext uri="{FF2B5EF4-FFF2-40B4-BE49-F238E27FC236}">
                <a16:creationId xmlns:a16="http://schemas.microsoft.com/office/drawing/2014/main" id="{C1C9D130-27A6-334D-520D-12E4EA79F5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2" name="Straight Connector 533">
            <a:extLst>
              <a:ext uri="{FF2B5EF4-FFF2-40B4-BE49-F238E27FC236}">
                <a16:creationId xmlns:a16="http://schemas.microsoft.com/office/drawing/2014/main" id="{B46A4605-5D65-DB87-87A1-94E7BB1739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3" name="Straight Connector 535">
            <a:extLst>
              <a:ext uri="{FF2B5EF4-FFF2-40B4-BE49-F238E27FC236}">
                <a16:creationId xmlns:a16="http://schemas.microsoft.com/office/drawing/2014/main" id="{9C3F12F9-CE74-9B74-7F12-E87FBF509B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34" name="Straight Connector 537">
            <a:extLst>
              <a:ext uri="{FF2B5EF4-FFF2-40B4-BE49-F238E27FC236}">
                <a16:creationId xmlns:a16="http://schemas.microsoft.com/office/drawing/2014/main" id="{CBDADB8B-4753-AB42-5099-62F64C2924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35" name="Group 1008">
          <a:extLst>
            <a:ext uri="{FF2B5EF4-FFF2-40B4-BE49-F238E27FC236}">
              <a16:creationId xmlns:a16="http://schemas.microsoft.com/office/drawing/2014/main" id="{7BC82BA1-364D-4612-83F6-A55153926B40}"/>
            </a:ext>
          </a:extLst>
        </xdr:cNvPr>
        <xdr:cNvGrpSpPr>
          <a:grpSpLocks/>
        </xdr:cNvGrpSpPr>
      </xdr:nvGrpSpPr>
      <xdr:grpSpPr bwMode="auto">
        <a:xfrm>
          <a:off x="1943878" y="17424724"/>
          <a:ext cx="0" cy="102183"/>
          <a:chOff x="5475762" y="47760700"/>
          <a:chExt cx="314325" cy="230209"/>
        </a:xfrm>
      </xdr:grpSpPr>
      <xdr:cxnSp macro="">
        <xdr:nvCxnSpPr>
          <xdr:cNvPr id="1936" name="Straight Connector 1935">
            <a:extLst>
              <a:ext uri="{FF2B5EF4-FFF2-40B4-BE49-F238E27FC236}">
                <a16:creationId xmlns:a16="http://schemas.microsoft.com/office/drawing/2014/main" id="{3CE064B8-21E4-330F-CFA9-42C627440D3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37" name="Straight Connector 529">
            <a:extLst>
              <a:ext uri="{FF2B5EF4-FFF2-40B4-BE49-F238E27FC236}">
                <a16:creationId xmlns:a16="http://schemas.microsoft.com/office/drawing/2014/main" id="{4849E134-C725-8AB8-F539-05FF40F56AA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38" name="Straight Connector 531">
            <a:extLst>
              <a:ext uri="{FF2B5EF4-FFF2-40B4-BE49-F238E27FC236}">
                <a16:creationId xmlns:a16="http://schemas.microsoft.com/office/drawing/2014/main" id="{33316EDC-F158-42FF-CF1E-5FB07DC8ED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39" name="Straight Connector 533">
            <a:extLst>
              <a:ext uri="{FF2B5EF4-FFF2-40B4-BE49-F238E27FC236}">
                <a16:creationId xmlns:a16="http://schemas.microsoft.com/office/drawing/2014/main" id="{E1A05A4F-AC8E-E45F-DF80-9875E4AF7EE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0" name="Straight Connector 535">
            <a:extLst>
              <a:ext uri="{FF2B5EF4-FFF2-40B4-BE49-F238E27FC236}">
                <a16:creationId xmlns:a16="http://schemas.microsoft.com/office/drawing/2014/main" id="{2F598356-B87A-04C5-2597-13D9BFE394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1" name="Straight Connector 537">
            <a:extLst>
              <a:ext uri="{FF2B5EF4-FFF2-40B4-BE49-F238E27FC236}">
                <a16:creationId xmlns:a16="http://schemas.microsoft.com/office/drawing/2014/main" id="{7CAD6214-2842-8AC9-BF03-E1DD240014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2" name="Group 1008">
          <a:extLst>
            <a:ext uri="{FF2B5EF4-FFF2-40B4-BE49-F238E27FC236}">
              <a16:creationId xmlns:a16="http://schemas.microsoft.com/office/drawing/2014/main" id="{C930C921-5C0A-4D7C-99C5-745CC31554BA}"/>
            </a:ext>
          </a:extLst>
        </xdr:cNvPr>
        <xdr:cNvGrpSpPr>
          <a:grpSpLocks/>
        </xdr:cNvGrpSpPr>
      </xdr:nvGrpSpPr>
      <xdr:grpSpPr bwMode="auto">
        <a:xfrm>
          <a:off x="1943878" y="17424724"/>
          <a:ext cx="0" cy="102183"/>
          <a:chOff x="5475762" y="47760700"/>
          <a:chExt cx="314325" cy="230209"/>
        </a:xfrm>
      </xdr:grpSpPr>
      <xdr:cxnSp macro="">
        <xdr:nvCxnSpPr>
          <xdr:cNvPr id="1943" name="Straight Connector 1942">
            <a:extLst>
              <a:ext uri="{FF2B5EF4-FFF2-40B4-BE49-F238E27FC236}">
                <a16:creationId xmlns:a16="http://schemas.microsoft.com/office/drawing/2014/main" id="{1AEC9A26-5903-2B4F-15EA-361BCFB3CE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44" name="Straight Connector 529">
            <a:extLst>
              <a:ext uri="{FF2B5EF4-FFF2-40B4-BE49-F238E27FC236}">
                <a16:creationId xmlns:a16="http://schemas.microsoft.com/office/drawing/2014/main" id="{5B2866C6-8EA3-F026-8B79-3170C7C0480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45" name="Straight Connector 531">
            <a:extLst>
              <a:ext uri="{FF2B5EF4-FFF2-40B4-BE49-F238E27FC236}">
                <a16:creationId xmlns:a16="http://schemas.microsoft.com/office/drawing/2014/main" id="{5770A874-1BFB-E471-B43D-33C33C71F8E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46" name="Straight Connector 533">
            <a:extLst>
              <a:ext uri="{FF2B5EF4-FFF2-40B4-BE49-F238E27FC236}">
                <a16:creationId xmlns:a16="http://schemas.microsoft.com/office/drawing/2014/main" id="{2491AFBB-2421-D5A0-2C75-3CA4F4C4452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7" name="Straight Connector 535">
            <a:extLst>
              <a:ext uri="{FF2B5EF4-FFF2-40B4-BE49-F238E27FC236}">
                <a16:creationId xmlns:a16="http://schemas.microsoft.com/office/drawing/2014/main" id="{3CE022EC-E537-22E3-2BC0-5F236F81A6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48" name="Straight Connector 537">
            <a:extLst>
              <a:ext uri="{FF2B5EF4-FFF2-40B4-BE49-F238E27FC236}">
                <a16:creationId xmlns:a16="http://schemas.microsoft.com/office/drawing/2014/main" id="{9217FFF9-56F9-4CF7-C7CB-665D8DC994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49" name="Group 1008">
          <a:extLst>
            <a:ext uri="{FF2B5EF4-FFF2-40B4-BE49-F238E27FC236}">
              <a16:creationId xmlns:a16="http://schemas.microsoft.com/office/drawing/2014/main" id="{8A0576CB-517E-4DD7-978D-E8A34E0A83C4}"/>
            </a:ext>
          </a:extLst>
        </xdr:cNvPr>
        <xdr:cNvGrpSpPr>
          <a:grpSpLocks/>
        </xdr:cNvGrpSpPr>
      </xdr:nvGrpSpPr>
      <xdr:grpSpPr bwMode="auto">
        <a:xfrm>
          <a:off x="1943878" y="17424724"/>
          <a:ext cx="0" cy="102183"/>
          <a:chOff x="5475762" y="47760700"/>
          <a:chExt cx="314325" cy="230209"/>
        </a:xfrm>
      </xdr:grpSpPr>
      <xdr:cxnSp macro="">
        <xdr:nvCxnSpPr>
          <xdr:cNvPr id="1950" name="Straight Connector 1949">
            <a:extLst>
              <a:ext uri="{FF2B5EF4-FFF2-40B4-BE49-F238E27FC236}">
                <a16:creationId xmlns:a16="http://schemas.microsoft.com/office/drawing/2014/main" id="{7B90CA13-71BB-6B48-2FE2-581756FB81C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1" name="Straight Connector 529">
            <a:extLst>
              <a:ext uri="{FF2B5EF4-FFF2-40B4-BE49-F238E27FC236}">
                <a16:creationId xmlns:a16="http://schemas.microsoft.com/office/drawing/2014/main" id="{5DC578C5-B442-B479-F86A-A4001D58538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2" name="Straight Connector 531">
            <a:extLst>
              <a:ext uri="{FF2B5EF4-FFF2-40B4-BE49-F238E27FC236}">
                <a16:creationId xmlns:a16="http://schemas.microsoft.com/office/drawing/2014/main" id="{EDD4DB08-95EA-0864-C30C-4832B3B1B81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53" name="Straight Connector 533">
            <a:extLst>
              <a:ext uri="{FF2B5EF4-FFF2-40B4-BE49-F238E27FC236}">
                <a16:creationId xmlns:a16="http://schemas.microsoft.com/office/drawing/2014/main" id="{B97FFC22-8026-DA5B-0DAC-A9D19C8C04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4" name="Straight Connector 535">
            <a:extLst>
              <a:ext uri="{FF2B5EF4-FFF2-40B4-BE49-F238E27FC236}">
                <a16:creationId xmlns:a16="http://schemas.microsoft.com/office/drawing/2014/main" id="{7C56EBBC-9567-3CFC-03D9-1F8151A12C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55" name="Straight Connector 537">
            <a:extLst>
              <a:ext uri="{FF2B5EF4-FFF2-40B4-BE49-F238E27FC236}">
                <a16:creationId xmlns:a16="http://schemas.microsoft.com/office/drawing/2014/main" id="{998FABF9-6BA7-3FEA-6A5C-E93D74381F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56" name="Group 1008">
          <a:extLst>
            <a:ext uri="{FF2B5EF4-FFF2-40B4-BE49-F238E27FC236}">
              <a16:creationId xmlns:a16="http://schemas.microsoft.com/office/drawing/2014/main" id="{35FCA7DE-18B3-4A39-BC5F-1DD75656F680}"/>
            </a:ext>
          </a:extLst>
        </xdr:cNvPr>
        <xdr:cNvGrpSpPr>
          <a:grpSpLocks/>
        </xdr:cNvGrpSpPr>
      </xdr:nvGrpSpPr>
      <xdr:grpSpPr bwMode="auto">
        <a:xfrm>
          <a:off x="1943878" y="17424724"/>
          <a:ext cx="0" cy="102183"/>
          <a:chOff x="5475762" y="47760700"/>
          <a:chExt cx="314325" cy="230209"/>
        </a:xfrm>
      </xdr:grpSpPr>
      <xdr:cxnSp macro="">
        <xdr:nvCxnSpPr>
          <xdr:cNvPr id="1957" name="Straight Connector 1956">
            <a:extLst>
              <a:ext uri="{FF2B5EF4-FFF2-40B4-BE49-F238E27FC236}">
                <a16:creationId xmlns:a16="http://schemas.microsoft.com/office/drawing/2014/main" id="{95CFCE6E-50ED-4236-ED14-E47DDAE6F49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58" name="Straight Connector 529">
            <a:extLst>
              <a:ext uri="{FF2B5EF4-FFF2-40B4-BE49-F238E27FC236}">
                <a16:creationId xmlns:a16="http://schemas.microsoft.com/office/drawing/2014/main" id="{366691BF-BFCB-CE8D-B3AF-1CD4DEAC3F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59" name="Straight Connector 531">
            <a:extLst>
              <a:ext uri="{FF2B5EF4-FFF2-40B4-BE49-F238E27FC236}">
                <a16:creationId xmlns:a16="http://schemas.microsoft.com/office/drawing/2014/main" id="{258AB147-F8C0-ECA1-CE79-F79F602FFC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0" name="Straight Connector 533">
            <a:extLst>
              <a:ext uri="{FF2B5EF4-FFF2-40B4-BE49-F238E27FC236}">
                <a16:creationId xmlns:a16="http://schemas.microsoft.com/office/drawing/2014/main" id="{7336C04B-BFF3-7B44-CD1C-4050FFE28C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1" name="Straight Connector 535">
            <a:extLst>
              <a:ext uri="{FF2B5EF4-FFF2-40B4-BE49-F238E27FC236}">
                <a16:creationId xmlns:a16="http://schemas.microsoft.com/office/drawing/2014/main" id="{6CDF5EDF-8281-9318-A6F3-AA0066AA49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2" name="Straight Connector 537">
            <a:extLst>
              <a:ext uri="{FF2B5EF4-FFF2-40B4-BE49-F238E27FC236}">
                <a16:creationId xmlns:a16="http://schemas.microsoft.com/office/drawing/2014/main" id="{DA30ABCF-2980-3682-77EC-4AB6D5BF07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63" name="Group 1008">
          <a:extLst>
            <a:ext uri="{FF2B5EF4-FFF2-40B4-BE49-F238E27FC236}">
              <a16:creationId xmlns:a16="http://schemas.microsoft.com/office/drawing/2014/main" id="{3B5E70DB-DCE8-478A-9EEF-79CAD3F8F9E4}"/>
            </a:ext>
          </a:extLst>
        </xdr:cNvPr>
        <xdr:cNvGrpSpPr>
          <a:grpSpLocks/>
        </xdr:cNvGrpSpPr>
      </xdr:nvGrpSpPr>
      <xdr:grpSpPr bwMode="auto">
        <a:xfrm>
          <a:off x="1943878" y="17424724"/>
          <a:ext cx="0" cy="102183"/>
          <a:chOff x="5475762" y="47760700"/>
          <a:chExt cx="314325" cy="230209"/>
        </a:xfrm>
      </xdr:grpSpPr>
      <xdr:cxnSp macro="">
        <xdr:nvCxnSpPr>
          <xdr:cNvPr id="1964" name="Straight Connector 1963">
            <a:extLst>
              <a:ext uri="{FF2B5EF4-FFF2-40B4-BE49-F238E27FC236}">
                <a16:creationId xmlns:a16="http://schemas.microsoft.com/office/drawing/2014/main" id="{DF126153-9B0F-334F-0C9A-CEC33F3FB53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65" name="Straight Connector 529">
            <a:extLst>
              <a:ext uri="{FF2B5EF4-FFF2-40B4-BE49-F238E27FC236}">
                <a16:creationId xmlns:a16="http://schemas.microsoft.com/office/drawing/2014/main" id="{29C0252B-5AAA-B2FC-944D-8CB2296861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66" name="Straight Connector 531">
            <a:extLst>
              <a:ext uri="{FF2B5EF4-FFF2-40B4-BE49-F238E27FC236}">
                <a16:creationId xmlns:a16="http://schemas.microsoft.com/office/drawing/2014/main" id="{094FF34C-CE25-53F6-4E7C-D2CA04119CE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67" name="Straight Connector 533">
            <a:extLst>
              <a:ext uri="{FF2B5EF4-FFF2-40B4-BE49-F238E27FC236}">
                <a16:creationId xmlns:a16="http://schemas.microsoft.com/office/drawing/2014/main" id="{7F82718A-D0DD-A79E-D4A9-0ED0A1CA7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8" name="Straight Connector 535">
            <a:extLst>
              <a:ext uri="{FF2B5EF4-FFF2-40B4-BE49-F238E27FC236}">
                <a16:creationId xmlns:a16="http://schemas.microsoft.com/office/drawing/2014/main" id="{30C0A4FC-EE0D-7195-1F69-2A94F89633D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69" name="Straight Connector 537">
            <a:extLst>
              <a:ext uri="{FF2B5EF4-FFF2-40B4-BE49-F238E27FC236}">
                <a16:creationId xmlns:a16="http://schemas.microsoft.com/office/drawing/2014/main" id="{260EF11E-4AB3-FC48-6A65-5984F6239AF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0" name="Group 1008">
          <a:extLst>
            <a:ext uri="{FF2B5EF4-FFF2-40B4-BE49-F238E27FC236}">
              <a16:creationId xmlns:a16="http://schemas.microsoft.com/office/drawing/2014/main" id="{3142C4B2-7AF0-493E-9EAB-000491C00EA1}"/>
            </a:ext>
          </a:extLst>
        </xdr:cNvPr>
        <xdr:cNvGrpSpPr>
          <a:grpSpLocks/>
        </xdr:cNvGrpSpPr>
      </xdr:nvGrpSpPr>
      <xdr:grpSpPr bwMode="auto">
        <a:xfrm>
          <a:off x="1943878" y="17424724"/>
          <a:ext cx="0" cy="102183"/>
          <a:chOff x="5475762" y="47760700"/>
          <a:chExt cx="314325" cy="230209"/>
        </a:xfrm>
      </xdr:grpSpPr>
      <xdr:cxnSp macro="">
        <xdr:nvCxnSpPr>
          <xdr:cNvPr id="1971" name="Straight Connector 1970">
            <a:extLst>
              <a:ext uri="{FF2B5EF4-FFF2-40B4-BE49-F238E27FC236}">
                <a16:creationId xmlns:a16="http://schemas.microsoft.com/office/drawing/2014/main" id="{44DC1D60-004C-0A79-1E18-E491680744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2" name="Straight Connector 529">
            <a:extLst>
              <a:ext uri="{FF2B5EF4-FFF2-40B4-BE49-F238E27FC236}">
                <a16:creationId xmlns:a16="http://schemas.microsoft.com/office/drawing/2014/main" id="{CD118BF7-8976-74CF-DC21-EF2E57B9B2D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73" name="Straight Connector 531">
            <a:extLst>
              <a:ext uri="{FF2B5EF4-FFF2-40B4-BE49-F238E27FC236}">
                <a16:creationId xmlns:a16="http://schemas.microsoft.com/office/drawing/2014/main" id="{3BCA0500-22AE-7444-A082-020B34076EC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74" name="Straight Connector 533">
            <a:extLst>
              <a:ext uri="{FF2B5EF4-FFF2-40B4-BE49-F238E27FC236}">
                <a16:creationId xmlns:a16="http://schemas.microsoft.com/office/drawing/2014/main" id="{48898059-EEC0-7D0A-CE3E-F17DD79F707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5" name="Straight Connector 535">
            <a:extLst>
              <a:ext uri="{FF2B5EF4-FFF2-40B4-BE49-F238E27FC236}">
                <a16:creationId xmlns:a16="http://schemas.microsoft.com/office/drawing/2014/main" id="{235091F3-0078-3F4B-FA88-F0A6EC48DD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76" name="Straight Connector 537">
            <a:extLst>
              <a:ext uri="{FF2B5EF4-FFF2-40B4-BE49-F238E27FC236}">
                <a16:creationId xmlns:a16="http://schemas.microsoft.com/office/drawing/2014/main" id="{30A2DFD2-18E1-4D18-D2C2-97E715B17F5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77" name="Group 1008">
          <a:extLst>
            <a:ext uri="{FF2B5EF4-FFF2-40B4-BE49-F238E27FC236}">
              <a16:creationId xmlns:a16="http://schemas.microsoft.com/office/drawing/2014/main" id="{04D2B5DF-8839-4AB2-9A6D-32B655783D2D}"/>
            </a:ext>
          </a:extLst>
        </xdr:cNvPr>
        <xdr:cNvGrpSpPr>
          <a:grpSpLocks/>
        </xdr:cNvGrpSpPr>
      </xdr:nvGrpSpPr>
      <xdr:grpSpPr bwMode="auto">
        <a:xfrm>
          <a:off x="1943878" y="17424724"/>
          <a:ext cx="0" cy="102183"/>
          <a:chOff x="5475762" y="47760700"/>
          <a:chExt cx="314325" cy="230209"/>
        </a:xfrm>
      </xdr:grpSpPr>
      <xdr:cxnSp macro="">
        <xdr:nvCxnSpPr>
          <xdr:cNvPr id="1978" name="Straight Connector 1977">
            <a:extLst>
              <a:ext uri="{FF2B5EF4-FFF2-40B4-BE49-F238E27FC236}">
                <a16:creationId xmlns:a16="http://schemas.microsoft.com/office/drawing/2014/main" id="{31269BCF-5009-3422-AC81-D7BCFBB5F4E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79" name="Straight Connector 529">
            <a:extLst>
              <a:ext uri="{FF2B5EF4-FFF2-40B4-BE49-F238E27FC236}">
                <a16:creationId xmlns:a16="http://schemas.microsoft.com/office/drawing/2014/main" id="{BB300E74-0DD6-7258-E6D5-4B87F11A64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0" name="Straight Connector 531">
            <a:extLst>
              <a:ext uri="{FF2B5EF4-FFF2-40B4-BE49-F238E27FC236}">
                <a16:creationId xmlns:a16="http://schemas.microsoft.com/office/drawing/2014/main" id="{439D7CF9-482C-D82D-8839-4DD425FDFE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1" name="Straight Connector 533">
            <a:extLst>
              <a:ext uri="{FF2B5EF4-FFF2-40B4-BE49-F238E27FC236}">
                <a16:creationId xmlns:a16="http://schemas.microsoft.com/office/drawing/2014/main" id="{468D2006-E427-FEB5-32C6-A77FE3EF19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2" name="Straight Connector 535">
            <a:extLst>
              <a:ext uri="{FF2B5EF4-FFF2-40B4-BE49-F238E27FC236}">
                <a16:creationId xmlns:a16="http://schemas.microsoft.com/office/drawing/2014/main" id="{9188D009-FDBF-F999-231B-5300F8E642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3" name="Straight Connector 537">
            <a:extLst>
              <a:ext uri="{FF2B5EF4-FFF2-40B4-BE49-F238E27FC236}">
                <a16:creationId xmlns:a16="http://schemas.microsoft.com/office/drawing/2014/main" id="{DE6E7093-3D55-7C2B-AB97-638B5E2CC7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84" name="Group 1008">
          <a:extLst>
            <a:ext uri="{FF2B5EF4-FFF2-40B4-BE49-F238E27FC236}">
              <a16:creationId xmlns:a16="http://schemas.microsoft.com/office/drawing/2014/main" id="{6802F08B-4838-4743-9BA0-9557C5C8B265}"/>
            </a:ext>
          </a:extLst>
        </xdr:cNvPr>
        <xdr:cNvGrpSpPr>
          <a:grpSpLocks/>
        </xdr:cNvGrpSpPr>
      </xdr:nvGrpSpPr>
      <xdr:grpSpPr bwMode="auto">
        <a:xfrm>
          <a:off x="1943878" y="17424724"/>
          <a:ext cx="0" cy="102183"/>
          <a:chOff x="5475762" y="47760700"/>
          <a:chExt cx="314325" cy="230209"/>
        </a:xfrm>
      </xdr:grpSpPr>
      <xdr:cxnSp macro="">
        <xdr:nvCxnSpPr>
          <xdr:cNvPr id="1985" name="Straight Connector 1984">
            <a:extLst>
              <a:ext uri="{FF2B5EF4-FFF2-40B4-BE49-F238E27FC236}">
                <a16:creationId xmlns:a16="http://schemas.microsoft.com/office/drawing/2014/main" id="{1963CB48-34DB-C3BD-4E57-037B535191E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86" name="Straight Connector 529">
            <a:extLst>
              <a:ext uri="{FF2B5EF4-FFF2-40B4-BE49-F238E27FC236}">
                <a16:creationId xmlns:a16="http://schemas.microsoft.com/office/drawing/2014/main" id="{B39FDA7E-C082-F01B-0FD3-3ECED37BF4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87" name="Straight Connector 531">
            <a:extLst>
              <a:ext uri="{FF2B5EF4-FFF2-40B4-BE49-F238E27FC236}">
                <a16:creationId xmlns:a16="http://schemas.microsoft.com/office/drawing/2014/main" id="{3BA78703-A4B4-0306-0CF6-A8D0EE04EC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88" name="Straight Connector 533">
            <a:extLst>
              <a:ext uri="{FF2B5EF4-FFF2-40B4-BE49-F238E27FC236}">
                <a16:creationId xmlns:a16="http://schemas.microsoft.com/office/drawing/2014/main" id="{C13668EB-69AA-ED10-B5A3-3E7051984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89" name="Straight Connector 535">
            <a:extLst>
              <a:ext uri="{FF2B5EF4-FFF2-40B4-BE49-F238E27FC236}">
                <a16:creationId xmlns:a16="http://schemas.microsoft.com/office/drawing/2014/main" id="{C9C31B42-6AFC-8BF0-B8C7-772EE4AFC89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0" name="Straight Connector 537">
            <a:extLst>
              <a:ext uri="{FF2B5EF4-FFF2-40B4-BE49-F238E27FC236}">
                <a16:creationId xmlns:a16="http://schemas.microsoft.com/office/drawing/2014/main" id="{406690B4-8D55-8C75-1C91-96DAC4D9EBF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1" name="Group 1008">
          <a:extLst>
            <a:ext uri="{FF2B5EF4-FFF2-40B4-BE49-F238E27FC236}">
              <a16:creationId xmlns:a16="http://schemas.microsoft.com/office/drawing/2014/main" id="{FBCF9716-0746-4671-8160-EA82A3BB153E}"/>
            </a:ext>
          </a:extLst>
        </xdr:cNvPr>
        <xdr:cNvGrpSpPr>
          <a:grpSpLocks/>
        </xdr:cNvGrpSpPr>
      </xdr:nvGrpSpPr>
      <xdr:grpSpPr bwMode="auto">
        <a:xfrm>
          <a:off x="1943878" y="17424724"/>
          <a:ext cx="0" cy="102183"/>
          <a:chOff x="5475762" y="47760700"/>
          <a:chExt cx="314325" cy="230209"/>
        </a:xfrm>
      </xdr:grpSpPr>
      <xdr:cxnSp macro="">
        <xdr:nvCxnSpPr>
          <xdr:cNvPr id="1992" name="Straight Connector 1991">
            <a:extLst>
              <a:ext uri="{FF2B5EF4-FFF2-40B4-BE49-F238E27FC236}">
                <a16:creationId xmlns:a16="http://schemas.microsoft.com/office/drawing/2014/main" id="{B11C9D69-27B9-8B8B-DA38-6FC71023399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1993" name="Straight Connector 529">
            <a:extLst>
              <a:ext uri="{FF2B5EF4-FFF2-40B4-BE49-F238E27FC236}">
                <a16:creationId xmlns:a16="http://schemas.microsoft.com/office/drawing/2014/main" id="{C537E101-F00B-A19C-C666-304D354AEBD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1994" name="Straight Connector 531">
            <a:extLst>
              <a:ext uri="{FF2B5EF4-FFF2-40B4-BE49-F238E27FC236}">
                <a16:creationId xmlns:a16="http://schemas.microsoft.com/office/drawing/2014/main" id="{0BF552A3-96F6-3E59-967F-5B1F5FCAE3A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1995" name="Straight Connector 533">
            <a:extLst>
              <a:ext uri="{FF2B5EF4-FFF2-40B4-BE49-F238E27FC236}">
                <a16:creationId xmlns:a16="http://schemas.microsoft.com/office/drawing/2014/main" id="{AD40FA4C-95B5-A1ED-6967-A4388ECC11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6" name="Straight Connector 535">
            <a:extLst>
              <a:ext uri="{FF2B5EF4-FFF2-40B4-BE49-F238E27FC236}">
                <a16:creationId xmlns:a16="http://schemas.microsoft.com/office/drawing/2014/main" id="{B7FC4374-6ABA-B4BC-DCC8-FFF1D96F04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1997" name="Straight Connector 537">
            <a:extLst>
              <a:ext uri="{FF2B5EF4-FFF2-40B4-BE49-F238E27FC236}">
                <a16:creationId xmlns:a16="http://schemas.microsoft.com/office/drawing/2014/main" id="{2FE30792-A65E-7798-85EE-E8C98A3B351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88</xdr:row>
      <xdr:rowOff>104775</xdr:rowOff>
    </xdr:from>
    <xdr:to>
      <xdr:col>6</xdr:col>
      <xdr:colOff>0</xdr:colOff>
      <xdr:row>89</xdr:row>
      <xdr:rowOff>19050</xdr:rowOff>
    </xdr:to>
    <xdr:grpSp>
      <xdr:nvGrpSpPr>
        <xdr:cNvPr id="1998" name="Group 1008">
          <a:extLst>
            <a:ext uri="{FF2B5EF4-FFF2-40B4-BE49-F238E27FC236}">
              <a16:creationId xmlns:a16="http://schemas.microsoft.com/office/drawing/2014/main" id="{13A1EC1D-1AB0-4AB0-A9F2-32BF4FF52F7C}"/>
            </a:ext>
          </a:extLst>
        </xdr:cNvPr>
        <xdr:cNvGrpSpPr>
          <a:grpSpLocks/>
        </xdr:cNvGrpSpPr>
      </xdr:nvGrpSpPr>
      <xdr:grpSpPr bwMode="auto">
        <a:xfrm>
          <a:off x="1943878" y="17424724"/>
          <a:ext cx="0" cy="102183"/>
          <a:chOff x="5475762" y="47760700"/>
          <a:chExt cx="314325" cy="230209"/>
        </a:xfrm>
      </xdr:grpSpPr>
      <xdr:cxnSp macro="">
        <xdr:nvCxnSpPr>
          <xdr:cNvPr id="1999" name="Straight Connector 1998">
            <a:extLst>
              <a:ext uri="{FF2B5EF4-FFF2-40B4-BE49-F238E27FC236}">
                <a16:creationId xmlns:a16="http://schemas.microsoft.com/office/drawing/2014/main" id="{F8A9FD83-2F73-888F-8EA5-E3A443307DD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00" name="Straight Connector 529">
            <a:extLst>
              <a:ext uri="{FF2B5EF4-FFF2-40B4-BE49-F238E27FC236}">
                <a16:creationId xmlns:a16="http://schemas.microsoft.com/office/drawing/2014/main" id="{CFBFCAC7-5BB5-EE9D-FDA9-CDEC756AC2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01" name="Straight Connector 531">
            <a:extLst>
              <a:ext uri="{FF2B5EF4-FFF2-40B4-BE49-F238E27FC236}">
                <a16:creationId xmlns:a16="http://schemas.microsoft.com/office/drawing/2014/main" id="{9A2F4397-4A10-6EDF-F709-2E433665E9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02" name="Straight Connector 533">
            <a:extLst>
              <a:ext uri="{FF2B5EF4-FFF2-40B4-BE49-F238E27FC236}">
                <a16:creationId xmlns:a16="http://schemas.microsoft.com/office/drawing/2014/main" id="{7032D14B-7398-F99C-1513-701A3BCBDB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3" name="Straight Connector 535">
            <a:extLst>
              <a:ext uri="{FF2B5EF4-FFF2-40B4-BE49-F238E27FC236}">
                <a16:creationId xmlns:a16="http://schemas.microsoft.com/office/drawing/2014/main" id="{DFE589CD-F608-49E7-F648-D988C81D98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04" name="Straight Connector 537">
            <a:extLst>
              <a:ext uri="{FF2B5EF4-FFF2-40B4-BE49-F238E27FC236}">
                <a16:creationId xmlns:a16="http://schemas.microsoft.com/office/drawing/2014/main" id="{9DBDF87B-2530-C0D9-7298-F2B26CEC5F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13</xdr:col>
      <xdr:colOff>278191</xdr:colOff>
      <xdr:row>85</xdr:row>
      <xdr:rowOff>46567</xdr:rowOff>
    </xdr:from>
    <xdr:to>
      <xdr:col>14</xdr:col>
      <xdr:colOff>369336</xdr:colOff>
      <xdr:row>86</xdr:row>
      <xdr:rowOff>179917</xdr:rowOff>
    </xdr:to>
    <xdr:sp macro="" textlink="">
      <xdr:nvSpPr>
        <xdr:cNvPr id="2005" name="AutoShape 46">
          <a:extLst>
            <a:ext uri="{FF2B5EF4-FFF2-40B4-BE49-F238E27FC236}">
              <a16:creationId xmlns:a16="http://schemas.microsoft.com/office/drawing/2014/main" id="{6EFB3BC0-2EBE-4554-9981-879AF7784A26}"/>
            </a:ext>
          </a:extLst>
        </xdr:cNvPr>
        <xdr:cNvSpPr>
          <a:spLocks noChangeArrowheads="1"/>
        </xdr:cNvSpPr>
      </xdr:nvSpPr>
      <xdr:spPr bwMode="auto">
        <a:xfrm>
          <a:off x="4476967" y="17211006"/>
          <a:ext cx="373007" cy="32773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16</xdr:col>
      <xdr:colOff>0</xdr:colOff>
      <xdr:row>85</xdr:row>
      <xdr:rowOff>57150</xdr:rowOff>
    </xdr:from>
    <xdr:to>
      <xdr:col>17</xdr:col>
      <xdr:colOff>0</xdr:colOff>
      <xdr:row>87</xdr:row>
      <xdr:rowOff>0</xdr:rowOff>
    </xdr:to>
    <xdr:sp macro="" textlink="">
      <xdr:nvSpPr>
        <xdr:cNvPr id="2006" name="AutoShape 46">
          <a:extLst>
            <a:ext uri="{FF2B5EF4-FFF2-40B4-BE49-F238E27FC236}">
              <a16:creationId xmlns:a16="http://schemas.microsoft.com/office/drawing/2014/main" id="{25C6DB78-83CD-4F37-A4C7-44FA0C15EC4F}"/>
            </a:ext>
          </a:extLst>
        </xdr:cNvPr>
        <xdr:cNvSpPr>
          <a:spLocks noChangeArrowheads="1"/>
        </xdr:cNvSpPr>
      </xdr:nvSpPr>
      <xdr:spPr bwMode="auto">
        <a:xfrm>
          <a:off x="489585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85</xdr:row>
      <xdr:rowOff>46567</xdr:rowOff>
    </xdr:from>
    <xdr:to>
      <xdr:col>19</xdr:col>
      <xdr:colOff>0</xdr:colOff>
      <xdr:row>86</xdr:row>
      <xdr:rowOff>179917</xdr:rowOff>
    </xdr:to>
    <xdr:sp macro="" textlink="">
      <xdr:nvSpPr>
        <xdr:cNvPr id="2007" name="AutoShape 46">
          <a:extLst>
            <a:ext uri="{FF2B5EF4-FFF2-40B4-BE49-F238E27FC236}">
              <a16:creationId xmlns:a16="http://schemas.microsoft.com/office/drawing/2014/main" id="{4B059B90-688F-4D01-8DF0-16D5E424F5BC}"/>
            </a:ext>
          </a:extLst>
        </xdr:cNvPr>
        <xdr:cNvSpPr>
          <a:spLocks noChangeArrowheads="1"/>
        </xdr:cNvSpPr>
      </xdr:nvSpPr>
      <xdr:spPr bwMode="auto">
        <a:xfrm>
          <a:off x="5467350" y="16286692"/>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85</xdr:row>
      <xdr:rowOff>57150</xdr:rowOff>
    </xdr:from>
    <xdr:to>
      <xdr:col>21</xdr:col>
      <xdr:colOff>0</xdr:colOff>
      <xdr:row>87</xdr:row>
      <xdr:rowOff>0</xdr:rowOff>
    </xdr:to>
    <xdr:sp macro="" textlink="">
      <xdr:nvSpPr>
        <xdr:cNvPr id="2008" name="AutoShape 46">
          <a:extLst>
            <a:ext uri="{FF2B5EF4-FFF2-40B4-BE49-F238E27FC236}">
              <a16:creationId xmlns:a16="http://schemas.microsoft.com/office/drawing/2014/main" id="{646033BC-B584-489D-92EB-6E09070B2415}"/>
            </a:ext>
          </a:extLst>
        </xdr:cNvPr>
        <xdr:cNvSpPr>
          <a:spLocks noChangeArrowheads="1"/>
        </xdr:cNvSpPr>
      </xdr:nvSpPr>
      <xdr:spPr bwMode="auto">
        <a:xfrm>
          <a:off x="603885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21</xdr:col>
      <xdr:colOff>275167</xdr:colOff>
      <xdr:row>85</xdr:row>
      <xdr:rowOff>46566</xdr:rowOff>
    </xdr:from>
    <xdr:to>
      <xdr:col>23</xdr:col>
      <xdr:colOff>0</xdr:colOff>
      <xdr:row>86</xdr:row>
      <xdr:rowOff>179916</xdr:rowOff>
    </xdr:to>
    <xdr:sp macro="" textlink="">
      <xdr:nvSpPr>
        <xdr:cNvPr id="2009" name="AutoShape 46">
          <a:extLst>
            <a:ext uri="{FF2B5EF4-FFF2-40B4-BE49-F238E27FC236}">
              <a16:creationId xmlns:a16="http://schemas.microsoft.com/office/drawing/2014/main" id="{AAB101D7-C7EA-4EDB-BC51-AFAE74F2FB91}"/>
            </a:ext>
          </a:extLst>
        </xdr:cNvPr>
        <xdr:cNvSpPr>
          <a:spLocks noChangeArrowheads="1"/>
        </xdr:cNvSpPr>
      </xdr:nvSpPr>
      <xdr:spPr bwMode="auto">
        <a:xfrm>
          <a:off x="6767718" y="16608403"/>
          <a:ext cx="346874"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863</xdr:colOff>
      <xdr:row>85</xdr:row>
      <xdr:rowOff>46566</xdr:rowOff>
    </xdr:from>
    <xdr:to>
      <xdr:col>25</xdr:col>
      <xdr:colOff>863</xdr:colOff>
      <xdr:row>86</xdr:row>
      <xdr:rowOff>179916</xdr:rowOff>
    </xdr:to>
    <xdr:sp macro="" textlink="">
      <xdr:nvSpPr>
        <xdr:cNvPr id="2010" name="AutoShape 46">
          <a:extLst>
            <a:ext uri="{FF2B5EF4-FFF2-40B4-BE49-F238E27FC236}">
              <a16:creationId xmlns:a16="http://schemas.microsoft.com/office/drawing/2014/main" id="{94771258-CE63-4697-87AA-701E55235AF0}"/>
            </a:ext>
          </a:extLst>
        </xdr:cNvPr>
        <xdr:cNvSpPr>
          <a:spLocks noChangeArrowheads="1"/>
        </xdr:cNvSpPr>
      </xdr:nvSpPr>
      <xdr:spPr bwMode="auto">
        <a:xfrm>
          <a:off x="7698618" y="17211005"/>
          <a:ext cx="340179" cy="32773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85</xdr:row>
      <xdr:rowOff>46567</xdr:rowOff>
    </xdr:from>
    <xdr:to>
      <xdr:col>27</xdr:col>
      <xdr:colOff>0</xdr:colOff>
      <xdr:row>86</xdr:row>
      <xdr:rowOff>179917</xdr:rowOff>
    </xdr:to>
    <xdr:sp macro="" textlink="">
      <xdr:nvSpPr>
        <xdr:cNvPr id="2011" name="AutoShape 46">
          <a:extLst>
            <a:ext uri="{FF2B5EF4-FFF2-40B4-BE49-F238E27FC236}">
              <a16:creationId xmlns:a16="http://schemas.microsoft.com/office/drawing/2014/main" id="{B3842ECF-E277-462F-BCA9-2DBD59E8040B}"/>
            </a:ext>
          </a:extLst>
        </xdr:cNvPr>
        <xdr:cNvSpPr>
          <a:spLocks noChangeArrowheads="1"/>
        </xdr:cNvSpPr>
      </xdr:nvSpPr>
      <xdr:spPr bwMode="auto">
        <a:xfrm>
          <a:off x="7753350" y="16286692"/>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85</xdr:row>
      <xdr:rowOff>57150</xdr:rowOff>
    </xdr:from>
    <xdr:to>
      <xdr:col>29</xdr:col>
      <xdr:colOff>0</xdr:colOff>
      <xdr:row>87</xdr:row>
      <xdr:rowOff>0</xdr:rowOff>
    </xdr:to>
    <xdr:sp macro="" textlink="">
      <xdr:nvSpPr>
        <xdr:cNvPr id="2012" name="AutoShape 46">
          <a:extLst>
            <a:ext uri="{FF2B5EF4-FFF2-40B4-BE49-F238E27FC236}">
              <a16:creationId xmlns:a16="http://schemas.microsoft.com/office/drawing/2014/main" id="{6DF70313-49AB-4EE0-B9B1-D765985341AC}"/>
            </a:ext>
          </a:extLst>
        </xdr:cNvPr>
        <xdr:cNvSpPr>
          <a:spLocks noChangeArrowheads="1"/>
        </xdr:cNvSpPr>
      </xdr:nvSpPr>
      <xdr:spPr bwMode="auto">
        <a:xfrm>
          <a:off x="838200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85</xdr:row>
      <xdr:rowOff>57150</xdr:rowOff>
    </xdr:from>
    <xdr:to>
      <xdr:col>31</xdr:col>
      <xdr:colOff>0</xdr:colOff>
      <xdr:row>87</xdr:row>
      <xdr:rowOff>0</xdr:rowOff>
    </xdr:to>
    <xdr:sp macro="" textlink="">
      <xdr:nvSpPr>
        <xdr:cNvPr id="2013" name="AutoShape 46">
          <a:extLst>
            <a:ext uri="{FF2B5EF4-FFF2-40B4-BE49-F238E27FC236}">
              <a16:creationId xmlns:a16="http://schemas.microsoft.com/office/drawing/2014/main" id="{1258A271-179F-4146-B5FC-696B3A6441B3}"/>
            </a:ext>
          </a:extLst>
        </xdr:cNvPr>
        <xdr:cNvSpPr>
          <a:spLocks noChangeArrowheads="1"/>
        </xdr:cNvSpPr>
      </xdr:nvSpPr>
      <xdr:spPr bwMode="auto">
        <a:xfrm>
          <a:off x="8953500"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12743</xdr:colOff>
      <xdr:row>85</xdr:row>
      <xdr:rowOff>46567</xdr:rowOff>
    </xdr:from>
    <xdr:to>
      <xdr:col>33</xdr:col>
      <xdr:colOff>12743</xdr:colOff>
      <xdr:row>86</xdr:row>
      <xdr:rowOff>179917</xdr:rowOff>
    </xdr:to>
    <xdr:sp macro="" textlink="">
      <xdr:nvSpPr>
        <xdr:cNvPr id="2014" name="AutoShape 46">
          <a:extLst>
            <a:ext uri="{FF2B5EF4-FFF2-40B4-BE49-F238E27FC236}">
              <a16:creationId xmlns:a16="http://schemas.microsoft.com/office/drawing/2014/main" id="{E2F68B35-6DB5-4D1B-A74F-6042288960DB}"/>
            </a:ext>
          </a:extLst>
        </xdr:cNvPr>
        <xdr:cNvSpPr>
          <a:spLocks noChangeArrowheads="1"/>
        </xdr:cNvSpPr>
      </xdr:nvSpPr>
      <xdr:spPr bwMode="auto">
        <a:xfrm>
          <a:off x="9683534" y="16608404"/>
          <a:ext cx="281862" cy="32773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85</xdr:row>
      <xdr:rowOff>46566</xdr:rowOff>
    </xdr:from>
    <xdr:to>
      <xdr:col>35</xdr:col>
      <xdr:colOff>0</xdr:colOff>
      <xdr:row>86</xdr:row>
      <xdr:rowOff>179916</xdr:rowOff>
    </xdr:to>
    <xdr:sp macro="" textlink="">
      <xdr:nvSpPr>
        <xdr:cNvPr id="2015" name="AutoShape 46">
          <a:extLst>
            <a:ext uri="{FF2B5EF4-FFF2-40B4-BE49-F238E27FC236}">
              <a16:creationId xmlns:a16="http://schemas.microsoft.com/office/drawing/2014/main" id="{89A71D1C-616E-4138-B45A-F96E17841610}"/>
            </a:ext>
          </a:extLst>
        </xdr:cNvPr>
        <xdr:cNvSpPr>
          <a:spLocks noChangeArrowheads="1"/>
        </xdr:cNvSpPr>
      </xdr:nvSpPr>
      <xdr:spPr bwMode="auto">
        <a:xfrm>
          <a:off x="10096500" y="16286691"/>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3025</xdr:colOff>
      <xdr:row>85</xdr:row>
      <xdr:rowOff>104669</xdr:rowOff>
    </xdr:from>
    <xdr:to>
      <xdr:col>36</xdr:col>
      <xdr:colOff>366347</xdr:colOff>
      <xdr:row>86</xdr:row>
      <xdr:rowOff>179916</xdr:rowOff>
    </xdr:to>
    <xdr:sp macro="" textlink="">
      <xdr:nvSpPr>
        <xdr:cNvPr id="2016" name="AutoShape 46">
          <a:extLst>
            <a:ext uri="{FF2B5EF4-FFF2-40B4-BE49-F238E27FC236}">
              <a16:creationId xmlns:a16="http://schemas.microsoft.com/office/drawing/2014/main" id="{0F1184E7-AEC0-4E3E-AAA3-23EC122513C8}"/>
            </a:ext>
          </a:extLst>
        </xdr:cNvPr>
        <xdr:cNvSpPr>
          <a:spLocks noChangeArrowheads="1"/>
        </xdr:cNvSpPr>
      </xdr:nvSpPr>
      <xdr:spPr bwMode="auto">
        <a:xfrm>
          <a:off x="11380690" y="16830988"/>
          <a:ext cx="363322"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37</xdr:col>
      <xdr:colOff>272143</xdr:colOff>
      <xdr:row>85</xdr:row>
      <xdr:rowOff>115136</xdr:rowOff>
    </xdr:from>
    <xdr:to>
      <xdr:col>39</xdr:col>
      <xdr:colOff>0</xdr:colOff>
      <xdr:row>86</xdr:row>
      <xdr:rowOff>179915</xdr:rowOff>
    </xdr:to>
    <xdr:sp macro="" textlink="">
      <xdr:nvSpPr>
        <xdr:cNvPr id="2017" name="AutoShape 46">
          <a:extLst>
            <a:ext uri="{FF2B5EF4-FFF2-40B4-BE49-F238E27FC236}">
              <a16:creationId xmlns:a16="http://schemas.microsoft.com/office/drawing/2014/main" id="{DE06B6BB-6785-4445-96D6-4DFAE0A830B4}"/>
            </a:ext>
          </a:extLst>
        </xdr:cNvPr>
        <xdr:cNvSpPr>
          <a:spLocks noChangeArrowheads="1"/>
        </xdr:cNvSpPr>
      </xdr:nvSpPr>
      <xdr:spPr bwMode="auto">
        <a:xfrm>
          <a:off x="12026621" y="16841455"/>
          <a:ext cx="355879" cy="25318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865</xdr:colOff>
      <xdr:row>85</xdr:row>
      <xdr:rowOff>94202</xdr:rowOff>
    </xdr:from>
    <xdr:to>
      <xdr:col>41</xdr:col>
      <xdr:colOff>0</xdr:colOff>
      <xdr:row>86</xdr:row>
      <xdr:rowOff>179915</xdr:rowOff>
    </xdr:to>
    <xdr:sp macro="" textlink="">
      <xdr:nvSpPr>
        <xdr:cNvPr id="2018" name="AutoShape 46">
          <a:extLst>
            <a:ext uri="{FF2B5EF4-FFF2-40B4-BE49-F238E27FC236}">
              <a16:creationId xmlns:a16="http://schemas.microsoft.com/office/drawing/2014/main" id="{D34EF25A-F54C-47DF-AB01-E52D0213F334}"/>
            </a:ext>
          </a:extLst>
        </xdr:cNvPr>
        <xdr:cNvSpPr>
          <a:spLocks noChangeArrowheads="1"/>
        </xdr:cNvSpPr>
      </xdr:nvSpPr>
      <xdr:spPr bwMode="auto">
        <a:xfrm>
          <a:off x="12665975" y="16820521"/>
          <a:ext cx="344547" cy="27411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41</xdr:col>
      <xdr:colOff>272143</xdr:colOff>
      <xdr:row>85</xdr:row>
      <xdr:rowOff>104669</xdr:rowOff>
    </xdr:from>
    <xdr:to>
      <xdr:col>43</xdr:col>
      <xdr:colOff>10584</xdr:colOff>
      <xdr:row>86</xdr:row>
      <xdr:rowOff>179916</xdr:rowOff>
    </xdr:to>
    <xdr:sp macro="" textlink="">
      <xdr:nvSpPr>
        <xdr:cNvPr id="2019" name="AutoShape 46">
          <a:extLst>
            <a:ext uri="{FF2B5EF4-FFF2-40B4-BE49-F238E27FC236}">
              <a16:creationId xmlns:a16="http://schemas.microsoft.com/office/drawing/2014/main" id="{E13DC523-FC36-4E12-AE50-5FFAC2491DAB}"/>
            </a:ext>
          </a:extLst>
        </xdr:cNvPr>
        <xdr:cNvSpPr>
          <a:spLocks noChangeArrowheads="1"/>
        </xdr:cNvSpPr>
      </xdr:nvSpPr>
      <xdr:spPr bwMode="auto">
        <a:xfrm>
          <a:off x="13282665" y="16830988"/>
          <a:ext cx="366463" cy="263653"/>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6143</xdr:colOff>
      <xdr:row>85</xdr:row>
      <xdr:rowOff>29158</xdr:rowOff>
    </xdr:from>
    <xdr:to>
      <xdr:col>11</xdr:col>
      <xdr:colOff>0</xdr:colOff>
      <xdr:row>87</xdr:row>
      <xdr:rowOff>0</xdr:rowOff>
    </xdr:to>
    <xdr:sp macro="" textlink="">
      <xdr:nvSpPr>
        <xdr:cNvPr id="2020" name="AutoShape 46">
          <a:extLst>
            <a:ext uri="{FF2B5EF4-FFF2-40B4-BE49-F238E27FC236}">
              <a16:creationId xmlns:a16="http://schemas.microsoft.com/office/drawing/2014/main" id="{02084CA2-ACF0-47D2-AA0A-B7B54EA6EAD4}"/>
            </a:ext>
          </a:extLst>
        </xdr:cNvPr>
        <xdr:cNvSpPr>
          <a:spLocks noChangeArrowheads="1"/>
        </xdr:cNvSpPr>
      </xdr:nvSpPr>
      <xdr:spPr bwMode="auto">
        <a:xfrm>
          <a:off x="3223260" y="17193597"/>
          <a:ext cx="353475" cy="35961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85</xdr:row>
      <xdr:rowOff>46566</xdr:rowOff>
    </xdr:from>
    <xdr:to>
      <xdr:col>13</xdr:col>
      <xdr:colOff>0</xdr:colOff>
      <xdr:row>86</xdr:row>
      <xdr:rowOff>179916</xdr:rowOff>
    </xdr:to>
    <xdr:sp macro="" textlink="">
      <xdr:nvSpPr>
        <xdr:cNvPr id="2021" name="AutoShape 46">
          <a:extLst>
            <a:ext uri="{FF2B5EF4-FFF2-40B4-BE49-F238E27FC236}">
              <a16:creationId xmlns:a16="http://schemas.microsoft.com/office/drawing/2014/main" id="{E3F52F74-6074-4A4D-8E0C-0B30858A38E7}"/>
            </a:ext>
          </a:extLst>
        </xdr:cNvPr>
        <xdr:cNvSpPr>
          <a:spLocks noChangeArrowheads="1"/>
        </xdr:cNvSpPr>
      </xdr:nvSpPr>
      <xdr:spPr bwMode="auto">
        <a:xfrm>
          <a:off x="3752850" y="16286691"/>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85</xdr:row>
      <xdr:rowOff>57150</xdr:rowOff>
    </xdr:from>
    <xdr:to>
      <xdr:col>9</xdr:col>
      <xdr:colOff>0</xdr:colOff>
      <xdr:row>87</xdr:row>
      <xdr:rowOff>0</xdr:rowOff>
    </xdr:to>
    <xdr:sp macro="" textlink="">
      <xdr:nvSpPr>
        <xdr:cNvPr id="2022" name="AutoShape 46">
          <a:extLst>
            <a:ext uri="{FF2B5EF4-FFF2-40B4-BE49-F238E27FC236}">
              <a16:creationId xmlns:a16="http://schemas.microsoft.com/office/drawing/2014/main" id="{0BDD57D8-D6CD-4057-B617-948AB467F208}"/>
            </a:ext>
          </a:extLst>
        </xdr:cNvPr>
        <xdr:cNvSpPr>
          <a:spLocks noChangeArrowheads="1"/>
        </xdr:cNvSpPr>
      </xdr:nvSpPr>
      <xdr:spPr bwMode="auto">
        <a:xfrm>
          <a:off x="2409825" y="16297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85</xdr:row>
      <xdr:rowOff>57150</xdr:rowOff>
    </xdr:from>
    <xdr:to>
      <xdr:col>7</xdr:col>
      <xdr:colOff>0</xdr:colOff>
      <xdr:row>87</xdr:row>
      <xdr:rowOff>0</xdr:rowOff>
    </xdr:to>
    <xdr:sp macro="" textlink="">
      <xdr:nvSpPr>
        <xdr:cNvPr id="2023" name="AutoShape 46">
          <a:extLst>
            <a:ext uri="{FF2B5EF4-FFF2-40B4-BE49-F238E27FC236}">
              <a16:creationId xmlns:a16="http://schemas.microsoft.com/office/drawing/2014/main" id="{C85FAEA4-BE78-4872-BC9E-6E2876A01103}"/>
            </a:ext>
          </a:extLst>
        </xdr:cNvPr>
        <xdr:cNvSpPr>
          <a:spLocks noChangeArrowheads="1"/>
        </xdr:cNvSpPr>
      </xdr:nvSpPr>
      <xdr:spPr bwMode="auto">
        <a:xfrm>
          <a:off x="1819275" y="16297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85</xdr:row>
      <xdr:rowOff>57150</xdr:rowOff>
    </xdr:from>
    <xdr:to>
      <xdr:col>5</xdr:col>
      <xdr:colOff>0</xdr:colOff>
      <xdr:row>87</xdr:row>
      <xdr:rowOff>0</xdr:rowOff>
    </xdr:to>
    <xdr:sp macro="" textlink="">
      <xdr:nvSpPr>
        <xdr:cNvPr id="2024" name="AutoShape 46">
          <a:extLst>
            <a:ext uri="{FF2B5EF4-FFF2-40B4-BE49-F238E27FC236}">
              <a16:creationId xmlns:a16="http://schemas.microsoft.com/office/drawing/2014/main" id="{E06FC1F0-DC4C-4EC5-8E9D-B3305C1F58BC}"/>
            </a:ext>
          </a:extLst>
        </xdr:cNvPr>
        <xdr:cNvSpPr>
          <a:spLocks noChangeArrowheads="1"/>
        </xdr:cNvSpPr>
      </xdr:nvSpPr>
      <xdr:spPr bwMode="auto">
        <a:xfrm>
          <a:off x="1095375" y="16297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85</xdr:row>
      <xdr:rowOff>57150</xdr:rowOff>
    </xdr:from>
    <xdr:to>
      <xdr:col>3</xdr:col>
      <xdr:colOff>0</xdr:colOff>
      <xdr:row>87</xdr:row>
      <xdr:rowOff>0</xdr:rowOff>
    </xdr:to>
    <xdr:sp macro="" textlink="">
      <xdr:nvSpPr>
        <xdr:cNvPr id="2025" name="AutoShape 46">
          <a:extLst>
            <a:ext uri="{FF2B5EF4-FFF2-40B4-BE49-F238E27FC236}">
              <a16:creationId xmlns:a16="http://schemas.microsoft.com/office/drawing/2014/main" id="{E841A75E-C98B-4435-92FA-3D8CF06CB5E0}"/>
            </a:ext>
          </a:extLst>
        </xdr:cNvPr>
        <xdr:cNvSpPr>
          <a:spLocks noChangeArrowheads="1"/>
        </xdr:cNvSpPr>
      </xdr:nvSpPr>
      <xdr:spPr bwMode="auto">
        <a:xfrm>
          <a:off x="523875" y="16297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96</xdr:row>
      <xdr:rowOff>104775</xdr:rowOff>
    </xdr:from>
    <xdr:to>
      <xdr:col>6</xdr:col>
      <xdr:colOff>0</xdr:colOff>
      <xdr:row>97</xdr:row>
      <xdr:rowOff>19050</xdr:rowOff>
    </xdr:to>
    <xdr:grpSp>
      <xdr:nvGrpSpPr>
        <xdr:cNvPr id="2026" name="Group 1008">
          <a:extLst>
            <a:ext uri="{FF2B5EF4-FFF2-40B4-BE49-F238E27FC236}">
              <a16:creationId xmlns:a16="http://schemas.microsoft.com/office/drawing/2014/main" id="{1692715E-BE5E-45F1-B4DF-023F27FC31E3}"/>
            </a:ext>
          </a:extLst>
        </xdr:cNvPr>
        <xdr:cNvGrpSpPr>
          <a:grpSpLocks/>
        </xdr:cNvGrpSpPr>
      </xdr:nvGrpSpPr>
      <xdr:grpSpPr bwMode="auto">
        <a:xfrm>
          <a:off x="1943878" y="18992785"/>
          <a:ext cx="0" cy="102183"/>
          <a:chOff x="5475762" y="47760700"/>
          <a:chExt cx="314325" cy="230209"/>
        </a:xfrm>
      </xdr:grpSpPr>
      <xdr:cxnSp macro="">
        <xdr:nvCxnSpPr>
          <xdr:cNvPr id="2027" name="Straight Connector 2026">
            <a:extLst>
              <a:ext uri="{FF2B5EF4-FFF2-40B4-BE49-F238E27FC236}">
                <a16:creationId xmlns:a16="http://schemas.microsoft.com/office/drawing/2014/main" id="{AB3A50AC-7654-250F-F9F0-A4B1B71AA25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28" name="Straight Connector 529">
            <a:extLst>
              <a:ext uri="{FF2B5EF4-FFF2-40B4-BE49-F238E27FC236}">
                <a16:creationId xmlns:a16="http://schemas.microsoft.com/office/drawing/2014/main" id="{C254FD9F-FB53-9871-2228-C8CA24B1004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29" name="Straight Connector 531">
            <a:extLst>
              <a:ext uri="{FF2B5EF4-FFF2-40B4-BE49-F238E27FC236}">
                <a16:creationId xmlns:a16="http://schemas.microsoft.com/office/drawing/2014/main" id="{9996E926-4A44-C43F-6299-45AFFF32EE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30" name="Straight Connector 533">
            <a:extLst>
              <a:ext uri="{FF2B5EF4-FFF2-40B4-BE49-F238E27FC236}">
                <a16:creationId xmlns:a16="http://schemas.microsoft.com/office/drawing/2014/main" id="{999491DC-CBD8-40FC-A402-50A53E587F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1" name="Straight Connector 535">
            <a:extLst>
              <a:ext uri="{FF2B5EF4-FFF2-40B4-BE49-F238E27FC236}">
                <a16:creationId xmlns:a16="http://schemas.microsoft.com/office/drawing/2014/main" id="{005A72D4-4EFB-C6B1-7565-5F8D31A0A7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32" name="Straight Connector 537">
            <a:extLst>
              <a:ext uri="{FF2B5EF4-FFF2-40B4-BE49-F238E27FC236}">
                <a16:creationId xmlns:a16="http://schemas.microsoft.com/office/drawing/2014/main" id="{3CE64F5E-11DB-275B-39E9-D6E0533B7B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33" name="Group 1008">
          <a:extLst>
            <a:ext uri="{FF2B5EF4-FFF2-40B4-BE49-F238E27FC236}">
              <a16:creationId xmlns:a16="http://schemas.microsoft.com/office/drawing/2014/main" id="{81CD0839-5A2F-48F6-86DD-FE6479F02E00}"/>
            </a:ext>
          </a:extLst>
        </xdr:cNvPr>
        <xdr:cNvGrpSpPr>
          <a:grpSpLocks/>
        </xdr:cNvGrpSpPr>
      </xdr:nvGrpSpPr>
      <xdr:grpSpPr bwMode="auto">
        <a:xfrm>
          <a:off x="1943878" y="18992785"/>
          <a:ext cx="0" cy="102183"/>
          <a:chOff x="5475762" y="47760700"/>
          <a:chExt cx="314325" cy="230209"/>
        </a:xfrm>
      </xdr:grpSpPr>
      <xdr:cxnSp macro="">
        <xdr:nvCxnSpPr>
          <xdr:cNvPr id="2034" name="Straight Connector 2033">
            <a:extLst>
              <a:ext uri="{FF2B5EF4-FFF2-40B4-BE49-F238E27FC236}">
                <a16:creationId xmlns:a16="http://schemas.microsoft.com/office/drawing/2014/main" id="{6CE2E8FD-D1F5-9C4C-DECA-F6DED88CF213}"/>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35" name="Straight Connector 529">
            <a:extLst>
              <a:ext uri="{FF2B5EF4-FFF2-40B4-BE49-F238E27FC236}">
                <a16:creationId xmlns:a16="http://schemas.microsoft.com/office/drawing/2014/main" id="{24553A6A-9216-A500-1B47-C0EE981F03B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36" name="Straight Connector 531">
            <a:extLst>
              <a:ext uri="{FF2B5EF4-FFF2-40B4-BE49-F238E27FC236}">
                <a16:creationId xmlns:a16="http://schemas.microsoft.com/office/drawing/2014/main" id="{755E8F80-4A06-E15A-4774-87EC9C9EDFF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37" name="Straight Connector 533">
            <a:extLst>
              <a:ext uri="{FF2B5EF4-FFF2-40B4-BE49-F238E27FC236}">
                <a16:creationId xmlns:a16="http://schemas.microsoft.com/office/drawing/2014/main" id="{2A7D44D5-FACE-4A76-20A5-883B7C8FFEF2}"/>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8" name="Straight Connector 535">
            <a:extLst>
              <a:ext uri="{FF2B5EF4-FFF2-40B4-BE49-F238E27FC236}">
                <a16:creationId xmlns:a16="http://schemas.microsoft.com/office/drawing/2014/main" id="{6ED4C270-6C90-5E07-743B-F6F40214D30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39" name="Straight Connector 537">
            <a:extLst>
              <a:ext uri="{FF2B5EF4-FFF2-40B4-BE49-F238E27FC236}">
                <a16:creationId xmlns:a16="http://schemas.microsoft.com/office/drawing/2014/main" id="{42175F3F-DA83-DC89-B2D3-D09F408850B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47625</xdr:rowOff>
    </xdr:to>
    <xdr:grpSp>
      <xdr:nvGrpSpPr>
        <xdr:cNvPr id="2040" name="Group 1008">
          <a:extLst>
            <a:ext uri="{FF2B5EF4-FFF2-40B4-BE49-F238E27FC236}">
              <a16:creationId xmlns:a16="http://schemas.microsoft.com/office/drawing/2014/main" id="{6DE0901A-3D34-4BF5-A513-AEF0CFDCA2AD}"/>
            </a:ext>
          </a:extLst>
        </xdr:cNvPr>
        <xdr:cNvGrpSpPr>
          <a:grpSpLocks/>
        </xdr:cNvGrpSpPr>
      </xdr:nvGrpSpPr>
      <xdr:grpSpPr bwMode="auto">
        <a:xfrm>
          <a:off x="1943878" y="19021360"/>
          <a:ext cx="0" cy="102183"/>
          <a:chOff x="5475762" y="47760700"/>
          <a:chExt cx="314325" cy="230209"/>
        </a:xfrm>
      </xdr:grpSpPr>
      <xdr:cxnSp macro="">
        <xdr:nvCxnSpPr>
          <xdr:cNvPr id="2041" name="Straight Connector 2040">
            <a:extLst>
              <a:ext uri="{FF2B5EF4-FFF2-40B4-BE49-F238E27FC236}">
                <a16:creationId xmlns:a16="http://schemas.microsoft.com/office/drawing/2014/main" id="{5C865B51-1B24-BF20-CC23-D556DB0ADDE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2" name="Straight Connector 529">
            <a:extLst>
              <a:ext uri="{FF2B5EF4-FFF2-40B4-BE49-F238E27FC236}">
                <a16:creationId xmlns:a16="http://schemas.microsoft.com/office/drawing/2014/main" id="{A86F7BDD-1027-C55D-98A6-62E3A7B3339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043" name="Straight Connector 531">
            <a:extLst>
              <a:ext uri="{FF2B5EF4-FFF2-40B4-BE49-F238E27FC236}">
                <a16:creationId xmlns:a16="http://schemas.microsoft.com/office/drawing/2014/main" id="{03715F56-57AF-0C54-868F-92A92BB1800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044" name="Straight Connector 533">
            <a:extLst>
              <a:ext uri="{FF2B5EF4-FFF2-40B4-BE49-F238E27FC236}">
                <a16:creationId xmlns:a16="http://schemas.microsoft.com/office/drawing/2014/main" id="{FAECDEF2-D539-D5C4-606D-6840E5936B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5" name="Straight Connector 535">
            <a:extLst>
              <a:ext uri="{FF2B5EF4-FFF2-40B4-BE49-F238E27FC236}">
                <a16:creationId xmlns:a16="http://schemas.microsoft.com/office/drawing/2014/main" id="{39EB6EAF-A778-413B-E758-9D7FD1E4B58C}"/>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046" name="Straight Connector 537">
            <a:extLst>
              <a:ext uri="{FF2B5EF4-FFF2-40B4-BE49-F238E27FC236}">
                <a16:creationId xmlns:a16="http://schemas.microsoft.com/office/drawing/2014/main" id="{E4951926-D0EF-0D21-8CBB-D5C9D08C34E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133350</xdr:rowOff>
    </xdr:from>
    <xdr:to>
      <xdr:col>6</xdr:col>
      <xdr:colOff>0</xdr:colOff>
      <xdr:row>97</xdr:row>
      <xdr:rowOff>57150</xdr:rowOff>
    </xdr:to>
    <xdr:grpSp>
      <xdr:nvGrpSpPr>
        <xdr:cNvPr id="2047" name="Group 1008">
          <a:extLst>
            <a:ext uri="{FF2B5EF4-FFF2-40B4-BE49-F238E27FC236}">
              <a16:creationId xmlns:a16="http://schemas.microsoft.com/office/drawing/2014/main" id="{13FF1C39-F7B9-4EF5-AC7B-2A1ECDA892DA}"/>
            </a:ext>
          </a:extLst>
        </xdr:cNvPr>
        <xdr:cNvGrpSpPr>
          <a:grpSpLocks/>
        </xdr:cNvGrpSpPr>
      </xdr:nvGrpSpPr>
      <xdr:grpSpPr bwMode="auto">
        <a:xfrm>
          <a:off x="1943878" y="19021360"/>
          <a:ext cx="0" cy="111708"/>
          <a:chOff x="5475762" y="47760700"/>
          <a:chExt cx="314325" cy="230209"/>
        </a:xfrm>
      </xdr:grpSpPr>
      <xdr:cxnSp macro="">
        <xdr:nvCxnSpPr>
          <xdr:cNvPr id="2048" name="Straight Connector 2047">
            <a:extLst>
              <a:ext uri="{FF2B5EF4-FFF2-40B4-BE49-F238E27FC236}">
                <a16:creationId xmlns:a16="http://schemas.microsoft.com/office/drawing/2014/main" id="{3A2CB420-C153-0299-05D9-D7A7EF8DF5D1}"/>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49" name="Straight Connector 529">
            <a:extLst>
              <a:ext uri="{FF2B5EF4-FFF2-40B4-BE49-F238E27FC236}">
                <a16:creationId xmlns:a16="http://schemas.microsoft.com/office/drawing/2014/main" id="{4C501E7C-46F3-3CC5-67A8-9A6FE9E919A7}"/>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050" name="Straight Connector 531">
            <a:extLst>
              <a:ext uri="{FF2B5EF4-FFF2-40B4-BE49-F238E27FC236}">
                <a16:creationId xmlns:a16="http://schemas.microsoft.com/office/drawing/2014/main" id="{F1C33C3A-2B82-97AD-6F84-A8491885F4CC}"/>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051" name="Straight Connector 533">
            <a:extLst>
              <a:ext uri="{FF2B5EF4-FFF2-40B4-BE49-F238E27FC236}">
                <a16:creationId xmlns:a16="http://schemas.microsoft.com/office/drawing/2014/main" id="{23F00532-C294-6B7C-39B1-6A87A26347E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2" name="Straight Connector 535">
            <a:extLst>
              <a:ext uri="{FF2B5EF4-FFF2-40B4-BE49-F238E27FC236}">
                <a16:creationId xmlns:a16="http://schemas.microsoft.com/office/drawing/2014/main" id="{8765A71E-0F52-BB05-3DBC-F8866B5CF10F}"/>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053" name="Straight Connector 537">
            <a:extLst>
              <a:ext uri="{FF2B5EF4-FFF2-40B4-BE49-F238E27FC236}">
                <a16:creationId xmlns:a16="http://schemas.microsoft.com/office/drawing/2014/main" id="{09C09DF5-6EA8-8B00-E4BE-DD4EE676B1D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54" name="Group 1008">
          <a:extLst>
            <a:ext uri="{FF2B5EF4-FFF2-40B4-BE49-F238E27FC236}">
              <a16:creationId xmlns:a16="http://schemas.microsoft.com/office/drawing/2014/main" id="{EE84755F-0F35-42EB-B729-B88414561F95}"/>
            </a:ext>
          </a:extLst>
        </xdr:cNvPr>
        <xdr:cNvGrpSpPr>
          <a:grpSpLocks/>
        </xdr:cNvGrpSpPr>
      </xdr:nvGrpSpPr>
      <xdr:grpSpPr bwMode="auto">
        <a:xfrm>
          <a:off x="1943878" y="18992785"/>
          <a:ext cx="0" cy="102183"/>
          <a:chOff x="5475762" y="47760700"/>
          <a:chExt cx="314325" cy="230209"/>
        </a:xfrm>
      </xdr:grpSpPr>
      <xdr:cxnSp macro="">
        <xdr:nvCxnSpPr>
          <xdr:cNvPr id="2055" name="Straight Connector 2054">
            <a:extLst>
              <a:ext uri="{FF2B5EF4-FFF2-40B4-BE49-F238E27FC236}">
                <a16:creationId xmlns:a16="http://schemas.microsoft.com/office/drawing/2014/main" id="{3C4DC4E6-B55D-D318-7B60-7443CC1524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56" name="Straight Connector 529">
            <a:extLst>
              <a:ext uri="{FF2B5EF4-FFF2-40B4-BE49-F238E27FC236}">
                <a16:creationId xmlns:a16="http://schemas.microsoft.com/office/drawing/2014/main" id="{A429E55E-C374-1A5A-3F69-E96F554BD1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57" name="Straight Connector 531">
            <a:extLst>
              <a:ext uri="{FF2B5EF4-FFF2-40B4-BE49-F238E27FC236}">
                <a16:creationId xmlns:a16="http://schemas.microsoft.com/office/drawing/2014/main" id="{E6F623FC-FBCD-2EB9-6189-18D8848A1BA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58" name="Straight Connector 533">
            <a:extLst>
              <a:ext uri="{FF2B5EF4-FFF2-40B4-BE49-F238E27FC236}">
                <a16:creationId xmlns:a16="http://schemas.microsoft.com/office/drawing/2014/main" id="{4020BDD6-E171-2F53-7592-AFCCE2A311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59" name="Straight Connector 535">
            <a:extLst>
              <a:ext uri="{FF2B5EF4-FFF2-40B4-BE49-F238E27FC236}">
                <a16:creationId xmlns:a16="http://schemas.microsoft.com/office/drawing/2014/main" id="{7E303BDE-A73B-94F0-7EFD-6998B15FB7E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0" name="Straight Connector 537">
            <a:extLst>
              <a:ext uri="{FF2B5EF4-FFF2-40B4-BE49-F238E27FC236}">
                <a16:creationId xmlns:a16="http://schemas.microsoft.com/office/drawing/2014/main" id="{84A42E2C-42CE-0BA8-AB27-9D5637D11AE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1" name="Group 1008">
          <a:extLst>
            <a:ext uri="{FF2B5EF4-FFF2-40B4-BE49-F238E27FC236}">
              <a16:creationId xmlns:a16="http://schemas.microsoft.com/office/drawing/2014/main" id="{37853DC7-9740-47BC-AC8C-F6A5E2F8E291}"/>
            </a:ext>
          </a:extLst>
        </xdr:cNvPr>
        <xdr:cNvGrpSpPr>
          <a:grpSpLocks/>
        </xdr:cNvGrpSpPr>
      </xdr:nvGrpSpPr>
      <xdr:grpSpPr bwMode="auto">
        <a:xfrm>
          <a:off x="1943878" y="18992785"/>
          <a:ext cx="0" cy="102183"/>
          <a:chOff x="5475762" y="47760700"/>
          <a:chExt cx="314325" cy="230209"/>
        </a:xfrm>
      </xdr:grpSpPr>
      <xdr:cxnSp macro="">
        <xdr:nvCxnSpPr>
          <xdr:cNvPr id="2062" name="Straight Connector 2061">
            <a:extLst>
              <a:ext uri="{FF2B5EF4-FFF2-40B4-BE49-F238E27FC236}">
                <a16:creationId xmlns:a16="http://schemas.microsoft.com/office/drawing/2014/main" id="{6FF51824-E7F7-9CC4-1328-512FDBB9C7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63" name="Straight Connector 529">
            <a:extLst>
              <a:ext uri="{FF2B5EF4-FFF2-40B4-BE49-F238E27FC236}">
                <a16:creationId xmlns:a16="http://schemas.microsoft.com/office/drawing/2014/main" id="{04CF406C-D252-D95B-5696-9F308804AB1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64" name="Straight Connector 531">
            <a:extLst>
              <a:ext uri="{FF2B5EF4-FFF2-40B4-BE49-F238E27FC236}">
                <a16:creationId xmlns:a16="http://schemas.microsoft.com/office/drawing/2014/main" id="{EC2DDC6A-9381-BEEF-4DBD-6AD5F94BED6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65" name="Straight Connector 533">
            <a:extLst>
              <a:ext uri="{FF2B5EF4-FFF2-40B4-BE49-F238E27FC236}">
                <a16:creationId xmlns:a16="http://schemas.microsoft.com/office/drawing/2014/main" id="{2A248FFF-0B72-B0C5-E9E3-88AC5E52861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6" name="Straight Connector 535">
            <a:extLst>
              <a:ext uri="{FF2B5EF4-FFF2-40B4-BE49-F238E27FC236}">
                <a16:creationId xmlns:a16="http://schemas.microsoft.com/office/drawing/2014/main" id="{C613422D-458A-AD96-B71D-876F7CDE83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67" name="Straight Connector 537">
            <a:extLst>
              <a:ext uri="{FF2B5EF4-FFF2-40B4-BE49-F238E27FC236}">
                <a16:creationId xmlns:a16="http://schemas.microsoft.com/office/drawing/2014/main" id="{E81B79EC-1D61-E56A-EC50-D1FBFFEE5B4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68" name="Group 1008">
          <a:extLst>
            <a:ext uri="{FF2B5EF4-FFF2-40B4-BE49-F238E27FC236}">
              <a16:creationId xmlns:a16="http://schemas.microsoft.com/office/drawing/2014/main" id="{1936CEDD-70BA-416F-81AB-D2AF998F5DBA}"/>
            </a:ext>
          </a:extLst>
        </xdr:cNvPr>
        <xdr:cNvGrpSpPr>
          <a:grpSpLocks/>
        </xdr:cNvGrpSpPr>
      </xdr:nvGrpSpPr>
      <xdr:grpSpPr bwMode="auto">
        <a:xfrm>
          <a:off x="1943878" y="18992785"/>
          <a:ext cx="0" cy="102183"/>
          <a:chOff x="5475762" y="47760700"/>
          <a:chExt cx="314325" cy="230209"/>
        </a:xfrm>
      </xdr:grpSpPr>
      <xdr:cxnSp macro="">
        <xdr:nvCxnSpPr>
          <xdr:cNvPr id="2069" name="Straight Connector 2068">
            <a:extLst>
              <a:ext uri="{FF2B5EF4-FFF2-40B4-BE49-F238E27FC236}">
                <a16:creationId xmlns:a16="http://schemas.microsoft.com/office/drawing/2014/main" id="{A5F83C8C-6B93-32DA-F48D-B7E10B88429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0" name="Straight Connector 529">
            <a:extLst>
              <a:ext uri="{FF2B5EF4-FFF2-40B4-BE49-F238E27FC236}">
                <a16:creationId xmlns:a16="http://schemas.microsoft.com/office/drawing/2014/main" id="{4D7F8079-CE5D-98B0-8E40-C94D556DE5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1" name="Straight Connector 531">
            <a:extLst>
              <a:ext uri="{FF2B5EF4-FFF2-40B4-BE49-F238E27FC236}">
                <a16:creationId xmlns:a16="http://schemas.microsoft.com/office/drawing/2014/main" id="{DFC72066-90D2-1833-89DA-3681E092669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2" name="Straight Connector 533">
            <a:extLst>
              <a:ext uri="{FF2B5EF4-FFF2-40B4-BE49-F238E27FC236}">
                <a16:creationId xmlns:a16="http://schemas.microsoft.com/office/drawing/2014/main" id="{0247DB03-B726-E026-94E0-68280F5709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3" name="Straight Connector 535">
            <a:extLst>
              <a:ext uri="{FF2B5EF4-FFF2-40B4-BE49-F238E27FC236}">
                <a16:creationId xmlns:a16="http://schemas.microsoft.com/office/drawing/2014/main" id="{D5AAA31C-022F-7FC4-6874-9957E6EC6B9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74" name="Straight Connector 537">
            <a:extLst>
              <a:ext uri="{FF2B5EF4-FFF2-40B4-BE49-F238E27FC236}">
                <a16:creationId xmlns:a16="http://schemas.microsoft.com/office/drawing/2014/main" id="{B976C783-51C8-C2CF-BA86-7C7839B609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75" name="Group 1008">
          <a:extLst>
            <a:ext uri="{FF2B5EF4-FFF2-40B4-BE49-F238E27FC236}">
              <a16:creationId xmlns:a16="http://schemas.microsoft.com/office/drawing/2014/main" id="{AE3BE2CF-898D-40BB-8CE7-7FE0A3886AB0}"/>
            </a:ext>
          </a:extLst>
        </xdr:cNvPr>
        <xdr:cNvGrpSpPr>
          <a:grpSpLocks/>
        </xdr:cNvGrpSpPr>
      </xdr:nvGrpSpPr>
      <xdr:grpSpPr bwMode="auto">
        <a:xfrm>
          <a:off x="1943878" y="18992785"/>
          <a:ext cx="0" cy="102183"/>
          <a:chOff x="5475762" y="47760700"/>
          <a:chExt cx="314325" cy="230209"/>
        </a:xfrm>
      </xdr:grpSpPr>
      <xdr:cxnSp macro="">
        <xdr:nvCxnSpPr>
          <xdr:cNvPr id="2076" name="Straight Connector 2075">
            <a:extLst>
              <a:ext uri="{FF2B5EF4-FFF2-40B4-BE49-F238E27FC236}">
                <a16:creationId xmlns:a16="http://schemas.microsoft.com/office/drawing/2014/main" id="{C5F6AEB6-8054-2F20-12A7-DC169B21E52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77" name="Straight Connector 529">
            <a:extLst>
              <a:ext uri="{FF2B5EF4-FFF2-40B4-BE49-F238E27FC236}">
                <a16:creationId xmlns:a16="http://schemas.microsoft.com/office/drawing/2014/main" id="{9BDD04E1-068F-457C-94A2-A29297BF32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78" name="Straight Connector 531">
            <a:extLst>
              <a:ext uri="{FF2B5EF4-FFF2-40B4-BE49-F238E27FC236}">
                <a16:creationId xmlns:a16="http://schemas.microsoft.com/office/drawing/2014/main" id="{A3E68597-352F-4198-B85C-69347E3BAE3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79" name="Straight Connector 533">
            <a:extLst>
              <a:ext uri="{FF2B5EF4-FFF2-40B4-BE49-F238E27FC236}">
                <a16:creationId xmlns:a16="http://schemas.microsoft.com/office/drawing/2014/main" id="{14C9DA08-69C0-958D-6BFA-155608CEAC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0" name="Straight Connector 535">
            <a:extLst>
              <a:ext uri="{FF2B5EF4-FFF2-40B4-BE49-F238E27FC236}">
                <a16:creationId xmlns:a16="http://schemas.microsoft.com/office/drawing/2014/main" id="{CB1EA12E-CC7D-7170-7B40-AFEC54C2CD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1" name="Straight Connector 537">
            <a:extLst>
              <a:ext uri="{FF2B5EF4-FFF2-40B4-BE49-F238E27FC236}">
                <a16:creationId xmlns:a16="http://schemas.microsoft.com/office/drawing/2014/main" id="{21E35F4A-A25B-8CF4-B03D-D03ADB9019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2" name="Group 1008">
          <a:extLst>
            <a:ext uri="{FF2B5EF4-FFF2-40B4-BE49-F238E27FC236}">
              <a16:creationId xmlns:a16="http://schemas.microsoft.com/office/drawing/2014/main" id="{0FF3791B-D02E-46F2-A2F1-45FDEFF8ECD5}"/>
            </a:ext>
          </a:extLst>
        </xdr:cNvPr>
        <xdr:cNvGrpSpPr>
          <a:grpSpLocks/>
        </xdr:cNvGrpSpPr>
      </xdr:nvGrpSpPr>
      <xdr:grpSpPr bwMode="auto">
        <a:xfrm>
          <a:off x="1943878" y="18992785"/>
          <a:ext cx="0" cy="102183"/>
          <a:chOff x="5475762" y="47760700"/>
          <a:chExt cx="314325" cy="230209"/>
        </a:xfrm>
      </xdr:grpSpPr>
      <xdr:cxnSp macro="">
        <xdr:nvCxnSpPr>
          <xdr:cNvPr id="2083" name="Straight Connector 2082">
            <a:extLst>
              <a:ext uri="{FF2B5EF4-FFF2-40B4-BE49-F238E27FC236}">
                <a16:creationId xmlns:a16="http://schemas.microsoft.com/office/drawing/2014/main" id="{84642D66-5030-8600-7689-A68001BC44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84" name="Straight Connector 529">
            <a:extLst>
              <a:ext uri="{FF2B5EF4-FFF2-40B4-BE49-F238E27FC236}">
                <a16:creationId xmlns:a16="http://schemas.microsoft.com/office/drawing/2014/main" id="{2366A622-A8F5-42EB-0617-382D33DA88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85" name="Straight Connector 531">
            <a:extLst>
              <a:ext uri="{FF2B5EF4-FFF2-40B4-BE49-F238E27FC236}">
                <a16:creationId xmlns:a16="http://schemas.microsoft.com/office/drawing/2014/main" id="{95106EAF-66B4-929F-26D2-36513D69E42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86" name="Straight Connector 533">
            <a:extLst>
              <a:ext uri="{FF2B5EF4-FFF2-40B4-BE49-F238E27FC236}">
                <a16:creationId xmlns:a16="http://schemas.microsoft.com/office/drawing/2014/main" id="{EA8E17FA-B65C-FABE-467F-6A23CD87272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7" name="Straight Connector 535">
            <a:extLst>
              <a:ext uri="{FF2B5EF4-FFF2-40B4-BE49-F238E27FC236}">
                <a16:creationId xmlns:a16="http://schemas.microsoft.com/office/drawing/2014/main" id="{1FF4A87F-C1CC-3290-A0EF-C2254AC8CF8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88" name="Straight Connector 537">
            <a:extLst>
              <a:ext uri="{FF2B5EF4-FFF2-40B4-BE49-F238E27FC236}">
                <a16:creationId xmlns:a16="http://schemas.microsoft.com/office/drawing/2014/main" id="{C6E7FC1D-1D24-C1BC-6AB4-F4B8C95A327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89" name="Group 1008">
          <a:extLst>
            <a:ext uri="{FF2B5EF4-FFF2-40B4-BE49-F238E27FC236}">
              <a16:creationId xmlns:a16="http://schemas.microsoft.com/office/drawing/2014/main" id="{D51A300F-DDA6-44AF-A1BC-8EDA01108CAA}"/>
            </a:ext>
          </a:extLst>
        </xdr:cNvPr>
        <xdr:cNvGrpSpPr>
          <a:grpSpLocks/>
        </xdr:cNvGrpSpPr>
      </xdr:nvGrpSpPr>
      <xdr:grpSpPr bwMode="auto">
        <a:xfrm>
          <a:off x="1943878" y="18992785"/>
          <a:ext cx="0" cy="102183"/>
          <a:chOff x="5475762" y="47760700"/>
          <a:chExt cx="314325" cy="230209"/>
        </a:xfrm>
      </xdr:grpSpPr>
      <xdr:cxnSp macro="">
        <xdr:nvCxnSpPr>
          <xdr:cNvPr id="2090" name="Straight Connector 2089">
            <a:extLst>
              <a:ext uri="{FF2B5EF4-FFF2-40B4-BE49-F238E27FC236}">
                <a16:creationId xmlns:a16="http://schemas.microsoft.com/office/drawing/2014/main" id="{25C998EB-3FD9-5088-4ECF-FF21A9BAF92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1" name="Straight Connector 529">
            <a:extLst>
              <a:ext uri="{FF2B5EF4-FFF2-40B4-BE49-F238E27FC236}">
                <a16:creationId xmlns:a16="http://schemas.microsoft.com/office/drawing/2014/main" id="{CA7A3694-BB7B-FD7E-7098-37D939891CA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2" name="Straight Connector 531">
            <a:extLst>
              <a:ext uri="{FF2B5EF4-FFF2-40B4-BE49-F238E27FC236}">
                <a16:creationId xmlns:a16="http://schemas.microsoft.com/office/drawing/2014/main" id="{60C1796A-BE4F-4209-DDAE-D5D8E56A6E9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093" name="Straight Connector 533">
            <a:extLst>
              <a:ext uri="{FF2B5EF4-FFF2-40B4-BE49-F238E27FC236}">
                <a16:creationId xmlns:a16="http://schemas.microsoft.com/office/drawing/2014/main" id="{C756F064-8A05-5540-9FA0-11592124EA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4" name="Straight Connector 535">
            <a:extLst>
              <a:ext uri="{FF2B5EF4-FFF2-40B4-BE49-F238E27FC236}">
                <a16:creationId xmlns:a16="http://schemas.microsoft.com/office/drawing/2014/main" id="{2FB6A319-A9F7-C081-0310-7E456258C9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095" name="Straight Connector 537">
            <a:extLst>
              <a:ext uri="{FF2B5EF4-FFF2-40B4-BE49-F238E27FC236}">
                <a16:creationId xmlns:a16="http://schemas.microsoft.com/office/drawing/2014/main" id="{40C52A30-8421-99B6-D0F3-E21DA21A80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096" name="Group 1008">
          <a:extLst>
            <a:ext uri="{FF2B5EF4-FFF2-40B4-BE49-F238E27FC236}">
              <a16:creationId xmlns:a16="http://schemas.microsoft.com/office/drawing/2014/main" id="{A5C73127-EA2C-4C72-AB54-B4D574D01E42}"/>
            </a:ext>
          </a:extLst>
        </xdr:cNvPr>
        <xdr:cNvGrpSpPr>
          <a:grpSpLocks/>
        </xdr:cNvGrpSpPr>
      </xdr:nvGrpSpPr>
      <xdr:grpSpPr bwMode="auto">
        <a:xfrm>
          <a:off x="1943878" y="18992785"/>
          <a:ext cx="0" cy="102183"/>
          <a:chOff x="5475762" y="47760700"/>
          <a:chExt cx="314325" cy="230209"/>
        </a:xfrm>
      </xdr:grpSpPr>
      <xdr:cxnSp macro="">
        <xdr:nvCxnSpPr>
          <xdr:cNvPr id="2097" name="Straight Connector 2096">
            <a:extLst>
              <a:ext uri="{FF2B5EF4-FFF2-40B4-BE49-F238E27FC236}">
                <a16:creationId xmlns:a16="http://schemas.microsoft.com/office/drawing/2014/main" id="{7FFD60F8-CB9C-456D-47FD-48449A22EE9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098" name="Straight Connector 529">
            <a:extLst>
              <a:ext uri="{FF2B5EF4-FFF2-40B4-BE49-F238E27FC236}">
                <a16:creationId xmlns:a16="http://schemas.microsoft.com/office/drawing/2014/main" id="{3E6182CE-5EE6-D4FB-89C4-AB9BF47B63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099" name="Straight Connector 531">
            <a:extLst>
              <a:ext uri="{FF2B5EF4-FFF2-40B4-BE49-F238E27FC236}">
                <a16:creationId xmlns:a16="http://schemas.microsoft.com/office/drawing/2014/main" id="{89F66065-157D-858F-3BA1-A1F8E3AADF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0" name="Straight Connector 533">
            <a:extLst>
              <a:ext uri="{FF2B5EF4-FFF2-40B4-BE49-F238E27FC236}">
                <a16:creationId xmlns:a16="http://schemas.microsoft.com/office/drawing/2014/main" id="{4C5DA63A-5E50-C693-7394-5A608C561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1" name="Straight Connector 535">
            <a:extLst>
              <a:ext uri="{FF2B5EF4-FFF2-40B4-BE49-F238E27FC236}">
                <a16:creationId xmlns:a16="http://schemas.microsoft.com/office/drawing/2014/main" id="{09D291D8-75C2-56FF-7662-BF53B5653B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2" name="Straight Connector 537">
            <a:extLst>
              <a:ext uri="{FF2B5EF4-FFF2-40B4-BE49-F238E27FC236}">
                <a16:creationId xmlns:a16="http://schemas.microsoft.com/office/drawing/2014/main" id="{0C1F8A87-0BD6-8CCF-946C-B32D2BFB19B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03" name="Group 1008">
          <a:extLst>
            <a:ext uri="{FF2B5EF4-FFF2-40B4-BE49-F238E27FC236}">
              <a16:creationId xmlns:a16="http://schemas.microsoft.com/office/drawing/2014/main" id="{63B0B1DB-8F3C-41B1-BE1B-0F45ABBA124C}"/>
            </a:ext>
          </a:extLst>
        </xdr:cNvPr>
        <xdr:cNvGrpSpPr>
          <a:grpSpLocks/>
        </xdr:cNvGrpSpPr>
      </xdr:nvGrpSpPr>
      <xdr:grpSpPr bwMode="auto">
        <a:xfrm>
          <a:off x="1943878" y="18992785"/>
          <a:ext cx="0" cy="102183"/>
          <a:chOff x="5475762" y="47760700"/>
          <a:chExt cx="314325" cy="230209"/>
        </a:xfrm>
      </xdr:grpSpPr>
      <xdr:cxnSp macro="">
        <xdr:nvCxnSpPr>
          <xdr:cNvPr id="2104" name="Straight Connector 2103">
            <a:extLst>
              <a:ext uri="{FF2B5EF4-FFF2-40B4-BE49-F238E27FC236}">
                <a16:creationId xmlns:a16="http://schemas.microsoft.com/office/drawing/2014/main" id="{C7002D1D-A39F-F38E-DF9C-B9E3B775F8E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05" name="Straight Connector 529">
            <a:extLst>
              <a:ext uri="{FF2B5EF4-FFF2-40B4-BE49-F238E27FC236}">
                <a16:creationId xmlns:a16="http://schemas.microsoft.com/office/drawing/2014/main" id="{C50388B7-9A34-A3AE-C8E8-82F6FAAFF94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06" name="Straight Connector 531">
            <a:extLst>
              <a:ext uri="{FF2B5EF4-FFF2-40B4-BE49-F238E27FC236}">
                <a16:creationId xmlns:a16="http://schemas.microsoft.com/office/drawing/2014/main" id="{D8EFDE92-5662-51D3-FC70-75F99ED2F2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07" name="Straight Connector 533">
            <a:extLst>
              <a:ext uri="{FF2B5EF4-FFF2-40B4-BE49-F238E27FC236}">
                <a16:creationId xmlns:a16="http://schemas.microsoft.com/office/drawing/2014/main" id="{E8766A9D-7883-BFDA-3BCA-3B36F62AA1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8" name="Straight Connector 535">
            <a:extLst>
              <a:ext uri="{FF2B5EF4-FFF2-40B4-BE49-F238E27FC236}">
                <a16:creationId xmlns:a16="http://schemas.microsoft.com/office/drawing/2014/main" id="{BC3C0B62-35A5-51AC-68E5-5377B9E9814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09" name="Straight Connector 537">
            <a:extLst>
              <a:ext uri="{FF2B5EF4-FFF2-40B4-BE49-F238E27FC236}">
                <a16:creationId xmlns:a16="http://schemas.microsoft.com/office/drawing/2014/main" id="{97DE8556-AD7F-93F5-5AEE-84BE9A2B914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0" name="Group 1008">
          <a:extLst>
            <a:ext uri="{FF2B5EF4-FFF2-40B4-BE49-F238E27FC236}">
              <a16:creationId xmlns:a16="http://schemas.microsoft.com/office/drawing/2014/main" id="{BA67B195-1AD7-4BF2-ACB0-E95D02032C71}"/>
            </a:ext>
          </a:extLst>
        </xdr:cNvPr>
        <xdr:cNvGrpSpPr>
          <a:grpSpLocks/>
        </xdr:cNvGrpSpPr>
      </xdr:nvGrpSpPr>
      <xdr:grpSpPr bwMode="auto">
        <a:xfrm>
          <a:off x="1943878" y="18992785"/>
          <a:ext cx="0" cy="102183"/>
          <a:chOff x="5475762" y="47760700"/>
          <a:chExt cx="314325" cy="230209"/>
        </a:xfrm>
      </xdr:grpSpPr>
      <xdr:cxnSp macro="">
        <xdr:nvCxnSpPr>
          <xdr:cNvPr id="2111" name="Straight Connector 2110">
            <a:extLst>
              <a:ext uri="{FF2B5EF4-FFF2-40B4-BE49-F238E27FC236}">
                <a16:creationId xmlns:a16="http://schemas.microsoft.com/office/drawing/2014/main" id="{C9D2EA65-6C20-907F-8526-AD496339EE7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2" name="Straight Connector 529">
            <a:extLst>
              <a:ext uri="{FF2B5EF4-FFF2-40B4-BE49-F238E27FC236}">
                <a16:creationId xmlns:a16="http://schemas.microsoft.com/office/drawing/2014/main" id="{8511B59D-644A-4AF0-4A9C-FD3C27AC230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13" name="Straight Connector 531">
            <a:extLst>
              <a:ext uri="{FF2B5EF4-FFF2-40B4-BE49-F238E27FC236}">
                <a16:creationId xmlns:a16="http://schemas.microsoft.com/office/drawing/2014/main" id="{D89A2A8A-49CA-262C-EE6F-1C9AD3182F2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14" name="Straight Connector 533">
            <a:extLst>
              <a:ext uri="{FF2B5EF4-FFF2-40B4-BE49-F238E27FC236}">
                <a16:creationId xmlns:a16="http://schemas.microsoft.com/office/drawing/2014/main" id="{448548B5-45BF-1845-56FF-413DCBC2D9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5" name="Straight Connector 535">
            <a:extLst>
              <a:ext uri="{FF2B5EF4-FFF2-40B4-BE49-F238E27FC236}">
                <a16:creationId xmlns:a16="http://schemas.microsoft.com/office/drawing/2014/main" id="{E0E0FC52-114A-77CD-E38E-B894ECB5CB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16" name="Straight Connector 537">
            <a:extLst>
              <a:ext uri="{FF2B5EF4-FFF2-40B4-BE49-F238E27FC236}">
                <a16:creationId xmlns:a16="http://schemas.microsoft.com/office/drawing/2014/main" id="{5B7C1713-5EF8-66FF-A86B-233061E3B88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17" name="Group 1008">
          <a:extLst>
            <a:ext uri="{FF2B5EF4-FFF2-40B4-BE49-F238E27FC236}">
              <a16:creationId xmlns:a16="http://schemas.microsoft.com/office/drawing/2014/main" id="{46082082-8BC9-490A-A0FE-980AD736928B}"/>
            </a:ext>
          </a:extLst>
        </xdr:cNvPr>
        <xdr:cNvGrpSpPr>
          <a:grpSpLocks/>
        </xdr:cNvGrpSpPr>
      </xdr:nvGrpSpPr>
      <xdr:grpSpPr bwMode="auto">
        <a:xfrm>
          <a:off x="1943878" y="18992785"/>
          <a:ext cx="0" cy="102183"/>
          <a:chOff x="5475762" y="47760700"/>
          <a:chExt cx="314325" cy="230209"/>
        </a:xfrm>
      </xdr:grpSpPr>
      <xdr:cxnSp macro="">
        <xdr:nvCxnSpPr>
          <xdr:cNvPr id="2118" name="Straight Connector 2117">
            <a:extLst>
              <a:ext uri="{FF2B5EF4-FFF2-40B4-BE49-F238E27FC236}">
                <a16:creationId xmlns:a16="http://schemas.microsoft.com/office/drawing/2014/main" id="{018C5A7C-56CF-F692-D081-BA87471D958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19" name="Straight Connector 529">
            <a:extLst>
              <a:ext uri="{FF2B5EF4-FFF2-40B4-BE49-F238E27FC236}">
                <a16:creationId xmlns:a16="http://schemas.microsoft.com/office/drawing/2014/main" id="{5D64D1CE-2F31-77E4-128C-0056B8AA967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0" name="Straight Connector 531">
            <a:extLst>
              <a:ext uri="{FF2B5EF4-FFF2-40B4-BE49-F238E27FC236}">
                <a16:creationId xmlns:a16="http://schemas.microsoft.com/office/drawing/2014/main" id="{D27BF48C-686E-C9E3-BA84-D5295848C21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1" name="Straight Connector 533">
            <a:extLst>
              <a:ext uri="{FF2B5EF4-FFF2-40B4-BE49-F238E27FC236}">
                <a16:creationId xmlns:a16="http://schemas.microsoft.com/office/drawing/2014/main" id="{7C574BBF-0C9E-BFAA-EEA8-3B817683CC0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2" name="Straight Connector 535">
            <a:extLst>
              <a:ext uri="{FF2B5EF4-FFF2-40B4-BE49-F238E27FC236}">
                <a16:creationId xmlns:a16="http://schemas.microsoft.com/office/drawing/2014/main" id="{33B8B135-944A-DD37-60F0-315110D0FE2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3" name="Straight Connector 537">
            <a:extLst>
              <a:ext uri="{FF2B5EF4-FFF2-40B4-BE49-F238E27FC236}">
                <a16:creationId xmlns:a16="http://schemas.microsoft.com/office/drawing/2014/main" id="{1778156C-A154-19C5-3C54-DD34C1F1B1E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24" name="Group 1008">
          <a:extLst>
            <a:ext uri="{FF2B5EF4-FFF2-40B4-BE49-F238E27FC236}">
              <a16:creationId xmlns:a16="http://schemas.microsoft.com/office/drawing/2014/main" id="{7B9D00CF-A56D-404C-B2A9-67B5F625FC6E}"/>
            </a:ext>
          </a:extLst>
        </xdr:cNvPr>
        <xdr:cNvGrpSpPr>
          <a:grpSpLocks/>
        </xdr:cNvGrpSpPr>
      </xdr:nvGrpSpPr>
      <xdr:grpSpPr bwMode="auto">
        <a:xfrm>
          <a:off x="1943878" y="18992785"/>
          <a:ext cx="0" cy="102183"/>
          <a:chOff x="5475762" y="47760700"/>
          <a:chExt cx="314325" cy="230209"/>
        </a:xfrm>
      </xdr:grpSpPr>
      <xdr:cxnSp macro="">
        <xdr:nvCxnSpPr>
          <xdr:cNvPr id="2125" name="Straight Connector 2124">
            <a:extLst>
              <a:ext uri="{FF2B5EF4-FFF2-40B4-BE49-F238E27FC236}">
                <a16:creationId xmlns:a16="http://schemas.microsoft.com/office/drawing/2014/main" id="{898D97D4-6149-E5F2-8048-64124E22A9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26" name="Straight Connector 529">
            <a:extLst>
              <a:ext uri="{FF2B5EF4-FFF2-40B4-BE49-F238E27FC236}">
                <a16:creationId xmlns:a16="http://schemas.microsoft.com/office/drawing/2014/main" id="{9D82C267-0D3E-DA1A-44A6-DAC600243D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27" name="Straight Connector 531">
            <a:extLst>
              <a:ext uri="{FF2B5EF4-FFF2-40B4-BE49-F238E27FC236}">
                <a16:creationId xmlns:a16="http://schemas.microsoft.com/office/drawing/2014/main" id="{0D9C2CF0-A436-EE57-33A3-B4EDA2BD7F9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28" name="Straight Connector 533">
            <a:extLst>
              <a:ext uri="{FF2B5EF4-FFF2-40B4-BE49-F238E27FC236}">
                <a16:creationId xmlns:a16="http://schemas.microsoft.com/office/drawing/2014/main" id="{1AC815E2-2AAE-0901-BABA-FF2E0AF07B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29" name="Straight Connector 535">
            <a:extLst>
              <a:ext uri="{FF2B5EF4-FFF2-40B4-BE49-F238E27FC236}">
                <a16:creationId xmlns:a16="http://schemas.microsoft.com/office/drawing/2014/main" id="{1582392D-4FCA-3189-F86C-C09F64AC26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0" name="Straight Connector 537">
            <a:extLst>
              <a:ext uri="{FF2B5EF4-FFF2-40B4-BE49-F238E27FC236}">
                <a16:creationId xmlns:a16="http://schemas.microsoft.com/office/drawing/2014/main" id="{3D67F191-2FE7-C766-3350-21945DC943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1" name="Group 1008">
          <a:extLst>
            <a:ext uri="{FF2B5EF4-FFF2-40B4-BE49-F238E27FC236}">
              <a16:creationId xmlns:a16="http://schemas.microsoft.com/office/drawing/2014/main" id="{66F948C5-D257-4054-889C-A1AD2DCBA780}"/>
            </a:ext>
          </a:extLst>
        </xdr:cNvPr>
        <xdr:cNvGrpSpPr>
          <a:grpSpLocks/>
        </xdr:cNvGrpSpPr>
      </xdr:nvGrpSpPr>
      <xdr:grpSpPr bwMode="auto">
        <a:xfrm>
          <a:off x="1943878" y="18992785"/>
          <a:ext cx="0" cy="102183"/>
          <a:chOff x="5475762" y="47760700"/>
          <a:chExt cx="314325" cy="230209"/>
        </a:xfrm>
      </xdr:grpSpPr>
      <xdr:cxnSp macro="">
        <xdr:nvCxnSpPr>
          <xdr:cNvPr id="2132" name="Straight Connector 2131">
            <a:extLst>
              <a:ext uri="{FF2B5EF4-FFF2-40B4-BE49-F238E27FC236}">
                <a16:creationId xmlns:a16="http://schemas.microsoft.com/office/drawing/2014/main" id="{BA467A1C-9227-EBFF-F6F4-84A6A5E061B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33" name="Straight Connector 529">
            <a:extLst>
              <a:ext uri="{FF2B5EF4-FFF2-40B4-BE49-F238E27FC236}">
                <a16:creationId xmlns:a16="http://schemas.microsoft.com/office/drawing/2014/main" id="{74C1B4A3-EBD6-D18F-ACE5-64B2E13C44F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34" name="Straight Connector 531">
            <a:extLst>
              <a:ext uri="{FF2B5EF4-FFF2-40B4-BE49-F238E27FC236}">
                <a16:creationId xmlns:a16="http://schemas.microsoft.com/office/drawing/2014/main" id="{D25EE82E-073A-B679-8647-57444E6378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35" name="Straight Connector 533">
            <a:extLst>
              <a:ext uri="{FF2B5EF4-FFF2-40B4-BE49-F238E27FC236}">
                <a16:creationId xmlns:a16="http://schemas.microsoft.com/office/drawing/2014/main" id="{05A87879-1122-46A5-7AAA-490198CF6B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6" name="Straight Connector 535">
            <a:extLst>
              <a:ext uri="{FF2B5EF4-FFF2-40B4-BE49-F238E27FC236}">
                <a16:creationId xmlns:a16="http://schemas.microsoft.com/office/drawing/2014/main" id="{A75E5593-95DD-231C-BB1A-6C54C6ACB63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37" name="Straight Connector 537">
            <a:extLst>
              <a:ext uri="{FF2B5EF4-FFF2-40B4-BE49-F238E27FC236}">
                <a16:creationId xmlns:a16="http://schemas.microsoft.com/office/drawing/2014/main" id="{C14B4BC9-421D-3A1C-3F7B-255E3027D5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38" name="Group 1008">
          <a:extLst>
            <a:ext uri="{FF2B5EF4-FFF2-40B4-BE49-F238E27FC236}">
              <a16:creationId xmlns:a16="http://schemas.microsoft.com/office/drawing/2014/main" id="{7936FBCB-224E-4DF0-ADCE-FBEE6AC55E57}"/>
            </a:ext>
          </a:extLst>
        </xdr:cNvPr>
        <xdr:cNvGrpSpPr>
          <a:grpSpLocks/>
        </xdr:cNvGrpSpPr>
      </xdr:nvGrpSpPr>
      <xdr:grpSpPr bwMode="auto">
        <a:xfrm>
          <a:off x="1943878" y="18992785"/>
          <a:ext cx="0" cy="102183"/>
          <a:chOff x="5475762" y="47760700"/>
          <a:chExt cx="314325" cy="230209"/>
        </a:xfrm>
      </xdr:grpSpPr>
      <xdr:cxnSp macro="">
        <xdr:nvCxnSpPr>
          <xdr:cNvPr id="2139" name="Straight Connector 2138">
            <a:extLst>
              <a:ext uri="{FF2B5EF4-FFF2-40B4-BE49-F238E27FC236}">
                <a16:creationId xmlns:a16="http://schemas.microsoft.com/office/drawing/2014/main" id="{BAD30083-8781-F0A2-F3A1-1E62F8543C4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0" name="Straight Connector 529">
            <a:extLst>
              <a:ext uri="{FF2B5EF4-FFF2-40B4-BE49-F238E27FC236}">
                <a16:creationId xmlns:a16="http://schemas.microsoft.com/office/drawing/2014/main" id="{90AF166B-49A4-5E16-4175-C3B16C69951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1" name="Straight Connector 531">
            <a:extLst>
              <a:ext uri="{FF2B5EF4-FFF2-40B4-BE49-F238E27FC236}">
                <a16:creationId xmlns:a16="http://schemas.microsoft.com/office/drawing/2014/main" id="{6A7C6F60-0E2E-0DF7-2603-92FB53262EF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2" name="Straight Connector 533">
            <a:extLst>
              <a:ext uri="{FF2B5EF4-FFF2-40B4-BE49-F238E27FC236}">
                <a16:creationId xmlns:a16="http://schemas.microsoft.com/office/drawing/2014/main" id="{5BA056F3-E82D-C54E-DB9E-79968AFD43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3" name="Straight Connector 535">
            <a:extLst>
              <a:ext uri="{FF2B5EF4-FFF2-40B4-BE49-F238E27FC236}">
                <a16:creationId xmlns:a16="http://schemas.microsoft.com/office/drawing/2014/main" id="{254ABA41-B64C-31ED-0A2C-F998B8F8F3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44" name="Straight Connector 537">
            <a:extLst>
              <a:ext uri="{FF2B5EF4-FFF2-40B4-BE49-F238E27FC236}">
                <a16:creationId xmlns:a16="http://schemas.microsoft.com/office/drawing/2014/main" id="{38CEEBE3-EDDA-1DEF-1F3D-582CE8D1A14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45" name="Group 1008">
          <a:extLst>
            <a:ext uri="{FF2B5EF4-FFF2-40B4-BE49-F238E27FC236}">
              <a16:creationId xmlns:a16="http://schemas.microsoft.com/office/drawing/2014/main" id="{3A71D5E6-A34F-4BB5-8149-A71AF874A05F}"/>
            </a:ext>
          </a:extLst>
        </xdr:cNvPr>
        <xdr:cNvGrpSpPr>
          <a:grpSpLocks/>
        </xdr:cNvGrpSpPr>
      </xdr:nvGrpSpPr>
      <xdr:grpSpPr bwMode="auto">
        <a:xfrm>
          <a:off x="1943878" y="18992785"/>
          <a:ext cx="0" cy="102183"/>
          <a:chOff x="5475762" y="47760700"/>
          <a:chExt cx="314325" cy="230209"/>
        </a:xfrm>
      </xdr:grpSpPr>
      <xdr:cxnSp macro="">
        <xdr:nvCxnSpPr>
          <xdr:cNvPr id="2146" name="Straight Connector 2145">
            <a:extLst>
              <a:ext uri="{FF2B5EF4-FFF2-40B4-BE49-F238E27FC236}">
                <a16:creationId xmlns:a16="http://schemas.microsoft.com/office/drawing/2014/main" id="{CA987575-442B-1CEF-8B41-AA8E088F34C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47" name="Straight Connector 529">
            <a:extLst>
              <a:ext uri="{FF2B5EF4-FFF2-40B4-BE49-F238E27FC236}">
                <a16:creationId xmlns:a16="http://schemas.microsoft.com/office/drawing/2014/main" id="{3AAF0B83-FC29-9651-6851-274078BBADB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48" name="Straight Connector 531">
            <a:extLst>
              <a:ext uri="{FF2B5EF4-FFF2-40B4-BE49-F238E27FC236}">
                <a16:creationId xmlns:a16="http://schemas.microsoft.com/office/drawing/2014/main" id="{FC5BDA9D-C5CD-B7A5-DADC-C40D86B55E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49" name="Straight Connector 533">
            <a:extLst>
              <a:ext uri="{FF2B5EF4-FFF2-40B4-BE49-F238E27FC236}">
                <a16:creationId xmlns:a16="http://schemas.microsoft.com/office/drawing/2014/main" id="{AA65B3E5-E03A-3098-7FF6-2D060460A1B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0" name="Straight Connector 535">
            <a:extLst>
              <a:ext uri="{FF2B5EF4-FFF2-40B4-BE49-F238E27FC236}">
                <a16:creationId xmlns:a16="http://schemas.microsoft.com/office/drawing/2014/main" id="{AF845E15-31AD-070E-1F8A-B838CC63E44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1" name="Straight Connector 537">
            <a:extLst>
              <a:ext uri="{FF2B5EF4-FFF2-40B4-BE49-F238E27FC236}">
                <a16:creationId xmlns:a16="http://schemas.microsoft.com/office/drawing/2014/main" id="{10710AA2-8EE2-3F95-598E-474302A1A55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2" name="Group 1008">
          <a:extLst>
            <a:ext uri="{FF2B5EF4-FFF2-40B4-BE49-F238E27FC236}">
              <a16:creationId xmlns:a16="http://schemas.microsoft.com/office/drawing/2014/main" id="{8A47EA44-F3C0-4FA7-963D-67A5E25B3946}"/>
            </a:ext>
          </a:extLst>
        </xdr:cNvPr>
        <xdr:cNvGrpSpPr>
          <a:grpSpLocks/>
        </xdr:cNvGrpSpPr>
      </xdr:nvGrpSpPr>
      <xdr:grpSpPr bwMode="auto">
        <a:xfrm>
          <a:off x="1943878" y="18992785"/>
          <a:ext cx="0" cy="102183"/>
          <a:chOff x="5475762" y="47760700"/>
          <a:chExt cx="314325" cy="230209"/>
        </a:xfrm>
      </xdr:grpSpPr>
      <xdr:cxnSp macro="">
        <xdr:nvCxnSpPr>
          <xdr:cNvPr id="2153" name="Straight Connector 2152">
            <a:extLst>
              <a:ext uri="{FF2B5EF4-FFF2-40B4-BE49-F238E27FC236}">
                <a16:creationId xmlns:a16="http://schemas.microsoft.com/office/drawing/2014/main" id="{A418D108-6267-78AE-4D0D-B091FCB5C92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54" name="Straight Connector 529">
            <a:extLst>
              <a:ext uri="{FF2B5EF4-FFF2-40B4-BE49-F238E27FC236}">
                <a16:creationId xmlns:a16="http://schemas.microsoft.com/office/drawing/2014/main" id="{F0607F17-CE74-14C4-2481-EEC1CBEB2E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55" name="Straight Connector 531">
            <a:extLst>
              <a:ext uri="{FF2B5EF4-FFF2-40B4-BE49-F238E27FC236}">
                <a16:creationId xmlns:a16="http://schemas.microsoft.com/office/drawing/2014/main" id="{C999A0FF-2A08-C1B4-E716-C516F7439E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56" name="Straight Connector 533">
            <a:extLst>
              <a:ext uri="{FF2B5EF4-FFF2-40B4-BE49-F238E27FC236}">
                <a16:creationId xmlns:a16="http://schemas.microsoft.com/office/drawing/2014/main" id="{382F9D12-0FD6-FC2D-5F9C-6622E8B1967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7" name="Straight Connector 535">
            <a:extLst>
              <a:ext uri="{FF2B5EF4-FFF2-40B4-BE49-F238E27FC236}">
                <a16:creationId xmlns:a16="http://schemas.microsoft.com/office/drawing/2014/main" id="{575D502B-B6FC-DA14-65A9-19ABF679CF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58" name="Straight Connector 537">
            <a:extLst>
              <a:ext uri="{FF2B5EF4-FFF2-40B4-BE49-F238E27FC236}">
                <a16:creationId xmlns:a16="http://schemas.microsoft.com/office/drawing/2014/main" id="{5504D4F3-27DB-F86D-113F-5351B884AD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59" name="Group 1008">
          <a:extLst>
            <a:ext uri="{FF2B5EF4-FFF2-40B4-BE49-F238E27FC236}">
              <a16:creationId xmlns:a16="http://schemas.microsoft.com/office/drawing/2014/main" id="{EC2E560B-7954-4F71-B097-103ECEC18B9C}"/>
            </a:ext>
          </a:extLst>
        </xdr:cNvPr>
        <xdr:cNvGrpSpPr>
          <a:grpSpLocks/>
        </xdr:cNvGrpSpPr>
      </xdr:nvGrpSpPr>
      <xdr:grpSpPr bwMode="auto">
        <a:xfrm>
          <a:off x="1943878" y="18992785"/>
          <a:ext cx="0" cy="102183"/>
          <a:chOff x="5475762" y="47760700"/>
          <a:chExt cx="314325" cy="230209"/>
        </a:xfrm>
      </xdr:grpSpPr>
      <xdr:cxnSp macro="">
        <xdr:nvCxnSpPr>
          <xdr:cNvPr id="2160" name="Straight Connector 2159">
            <a:extLst>
              <a:ext uri="{FF2B5EF4-FFF2-40B4-BE49-F238E27FC236}">
                <a16:creationId xmlns:a16="http://schemas.microsoft.com/office/drawing/2014/main" id="{50543A8C-73D3-536E-9C0A-118338547E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1" name="Straight Connector 529">
            <a:extLst>
              <a:ext uri="{FF2B5EF4-FFF2-40B4-BE49-F238E27FC236}">
                <a16:creationId xmlns:a16="http://schemas.microsoft.com/office/drawing/2014/main" id="{2F92C0AC-1056-7153-96E2-9A5C91CF260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2" name="Straight Connector 531">
            <a:extLst>
              <a:ext uri="{FF2B5EF4-FFF2-40B4-BE49-F238E27FC236}">
                <a16:creationId xmlns:a16="http://schemas.microsoft.com/office/drawing/2014/main" id="{9E1BCD44-2291-C68D-AB6A-380A80ECFD7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63" name="Straight Connector 533">
            <a:extLst>
              <a:ext uri="{FF2B5EF4-FFF2-40B4-BE49-F238E27FC236}">
                <a16:creationId xmlns:a16="http://schemas.microsoft.com/office/drawing/2014/main" id="{E6C451A6-4413-7C19-0EAB-D08E3100F8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4" name="Straight Connector 535">
            <a:extLst>
              <a:ext uri="{FF2B5EF4-FFF2-40B4-BE49-F238E27FC236}">
                <a16:creationId xmlns:a16="http://schemas.microsoft.com/office/drawing/2014/main" id="{2D9F6E67-F5AB-6688-AD5B-94193647E75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65" name="Straight Connector 537">
            <a:extLst>
              <a:ext uri="{FF2B5EF4-FFF2-40B4-BE49-F238E27FC236}">
                <a16:creationId xmlns:a16="http://schemas.microsoft.com/office/drawing/2014/main" id="{82E37D13-FAF2-3F82-C0DE-DE385B9FC59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66" name="Group 1008">
          <a:extLst>
            <a:ext uri="{FF2B5EF4-FFF2-40B4-BE49-F238E27FC236}">
              <a16:creationId xmlns:a16="http://schemas.microsoft.com/office/drawing/2014/main" id="{B3C23A29-DE9E-4930-8978-BED3DB8D420C}"/>
            </a:ext>
          </a:extLst>
        </xdr:cNvPr>
        <xdr:cNvGrpSpPr>
          <a:grpSpLocks/>
        </xdr:cNvGrpSpPr>
      </xdr:nvGrpSpPr>
      <xdr:grpSpPr bwMode="auto">
        <a:xfrm>
          <a:off x="1943878" y="18992785"/>
          <a:ext cx="0" cy="102183"/>
          <a:chOff x="5475762" y="47760700"/>
          <a:chExt cx="314325" cy="230209"/>
        </a:xfrm>
      </xdr:grpSpPr>
      <xdr:cxnSp macro="">
        <xdr:nvCxnSpPr>
          <xdr:cNvPr id="2167" name="Straight Connector 2166">
            <a:extLst>
              <a:ext uri="{FF2B5EF4-FFF2-40B4-BE49-F238E27FC236}">
                <a16:creationId xmlns:a16="http://schemas.microsoft.com/office/drawing/2014/main" id="{A87F9C1B-A384-81E7-6566-EAF86CBECB1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68" name="Straight Connector 529">
            <a:extLst>
              <a:ext uri="{FF2B5EF4-FFF2-40B4-BE49-F238E27FC236}">
                <a16:creationId xmlns:a16="http://schemas.microsoft.com/office/drawing/2014/main" id="{0B57BB0F-0A99-6B16-D79D-D3631C1E11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69" name="Straight Connector 531">
            <a:extLst>
              <a:ext uri="{FF2B5EF4-FFF2-40B4-BE49-F238E27FC236}">
                <a16:creationId xmlns:a16="http://schemas.microsoft.com/office/drawing/2014/main" id="{18EFB18E-8BDC-AA07-586F-3C74F657305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0" name="Straight Connector 533">
            <a:extLst>
              <a:ext uri="{FF2B5EF4-FFF2-40B4-BE49-F238E27FC236}">
                <a16:creationId xmlns:a16="http://schemas.microsoft.com/office/drawing/2014/main" id="{B71B4F05-55DD-D46F-C39B-7B5FDBE5A0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1" name="Straight Connector 535">
            <a:extLst>
              <a:ext uri="{FF2B5EF4-FFF2-40B4-BE49-F238E27FC236}">
                <a16:creationId xmlns:a16="http://schemas.microsoft.com/office/drawing/2014/main" id="{9159C87A-019C-C360-6DAE-8EFFA6FD7C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2" name="Straight Connector 537">
            <a:extLst>
              <a:ext uri="{FF2B5EF4-FFF2-40B4-BE49-F238E27FC236}">
                <a16:creationId xmlns:a16="http://schemas.microsoft.com/office/drawing/2014/main" id="{15CFB34A-AA00-2112-AC00-9B5C757482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73" name="Group 1008">
          <a:extLst>
            <a:ext uri="{FF2B5EF4-FFF2-40B4-BE49-F238E27FC236}">
              <a16:creationId xmlns:a16="http://schemas.microsoft.com/office/drawing/2014/main" id="{891A9E07-8533-41B0-B3D7-9280C9D40B72}"/>
            </a:ext>
          </a:extLst>
        </xdr:cNvPr>
        <xdr:cNvGrpSpPr>
          <a:grpSpLocks/>
        </xdr:cNvGrpSpPr>
      </xdr:nvGrpSpPr>
      <xdr:grpSpPr bwMode="auto">
        <a:xfrm>
          <a:off x="1943878" y="18992785"/>
          <a:ext cx="0" cy="102183"/>
          <a:chOff x="5475762" y="47760700"/>
          <a:chExt cx="314325" cy="230209"/>
        </a:xfrm>
      </xdr:grpSpPr>
      <xdr:cxnSp macro="">
        <xdr:nvCxnSpPr>
          <xdr:cNvPr id="2174" name="Straight Connector 2173">
            <a:extLst>
              <a:ext uri="{FF2B5EF4-FFF2-40B4-BE49-F238E27FC236}">
                <a16:creationId xmlns:a16="http://schemas.microsoft.com/office/drawing/2014/main" id="{18AEAFC0-44F3-7E12-0E43-42056015AB1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75" name="Straight Connector 529">
            <a:extLst>
              <a:ext uri="{FF2B5EF4-FFF2-40B4-BE49-F238E27FC236}">
                <a16:creationId xmlns:a16="http://schemas.microsoft.com/office/drawing/2014/main" id="{B950B7CB-8B94-C955-B59A-599F620A858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76" name="Straight Connector 531">
            <a:extLst>
              <a:ext uri="{FF2B5EF4-FFF2-40B4-BE49-F238E27FC236}">
                <a16:creationId xmlns:a16="http://schemas.microsoft.com/office/drawing/2014/main" id="{66A5BFAD-24AB-8E69-53DE-690CE1930F5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77" name="Straight Connector 533">
            <a:extLst>
              <a:ext uri="{FF2B5EF4-FFF2-40B4-BE49-F238E27FC236}">
                <a16:creationId xmlns:a16="http://schemas.microsoft.com/office/drawing/2014/main" id="{58366249-6F0D-305E-00BB-A593481DF28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8" name="Straight Connector 535">
            <a:extLst>
              <a:ext uri="{FF2B5EF4-FFF2-40B4-BE49-F238E27FC236}">
                <a16:creationId xmlns:a16="http://schemas.microsoft.com/office/drawing/2014/main" id="{34DF1131-8B9D-E5EF-9664-EC576CC6BD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79" name="Straight Connector 537">
            <a:extLst>
              <a:ext uri="{FF2B5EF4-FFF2-40B4-BE49-F238E27FC236}">
                <a16:creationId xmlns:a16="http://schemas.microsoft.com/office/drawing/2014/main" id="{813EA973-04C3-5590-275D-E6C554F9E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0" name="Group 1008">
          <a:extLst>
            <a:ext uri="{FF2B5EF4-FFF2-40B4-BE49-F238E27FC236}">
              <a16:creationId xmlns:a16="http://schemas.microsoft.com/office/drawing/2014/main" id="{0634EB74-E22D-406A-81C9-F70DDFDD19FF}"/>
            </a:ext>
          </a:extLst>
        </xdr:cNvPr>
        <xdr:cNvGrpSpPr>
          <a:grpSpLocks/>
        </xdr:cNvGrpSpPr>
      </xdr:nvGrpSpPr>
      <xdr:grpSpPr bwMode="auto">
        <a:xfrm>
          <a:off x="1943878" y="18992785"/>
          <a:ext cx="0" cy="102183"/>
          <a:chOff x="5475762" y="47760700"/>
          <a:chExt cx="314325" cy="230209"/>
        </a:xfrm>
      </xdr:grpSpPr>
      <xdr:cxnSp macro="">
        <xdr:nvCxnSpPr>
          <xdr:cNvPr id="2181" name="Straight Connector 2180">
            <a:extLst>
              <a:ext uri="{FF2B5EF4-FFF2-40B4-BE49-F238E27FC236}">
                <a16:creationId xmlns:a16="http://schemas.microsoft.com/office/drawing/2014/main" id="{A8C858A5-28A6-E098-3018-8CD10D145E4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2" name="Straight Connector 529">
            <a:extLst>
              <a:ext uri="{FF2B5EF4-FFF2-40B4-BE49-F238E27FC236}">
                <a16:creationId xmlns:a16="http://schemas.microsoft.com/office/drawing/2014/main" id="{83AEECCD-A639-272B-2169-05ED2D3BABC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83" name="Straight Connector 531">
            <a:extLst>
              <a:ext uri="{FF2B5EF4-FFF2-40B4-BE49-F238E27FC236}">
                <a16:creationId xmlns:a16="http://schemas.microsoft.com/office/drawing/2014/main" id="{4301D94F-F478-64F5-7DDF-829AC481B5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84" name="Straight Connector 533">
            <a:extLst>
              <a:ext uri="{FF2B5EF4-FFF2-40B4-BE49-F238E27FC236}">
                <a16:creationId xmlns:a16="http://schemas.microsoft.com/office/drawing/2014/main" id="{90B258BA-6BEC-0816-A1FE-D3242261884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5" name="Straight Connector 535">
            <a:extLst>
              <a:ext uri="{FF2B5EF4-FFF2-40B4-BE49-F238E27FC236}">
                <a16:creationId xmlns:a16="http://schemas.microsoft.com/office/drawing/2014/main" id="{1BDFF054-538B-7427-4DAF-51C951938C4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86" name="Straight Connector 537">
            <a:extLst>
              <a:ext uri="{FF2B5EF4-FFF2-40B4-BE49-F238E27FC236}">
                <a16:creationId xmlns:a16="http://schemas.microsoft.com/office/drawing/2014/main" id="{2FAC3B7C-ACBC-42C7-23BE-483ED054EE3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87" name="Group 1008">
          <a:extLst>
            <a:ext uri="{FF2B5EF4-FFF2-40B4-BE49-F238E27FC236}">
              <a16:creationId xmlns:a16="http://schemas.microsoft.com/office/drawing/2014/main" id="{6094E2B1-C172-4A5C-B19A-3285A77BD97C}"/>
            </a:ext>
          </a:extLst>
        </xdr:cNvPr>
        <xdr:cNvGrpSpPr>
          <a:grpSpLocks/>
        </xdr:cNvGrpSpPr>
      </xdr:nvGrpSpPr>
      <xdr:grpSpPr bwMode="auto">
        <a:xfrm>
          <a:off x="1943878" y="18992785"/>
          <a:ext cx="0" cy="102183"/>
          <a:chOff x="5475762" y="47760700"/>
          <a:chExt cx="314325" cy="230209"/>
        </a:xfrm>
      </xdr:grpSpPr>
      <xdr:cxnSp macro="">
        <xdr:nvCxnSpPr>
          <xdr:cNvPr id="2188" name="Straight Connector 2187">
            <a:extLst>
              <a:ext uri="{FF2B5EF4-FFF2-40B4-BE49-F238E27FC236}">
                <a16:creationId xmlns:a16="http://schemas.microsoft.com/office/drawing/2014/main" id="{97494391-B9F9-3728-8C83-DD7721EA5F5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89" name="Straight Connector 529">
            <a:extLst>
              <a:ext uri="{FF2B5EF4-FFF2-40B4-BE49-F238E27FC236}">
                <a16:creationId xmlns:a16="http://schemas.microsoft.com/office/drawing/2014/main" id="{9346B456-6FBA-4AF2-D8A6-E348BEDC7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0" name="Straight Connector 531">
            <a:extLst>
              <a:ext uri="{FF2B5EF4-FFF2-40B4-BE49-F238E27FC236}">
                <a16:creationId xmlns:a16="http://schemas.microsoft.com/office/drawing/2014/main" id="{358647B3-CEB7-3AF7-581B-13572982B4B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1" name="Straight Connector 533">
            <a:extLst>
              <a:ext uri="{FF2B5EF4-FFF2-40B4-BE49-F238E27FC236}">
                <a16:creationId xmlns:a16="http://schemas.microsoft.com/office/drawing/2014/main" id="{38EC2609-87A7-57AE-2C99-E3EAFDCFB0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2" name="Straight Connector 535">
            <a:extLst>
              <a:ext uri="{FF2B5EF4-FFF2-40B4-BE49-F238E27FC236}">
                <a16:creationId xmlns:a16="http://schemas.microsoft.com/office/drawing/2014/main" id="{2809DD7D-EE51-3001-AD24-F8A14BCA9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3" name="Straight Connector 537">
            <a:extLst>
              <a:ext uri="{FF2B5EF4-FFF2-40B4-BE49-F238E27FC236}">
                <a16:creationId xmlns:a16="http://schemas.microsoft.com/office/drawing/2014/main" id="{587C2879-EBD1-EC27-6DC5-04D7976583C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194" name="Group 1008">
          <a:extLst>
            <a:ext uri="{FF2B5EF4-FFF2-40B4-BE49-F238E27FC236}">
              <a16:creationId xmlns:a16="http://schemas.microsoft.com/office/drawing/2014/main" id="{08B56EA1-E9AE-4F3A-B2B9-F71029518E38}"/>
            </a:ext>
          </a:extLst>
        </xdr:cNvPr>
        <xdr:cNvGrpSpPr>
          <a:grpSpLocks/>
        </xdr:cNvGrpSpPr>
      </xdr:nvGrpSpPr>
      <xdr:grpSpPr bwMode="auto">
        <a:xfrm>
          <a:off x="1943878" y="18992785"/>
          <a:ext cx="0" cy="102183"/>
          <a:chOff x="5475762" y="47760700"/>
          <a:chExt cx="314325" cy="230209"/>
        </a:xfrm>
      </xdr:grpSpPr>
      <xdr:cxnSp macro="">
        <xdr:nvCxnSpPr>
          <xdr:cNvPr id="2195" name="Straight Connector 2194">
            <a:extLst>
              <a:ext uri="{FF2B5EF4-FFF2-40B4-BE49-F238E27FC236}">
                <a16:creationId xmlns:a16="http://schemas.microsoft.com/office/drawing/2014/main" id="{BEA3479F-81F5-1430-22EA-7603F1FAA7A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196" name="Straight Connector 529">
            <a:extLst>
              <a:ext uri="{FF2B5EF4-FFF2-40B4-BE49-F238E27FC236}">
                <a16:creationId xmlns:a16="http://schemas.microsoft.com/office/drawing/2014/main" id="{0A495F9F-62BC-058A-1381-0C5DD6AE9EA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197" name="Straight Connector 531">
            <a:extLst>
              <a:ext uri="{FF2B5EF4-FFF2-40B4-BE49-F238E27FC236}">
                <a16:creationId xmlns:a16="http://schemas.microsoft.com/office/drawing/2014/main" id="{1EB4A555-815F-BBD9-D1D2-D6802259C2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198" name="Straight Connector 533">
            <a:extLst>
              <a:ext uri="{FF2B5EF4-FFF2-40B4-BE49-F238E27FC236}">
                <a16:creationId xmlns:a16="http://schemas.microsoft.com/office/drawing/2014/main" id="{CAF0D6F0-6688-10E1-D418-D11C842783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199" name="Straight Connector 535">
            <a:extLst>
              <a:ext uri="{FF2B5EF4-FFF2-40B4-BE49-F238E27FC236}">
                <a16:creationId xmlns:a16="http://schemas.microsoft.com/office/drawing/2014/main" id="{488E7372-424B-5AAB-19DF-A00F403D8A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0" name="Straight Connector 537">
            <a:extLst>
              <a:ext uri="{FF2B5EF4-FFF2-40B4-BE49-F238E27FC236}">
                <a16:creationId xmlns:a16="http://schemas.microsoft.com/office/drawing/2014/main" id="{1FE12E66-3F9E-82EB-CEAC-317BDFADC13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96</xdr:row>
      <xdr:rowOff>104775</xdr:rowOff>
    </xdr:from>
    <xdr:to>
      <xdr:col>6</xdr:col>
      <xdr:colOff>0</xdr:colOff>
      <xdr:row>97</xdr:row>
      <xdr:rowOff>19050</xdr:rowOff>
    </xdr:to>
    <xdr:grpSp>
      <xdr:nvGrpSpPr>
        <xdr:cNvPr id="2201" name="Group 1008">
          <a:extLst>
            <a:ext uri="{FF2B5EF4-FFF2-40B4-BE49-F238E27FC236}">
              <a16:creationId xmlns:a16="http://schemas.microsoft.com/office/drawing/2014/main" id="{97F6F6DA-A208-41C7-B26D-8ED073578234}"/>
            </a:ext>
          </a:extLst>
        </xdr:cNvPr>
        <xdr:cNvGrpSpPr>
          <a:grpSpLocks/>
        </xdr:cNvGrpSpPr>
      </xdr:nvGrpSpPr>
      <xdr:grpSpPr bwMode="auto">
        <a:xfrm>
          <a:off x="1943878" y="18992785"/>
          <a:ext cx="0" cy="102183"/>
          <a:chOff x="5475762" y="47760700"/>
          <a:chExt cx="314325" cy="230209"/>
        </a:xfrm>
      </xdr:grpSpPr>
      <xdr:cxnSp macro="">
        <xdr:nvCxnSpPr>
          <xdr:cNvPr id="2202" name="Straight Connector 2201">
            <a:extLst>
              <a:ext uri="{FF2B5EF4-FFF2-40B4-BE49-F238E27FC236}">
                <a16:creationId xmlns:a16="http://schemas.microsoft.com/office/drawing/2014/main" id="{B6C75E10-6DEA-642E-B3F1-9D901C71DD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03" name="Straight Connector 529">
            <a:extLst>
              <a:ext uri="{FF2B5EF4-FFF2-40B4-BE49-F238E27FC236}">
                <a16:creationId xmlns:a16="http://schemas.microsoft.com/office/drawing/2014/main" id="{71C4F983-385A-C3A1-AFD6-8710D84A1C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04" name="Straight Connector 531">
            <a:extLst>
              <a:ext uri="{FF2B5EF4-FFF2-40B4-BE49-F238E27FC236}">
                <a16:creationId xmlns:a16="http://schemas.microsoft.com/office/drawing/2014/main" id="{2ECC2006-46F8-7940-BE9C-AEF1DD1495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05" name="Straight Connector 533">
            <a:extLst>
              <a:ext uri="{FF2B5EF4-FFF2-40B4-BE49-F238E27FC236}">
                <a16:creationId xmlns:a16="http://schemas.microsoft.com/office/drawing/2014/main" id="{42C0B43B-1000-97DD-CD30-EEF9A001B2B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6" name="Straight Connector 535">
            <a:extLst>
              <a:ext uri="{FF2B5EF4-FFF2-40B4-BE49-F238E27FC236}">
                <a16:creationId xmlns:a16="http://schemas.microsoft.com/office/drawing/2014/main" id="{D16A31C1-86E5-ABF6-7E2D-AC5D8ACD84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07" name="Straight Connector 537">
            <a:extLst>
              <a:ext uri="{FF2B5EF4-FFF2-40B4-BE49-F238E27FC236}">
                <a16:creationId xmlns:a16="http://schemas.microsoft.com/office/drawing/2014/main" id="{6E4E714E-3F35-1855-5E2C-5D74C781F8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93</xdr:row>
      <xdr:rowOff>57150</xdr:rowOff>
    </xdr:from>
    <xdr:to>
      <xdr:col>17</xdr:col>
      <xdr:colOff>0</xdr:colOff>
      <xdr:row>95</xdr:row>
      <xdr:rowOff>0</xdr:rowOff>
    </xdr:to>
    <xdr:sp macro="" textlink="">
      <xdr:nvSpPr>
        <xdr:cNvPr id="2208" name="AutoShape 46">
          <a:extLst>
            <a:ext uri="{FF2B5EF4-FFF2-40B4-BE49-F238E27FC236}">
              <a16:creationId xmlns:a16="http://schemas.microsoft.com/office/drawing/2014/main" id="{81F9A224-5CE7-4C66-8D0F-6FB763F15D6B}"/>
            </a:ext>
          </a:extLst>
        </xdr:cNvPr>
        <xdr:cNvSpPr>
          <a:spLocks noChangeArrowheads="1"/>
        </xdr:cNvSpPr>
      </xdr:nvSpPr>
      <xdr:spPr bwMode="auto">
        <a:xfrm>
          <a:off x="4895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93</xdr:row>
      <xdr:rowOff>57150</xdr:rowOff>
    </xdr:from>
    <xdr:to>
      <xdr:col>19</xdr:col>
      <xdr:colOff>0</xdr:colOff>
      <xdr:row>95</xdr:row>
      <xdr:rowOff>0</xdr:rowOff>
    </xdr:to>
    <xdr:sp macro="" textlink="">
      <xdr:nvSpPr>
        <xdr:cNvPr id="2209" name="AutoShape 46">
          <a:extLst>
            <a:ext uri="{FF2B5EF4-FFF2-40B4-BE49-F238E27FC236}">
              <a16:creationId xmlns:a16="http://schemas.microsoft.com/office/drawing/2014/main" id="{98FBE6CB-FCBD-40B7-B8F0-D47D50F5EF29}"/>
            </a:ext>
          </a:extLst>
        </xdr:cNvPr>
        <xdr:cNvSpPr>
          <a:spLocks noChangeArrowheads="1"/>
        </xdr:cNvSpPr>
      </xdr:nvSpPr>
      <xdr:spPr bwMode="auto">
        <a:xfrm>
          <a:off x="5467350" y="17821275"/>
          <a:ext cx="285750" cy="323850"/>
        </a:xfrm>
        <a:prstGeom prst="triangle">
          <a:avLst>
            <a:gd name="adj" fmla="val 50000"/>
          </a:avLst>
        </a:prstGeom>
        <a:solidFill>
          <a:schemeClr val="bg1"/>
        </a:solidFill>
        <a:ln w="9525">
          <a:solidFill>
            <a:srgbClr val="000000"/>
          </a:solidFill>
          <a:miter lim="800000"/>
          <a:headEnd/>
          <a:tailEnd/>
        </a:ln>
      </xdr:spPr>
    </xdr:sp>
    <xdr:clientData/>
  </xdr:twoCellAnchor>
  <xdr:twoCellAnchor>
    <xdr:from>
      <xdr:col>20</xdr:col>
      <xdr:colOff>0</xdr:colOff>
      <xdr:row>93</xdr:row>
      <xdr:rowOff>57150</xdr:rowOff>
    </xdr:from>
    <xdr:to>
      <xdr:col>21</xdr:col>
      <xdr:colOff>0</xdr:colOff>
      <xdr:row>95</xdr:row>
      <xdr:rowOff>0</xdr:rowOff>
    </xdr:to>
    <xdr:sp macro="" textlink="">
      <xdr:nvSpPr>
        <xdr:cNvPr id="2210" name="AutoShape 46">
          <a:extLst>
            <a:ext uri="{FF2B5EF4-FFF2-40B4-BE49-F238E27FC236}">
              <a16:creationId xmlns:a16="http://schemas.microsoft.com/office/drawing/2014/main" id="{B1D80ED9-B840-4EB3-BD0A-55AD4C87B3B2}"/>
            </a:ext>
          </a:extLst>
        </xdr:cNvPr>
        <xdr:cNvSpPr>
          <a:spLocks noChangeArrowheads="1"/>
        </xdr:cNvSpPr>
      </xdr:nvSpPr>
      <xdr:spPr bwMode="auto">
        <a:xfrm>
          <a:off x="6038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93</xdr:row>
      <xdr:rowOff>57150</xdr:rowOff>
    </xdr:from>
    <xdr:to>
      <xdr:col>23</xdr:col>
      <xdr:colOff>0</xdr:colOff>
      <xdr:row>95</xdr:row>
      <xdr:rowOff>0</xdr:rowOff>
    </xdr:to>
    <xdr:sp macro="" textlink="">
      <xdr:nvSpPr>
        <xdr:cNvPr id="2211" name="AutoShape 46">
          <a:extLst>
            <a:ext uri="{FF2B5EF4-FFF2-40B4-BE49-F238E27FC236}">
              <a16:creationId xmlns:a16="http://schemas.microsoft.com/office/drawing/2014/main" id="{22285D65-BC26-4367-B366-2F8B06B116B5}"/>
            </a:ext>
          </a:extLst>
        </xdr:cNvPr>
        <xdr:cNvSpPr>
          <a:spLocks noChangeArrowheads="1"/>
        </xdr:cNvSpPr>
      </xdr:nvSpPr>
      <xdr:spPr bwMode="auto">
        <a:xfrm>
          <a:off x="6725816" y="18174089"/>
          <a:ext cx="281863" cy="331625"/>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93</xdr:row>
      <xdr:rowOff>57150</xdr:rowOff>
    </xdr:from>
    <xdr:to>
      <xdr:col>25</xdr:col>
      <xdr:colOff>0</xdr:colOff>
      <xdr:row>95</xdr:row>
      <xdr:rowOff>0</xdr:rowOff>
    </xdr:to>
    <xdr:sp macro="" textlink="">
      <xdr:nvSpPr>
        <xdr:cNvPr id="2212" name="AutoShape 46">
          <a:extLst>
            <a:ext uri="{FF2B5EF4-FFF2-40B4-BE49-F238E27FC236}">
              <a16:creationId xmlns:a16="http://schemas.microsoft.com/office/drawing/2014/main" id="{69BF78EB-B3F9-49D6-9724-DE096FCF2776}"/>
            </a:ext>
          </a:extLst>
        </xdr:cNvPr>
        <xdr:cNvSpPr>
          <a:spLocks noChangeArrowheads="1"/>
        </xdr:cNvSpPr>
      </xdr:nvSpPr>
      <xdr:spPr bwMode="auto">
        <a:xfrm>
          <a:off x="7181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93</xdr:row>
      <xdr:rowOff>57150</xdr:rowOff>
    </xdr:from>
    <xdr:to>
      <xdr:col>27</xdr:col>
      <xdr:colOff>0</xdr:colOff>
      <xdr:row>95</xdr:row>
      <xdr:rowOff>0</xdr:rowOff>
    </xdr:to>
    <xdr:sp macro="" textlink="">
      <xdr:nvSpPr>
        <xdr:cNvPr id="2213" name="AutoShape 46">
          <a:extLst>
            <a:ext uri="{FF2B5EF4-FFF2-40B4-BE49-F238E27FC236}">
              <a16:creationId xmlns:a16="http://schemas.microsoft.com/office/drawing/2014/main" id="{7E645E88-EBF7-4796-BD68-FDE486E5DC9E}"/>
            </a:ext>
          </a:extLst>
        </xdr:cNvPr>
        <xdr:cNvSpPr>
          <a:spLocks noChangeArrowheads="1"/>
        </xdr:cNvSpPr>
      </xdr:nvSpPr>
      <xdr:spPr bwMode="auto">
        <a:xfrm>
          <a:off x="7753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93</xdr:row>
      <xdr:rowOff>57150</xdr:rowOff>
    </xdr:from>
    <xdr:to>
      <xdr:col>29</xdr:col>
      <xdr:colOff>0</xdr:colOff>
      <xdr:row>95</xdr:row>
      <xdr:rowOff>0</xdr:rowOff>
    </xdr:to>
    <xdr:sp macro="" textlink="">
      <xdr:nvSpPr>
        <xdr:cNvPr id="2214" name="AutoShape 46">
          <a:extLst>
            <a:ext uri="{FF2B5EF4-FFF2-40B4-BE49-F238E27FC236}">
              <a16:creationId xmlns:a16="http://schemas.microsoft.com/office/drawing/2014/main" id="{83EE9D46-48DC-4109-A3CD-80BB24AE4CBC}"/>
            </a:ext>
          </a:extLst>
        </xdr:cNvPr>
        <xdr:cNvSpPr>
          <a:spLocks noChangeArrowheads="1"/>
        </xdr:cNvSpPr>
      </xdr:nvSpPr>
      <xdr:spPr bwMode="auto">
        <a:xfrm>
          <a:off x="8382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93</xdr:row>
      <xdr:rowOff>57150</xdr:rowOff>
    </xdr:from>
    <xdr:to>
      <xdr:col>31</xdr:col>
      <xdr:colOff>0</xdr:colOff>
      <xdr:row>95</xdr:row>
      <xdr:rowOff>0</xdr:rowOff>
    </xdr:to>
    <xdr:sp macro="" textlink="">
      <xdr:nvSpPr>
        <xdr:cNvPr id="2215" name="AutoShape 46">
          <a:extLst>
            <a:ext uri="{FF2B5EF4-FFF2-40B4-BE49-F238E27FC236}">
              <a16:creationId xmlns:a16="http://schemas.microsoft.com/office/drawing/2014/main" id="{8EDC9703-E0A5-4E6D-AF9C-AC649926D45B}"/>
            </a:ext>
          </a:extLst>
        </xdr:cNvPr>
        <xdr:cNvSpPr>
          <a:spLocks noChangeArrowheads="1"/>
        </xdr:cNvSpPr>
      </xdr:nvSpPr>
      <xdr:spPr bwMode="auto">
        <a:xfrm>
          <a:off x="8953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93</xdr:row>
      <xdr:rowOff>57150</xdr:rowOff>
    </xdr:from>
    <xdr:to>
      <xdr:col>33</xdr:col>
      <xdr:colOff>0</xdr:colOff>
      <xdr:row>95</xdr:row>
      <xdr:rowOff>0</xdr:rowOff>
    </xdr:to>
    <xdr:sp macro="" textlink="">
      <xdr:nvSpPr>
        <xdr:cNvPr id="2216" name="AutoShape 46">
          <a:extLst>
            <a:ext uri="{FF2B5EF4-FFF2-40B4-BE49-F238E27FC236}">
              <a16:creationId xmlns:a16="http://schemas.microsoft.com/office/drawing/2014/main" id="{987D1A91-B449-4244-A3F8-F40B50961467}"/>
            </a:ext>
          </a:extLst>
        </xdr:cNvPr>
        <xdr:cNvSpPr>
          <a:spLocks noChangeArrowheads="1"/>
        </xdr:cNvSpPr>
      </xdr:nvSpPr>
      <xdr:spPr bwMode="auto">
        <a:xfrm>
          <a:off x="9525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93</xdr:row>
      <xdr:rowOff>57150</xdr:rowOff>
    </xdr:from>
    <xdr:to>
      <xdr:col>35</xdr:col>
      <xdr:colOff>0</xdr:colOff>
      <xdr:row>95</xdr:row>
      <xdr:rowOff>0</xdr:rowOff>
    </xdr:to>
    <xdr:sp macro="" textlink="">
      <xdr:nvSpPr>
        <xdr:cNvPr id="2217" name="AutoShape 46">
          <a:extLst>
            <a:ext uri="{FF2B5EF4-FFF2-40B4-BE49-F238E27FC236}">
              <a16:creationId xmlns:a16="http://schemas.microsoft.com/office/drawing/2014/main" id="{80C2EC71-4BB5-43A4-8010-3ABF2FA92020}"/>
            </a:ext>
          </a:extLst>
        </xdr:cNvPr>
        <xdr:cNvSpPr>
          <a:spLocks noChangeArrowheads="1"/>
        </xdr:cNvSpPr>
      </xdr:nvSpPr>
      <xdr:spPr bwMode="auto">
        <a:xfrm>
          <a:off x="10945906" y="18291362"/>
          <a:ext cx="349623" cy="319367"/>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93</xdr:row>
      <xdr:rowOff>57150</xdr:rowOff>
    </xdr:from>
    <xdr:to>
      <xdr:col>37</xdr:col>
      <xdr:colOff>0</xdr:colOff>
      <xdr:row>95</xdr:row>
      <xdr:rowOff>0</xdr:rowOff>
    </xdr:to>
    <xdr:sp macro="" textlink="">
      <xdr:nvSpPr>
        <xdr:cNvPr id="2218" name="AutoShape 46">
          <a:extLst>
            <a:ext uri="{FF2B5EF4-FFF2-40B4-BE49-F238E27FC236}">
              <a16:creationId xmlns:a16="http://schemas.microsoft.com/office/drawing/2014/main" id="{FCC940AD-37C8-43D8-A592-40C3189C22C0}"/>
            </a:ext>
          </a:extLst>
        </xdr:cNvPr>
        <xdr:cNvSpPr>
          <a:spLocks noChangeArrowheads="1"/>
        </xdr:cNvSpPr>
      </xdr:nvSpPr>
      <xdr:spPr bwMode="auto">
        <a:xfrm>
          <a:off x="10668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38</xdr:col>
      <xdr:colOff>0</xdr:colOff>
      <xdr:row>93</xdr:row>
      <xdr:rowOff>57150</xdr:rowOff>
    </xdr:from>
    <xdr:to>
      <xdr:col>39</xdr:col>
      <xdr:colOff>0</xdr:colOff>
      <xdr:row>95</xdr:row>
      <xdr:rowOff>0</xdr:rowOff>
    </xdr:to>
    <xdr:sp macro="" textlink="">
      <xdr:nvSpPr>
        <xdr:cNvPr id="2219" name="AutoShape 46">
          <a:extLst>
            <a:ext uri="{FF2B5EF4-FFF2-40B4-BE49-F238E27FC236}">
              <a16:creationId xmlns:a16="http://schemas.microsoft.com/office/drawing/2014/main" id="{DA5E19A7-4AD7-45AA-9B69-ED4594768046}"/>
            </a:ext>
          </a:extLst>
        </xdr:cNvPr>
        <xdr:cNvSpPr>
          <a:spLocks noChangeArrowheads="1"/>
        </xdr:cNvSpPr>
      </xdr:nvSpPr>
      <xdr:spPr bwMode="auto">
        <a:xfrm>
          <a:off x="11239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93</xdr:row>
      <xdr:rowOff>57150</xdr:rowOff>
    </xdr:from>
    <xdr:to>
      <xdr:col>41</xdr:col>
      <xdr:colOff>0</xdr:colOff>
      <xdr:row>95</xdr:row>
      <xdr:rowOff>0</xdr:rowOff>
    </xdr:to>
    <xdr:sp macro="" textlink="">
      <xdr:nvSpPr>
        <xdr:cNvPr id="2220" name="AutoShape 46">
          <a:extLst>
            <a:ext uri="{FF2B5EF4-FFF2-40B4-BE49-F238E27FC236}">
              <a16:creationId xmlns:a16="http://schemas.microsoft.com/office/drawing/2014/main" id="{7DE15E40-E46E-45D1-BADD-F8E22F9C6ED1}"/>
            </a:ext>
          </a:extLst>
        </xdr:cNvPr>
        <xdr:cNvSpPr>
          <a:spLocks noChangeArrowheads="1"/>
        </xdr:cNvSpPr>
      </xdr:nvSpPr>
      <xdr:spPr bwMode="auto">
        <a:xfrm>
          <a:off x="118110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93</xdr:row>
      <xdr:rowOff>57150</xdr:rowOff>
    </xdr:from>
    <xdr:to>
      <xdr:col>43</xdr:col>
      <xdr:colOff>0</xdr:colOff>
      <xdr:row>95</xdr:row>
      <xdr:rowOff>0</xdr:rowOff>
    </xdr:to>
    <xdr:sp macro="" textlink="">
      <xdr:nvSpPr>
        <xdr:cNvPr id="2221" name="AutoShape 46">
          <a:extLst>
            <a:ext uri="{FF2B5EF4-FFF2-40B4-BE49-F238E27FC236}">
              <a16:creationId xmlns:a16="http://schemas.microsoft.com/office/drawing/2014/main" id="{D86AA60A-B234-4174-BCB8-30FBEDA2492F}"/>
            </a:ext>
          </a:extLst>
        </xdr:cNvPr>
        <xdr:cNvSpPr>
          <a:spLocks noChangeArrowheads="1"/>
        </xdr:cNvSpPr>
      </xdr:nvSpPr>
      <xdr:spPr bwMode="auto">
        <a:xfrm>
          <a:off x="1238250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93</xdr:row>
      <xdr:rowOff>57150</xdr:rowOff>
    </xdr:from>
    <xdr:to>
      <xdr:col>45</xdr:col>
      <xdr:colOff>0</xdr:colOff>
      <xdr:row>95</xdr:row>
      <xdr:rowOff>0</xdr:rowOff>
    </xdr:to>
    <xdr:sp macro="" textlink="">
      <xdr:nvSpPr>
        <xdr:cNvPr id="2222" name="AutoShape 46">
          <a:extLst>
            <a:ext uri="{FF2B5EF4-FFF2-40B4-BE49-F238E27FC236}">
              <a16:creationId xmlns:a16="http://schemas.microsoft.com/office/drawing/2014/main" id="{A2D0D83D-2EB9-41B6-8EE9-3E510C64B908}"/>
            </a:ext>
          </a:extLst>
        </xdr:cNvPr>
        <xdr:cNvSpPr>
          <a:spLocks noChangeArrowheads="1"/>
        </xdr:cNvSpPr>
      </xdr:nvSpPr>
      <xdr:spPr bwMode="auto">
        <a:xfrm>
          <a:off x="12954000" y="17821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0</xdr:colOff>
      <xdr:row>93</xdr:row>
      <xdr:rowOff>57150</xdr:rowOff>
    </xdr:from>
    <xdr:to>
      <xdr:col>11</xdr:col>
      <xdr:colOff>0</xdr:colOff>
      <xdr:row>95</xdr:row>
      <xdr:rowOff>0</xdr:rowOff>
    </xdr:to>
    <xdr:sp macro="" textlink="">
      <xdr:nvSpPr>
        <xdr:cNvPr id="2223" name="AutoShape 46">
          <a:extLst>
            <a:ext uri="{FF2B5EF4-FFF2-40B4-BE49-F238E27FC236}">
              <a16:creationId xmlns:a16="http://schemas.microsoft.com/office/drawing/2014/main" id="{06776669-05F0-4769-93BD-03FEB4A8F573}"/>
            </a:ext>
          </a:extLst>
        </xdr:cNvPr>
        <xdr:cNvSpPr>
          <a:spLocks noChangeArrowheads="1"/>
        </xdr:cNvSpPr>
      </xdr:nvSpPr>
      <xdr:spPr bwMode="auto">
        <a:xfrm>
          <a:off x="3098030" y="18683817"/>
          <a:ext cx="346364" cy="32769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93</xdr:row>
      <xdr:rowOff>57150</xdr:rowOff>
    </xdr:from>
    <xdr:to>
      <xdr:col>13</xdr:col>
      <xdr:colOff>0</xdr:colOff>
      <xdr:row>95</xdr:row>
      <xdr:rowOff>0</xdr:rowOff>
    </xdr:to>
    <xdr:sp macro="" textlink="">
      <xdr:nvSpPr>
        <xdr:cNvPr id="2224" name="AutoShape 46">
          <a:extLst>
            <a:ext uri="{FF2B5EF4-FFF2-40B4-BE49-F238E27FC236}">
              <a16:creationId xmlns:a16="http://schemas.microsoft.com/office/drawing/2014/main" id="{963BDE6A-A2C7-4D21-A2CC-BEC52099A8DA}"/>
            </a:ext>
          </a:extLst>
        </xdr:cNvPr>
        <xdr:cNvSpPr>
          <a:spLocks noChangeArrowheads="1"/>
        </xdr:cNvSpPr>
      </xdr:nvSpPr>
      <xdr:spPr bwMode="auto">
        <a:xfrm>
          <a:off x="37528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93</xdr:row>
      <xdr:rowOff>57150</xdr:rowOff>
    </xdr:from>
    <xdr:to>
      <xdr:col>15</xdr:col>
      <xdr:colOff>0</xdr:colOff>
      <xdr:row>95</xdr:row>
      <xdr:rowOff>0</xdr:rowOff>
    </xdr:to>
    <xdr:sp macro="" textlink="">
      <xdr:nvSpPr>
        <xdr:cNvPr id="2225" name="AutoShape 46">
          <a:extLst>
            <a:ext uri="{FF2B5EF4-FFF2-40B4-BE49-F238E27FC236}">
              <a16:creationId xmlns:a16="http://schemas.microsoft.com/office/drawing/2014/main" id="{E0813ABB-635E-4617-AC17-8EEFCDF05CC0}"/>
            </a:ext>
          </a:extLst>
        </xdr:cNvPr>
        <xdr:cNvSpPr>
          <a:spLocks noChangeArrowheads="1"/>
        </xdr:cNvSpPr>
      </xdr:nvSpPr>
      <xdr:spPr bwMode="auto">
        <a:xfrm>
          <a:off x="4324350" y="17821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93</xdr:row>
      <xdr:rowOff>57150</xdr:rowOff>
    </xdr:from>
    <xdr:to>
      <xdr:col>9</xdr:col>
      <xdr:colOff>0</xdr:colOff>
      <xdr:row>95</xdr:row>
      <xdr:rowOff>0</xdr:rowOff>
    </xdr:to>
    <xdr:sp macro="" textlink="">
      <xdr:nvSpPr>
        <xdr:cNvPr id="2226" name="AutoShape 46">
          <a:extLst>
            <a:ext uri="{FF2B5EF4-FFF2-40B4-BE49-F238E27FC236}">
              <a16:creationId xmlns:a16="http://schemas.microsoft.com/office/drawing/2014/main" id="{F45AA2B9-DF68-4542-93A5-DC8F50C3A0F8}"/>
            </a:ext>
          </a:extLst>
        </xdr:cNvPr>
        <xdr:cNvSpPr>
          <a:spLocks noChangeArrowheads="1"/>
        </xdr:cNvSpPr>
      </xdr:nvSpPr>
      <xdr:spPr bwMode="auto">
        <a:xfrm>
          <a:off x="2409825" y="17821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93</xdr:row>
      <xdr:rowOff>115137</xdr:rowOff>
    </xdr:from>
    <xdr:to>
      <xdr:col>7</xdr:col>
      <xdr:colOff>0</xdr:colOff>
      <xdr:row>95</xdr:row>
      <xdr:rowOff>0</xdr:rowOff>
    </xdr:to>
    <xdr:sp macro="" textlink="">
      <xdr:nvSpPr>
        <xdr:cNvPr id="2227" name="AutoShape 46">
          <a:extLst>
            <a:ext uri="{FF2B5EF4-FFF2-40B4-BE49-F238E27FC236}">
              <a16:creationId xmlns:a16="http://schemas.microsoft.com/office/drawing/2014/main" id="{1D5B3473-0DDC-4043-959F-24EFCFE2C164}"/>
            </a:ext>
          </a:extLst>
        </xdr:cNvPr>
        <xdr:cNvSpPr>
          <a:spLocks noChangeArrowheads="1"/>
        </xdr:cNvSpPr>
      </xdr:nvSpPr>
      <xdr:spPr bwMode="auto">
        <a:xfrm>
          <a:off x="1779396" y="18421978"/>
          <a:ext cx="345412" cy="261676"/>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93</xdr:row>
      <xdr:rowOff>57150</xdr:rowOff>
    </xdr:from>
    <xdr:to>
      <xdr:col>5</xdr:col>
      <xdr:colOff>0</xdr:colOff>
      <xdr:row>95</xdr:row>
      <xdr:rowOff>0</xdr:rowOff>
    </xdr:to>
    <xdr:sp macro="" textlink="">
      <xdr:nvSpPr>
        <xdr:cNvPr id="2228" name="AutoShape 46">
          <a:extLst>
            <a:ext uri="{FF2B5EF4-FFF2-40B4-BE49-F238E27FC236}">
              <a16:creationId xmlns:a16="http://schemas.microsoft.com/office/drawing/2014/main" id="{C65CCE24-D67F-4D71-9292-9C260408530F}"/>
            </a:ext>
          </a:extLst>
        </xdr:cNvPr>
        <xdr:cNvSpPr>
          <a:spLocks noChangeArrowheads="1"/>
        </xdr:cNvSpPr>
      </xdr:nvSpPr>
      <xdr:spPr bwMode="auto">
        <a:xfrm>
          <a:off x="1095375" y="17821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93</xdr:row>
      <xdr:rowOff>57150</xdr:rowOff>
    </xdr:from>
    <xdr:to>
      <xdr:col>3</xdr:col>
      <xdr:colOff>0</xdr:colOff>
      <xdr:row>95</xdr:row>
      <xdr:rowOff>0</xdr:rowOff>
    </xdr:to>
    <xdr:sp macro="" textlink="">
      <xdr:nvSpPr>
        <xdr:cNvPr id="2229" name="AutoShape 46">
          <a:extLst>
            <a:ext uri="{FF2B5EF4-FFF2-40B4-BE49-F238E27FC236}">
              <a16:creationId xmlns:a16="http://schemas.microsoft.com/office/drawing/2014/main" id="{560E9A82-F28E-45C1-9F6A-DF2588E3F784}"/>
            </a:ext>
          </a:extLst>
        </xdr:cNvPr>
        <xdr:cNvSpPr>
          <a:spLocks noChangeArrowheads="1"/>
        </xdr:cNvSpPr>
      </xdr:nvSpPr>
      <xdr:spPr bwMode="auto">
        <a:xfrm>
          <a:off x="523875" y="17821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6</xdr:col>
      <xdr:colOff>0</xdr:colOff>
      <xdr:row>104</xdr:row>
      <xdr:rowOff>104775</xdr:rowOff>
    </xdr:from>
    <xdr:to>
      <xdr:col>6</xdr:col>
      <xdr:colOff>0</xdr:colOff>
      <xdr:row>105</xdr:row>
      <xdr:rowOff>19050</xdr:rowOff>
    </xdr:to>
    <xdr:grpSp>
      <xdr:nvGrpSpPr>
        <xdr:cNvPr id="2230" name="Group 1008">
          <a:extLst>
            <a:ext uri="{FF2B5EF4-FFF2-40B4-BE49-F238E27FC236}">
              <a16:creationId xmlns:a16="http://schemas.microsoft.com/office/drawing/2014/main" id="{F8AF1D0C-F282-4EE0-B2EC-A9F00ACADEBA}"/>
            </a:ext>
          </a:extLst>
        </xdr:cNvPr>
        <xdr:cNvGrpSpPr>
          <a:grpSpLocks/>
        </xdr:cNvGrpSpPr>
      </xdr:nvGrpSpPr>
      <xdr:grpSpPr bwMode="auto">
        <a:xfrm>
          <a:off x="1943878" y="20560846"/>
          <a:ext cx="0" cy="102184"/>
          <a:chOff x="5475762" y="47760700"/>
          <a:chExt cx="314325" cy="230209"/>
        </a:xfrm>
      </xdr:grpSpPr>
      <xdr:cxnSp macro="">
        <xdr:nvCxnSpPr>
          <xdr:cNvPr id="2231" name="Straight Connector 2230">
            <a:extLst>
              <a:ext uri="{FF2B5EF4-FFF2-40B4-BE49-F238E27FC236}">
                <a16:creationId xmlns:a16="http://schemas.microsoft.com/office/drawing/2014/main" id="{3BB2C9B3-AA5D-7E28-8409-EAF9621D322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2" name="Straight Connector 529">
            <a:extLst>
              <a:ext uri="{FF2B5EF4-FFF2-40B4-BE49-F238E27FC236}">
                <a16:creationId xmlns:a16="http://schemas.microsoft.com/office/drawing/2014/main" id="{5D95D7A0-08AE-0111-75B9-9E8EEB2D612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33" name="Straight Connector 531">
            <a:extLst>
              <a:ext uri="{FF2B5EF4-FFF2-40B4-BE49-F238E27FC236}">
                <a16:creationId xmlns:a16="http://schemas.microsoft.com/office/drawing/2014/main" id="{8118319F-274D-DF4F-02B4-EBCA3D24B0A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34" name="Straight Connector 533">
            <a:extLst>
              <a:ext uri="{FF2B5EF4-FFF2-40B4-BE49-F238E27FC236}">
                <a16:creationId xmlns:a16="http://schemas.microsoft.com/office/drawing/2014/main" id="{90484F94-16DA-B23E-F880-3D8B2F05D79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5" name="Straight Connector 535">
            <a:extLst>
              <a:ext uri="{FF2B5EF4-FFF2-40B4-BE49-F238E27FC236}">
                <a16:creationId xmlns:a16="http://schemas.microsoft.com/office/drawing/2014/main" id="{9146CB67-8652-6A7C-3A99-7BB4C7033F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36" name="Straight Connector 537">
            <a:extLst>
              <a:ext uri="{FF2B5EF4-FFF2-40B4-BE49-F238E27FC236}">
                <a16:creationId xmlns:a16="http://schemas.microsoft.com/office/drawing/2014/main" id="{0073A1B3-ECFE-7B45-1F18-290D72A5901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37" name="Group 1008">
          <a:extLst>
            <a:ext uri="{FF2B5EF4-FFF2-40B4-BE49-F238E27FC236}">
              <a16:creationId xmlns:a16="http://schemas.microsoft.com/office/drawing/2014/main" id="{1D927FA2-6E82-436C-916C-66697B640AA9}"/>
            </a:ext>
          </a:extLst>
        </xdr:cNvPr>
        <xdr:cNvGrpSpPr>
          <a:grpSpLocks/>
        </xdr:cNvGrpSpPr>
      </xdr:nvGrpSpPr>
      <xdr:grpSpPr bwMode="auto">
        <a:xfrm>
          <a:off x="1943878" y="20560846"/>
          <a:ext cx="0" cy="102184"/>
          <a:chOff x="5475762" y="47760700"/>
          <a:chExt cx="314325" cy="230209"/>
        </a:xfrm>
      </xdr:grpSpPr>
      <xdr:cxnSp macro="">
        <xdr:nvCxnSpPr>
          <xdr:cNvPr id="2238" name="Straight Connector 2237">
            <a:extLst>
              <a:ext uri="{FF2B5EF4-FFF2-40B4-BE49-F238E27FC236}">
                <a16:creationId xmlns:a16="http://schemas.microsoft.com/office/drawing/2014/main" id="{55811BA0-6379-7AD6-1AE4-8B6963279A2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39" name="Straight Connector 529">
            <a:extLst>
              <a:ext uri="{FF2B5EF4-FFF2-40B4-BE49-F238E27FC236}">
                <a16:creationId xmlns:a16="http://schemas.microsoft.com/office/drawing/2014/main" id="{9C493A58-E10B-51D7-9C09-334916519B6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0" name="Straight Connector 531">
            <a:extLst>
              <a:ext uri="{FF2B5EF4-FFF2-40B4-BE49-F238E27FC236}">
                <a16:creationId xmlns:a16="http://schemas.microsoft.com/office/drawing/2014/main" id="{93D46585-6437-8A1B-F0DE-B108F5ABF26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1" name="Straight Connector 533">
            <a:extLst>
              <a:ext uri="{FF2B5EF4-FFF2-40B4-BE49-F238E27FC236}">
                <a16:creationId xmlns:a16="http://schemas.microsoft.com/office/drawing/2014/main" id="{CB5384D6-04C3-5BB4-49DA-93C0B71ACEC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2" name="Straight Connector 535">
            <a:extLst>
              <a:ext uri="{FF2B5EF4-FFF2-40B4-BE49-F238E27FC236}">
                <a16:creationId xmlns:a16="http://schemas.microsoft.com/office/drawing/2014/main" id="{C5DBBD46-B62F-5162-A96A-1E2577F4FE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3" name="Straight Connector 537">
            <a:extLst>
              <a:ext uri="{FF2B5EF4-FFF2-40B4-BE49-F238E27FC236}">
                <a16:creationId xmlns:a16="http://schemas.microsoft.com/office/drawing/2014/main" id="{DAD5DB47-5364-2C37-D5C6-C6A0569812C2}"/>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47625</xdr:rowOff>
    </xdr:to>
    <xdr:grpSp>
      <xdr:nvGrpSpPr>
        <xdr:cNvPr id="2244" name="Group 1008">
          <a:extLst>
            <a:ext uri="{FF2B5EF4-FFF2-40B4-BE49-F238E27FC236}">
              <a16:creationId xmlns:a16="http://schemas.microsoft.com/office/drawing/2014/main" id="{78FC80BB-AFAC-4307-93F0-063957337BA6}"/>
            </a:ext>
          </a:extLst>
        </xdr:cNvPr>
        <xdr:cNvGrpSpPr>
          <a:grpSpLocks/>
        </xdr:cNvGrpSpPr>
      </xdr:nvGrpSpPr>
      <xdr:grpSpPr bwMode="auto">
        <a:xfrm>
          <a:off x="1943878" y="20589421"/>
          <a:ext cx="0" cy="102184"/>
          <a:chOff x="5475762" y="47760700"/>
          <a:chExt cx="314325" cy="230209"/>
        </a:xfrm>
      </xdr:grpSpPr>
      <xdr:cxnSp macro="">
        <xdr:nvCxnSpPr>
          <xdr:cNvPr id="2245" name="Straight Connector 2244">
            <a:extLst>
              <a:ext uri="{FF2B5EF4-FFF2-40B4-BE49-F238E27FC236}">
                <a16:creationId xmlns:a16="http://schemas.microsoft.com/office/drawing/2014/main" id="{E3210B86-6145-1D2D-495E-B5510DDD164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46" name="Straight Connector 529">
            <a:extLst>
              <a:ext uri="{FF2B5EF4-FFF2-40B4-BE49-F238E27FC236}">
                <a16:creationId xmlns:a16="http://schemas.microsoft.com/office/drawing/2014/main" id="{644ADAD8-B01E-04BD-B9F2-CB990E89CA50}"/>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247" name="Straight Connector 531">
            <a:extLst>
              <a:ext uri="{FF2B5EF4-FFF2-40B4-BE49-F238E27FC236}">
                <a16:creationId xmlns:a16="http://schemas.microsoft.com/office/drawing/2014/main" id="{5DE8C83C-D83D-A606-7814-259265F8CE9A}"/>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248" name="Straight Connector 533">
            <a:extLst>
              <a:ext uri="{FF2B5EF4-FFF2-40B4-BE49-F238E27FC236}">
                <a16:creationId xmlns:a16="http://schemas.microsoft.com/office/drawing/2014/main" id="{A4422A4D-E811-1641-683F-939AEC296DFE}"/>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49" name="Straight Connector 535">
            <a:extLst>
              <a:ext uri="{FF2B5EF4-FFF2-40B4-BE49-F238E27FC236}">
                <a16:creationId xmlns:a16="http://schemas.microsoft.com/office/drawing/2014/main" id="{AD7778AD-B153-5A92-7FBA-9E15F10B7E30}"/>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250" name="Straight Connector 537">
            <a:extLst>
              <a:ext uri="{FF2B5EF4-FFF2-40B4-BE49-F238E27FC236}">
                <a16:creationId xmlns:a16="http://schemas.microsoft.com/office/drawing/2014/main" id="{ABF1C027-3C5C-A243-4DB3-2AE99B75B80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133350</xdr:rowOff>
    </xdr:from>
    <xdr:to>
      <xdr:col>6</xdr:col>
      <xdr:colOff>0</xdr:colOff>
      <xdr:row>105</xdr:row>
      <xdr:rowOff>57150</xdr:rowOff>
    </xdr:to>
    <xdr:grpSp>
      <xdr:nvGrpSpPr>
        <xdr:cNvPr id="2251" name="Group 1008">
          <a:extLst>
            <a:ext uri="{FF2B5EF4-FFF2-40B4-BE49-F238E27FC236}">
              <a16:creationId xmlns:a16="http://schemas.microsoft.com/office/drawing/2014/main" id="{85E9F6CF-BB66-421A-BA0A-A0B0038FB068}"/>
            </a:ext>
          </a:extLst>
        </xdr:cNvPr>
        <xdr:cNvGrpSpPr>
          <a:grpSpLocks/>
        </xdr:cNvGrpSpPr>
      </xdr:nvGrpSpPr>
      <xdr:grpSpPr bwMode="auto">
        <a:xfrm>
          <a:off x="1943878" y="20589421"/>
          <a:ext cx="0" cy="111709"/>
          <a:chOff x="5475762" y="47760700"/>
          <a:chExt cx="314325" cy="230209"/>
        </a:xfrm>
      </xdr:grpSpPr>
      <xdr:cxnSp macro="">
        <xdr:nvCxnSpPr>
          <xdr:cNvPr id="2252" name="Straight Connector 2251">
            <a:extLst>
              <a:ext uri="{FF2B5EF4-FFF2-40B4-BE49-F238E27FC236}">
                <a16:creationId xmlns:a16="http://schemas.microsoft.com/office/drawing/2014/main" id="{32423B26-EFE4-3198-D213-51125C715572}"/>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53" name="Straight Connector 529">
            <a:extLst>
              <a:ext uri="{FF2B5EF4-FFF2-40B4-BE49-F238E27FC236}">
                <a16:creationId xmlns:a16="http://schemas.microsoft.com/office/drawing/2014/main" id="{1F9B97AD-7D3B-56DC-4F5E-5A1E56FAAA14}"/>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254" name="Straight Connector 531">
            <a:extLst>
              <a:ext uri="{FF2B5EF4-FFF2-40B4-BE49-F238E27FC236}">
                <a16:creationId xmlns:a16="http://schemas.microsoft.com/office/drawing/2014/main" id="{6AB0F96F-AEB8-3B75-0B7E-1CB86EE29A04}"/>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255" name="Straight Connector 533">
            <a:extLst>
              <a:ext uri="{FF2B5EF4-FFF2-40B4-BE49-F238E27FC236}">
                <a16:creationId xmlns:a16="http://schemas.microsoft.com/office/drawing/2014/main" id="{07ADC09F-535D-F90A-13D2-64CBBE8AD1C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6" name="Straight Connector 535">
            <a:extLst>
              <a:ext uri="{FF2B5EF4-FFF2-40B4-BE49-F238E27FC236}">
                <a16:creationId xmlns:a16="http://schemas.microsoft.com/office/drawing/2014/main" id="{EEBA98FA-9431-E0B3-7363-7FEE0B27D1AC}"/>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257" name="Straight Connector 537">
            <a:extLst>
              <a:ext uri="{FF2B5EF4-FFF2-40B4-BE49-F238E27FC236}">
                <a16:creationId xmlns:a16="http://schemas.microsoft.com/office/drawing/2014/main" id="{65CB847F-1F4F-F033-4390-66429A00B20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58" name="Group 1008">
          <a:extLst>
            <a:ext uri="{FF2B5EF4-FFF2-40B4-BE49-F238E27FC236}">
              <a16:creationId xmlns:a16="http://schemas.microsoft.com/office/drawing/2014/main" id="{590272DE-CF36-4521-9251-BE6F14116B21}"/>
            </a:ext>
          </a:extLst>
        </xdr:cNvPr>
        <xdr:cNvGrpSpPr>
          <a:grpSpLocks/>
        </xdr:cNvGrpSpPr>
      </xdr:nvGrpSpPr>
      <xdr:grpSpPr bwMode="auto">
        <a:xfrm>
          <a:off x="1943878" y="20560846"/>
          <a:ext cx="0" cy="102184"/>
          <a:chOff x="5475762" y="47760700"/>
          <a:chExt cx="314325" cy="230209"/>
        </a:xfrm>
      </xdr:grpSpPr>
      <xdr:cxnSp macro="">
        <xdr:nvCxnSpPr>
          <xdr:cNvPr id="2259" name="Straight Connector 2258">
            <a:extLst>
              <a:ext uri="{FF2B5EF4-FFF2-40B4-BE49-F238E27FC236}">
                <a16:creationId xmlns:a16="http://schemas.microsoft.com/office/drawing/2014/main" id="{50D4D489-95E4-9730-6DF4-00F2D6A7B63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0" name="Straight Connector 529">
            <a:extLst>
              <a:ext uri="{FF2B5EF4-FFF2-40B4-BE49-F238E27FC236}">
                <a16:creationId xmlns:a16="http://schemas.microsoft.com/office/drawing/2014/main" id="{0FF90CCC-E3A2-427D-8245-26A8D2C80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1" name="Straight Connector 531">
            <a:extLst>
              <a:ext uri="{FF2B5EF4-FFF2-40B4-BE49-F238E27FC236}">
                <a16:creationId xmlns:a16="http://schemas.microsoft.com/office/drawing/2014/main" id="{75362506-375E-5082-7BF8-957A32C8790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2" name="Straight Connector 533">
            <a:extLst>
              <a:ext uri="{FF2B5EF4-FFF2-40B4-BE49-F238E27FC236}">
                <a16:creationId xmlns:a16="http://schemas.microsoft.com/office/drawing/2014/main" id="{39BF9B36-CFC4-5D4C-1DB6-A7D949A647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3" name="Straight Connector 535">
            <a:extLst>
              <a:ext uri="{FF2B5EF4-FFF2-40B4-BE49-F238E27FC236}">
                <a16:creationId xmlns:a16="http://schemas.microsoft.com/office/drawing/2014/main" id="{A38371D1-2E19-AEA8-ED44-F02765D454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64" name="Straight Connector 537">
            <a:extLst>
              <a:ext uri="{FF2B5EF4-FFF2-40B4-BE49-F238E27FC236}">
                <a16:creationId xmlns:a16="http://schemas.microsoft.com/office/drawing/2014/main" id="{900C60A0-253F-B09D-1AF1-ABE0CDBB0E8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65" name="Group 1008">
          <a:extLst>
            <a:ext uri="{FF2B5EF4-FFF2-40B4-BE49-F238E27FC236}">
              <a16:creationId xmlns:a16="http://schemas.microsoft.com/office/drawing/2014/main" id="{A04E3C7F-CD28-4285-B5F2-3AF47AF22A4B}"/>
            </a:ext>
          </a:extLst>
        </xdr:cNvPr>
        <xdr:cNvGrpSpPr>
          <a:grpSpLocks/>
        </xdr:cNvGrpSpPr>
      </xdr:nvGrpSpPr>
      <xdr:grpSpPr bwMode="auto">
        <a:xfrm>
          <a:off x="1943878" y="20560846"/>
          <a:ext cx="0" cy="102184"/>
          <a:chOff x="5475762" y="47760700"/>
          <a:chExt cx="314325" cy="230209"/>
        </a:xfrm>
      </xdr:grpSpPr>
      <xdr:cxnSp macro="">
        <xdr:nvCxnSpPr>
          <xdr:cNvPr id="2266" name="Straight Connector 2265">
            <a:extLst>
              <a:ext uri="{FF2B5EF4-FFF2-40B4-BE49-F238E27FC236}">
                <a16:creationId xmlns:a16="http://schemas.microsoft.com/office/drawing/2014/main" id="{B3EF0600-A1CE-67E3-EA54-BF08BDDEC60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67" name="Straight Connector 529">
            <a:extLst>
              <a:ext uri="{FF2B5EF4-FFF2-40B4-BE49-F238E27FC236}">
                <a16:creationId xmlns:a16="http://schemas.microsoft.com/office/drawing/2014/main" id="{545BAD5F-0075-80CE-AD1B-3BD763DBF80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68" name="Straight Connector 531">
            <a:extLst>
              <a:ext uri="{FF2B5EF4-FFF2-40B4-BE49-F238E27FC236}">
                <a16:creationId xmlns:a16="http://schemas.microsoft.com/office/drawing/2014/main" id="{B92D3F20-8D98-EE82-614C-B315569FC5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69" name="Straight Connector 533">
            <a:extLst>
              <a:ext uri="{FF2B5EF4-FFF2-40B4-BE49-F238E27FC236}">
                <a16:creationId xmlns:a16="http://schemas.microsoft.com/office/drawing/2014/main" id="{E0C1731F-A9C4-7759-1DD0-3DFCAC6F47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0" name="Straight Connector 535">
            <a:extLst>
              <a:ext uri="{FF2B5EF4-FFF2-40B4-BE49-F238E27FC236}">
                <a16:creationId xmlns:a16="http://schemas.microsoft.com/office/drawing/2014/main" id="{65032A92-02BD-602D-DA94-679E2A8623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1" name="Straight Connector 537">
            <a:extLst>
              <a:ext uri="{FF2B5EF4-FFF2-40B4-BE49-F238E27FC236}">
                <a16:creationId xmlns:a16="http://schemas.microsoft.com/office/drawing/2014/main" id="{7D38A5DE-F566-29F6-5EC1-F78AF0E9C62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2" name="Group 1008">
          <a:extLst>
            <a:ext uri="{FF2B5EF4-FFF2-40B4-BE49-F238E27FC236}">
              <a16:creationId xmlns:a16="http://schemas.microsoft.com/office/drawing/2014/main" id="{B14ADF7C-89D6-4CCC-8E80-FAFCC49FB809}"/>
            </a:ext>
          </a:extLst>
        </xdr:cNvPr>
        <xdr:cNvGrpSpPr>
          <a:grpSpLocks/>
        </xdr:cNvGrpSpPr>
      </xdr:nvGrpSpPr>
      <xdr:grpSpPr bwMode="auto">
        <a:xfrm>
          <a:off x="1943878" y="20560846"/>
          <a:ext cx="0" cy="102184"/>
          <a:chOff x="5475762" y="47760700"/>
          <a:chExt cx="314325" cy="230209"/>
        </a:xfrm>
      </xdr:grpSpPr>
      <xdr:cxnSp macro="">
        <xdr:nvCxnSpPr>
          <xdr:cNvPr id="2273" name="Straight Connector 2272">
            <a:extLst>
              <a:ext uri="{FF2B5EF4-FFF2-40B4-BE49-F238E27FC236}">
                <a16:creationId xmlns:a16="http://schemas.microsoft.com/office/drawing/2014/main" id="{A58B312B-CF7D-724A-10CB-D72246A0629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74" name="Straight Connector 529">
            <a:extLst>
              <a:ext uri="{FF2B5EF4-FFF2-40B4-BE49-F238E27FC236}">
                <a16:creationId xmlns:a16="http://schemas.microsoft.com/office/drawing/2014/main" id="{BFCB0EC3-1CD2-B9A9-9444-54EE5A2386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75" name="Straight Connector 531">
            <a:extLst>
              <a:ext uri="{FF2B5EF4-FFF2-40B4-BE49-F238E27FC236}">
                <a16:creationId xmlns:a16="http://schemas.microsoft.com/office/drawing/2014/main" id="{B5D8139D-5F99-62AF-2514-6B0832E3B75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76" name="Straight Connector 533">
            <a:extLst>
              <a:ext uri="{FF2B5EF4-FFF2-40B4-BE49-F238E27FC236}">
                <a16:creationId xmlns:a16="http://schemas.microsoft.com/office/drawing/2014/main" id="{B00B2195-A797-AA5D-6B15-33B96A8FB3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7" name="Straight Connector 535">
            <a:extLst>
              <a:ext uri="{FF2B5EF4-FFF2-40B4-BE49-F238E27FC236}">
                <a16:creationId xmlns:a16="http://schemas.microsoft.com/office/drawing/2014/main" id="{0839FD6E-019D-78F3-5B5E-7259D565ED8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78" name="Straight Connector 537">
            <a:extLst>
              <a:ext uri="{FF2B5EF4-FFF2-40B4-BE49-F238E27FC236}">
                <a16:creationId xmlns:a16="http://schemas.microsoft.com/office/drawing/2014/main" id="{42F3F486-F579-91D9-A9D8-A73BE864F4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79" name="Group 1008">
          <a:extLst>
            <a:ext uri="{FF2B5EF4-FFF2-40B4-BE49-F238E27FC236}">
              <a16:creationId xmlns:a16="http://schemas.microsoft.com/office/drawing/2014/main" id="{640BD353-AB03-4F3A-8E10-6A083A9B514A}"/>
            </a:ext>
          </a:extLst>
        </xdr:cNvPr>
        <xdr:cNvGrpSpPr>
          <a:grpSpLocks/>
        </xdr:cNvGrpSpPr>
      </xdr:nvGrpSpPr>
      <xdr:grpSpPr bwMode="auto">
        <a:xfrm>
          <a:off x="1943878" y="20560846"/>
          <a:ext cx="0" cy="102184"/>
          <a:chOff x="5475762" y="47760700"/>
          <a:chExt cx="314325" cy="230209"/>
        </a:xfrm>
      </xdr:grpSpPr>
      <xdr:cxnSp macro="">
        <xdr:nvCxnSpPr>
          <xdr:cNvPr id="2280" name="Straight Connector 2279">
            <a:extLst>
              <a:ext uri="{FF2B5EF4-FFF2-40B4-BE49-F238E27FC236}">
                <a16:creationId xmlns:a16="http://schemas.microsoft.com/office/drawing/2014/main" id="{BBE4C675-D8DF-667D-5A14-58E9ACB225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1" name="Straight Connector 529">
            <a:extLst>
              <a:ext uri="{FF2B5EF4-FFF2-40B4-BE49-F238E27FC236}">
                <a16:creationId xmlns:a16="http://schemas.microsoft.com/office/drawing/2014/main" id="{04611A53-5C94-CC27-FED1-926DBED59B8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2" name="Straight Connector 531">
            <a:extLst>
              <a:ext uri="{FF2B5EF4-FFF2-40B4-BE49-F238E27FC236}">
                <a16:creationId xmlns:a16="http://schemas.microsoft.com/office/drawing/2014/main" id="{78D6E6FF-C9C0-488E-B8C5-604AEE2792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83" name="Straight Connector 533">
            <a:extLst>
              <a:ext uri="{FF2B5EF4-FFF2-40B4-BE49-F238E27FC236}">
                <a16:creationId xmlns:a16="http://schemas.microsoft.com/office/drawing/2014/main" id="{6361814B-E946-8358-E846-68E83CEAA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4" name="Straight Connector 535">
            <a:extLst>
              <a:ext uri="{FF2B5EF4-FFF2-40B4-BE49-F238E27FC236}">
                <a16:creationId xmlns:a16="http://schemas.microsoft.com/office/drawing/2014/main" id="{920DF23D-1DDF-92AF-02C8-86AF1C0CDD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85" name="Straight Connector 537">
            <a:extLst>
              <a:ext uri="{FF2B5EF4-FFF2-40B4-BE49-F238E27FC236}">
                <a16:creationId xmlns:a16="http://schemas.microsoft.com/office/drawing/2014/main" id="{11CEA97A-E3F5-D31B-EC1F-2EEEF42B06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86" name="Group 1008">
          <a:extLst>
            <a:ext uri="{FF2B5EF4-FFF2-40B4-BE49-F238E27FC236}">
              <a16:creationId xmlns:a16="http://schemas.microsoft.com/office/drawing/2014/main" id="{1A303D31-76B1-4E15-A9D1-CCAB56888B00}"/>
            </a:ext>
          </a:extLst>
        </xdr:cNvPr>
        <xdr:cNvGrpSpPr>
          <a:grpSpLocks/>
        </xdr:cNvGrpSpPr>
      </xdr:nvGrpSpPr>
      <xdr:grpSpPr bwMode="auto">
        <a:xfrm>
          <a:off x="1943878" y="20560846"/>
          <a:ext cx="0" cy="102184"/>
          <a:chOff x="5475762" y="47760700"/>
          <a:chExt cx="314325" cy="230209"/>
        </a:xfrm>
      </xdr:grpSpPr>
      <xdr:cxnSp macro="">
        <xdr:nvCxnSpPr>
          <xdr:cNvPr id="2287" name="Straight Connector 2286">
            <a:extLst>
              <a:ext uri="{FF2B5EF4-FFF2-40B4-BE49-F238E27FC236}">
                <a16:creationId xmlns:a16="http://schemas.microsoft.com/office/drawing/2014/main" id="{C0A9744C-00C9-4D29-C7CC-9B4C59EE74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88" name="Straight Connector 529">
            <a:extLst>
              <a:ext uri="{FF2B5EF4-FFF2-40B4-BE49-F238E27FC236}">
                <a16:creationId xmlns:a16="http://schemas.microsoft.com/office/drawing/2014/main" id="{27E03386-FC9D-1611-D91F-F7AFB1B67A1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89" name="Straight Connector 531">
            <a:extLst>
              <a:ext uri="{FF2B5EF4-FFF2-40B4-BE49-F238E27FC236}">
                <a16:creationId xmlns:a16="http://schemas.microsoft.com/office/drawing/2014/main" id="{EB09C670-CF80-0270-943C-E42B208E6D2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0" name="Straight Connector 533">
            <a:extLst>
              <a:ext uri="{FF2B5EF4-FFF2-40B4-BE49-F238E27FC236}">
                <a16:creationId xmlns:a16="http://schemas.microsoft.com/office/drawing/2014/main" id="{1E7612C5-AE50-619F-53A5-2C871ACCDD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1" name="Straight Connector 535">
            <a:extLst>
              <a:ext uri="{FF2B5EF4-FFF2-40B4-BE49-F238E27FC236}">
                <a16:creationId xmlns:a16="http://schemas.microsoft.com/office/drawing/2014/main" id="{39D20F9C-3532-CC68-D614-4405D98E5D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2" name="Straight Connector 537">
            <a:extLst>
              <a:ext uri="{FF2B5EF4-FFF2-40B4-BE49-F238E27FC236}">
                <a16:creationId xmlns:a16="http://schemas.microsoft.com/office/drawing/2014/main" id="{5549C227-E312-A581-03CB-461E5ABFD73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293" name="Group 1008">
          <a:extLst>
            <a:ext uri="{FF2B5EF4-FFF2-40B4-BE49-F238E27FC236}">
              <a16:creationId xmlns:a16="http://schemas.microsoft.com/office/drawing/2014/main" id="{FBE7B0C1-29FD-478A-8726-0170F9870033}"/>
            </a:ext>
          </a:extLst>
        </xdr:cNvPr>
        <xdr:cNvGrpSpPr>
          <a:grpSpLocks/>
        </xdr:cNvGrpSpPr>
      </xdr:nvGrpSpPr>
      <xdr:grpSpPr bwMode="auto">
        <a:xfrm>
          <a:off x="1943878" y="20560846"/>
          <a:ext cx="0" cy="102184"/>
          <a:chOff x="5475762" y="47760700"/>
          <a:chExt cx="314325" cy="230209"/>
        </a:xfrm>
      </xdr:grpSpPr>
      <xdr:cxnSp macro="">
        <xdr:nvCxnSpPr>
          <xdr:cNvPr id="2294" name="Straight Connector 2293">
            <a:extLst>
              <a:ext uri="{FF2B5EF4-FFF2-40B4-BE49-F238E27FC236}">
                <a16:creationId xmlns:a16="http://schemas.microsoft.com/office/drawing/2014/main" id="{329F3E9F-C0BF-0032-E2A6-D5B04ACA414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295" name="Straight Connector 529">
            <a:extLst>
              <a:ext uri="{FF2B5EF4-FFF2-40B4-BE49-F238E27FC236}">
                <a16:creationId xmlns:a16="http://schemas.microsoft.com/office/drawing/2014/main" id="{EC9598C8-8C8B-2369-B341-AA3CFC1772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296" name="Straight Connector 531">
            <a:extLst>
              <a:ext uri="{FF2B5EF4-FFF2-40B4-BE49-F238E27FC236}">
                <a16:creationId xmlns:a16="http://schemas.microsoft.com/office/drawing/2014/main" id="{D92D34A5-02DD-3695-CEB1-A267AD86B07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297" name="Straight Connector 533">
            <a:extLst>
              <a:ext uri="{FF2B5EF4-FFF2-40B4-BE49-F238E27FC236}">
                <a16:creationId xmlns:a16="http://schemas.microsoft.com/office/drawing/2014/main" id="{45E345AE-1B87-480B-09DF-F23A2A393B0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8" name="Straight Connector 535">
            <a:extLst>
              <a:ext uri="{FF2B5EF4-FFF2-40B4-BE49-F238E27FC236}">
                <a16:creationId xmlns:a16="http://schemas.microsoft.com/office/drawing/2014/main" id="{7D1AFEBC-7706-CD50-A654-F1AA66ED929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299" name="Straight Connector 537">
            <a:extLst>
              <a:ext uri="{FF2B5EF4-FFF2-40B4-BE49-F238E27FC236}">
                <a16:creationId xmlns:a16="http://schemas.microsoft.com/office/drawing/2014/main" id="{576C0DF8-010F-CA40-BC4D-080289AC64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0" name="Group 1008">
          <a:extLst>
            <a:ext uri="{FF2B5EF4-FFF2-40B4-BE49-F238E27FC236}">
              <a16:creationId xmlns:a16="http://schemas.microsoft.com/office/drawing/2014/main" id="{AC1500C3-244B-43C3-9390-3FFB63C16BCE}"/>
            </a:ext>
          </a:extLst>
        </xdr:cNvPr>
        <xdr:cNvGrpSpPr>
          <a:grpSpLocks/>
        </xdr:cNvGrpSpPr>
      </xdr:nvGrpSpPr>
      <xdr:grpSpPr bwMode="auto">
        <a:xfrm>
          <a:off x="1943878" y="20560846"/>
          <a:ext cx="0" cy="102184"/>
          <a:chOff x="5475762" y="47760700"/>
          <a:chExt cx="314325" cy="230209"/>
        </a:xfrm>
      </xdr:grpSpPr>
      <xdr:cxnSp macro="">
        <xdr:nvCxnSpPr>
          <xdr:cNvPr id="2301" name="Straight Connector 2300">
            <a:extLst>
              <a:ext uri="{FF2B5EF4-FFF2-40B4-BE49-F238E27FC236}">
                <a16:creationId xmlns:a16="http://schemas.microsoft.com/office/drawing/2014/main" id="{A2D94221-752B-C3CE-A747-BFF7D7C3BD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2" name="Straight Connector 529">
            <a:extLst>
              <a:ext uri="{FF2B5EF4-FFF2-40B4-BE49-F238E27FC236}">
                <a16:creationId xmlns:a16="http://schemas.microsoft.com/office/drawing/2014/main" id="{18F786C7-5B01-E609-CD14-5B22B68ECB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03" name="Straight Connector 531">
            <a:extLst>
              <a:ext uri="{FF2B5EF4-FFF2-40B4-BE49-F238E27FC236}">
                <a16:creationId xmlns:a16="http://schemas.microsoft.com/office/drawing/2014/main" id="{2B3EC958-AB8D-A933-61C7-E5D5D048E3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04" name="Straight Connector 533">
            <a:extLst>
              <a:ext uri="{FF2B5EF4-FFF2-40B4-BE49-F238E27FC236}">
                <a16:creationId xmlns:a16="http://schemas.microsoft.com/office/drawing/2014/main" id="{D40F2F8E-D10D-4FCB-8B48-CF1154870B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5" name="Straight Connector 535">
            <a:extLst>
              <a:ext uri="{FF2B5EF4-FFF2-40B4-BE49-F238E27FC236}">
                <a16:creationId xmlns:a16="http://schemas.microsoft.com/office/drawing/2014/main" id="{CF9F41BC-3085-4E0F-4C56-802F4D7D693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06" name="Straight Connector 537">
            <a:extLst>
              <a:ext uri="{FF2B5EF4-FFF2-40B4-BE49-F238E27FC236}">
                <a16:creationId xmlns:a16="http://schemas.microsoft.com/office/drawing/2014/main" id="{FD628AA7-709E-BFAB-15FB-D9CD9ECE662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07" name="Group 1008">
          <a:extLst>
            <a:ext uri="{FF2B5EF4-FFF2-40B4-BE49-F238E27FC236}">
              <a16:creationId xmlns:a16="http://schemas.microsoft.com/office/drawing/2014/main" id="{AA060E0D-3685-4B52-9583-F59CAA5A6C70}"/>
            </a:ext>
          </a:extLst>
        </xdr:cNvPr>
        <xdr:cNvGrpSpPr>
          <a:grpSpLocks/>
        </xdr:cNvGrpSpPr>
      </xdr:nvGrpSpPr>
      <xdr:grpSpPr bwMode="auto">
        <a:xfrm>
          <a:off x="1943878" y="20560846"/>
          <a:ext cx="0" cy="102184"/>
          <a:chOff x="5475762" y="47760700"/>
          <a:chExt cx="314325" cy="230209"/>
        </a:xfrm>
      </xdr:grpSpPr>
      <xdr:cxnSp macro="">
        <xdr:nvCxnSpPr>
          <xdr:cNvPr id="2308" name="Straight Connector 2307">
            <a:extLst>
              <a:ext uri="{FF2B5EF4-FFF2-40B4-BE49-F238E27FC236}">
                <a16:creationId xmlns:a16="http://schemas.microsoft.com/office/drawing/2014/main" id="{C50EA7EC-8A72-121F-80DA-FE4A718F78A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09" name="Straight Connector 529">
            <a:extLst>
              <a:ext uri="{FF2B5EF4-FFF2-40B4-BE49-F238E27FC236}">
                <a16:creationId xmlns:a16="http://schemas.microsoft.com/office/drawing/2014/main" id="{113681A3-0494-C7AA-6BF8-15819432DE4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0" name="Straight Connector 531">
            <a:extLst>
              <a:ext uri="{FF2B5EF4-FFF2-40B4-BE49-F238E27FC236}">
                <a16:creationId xmlns:a16="http://schemas.microsoft.com/office/drawing/2014/main" id="{75152608-17D0-AF7D-9EE6-B5A7513E039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1" name="Straight Connector 533">
            <a:extLst>
              <a:ext uri="{FF2B5EF4-FFF2-40B4-BE49-F238E27FC236}">
                <a16:creationId xmlns:a16="http://schemas.microsoft.com/office/drawing/2014/main" id="{A852C4B6-C03D-6DAA-A200-E21F690C2C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2" name="Straight Connector 535">
            <a:extLst>
              <a:ext uri="{FF2B5EF4-FFF2-40B4-BE49-F238E27FC236}">
                <a16:creationId xmlns:a16="http://schemas.microsoft.com/office/drawing/2014/main" id="{56DEE310-9622-1D2E-143B-53B3604B2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3" name="Straight Connector 537">
            <a:extLst>
              <a:ext uri="{FF2B5EF4-FFF2-40B4-BE49-F238E27FC236}">
                <a16:creationId xmlns:a16="http://schemas.microsoft.com/office/drawing/2014/main" id="{E8D263F9-C8D9-B695-3363-B0AF6147C8D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14" name="Group 1008">
          <a:extLst>
            <a:ext uri="{FF2B5EF4-FFF2-40B4-BE49-F238E27FC236}">
              <a16:creationId xmlns:a16="http://schemas.microsoft.com/office/drawing/2014/main" id="{EB056680-A83C-48BA-B2EE-D2BDD0B8B5BB}"/>
            </a:ext>
          </a:extLst>
        </xdr:cNvPr>
        <xdr:cNvGrpSpPr>
          <a:grpSpLocks/>
        </xdr:cNvGrpSpPr>
      </xdr:nvGrpSpPr>
      <xdr:grpSpPr bwMode="auto">
        <a:xfrm>
          <a:off x="1943878" y="20560846"/>
          <a:ext cx="0" cy="102184"/>
          <a:chOff x="5475762" y="47760700"/>
          <a:chExt cx="314325" cy="230209"/>
        </a:xfrm>
      </xdr:grpSpPr>
      <xdr:cxnSp macro="">
        <xdr:nvCxnSpPr>
          <xdr:cNvPr id="2315" name="Straight Connector 2314">
            <a:extLst>
              <a:ext uri="{FF2B5EF4-FFF2-40B4-BE49-F238E27FC236}">
                <a16:creationId xmlns:a16="http://schemas.microsoft.com/office/drawing/2014/main" id="{23614B42-BD0D-0F38-AA42-8EA4B15C65D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16" name="Straight Connector 529">
            <a:extLst>
              <a:ext uri="{FF2B5EF4-FFF2-40B4-BE49-F238E27FC236}">
                <a16:creationId xmlns:a16="http://schemas.microsoft.com/office/drawing/2014/main" id="{785BA463-36B9-7BC1-30A6-1E41BF8D7F7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17" name="Straight Connector 531">
            <a:extLst>
              <a:ext uri="{FF2B5EF4-FFF2-40B4-BE49-F238E27FC236}">
                <a16:creationId xmlns:a16="http://schemas.microsoft.com/office/drawing/2014/main" id="{511A6195-06AB-8500-00AB-60669AEE44B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18" name="Straight Connector 533">
            <a:extLst>
              <a:ext uri="{FF2B5EF4-FFF2-40B4-BE49-F238E27FC236}">
                <a16:creationId xmlns:a16="http://schemas.microsoft.com/office/drawing/2014/main" id="{756177E3-4437-A551-288E-F45672A442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19" name="Straight Connector 535">
            <a:extLst>
              <a:ext uri="{FF2B5EF4-FFF2-40B4-BE49-F238E27FC236}">
                <a16:creationId xmlns:a16="http://schemas.microsoft.com/office/drawing/2014/main" id="{22BB5EDA-0AF9-9282-9EAA-3843E4274B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0" name="Straight Connector 537">
            <a:extLst>
              <a:ext uri="{FF2B5EF4-FFF2-40B4-BE49-F238E27FC236}">
                <a16:creationId xmlns:a16="http://schemas.microsoft.com/office/drawing/2014/main" id="{F86BB54C-EE19-2923-6CB2-22F33EE556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1" name="Group 1008">
          <a:extLst>
            <a:ext uri="{FF2B5EF4-FFF2-40B4-BE49-F238E27FC236}">
              <a16:creationId xmlns:a16="http://schemas.microsoft.com/office/drawing/2014/main" id="{6B7918C7-6F8E-4AF6-957D-9E3B931C2AB6}"/>
            </a:ext>
          </a:extLst>
        </xdr:cNvPr>
        <xdr:cNvGrpSpPr>
          <a:grpSpLocks/>
        </xdr:cNvGrpSpPr>
      </xdr:nvGrpSpPr>
      <xdr:grpSpPr bwMode="auto">
        <a:xfrm>
          <a:off x="1943878" y="20560846"/>
          <a:ext cx="0" cy="102184"/>
          <a:chOff x="5475762" y="47760700"/>
          <a:chExt cx="314325" cy="230209"/>
        </a:xfrm>
      </xdr:grpSpPr>
      <xdr:cxnSp macro="">
        <xdr:nvCxnSpPr>
          <xdr:cNvPr id="2322" name="Straight Connector 2321">
            <a:extLst>
              <a:ext uri="{FF2B5EF4-FFF2-40B4-BE49-F238E27FC236}">
                <a16:creationId xmlns:a16="http://schemas.microsoft.com/office/drawing/2014/main" id="{7BC7DE30-DE96-AE3E-35F1-2CCCE45A513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23" name="Straight Connector 529">
            <a:extLst>
              <a:ext uri="{FF2B5EF4-FFF2-40B4-BE49-F238E27FC236}">
                <a16:creationId xmlns:a16="http://schemas.microsoft.com/office/drawing/2014/main" id="{0DB3D488-92EA-0C60-ECE5-75773765E74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24" name="Straight Connector 531">
            <a:extLst>
              <a:ext uri="{FF2B5EF4-FFF2-40B4-BE49-F238E27FC236}">
                <a16:creationId xmlns:a16="http://schemas.microsoft.com/office/drawing/2014/main" id="{DAE59499-5E98-A8F7-5F60-BFA715460E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25" name="Straight Connector 533">
            <a:extLst>
              <a:ext uri="{FF2B5EF4-FFF2-40B4-BE49-F238E27FC236}">
                <a16:creationId xmlns:a16="http://schemas.microsoft.com/office/drawing/2014/main" id="{24DF7850-BFB5-0F95-90CD-D011916DB8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6" name="Straight Connector 535">
            <a:extLst>
              <a:ext uri="{FF2B5EF4-FFF2-40B4-BE49-F238E27FC236}">
                <a16:creationId xmlns:a16="http://schemas.microsoft.com/office/drawing/2014/main" id="{52F428CB-5707-C52A-25F2-6C6902F10DD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27" name="Straight Connector 537">
            <a:extLst>
              <a:ext uri="{FF2B5EF4-FFF2-40B4-BE49-F238E27FC236}">
                <a16:creationId xmlns:a16="http://schemas.microsoft.com/office/drawing/2014/main" id="{3105BD46-2198-8CB6-787A-6BB9F1A92D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28" name="Group 1008">
          <a:extLst>
            <a:ext uri="{FF2B5EF4-FFF2-40B4-BE49-F238E27FC236}">
              <a16:creationId xmlns:a16="http://schemas.microsoft.com/office/drawing/2014/main" id="{0E6578B0-1C70-4D1B-8D10-15C463F502C7}"/>
            </a:ext>
          </a:extLst>
        </xdr:cNvPr>
        <xdr:cNvGrpSpPr>
          <a:grpSpLocks/>
        </xdr:cNvGrpSpPr>
      </xdr:nvGrpSpPr>
      <xdr:grpSpPr bwMode="auto">
        <a:xfrm>
          <a:off x="1943878" y="20560846"/>
          <a:ext cx="0" cy="102184"/>
          <a:chOff x="5475762" y="47760700"/>
          <a:chExt cx="314325" cy="230209"/>
        </a:xfrm>
      </xdr:grpSpPr>
      <xdr:cxnSp macro="">
        <xdr:nvCxnSpPr>
          <xdr:cNvPr id="2329" name="Straight Connector 2328">
            <a:extLst>
              <a:ext uri="{FF2B5EF4-FFF2-40B4-BE49-F238E27FC236}">
                <a16:creationId xmlns:a16="http://schemas.microsoft.com/office/drawing/2014/main" id="{852CD680-FCD1-378A-2E89-11C4688746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0" name="Straight Connector 529">
            <a:extLst>
              <a:ext uri="{FF2B5EF4-FFF2-40B4-BE49-F238E27FC236}">
                <a16:creationId xmlns:a16="http://schemas.microsoft.com/office/drawing/2014/main" id="{9031B34B-048B-77D9-A828-F66EE4A32F6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1" name="Straight Connector 531">
            <a:extLst>
              <a:ext uri="{FF2B5EF4-FFF2-40B4-BE49-F238E27FC236}">
                <a16:creationId xmlns:a16="http://schemas.microsoft.com/office/drawing/2014/main" id="{E50093E8-ED5F-CE0E-6034-3866DB1AEA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2" name="Straight Connector 533">
            <a:extLst>
              <a:ext uri="{FF2B5EF4-FFF2-40B4-BE49-F238E27FC236}">
                <a16:creationId xmlns:a16="http://schemas.microsoft.com/office/drawing/2014/main" id="{EF7D8A02-5B7A-9822-A2D9-A433B4549A0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3" name="Straight Connector 535">
            <a:extLst>
              <a:ext uri="{FF2B5EF4-FFF2-40B4-BE49-F238E27FC236}">
                <a16:creationId xmlns:a16="http://schemas.microsoft.com/office/drawing/2014/main" id="{5BFE86A0-F9F4-5CFE-AB14-FF2B2635DE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34" name="Straight Connector 537">
            <a:extLst>
              <a:ext uri="{FF2B5EF4-FFF2-40B4-BE49-F238E27FC236}">
                <a16:creationId xmlns:a16="http://schemas.microsoft.com/office/drawing/2014/main" id="{3FA9372C-009F-9921-D9C5-0ADECD7C5E8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35" name="Group 1008">
          <a:extLst>
            <a:ext uri="{FF2B5EF4-FFF2-40B4-BE49-F238E27FC236}">
              <a16:creationId xmlns:a16="http://schemas.microsoft.com/office/drawing/2014/main" id="{CE42D738-026A-4DBF-8A3D-2B9AA5306EB3}"/>
            </a:ext>
          </a:extLst>
        </xdr:cNvPr>
        <xdr:cNvGrpSpPr>
          <a:grpSpLocks/>
        </xdr:cNvGrpSpPr>
      </xdr:nvGrpSpPr>
      <xdr:grpSpPr bwMode="auto">
        <a:xfrm>
          <a:off x="1943878" y="20560846"/>
          <a:ext cx="0" cy="102184"/>
          <a:chOff x="5475762" y="47760700"/>
          <a:chExt cx="314325" cy="230209"/>
        </a:xfrm>
      </xdr:grpSpPr>
      <xdr:cxnSp macro="">
        <xdr:nvCxnSpPr>
          <xdr:cNvPr id="2336" name="Straight Connector 2335">
            <a:extLst>
              <a:ext uri="{FF2B5EF4-FFF2-40B4-BE49-F238E27FC236}">
                <a16:creationId xmlns:a16="http://schemas.microsoft.com/office/drawing/2014/main" id="{6786DE07-196D-C8B4-D5C2-E5E1AC93D2B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37" name="Straight Connector 529">
            <a:extLst>
              <a:ext uri="{FF2B5EF4-FFF2-40B4-BE49-F238E27FC236}">
                <a16:creationId xmlns:a16="http://schemas.microsoft.com/office/drawing/2014/main" id="{AF11E65F-41B9-ACA1-24C9-75C0C195E9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38" name="Straight Connector 531">
            <a:extLst>
              <a:ext uri="{FF2B5EF4-FFF2-40B4-BE49-F238E27FC236}">
                <a16:creationId xmlns:a16="http://schemas.microsoft.com/office/drawing/2014/main" id="{68189D09-08A2-A528-9EEE-B68AA3B2F5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39" name="Straight Connector 533">
            <a:extLst>
              <a:ext uri="{FF2B5EF4-FFF2-40B4-BE49-F238E27FC236}">
                <a16:creationId xmlns:a16="http://schemas.microsoft.com/office/drawing/2014/main" id="{792F42FF-2254-3125-BA1A-6736B3F359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0" name="Straight Connector 535">
            <a:extLst>
              <a:ext uri="{FF2B5EF4-FFF2-40B4-BE49-F238E27FC236}">
                <a16:creationId xmlns:a16="http://schemas.microsoft.com/office/drawing/2014/main" id="{B89D28E7-ED3A-8114-99CE-CB576827DF4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1" name="Straight Connector 537">
            <a:extLst>
              <a:ext uri="{FF2B5EF4-FFF2-40B4-BE49-F238E27FC236}">
                <a16:creationId xmlns:a16="http://schemas.microsoft.com/office/drawing/2014/main" id="{5A6C2C80-3BD6-27FB-7D81-7FBC1556F11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2" name="Group 1008">
          <a:extLst>
            <a:ext uri="{FF2B5EF4-FFF2-40B4-BE49-F238E27FC236}">
              <a16:creationId xmlns:a16="http://schemas.microsoft.com/office/drawing/2014/main" id="{DADBCAA3-A5BC-4EDE-8D65-254A9E7C38E4}"/>
            </a:ext>
          </a:extLst>
        </xdr:cNvPr>
        <xdr:cNvGrpSpPr>
          <a:grpSpLocks/>
        </xdr:cNvGrpSpPr>
      </xdr:nvGrpSpPr>
      <xdr:grpSpPr bwMode="auto">
        <a:xfrm>
          <a:off x="1943878" y="20560846"/>
          <a:ext cx="0" cy="102184"/>
          <a:chOff x="5475762" y="47760700"/>
          <a:chExt cx="314325" cy="230209"/>
        </a:xfrm>
      </xdr:grpSpPr>
      <xdr:cxnSp macro="">
        <xdr:nvCxnSpPr>
          <xdr:cNvPr id="2343" name="Straight Connector 2342">
            <a:extLst>
              <a:ext uri="{FF2B5EF4-FFF2-40B4-BE49-F238E27FC236}">
                <a16:creationId xmlns:a16="http://schemas.microsoft.com/office/drawing/2014/main" id="{7C505BEA-9A29-7D0E-31C8-4CF56CDAFF7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44" name="Straight Connector 529">
            <a:extLst>
              <a:ext uri="{FF2B5EF4-FFF2-40B4-BE49-F238E27FC236}">
                <a16:creationId xmlns:a16="http://schemas.microsoft.com/office/drawing/2014/main" id="{B191AA67-C2F4-FBFC-B0C8-026AA25ABF6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45" name="Straight Connector 531">
            <a:extLst>
              <a:ext uri="{FF2B5EF4-FFF2-40B4-BE49-F238E27FC236}">
                <a16:creationId xmlns:a16="http://schemas.microsoft.com/office/drawing/2014/main" id="{142105A0-FFC6-AEFB-4DF4-B9EB98AEB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46" name="Straight Connector 533">
            <a:extLst>
              <a:ext uri="{FF2B5EF4-FFF2-40B4-BE49-F238E27FC236}">
                <a16:creationId xmlns:a16="http://schemas.microsoft.com/office/drawing/2014/main" id="{E24DBD13-CC72-633D-7BD2-BAF100219E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7" name="Straight Connector 535">
            <a:extLst>
              <a:ext uri="{FF2B5EF4-FFF2-40B4-BE49-F238E27FC236}">
                <a16:creationId xmlns:a16="http://schemas.microsoft.com/office/drawing/2014/main" id="{918EFEF8-8A68-79DD-20F0-769EE52C93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48" name="Straight Connector 537">
            <a:extLst>
              <a:ext uri="{FF2B5EF4-FFF2-40B4-BE49-F238E27FC236}">
                <a16:creationId xmlns:a16="http://schemas.microsoft.com/office/drawing/2014/main" id="{25C54908-F559-121D-B604-911DA3147F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49" name="Group 1008">
          <a:extLst>
            <a:ext uri="{FF2B5EF4-FFF2-40B4-BE49-F238E27FC236}">
              <a16:creationId xmlns:a16="http://schemas.microsoft.com/office/drawing/2014/main" id="{261E5E3F-7CCF-412A-B378-48F0C75B462B}"/>
            </a:ext>
          </a:extLst>
        </xdr:cNvPr>
        <xdr:cNvGrpSpPr>
          <a:grpSpLocks/>
        </xdr:cNvGrpSpPr>
      </xdr:nvGrpSpPr>
      <xdr:grpSpPr bwMode="auto">
        <a:xfrm>
          <a:off x="1943878" y="20560846"/>
          <a:ext cx="0" cy="102184"/>
          <a:chOff x="5475762" y="47760700"/>
          <a:chExt cx="314325" cy="230209"/>
        </a:xfrm>
      </xdr:grpSpPr>
      <xdr:cxnSp macro="">
        <xdr:nvCxnSpPr>
          <xdr:cNvPr id="2350" name="Straight Connector 2349">
            <a:extLst>
              <a:ext uri="{FF2B5EF4-FFF2-40B4-BE49-F238E27FC236}">
                <a16:creationId xmlns:a16="http://schemas.microsoft.com/office/drawing/2014/main" id="{090B4971-C5CF-1F39-0B7E-6EAF944C21F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1" name="Straight Connector 529">
            <a:extLst>
              <a:ext uri="{FF2B5EF4-FFF2-40B4-BE49-F238E27FC236}">
                <a16:creationId xmlns:a16="http://schemas.microsoft.com/office/drawing/2014/main" id="{DFF288B1-486F-FD5C-3E61-BB6E0E7A23B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2" name="Straight Connector 531">
            <a:extLst>
              <a:ext uri="{FF2B5EF4-FFF2-40B4-BE49-F238E27FC236}">
                <a16:creationId xmlns:a16="http://schemas.microsoft.com/office/drawing/2014/main" id="{4AFC7313-21D8-4CAA-EFAE-7E7A40F05E6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53" name="Straight Connector 533">
            <a:extLst>
              <a:ext uri="{FF2B5EF4-FFF2-40B4-BE49-F238E27FC236}">
                <a16:creationId xmlns:a16="http://schemas.microsoft.com/office/drawing/2014/main" id="{2947638A-7103-FA24-2F79-2487FDC1EA5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4" name="Straight Connector 535">
            <a:extLst>
              <a:ext uri="{FF2B5EF4-FFF2-40B4-BE49-F238E27FC236}">
                <a16:creationId xmlns:a16="http://schemas.microsoft.com/office/drawing/2014/main" id="{01C69B39-10FA-3B0A-EE17-CFB3C56132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55" name="Straight Connector 537">
            <a:extLst>
              <a:ext uri="{FF2B5EF4-FFF2-40B4-BE49-F238E27FC236}">
                <a16:creationId xmlns:a16="http://schemas.microsoft.com/office/drawing/2014/main" id="{45BCBDD7-476C-CCD2-3EF1-E1233637303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56" name="Group 1008">
          <a:extLst>
            <a:ext uri="{FF2B5EF4-FFF2-40B4-BE49-F238E27FC236}">
              <a16:creationId xmlns:a16="http://schemas.microsoft.com/office/drawing/2014/main" id="{806E547B-A167-46EB-BE9B-0C2894CA7F16}"/>
            </a:ext>
          </a:extLst>
        </xdr:cNvPr>
        <xdr:cNvGrpSpPr>
          <a:grpSpLocks/>
        </xdr:cNvGrpSpPr>
      </xdr:nvGrpSpPr>
      <xdr:grpSpPr bwMode="auto">
        <a:xfrm>
          <a:off x="1943878" y="20560846"/>
          <a:ext cx="0" cy="102184"/>
          <a:chOff x="5475762" y="47760700"/>
          <a:chExt cx="314325" cy="230209"/>
        </a:xfrm>
      </xdr:grpSpPr>
      <xdr:cxnSp macro="">
        <xdr:nvCxnSpPr>
          <xdr:cNvPr id="2357" name="Straight Connector 2356">
            <a:extLst>
              <a:ext uri="{FF2B5EF4-FFF2-40B4-BE49-F238E27FC236}">
                <a16:creationId xmlns:a16="http://schemas.microsoft.com/office/drawing/2014/main" id="{67E30B75-4110-F0D3-A280-D4E4682C1B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58" name="Straight Connector 529">
            <a:extLst>
              <a:ext uri="{FF2B5EF4-FFF2-40B4-BE49-F238E27FC236}">
                <a16:creationId xmlns:a16="http://schemas.microsoft.com/office/drawing/2014/main" id="{FD61B052-0208-E53A-AE73-D9038F43955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59" name="Straight Connector 531">
            <a:extLst>
              <a:ext uri="{FF2B5EF4-FFF2-40B4-BE49-F238E27FC236}">
                <a16:creationId xmlns:a16="http://schemas.microsoft.com/office/drawing/2014/main" id="{24CEE07C-9741-EB83-62AB-9B9AE236A1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0" name="Straight Connector 533">
            <a:extLst>
              <a:ext uri="{FF2B5EF4-FFF2-40B4-BE49-F238E27FC236}">
                <a16:creationId xmlns:a16="http://schemas.microsoft.com/office/drawing/2014/main" id="{303C8A50-41BD-D0B8-50A5-4C9FBFD51B1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1" name="Straight Connector 535">
            <a:extLst>
              <a:ext uri="{FF2B5EF4-FFF2-40B4-BE49-F238E27FC236}">
                <a16:creationId xmlns:a16="http://schemas.microsoft.com/office/drawing/2014/main" id="{9D3D996E-9EC5-0958-6C42-2877E6E2B3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2" name="Straight Connector 537">
            <a:extLst>
              <a:ext uri="{FF2B5EF4-FFF2-40B4-BE49-F238E27FC236}">
                <a16:creationId xmlns:a16="http://schemas.microsoft.com/office/drawing/2014/main" id="{4BC7CF44-5CEB-D9EE-DE2F-1B49232426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63" name="Group 1008">
          <a:extLst>
            <a:ext uri="{FF2B5EF4-FFF2-40B4-BE49-F238E27FC236}">
              <a16:creationId xmlns:a16="http://schemas.microsoft.com/office/drawing/2014/main" id="{544C6252-1A9C-4B3E-A780-6D15821FCE83}"/>
            </a:ext>
          </a:extLst>
        </xdr:cNvPr>
        <xdr:cNvGrpSpPr>
          <a:grpSpLocks/>
        </xdr:cNvGrpSpPr>
      </xdr:nvGrpSpPr>
      <xdr:grpSpPr bwMode="auto">
        <a:xfrm>
          <a:off x="1943878" y="20560846"/>
          <a:ext cx="0" cy="102184"/>
          <a:chOff x="5475762" y="47760700"/>
          <a:chExt cx="314325" cy="230209"/>
        </a:xfrm>
      </xdr:grpSpPr>
      <xdr:cxnSp macro="">
        <xdr:nvCxnSpPr>
          <xdr:cNvPr id="2364" name="Straight Connector 2363">
            <a:extLst>
              <a:ext uri="{FF2B5EF4-FFF2-40B4-BE49-F238E27FC236}">
                <a16:creationId xmlns:a16="http://schemas.microsoft.com/office/drawing/2014/main" id="{9697EC75-3D49-163A-0ECB-62C22A4720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65" name="Straight Connector 529">
            <a:extLst>
              <a:ext uri="{FF2B5EF4-FFF2-40B4-BE49-F238E27FC236}">
                <a16:creationId xmlns:a16="http://schemas.microsoft.com/office/drawing/2014/main" id="{2BFC83E5-CBFD-14F5-FFC6-4785AD04AA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66" name="Straight Connector 531">
            <a:extLst>
              <a:ext uri="{FF2B5EF4-FFF2-40B4-BE49-F238E27FC236}">
                <a16:creationId xmlns:a16="http://schemas.microsoft.com/office/drawing/2014/main" id="{0FEA1398-2F13-CC15-6063-4100D0A925C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67" name="Straight Connector 533">
            <a:extLst>
              <a:ext uri="{FF2B5EF4-FFF2-40B4-BE49-F238E27FC236}">
                <a16:creationId xmlns:a16="http://schemas.microsoft.com/office/drawing/2014/main" id="{7BFC781F-042D-48AE-B872-01C4DCA8D6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8" name="Straight Connector 535">
            <a:extLst>
              <a:ext uri="{FF2B5EF4-FFF2-40B4-BE49-F238E27FC236}">
                <a16:creationId xmlns:a16="http://schemas.microsoft.com/office/drawing/2014/main" id="{624FC863-570B-CE1B-9867-8402919855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69" name="Straight Connector 537">
            <a:extLst>
              <a:ext uri="{FF2B5EF4-FFF2-40B4-BE49-F238E27FC236}">
                <a16:creationId xmlns:a16="http://schemas.microsoft.com/office/drawing/2014/main" id="{CE896DE6-D65B-3338-E5F9-6688B2B568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0" name="Group 1008">
          <a:extLst>
            <a:ext uri="{FF2B5EF4-FFF2-40B4-BE49-F238E27FC236}">
              <a16:creationId xmlns:a16="http://schemas.microsoft.com/office/drawing/2014/main" id="{2DE88CB8-202E-4C5A-8A63-81853CFC9A0D}"/>
            </a:ext>
          </a:extLst>
        </xdr:cNvPr>
        <xdr:cNvGrpSpPr>
          <a:grpSpLocks/>
        </xdr:cNvGrpSpPr>
      </xdr:nvGrpSpPr>
      <xdr:grpSpPr bwMode="auto">
        <a:xfrm>
          <a:off x="1943878" y="20560846"/>
          <a:ext cx="0" cy="102184"/>
          <a:chOff x="5475762" y="47760700"/>
          <a:chExt cx="314325" cy="230209"/>
        </a:xfrm>
      </xdr:grpSpPr>
      <xdr:cxnSp macro="">
        <xdr:nvCxnSpPr>
          <xdr:cNvPr id="2371" name="Straight Connector 2370">
            <a:extLst>
              <a:ext uri="{FF2B5EF4-FFF2-40B4-BE49-F238E27FC236}">
                <a16:creationId xmlns:a16="http://schemas.microsoft.com/office/drawing/2014/main" id="{F4AB78BF-8990-6AE8-DD68-C3483E2D74D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2" name="Straight Connector 529">
            <a:extLst>
              <a:ext uri="{FF2B5EF4-FFF2-40B4-BE49-F238E27FC236}">
                <a16:creationId xmlns:a16="http://schemas.microsoft.com/office/drawing/2014/main" id="{31DF1C50-4F40-09BA-E399-BE8263C05B2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73" name="Straight Connector 531">
            <a:extLst>
              <a:ext uri="{FF2B5EF4-FFF2-40B4-BE49-F238E27FC236}">
                <a16:creationId xmlns:a16="http://schemas.microsoft.com/office/drawing/2014/main" id="{B4EE99E2-56F6-A105-BD59-1667A0AE435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74" name="Straight Connector 533">
            <a:extLst>
              <a:ext uri="{FF2B5EF4-FFF2-40B4-BE49-F238E27FC236}">
                <a16:creationId xmlns:a16="http://schemas.microsoft.com/office/drawing/2014/main" id="{E0B0B5C2-DE6F-7615-A43D-C1A33A9890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5" name="Straight Connector 535">
            <a:extLst>
              <a:ext uri="{FF2B5EF4-FFF2-40B4-BE49-F238E27FC236}">
                <a16:creationId xmlns:a16="http://schemas.microsoft.com/office/drawing/2014/main" id="{52442B69-F3DB-30A2-FFD8-90204AFF89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76" name="Straight Connector 537">
            <a:extLst>
              <a:ext uri="{FF2B5EF4-FFF2-40B4-BE49-F238E27FC236}">
                <a16:creationId xmlns:a16="http://schemas.microsoft.com/office/drawing/2014/main" id="{01892A35-4176-480C-03B4-A57E73EA58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77" name="Group 1008">
          <a:extLst>
            <a:ext uri="{FF2B5EF4-FFF2-40B4-BE49-F238E27FC236}">
              <a16:creationId xmlns:a16="http://schemas.microsoft.com/office/drawing/2014/main" id="{E24543AA-E09F-44F1-8BCC-E4FF799833BD}"/>
            </a:ext>
          </a:extLst>
        </xdr:cNvPr>
        <xdr:cNvGrpSpPr>
          <a:grpSpLocks/>
        </xdr:cNvGrpSpPr>
      </xdr:nvGrpSpPr>
      <xdr:grpSpPr bwMode="auto">
        <a:xfrm>
          <a:off x="1943878" y="20560846"/>
          <a:ext cx="0" cy="102184"/>
          <a:chOff x="5475762" y="47760700"/>
          <a:chExt cx="314325" cy="230209"/>
        </a:xfrm>
      </xdr:grpSpPr>
      <xdr:cxnSp macro="">
        <xdr:nvCxnSpPr>
          <xdr:cNvPr id="2378" name="Straight Connector 2377">
            <a:extLst>
              <a:ext uri="{FF2B5EF4-FFF2-40B4-BE49-F238E27FC236}">
                <a16:creationId xmlns:a16="http://schemas.microsoft.com/office/drawing/2014/main" id="{D6933263-55CA-EBD0-AD76-F04DEA84682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79" name="Straight Connector 529">
            <a:extLst>
              <a:ext uri="{FF2B5EF4-FFF2-40B4-BE49-F238E27FC236}">
                <a16:creationId xmlns:a16="http://schemas.microsoft.com/office/drawing/2014/main" id="{49820331-9A20-3B59-D7EB-B6782794FDE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0" name="Straight Connector 531">
            <a:extLst>
              <a:ext uri="{FF2B5EF4-FFF2-40B4-BE49-F238E27FC236}">
                <a16:creationId xmlns:a16="http://schemas.microsoft.com/office/drawing/2014/main" id="{F497803B-EF9F-250F-EB50-2A5070D4D9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1" name="Straight Connector 533">
            <a:extLst>
              <a:ext uri="{FF2B5EF4-FFF2-40B4-BE49-F238E27FC236}">
                <a16:creationId xmlns:a16="http://schemas.microsoft.com/office/drawing/2014/main" id="{342416E5-92F9-C072-2B51-967E0F367FA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2" name="Straight Connector 535">
            <a:extLst>
              <a:ext uri="{FF2B5EF4-FFF2-40B4-BE49-F238E27FC236}">
                <a16:creationId xmlns:a16="http://schemas.microsoft.com/office/drawing/2014/main" id="{6403B254-6A81-735E-E46C-5580BEF954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3" name="Straight Connector 537">
            <a:extLst>
              <a:ext uri="{FF2B5EF4-FFF2-40B4-BE49-F238E27FC236}">
                <a16:creationId xmlns:a16="http://schemas.microsoft.com/office/drawing/2014/main" id="{8F450041-A525-8291-0DD3-4B4A1E15EE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84" name="Group 1008">
          <a:extLst>
            <a:ext uri="{FF2B5EF4-FFF2-40B4-BE49-F238E27FC236}">
              <a16:creationId xmlns:a16="http://schemas.microsoft.com/office/drawing/2014/main" id="{566CE278-3975-4E6B-AB09-3A3C609D996F}"/>
            </a:ext>
          </a:extLst>
        </xdr:cNvPr>
        <xdr:cNvGrpSpPr>
          <a:grpSpLocks/>
        </xdr:cNvGrpSpPr>
      </xdr:nvGrpSpPr>
      <xdr:grpSpPr bwMode="auto">
        <a:xfrm>
          <a:off x="1943878" y="20560846"/>
          <a:ext cx="0" cy="102184"/>
          <a:chOff x="5475762" y="47760700"/>
          <a:chExt cx="314325" cy="230209"/>
        </a:xfrm>
      </xdr:grpSpPr>
      <xdr:cxnSp macro="">
        <xdr:nvCxnSpPr>
          <xdr:cNvPr id="2385" name="Straight Connector 2384">
            <a:extLst>
              <a:ext uri="{FF2B5EF4-FFF2-40B4-BE49-F238E27FC236}">
                <a16:creationId xmlns:a16="http://schemas.microsoft.com/office/drawing/2014/main" id="{A04BBFA5-2426-569D-A334-547DF6F05A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86" name="Straight Connector 529">
            <a:extLst>
              <a:ext uri="{FF2B5EF4-FFF2-40B4-BE49-F238E27FC236}">
                <a16:creationId xmlns:a16="http://schemas.microsoft.com/office/drawing/2014/main" id="{7A171FD3-C584-7A54-2200-051FA0C95E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87" name="Straight Connector 531">
            <a:extLst>
              <a:ext uri="{FF2B5EF4-FFF2-40B4-BE49-F238E27FC236}">
                <a16:creationId xmlns:a16="http://schemas.microsoft.com/office/drawing/2014/main" id="{6C89A820-F756-5D54-2E6E-AD0F1DA469F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88" name="Straight Connector 533">
            <a:extLst>
              <a:ext uri="{FF2B5EF4-FFF2-40B4-BE49-F238E27FC236}">
                <a16:creationId xmlns:a16="http://schemas.microsoft.com/office/drawing/2014/main" id="{44A45BB7-526B-CE0A-4009-7CF246009C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89" name="Straight Connector 535">
            <a:extLst>
              <a:ext uri="{FF2B5EF4-FFF2-40B4-BE49-F238E27FC236}">
                <a16:creationId xmlns:a16="http://schemas.microsoft.com/office/drawing/2014/main" id="{666B767C-4F76-E244-EA5F-9E2E125B24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0" name="Straight Connector 537">
            <a:extLst>
              <a:ext uri="{FF2B5EF4-FFF2-40B4-BE49-F238E27FC236}">
                <a16:creationId xmlns:a16="http://schemas.microsoft.com/office/drawing/2014/main" id="{4DDCBFB9-F0B9-0EC8-145F-612880EBFC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1" name="Group 1008">
          <a:extLst>
            <a:ext uri="{FF2B5EF4-FFF2-40B4-BE49-F238E27FC236}">
              <a16:creationId xmlns:a16="http://schemas.microsoft.com/office/drawing/2014/main" id="{AAD18E31-A2E8-47F6-850F-975844134F62}"/>
            </a:ext>
          </a:extLst>
        </xdr:cNvPr>
        <xdr:cNvGrpSpPr>
          <a:grpSpLocks/>
        </xdr:cNvGrpSpPr>
      </xdr:nvGrpSpPr>
      <xdr:grpSpPr bwMode="auto">
        <a:xfrm>
          <a:off x="1943878" y="20560846"/>
          <a:ext cx="0" cy="102184"/>
          <a:chOff x="5475762" y="47760700"/>
          <a:chExt cx="314325" cy="230209"/>
        </a:xfrm>
      </xdr:grpSpPr>
      <xdr:cxnSp macro="">
        <xdr:nvCxnSpPr>
          <xdr:cNvPr id="2392" name="Straight Connector 2391">
            <a:extLst>
              <a:ext uri="{FF2B5EF4-FFF2-40B4-BE49-F238E27FC236}">
                <a16:creationId xmlns:a16="http://schemas.microsoft.com/office/drawing/2014/main" id="{55C3F5FB-46BD-8086-7126-E88100887F0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393" name="Straight Connector 529">
            <a:extLst>
              <a:ext uri="{FF2B5EF4-FFF2-40B4-BE49-F238E27FC236}">
                <a16:creationId xmlns:a16="http://schemas.microsoft.com/office/drawing/2014/main" id="{AED7A2E7-39FC-CCC6-F04E-65173885366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394" name="Straight Connector 531">
            <a:extLst>
              <a:ext uri="{FF2B5EF4-FFF2-40B4-BE49-F238E27FC236}">
                <a16:creationId xmlns:a16="http://schemas.microsoft.com/office/drawing/2014/main" id="{35A7448B-43AB-9835-0EA6-8FF2A356909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395" name="Straight Connector 533">
            <a:extLst>
              <a:ext uri="{FF2B5EF4-FFF2-40B4-BE49-F238E27FC236}">
                <a16:creationId xmlns:a16="http://schemas.microsoft.com/office/drawing/2014/main" id="{EBC385B6-B040-E15E-D4B9-522C06CF5B2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6" name="Straight Connector 535">
            <a:extLst>
              <a:ext uri="{FF2B5EF4-FFF2-40B4-BE49-F238E27FC236}">
                <a16:creationId xmlns:a16="http://schemas.microsoft.com/office/drawing/2014/main" id="{6D2DB26F-01C3-F0A4-8B56-2FE490128A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397" name="Straight Connector 537">
            <a:extLst>
              <a:ext uri="{FF2B5EF4-FFF2-40B4-BE49-F238E27FC236}">
                <a16:creationId xmlns:a16="http://schemas.microsoft.com/office/drawing/2014/main" id="{874180E0-E9A0-7E9B-D78C-D69E669586E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398" name="Group 1008">
          <a:extLst>
            <a:ext uri="{FF2B5EF4-FFF2-40B4-BE49-F238E27FC236}">
              <a16:creationId xmlns:a16="http://schemas.microsoft.com/office/drawing/2014/main" id="{E0B09CFE-8C30-42EF-93B5-0675B05F4B31}"/>
            </a:ext>
          </a:extLst>
        </xdr:cNvPr>
        <xdr:cNvGrpSpPr>
          <a:grpSpLocks/>
        </xdr:cNvGrpSpPr>
      </xdr:nvGrpSpPr>
      <xdr:grpSpPr bwMode="auto">
        <a:xfrm>
          <a:off x="1943878" y="20560846"/>
          <a:ext cx="0" cy="102184"/>
          <a:chOff x="5475762" y="47760700"/>
          <a:chExt cx="314325" cy="230209"/>
        </a:xfrm>
      </xdr:grpSpPr>
      <xdr:cxnSp macro="">
        <xdr:nvCxnSpPr>
          <xdr:cNvPr id="2399" name="Straight Connector 2398">
            <a:extLst>
              <a:ext uri="{FF2B5EF4-FFF2-40B4-BE49-F238E27FC236}">
                <a16:creationId xmlns:a16="http://schemas.microsoft.com/office/drawing/2014/main" id="{6276D910-A8BE-7DBA-0AAE-48173EC9C2C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0" name="Straight Connector 529">
            <a:extLst>
              <a:ext uri="{FF2B5EF4-FFF2-40B4-BE49-F238E27FC236}">
                <a16:creationId xmlns:a16="http://schemas.microsoft.com/office/drawing/2014/main" id="{3BC1E017-0C6B-71C4-82AD-2465A73D367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1" name="Straight Connector 531">
            <a:extLst>
              <a:ext uri="{FF2B5EF4-FFF2-40B4-BE49-F238E27FC236}">
                <a16:creationId xmlns:a16="http://schemas.microsoft.com/office/drawing/2014/main" id="{34577228-2E35-B6BA-EC34-A8449342059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2" name="Straight Connector 533">
            <a:extLst>
              <a:ext uri="{FF2B5EF4-FFF2-40B4-BE49-F238E27FC236}">
                <a16:creationId xmlns:a16="http://schemas.microsoft.com/office/drawing/2014/main" id="{C922F8D6-FC5A-15C0-5C7B-0102EC8DE41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3" name="Straight Connector 535">
            <a:extLst>
              <a:ext uri="{FF2B5EF4-FFF2-40B4-BE49-F238E27FC236}">
                <a16:creationId xmlns:a16="http://schemas.microsoft.com/office/drawing/2014/main" id="{B62B0215-41F2-6CCE-1E2F-9B0F82BD450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04" name="Straight Connector 537">
            <a:extLst>
              <a:ext uri="{FF2B5EF4-FFF2-40B4-BE49-F238E27FC236}">
                <a16:creationId xmlns:a16="http://schemas.microsoft.com/office/drawing/2014/main" id="{B5DBE9B1-8EE6-9AE9-17EC-852B81D8BD2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104</xdr:row>
      <xdr:rowOff>104775</xdr:rowOff>
    </xdr:from>
    <xdr:to>
      <xdr:col>6</xdr:col>
      <xdr:colOff>0</xdr:colOff>
      <xdr:row>105</xdr:row>
      <xdr:rowOff>19050</xdr:rowOff>
    </xdr:to>
    <xdr:grpSp>
      <xdr:nvGrpSpPr>
        <xdr:cNvPr id="2405" name="Group 1008">
          <a:extLst>
            <a:ext uri="{FF2B5EF4-FFF2-40B4-BE49-F238E27FC236}">
              <a16:creationId xmlns:a16="http://schemas.microsoft.com/office/drawing/2014/main" id="{46615D8A-0D85-405D-89E4-6D36F9BBBC0E}"/>
            </a:ext>
          </a:extLst>
        </xdr:cNvPr>
        <xdr:cNvGrpSpPr>
          <a:grpSpLocks/>
        </xdr:cNvGrpSpPr>
      </xdr:nvGrpSpPr>
      <xdr:grpSpPr bwMode="auto">
        <a:xfrm>
          <a:off x="1943878" y="20560846"/>
          <a:ext cx="0" cy="102184"/>
          <a:chOff x="5475762" y="47760700"/>
          <a:chExt cx="314325" cy="230209"/>
        </a:xfrm>
      </xdr:grpSpPr>
      <xdr:cxnSp macro="">
        <xdr:nvCxnSpPr>
          <xdr:cNvPr id="2406" name="Straight Connector 2405">
            <a:extLst>
              <a:ext uri="{FF2B5EF4-FFF2-40B4-BE49-F238E27FC236}">
                <a16:creationId xmlns:a16="http://schemas.microsoft.com/office/drawing/2014/main" id="{B10C22BD-AF29-3DDF-19AD-6F43D4E00DD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07" name="Straight Connector 529">
            <a:extLst>
              <a:ext uri="{FF2B5EF4-FFF2-40B4-BE49-F238E27FC236}">
                <a16:creationId xmlns:a16="http://schemas.microsoft.com/office/drawing/2014/main" id="{6F6E982D-D5C3-413A-5AC0-EB16079572F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08" name="Straight Connector 531">
            <a:extLst>
              <a:ext uri="{FF2B5EF4-FFF2-40B4-BE49-F238E27FC236}">
                <a16:creationId xmlns:a16="http://schemas.microsoft.com/office/drawing/2014/main" id="{3EA783DF-39C1-C07F-4FD9-6C12A762DB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09" name="Straight Connector 533">
            <a:extLst>
              <a:ext uri="{FF2B5EF4-FFF2-40B4-BE49-F238E27FC236}">
                <a16:creationId xmlns:a16="http://schemas.microsoft.com/office/drawing/2014/main" id="{E24F0C76-E9FD-0041-EB82-C1C3C4F34D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0" name="Straight Connector 535">
            <a:extLst>
              <a:ext uri="{FF2B5EF4-FFF2-40B4-BE49-F238E27FC236}">
                <a16:creationId xmlns:a16="http://schemas.microsoft.com/office/drawing/2014/main" id="{046D59A5-D920-9B26-999D-C618E5EED35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11" name="Straight Connector 537">
            <a:extLst>
              <a:ext uri="{FF2B5EF4-FFF2-40B4-BE49-F238E27FC236}">
                <a16:creationId xmlns:a16="http://schemas.microsoft.com/office/drawing/2014/main" id="{8B9810FE-8B5B-D179-CD25-DB7D446E533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101</xdr:row>
      <xdr:rowOff>57150</xdr:rowOff>
    </xdr:from>
    <xdr:to>
      <xdr:col>17</xdr:col>
      <xdr:colOff>0</xdr:colOff>
      <xdr:row>103</xdr:row>
      <xdr:rowOff>0</xdr:rowOff>
    </xdr:to>
    <xdr:sp macro="" textlink="">
      <xdr:nvSpPr>
        <xdr:cNvPr id="2412" name="AutoShape 46">
          <a:extLst>
            <a:ext uri="{FF2B5EF4-FFF2-40B4-BE49-F238E27FC236}">
              <a16:creationId xmlns:a16="http://schemas.microsoft.com/office/drawing/2014/main" id="{7ADFA373-2AAE-40BE-8B5D-783A62A8A1F5}"/>
            </a:ext>
          </a:extLst>
        </xdr:cNvPr>
        <xdr:cNvSpPr>
          <a:spLocks noChangeArrowheads="1"/>
        </xdr:cNvSpPr>
      </xdr:nvSpPr>
      <xdr:spPr bwMode="auto">
        <a:xfrm>
          <a:off x="4895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101</xdr:row>
      <xdr:rowOff>57150</xdr:rowOff>
    </xdr:from>
    <xdr:to>
      <xdr:col>19</xdr:col>
      <xdr:colOff>0</xdr:colOff>
      <xdr:row>103</xdr:row>
      <xdr:rowOff>0</xdr:rowOff>
    </xdr:to>
    <xdr:sp macro="" textlink="">
      <xdr:nvSpPr>
        <xdr:cNvPr id="2413" name="AutoShape 46">
          <a:extLst>
            <a:ext uri="{FF2B5EF4-FFF2-40B4-BE49-F238E27FC236}">
              <a16:creationId xmlns:a16="http://schemas.microsoft.com/office/drawing/2014/main" id="{703CBE0E-142F-428A-B6E3-0062739DC2A2}"/>
            </a:ext>
          </a:extLst>
        </xdr:cNvPr>
        <xdr:cNvSpPr>
          <a:spLocks noChangeArrowheads="1"/>
        </xdr:cNvSpPr>
      </xdr:nvSpPr>
      <xdr:spPr bwMode="auto">
        <a:xfrm>
          <a:off x="5467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101</xdr:row>
      <xdr:rowOff>57150</xdr:rowOff>
    </xdr:from>
    <xdr:to>
      <xdr:col>21</xdr:col>
      <xdr:colOff>0</xdr:colOff>
      <xdr:row>103</xdr:row>
      <xdr:rowOff>0</xdr:rowOff>
    </xdr:to>
    <xdr:sp macro="" textlink="">
      <xdr:nvSpPr>
        <xdr:cNvPr id="2414" name="AutoShape 46">
          <a:extLst>
            <a:ext uri="{FF2B5EF4-FFF2-40B4-BE49-F238E27FC236}">
              <a16:creationId xmlns:a16="http://schemas.microsoft.com/office/drawing/2014/main" id="{F1D305B5-7175-4838-B0FA-98B9982B34C7}"/>
            </a:ext>
          </a:extLst>
        </xdr:cNvPr>
        <xdr:cNvSpPr>
          <a:spLocks noChangeArrowheads="1"/>
        </xdr:cNvSpPr>
      </xdr:nvSpPr>
      <xdr:spPr bwMode="auto">
        <a:xfrm>
          <a:off x="6038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101</xdr:row>
      <xdr:rowOff>57150</xdr:rowOff>
    </xdr:from>
    <xdr:to>
      <xdr:col>23</xdr:col>
      <xdr:colOff>0</xdr:colOff>
      <xdr:row>103</xdr:row>
      <xdr:rowOff>0</xdr:rowOff>
    </xdr:to>
    <xdr:sp macro="" textlink="">
      <xdr:nvSpPr>
        <xdr:cNvPr id="2415" name="AutoShape 46">
          <a:extLst>
            <a:ext uri="{FF2B5EF4-FFF2-40B4-BE49-F238E27FC236}">
              <a16:creationId xmlns:a16="http://schemas.microsoft.com/office/drawing/2014/main" id="{7C8E064A-3548-4410-93C5-E4E7EA1D9A05}"/>
            </a:ext>
          </a:extLst>
        </xdr:cNvPr>
        <xdr:cNvSpPr>
          <a:spLocks noChangeArrowheads="1"/>
        </xdr:cNvSpPr>
      </xdr:nvSpPr>
      <xdr:spPr bwMode="auto">
        <a:xfrm>
          <a:off x="6610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101</xdr:row>
      <xdr:rowOff>57150</xdr:rowOff>
    </xdr:from>
    <xdr:to>
      <xdr:col>25</xdr:col>
      <xdr:colOff>0</xdr:colOff>
      <xdr:row>103</xdr:row>
      <xdr:rowOff>0</xdr:rowOff>
    </xdr:to>
    <xdr:sp macro="" textlink="">
      <xdr:nvSpPr>
        <xdr:cNvPr id="2416" name="AutoShape 46">
          <a:extLst>
            <a:ext uri="{FF2B5EF4-FFF2-40B4-BE49-F238E27FC236}">
              <a16:creationId xmlns:a16="http://schemas.microsoft.com/office/drawing/2014/main" id="{AFBDA256-0E63-400D-90E8-AA5675CD639D}"/>
            </a:ext>
          </a:extLst>
        </xdr:cNvPr>
        <xdr:cNvSpPr>
          <a:spLocks noChangeArrowheads="1"/>
        </xdr:cNvSpPr>
      </xdr:nvSpPr>
      <xdr:spPr bwMode="auto">
        <a:xfrm>
          <a:off x="7181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25</xdr:col>
      <xdr:colOff>288635</xdr:colOff>
      <xdr:row>101</xdr:row>
      <xdr:rowOff>47529</xdr:rowOff>
    </xdr:from>
    <xdr:to>
      <xdr:col>26</xdr:col>
      <xdr:colOff>346363</xdr:colOff>
      <xdr:row>102</xdr:row>
      <xdr:rowOff>182804</xdr:rowOff>
    </xdr:to>
    <xdr:sp macro="" textlink="">
      <xdr:nvSpPr>
        <xdr:cNvPr id="2417" name="AutoShape 46">
          <a:extLst>
            <a:ext uri="{FF2B5EF4-FFF2-40B4-BE49-F238E27FC236}">
              <a16:creationId xmlns:a16="http://schemas.microsoft.com/office/drawing/2014/main" id="{5C279D48-3A60-4D75-A957-407C3820A545}"/>
            </a:ext>
          </a:extLst>
        </xdr:cNvPr>
        <xdr:cNvSpPr>
          <a:spLocks noChangeArrowheads="1"/>
        </xdr:cNvSpPr>
      </xdr:nvSpPr>
      <xdr:spPr bwMode="auto">
        <a:xfrm>
          <a:off x="8178029" y="20280938"/>
          <a:ext cx="346364" cy="32769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101</xdr:row>
      <xdr:rowOff>57150</xdr:rowOff>
    </xdr:from>
    <xdr:to>
      <xdr:col>29</xdr:col>
      <xdr:colOff>0</xdr:colOff>
      <xdr:row>103</xdr:row>
      <xdr:rowOff>0</xdr:rowOff>
    </xdr:to>
    <xdr:sp macro="" textlink="">
      <xdr:nvSpPr>
        <xdr:cNvPr id="2418" name="AutoShape 46">
          <a:extLst>
            <a:ext uri="{FF2B5EF4-FFF2-40B4-BE49-F238E27FC236}">
              <a16:creationId xmlns:a16="http://schemas.microsoft.com/office/drawing/2014/main" id="{45116576-967B-4E8E-96AB-97BCA4717D1B}"/>
            </a:ext>
          </a:extLst>
        </xdr:cNvPr>
        <xdr:cNvSpPr>
          <a:spLocks noChangeArrowheads="1"/>
        </xdr:cNvSpPr>
      </xdr:nvSpPr>
      <xdr:spPr bwMode="auto">
        <a:xfrm>
          <a:off x="8382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101</xdr:row>
      <xdr:rowOff>57150</xdr:rowOff>
    </xdr:from>
    <xdr:to>
      <xdr:col>31</xdr:col>
      <xdr:colOff>0</xdr:colOff>
      <xdr:row>103</xdr:row>
      <xdr:rowOff>0</xdr:rowOff>
    </xdr:to>
    <xdr:sp macro="" textlink="">
      <xdr:nvSpPr>
        <xdr:cNvPr id="2419" name="AutoShape 46">
          <a:extLst>
            <a:ext uri="{FF2B5EF4-FFF2-40B4-BE49-F238E27FC236}">
              <a16:creationId xmlns:a16="http://schemas.microsoft.com/office/drawing/2014/main" id="{0F256806-7BA4-4CFE-B732-7C1A2E6D493B}"/>
            </a:ext>
          </a:extLst>
        </xdr:cNvPr>
        <xdr:cNvSpPr>
          <a:spLocks noChangeArrowheads="1"/>
        </xdr:cNvSpPr>
      </xdr:nvSpPr>
      <xdr:spPr bwMode="auto">
        <a:xfrm>
          <a:off x="8953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101</xdr:row>
      <xdr:rowOff>57150</xdr:rowOff>
    </xdr:from>
    <xdr:to>
      <xdr:col>33</xdr:col>
      <xdr:colOff>0</xdr:colOff>
      <xdr:row>103</xdr:row>
      <xdr:rowOff>0</xdr:rowOff>
    </xdr:to>
    <xdr:sp macro="" textlink="">
      <xdr:nvSpPr>
        <xdr:cNvPr id="2420" name="AutoShape 46">
          <a:extLst>
            <a:ext uri="{FF2B5EF4-FFF2-40B4-BE49-F238E27FC236}">
              <a16:creationId xmlns:a16="http://schemas.microsoft.com/office/drawing/2014/main" id="{385DCB88-C1E3-43F5-92F5-D59115F14ED1}"/>
            </a:ext>
          </a:extLst>
        </xdr:cNvPr>
        <xdr:cNvSpPr>
          <a:spLocks noChangeArrowheads="1"/>
        </xdr:cNvSpPr>
      </xdr:nvSpPr>
      <xdr:spPr bwMode="auto">
        <a:xfrm>
          <a:off x="9525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101</xdr:row>
      <xdr:rowOff>57150</xdr:rowOff>
    </xdr:from>
    <xdr:to>
      <xdr:col>35</xdr:col>
      <xdr:colOff>0</xdr:colOff>
      <xdr:row>103</xdr:row>
      <xdr:rowOff>0</xdr:rowOff>
    </xdr:to>
    <xdr:sp macro="" textlink="">
      <xdr:nvSpPr>
        <xdr:cNvPr id="2421" name="AutoShape 46">
          <a:extLst>
            <a:ext uri="{FF2B5EF4-FFF2-40B4-BE49-F238E27FC236}">
              <a16:creationId xmlns:a16="http://schemas.microsoft.com/office/drawing/2014/main" id="{21F7988C-F5E1-4284-B006-7575ADD9B8E4}"/>
            </a:ext>
          </a:extLst>
        </xdr:cNvPr>
        <xdr:cNvSpPr>
          <a:spLocks noChangeArrowheads="1"/>
        </xdr:cNvSpPr>
      </xdr:nvSpPr>
      <xdr:spPr bwMode="auto">
        <a:xfrm>
          <a:off x="10096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101</xdr:row>
      <xdr:rowOff>57150</xdr:rowOff>
    </xdr:from>
    <xdr:to>
      <xdr:col>37</xdr:col>
      <xdr:colOff>0</xdr:colOff>
      <xdr:row>103</xdr:row>
      <xdr:rowOff>0</xdr:rowOff>
    </xdr:to>
    <xdr:sp macro="" textlink="">
      <xdr:nvSpPr>
        <xdr:cNvPr id="2422" name="AutoShape 46">
          <a:extLst>
            <a:ext uri="{FF2B5EF4-FFF2-40B4-BE49-F238E27FC236}">
              <a16:creationId xmlns:a16="http://schemas.microsoft.com/office/drawing/2014/main" id="{92093A0E-EDC2-4A37-8B54-A17D1507CFC7}"/>
            </a:ext>
          </a:extLst>
        </xdr:cNvPr>
        <xdr:cNvSpPr>
          <a:spLocks noChangeArrowheads="1"/>
        </xdr:cNvSpPr>
      </xdr:nvSpPr>
      <xdr:spPr bwMode="auto">
        <a:xfrm>
          <a:off x="10668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101</xdr:row>
      <xdr:rowOff>57150</xdr:rowOff>
    </xdr:from>
    <xdr:to>
      <xdr:col>39</xdr:col>
      <xdr:colOff>0</xdr:colOff>
      <xdr:row>103</xdr:row>
      <xdr:rowOff>0</xdr:rowOff>
    </xdr:to>
    <xdr:sp macro="" textlink="">
      <xdr:nvSpPr>
        <xdr:cNvPr id="2423" name="AutoShape 46">
          <a:extLst>
            <a:ext uri="{FF2B5EF4-FFF2-40B4-BE49-F238E27FC236}">
              <a16:creationId xmlns:a16="http://schemas.microsoft.com/office/drawing/2014/main" id="{96B24CEC-D934-45AF-A6A7-2977A45C43D9}"/>
            </a:ext>
          </a:extLst>
        </xdr:cNvPr>
        <xdr:cNvSpPr>
          <a:spLocks noChangeArrowheads="1"/>
        </xdr:cNvSpPr>
      </xdr:nvSpPr>
      <xdr:spPr bwMode="auto">
        <a:xfrm>
          <a:off x="112395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101</xdr:row>
      <xdr:rowOff>57150</xdr:rowOff>
    </xdr:from>
    <xdr:to>
      <xdr:col>41</xdr:col>
      <xdr:colOff>0</xdr:colOff>
      <xdr:row>103</xdr:row>
      <xdr:rowOff>0</xdr:rowOff>
    </xdr:to>
    <xdr:sp macro="" textlink="">
      <xdr:nvSpPr>
        <xdr:cNvPr id="2424" name="AutoShape 46">
          <a:extLst>
            <a:ext uri="{FF2B5EF4-FFF2-40B4-BE49-F238E27FC236}">
              <a16:creationId xmlns:a16="http://schemas.microsoft.com/office/drawing/2014/main" id="{AF52B916-33F0-48B0-8ECE-938DA537CA9D}"/>
            </a:ext>
          </a:extLst>
        </xdr:cNvPr>
        <xdr:cNvSpPr>
          <a:spLocks noChangeArrowheads="1"/>
        </xdr:cNvSpPr>
      </xdr:nvSpPr>
      <xdr:spPr bwMode="auto">
        <a:xfrm>
          <a:off x="11811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101</xdr:row>
      <xdr:rowOff>57150</xdr:rowOff>
    </xdr:from>
    <xdr:to>
      <xdr:col>43</xdr:col>
      <xdr:colOff>0</xdr:colOff>
      <xdr:row>103</xdr:row>
      <xdr:rowOff>0</xdr:rowOff>
    </xdr:to>
    <xdr:sp macro="" textlink="">
      <xdr:nvSpPr>
        <xdr:cNvPr id="2425" name="AutoShape 46">
          <a:extLst>
            <a:ext uri="{FF2B5EF4-FFF2-40B4-BE49-F238E27FC236}">
              <a16:creationId xmlns:a16="http://schemas.microsoft.com/office/drawing/2014/main" id="{29BAD7FF-6D37-4534-A319-2F4B2AC5B10D}"/>
            </a:ext>
          </a:extLst>
        </xdr:cNvPr>
        <xdr:cNvSpPr>
          <a:spLocks noChangeArrowheads="1"/>
        </xdr:cNvSpPr>
      </xdr:nvSpPr>
      <xdr:spPr bwMode="auto">
        <a:xfrm>
          <a:off x="12382500" y="19345275"/>
          <a:ext cx="285750" cy="323850"/>
        </a:xfrm>
        <a:prstGeom prst="triangle">
          <a:avLst>
            <a:gd name="adj" fmla="val 50000"/>
          </a:avLst>
        </a:prstGeom>
        <a:solidFill>
          <a:srgbClr val="C00000"/>
        </a:solidFill>
        <a:ln w="9525">
          <a:solidFill>
            <a:srgbClr val="000000"/>
          </a:solidFill>
          <a:miter lim="800000"/>
          <a:headEnd/>
          <a:tailEnd/>
        </a:ln>
      </xdr:spPr>
    </xdr:sp>
    <xdr:clientData/>
  </xdr:twoCellAnchor>
  <xdr:twoCellAnchor>
    <xdr:from>
      <xdr:col>44</xdr:col>
      <xdr:colOff>0</xdr:colOff>
      <xdr:row>101</xdr:row>
      <xdr:rowOff>57150</xdr:rowOff>
    </xdr:from>
    <xdr:to>
      <xdr:col>45</xdr:col>
      <xdr:colOff>0</xdr:colOff>
      <xdr:row>103</xdr:row>
      <xdr:rowOff>0</xdr:rowOff>
    </xdr:to>
    <xdr:sp macro="" textlink="">
      <xdr:nvSpPr>
        <xdr:cNvPr id="2426" name="AutoShape 46">
          <a:extLst>
            <a:ext uri="{FF2B5EF4-FFF2-40B4-BE49-F238E27FC236}">
              <a16:creationId xmlns:a16="http://schemas.microsoft.com/office/drawing/2014/main" id="{FDA56C72-4F2C-47E1-9A34-65C3F1CD2627}"/>
            </a:ext>
          </a:extLst>
        </xdr:cNvPr>
        <xdr:cNvSpPr>
          <a:spLocks noChangeArrowheads="1"/>
        </xdr:cNvSpPr>
      </xdr:nvSpPr>
      <xdr:spPr bwMode="auto">
        <a:xfrm>
          <a:off x="1295400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101</xdr:row>
      <xdr:rowOff>57150</xdr:rowOff>
    </xdr:from>
    <xdr:to>
      <xdr:col>11</xdr:col>
      <xdr:colOff>0</xdr:colOff>
      <xdr:row>103</xdr:row>
      <xdr:rowOff>0</xdr:rowOff>
    </xdr:to>
    <xdr:sp macro="" textlink="">
      <xdr:nvSpPr>
        <xdr:cNvPr id="2427" name="AutoShape 46">
          <a:extLst>
            <a:ext uri="{FF2B5EF4-FFF2-40B4-BE49-F238E27FC236}">
              <a16:creationId xmlns:a16="http://schemas.microsoft.com/office/drawing/2014/main" id="{C5DEB9B0-8886-4C85-B83B-489A9FA383FA}"/>
            </a:ext>
          </a:extLst>
        </xdr:cNvPr>
        <xdr:cNvSpPr>
          <a:spLocks noChangeArrowheads="1"/>
        </xdr:cNvSpPr>
      </xdr:nvSpPr>
      <xdr:spPr bwMode="auto">
        <a:xfrm>
          <a:off x="3181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101</xdr:row>
      <xdr:rowOff>57150</xdr:rowOff>
    </xdr:from>
    <xdr:to>
      <xdr:col>13</xdr:col>
      <xdr:colOff>0</xdr:colOff>
      <xdr:row>103</xdr:row>
      <xdr:rowOff>0</xdr:rowOff>
    </xdr:to>
    <xdr:sp macro="" textlink="">
      <xdr:nvSpPr>
        <xdr:cNvPr id="2428" name="AutoShape 46">
          <a:extLst>
            <a:ext uri="{FF2B5EF4-FFF2-40B4-BE49-F238E27FC236}">
              <a16:creationId xmlns:a16="http://schemas.microsoft.com/office/drawing/2014/main" id="{8D048CD8-7EEF-439F-890F-1660153F8195}"/>
            </a:ext>
          </a:extLst>
        </xdr:cNvPr>
        <xdr:cNvSpPr>
          <a:spLocks noChangeArrowheads="1"/>
        </xdr:cNvSpPr>
      </xdr:nvSpPr>
      <xdr:spPr bwMode="auto">
        <a:xfrm>
          <a:off x="37528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101</xdr:row>
      <xdr:rowOff>57150</xdr:rowOff>
    </xdr:from>
    <xdr:to>
      <xdr:col>15</xdr:col>
      <xdr:colOff>0</xdr:colOff>
      <xdr:row>103</xdr:row>
      <xdr:rowOff>0</xdr:rowOff>
    </xdr:to>
    <xdr:sp macro="" textlink="">
      <xdr:nvSpPr>
        <xdr:cNvPr id="2429" name="AutoShape 46">
          <a:extLst>
            <a:ext uri="{FF2B5EF4-FFF2-40B4-BE49-F238E27FC236}">
              <a16:creationId xmlns:a16="http://schemas.microsoft.com/office/drawing/2014/main" id="{95EA071C-04BD-4010-802E-BF2E6E99EDE8}"/>
            </a:ext>
          </a:extLst>
        </xdr:cNvPr>
        <xdr:cNvSpPr>
          <a:spLocks noChangeArrowheads="1"/>
        </xdr:cNvSpPr>
      </xdr:nvSpPr>
      <xdr:spPr bwMode="auto">
        <a:xfrm>
          <a:off x="4324350" y="19345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101</xdr:row>
      <xdr:rowOff>57150</xdr:rowOff>
    </xdr:from>
    <xdr:to>
      <xdr:col>9</xdr:col>
      <xdr:colOff>0</xdr:colOff>
      <xdr:row>103</xdr:row>
      <xdr:rowOff>0</xdr:rowOff>
    </xdr:to>
    <xdr:sp macro="" textlink="">
      <xdr:nvSpPr>
        <xdr:cNvPr id="2430" name="AutoShape 46">
          <a:extLst>
            <a:ext uri="{FF2B5EF4-FFF2-40B4-BE49-F238E27FC236}">
              <a16:creationId xmlns:a16="http://schemas.microsoft.com/office/drawing/2014/main" id="{07A1BD05-904C-4735-B571-C69405FB9703}"/>
            </a:ext>
          </a:extLst>
        </xdr:cNvPr>
        <xdr:cNvSpPr>
          <a:spLocks noChangeArrowheads="1"/>
        </xdr:cNvSpPr>
      </xdr:nvSpPr>
      <xdr:spPr bwMode="auto">
        <a:xfrm>
          <a:off x="2409825" y="19345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101</xdr:row>
      <xdr:rowOff>57150</xdr:rowOff>
    </xdr:from>
    <xdr:to>
      <xdr:col>7</xdr:col>
      <xdr:colOff>0</xdr:colOff>
      <xdr:row>103</xdr:row>
      <xdr:rowOff>0</xdr:rowOff>
    </xdr:to>
    <xdr:sp macro="" textlink="">
      <xdr:nvSpPr>
        <xdr:cNvPr id="2431" name="AutoShape 46">
          <a:extLst>
            <a:ext uri="{FF2B5EF4-FFF2-40B4-BE49-F238E27FC236}">
              <a16:creationId xmlns:a16="http://schemas.microsoft.com/office/drawing/2014/main" id="{0FFF7C0B-2B44-4164-9B4E-90542B978F94}"/>
            </a:ext>
          </a:extLst>
        </xdr:cNvPr>
        <xdr:cNvSpPr>
          <a:spLocks noChangeArrowheads="1"/>
        </xdr:cNvSpPr>
      </xdr:nvSpPr>
      <xdr:spPr bwMode="auto">
        <a:xfrm>
          <a:off x="1819275" y="19345275"/>
          <a:ext cx="352425"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101</xdr:row>
      <xdr:rowOff>57150</xdr:rowOff>
    </xdr:from>
    <xdr:to>
      <xdr:col>5</xdr:col>
      <xdr:colOff>0</xdr:colOff>
      <xdr:row>103</xdr:row>
      <xdr:rowOff>0</xdr:rowOff>
    </xdr:to>
    <xdr:sp macro="" textlink="">
      <xdr:nvSpPr>
        <xdr:cNvPr id="2432" name="AutoShape 46">
          <a:extLst>
            <a:ext uri="{FF2B5EF4-FFF2-40B4-BE49-F238E27FC236}">
              <a16:creationId xmlns:a16="http://schemas.microsoft.com/office/drawing/2014/main" id="{29ECE772-FDD1-485C-A749-B24AA58A73FB}"/>
            </a:ext>
          </a:extLst>
        </xdr:cNvPr>
        <xdr:cNvSpPr>
          <a:spLocks noChangeArrowheads="1"/>
        </xdr:cNvSpPr>
      </xdr:nvSpPr>
      <xdr:spPr bwMode="auto">
        <a:xfrm>
          <a:off x="1095375" y="19345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6</xdr:col>
      <xdr:colOff>0</xdr:colOff>
      <xdr:row>112</xdr:row>
      <xdr:rowOff>104775</xdr:rowOff>
    </xdr:from>
    <xdr:to>
      <xdr:col>6</xdr:col>
      <xdr:colOff>0</xdr:colOff>
      <xdr:row>113</xdr:row>
      <xdr:rowOff>19050</xdr:rowOff>
    </xdr:to>
    <xdr:grpSp>
      <xdr:nvGrpSpPr>
        <xdr:cNvPr id="2433" name="Group 1008">
          <a:extLst>
            <a:ext uri="{FF2B5EF4-FFF2-40B4-BE49-F238E27FC236}">
              <a16:creationId xmlns:a16="http://schemas.microsoft.com/office/drawing/2014/main" id="{57252D3A-806C-4DD8-BA28-BB9736095C98}"/>
            </a:ext>
          </a:extLst>
        </xdr:cNvPr>
        <xdr:cNvGrpSpPr>
          <a:grpSpLocks/>
        </xdr:cNvGrpSpPr>
      </xdr:nvGrpSpPr>
      <xdr:grpSpPr bwMode="auto">
        <a:xfrm>
          <a:off x="1943878" y="22128908"/>
          <a:ext cx="0" cy="102183"/>
          <a:chOff x="5475762" y="47760700"/>
          <a:chExt cx="314325" cy="230209"/>
        </a:xfrm>
      </xdr:grpSpPr>
      <xdr:cxnSp macro="">
        <xdr:nvCxnSpPr>
          <xdr:cNvPr id="2434" name="Straight Connector 2433">
            <a:extLst>
              <a:ext uri="{FF2B5EF4-FFF2-40B4-BE49-F238E27FC236}">
                <a16:creationId xmlns:a16="http://schemas.microsoft.com/office/drawing/2014/main" id="{90E32177-C185-1E2D-18A7-E4052F30F9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35" name="Straight Connector 529">
            <a:extLst>
              <a:ext uri="{FF2B5EF4-FFF2-40B4-BE49-F238E27FC236}">
                <a16:creationId xmlns:a16="http://schemas.microsoft.com/office/drawing/2014/main" id="{00767584-5E7D-F996-0254-BF72002588F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36" name="Straight Connector 531">
            <a:extLst>
              <a:ext uri="{FF2B5EF4-FFF2-40B4-BE49-F238E27FC236}">
                <a16:creationId xmlns:a16="http://schemas.microsoft.com/office/drawing/2014/main" id="{BD52AE45-9FC2-41C0-5A4D-421699168CD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37" name="Straight Connector 533">
            <a:extLst>
              <a:ext uri="{FF2B5EF4-FFF2-40B4-BE49-F238E27FC236}">
                <a16:creationId xmlns:a16="http://schemas.microsoft.com/office/drawing/2014/main" id="{73534EB5-D963-D829-BD75-83EA6ECF7EF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8" name="Straight Connector 535">
            <a:extLst>
              <a:ext uri="{FF2B5EF4-FFF2-40B4-BE49-F238E27FC236}">
                <a16:creationId xmlns:a16="http://schemas.microsoft.com/office/drawing/2014/main" id="{70CB32A3-0DFE-C51C-EA2F-414C1BE364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39" name="Straight Connector 537">
            <a:extLst>
              <a:ext uri="{FF2B5EF4-FFF2-40B4-BE49-F238E27FC236}">
                <a16:creationId xmlns:a16="http://schemas.microsoft.com/office/drawing/2014/main" id="{761741EC-F5C6-C131-F238-E78EB1FBB82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40" name="Group 1008">
          <a:extLst>
            <a:ext uri="{FF2B5EF4-FFF2-40B4-BE49-F238E27FC236}">
              <a16:creationId xmlns:a16="http://schemas.microsoft.com/office/drawing/2014/main" id="{6FDB2C5D-666A-4DF2-8697-8B342480AEDF}"/>
            </a:ext>
          </a:extLst>
        </xdr:cNvPr>
        <xdr:cNvGrpSpPr>
          <a:grpSpLocks/>
        </xdr:cNvGrpSpPr>
      </xdr:nvGrpSpPr>
      <xdr:grpSpPr bwMode="auto">
        <a:xfrm>
          <a:off x="1943878" y="22128908"/>
          <a:ext cx="0" cy="102183"/>
          <a:chOff x="5475762" y="47760700"/>
          <a:chExt cx="314325" cy="230209"/>
        </a:xfrm>
      </xdr:grpSpPr>
      <xdr:cxnSp macro="">
        <xdr:nvCxnSpPr>
          <xdr:cNvPr id="2441" name="Straight Connector 2440">
            <a:extLst>
              <a:ext uri="{FF2B5EF4-FFF2-40B4-BE49-F238E27FC236}">
                <a16:creationId xmlns:a16="http://schemas.microsoft.com/office/drawing/2014/main" id="{C1F6B17C-5126-4F8D-6D0F-8464C577934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2" name="Straight Connector 529">
            <a:extLst>
              <a:ext uri="{FF2B5EF4-FFF2-40B4-BE49-F238E27FC236}">
                <a16:creationId xmlns:a16="http://schemas.microsoft.com/office/drawing/2014/main" id="{39ABDEC3-B42D-78D7-2662-FEA23A0A530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43" name="Straight Connector 531">
            <a:extLst>
              <a:ext uri="{FF2B5EF4-FFF2-40B4-BE49-F238E27FC236}">
                <a16:creationId xmlns:a16="http://schemas.microsoft.com/office/drawing/2014/main" id="{8E999581-1C54-91E5-DE5A-EA044C1A2AA7}"/>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44" name="Straight Connector 533">
            <a:extLst>
              <a:ext uri="{FF2B5EF4-FFF2-40B4-BE49-F238E27FC236}">
                <a16:creationId xmlns:a16="http://schemas.microsoft.com/office/drawing/2014/main" id="{22AC0D5A-EC6B-4BAA-BF83-D12EFDFB316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5" name="Straight Connector 535">
            <a:extLst>
              <a:ext uri="{FF2B5EF4-FFF2-40B4-BE49-F238E27FC236}">
                <a16:creationId xmlns:a16="http://schemas.microsoft.com/office/drawing/2014/main" id="{83322ECE-0CCD-B19B-8DAF-8F309368417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46" name="Straight Connector 537">
            <a:extLst>
              <a:ext uri="{FF2B5EF4-FFF2-40B4-BE49-F238E27FC236}">
                <a16:creationId xmlns:a16="http://schemas.microsoft.com/office/drawing/2014/main" id="{76B3D286-7413-225C-E5BE-9C6ED221A22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47625</xdr:rowOff>
    </xdr:to>
    <xdr:grpSp>
      <xdr:nvGrpSpPr>
        <xdr:cNvPr id="2447" name="Group 1008">
          <a:extLst>
            <a:ext uri="{FF2B5EF4-FFF2-40B4-BE49-F238E27FC236}">
              <a16:creationId xmlns:a16="http://schemas.microsoft.com/office/drawing/2014/main" id="{E4E2CA3D-B991-479A-BF7D-24AD0A0CA12B}"/>
            </a:ext>
          </a:extLst>
        </xdr:cNvPr>
        <xdr:cNvGrpSpPr>
          <a:grpSpLocks/>
        </xdr:cNvGrpSpPr>
      </xdr:nvGrpSpPr>
      <xdr:grpSpPr bwMode="auto">
        <a:xfrm>
          <a:off x="1943878" y="22157483"/>
          <a:ext cx="0" cy="102183"/>
          <a:chOff x="5475762" y="47760700"/>
          <a:chExt cx="314325" cy="230209"/>
        </a:xfrm>
      </xdr:grpSpPr>
      <xdr:cxnSp macro="">
        <xdr:nvCxnSpPr>
          <xdr:cNvPr id="2448" name="Straight Connector 2447">
            <a:extLst>
              <a:ext uri="{FF2B5EF4-FFF2-40B4-BE49-F238E27FC236}">
                <a16:creationId xmlns:a16="http://schemas.microsoft.com/office/drawing/2014/main" id="{DB7E278B-0B62-BF96-E17E-FB18423346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49" name="Straight Connector 529">
            <a:extLst>
              <a:ext uri="{FF2B5EF4-FFF2-40B4-BE49-F238E27FC236}">
                <a16:creationId xmlns:a16="http://schemas.microsoft.com/office/drawing/2014/main" id="{94795F73-4035-0555-A559-51C22A32C997}"/>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450" name="Straight Connector 531">
            <a:extLst>
              <a:ext uri="{FF2B5EF4-FFF2-40B4-BE49-F238E27FC236}">
                <a16:creationId xmlns:a16="http://schemas.microsoft.com/office/drawing/2014/main" id="{EF9395DE-8B03-597F-7750-05F6C295DC3C}"/>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451" name="Straight Connector 533">
            <a:extLst>
              <a:ext uri="{FF2B5EF4-FFF2-40B4-BE49-F238E27FC236}">
                <a16:creationId xmlns:a16="http://schemas.microsoft.com/office/drawing/2014/main" id="{1A6E6060-8C03-5868-D3CB-7D5F466BDD7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2" name="Straight Connector 535">
            <a:extLst>
              <a:ext uri="{FF2B5EF4-FFF2-40B4-BE49-F238E27FC236}">
                <a16:creationId xmlns:a16="http://schemas.microsoft.com/office/drawing/2014/main" id="{FBB2E5A6-A137-84FF-ABCA-50AB568B985B}"/>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453" name="Straight Connector 537">
            <a:extLst>
              <a:ext uri="{FF2B5EF4-FFF2-40B4-BE49-F238E27FC236}">
                <a16:creationId xmlns:a16="http://schemas.microsoft.com/office/drawing/2014/main" id="{F050E10E-F116-F554-D9C4-F65B2CBF0B03}"/>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133350</xdr:rowOff>
    </xdr:from>
    <xdr:to>
      <xdr:col>6</xdr:col>
      <xdr:colOff>0</xdr:colOff>
      <xdr:row>113</xdr:row>
      <xdr:rowOff>57150</xdr:rowOff>
    </xdr:to>
    <xdr:grpSp>
      <xdr:nvGrpSpPr>
        <xdr:cNvPr id="2454" name="Group 1008">
          <a:extLst>
            <a:ext uri="{FF2B5EF4-FFF2-40B4-BE49-F238E27FC236}">
              <a16:creationId xmlns:a16="http://schemas.microsoft.com/office/drawing/2014/main" id="{BA88D2F1-260B-4C02-8972-96E8D3716B7B}"/>
            </a:ext>
          </a:extLst>
        </xdr:cNvPr>
        <xdr:cNvGrpSpPr>
          <a:grpSpLocks/>
        </xdr:cNvGrpSpPr>
      </xdr:nvGrpSpPr>
      <xdr:grpSpPr bwMode="auto">
        <a:xfrm>
          <a:off x="1943878" y="22157483"/>
          <a:ext cx="0" cy="111708"/>
          <a:chOff x="5475762" y="47760700"/>
          <a:chExt cx="314325" cy="230209"/>
        </a:xfrm>
      </xdr:grpSpPr>
      <xdr:cxnSp macro="">
        <xdr:nvCxnSpPr>
          <xdr:cNvPr id="2455" name="Straight Connector 2454">
            <a:extLst>
              <a:ext uri="{FF2B5EF4-FFF2-40B4-BE49-F238E27FC236}">
                <a16:creationId xmlns:a16="http://schemas.microsoft.com/office/drawing/2014/main" id="{E66D5374-789C-2B8D-98B6-63CF545D4B3D}"/>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56" name="Straight Connector 529">
            <a:extLst>
              <a:ext uri="{FF2B5EF4-FFF2-40B4-BE49-F238E27FC236}">
                <a16:creationId xmlns:a16="http://schemas.microsoft.com/office/drawing/2014/main" id="{B0F2C3A7-8555-8192-F3E7-2632FA22FDC0}"/>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457" name="Straight Connector 531">
            <a:extLst>
              <a:ext uri="{FF2B5EF4-FFF2-40B4-BE49-F238E27FC236}">
                <a16:creationId xmlns:a16="http://schemas.microsoft.com/office/drawing/2014/main" id="{36CF08D7-52E9-2648-88D4-BF0850219DC8}"/>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458" name="Straight Connector 533">
            <a:extLst>
              <a:ext uri="{FF2B5EF4-FFF2-40B4-BE49-F238E27FC236}">
                <a16:creationId xmlns:a16="http://schemas.microsoft.com/office/drawing/2014/main" id="{B3A13714-C603-415C-6208-EAEF9551CF6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59" name="Straight Connector 535">
            <a:extLst>
              <a:ext uri="{FF2B5EF4-FFF2-40B4-BE49-F238E27FC236}">
                <a16:creationId xmlns:a16="http://schemas.microsoft.com/office/drawing/2014/main" id="{138C01EA-4B5A-CC12-0060-CFB6EA43E1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460" name="Straight Connector 537">
            <a:extLst>
              <a:ext uri="{FF2B5EF4-FFF2-40B4-BE49-F238E27FC236}">
                <a16:creationId xmlns:a16="http://schemas.microsoft.com/office/drawing/2014/main" id="{BF9E4353-A809-DF7D-DACD-703B689CE3F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1" name="Group 1008">
          <a:extLst>
            <a:ext uri="{FF2B5EF4-FFF2-40B4-BE49-F238E27FC236}">
              <a16:creationId xmlns:a16="http://schemas.microsoft.com/office/drawing/2014/main" id="{C94C0FF3-7254-42F7-9BBB-B3D7229D9DC5}"/>
            </a:ext>
          </a:extLst>
        </xdr:cNvPr>
        <xdr:cNvGrpSpPr>
          <a:grpSpLocks/>
        </xdr:cNvGrpSpPr>
      </xdr:nvGrpSpPr>
      <xdr:grpSpPr bwMode="auto">
        <a:xfrm>
          <a:off x="1943878" y="22128908"/>
          <a:ext cx="0" cy="102183"/>
          <a:chOff x="5475762" y="47760700"/>
          <a:chExt cx="314325" cy="230209"/>
        </a:xfrm>
      </xdr:grpSpPr>
      <xdr:cxnSp macro="">
        <xdr:nvCxnSpPr>
          <xdr:cNvPr id="2462" name="Straight Connector 2461">
            <a:extLst>
              <a:ext uri="{FF2B5EF4-FFF2-40B4-BE49-F238E27FC236}">
                <a16:creationId xmlns:a16="http://schemas.microsoft.com/office/drawing/2014/main" id="{9C6347FB-974D-15F1-87C8-68396C4087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63" name="Straight Connector 529">
            <a:extLst>
              <a:ext uri="{FF2B5EF4-FFF2-40B4-BE49-F238E27FC236}">
                <a16:creationId xmlns:a16="http://schemas.microsoft.com/office/drawing/2014/main" id="{CBF58EFC-DF63-BD20-BCAB-196035C72D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64" name="Straight Connector 531">
            <a:extLst>
              <a:ext uri="{FF2B5EF4-FFF2-40B4-BE49-F238E27FC236}">
                <a16:creationId xmlns:a16="http://schemas.microsoft.com/office/drawing/2014/main" id="{9EF2F14F-9191-ECB1-91F1-6AA583BAAD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65" name="Straight Connector 533">
            <a:extLst>
              <a:ext uri="{FF2B5EF4-FFF2-40B4-BE49-F238E27FC236}">
                <a16:creationId xmlns:a16="http://schemas.microsoft.com/office/drawing/2014/main" id="{CA2889B6-0716-F0BF-7117-50662B8210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6" name="Straight Connector 535">
            <a:extLst>
              <a:ext uri="{FF2B5EF4-FFF2-40B4-BE49-F238E27FC236}">
                <a16:creationId xmlns:a16="http://schemas.microsoft.com/office/drawing/2014/main" id="{3438EE83-E9CD-9C60-C4BE-72AB9BBFE63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67" name="Straight Connector 537">
            <a:extLst>
              <a:ext uri="{FF2B5EF4-FFF2-40B4-BE49-F238E27FC236}">
                <a16:creationId xmlns:a16="http://schemas.microsoft.com/office/drawing/2014/main" id="{FC2A6BFD-1B9A-230D-11F6-4A7A41815DA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68" name="Group 1008">
          <a:extLst>
            <a:ext uri="{FF2B5EF4-FFF2-40B4-BE49-F238E27FC236}">
              <a16:creationId xmlns:a16="http://schemas.microsoft.com/office/drawing/2014/main" id="{A77B0D90-10EC-4DE3-AEA5-6A3E8C334301}"/>
            </a:ext>
          </a:extLst>
        </xdr:cNvPr>
        <xdr:cNvGrpSpPr>
          <a:grpSpLocks/>
        </xdr:cNvGrpSpPr>
      </xdr:nvGrpSpPr>
      <xdr:grpSpPr bwMode="auto">
        <a:xfrm>
          <a:off x="1943878" y="22128908"/>
          <a:ext cx="0" cy="102183"/>
          <a:chOff x="5475762" y="47760700"/>
          <a:chExt cx="314325" cy="230209"/>
        </a:xfrm>
      </xdr:grpSpPr>
      <xdr:cxnSp macro="">
        <xdr:nvCxnSpPr>
          <xdr:cNvPr id="2469" name="Straight Connector 2468">
            <a:extLst>
              <a:ext uri="{FF2B5EF4-FFF2-40B4-BE49-F238E27FC236}">
                <a16:creationId xmlns:a16="http://schemas.microsoft.com/office/drawing/2014/main" id="{95BA6726-AFBE-8671-0A28-21545FE87BC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0" name="Straight Connector 529">
            <a:extLst>
              <a:ext uri="{FF2B5EF4-FFF2-40B4-BE49-F238E27FC236}">
                <a16:creationId xmlns:a16="http://schemas.microsoft.com/office/drawing/2014/main" id="{F8065EFD-8062-802D-35BC-DFE2AFCA6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1" name="Straight Connector 531">
            <a:extLst>
              <a:ext uri="{FF2B5EF4-FFF2-40B4-BE49-F238E27FC236}">
                <a16:creationId xmlns:a16="http://schemas.microsoft.com/office/drawing/2014/main" id="{EB45A4C8-DB7D-5F68-5077-A5EE97D108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2" name="Straight Connector 533">
            <a:extLst>
              <a:ext uri="{FF2B5EF4-FFF2-40B4-BE49-F238E27FC236}">
                <a16:creationId xmlns:a16="http://schemas.microsoft.com/office/drawing/2014/main" id="{B878EE4B-4331-E68F-8186-607A64E8C4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3" name="Straight Connector 535">
            <a:extLst>
              <a:ext uri="{FF2B5EF4-FFF2-40B4-BE49-F238E27FC236}">
                <a16:creationId xmlns:a16="http://schemas.microsoft.com/office/drawing/2014/main" id="{B9E7561D-06D9-5B99-F27C-957810474FA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74" name="Straight Connector 537">
            <a:extLst>
              <a:ext uri="{FF2B5EF4-FFF2-40B4-BE49-F238E27FC236}">
                <a16:creationId xmlns:a16="http://schemas.microsoft.com/office/drawing/2014/main" id="{D9C7DCAA-7423-9B85-397F-516A2A185B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75" name="Group 1008">
          <a:extLst>
            <a:ext uri="{FF2B5EF4-FFF2-40B4-BE49-F238E27FC236}">
              <a16:creationId xmlns:a16="http://schemas.microsoft.com/office/drawing/2014/main" id="{C6AF6EBC-D06F-464F-ACAB-D74DB6554420}"/>
            </a:ext>
          </a:extLst>
        </xdr:cNvPr>
        <xdr:cNvGrpSpPr>
          <a:grpSpLocks/>
        </xdr:cNvGrpSpPr>
      </xdr:nvGrpSpPr>
      <xdr:grpSpPr bwMode="auto">
        <a:xfrm>
          <a:off x="1943878" y="22128908"/>
          <a:ext cx="0" cy="102183"/>
          <a:chOff x="5475762" y="47760700"/>
          <a:chExt cx="314325" cy="230209"/>
        </a:xfrm>
      </xdr:grpSpPr>
      <xdr:cxnSp macro="">
        <xdr:nvCxnSpPr>
          <xdr:cNvPr id="2476" name="Straight Connector 2475">
            <a:extLst>
              <a:ext uri="{FF2B5EF4-FFF2-40B4-BE49-F238E27FC236}">
                <a16:creationId xmlns:a16="http://schemas.microsoft.com/office/drawing/2014/main" id="{847C4104-943D-0023-6087-E13673591F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77" name="Straight Connector 529">
            <a:extLst>
              <a:ext uri="{FF2B5EF4-FFF2-40B4-BE49-F238E27FC236}">
                <a16:creationId xmlns:a16="http://schemas.microsoft.com/office/drawing/2014/main" id="{2578FBC1-6B9D-0E01-C4B9-A87E417C56C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78" name="Straight Connector 531">
            <a:extLst>
              <a:ext uri="{FF2B5EF4-FFF2-40B4-BE49-F238E27FC236}">
                <a16:creationId xmlns:a16="http://schemas.microsoft.com/office/drawing/2014/main" id="{E116F52F-E9D4-7AB3-5DD9-F786762339E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79" name="Straight Connector 533">
            <a:extLst>
              <a:ext uri="{FF2B5EF4-FFF2-40B4-BE49-F238E27FC236}">
                <a16:creationId xmlns:a16="http://schemas.microsoft.com/office/drawing/2014/main" id="{68E75FA0-70CD-40C4-8944-E37309EA94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0" name="Straight Connector 535">
            <a:extLst>
              <a:ext uri="{FF2B5EF4-FFF2-40B4-BE49-F238E27FC236}">
                <a16:creationId xmlns:a16="http://schemas.microsoft.com/office/drawing/2014/main" id="{255BDAD0-F64F-A0C1-F7EC-929A6A432C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1" name="Straight Connector 537">
            <a:extLst>
              <a:ext uri="{FF2B5EF4-FFF2-40B4-BE49-F238E27FC236}">
                <a16:creationId xmlns:a16="http://schemas.microsoft.com/office/drawing/2014/main" id="{9C8D1545-77B1-163B-5F5B-8DC75D2FF3C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2" name="Group 1008">
          <a:extLst>
            <a:ext uri="{FF2B5EF4-FFF2-40B4-BE49-F238E27FC236}">
              <a16:creationId xmlns:a16="http://schemas.microsoft.com/office/drawing/2014/main" id="{3BB8C463-FB3F-4CDB-B970-B15562E8A3A2}"/>
            </a:ext>
          </a:extLst>
        </xdr:cNvPr>
        <xdr:cNvGrpSpPr>
          <a:grpSpLocks/>
        </xdr:cNvGrpSpPr>
      </xdr:nvGrpSpPr>
      <xdr:grpSpPr bwMode="auto">
        <a:xfrm>
          <a:off x="1943878" y="22128908"/>
          <a:ext cx="0" cy="102183"/>
          <a:chOff x="5475762" y="47760700"/>
          <a:chExt cx="314325" cy="230209"/>
        </a:xfrm>
      </xdr:grpSpPr>
      <xdr:cxnSp macro="">
        <xdr:nvCxnSpPr>
          <xdr:cNvPr id="2483" name="Straight Connector 2482">
            <a:extLst>
              <a:ext uri="{FF2B5EF4-FFF2-40B4-BE49-F238E27FC236}">
                <a16:creationId xmlns:a16="http://schemas.microsoft.com/office/drawing/2014/main" id="{1DEDAF6E-E633-BAFA-6991-F3A16604892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84" name="Straight Connector 529">
            <a:extLst>
              <a:ext uri="{FF2B5EF4-FFF2-40B4-BE49-F238E27FC236}">
                <a16:creationId xmlns:a16="http://schemas.microsoft.com/office/drawing/2014/main" id="{D0F35FD9-6E0C-DC93-EA0D-84A86C8BBF3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85" name="Straight Connector 531">
            <a:extLst>
              <a:ext uri="{FF2B5EF4-FFF2-40B4-BE49-F238E27FC236}">
                <a16:creationId xmlns:a16="http://schemas.microsoft.com/office/drawing/2014/main" id="{64FE4CBD-D100-7401-CD4A-1D9031D3FA5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86" name="Straight Connector 533">
            <a:extLst>
              <a:ext uri="{FF2B5EF4-FFF2-40B4-BE49-F238E27FC236}">
                <a16:creationId xmlns:a16="http://schemas.microsoft.com/office/drawing/2014/main" id="{CA4C7797-BC29-58B0-77DE-AA1C7C8472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7" name="Straight Connector 535">
            <a:extLst>
              <a:ext uri="{FF2B5EF4-FFF2-40B4-BE49-F238E27FC236}">
                <a16:creationId xmlns:a16="http://schemas.microsoft.com/office/drawing/2014/main" id="{6F6A24CF-6C1E-3C60-588C-254469AD12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88" name="Straight Connector 537">
            <a:extLst>
              <a:ext uri="{FF2B5EF4-FFF2-40B4-BE49-F238E27FC236}">
                <a16:creationId xmlns:a16="http://schemas.microsoft.com/office/drawing/2014/main" id="{7D399FA8-C779-67DF-DA79-0ED514F34D5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89" name="Group 1008">
          <a:extLst>
            <a:ext uri="{FF2B5EF4-FFF2-40B4-BE49-F238E27FC236}">
              <a16:creationId xmlns:a16="http://schemas.microsoft.com/office/drawing/2014/main" id="{E5EFCC66-F9BE-460F-B6F6-8944077820FB}"/>
            </a:ext>
          </a:extLst>
        </xdr:cNvPr>
        <xdr:cNvGrpSpPr>
          <a:grpSpLocks/>
        </xdr:cNvGrpSpPr>
      </xdr:nvGrpSpPr>
      <xdr:grpSpPr bwMode="auto">
        <a:xfrm>
          <a:off x="1943878" y="22128908"/>
          <a:ext cx="0" cy="102183"/>
          <a:chOff x="5475762" y="47760700"/>
          <a:chExt cx="314325" cy="230209"/>
        </a:xfrm>
      </xdr:grpSpPr>
      <xdr:cxnSp macro="">
        <xdr:nvCxnSpPr>
          <xdr:cNvPr id="2490" name="Straight Connector 2489">
            <a:extLst>
              <a:ext uri="{FF2B5EF4-FFF2-40B4-BE49-F238E27FC236}">
                <a16:creationId xmlns:a16="http://schemas.microsoft.com/office/drawing/2014/main" id="{E488CEA0-605E-A3A7-8272-4B0EE466443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1" name="Straight Connector 529">
            <a:extLst>
              <a:ext uri="{FF2B5EF4-FFF2-40B4-BE49-F238E27FC236}">
                <a16:creationId xmlns:a16="http://schemas.microsoft.com/office/drawing/2014/main" id="{A5B219F4-C9F5-4DFF-1D8E-21FF1C97B8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2" name="Straight Connector 531">
            <a:extLst>
              <a:ext uri="{FF2B5EF4-FFF2-40B4-BE49-F238E27FC236}">
                <a16:creationId xmlns:a16="http://schemas.microsoft.com/office/drawing/2014/main" id="{099D889A-A7B5-F3AB-C1E9-658BBCC52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493" name="Straight Connector 533">
            <a:extLst>
              <a:ext uri="{FF2B5EF4-FFF2-40B4-BE49-F238E27FC236}">
                <a16:creationId xmlns:a16="http://schemas.microsoft.com/office/drawing/2014/main" id="{4B286EA5-C1FD-D5EF-682E-28D766B174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4" name="Straight Connector 535">
            <a:extLst>
              <a:ext uri="{FF2B5EF4-FFF2-40B4-BE49-F238E27FC236}">
                <a16:creationId xmlns:a16="http://schemas.microsoft.com/office/drawing/2014/main" id="{6824A72B-B7B0-F5AC-F277-42116DA084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495" name="Straight Connector 537">
            <a:extLst>
              <a:ext uri="{FF2B5EF4-FFF2-40B4-BE49-F238E27FC236}">
                <a16:creationId xmlns:a16="http://schemas.microsoft.com/office/drawing/2014/main" id="{6FFFD648-D0F9-01D1-343C-9AF712C6531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496" name="Group 1008">
          <a:extLst>
            <a:ext uri="{FF2B5EF4-FFF2-40B4-BE49-F238E27FC236}">
              <a16:creationId xmlns:a16="http://schemas.microsoft.com/office/drawing/2014/main" id="{8CBD69E6-C502-4704-8AD0-69BCB75F9072}"/>
            </a:ext>
          </a:extLst>
        </xdr:cNvPr>
        <xdr:cNvGrpSpPr>
          <a:grpSpLocks/>
        </xdr:cNvGrpSpPr>
      </xdr:nvGrpSpPr>
      <xdr:grpSpPr bwMode="auto">
        <a:xfrm>
          <a:off x="1943878" y="22128908"/>
          <a:ext cx="0" cy="102183"/>
          <a:chOff x="5475762" y="47760700"/>
          <a:chExt cx="314325" cy="230209"/>
        </a:xfrm>
      </xdr:grpSpPr>
      <xdr:cxnSp macro="">
        <xdr:nvCxnSpPr>
          <xdr:cNvPr id="2497" name="Straight Connector 2496">
            <a:extLst>
              <a:ext uri="{FF2B5EF4-FFF2-40B4-BE49-F238E27FC236}">
                <a16:creationId xmlns:a16="http://schemas.microsoft.com/office/drawing/2014/main" id="{4618D297-AE09-94A8-941F-887A029CF7A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498" name="Straight Connector 529">
            <a:extLst>
              <a:ext uri="{FF2B5EF4-FFF2-40B4-BE49-F238E27FC236}">
                <a16:creationId xmlns:a16="http://schemas.microsoft.com/office/drawing/2014/main" id="{9851A2BF-C40F-7016-5B2A-0966ECBDFF2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499" name="Straight Connector 531">
            <a:extLst>
              <a:ext uri="{FF2B5EF4-FFF2-40B4-BE49-F238E27FC236}">
                <a16:creationId xmlns:a16="http://schemas.microsoft.com/office/drawing/2014/main" id="{B2512387-4185-8C3E-E330-984FEC8260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0" name="Straight Connector 533">
            <a:extLst>
              <a:ext uri="{FF2B5EF4-FFF2-40B4-BE49-F238E27FC236}">
                <a16:creationId xmlns:a16="http://schemas.microsoft.com/office/drawing/2014/main" id="{1DF7E62D-475E-823A-B978-C3385E67417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1" name="Straight Connector 535">
            <a:extLst>
              <a:ext uri="{FF2B5EF4-FFF2-40B4-BE49-F238E27FC236}">
                <a16:creationId xmlns:a16="http://schemas.microsoft.com/office/drawing/2014/main" id="{C3ACEA06-77E4-A392-AD94-38A4C0BF27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2" name="Straight Connector 537">
            <a:extLst>
              <a:ext uri="{FF2B5EF4-FFF2-40B4-BE49-F238E27FC236}">
                <a16:creationId xmlns:a16="http://schemas.microsoft.com/office/drawing/2014/main" id="{13A7B23E-6D81-51E4-E031-E73EDD24412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03" name="Group 1008">
          <a:extLst>
            <a:ext uri="{FF2B5EF4-FFF2-40B4-BE49-F238E27FC236}">
              <a16:creationId xmlns:a16="http://schemas.microsoft.com/office/drawing/2014/main" id="{41CF90D7-FA0C-427F-8619-B7E2A048FDDF}"/>
            </a:ext>
          </a:extLst>
        </xdr:cNvPr>
        <xdr:cNvGrpSpPr>
          <a:grpSpLocks/>
        </xdr:cNvGrpSpPr>
      </xdr:nvGrpSpPr>
      <xdr:grpSpPr bwMode="auto">
        <a:xfrm>
          <a:off x="1943878" y="22128908"/>
          <a:ext cx="0" cy="102183"/>
          <a:chOff x="5475762" y="47760700"/>
          <a:chExt cx="314325" cy="230209"/>
        </a:xfrm>
      </xdr:grpSpPr>
      <xdr:cxnSp macro="">
        <xdr:nvCxnSpPr>
          <xdr:cNvPr id="2504" name="Straight Connector 2503">
            <a:extLst>
              <a:ext uri="{FF2B5EF4-FFF2-40B4-BE49-F238E27FC236}">
                <a16:creationId xmlns:a16="http://schemas.microsoft.com/office/drawing/2014/main" id="{0B9A793B-4115-9DFA-B97C-2692FD1E09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05" name="Straight Connector 529">
            <a:extLst>
              <a:ext uri="{FF2B5EF4-FFF2-40B4-BE49-F238E27FC236}">
                <a16:creationId xmlns:a16="http://schemas.microsoft.com/office/drawing/2014/main" id="{D750727D-3660-524B-7ECB-EFBB147CCE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06" name="Straight Connector 531">
            <a:extLst>
              <a:ext uri="{FF2B5EF4-FFF2-40B4-BE49-F238E27FC236}">
                <a16:creationId xmlns:a16="http://schemas.microsoft.com/office/drawing/2014/main" id="{449660D7-FA50-7A8F-BE5D-EE3662E5CA8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07" name="Straight Connector 533">
            <a:extLst>
              <a:ext uri="{FF2B5EF4-FFF2-40B4-BE49-F238E27FC236}">
                <a16:creationId xmlns:a16="http://schemas.microsoft.com/office/drawing/2014/main" id="{8C19512E-DD08-F726-264F-E0830E302A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8" name="Straight Connector 535">
            <a:extLst>
              <a:ext uri="{FF2B5EF4-FFF2-40B4-BE49-F238E27FC236}">
                <a16:creationId xmlns:a16="http://schemas.microsoft.com/office/drawing/2014/main" id="{D99A6ED7-B1FE-2BF8-318A-F4FB9B8794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09" name="Straight Connector 537">
            <a:extLst>
              <a:ext uri="{FF2B5EF4-FFF2-40B4-BE49-F238E27FC236}">
                <a16:creationId xmlns:a16="http://schemas.microsoft.com/office/drawing/2014/main" id="{5D72019D-8BCC-8333-7977-9159312BB63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0" name="Group 1008">
          <a:extLst>
            <a:ext uri="{FF2B5EF4-FFF2-40B4-BE49-F238E27FC236}">
              <a16:creationId xmlns:a16="http://schemas.microsoft.com/office/drawing/2014/main" id="{5918180A-BBE9-4633-B537-39411FBE07FB}"/>
            </a:ext>
          </a:extLst>
        </xdr:cNvPr>
        <xdr:cNvGrpSpPr>
          <a:grpSpLocks/>
        </xdr:cNvGrpSpPr>
      </xdr:nvGrpSpPr>
      <xdr:grpSpPr bwMode="auto">
        <a:xfrm>
          <a:off x="1943878" y="22128908"/>
          <a:ext cx="0" cy="102183"/>
          <a:chOff x="5475762" y="47760700"/>
          <a:chExt cx="314325" cy="230209"/>
        </a:xfrm>
      </xdr:grpSpPr>
      <xdr:cxnSp macro="">
        <xdr:nvCxnSpPr>
          <xdr:cNvPr id="2511" name="Straight Connector 2510">
            <a:extLst>
              <a:ext uri="{FF2B5EF4-FFF2-40B4-BE49-F238E27FC236}">
                <a16:creationId xmlns:a16="http://schemas.microsoft.com/office/drawing/2014/main" id="{174CB4AE-BB63-DC55-97F8-6283A110CEC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2" name="Straight Connector 529">
            <a:extLst>
              <a:ext uri="{FF2B5EF4-FFF2-40B4-BE49-F238E27FC236}">
                <a16:creationId xmlns:a16="http://schemas.microsoft.com/office/drawing/2014/main" id="{063752DF-7D7F-CFFE-4FAE-D4D78C1DE85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13" name="Straight Connector 531">
            <a:extLst>
              <a:ext uri="{FF2B5EF4-FFF2-40B4-BE49-F238E27FC236}">
                <a16:creationId xmlns:a16="http://schemas.microsoft.com/office/drawing/2014/main" id="{EBE80369-A331-90C8-A167-E5FA41CA656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14" name="Straight Connector 533">
            <a:extLst>
              <a:ext uri="{FF2B5EF4-FFF2-40B4-BE49-F238E27FC236}">
                <a16:creationId xmlns:a16="http://schemas.microsoft.com/office/drawing/2014/main" id="{7E29A0CC-A613-4D45-314F-A5203047B23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5" name="Straight Connector 535">
            <a:extLst>
              <a:ext uri="{FF2B5EF4-FFF2-40B4-BE49-F238E27FC236}">
                <a16:creationId xmlns:a16="http://schemas.microsoft.com/office/drawing/2014/main" id="{0A87BF1D-2F2A-76A9-400A-DD24AD2945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16" name="Straight Connector 537">
            <a:extLst>
              <a:ext uri="{FF2B5EF4-FFF2-40B4-BE49-F238E27FC236}">
                <a16:creationId xmlns:a16="http://schemas.microsoft.com/office/drawing/2014/main" id="{A553876E-F308-37FC-7B69-A5643CC6510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17" name="Group 1008">
          <a:extLst>
            <a:ext uri="{FF2B5EF4-FFF2-40B4-BE49-F238E27FC236}">
              <a16:creationId xmlns:a16="http://schemas.microsoft.com/office/drawing/2014/main" id="{B95ED6D8-A7B0-4B32-B255-620F350B9174}"/>
            </a:ext>
          </a:extLst>
        </xdr:cNvPr>
        <xdr:cNvGrpSpPr>
          <a:grpSpLocks/>
        </xdr:cNvGrpSpPr>
      </xdr:nvGrpSpPr>
      <xdr:grpSpPr bwMode="auto">
        <a:xfrm>
          <a:off x="1943878" y="22128908"/>
          <a:ext cx="0" cy="102183"/>
          <a:chOff x="5475762" y="47760700"/>
          <a:chExt cx="314325" cy="230209"/>
        </a:xfrm>
      </xdr:grpSpPr>
      <xdr:cxnSp macro="">
        <xdr:nvCxnSpPr>
          <xdr:cNvPr id="2518" name="Straight Connector 2517">
            <a:extLst>
              <a:ext uri="{FF2B5EF4-FFF2-40B4-BE49-F238E27FC236}">
                <a16:creationId xmlns:a16="http://schemas.microsoft.com/office/drawing/2014/main" id="{0EEE12FF-92D1-EEF7-92A6-AD6EDE103C4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19" name="Straight Connector 529">
            <a:extLst>
              <a:ext uri="{FF2B5EF4-FFF2-40B4-BE49-F238E27FC236}">
                <a16:creationId xmlns:a16="http://schemas.microsoft.com/office/drawing/2014/main" id="{FA27BB6D-4E97-9E3F-C0FF-C56AC72920A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0" name="Straight Connector 531">
            <a:extLst>
              <a:ext uri="{FF2B5EF4-FFF2-40B4-BE49-F238E27FC236}">
                <a16:creationId xmlns:a16="http://schemas.microsoft.com/office/drawing/2014/main" id="{A04AC35C-4E07-0DA5-9C4D-CBA38385DF4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1" name="Straight Connector 533">
            <a:extLst>
              <a:ext uri="{FF2B5EF4-FFF2-40B4-BE49-F238E27FC236}">
                <a16:creationId xmlns:a16="http://schemas.microsoft.com/office/drawing/2014/main" id="{615FF742-77A3-521F-202D-ACB1B11730B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2" name="Straight Connector 535">
            <a:extLst>
              <a:ext uri="{FF2B5EF4-FFF2-40B4-BE49-F238E27FC236}">
                <a16:creationId xmlns:a16="http://schemas.microsoft.com/office/drawing/2014/main" id="{6324B8DE-8C26-11F9-EDC7-41DC4D9E25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3" name="Straight Connector 537">
            <a:extLst>
              <a:ext uri="{FF2B5EF4-FFF2-40B4-BE49-F238E27FC236}">
                <a16:creationId xmlns:a16="http://schemas.microsoft.com/office/drawing/2014/main" id="{048C184E-CCF7-4D08-BBFF-A05B9104F83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24" name="Group 1008">
          <a:extLst>
            <a:ext uri="{FF2B5EF4-FFF2-40B4-BE49-F238E27FC236}">
              <a16:creationId xmlns:a16="http://schemas.microsoft.com/office/drawing/2014/main" id="{FB45C436-1675-4D6A-96A6-13A8F15D3EBA}"/>
            </a:ext>
          </a:extLst>
        </xdr:cNvPr>
        <xdr:cNvGrpSpPr>
          <a:grpSpLocks/>
        </xdr:cNvGrpSpPr>
      </xdr:nvGrpSpPr>
      <xdr:grpSpPr bwMode="auto">
        <a:xfrm>
          <a:off x="1943878" y="22128908"/>
          <a:ext cx="0" cy="102183"/>
          <a:chOff x="5475762" y="47760700"/>
          <a:chExt cx="314325" cy="230209"/>
        </a:xfrm>
      </xdr:grpSpPr>
      <xdr:cxnSp macro="">
        <xdr:nvCxnSpPr>
          <xdr:cNvPr id="2525" name="Straight Connector 2524">
            <a:extLst>
              <a:ext uri="{FF2B5EF4-FFF2-40B4-BE49-F238E27FC236}">
                <a16:creationId xmlns:a16="http://schemas.microsoft.com/office/drawing/2014/main" id="{5F09777E-081E-47CF-D814-684D2E2C19D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26" name="Straight Connector 529">
            <a:extLst>
              <a:ext uri="{FF2B5EF4-FFF2-40B4-BE49-F238E27FC236}">
                <a16:creationId xmlns:a16="http://schemas.microsoft.com/office/drawing/2014/main" id="{1C7F277C-CB54-2FE5-B694-EB29D121624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27" name="Straight Connector 531">
            <a:extLst>
              <a:ext uri="{FF2B5EF4-FFF2-40B4-BE49-F238E27FC236}">
                <a16:creationId xmlns:a16="http://schemas.microsoft.com/office/drawing/2014/main" id="{216C01BD-AD8A-658A-0F47-92735C06031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28" name="Straight Connector 533">
            <a:extLst>
              <a:ext uri="{FF2B5EF4-FFF2-40B4-BE49-F238E27FC236}">
                <a16:creationId xmlns:a16="http://schemas.microsoft.com/office/drawing/2014/main" id="{37F6DD92-0463-2704-698A-B102638294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29" name="Straight Connector 535">
            <a:extLst>
              <a:ext uri="{FF2B5EF4-FFF2-40B4-BE49-F238E27FC236}">
                <a16:creationId xmlns:a16="http://schemas.microsoft.com/office/drawing/2014/main" id="{3CADF333-4E38-4C1E-D8E5-9658B79C6A3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0" name="Straight Connector 537">
            <a:extLst>
              <a:ext uri="{FF2B5EF4-FFF2-40B4-BE49-F238E27FC236}">
                <a16:creationId xmlns:a16="http://schemas.microsoft.com/office/drawing/2014/main" id="{4E378754-3093-E8C5-8984-EA40C1C6F9B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1" name="Group 1008">
          <a:extLst>
            <a:ext uri="{FF2B5EF4-FFF2-40B4-BE49-F238E27FC236}">
              <a16:creationId xmlns:a16="http://schemas.microsoft.com/office/drawing/2014/main" id="{F89A1C7C-57B5-4944-8BE4-09ACB982B90F}"/>
            </a:ext>
          </a:extLst>
        </xdr:cNvPr>
        <xdr:cNvGrpSpPr>
          <a:grpSpLocks/>
        </xdr:cNvGrpSpPr>
      </xdr:nvGrpSpPr>
      <xdr:grpSpPr bwMode="auto">
        <a:xfrm>
          <a:off x="1943878" y="22128908"/>
          <a:ext cx="0" cy="102183"/>
          <a:chOff x="5475762" y="47760700"/>
          <a:chExt cx="314325" cy="230209"/>
        </a:xfrm>
      </xdr:grpSpPr>
      <xdr:cxnSp macro="">
        <xdr:nvCxnSpPr>
          <xdr:cNvPr id="2532" name="Straight Connector 2531">
            <a:extLst>
              <a:ext uri="{FF2B5EF4-FFF2-40B4-BE49-F238E27FC236}">
                <a16:creationId xmlns:a16="http://schemas.microsoft.com/office/drawing/2014/main" id="{EEA7EB6A-948F-C39E-537F-62C7F100B89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33" name="Straight Connector 529">
            <a:extLst>
              <a:ext uri="{FF2B5EF4-FFF2-40B4-BE49-F238E27FC236}">
                <a16:creationId xmlns:a16="http://schemas.microsoft.com/office/drawing/2014/main" id="{4E66E01E-71F5-6E72-DC99-8E7D2883689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34" name="Straight Connector 531">
            <a:extLst>
              <a:ext uri="{FF2B5EF4-FFF2-40B4-BE49-F238E27FC236}">
                <a16:creationId xmlns:a16="http://schemas.microsoft.com/office/drawing/2014/main" id="{2AAB8EF3-22E7-A222-2B78-60A7F65CF8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35" name="Straight Connector 533">
            <a:extLst>
              <a:ext uri="{FF2B5EF4-FFF2-40B4-BE49-F238E27FC236}">
                <a16:creationId xmlns:a16="http://schemas.microsoft.com/office/drawing/2014/main" id="{FC84FF42-AAC8-AB40-CD54-DC26DDFB650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6" name="Straight Connector 535">
            <a:extLst>
              <a:ext uri="{FF2B5EF4-FFF2-40B4-BE49-F238E27FC236}">
                <a16:creationId xmlns:a16="http://schemas.microsoft.com/office/drawing/2014/main" id="{94DE8143-6D41-2919-3339-45DA49371DF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37" name="Straight Connector 537">
            <a:extLst>
              <a:ext uri="{FF2B5EF4-FFF2-40B4-BE49-F238E27FC236}">
                <a16:creationId xmlns:a16="http://schemas.microsoft.com/office/drawing/2014/main" id="{6EAC9493-8E1C-A94C-669D-D40133D0385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38" name="Group 1008">
          <a:extLst>
            <a:ext uri="{FF2B5EF4-FFF2-40B4-BE49-F238E27FC236}">
              <a16:creationId xmlns:a16="http://schemas.microsoft.com/office/drawing/2014/main" id="{41FADE61-6C5A-4155-8420-2C89B745F327}"/>
            </a:ext>
          </a:extLst>
        </xdr:cNvPr>
        <xdr:cNvGrpSpPr>
          <a:grpSpLocks/>
        </xdr:cNvGrpSpPr>
      </xdr:nvGrpSpPr>
      <xdr:grpSpPr bwMode="auto">
        <a:xfrm>
          <a:off x="1943878" y="22128908"/>
          <a:ext cx="0" cy="102183"/>
          <a:chOff x="5475762" y="47760700"/>
          <a:chExt cx="314325" cy="230209"/>
        </a:xfrm>
      </xdr:grpSpPr>
      <xdr:cxnSp macro="">
        <xdr:nvCxnSpPr>
          <xdr:cNvPr id="2539" name="Straight Connector 2538">
            <a:extLst>
              <a:ext uri="{FF2B5EF4-FFF2-40B4-BE49-F238E27FC236}">
                <a16:creationId xmlns:a16="http://schemas.microsoft.com/office/drawing/2014/main" id="{62E91475-A335-CAA2-64F2-FBF14865216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0" name="Straight Connector 529">
            <a:extLst>
              <a:ext uri="{FF2B5EF4-FFF2-40B4-BE49-F238E27FC236}">
                <a16:creationId xmlns:a16="http://schemas.microsoft.com/office/drawing/2014/main" id="{B80CECDE-B436-B7AA-129E-95A05899580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1" name="Straight Connector 531">
            <a:extLst>
              <a:ext uri="{FF2B5EF4-FFF2-40B4-BE49-F238E27FC236}">
                <a16:creationId xmlns:a16="http://schemas.microsoft.com/office/drawing/2014/main" id="{44343A8C-7C45-DFCF-10C6-09E82FE9CF2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2" name="Straight Connector 533">
            <a:extLst>
              <a:ext uri="{FF2B5EF4-FFF2-40B4-BE49-F238E27FC236}">
                <a16:creationId xmlns:a16="http://schemas.microsoft.com/office/drawing/2014/main" id="{48D6309F-4BCD-5F37-F735-FCB44C5AF4A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3" name="Straight Connector 535">
            <a:extLst>
              <a:ext uri="{FF2B5EF4-FFF2-40B4-BE49-F238E27FC236}">
                <a16:creationId xmlns:a16="http://schemas.microsoft.com/office/drawing/2014/main" id="{9636D97A-6252-7C2B-8A6B-B9224BF517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44" name="Straight Connector 537">
            <a:extLst>
              <a:ext uri="{FF2B5EF4-FFF2-40B4-BE49-F238E27FC236}">
                <a16:creationId xmlns:a16="http://schemas.microsoft.com/office/drawing/2014/main" id="{E0E43CDC-7913-98E7-A8E7-9063A8F3E5A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45" name="Group 1008">
          <a:extLst>
            <a:ext uri="{FF2B5EF4-FFF2-40B4-BE49-F238E27FC236}">
              <a16:creationId xmlns:a16="http://schemas.microsoft.com/office/drawing/2014/main" id="{703A5CE8-7426-4BB7-9D75-BECC79A797BE}"/>
            </a:ext>
          </a:extLst>
        </xdr:cNvPr>
        <xdr:cNvGrpSpPr>
          <a:grpSpLocks/>
        </xdr:cNvGrpSpPr>
      </xdr:nvGrpSpPr>
      <xdr:grpSpPr bwMode="auto">
        <a:xfrm>
          <a:off x="1943878" y="22128908"/>
          <a:ext cx="0" cy="102183"/>
          <a:chOff x="5475762" y="47760700"/>
          <a:chExt cx="314325" cy="230209"/>
        </a:xfrm>
      </xdr:grpSpPr>
      <xdr:cxnSp macro="">
        <xdr:nvCxnSpPr>
          <xdr:cNvPr id="2546" name="Straight Connector 2545">
            <a:extLst>
              <a:ext uri="{FF2B5EF4-FFF2-40B4-BE49-F238E27FC236}">
                <a16:creationId xmlns:a16="http://schemas.microsoft.com/office/drawing/2014/main" id="{9D480E98-E45C-D966-026A-17DD3838724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47" name="Straight Connector 529">
            <a:extLst>
              <a:ext uri="{FF2B5EF4-FFF2-40B4-BE49-F238E27FC236}">
                <a16:creationId xmlns:a16="http://schemas.microsoft.com/office/drawing/2014/main" id="{556CFB3A-3CC8-2035-8947-CDAD9A68EF1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48" name="Straight Connector 531">
            <a:extLst>
              <a:ext uri="{FF2B5EF4-FFF2-40B4-BE49-F238E27FC236}">
                <a16:creationId xmlns:a16="http://schemas.microsoft.com/office/drawing/2014/main" id="{E5138F6A-EC85-14BF-685A-1F21C4A2D94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49" name="Straight Connector 533">
            <a:extLst>
              <a:ext uri="{FF2B5EF4-FFF2-40B4-BE49-F238E27FC236}">
                <a16:creationId xmlns:a16="http://schemas.microsoft.com/office/drawing/2014/main" id="{8E0D45C2-E003-EBE1-71A6-B4384B6540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0" name="Straight Connector 535">
            <a:extLst>
              <a:ext uri="{FF2B5EF4-FFF2-40B4-BE49-F238E27FC236}">
                <a16:creationId xmlns:a16="http://schemas.microsoft.com/office/drawing/2014/main" id="{BF889DE0-A4D1-BF2D-DDB8-DE62EAC2BCF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1" name="Straight Connector 537">
            <a:extLst>
              <a:ext uri="{FF2B5EF4-FFF2-40B4-BE49-F238E27FC236}">
                <a16:creationId xmlns:a16="http://schemas.microsoft.com/office/drawing/2014/main" id="{11D44542-8EA9-ACD6-ECB3-38A4C1943CA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2" name="Group 1008">
          <a:extLst>
            <a:ext uri="{FF2B5EF4-FFF2-40B4-BE49-F238E27FC236}">
              <a16:creationId xmlns:a16="http://schemas.microsoft.com/office/drawing/2014/main" id="{2311ABB3-3A74-4DDD-AA3C-70EB717E874A}"/>
            </a:ext>
          </a:extLst>
        </xdr:cNvPr>
        <xdr:cNvGrpSpPr>
          <a:grpSpLocks/>
        </xdr:cNvGrpSpPr>
      </xdr:nvGrpSpPr>
      <xdr:grpSpPr bwMode="auto">
        <a:xfrm>
          <a:off x="1943878" y="22128908"/>
          <a:ext cx="0" cy="102183"/>
          <a:chOff x="5475762" y="47760700"/>
          <a:chExt cx="314325" cy="230209"/>
        </a:xfrm>
      </xdr:grpSpPr>
      <xdr:cxnSp macro="">
        <xdr:nvCxnSpPr>
          <xdr:cNvPr id="2553" name="Straight Connector 2552">
            <a:extLst>
              <a:ext uri="{FF2B5EF4-FFF2-40B4-BE49-F238E27FC236}">
                <a16:creationId xmlns:a16="http://schemas.microsoft.com/office/drawing/2014/main" id="{27FE252E-3C8B-9BBB-7C90-889F7B0947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54" name="Straight Connector 529">
            <a:extLst>
              <a:ext uri="{FF2B5EF4-FFF2-40B4-BE49-F238E27FC236}">
                <a16:creationId xmlns:a16="http://schemas.microsoft.com/office/drawing/2014/main" id="{EEFB2085-A92C-3BA3-F6F9-AFE8C2171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55" name="Straight Connector 531">
            <a:extLst>
              <a:ext uri="{FF2B5EF4-FFF2-40B4-BE49-F238E27FC236}">
                <a16:creationId xmlns:a16="http://schemas.microsoft.com/office/drawing/2014/main" id="{5838BD5A-11DF-05B1-6838-0A04C0CE64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56" name="Straight Connector 533">
            <a:extLst>
              <a:ext uri="{FF2B5EF4-FFF2-40B4-BE49-F238E27FC236}">
                <a16:creationId xmlns:a16="http://schemas.microsoft.com/office/drawing/2014/main" id="{50C79008-5417-1FCF-44A0-6BA9C7623EA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7" name="Straight Connector 535">
            <a:extLst>
              <a:ext uri="{FF2B5EF4-FFF2-40B4-BE49-F238E27FC236}">
                <a16:creationId xmlns:a16="http://schemas.microsoft.com/office/drawing/2014/main" id="{4624444F-D296-1E04-46B5-F0E4E2511B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58" name="Straight Connector 537">
            <a:extLst>
              <a:ext uri="{FF2B5EF4-FFF2-40B4-BE49-F238E27FC236}">
                <a16:creationId xmlns:a16="http://schemas.microsoft.com/office/drawing/2014/main" id="{938DE453-DF09-3BDB-542B-5BB0C32E12D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59" name="Group 1008">
          <a:extLst>
            <a:ext uri="{FF2B5EF4-FFF2-40B4-BE49-F238E27FC236}">
              <a16:creationId xmlns:a16="http://schemas.microsoft.com/office/drawing/2014/main" id="{46FAEFBB-2724-40EE-A9B4-B2E062DA6B15}"/>
            </a:ext>
          </a:extLst>
        </xdr:cNvPr>
        <xdr:cNvGrpSpPr>
          <a:grpSpLocks/>
        </xdr:cNvGrpSpPr>
      </xdr:nvGrpSpPr>
      <xdr:grpSpPr bwMode="auto">
        <a:xfrm>
          <a:off x="1943878" y="22128908"/>
          <a:ext cx="0" cy="102183"/>
          <a:chOff x="5475762" y="47760700"/>
          <a:chExt cx="314325" cy="230209"/>
        </a:xfrm>
      </xdr:grpSpPr>
      <xdr:cxnSp macro="">
        <xdr:nvCxnSpPr>
          <xdr:cNvPr id="2560" name="Straight Connector 2559">
            <a:extLst>
              <a:ext uri="{FF2B5EF4-FFF2-40B4-BE49-F238E27FC236}">
                <a16:creationId xmlns:a16="http://schemas.microsoft.com/office/drawing/2014/main" id="{DDAAB0FB-A972-86DC-AAE6-928ED49F0E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1" name="Straight Connector 529">
            <a:extLst>
              <a:ext uri="{FF2B5EF4-FFF2-40B4-BE49-F238E27FC236}">
                <a16:creationId xmlns:a16="http://schemas.microsoft.com/office/drawing/2014/main" id="{BE3F4C5F-7A41-57B4-CC63-32B122DD02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2" name="Straight Connector 531">
            <a:extLst>
              <a:ext uri="{FF2B5EF4-FFF2-40B4-BE49-F238E27FC236}">
                <a16:creationId xmlns:a16="http://schemas.microsoft.com/office/drawing/2014/main" id="{BD6836B3-60AE-CF1A-6ED5-795BEBA2CBF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63" name="Straight Connector 533">
            <a:extLst>
              <a:ext uri="{FF2B5EF4-FFF2-40B4-BE49-F238E27FC236}">
                <a16:creationId xmlns:a16="http://schemas.microsoft.com/office/drawing/2014/main" id="{A54A4164-4026-570A-BFD1-EB6A697400B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4" name="Straight Connector 535">
            <a:extLst>
              <a:ext uri="{FF2B5EF4-FFF2-40B4-BE49-F238E27FC236}">
                <a16:creationId xmlns:a16="http://schemas.microsoft.com/office/drawing/2014/main" id="{C1F2AECF-06E7-122E-2300-C720AEDCB1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65" name="Straight Connector 537">
            <a:extLst>
              <a:ext uri="{FF2B5EF4-FFF2-40B4-BE49-F238E27FC236}">
                <a16:creationId xmlns:a16="http://schemas.microsoft.com/office/drawing/2014/main" id="{277AC618-2A34-F66E-1BA3-74FF4AB132B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66" name="Group 1008">
          <a:extLst>
            <a:ext uri="{FF2B5EF4-FFF2-40B4-BE49-F238E27FC236}">
              <a16:creationId xmlns:a16="http://schemas.microsoft.com/office/drawing/2014/main" id="{6ECDE0FC-1B07-4758-BBF7-72EBC4D5B539}"/>
            </a:ext>
          </a:extLst>
        </xdr:cNvPr>
        <xdr:cNvGrpSpPr>
          <a:grpSpLocks/>
        </xdr:cNvGrpSpPr>
      </xdr:nvGrpSpPr>
      <xdr:grpSpPr bwMode="auto">
        <a:xfrm>
          <a:off x="1943878" y="22128908"/>
          <a:ext cx="0" cy="102183"/>
          <a:chOff x="5475762" y="47760700"/>
          <a:chExt cx="314325" cy="230209"/>
        </a:xfrm>
      </xdr:grpSpPr>
      <xdr:cxnSp macro="">
        <xdr:nvCxnSpPr>
          <xdr:cNvPr id="2567" name="Straight Connector 2566">
            <a:extLst>
              <a:ext uri="{FF2B5EF4-FFF2-40B4-BE49-F238E27FC236}">
                <a16:creationId xmlns:a16="http://schemas.microsoft.com/office/drawing/2014/main" id="{CBF02455-0158-6C0F-6B7C-C20FF04D942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68" name="Straight Connector 529">
            <a:extLst>
              <a:ext uri="{FF2B5EF4-FFF2-40B4-BE49-F238E27FC236}">
                <a16:creationId xmlns:a16="http://schemas.microsoft.com/office/drawing/2014/main" id="{4DAFF7FB-C3D2-D3AE-A516-A31B31DD2D1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69" name="Straight Connector 531">
            <a:extLst>
              <a:ext uri="{FF2B5EF4-FFF2-40B4-BE49-F238E27FC236}">
                <a16:creationId xmlns:a16="http://schemas.microsoft.com/office/drawing/2014/main" id="{73EFC035-3AF8-E64F-498E-C0056C06BA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0" name="Straight Connector 533">
            <a:extLst>
              <a:ext uri="{FF2B5EF4-FFF2-40B4-BE49-F238E27FC236}">
                <a16:creationId xmlns:a16="http://schemas.microsoft.com/office/drawing/2014/main" id="{F75A26DD-035B-E6C1-AB0C-4B5FC14F49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1" name="Straight Connector 535">
            <a:extLst>
              <a:ext uri="{FF2B5EF4-FFF2-40B4-BE49-F238E27FC236}">
                <a16:creationId xmlns:a16="http://schemas.microsoft.com/office/drawing/2014/main" id="{DE95AD52-2978-95ED-886E-3BA1978D505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2" name="Straight Connector 537">
            <a:extLst>
              <a:ext uri="{FF2B5EF4-FFF2-40B4-BE49-F238E27FC236}">
                <a16:creationId xmlns:a16="http://schemas.microsoft.com/office/drawing/2014/main" id="{59703FE3-F0F7-2ECD-3DD1-0CD0398CFF9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73" name="Group 1008">
          <a:extLst>
            <a:ext uri="{FF2B5EF4-FFF2-40B4-BE49-F238E27FC236}">
              <a16:creationId xmlns:a16="http://schemas.microsoft.com/office/drawing/2014/main" id="{0FC99F27-6817-4CC7-A03C-1B6808EDD607}"/>
            </a:ext>
          </a:extLst>
        </xdr:cNvPr>
        <xdr:cNvGrpSpPr>
          <a:grpSpLocks/>
        </xdr:cNvGrpSpPr>
      </xdr:nvGrpSpPr>
      <xdr:grpSpPr bwMode="auto">
        <a:xfrm>
          <a:off x="1943878" y="22128908"/>
          <a:ext cx="0" cy="102183"/>
          <a:chOff x="5475762" y="47760700"/>
          <a:chExt cx="314325" cy="230209"/>
        </a:xfrm>
      </xdr:grpSpPr>
      <xdr:cxnSp macro="">
        <xdr:nvCxnSpPr>
          <xdr:cNvPr id="2574" name="Straight Connector 2573">
            <a:extLst>
              <a:ext uri="{FF2B5EF4-FFF2-40B4-BE49-F238E27FC236}">
                <a16:creationId xmlns:a16="http://schemas.microsoft.com/office/drawing/2014/main" id="{E0A0815C-406D-B28E-3AFE-0D09AC688AB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75" name="Straight Connector 529">
            <a:extLst>
              <a:ext uri="{FF2B5EF4-FFF2-40B4-BE49-F238E27FC236}">
                <a16:creationId xmlns:a16="http://schemas.microsoft.com/office/drawing/2014/main" id="{25AD6D82-C327-3D9B-4B0A-3A53FEF6E62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76" name="Straight Connector 531">
            <a:extLst>
              <a:ext uri="{FF2B5EF4-FFF2-40B4-BE49-F238E27FC236}">
                <a16:creationId xmlns:a16="http://schemas.microsoft.com/office/drawing/2014/main" id="{0E1B9893-401E-7F65-8681-DB5FB8D28E8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77" name="Straight Connector 533">
            <a:extLst>
              <a:ext uri="{FF2B5EF4-FFF2-40B4-BE49-F238E27FC236}">
                <a16:creationId xmlns:a16="http://schemas.microsoft.com/office/drawing/2014/main" id="{BA02A15D-D27F-45EF-C5A1-DD65C11D576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8" name="Straight Connector 535">
            <a:extLst>
              <a:ext uri="{FF2B5EF4-FFF2-40B4-BE49-F238E27FC236}">
                <a16:creationId xmlns:a16="http://schemas.microsoft.com/office/drawing/2014/main" id="{520ADCAC-5E6C-8791-4AD8-39BD9749EEA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79" name="Straight Connector 537">
            <a:extLst>
              <a:ext uri="{FF2B5EF4-FFF2-40B4-BE49-F238E27FC236}">
                <a16:creationId xmlns:a16="http://schemas.microsoft.com/office/drawing/2014/main" id="{8A461B24-B9D2-5B16-AD97-7A825799355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0" name="Group 1008">
          <a:extLst>
            <a:ext uri="{FF2B5EF4-FFF2-40B4-BE49-F238E27FC236}">
              <a16:creationId xmlns:a16="http://schemas.microsoft.com/office/drawing/2014/main" id="{19116BB6-B135-4586-B013-825E4A38E2D7}"/>
            </a:ext>
          </a:extLst>
        </xdr:cNvPr>
        <xdr:cNvGrpSpPr>
          <a:grpSpLocks/>
        </xdr:cNvGrpSpPr>
      </xdr:nvGrpSpPr>
      <xdr:grpSpPr bwMode="auto">
        <a:xfrm>
          <a:off x="1943878" y="22128908"/>
          <a:ext cx="0" cy="102183"/>
          <a:chOff x="5475762" y="47760700"/>
          <a:chExt cx="314325" cy="230209"/>
        </a:xfrm>
      </xdr:grpSpPr>
      <xdr:cxnSp macro="">
        <xdr:nvCxnSpPr>
          <xdr:cNvPr id="2581" name="Straight Connector 2580">
            <a:extLst>
              <a:ext uri="{FF2B5EF4-FFF2-40B4-BE49-F238E27FC236}">
                <a16:creationId xmlns:a16="http://schemas.microsoft.com/office/drawing/2014/main" id="{725A1A7E-3BCF-EC3E-3200-2C36B65E4AD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2" name="Straight Connector 529">
            <a:extLst>
              <a:ext uri="{FF2B5EF4-FFF2-40B4-BE49-F238E27FC236}">
                <a16:creationId xmlns:a16="http://schemas.microsoft.com/office/drawing/2014/main" id="{92C7764A-C663-00B2-F8E1-AD5A079BC98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83" name="Straight Connector 531">
            <a:extLst>
              <a:ext uri="{FF2B5EF4-FFF2-40B4-BE49-F238E27FC236}">
                <a16:creationId xmlns:a16="http://schemas.microsoft.com/office/drawing/2014/main" id="{DFB18E50-6FA7-11E3-E23E-392CBBEA907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84" name="Straight Connector 533">
            <a:extLst>
              <a:ext uri="{FF2B5EF4-FFF2-40B4-BE49-F238E27FC236}">
                <a16:creationId xmlns:a16="http://schemas.microsoft.com/office/drawing/2014/main" id="{3D61B410-8FA6-0587-B6EC-E9E8EEB8B81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5" name="Straight Connector 535">
            <a:extLst>
              <a:ext uri="{FF2B5EF4-FFF2-40B4-BE49-F238E27FC236}">
                <a16:creationId xmlns:a16="http://schemas.microsoft.com/office/drawing/2014/main" id="{17432B9E-15E3-1B2B-AAC7-969663D96F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86" name="Straight Connector 537">
            <a:extLst>
              <a:ext uri="{FF2B5EF4-FFF2-40B4-BE49-F238E27FC236}">
                <a16:creationId xmlns:a16="http://schemas.microsoft.com/office/drawing/2014/main" id="{211CE001-D059-2AF0-D588-55F338CFB1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87" name="Group 1008">
          <a:extLst>
            <a:ext uri="{FF2B5EF4-FFF2-40B4-BE49-F238E27FC236}">
              <a16:creationId xmlns:a16="http://schemas.microsoft.com/office/drawing/2014/main" id="{F65F8DA7-03A5-47D2-ACAC-CE900633BF5D}"/>
            </a:ext>
          </a:extLst>
        </xdr:cNvPr>
        <xdr:cNvGrpSpPr>
          <a:grpSpLocks/>
        </xdr:cNvGrpSpPr>
      </xdr:nvGrpSpPr>
      <xdr:grpSpPr bwMode="auto">
        <a:xfrm>
          <a:off x="1943878" y="22128908"/>
          <a:ext cx="0" cy="102183"/>
          <a:chOff x="5475762" y="47760700"/>
          <a:chExt cx="314325" cy="230209"/>
        </a:xfrm>
      </xdr:grpSpPr>
      <xdr:cxnSp macro="">
        <xdr:nvCxnSpPr>
          <xdr:cNvPr id="2588" name="Straight Connector 2587">
            <a:extLst>
              <a:ext uri="{FF2B5EF4-FFF2-40B4-BE49-F238E27FC236}">
                <a16:creationId xmlns:a16="http://schemas.microsoft.com/office/drawing/2014/main" id="{25F9F6E2-2E18-B200-E736-97101B5AC5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89" name="Straight Connector 529">
            <a:extLst>
              <a:ext uri="{FF2B5EF4-FFF2-40B4-BE49-F238E27FC236}">
                <a16:creationId xmlns:a16="http://schemas.microsoft.com/office/drawing/2014/main" id="{8FC4B8A1-C32E-511D-D9EA-B3D07726DD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0" name="Straight Connector 531">
            <a:extLst>
              <a:ext uri="{FF2B5EF4-FFF2-40B4-BE49-F238E27FC236}">
                <a16:creationId xmlns:a16="http://schemas.microsoft.com/office/drawing/2014/main" id="{05EF81F5-09D8-B367-EBA2-80F24C79D07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1" name="Straight Connector 533">
            <a:extLst>
              <a:ext uri="{FF2B5EF4-FFF2-40B4-BE49-F238E27FC236}">
                <a16:creationId xmlns:a16="http://schemas.microsoft.com/office/drawing/2014/main" id="{F3A61BE9-1602-3C81-8A44-71A6386563E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2" name="Straight Connector 535">
            <a:extLst>
              <a:ext uri="{FF2B5EF4-FFF2-40B4-BE49-F238E27FC236}">
                <a16:creationId xmlns:a16="http://schemas.microsoft.com/office/drawing/2014/main" id="{AEAE3F70-25B6-F95B-B1B6-8054D8254C2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3" name="Straight Connector 537">
            <a:extLst>
              <a:ext uri="{FF2B5EF4-FFF2-40B4-BE49-F238E27FC236}">
                <a16:creationId xmlns:a16="http://schemas.microsoft.com/office/drawing/2014/main" id="{03104ECC-7A53-AD3F-EE7B-4745876F82F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594" name="Group 1008">
          <a:extLst>
            <a:ext uri="{FF2B5EF4-FFF2-40B4-BE49-F238E27FC236}">
              <a16:creationId xmlns:a16="http://schemas.microsoft.com/office/drawing/2014/main" id="{7CF2BF46-1C55-4A8C-A330-A0EE0AE9AE10}"/>
            </a:ext>
          </a:extLst>
        </xdr:cNvPr>
        <xdr:cNvGrpSpPr>
          <a:grpSpLocks/>
        </xdr:cNvGrpSpPr>
      </xdr:nvGrpSpPr>
      <xdr:grpSpPr bwMode="auto">
        <a:xfrm>
          <a:off x="1943878" y="22128908"/>
          <a:ext cx="0" cy="102183"/>
          <a:chOff x="5475762" y="47760700"/>
          <a:chExt cx="314325" cy="230209"/>
        </a:xfrm>
      </xdr:grpSpPr>
      <xdr:cxnSp macro="">
        <xdr:nvCxnSpPr>
          <xdr:cNvPr id="2595" name="Straight Connector 2594">
            <a:extLst>
              <a:ext uri="{FF2B5EF4-FFF2-40B4-BE49-F238E27FC236}">
                <a16:creationId xmlns:a16="http://schemas.microsoft.com/office/drawing/2014/main" id="{2D862E64-A2E5-706D-E823-FEC93A27358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596" name="Straight Connector 529">
            <a:extLst>
              <a:ext uri="{FF2B5EF4-FFF2-40B4-BE49-F238E27FC236}">
                <a16:creationId xmlns:a16="http://schemas.microsoft.com/office/drawing/2014/main" id="{10203A9C-800D-2090-F85F-470D537DD7B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597" name="Straight Connector 531">
            <a:extLst>
              <a:ext uri="{FF2B5EF4-FFF2-40B4-BE49-F238E27FC236}">
                <a16:creationId xmlns:a16="http://schemas.microsoft.com/office/drawing/2014/main" id="{837DE1D4-AB06-9DF7-BE68-62513E3F6C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598" name="Straight Connector 533">
            <a:extLst>
              <a:ext uri="{FF2B5EF4-FFF2-40B4-BE49-F238E27FC236}">
                <a16:creationId xmlns:a16="http://schemas.microsoft.com/office/drawing/2014/main" id="{642D7443-A1A4-6B5F-2511-3270031A773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599" name="Straight Connector 535">
            <a:extLst>
              <a:ext uri="{FF2B5EF4-FFF2-40B4-BE49-F238E27FC236}">
                <a16:creationId xmlns:a16="http://schemas.microsoft.com/office/drawing/2014/main" id="{9DA7355D-E863-C998-603F-F1690EFF82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0" name="Straight Connector 537">
            <a:extLst>
              <a:ext uri="{FF2B5EF4-FFF2-40B4-BE49-F238E27FC236}">
                <a16:creationId xmlns:a16="http://schemas.microsoft.com/office/drawing/2014/main" id="{301D20E8-B930-8ADB-2012-97167C542B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1" name="Group 1008">
          <a:extLst>
            <a:ext uri="{FF2B5EF4-FFF2-40B4-BE49-F238E27FC236}">
              <a16:creationId xmlns:a16="http://schemas.microsoft.com/office/drawing/2014/main" id="{9165268B-5F89-4628-A053-467D822CDD10}"/>
            </a:ext>
          </a:extLst>
        </xdr:cNvPr>
        <xdr:cNvGrpSpPr>
          <a:grpSpLocks/>
        </xdr:cNvGrpSpPr>
      </xdr:nvGrpSpPr>
      <xdr:grpSpPr bwMode="auto">
        <a:xfrm>
          <a:off x="1943878" y="22128908"/>
          <a:ext cx="0" cy="102183"/>
          <a:chOff x="5475762" y="47760700"/>
          <a:chExt cx="314325" cy="230209"/>
        </a:xfrm>
      </xdr:grpSpPr>
      <xdr:cxnSp macro="">
        <xdr:nvCxnSpPr>
          <xdr:cNvPr id="2602" name="Straight Connector 2601">
            <a:extLst>
              <a:ext uri="{FF2B5EF4-FFF2-40B4-BE49-F238E27FC236}">
                <a16:creationId xmlns:a16="http://schemas.microsoft.com/office/drawing/2014/main" id="{296F3441-8612-C9D7-2E46-3DD4EEEE7F2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03" name="Straight Connector 529">
            <a:extLst>
              <a:ext uri="{FF2B5EF4-FFF2-40B4-BE49-F238E27FC236}">
                <a16:creationId xmlns:a16="http://schemas.microsoft.com/office/drawing/2014/main" id="{9D7C1EB7-333E-FB2E-30FB-EE71FA364B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04" name="Straight Connector 531">
            <a:extLst>
              <a:ext uri="{FF2B5EF4-FFF2-40B4-BE49-F238E27FC236}">
                <a16:creationId xmlns:a16="http://schemas.microsoft.com/office/drawing/2014/main" id="{9AC2E87B-3028-D215-3F0D-5AD2FFB0FBD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05" name="Straight Connector 533">
            <a:extLst>
              <a:ext uri="{FF2B5EF4-FFF2-40B4-BE49-F238E27FC236}">
                <a16:creationId xmlns:a16="http://schemas.microsoft.com/office/drawing/2014/main" id="{FF0ACA9C-3840-5235-996B-E5448AF6A1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6" name="Straight Connector 535">
            <a:extLst>
              <a:ext uri="{FF2B5EF4-FFF2-40B4-BE49-F238E27FC236}">
                <a16:creationId xmlns:a16="http://schemas.microsoft.com/office/drawing/2014/main" id="{27588209-42D4-CB68-3D2A-B9A9F081FD0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07" name="Straight Connector 537">
            <a:extLst>
              <a:ext uri="{FF2B5EF4-FFF2-40B4-BE49-F238E27FC236}">
                <a16:creationId xmlns:a16="http://schemas.microsoft.com/office/drawing/2014/main" id="{77A83F5A-EBA3-E966-5C6C-79E6C459CF0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112</xdr:row>
      <xdr:rowOff>104775</xdr:rowOff>
    </xdr:from>
    <xdr:to>
      <xdr:col>6</xdr:col>
      <xdr:colOff>0</xdr:colOff>
      <xdr:row>113</xdr:row>
      <xdr:rowOff>19050</xdr:rowOff>
    </xdr:to>
    <xdr:grpSp>
      <xdr:nvGrpSpPr>
        <xdr:cNvPr id="2608" name="Group 1008">
          <a:extLst>
            <a:ext uri="{FF2B5EF4-FFF2-40B4-BE49-F238E27FC236}">
              <a16:creationId xmlns:a16="http://schemas.microsoft.com/office/drawing/2014/main" id="{3547EB93-F5AF-4734-9825-F4C146942C8A}"/>
            </a:ext>
          </a:extLst>
        </xdr:cNvPr>
        <xdr:cNvGrpSpPr>
          <a:grpSpLocks/>
        </xdr:cNvGrpSpPr>
      </xdr:nvGrpSpPr>
      <xdr:grpSpPr bwMode="auto">
        <a:xfrm>
          <a:off x="1943878" y="22128908"/>
          <a:ext cx="0" cy="102183"/>
          <a:chOff x="5475762" y="47760700"/>
          <a:chExt cx="314325" cy="230209"/>
        </a:xfrm>
      </xdr:grpSpPr>
      <xdr:cxnSp macro="">
        <xdr:nvCxnSpPr>
          <xdr:cNvPr id="2609" name="Straight Connector 2608">
            <a:extLst>
              <a:ext uri="{FF2B5EF4-FFF2-40B4-BE49-F238E27FC236}">
                <a16:creationId xmlns:a16="http://schemas.microsoft.com/office/drawing/2014/main" id="{E6607A44-EC7F-CB78-BE19-F3AE09C27A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10" name="Straight Connector 529">
            <a:extLst>
              <a:ext uri="{FF2B5EF4-FFF2-40B4-BE49-F238E27FC236}">
                <a16:creationId xmlns:a16="http://schemas.microsoft.com/office/drawing/2014/main" id="{B3FFA591-89CB-A712-78FB-20A901D6DC9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11" name="Straight Connector 531">
            <a:extLst>
              <a:ext uri="{FF2B5EF4-FFF2-40B4-BE49-F238E27FC236}">
                <a16:creationId xmlns:a16="http://schemas.microsoft.com/office/drawing/2014/main" id="{C41E36EB-098C-F3D3-415F-3637698FB0C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12" name="Straight Connector 533">
            <a:extLst>
              <a:ext uri="{FF2B5EF4-FFF2-40B4-BE49-F238E27FC236}">
                <a16:creationId xmlns:a16="http://schemas.microsoft.com/office/drawing/2014/main" id="{F3F16B5B-BFF8-645F-BFD8-8069E2BF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3" name="Straight Connector 535">
            <a:extLst>
              <a:ext uri="{FF2B5EF4-FFF2-40B4-BE49-F238E27FC236}">
                <a16:creationId xmlns:a16="http://schemas.microsoft.com/office/drawing/2014/main" id="{2AC10A22-D226-A285-4BE2-5B5E6B1709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14" name="Straight Connector 537">
            <a:extLst>
              <a:ext uri="{FF2B5EF4-FFF2-40B4-BE49-F238E27FC236}">
                <a16:creationId xmlns:a16="http://schemas.microsoft.com/office/drawing/2014/main" id="{0C92F7AD-C8C6-A5FA-33A6-84670FFBCF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109</xdr:row>
      <xdr:rowOff>57150</xdr:rowOff>
    </xdr:from>
    <xdr:to>
      <xdr:col>17</xdr:col>
      <xdr:colOff>0</xdr:colOff>
      <xdr:row>111</xdr:row>
      <xdr:rowOff>0</xdr:rowOff>
    </xdr:to>
    <xdr:sp macro="" textlink="">
      <xdr:nvSpPr>
        <xdr:cNvPr id="2615" name="AutoShape 46">
          <a:extLst>
            <a:ext uri="{FF2B5EF4-FFF2-40B4-BE49-F238E27FC236}">
              <a16:creationId xmlns:a16="http://schemas.microsoft.com/office/drawing/2014/main" id="{26730A4B-281E-4AB5-AD40-34424C4164A2}"/>
            </a:ext>
          </a:extLst>
        </xdr:cNvPr>
        <xdr:cNvSpPr>
          <a:spLocks noChangeArrowheads="1"/>
        </xdr:cNvSpPr>
      </xdr:nvSpPr>
      <xdr:spPr bwMode="auto">
        <a:xfrm>
          <a:off x="4895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109</xdr:row>
      <xdr:rowOff>57150</xdr:rowOff>
    </xdr:from>
    <xdr:to>
      <xdr:col>19</xdr:col>
      <xdr:colOff>0</xdr:colOff>
      <xdr:row>111</xdr:row>
      <xdr:rowOff>0</xdr:rowOff>
    </xdr:to>
    <xdr:sp macro="" textlink="">
      <xdr:nvSpPr>
        <xdr:cNvPr id="2616" name="AutoShape 46">
          <a:extLst>
            <a:ext uri="{FF2B5EF4-FFF2-40B4-BE49-F238E27FC236}">
              <a16:creationId xmlns:a16="http://schemas.microsoft.com/office/drawing/2014/main" id="{84070802-FEFC-408D-86B8-7B6B31C02445}"/>
            </a:ext>
          </a:extLst>
        </xdr:cNvPr>
        <xdr:cNvSpPr>
          <a:spLocks noChangeArrowheads="1"/>
        </xdr:cNvSpPr>
      </xdr:nvSpPr>
      <xdr:spPr bwMode="auto">
        <a:xfrm>
          <a:off x="5467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109</xdr:row>
      <xdr:rowOff>57150</xdr:rowOff>
    </xdr:from>
    <xdr:to>
      <xdr:col>21</xdr:col>
      <xdr:colOff>0</xdr:colOff>
      <xdr:row>111</xdr:row>
      <xdr:rowOff>0</xdr:rowOff>
    </xdr:to>
    <xdr:sp macro="" textlink="">
      <xdr:nvSpPr>
        <xdr:cNvPr id="2617" name="AutoShape 46">
          <a:extLst>
            <a:ext uri="{FF2B5EF4-FFF2-40B4-BE49-F238E27FC236}">
              <a16:creationId xmlns:a16="http://schemas.microsoft.com/office/drawing/2014/main" id="{2B167058-8DDB-4001-92C5-05C33BB58A89}"/>
            </a:ext>
          </a:extLst>
        </xdr:cNvPr>
        <xdr:cNvSpPr>
          <a:spLocks noChangeArrowheads="1"/>
        </xdr:cNvSpPr>
      </xdr:nvSpPr>
      <xdr:spPr bwMode="auto">
        <a:xfrm>
          <a:off x="6038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22</xdr:col>
      <xdr:colOff>0</xdr:colOff>
      <xdr:row>109</xdr:row>
      <xdr:rowOff>57150</xdr:rowOff>
    </xdr:from>
    <xdr:to>
      <xdr:col>23</xdr:col>
      <xdr:colOff>0</xdr:colOff>
      <xdr:row>111</xdr:row>
      <xdr:rowOff>0</xdr:rowOff>
    </xdr:to>
    <xdr:sp macro="" textlink="">
      <xdr:nvSpPr>
        <xdr:cNvPr id="2618" name="AutoShape 46">
          <a:extLst>
            <a:ext uri="{FF2B5EF4-FFF2-40B4-BE49-F238E27FC236}">
              <a16:creationId xmlns:a16="http://schemas.microsoft.com/office/drawing/2014/main" id="{C36EA021-0B03-4B7E-AC52-2787DF976396}"/>
            </a:ext>
          </a:extLst>
        </xdr:cNvPr>
        <xdr:cNvSpPr>
          <a:spLocks noChangeArrowheads="1"/>
        </xdr:cNvSpPr>
      </xdr:nvSpPr>
      <xdr:spPr bwMode="auto">
        <a:xfrm>
          <a:off x="6610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24</xdr:col>
      <xdr:colOff>0</xdr:colOff>
      <xdr:row>109</xdr:row>
      <xdr:rowOff>57150</xdr:rowOff>
    </xdr:from>
    <xdr:to>
      <xdr:col>25</xdr:col>
      <xdr:colOff>0</xdr:colOff>
      <xdr:row>111</xdr:row>
      <xdr:rowOff>0</xdr:rowOff>
    </xdr:to>
    <xdr:sp macro="" textlink="">
      <xdr:nvSpPr>
        <xdr:cNvPr id="2619" name="AutoShape 46">
          <a:extLst>
            <a:ext uri="{FF2B5EF4-FFF2-40B4-BE49-F238E27FC236}">
              <a16:creationId xmlns:a16="http://schemas.microsoft.com/office/drawing/2014/main" id="{37072A10-67FE-4486-9EFE-CD8CBF35EFD0}"/>
            </a:ext>
          </a:extLst>
        </xdr:cNvPr>
        <xdr:cNvSpPr>
          <a:spLocks noChangeArrowheads="1"/>
        </xdr:cNvSpPr>
      </xdr:nvSpPr>
      <xdr:spPr bwMode="auto">
        <a:xfrm>
          <a:off x="7181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26</xdr:col>
      <xdr:colOff>0</xdr:colOff>
      <xdr:row>109</xdr:row>
      <xdr:rowOff>57150</xdr:rowOff>
    </xdr:from>
    <xdr:to>
      <xdr:col>27</xdr:col>
      <xdr:colOff>0</xdr:colOff>
      <xdr:row>111</xdr:row>
      <xdr:rowOff>0</xdr:rowOff>
    </xdr:to>
    <xdr:sp macro="" textlink="">
      <xdr:nvSpPr>
        <xdr:cNvPr id="2620" name="AutoShape 46">
          <a:extLst>
            <a:ext uri="{FF2B5EF4-FFF2-40B4-BE49-F238E27FC236}">
              <a16:creationId xmlns:a16="http://schemas.microsoft.com/office/drawing/2014/main" id="{156D92AD-535C-43EA-9DB4-7D72C4B831F0}"/>
            </a:ext>
          </a:extLst>
        </xdr:cNvPr>
        <xdr:cNvSpPr>
          <a:spLocks noChangeArrowheads="1"/>
        </xdr:cNvSpPr>
      </xdr:nvSpPr>
      <xdr:spPr bwMode="auto">
        <a:xfrm>
          <a:off x="7753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28</xdr:col>
      <xdr:colOff>0</xdr:colOff>
      <xdr:row>109</xdr:row>
      <xdr:rowOff>57150</xdr:rowOff>
    </xdr:from>
    <xdr:to>
      <xdr:col>29</xdr:col>
      <xdr:colOff>0</xdr:colOff>
      <xdr:row>111</xdr:row>
      <xdr:rowOff>0</xdr:rowOff>
    </xdr:to>
    <xdr:sp macro="" textlink="">
      <xdr:nvSpPr>
        <xdr:cNvPr id="2621" name="AutoShape 46">
          <a:extLst>
            <a:ext uri="{FF2B5EF4-FFF2-40B4-BE49-F238E27FC236}">
              <a16:creationId xmlns:a16="http://schemas.microsoft.com/office/drawing/2014/main" id="{DCEE002D-ACC3-411B-A5EE-114D861D64A6}"/>
            </a:ext>
          </a:extLst>
        </xdr:cNvPr>
        <xdr:cNvSpPr>
          <a:spLocks noChangeArrowheads="1"/>
        </xdr:cNvSpPr>
      </xdr:nvSpPr>
      <xdr:spPr bwMode="auto">
        <a:xfrm>
          <a:off x="8382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109</xdr:row>
      <xdr:rowOff>57150</xdr:rowOff>
    </xdr:from>
    <xdr:to>
      <xdr:col>31</xdr:col>
      <xdr:colOff>0</xdr:colOff>
      <xdr:row>111</xdr:row>
      <xdr:rowOff>0</xdr:rowOff>
    </xdr:to>
    <xdr:sp macro="" textlink="">
      <xdr:nvSpPr>
        <xdr:cNvPr id="2622" name="AutoShape 46">
          <a:extLst>
            <a:ext uri="{FF2B5EF4-FFF2-40B4-BE49-F238E27FC236}">
              <a16:creationId xmlns:a16="http://schemas.microsoft.com/office/drawing/2014/main" id="{06A84809-2D87-4991-A168-11A303FB97FF}"/>
            </a:ext>
          </a:extLst>
        </xdr:cNvPr>
        <xdr:cNvSpPr>
          <a:spLocks noChangeArrowheads="1"/>
        </xdr:cNvSpPr>
      </xdr:nvSpPr>
      <xdr:spPr bwMode="auto">
        <a:xfrm>
          <a:off x="8953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109</xdr:row>
      <xdr:rowOff>57150</xdr:rowOff>
    </xdr:from>
    <xdr:to>
      <xdr:col>33</xdr:col>
      <xdr:colOff>0</xdr:colOff>
      <xdr:row>111</xdr:row>
      <xdr:rowOff>0</xdr:rowOff>
    </xdr:to>
    <xdr:sp macro="" textlink="">
      <xdr:nvSpPr>
        <xdr:cNvPr id="2623" name="AutoShape 46">
          <a:extLst>
            <a:ext uri="{FF2B5EF4-FFF2-40B4-BE49-F238E27FC236}">
              <a16:creationId xmlns:a16="http://schemas.microsoft.com/office/drawing/2014/main" id="{28524194-22E4-4ED7-B466-ABB1840AD0AE}"/>
            </a:ext>
          </a:extLst>
        </xdr:cNvPr>
        <xdr:cNvSpPr>
          <a:spLocks noChangeArrowheads="1"/>
        </xdr:cNvSpPr>
      </xdr:nvSpPr>
      <xdr:spPr bwMode="auto">
        <a:xfrm>
          <a:off x="9525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34</xdr:col>
      <xdr:colOff>0</xdr:colOff>
      <xdr:row>109</xdr:row>
      <xdr:rowOff>57150</xdr:rowOff>
    </xdr:from>
    <xdr:to>
      <xdr:col>35</xdr:col>
      <xdr:colOff>0</xdr:colOff>
      <xdr:row>111</xdr:row>
      <xdr:rowOff>0</xdr:rowOff>
    </xdr:to>
    <xdr:sp macro="" textlink="">
      <xdr:nvSpPr>
        <xdr:cNvPr id="2624" name="AutoShape 46">
          <a:extLst>
            <a:ext uri="{FF2B5EF4-FFF2-40B4-BE49-F238E27FC236}">
              <a16:creationId xmlns:a16="http://schemas.microsoft.com/office/drawing/2014/main" id="{39D3831D-182E-4110-A9B9-12EF41299D7E}"/>
            </a:ext>
          </a:extLst>
        </xdr:cNvPr>
        <xdr:cNvSpPr>
          <a:spLocks noChangeArrowheads="1"/>
        </xdr:cNvSpPr>
      </xdr:nvSpPr>
      <xdr:spPr bwMode="auto">
        <a:xfrm>
          <a:off x="10096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109</xdr:row>
      <xdr:rowOff>57150</xdr:rowOff>
    </xdr:from>
    <xdr:to>
      <xdr:col>37</xdr:col>
      <xdr:colOff>0</xdr:colOff>
      <xdr:row>111</xdr:row>
      <xdr:rowOff>0</xdr:rowOff>
    </xdr:to>
    <xdr:sp macro="" textlink="">
      <xdr:nvSpPr>
        <xdr:cNvPr id="2625" name="AutoShape 46">
          <a:extLst>
            <a:ext uri="{FF2B5EF4-FFF2-40B4-BE49-F238E27FC236}">
              <a16:creationId xmlns:a16="http://schemas.microsoft.com/office/drawing/2014/main" id="{144FBA33-8F26-439E-A5D5-00F1D9B8AB12}"/>
            </a:ext>
          </a:extLst>
        </xdr:cNvPr>
        <xdr:cNvSpPr>
          <a:spLocks noChangeArrowheads="1"/>
        </xdr:cNvSpPr>
      </xdr:nvSpPr>
      <xdr:spPr bwMode="auto">
        <a:xfrm>
          <a:off x="10668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109</xdr:row>
      <xdr:rowOff>57150</xdr:rowOff>
    </xdr:from>
    <xdr:to>
      <xdr:col>39</xdr:col>
      <xdr:colOff>0</xdr:colOff>
      <xdr:row>111</xdr:row>
      <xdr:rowOff>0</xdr:rowOff>
    </xdr:to>
    <xdr:sp macro="" textlink="">
      <xdr:nvSpPr>
        <xdr:cNvPr id="2626" name="AutoShape 46">
          <a:extLst>
            <a:ext uri="{FF2B5EF4-FFF2-40B4-BE49-F238E27FC236}">
              <a16:creationId xmlns:a16="http://schemas.microsoft.com/office/drawing/2014/main" id="{F502EFF0-97CC-48F3-A41D-BF45CC868636}"/>
            </a:ext>
          </a:extLst>
        </xdr:cNvPr>
        <xdr:cNvSpPr>
          <a:spLocks noChangeArrowheads="1"/>
        </xdr:cNvSpPr>
      </xdr:nvSpPr>
      <xdr:spPr bwMode="auto">
        <a:xfrm>
          <a:off x="11239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109</xdr:row>
      <xdr:rowOff>57150</xdr:rowOff>
    </xdr:from>
    <xdr:to>
      <xdr:col>41</xdr:col>
      <xdr:colOff>0</xdr:colOff>
      <xdr:row>111</xdr:row>
      <xdr:rowOff>0</xdr:rowOff>
    </xdr:to>
    <xdr:sp macro="" textlink="">
      <xdr:nvSpPr>
        <xdr:cNvPr id="2627" name="AutoShape 46">
          <a:extLst>
            <a:ext uri="{FF2B5EF4-FFF2-40B4-BE49-F238E27FC236}">
              <a16:creationId xmlns:a16="http://schemas.microsoft.com/office/drawing/2014/main" id="{779520EA-BB44-4671-A7DF-43773691B8A6}"/>
            </a:ext>
          </a:extLst>
        </xdr:cNvPr>
        <xdr:cNvSpPr>
          <a:spLocks noChangeArrowheads="1"/>
        </xdr:cNvSpPr>
      </xdr:nvSpPr>
      <xdr:spPr bwMode="auto">
        <a:xfrm>
          <a:off x="118110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109</xdr:row>
      <xdr:rowOff>57150</xdr:rowOff>
    </xdr:from>
    <xdr:to>
      <xdr:col>43</xdr:col>
      <xdr:colOff>0</xdr:colOff>
      <xdr:row>111</xdr:row>
      <xdr:rowOff>0</xdr:rowOff>
    </xdr:to>
    <xdr:sp macro="" textlink="">
      <xdr:nvSpPr>
        <xdr:cNvPr id="2628" name="AutoShape 46">
          <a:extLst>
            <a:ext uri="{FF2B5EF4-FFF2-40B4-BE49-F238E27FC236}">
              <a16:creationId xmlns:a16="http://schemas.microsoft.com/office/drawing/2014/main" id="{381CEAC8-C341-4405-8085-9F91D845E814}"/>
            </a:ext>
          </a:extLst>
        </xdr:cNvPr>
        <xdr:cNvSpPr>
          <a:spLocks noChangeArrowheads="1"/>
        </xdr:cNvSpPr>
      </xdr:nvSpPr>
      <xdr:spPr bwMode="auto">
        <a:xfrm>
          <a:off x="1238250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109</xdr:row>
      <xdr:rowOff>57150</xdr:rowOff>
    </xdr:from>
    <xdr:to>
      <xdr:col>45</xdr:col>
      <xdr:colOff>0</xdr:colOff>
      <xdr:row>111</xdr:row>
      <xdr:rowOff>0</xdr:rowOff>
    </xdr:to>
    <xdr:sp macro="" textlink="">
      <xdr:nvSpPr>
        <xdr:cNvPr id="2629" name="AutoShape 46">
          <a:extLst>
            <a:ext uri="{FF2B5EF4-FFF2-40B4-BE49-F238E27FC236}">
              <a16:creationId xmlns:a16="http://schemas.microsoft.com/office/drawing/2014/main" id="{8A3EB338-E6B7-4C1E-AEDB-584D0EEBF8DE}"/>
            </a:ext>
          </a:extLst>
        </xdr:cNvPr>
        <xdr:cNvSpPr>
          <a:spLocks noChangeArrowheads="1"/>
        </xdr:cNvSpPr>
      </xdr:nvSpPr>
      <xdr:spPr bwMode="auto">
        <a:xfrm>
          <a:off x="12954000" y="20869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10</xdr:col>
      <xdr:colOff>0</xdr:colOff>
      <xdr:row>109</xdr:row>
      <xdr:rowOff>57150</xdr:rowOff>
    </xdr:from>
    <xdr:to>
      <xdr:col>11</xdr:col>
      <xdr:colOff>0</xdr:colOff>
      <xdr:row>111</xdr:row>
      <xdr:rowOff>0</xdr:rowOff>
    </xdr:to>
    <xdr:sp macro="" textlink="">
      <xdr:nvSpPr>
        <xdr:cNvPr id="2630" name="AutoShape 46">
          <a:extLst>
            <a:ext uri="{FF2B5EF4-FFF2-40B4-BE49-F238E27FC236}">
              <a16:creationId xmlns:a16="http://schemas.microsoft.com/office/drawing/2014/main" id="{BB464A3B-8F69-4073-A1AA-E3F36ECF2785}"/>
            </a:ext>
          </a:extLst>
        </xdr:cNvPr>
        <xdr:cNvSpPr>
          <a:spLocks noChangeArrowheads="1"/>
        </xdr:cNvSpPr>
      </xdr:nvSpPr>
      <xdr:spPr bwMode="auto">
        <a:xfrm>
          <a:off x="3181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12</xdr:col>
      <xdr:colOff>0</xdr:colOff>
      <xdr:row>109</xdr:row>
      <xdr:rowOff>57150</xdr:rowOff>
    </xdr:from>
    <xdr:to>
      <xdr:col>13</xdr:col>
      <xdr:colOff>0</xdr:colOff>
      <xdr:row>111</xdr:row>
      <xdr:rowOff>0</xdr:rowOff>
    </xdr:to>
    <xdr:sp macro="" textlink="">
      <xdr:nvSpPr>
        <xdr:cNvPr id="2631" name="AutoShape 46">
          <a:extLst>
            <a:ext uri="{FF2B5EF4-FFF2-40B4-BE49-F238E27FC236}">
              <a16:creationId xmlns:a16="http://schemas.microsoft.com/office/drawing/2014/main" id="{BE06EDAE-5F6B-4B97-BDE5-DAC274029B97}"/>
            </a:ext>
          </a:extLst>
        </xdr:cNvPr>
        <xdr:cNvSpPr>
          <a:spLocks noChangeArrowheads="1"/>
        </xdr:cNvSpPr>
      </xdr:nvSpPr>
      <xdr:spPr bwMode="auto">
        <a:xfrm>
          <a:off x="37528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109</xdr:row>
      <xdr:rowOff>57150</xdr:rowOff>
    </xdr:from>
    <xdr:to>
      <xdr:col>15</xdr:col>
      <xdr:colOff>0</xdr:colOff>
      <xdr:row>111</xdr:row>
      <xdr:rowOff>0</xdr:rowOff>
    </xdr:to>
    <xdr:sp macro="" textlink="">
      <xdr:nvSpPr>
        <xdr:cNvPr id="2632" name="AutoShape 46">
          <a:extLst>
            <a:ext uri="{FF2B5EF4-FFF2-40B4-BE49-F238E27FC236}">
              <a16:creationId xmlns:a16="http://schemas.microsoft.com/office/drawing/2014/main" id="{56AD436A-8E26-4CCA-8999-B513A7BA9D2E}"/>
            </a:ext>
          </a:extLst>
        </xdr:cNvPr>
        <xdr:cNvSpPr>
          <a:spLocks noChangeArrowheads="1"/>
        </xdr:cNvSpPr>
      </xdr:nvSpPr>
      <xdr:spPr bwMode="auto">
        <a:xfrm>
          <a:off x="4324350"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109</xdr:row>
      <xdr:rowOff>57150</xdr:rowOff>
    </xdr:from>
    <xdr:to>
      <xdr:col>9</xdr:col>
      <xdr:colOff>0</xdr:colOff>
      <xdr:row>111</xdr:row>
      <xdr:rowOff>0</xdr:rowOff>
    </xdr:to>
    <xdr:sp macro="" textlink="">
      <xdr:nvSpPr>
        <xdr:cNvPr id="2633" name="AutoShape 46">
          <a:extLst>
            <a:ext uri="{FF2B5EF4-FFF2-40B4-BE49-F238E27FC236}">
              <a16:creationId xmlns:a16="http://schemas.microsoft.com/office/drawing/2014/main" id="{6C420030-0AEF-4B7C-BE46-EA3439B2E318}"/>
            </a:ext>
          </a:extLst>
        </xdr:cNvPr>
        <xdr:cNvSpPr>
          <a:spLocks noChangeArrowheads="1"/>
        </xdr:cNvSpPr>
      </xdr:nvSpPr>
      <xdr:spPr bwMode="auto">
        <a:xfrm>
          <a:off x="2409825" y="20869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109</xdr:row>
      <xdr:rowOff>57150</xdr:rowOff>
    </xdr:from>
    <xdr:to>
      <xdr:col>7</xdr:col>
      <xdr:colOff>0</xdr:colOff>
      <xdr:row>111</xdr:row>
      <xdr:rowOff>0</xdr:rowOff>
    </xdr:to>
    <xdr:sp macro="" textlink="">
      <xdr:nvSpPr>
        <xdr:cNvPr id="2634" name="AutoShape 46">
          <a:extLst>
            <a:ext uri="{FF2B5EF4-FFF2-40B4-BE49-F238E27FC236}">
              <a16:creationId xmlns:a16="http://schemas.microsoft.com/office/drawing/2014/main" id="{3C9D3BB8-994C-4F2F-B8E9-C72E6286C86A}"/>
            </a:ext>
          </a:extLst>
        </xdr:cNvPr>
        <xdr:cNvSpPr>
          <a:spLocks noChangeArrowheads="1"/>
        </xdr:cNvSpPr>
      </xdr:nvSpPr>
      <xdr:spPr bwMode="auto">
        <a:xfrm>
          <a:off x="1819275" y="20869275"/>
          <a:ext cx="352425"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4</xdr:col>
      <xdr:colOff>0</xdr:colOff>
      <xdr:row>109</xdr:row>
      <xdr:rowOff>57150</xdr:rowOff>
    </xdr:from>
    <xdr:to>
      <xdr:col>5</xdr:col>
      <xdr:colOff>0</xdr:colOff>
      <xdr:row>111</xdr:row>
      <xdr:rowOff>0</xdr:rowOff>
    </xdr:to>
    <xdr:sp macro="" textlink="">
      <xdr:nvSpPr>
        <xdr:cNvPr id="2635" name="AutoShape 46">
          <a:extLst>
            <a:ext uri="{FF2B5EF4-FFF2-40B4-BE49-F238E27FC236}">
              <a16:creationId xmlns:a16="http://schemas.microsoft.com/office/drawing/2014/main" id="{2B61315B-F79D-4E14-B028-3D93A4036FE0}"/>
            </a:ext>
          </a:extLst>
        </xdr:cNvPr>
        <xdr:cNvSpPr>
          <a:spLocks noChangeArrowheads="1"/>
        </xdr:cNvSpPr>
      </xdr:nvSpPr>
      <xdr:spPr bwMode="auto">
        <a:xfrm>
          <a:off x="1095375" y="20869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109</xdr:row>
      <xdr:rowOff>57150</xdr:rowOff>
    </xdr:from>
    <xdr:to>
      <xdr:col>3</xdr:col>
      <xdr:colOff>0</xdr:colOff>
      <xdr:row>111</xdr:row>
      <xdr:rowOff>0</xdr:rowOff>
    </xdr:to>
    <xdr:sp macro="" textlink="">
      <xdr:nvSpPr>
        <xdr:cNvPr id="2636" name="AutoShape 46">
          <a:extLst>
            <a:ext uri="{FF2B5EF4-FFF2-40B4-BE49-F238E27FC236}">
              <a16:creationId xmlns:a16="http://schemas.microsoft.com/office/drawing/2014/main" id="{0458EB69-A941-4F92-9281-834B866CBF75}"/>
            </a:ext>
          </a:extLst>
        </xdr:cNvPr>
        <xdr:cNvSpPr>
          <a:spLocks noChangeArrowheads="1"/>
        </xdr:cNvSpPr>
      </xdr:nvSpPr>
      <xdr:spPr bwMode="auto">
        <a:xfrm>
          <a:off x="523875" y="20869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120</xdr:row>
      <xdr:rowOff>104775</xdr:rowOff>
    </xdr:from>
    <xdr:to>
      <xdr:col>6</xdr:col>
      <xdr:colOff>0</xdr:colOff>
      <xdr:row>121</xdr:row>
      <xdr:rowOff>19050</xdr:rowOff>
    </xdr:to>
    <xdr:grpSp>
      <xdr:nvGrpSpPr>
        <xdr:cNvPr id="2637" name="Group 1008">
          <a:extLst>
            <a:ext uri="{FF2B5EF4-FFF2-40B4-BE49-F238E27FC236}">
              <a16:creationId xmlns:a16="http://schemas.microsoft.com/office/drawing/2014/main" id="{2C66841B-06E4-486A-A1E6-D4232D298D1C}"/>
            </a:ext>
          </a:extLst>
        </xdr:cNvPr>
        <xdr:cNvGrpSpPr>
          <a:grpSpLocks/>
        </xdr:cNvGrpSpPr>
      </xdr:nvGrpSpPr>
      <xdr:grpSpPr bwMode="auto">
        <a:xfrm>
          <a:off x="1943878" y="23696969"/>
          <a:ext cx="0" cy="102183"/>
          <a:chOff x="5475762" y="47760700"/>
          <a:chExt cx="314325" cy="230209"/>
        </a:xfrm>
      </xdr:grpSpPr>
      <xdr:cxnSp macro="">
        <xdr:nvCxnSpPr>
          <xdr:cNvPr id="2638" name="Straight Connector 2637">
            <a:extLst>
              <a:ext uri="{FF2B5EF4-FFF2-40B4-BE49-F238E27FC236}">
                <a16:creationId xmlns:a16="http://schemas.microsoft.com/office/drawing/2014/main" id="{3407582F-0B24-7728-D0F1-14AA03103B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39" name="Straight Connector 529">
            <a:extLst>
              <a:ext uri="{FF2B5EF4-FFF2-40B4-BE49-F238E27FC236}">
                <a16:creationId xmlns:a16="http://schemas.microsoft.com/office/drawing/2014/main" id="{7A4647A0-6C53-6F6B-A858-F539477A7BD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40" name="Straight Connector 531">
            <a:extLst>
              <a:ext uri="{FF2B5EF4-FFF2-40B4-BE49-F238E27FC236}">
                <a16:creationId xmlns:a16="http://schemas.microsoft.com/office/drawing/2014/main" id="{43679916-BEF5-618A-77FD-275A33CFF1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41" name="Straight Connector 533">
            <a:extLst>
              <a:ext uri="{FF2B5EF4-FFF2-40B4-BE49-F238E27FC236}">
                <a16:creationId xmlns:a16="http://schemas.microsoft.com/office/drawing/2014/main" id="{E515993E-E796-C6D4-1E80-0D21249B347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2" name="Straight Connector 535">
            <a:extLst>
              <a:ext uri="{FF2B5EF4-FFF2-40B4-BE49-F238E27FC236}">
                <a16:creationId xmlns:a16="http://schemas.microsoft.com/office/drawing/2014/main" id="{67675AED-C9A5-2989-1F61-B011D37C55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43" name="Straight Connector 537">
            <a:extLst>
              <a:ext uri="{FF2B5EF4-FFF2-40B4-BE49-F238E27FC236}">
                <a16:creationId xmlns:a16="http://schemas.microsoft.com/office/drawing/2014/main" id="{A78FAFE9-25BB-6F80-ECA2-19D1FA993B1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44" name="Group 1008">
          <a:extLst>
            <a:ext uri="{FF2B5EF4-FFF2-40B4-BE49-F238E27FC236}">
              <a16:creationId xmlns:a16="http://schemas.microsoft.com/office/drawing/2014/main" id="{B57138A5-855D-47A7-9E83-EEBDC291B915}"/>
            </a:ext>
          </a:extLst>
        </xdr:cNvPr>
        <xdr:cNvGrpSpPr>
          <a:grpSpLocks/>
        </xdr:cNvGrpSpPr>
      </xdr:nvGrpSpPr>
      <xdr:grpSpPr bwMode="auto">
        <a:xfrm>
          <a:off x="1943878" y="23696969"/>
          <a:ext cx="0" cy="102183"/>
          <a:chOff x="5475762" y="47760700"/>
          <a:chExt cx="314325" cy="230209"/>
        </a:xfrm>
      </xdr:grpSpPr>
      <xdr:cxnSp macro="">
        <xdr:nvCxnSpPr>
          <xdr:cNvPr id="2645" name="Straight Connector 2644">
            <a:extLst>
              <a:ext uri="{FF2B5EF4-FFF2-40B4-BE49-F238E27FC236}">
                <a16:creationId xmlns:a16="http://schemas.microsoft.com/office/drawing/2014/main" id="{CFEDB3E2-A3CC-2C69-B8AE-35733425A278}"/>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46" name="Straight Connector 529">
            <a:extLst>
              <a:ext uri="{FF2B5EF4-FFF2-40B4-BE49-F238E27FC236}">
                <a16:creationId xmlns:a16="http://schemas.microsoft.com/office/drawing/2014/main" id="{4569056D-B389-936C-1CBC-46D63965FC9D}"/>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47" name="Straight Connector 531">
            <a:extLst>
              <a:ext uri="{FF2B5EF4-FFF2-40B4-BE49-F238E27FC236}">
                <a16:creationId xmlns:a16="http://schemas.microsoft.com/office/drawing/2014/main" id="{9AE3211C-44C8-587A-B5B5-27B7A53BAA9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48" name="Straight Connector 533">
            <a:extLst>
              <a:ext uri="{FF2B5EF4-FFF2-40B4-BE49-F238E27FC236}">
                <a16:creationId xmlns:a16="http://schemas.microsoft.com/office/drawing/2014/main" id="{594F48B8-9297-7566-8EA9-4A7E537A1699}"/>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49" name="Straight Connector 535">
            <a:extLst>
              <a:ext uri="{FF2B5EF4-FFF2-40B4-BE49-F238E27FC236}">
                <a16:creationId xmlns:a16="http://schemas.microsoft.com/office/drawing/2014/main" id="{6F9710DE-4855-CD9A-9247-51350C10442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0" name="Straight Connector 537">
            <a:extLst>
              <a:ext uri="{FF2B5EF4-FFF2-40B4-BE49-F238E27FC236}">
                <a16:creationId xmlns:a16="http://schemas.microsoft.com/office/drawing/2014/main" id="{21116860-732F-5E20-9E7E-92E21659BF7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651" name="Group 1008">
          <a:extLst>
            <a:ext uri="{FF2B5EF4-FFF2-40B4-BE49-F238E27FC236}">
              <a16:creationId xmlns:a16="http://schemas.microsoft.com/office/drawing/2014/main" id="{12C2E32F-ECE9-472A-A142-97AFC258E53F}"/>
            </a:ext>
          </a:extLst>
        </xdr:cNvPr>
        <xdr:cNvGrpSpPr>
          <a:grpSpLocks/>
        </xdr:cNvGrpSpPr>
      </xdr:nvGrpSpPr>
      <xdr:grpSpPr bwMode="auto">
        <a:xfrm>
          <a:off x="1943878" y="23725544"/>
          <a:ext cx="0" cy="102183"/>
          <a:chOff x="5475762" y="47760700"/>
          <a:chExt cx="314325" cy="230209"/>
        </a:xfrm>
      </xdr:grpSpPr>
      <xdr:cxnSp macro="">
        <xdr:nvCxnSpPr>
          <xdr:cNvPr id="2652" name="Straight Connector 2651">
            <a:extLst>
              <a:ext uri="{FF2B5EF4-FFF2-40B4-BE49-F238E27FC236}">
                <a16:creationId xmlns:a16="http://schemas.microsoft.com/office/drawing/2014/main" id="{34FD4EAA-D166-4A3C-DFB6-DC09AA984911}"/>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53" name="Straight Connector 529">
            <a:extLst>
              <a:ext uri="{FF2B5EF4-FFF2-40B4-BE49-F238E27FC236}">
                <a16:creationId xmlns:a16="http://schemas.microsoft.com/office/drawing/2014/main" id="{B1418666-4A53-E4BF-1D8D-0B5E5DE54E08}"/>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654" name="Straight Connector 531">
            <a:extLst>
              <a:ext uri="{FF2B5EF4-FFF2-40B4-BE49-F238E27FC236}">
                <a16:creationId xmlns:a16="http://schemas.microsoft.com/office/drawing/2014/main" id="{28B06AFA-5EE4-8F58-B0F9-0892ED35AD8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655" name="Straight Connector 533">
            <a:extLst>
              <a:ext uri="{FF2B5EF4-FFF2-40B4-BE49-F238E27FC236}">
                <a16:creationId xmlns:a16="http://schemas.microsoft.com/office/drawing/2014/main" id="{5005219F-A14F-AD16-5B13-C6E57EEF5E3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6" name="Straight Connector 535">
            <a:extLst>
              <a:ext uri="{FF2B5EF4-FFF2-40B4-BE49-F238E27FC236}">
                <a16:creationId xmlns:a16="http://schemas.microsoft.com/office/drawing/2014/main" id="{449E9982-F988-4088-1D04-1E36E08BBFE7}"/>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657" name="Straight Connector 537">
            <a:extLst>
              <a:ext uri="{FF2B5EF4-FFF2-40B4-BE49-F238E27FC236}">
                <a16:creationId xmlns:a16="http://schemas.microsoft.com/office/drawing/2014/main" id="{095FB27D-A6C5-5C6C-F772-0B926249313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658" name="Group 1008">
          <a:extLst>
            <a:ext uri="{FF2B5EF4-FFF2-40B4-BE49-F238E27FC236}">
              <a16:creationId xmlns:a16="http://schemas.microsoft.com/office/drawing/2014/main" id="{26E0CA57-FE36-4097-94CA-A576C59FA778}"/>
            </a:ext>
          </a:extLst>
        </xdr:cNvPr>
        <xdr:cNvGrpSpPr>
          <a:grpSpLocks/>
        </xdr:cNvGrpSpPr>
      </xdr:nvGrpSpPr>
      <xdr:grpSpPr bwMode="auto">
        <a:xfrm>
          <a:off x="1943878" y="23725544"/>
          <a:ext cx="0" cy="111708"/>
          <a:chOff x="5475762" y="47760700"/>
          <a:chExt cx="314325" cy="230209"/>
        </a:xfrm>
      </xdr:grpSpPr>
      <xdr:cxnSp macro="">
        <xdr:nvCxnSpPr>
          <xdr:cNvPr id="2659" name="Straight Connector 2658">
            <a:extLst>
              <a:ext uri="{FF2B5EF4-FFF2-40B4-BE49-F238E27FC236}">
                <a16:creationId xmlns:a16="http://schemas.microsoft.com/office/drawing/2014/main" id="{DA6F1359-4D87-87F9-35C2-49E2661D01B4}"/>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0" name="Straight Connector 529">
            <a:extLst>
              <a:ext uri="{FF2B5EF4-FFF2-40B4-BE49-F238E27FC236}">
                <a16:creationId xmlns:a16="http://schemas.microsoft.com/office/drawing/2014/main" id="{97AC9623-74C0-4870-BB8E-73AA73DDB67D}"/>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661" name="Straight Connector 531">
            <a:extLst>
              <a:ext uri="{FF2B5EF4-FFF2-40B4-BE49-F238E27FC236}">
                <a16:creationId xmlns:a16="http://schemas.microsoft.com/office/drawing/2014/main" id="{8C9FA0E5-B2C0-878B-EFE2-7CC3FBECEF4E}"/>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662" name="Straight Connector 533">
            <a:extLst>
              <a:ext uri="{FF2B5EF4-FFF2-40B4-BE49-F238E27FC236}">
                <a16:creationId xmlns:a16="http://schemas.microsoft.com/office/drawing/2014/main" id="{0F9B5E6B-4D32-60BE-0B55-A23C8EB00037}"/>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3" name="Straight Connector 535">
            <a:extLst>
              <a:ext uri="{FF2B5EF4-FFF2-40B4-BE49-F238E27FC236}">
                <a16:creationId xmlns:a16="http://schemas.microsoft.com/office/drawing/2014/main" id="{D2088089-90BA-FB39-D64D-8570ADEE37EA}"/>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664" name="Straight Connector 537">
            <a:extLst>
              <a:ext uri="{FF2B5EF4-FFF2-40B4-BE49-F238E27FC236}">
                <a16:creationId xmlns:a16="http://schemas.microsoft.com/office/drawing/2014/main" id="{B45D2319-7A10-EBC5-9C09-80ACC3BBBC2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65" name="Group 1008">
          <a:extLst>
            <a:ext uri="{FF2B5EF4-FFF2-40B4-BE49-F238E27FC236}">
              <a16:creationId xmlns:a16="http://schemas.microsoft.com/office/drawing/2014/main" id="{7DE72C6D-FA8D-4A0A-BBD6-9DE75664DC4C}"/>
            </a:ext>
          </a:extLst>
        </xdr:cNvPr>
        <xdr:cNvGrpSpPr>
          <a:grpSpLocks/>
        </xdr:cNvGrpSpPr>
      </xdr:nvGrpSpPr>
      <xdr:grpSpPr bwMode="auto">
        <a:xfrm>
          <a:off x="1943878" y="23696969"/>
          <a:ext cx="0" cy="102183"/>
          <a:chOff x="5475762" y="47760700"/>
          <a:chExt cx="314325" cy="230209"/>
        </a:xfrm>
      </xdr:grpSpPr>
      <xdr:cxnSp macro="">
        <xdr:nvCxnSpPr>
          <xdr:cNvPr id="2666" name="Straight Connector 2665">
            <a:extLst>
              <a:ext uri="{FF2B5EF4-FFF2-40B4-BE49-F238E27FC236}">
                <a16:creationId xmlns:a16="http://schemas.microsoft.com/office/drawing/2014/main" id="{9949B9CF-F13F-C8FD-C72E-D75162B675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67" name="Straight Connector 529">
            <a:extLst>
              <a:ext uri="{FF2B5EF4-FFF2-40B4-BE49-F238E27FC236}">
                <a16:creationId xmlns:a16="http://schemas.microsoft.com/office/drawing/2014/main" id="{B88C90FA-A4DF-8F25-6E7D-BBCC10FB9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68" name="Straight Connector 531">
            <a:extLst>
              <a:ext uri="{FF2B5EF4-FFF2-40B4-BE49-F238E27FC236}">
                <a16:creationId xmlns:a16="http://schemas.microsoft.com/office/drawing/2014/main" id="{75E78C18-E8FF-903A-8CDE-2CAAD9925ED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69" name="Straight Connector 533">
            <a:extLst>
              <a:ext uri="{FF2B5EF4-FFF2-40B4-BE49-F238E27FC236}">
                <a16:creationId xmlns:a16="http://schemas.microsoft.com/office/drawing/2014/main" id="{64094A4C-2004-C722-C2F6-3A755D6F63C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0" name="Straight Connector 535">
            <a:extLst>
              <a:ext uri="{FF2B5EF4-FFF2-40B4-BE49-F238E27FC236}">
                <a16:creationId xmlns:a16="http://schemas.microsoft.com/office/drawing/2014/main" id="{D3F5FBC9-87A1-0929-D8F5-E1A8D441A3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1" name="Straight Connector 537">
            <a:extLst>
              <a:ext uri="{FF2B5EF4-FFF2-40B4-BE49-F238E27FC236}">
                <a16:creationId xmlns:a16="http://schemas.microsoft.com/office/drawing/2014/main" id="{BB622B4E-0F90-1CEE-516F-76BDEA7C9B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2" name="Group 1008">
          <a:extLst>
            <a:ext uri="{FF2B5EF4-FFF2-40B4-BE49-F238E27FC236}">
              <a16:creationId xmlns:a16="http://schemas.microsoft.com/office/drawing/2014/main" id="{9158618A-5CAE-4A90-A458-F74FF3536EDF}"/>
            </a:ext>
          </a:extLst>
        </xdr:cNvPr>
        <xdr:cNvGrpSpPr>
          <a:grpSpLocks/>
        </xdr:cNvGrpSpPr>
      </xdr:nvGrpSpPr>
      <xdr:grpSpPr bwMode="auto">
        <a:xfrm>
          <a:off x="1943878" y="23696969"/>
          <a:ext cx="0" cy="102183"/>
          <a:chOff x="5475762" y="47760700"/>
          <a:chExt cx="314325" cy="230209"/>
        </a:xfrm>
      </xdr:grpSpPr>
      <xdr:cxnSp macro="">
        <xdr:nvCxnSpPr>
          <xdr:cNvPr id="2673" name="Straight Connector 2672">
            <a:extLst>
              <a:ext uri="{FF2B5EF4-FFF2-40B4-BE49-F238E27FC236}">
                <a16:creationId xmlns:a16="http://schemas.microsoft.com/office/drawing/2014/main" id="{05D5A1EC-300F-83C0-0351-79E995AF755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74" name="Straight Connector 529">
            <a:extLst>
              <a:ext uri="{FF2B5EF4-FFF2-40B4-BE49-F238E27FC236}">
                <a16:creationId xmlns:a16="http://schemas.microsoft.com/office/drawing/2014/main" id="{7003F9BF-5C38-834B-4F21-34C92D42A5C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75" name="Straight Connector 531">
            <a:extLst>
              <a:ext uri="{FF2B5EF4-FFF2-40B4-BE49-F238E27FC236}">
                <a16:creationId xmlns:a16="http://schemas.microsoft.com/office/drawing/2014/main" id="{CD0AA2F2-FBBD-1102-36D6-90556122318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76" name="Straight Connector 533">
            <a:extLst>
              <a:ext uri="{FF2B5EF4-FFF2-40B4-BE49-F238E27FC236}">
                <a16:creationId xmlns:a16="http://schemas.microsoft.com/office/drawing/2014/main" id="{040E67AF-7BC8-B556-41D5-98C31440BC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7" name="Straight Connector 535">
            <a:extLst>
              <a:ext uri="{FF2B5EF4-FFF2-40B4-BE49-F238E27FC236}">
                <a16:creationId xmlns:a16="http://schemas.microsoft.com/office/drawing/2014/main" id="{C9BB9A45-05A1-EC07-F47D-0541AB29513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78" name="Straight Connector 537">
            <a:extLst>
              <a:ext uri="{FF2B5EF4-FFF2-40B4-BE49-F238E27FC236}">
                <a16:creationId xmlns:a16="http://schemas.microsoft.com/office/drawing/2014/main" id="{83F8A961-0BB3-F354-51C4-3C257F934F5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79" name="Group 1008">
          <a:extLst>
            <a:ext uri="{FF2B5EF4-FFF2-40B4-BE49-F238E27FC236}">
              <a16:creationId xmlns:a16="http://schemas.microsoft.com/office/drawing/2014/main" id="{45916D88-6DA3-46AD-A4FE-264F4A85E34F}"/>
            </a:ext>
          </a:extLst>
        </xdr:cNvPr>
        <xdr:cNvGrpSpPr>
          <a:grpSpLocks/>
        </xdr:cNvGrpSpPr>
      </xdr:nvGrpSpPr>
      <xdr:grpSpPr bwMode="auto">
        <a:xfrm>
          <a:off x="1943878" y="23696969"/>
          <a:ext cx="0" cy="102183"/>
          <a:chOff x="5475762" y="47760700"/>
          <a:chExt cx="314325" cy="230209"/>
        </a:xfrm>
      </xdr:grpSpPr>
      <xdr:cxnSp macro="">
        <xdr:nvCxnSpPr>
          <xdr:cNvPr id="2680" name="Straight Connector 2679">
            <a:extLst>
              <a:ext uri="{FF2B5EF4-FFF2-40B4-BE49-F238E27FC236}">
                <a16:creationId xmlns:a16="http://schemas.microsoft.com/office/drawing/2014/main" id="{19D87BF9-F70D-5FAB-E38C-50DA7D28664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1" name="Straight Connector 529">
            <a:extLst>
              <a:ext uri="{FF2B5EF4-FFF2-40B4-BE49-F238E27FC236}">
                <a16:creationId xmlns:a16="http://schemas.microsoft.com/office/drawing/2014/main" id="{11400490-EBFE-49FD-131B-57BADE2A49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2" name="Straight Connector 531">
            <a:extLst>
              <a:ext uri="{FF2B5EF4-FFF2-40B4-BE49-F238E27FC236}">
                <a16:creationId xmlns:a16="http://schemas.microsoft.com/office/drawing/2014/main" id="{A0E77FB9-CFB6-8157-B2F5-1AEE3D05AB5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83" name="Straight Connector 533">
            <a:extLst>
              <a:ext uri="{FF2B5EF4-FFF2-40B4-BE49-F238E27FC236}">
                <a16:creationId xmlns:a16="http://schemas.microsoft.com/office/drawing/2014/main" id="{97D46CEF-6FEB-E529-E575-D7F39090D22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4" name="Straight Connector 535">
            <a:extLst>
              <a:ext uri="{FF2B5EF4-FFF2-40B4-BE49-F238E27FC236}">
                <a16:creationId xmlns:a16="http://schemas.microsoft.com/office/drawing/2014/main" id="{99142506-4408-9CA3-9593-A12B950F9BE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85" name="Straight Connector 537">
            <a:extLst>
              <a:ext uri="{FF2B5EF4-FFF2-40B4-BE49-F238E27FC236}">
                <a16:creationId xmlns:a16="http://schemas.microsoft.com/office/drawing/2014/main" id="{0C5EBB89-E02E-36E2-FE07-E06993E8E30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86" name="Group 1008">
          <a:extLst>
            <a:ext uri="{FF2B5EF4-FFF2-40B4-BE49-F238E27FC236}">
              <a16:creationId xmlns:a16="http://schemas.microsoft.com/office/drawing/2014/main" id="{D141F383-A1A3-4A55-9EBC-BE0E808C73C5}"/>
            </a:ext>
          </a:extLst>
        </xdr:cNvPr>
        <xdr:cNvGrpSpPr>
          <a:grpSpLocks/>
        </xdr:cNvGrpSpPr>
      </xdr:nvGrpSpPr>
      <xdr:grpSpPr bwMode="auto">
        <a:xfrm>
          <a:off x="1943878" y="23696969"/>
          <a:ext cx="0" cy="102183"/>
          <a:chOff x="5475762" y="47760700"/>
          <a:chExt cx="314325" cy="230209"/>
        </a:xfrm>
      </xdr:grpSpPr>
      <xdr:cxnSp macro="">
        <xdr:nvCxnSpPr>
          <xdr:cNvPr id="2687" name="Straight Connector 2686">
            <a:extLst>
              <a:ext uri="{FF2B5EF4-FFF2-40B4-BE49-F238E27FC236}">
                <a16:creationId xmlns:a16="http://schemas.microsoft.com/office/drawing/2014/main" id="{62C7F723-F64C-B3A8-B90B-56227336109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88" name="Straight Connector 529">
            <a:extLst>
              <a:ext uri="{FF2B5EF4-FFF2-40B4-BE49-F238E27FC236}">
                <a16:creationId xmlns:a16="http://schemas.microsoft.com/office/drawing/2014/main" id="{AB16CC7C-3E16-7C3B-C35B-728A61AC4CF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89" name="Straight Connector 531">
            <a:extLst>
              <a:ext uri="{FF2B5EF4-FFF2-40B4-BE49-F238E27FC236}">
                <a16:creationId xmlns:a16="http://schemas.microsoft.com/office/drawing/2014/main" id="{FC29EB7C-9530-91CD-54A9-E473E77D7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0" name="Straight Connector 533">
            <a:extLst>
              <a:ext uri="{FF2B5EF4-FFF2-40B4-BE49-F238E27FC236}">
                <a16:creationId xmlns:a16="http://schemas.microsoft.com/office/drawing/2014/main" id="{27F5CAF7-1314-CE9B-5C39-63661BF74C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1" name="Straight Connector 535">
            <a:extLst>
              <a:ext uri="{FF2B5EF4-FFF2-40B4-BE49-F238E27FC236}">
                <a16:creationId xmlns:a16="http://schemas.microsoft.com/office/drawing/2014/main" id="{552727DF-B616-DB0E-A534-6023F89120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2" name="Straight Connector 537">
            <a:extLst>
              <a:ext uri="{FF2B5EF4-FFF2-40B4-BE49-F238E27FC236}">
                <a16:creationId xmlns:a16="http://schemas.microsoft.com/office/drawing/2014/main" id="{D5C1C540-9A3F-A85D-28CA-D184A9E7405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693" name="Group 1008">
          <a:extLst>
            <a:ext uri="{FF2B5EF4-FFF2-40B4-BE49-F238E27FC236}">
              <a16:creationId xmlns:a16="http://schemas.microsoft.com/office/drawing/2014/main" id="{D7BE6E44-D5AF-4D03-AB50-B281D91BFDFA}"/>
            </a:ext>
          </a:extLst>
        </xdr:cNvPr>
        <xdr:cNvGrpSpPr>
          <a:grpSpLocks/>
        </xdr:cNvGrpSpPr>
      </xdr:nvGrpSpPr>
      <xdr:grpSpPr bwMode="auto">
        <a:xfrm>
          <a:off x="1943878" y="23696969"/>
          <a:ext cx="0" cy="102183"/>
          <a:chOff x="5475762" y="47760700"/>
          <a:chExt cx="314325" cy="230209"/>
        </a:xfrm>
      </xdr:grpSpPr>
      <xdr:cxnSp macro="">
        <xdr:nvCxnSpPr>
          <xdr:cNvPr id="2694" name="Straight Connector 2693">
            <a:extLst>
              <a:ext uri="{FF2B5EF4-FFF2-40B4-BE49-F238E27FC236}">
                <a16:creationId xmlns:a16="http://schemas.microsoft.com/office/drawing/2014/main" id="{0ED28A86-1EAE-E2D9-DD44-6F49ED7CC26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695" name="Straight Connector 529">
            <a:extLst>
              <a:ext uri="{FF2B5EF4-FFF2-40B4-BE49-F238E27FC236}">
                <a16:creationId xmlns:a16="http://schemas.microsoft.com/office/drawing/2014/main" id="{57F32656-C75D-36BE-95DA-4FD43634943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696" name="Straight Connector 531">
            <a:extLst>
              <a:ext uri="{FF2B5EF4-FFF2-40B4-BE49-F238E27FC236}">
                <a16:creationId xmlns:a16="http://schemas.microsoft.com/office/drawing/2014/main" id="{2D661608-C6FB-89A4-218C-31F9161AB0A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697" name="Straight Connector 533">
            <a:extLst>
              <a:ext uri="{FF2B5EF4-FFF2-40B4-BE49-F238E27FC236}">
                <a16:creationId xmlns:a16="http://schemas.microsoft.com/office/drawing/2014/main" id="{A9C73587-DC97-61CC-9008-2BFC13696E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8" name="Straight Connector 535">
            <a:extLst>
              <a:ext uri="{FF2B5EF4-FFF2-40B4-BE49-F238E27FC236}">
                <a16:creationId xmlns:a16="http://schemas.microsoft.com/office/drawing/2014/main" id="{67FF9FE9-DC4F-53BA-BDD4-8641627EB9D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699" name="Straight Connector 537">
            <a:extLst>
              <a:ext uri="{FF2B5EF4-FFF2-40B4-BE49-F238E27FC236}">
                <a16:creationId xmlns:a16="http://schemas.microsoft.com/office/drawing/2014/main" id="{87C1724A-4CB9-4C79-3D65-213B01C2B0A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0" name="Group 1008">
          <a:extLst>
            <a:ext uri="{FF2B5EF4-FFF2-40B4-BE49-F238E27FC236}">
              <a16:creationId xmlns:a16="http://schemas.microsoft.com/office/drawing/2014/main" id="{9D06BAE2-1192-4DE4-B3D7-757D0B7A1E4D}"/>
            </a:ext>
          </a:extLst>
        </xdr:cNvPr>
        <xdr:cNvGrpSpPr>
          <a:grpSpLocks/>
        </xdr:cNvGrpSpPr>
      </xdr:nvGrpSpPr>
      <xdr:grpSpPr bwMode="auto">
        <a:xfrm>
          <a:off x="1943878" y="23696969"/>
          <a:ext cx="0" cy="102183"/>
          <a:chOff x="5475762" y="47760700"/>
          <a:chExt cx="314325" cy="230209"/>
        </a:xfrm>
      </xdr:grpSpPr>
      <xdr:cxnSp macro="">
        <xdr:nvCxnSpPr>
          <xdr:cNvPr id="2701" name="Straight Connector 2700">
            <a:extLst>
              <a:ext uri="{FF2B5EF4-FFF2-40B4-BE49-F238E27FC236}">
                <a16:creationId xmlns:a16="http://schemas.microsoft.com/office/drawing/2014/main" id="{A486A75B-0FB0-1371-3F4D-685A53D85D5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2" name="Straight Connector 529">
            <a:extLst>
              <a:ext uri="{FF2B5EF4-FFF2-40B4-BE49-F238E27FC236}">
                <a16:creationId xmlns:a16="http://schemas.microsoft.com/office/drawing/2014/main" id="{9433A98D-E481-D8E8-7E56-9D63AF6E06D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03" name="Straight Connector 531">
            <a:extLst>
              <a:ext uri="{FF2B5EF4-FFF2-40B4-BE49-F238E27FC236}">
                <a16:creationId xmlns:a16="http://schemas.microsoft.com/office/drawing/2014/main" id="{306D096B-6175-DBF3-CCF3-38060ADCCE0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04" name="Straight Connector 533">
            <a:extLst>
              <a:ext uri="{FF2B5EF4-FFF2-40B4-BE49-F238E27FC236}">
                <a16:creationId xmlns:a16="http://schemas.microsoft.com/office/drawing/2014/main" id="{1FE2BCC8-D19F-8C00-E242-E44110C946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5" name="Straight Connector 535">
            <a:extLst>
              <a:ext uri="{FF2B5EF4-FFF2-40B4-BE49-F238E27FC236}">
                <a16:creationId xmlns:a16="http://schemas.microsoft.com/office/drawing/2014/main" id="{9FC57D6C-FC05-D512-27EE-200F17EEFBD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06" name="Straight Connector 537">
            <a:extLst>
              <a:ext uri="{FF2B5EF4-FFF2-40B4-BE49-F238E27FC236}">
                <a16:creationId xmlns:a16="http://schemas.microsoft.com/office/drawing/2014/main" id="{A1050088-6B49-1797-7A8A-B09B0A39C2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07" name="Group 1008">
          <a:extLst>
            <a:ext uri="{FF2B5EF4-FFF2-40B4-BE49-F238E27FC236}">
              <a16:creationId xmlns:a16="http://schemas.microsoft.com/office/drawing/2014/main" id="{EB1AF816-8E78-46E2-AB11-C6BEA44F7B5C}"/>
            </a:ext>
          </a:extLst>
        </xdr:cNvPr>
        <xdr:cNvGrpSpPr>
          <a:grpSpLocks/>
        </xdr:cNvGrpSpPr>
      </xdr:nvGrpSpPr>
      <xdr:grpSpPr bwMode="auto">
        <a:xfrm>
          <a:off x="1943878" y="23696969"/>
          <a:ext cx="0" cy="102183"/>
          <a:chOff x="5475762" y="47760700"/>
          <a:chExt cx="314325" cy="230209"/>
        </a:xfrm>
      </xdr:grpSpPr>
      <xdr:cxnSp macro="">
        <xdr:nvCxnSpPr>
          <xdr:cNvPr id="2708" name="Straight Connector 2707">
            <a:extLst>
              <a:ext uri="{FF2B5EF4-FFF2-40B4-BE49-F238E27FC236}">
                <a16:creationId xmlns:a16="http://schemas.microsoft.com/office/drawing/2014/main" id="{C446B760-B8C3-8F5A-9587-3172FDFDEC7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09" name="Straight Connector 529">
            <a:extLst>
              <a:ext uri="{FF2B5EF4-FFF2-40B4-BE49-F238E27FC236}">
                <a16:creationId xmlns:a16="http://schemas.microsoft.com/office/drawing/2014/main" id="{30305BB6-B257-D433-4FDD-835CDFF59B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0" name="Straight Connector 531">
            <a:extLst>
              <a:ext uri="{FF2B5EF4-FFF2-40B4-BE49-F238E27FC236}">
                <a16:creationId xmlns:a16="http://schemas.microsoft.com/office/drawing/2014/main" id="{25A8489B-10E0-0AB1-2A12-FE2E7D3EAFF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1" name="Straight Connector 533">
            <a:extLst>
              <a:ext uri="{FF2B5EF4-FFF2-40B4-BE49-F238E27FC236}">
                <a16:creationId xmlns:a16="http://schemas.microsoft.com/office/drawing/2014/main" id="{168A69C7-A641-7A4A-2BCC-6051721E593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2" name="Straight Connector 535">
            <a:extLst>
              <a:ext uri="{FF2B5EF4-FFF2-40B4-BE49-F238E27FC236}">
                <a16:creationId xmlns:a16="http://schemas.microsoft.com/office/drawing/2014/main" id="{E7088930-28A3-B7E3-AD51-423344D75C8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3" name="Straight Connector 537">
            <a:extLst>
              <a:ext uri="{FF2B5EF4-FFF2-40B4-BE49-F238E27FC236}">
                <a16:creationId xmlns:a16="http://schemas.microsoft.com/office/drawing/2014/main" id="{577C23E7-9720-4C87-ECA2-B1805D34C0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14" name="Group 1008">
          <a:extLst>
            <a:ext uri="{FF2B5EF4-FFF2-40B4-BE49-F238E27FC236}">
              <a16:creationId xmlns:a16="http://schemas.microsoft.com/office/drawing/2014/main" id="{DBF1991B-96BC-4906-8A8D-5A2E7EF0BD8A}"/>
            </a:ext>
          </a:extLst>
        </xdr:cNvPr>
        <xdr:cNvGrpSpPr>
          <a:grpSpLocks/>
        </xdr:cNvGrpSpPr>
      </xdr:nvGrpSpPr>
      <xdr:grpSpPr bwMode="auto">
        <a:xfrm>
          <a:off x="1943878" y="23696969"/>
          <a:ext cx="0" cy="102183"/>
          <a:chOff x="5475762" y="47760700"/>
          <a:chExt cx="314325" cy="230209"/>
        </a:xfrm>
      </xdr:grpSpPr>
      <xdr:cxnSp macro="">
        <xdr:nvCxnSpPr>
          <xdr:cNvPr id="2715" name="Straight Connector 2714">
            <a:extLst>
              <a:ext uri="{FF2B5EF4-FFF2-40B4-BE49-F238E27FC236}">
                <a16:creationId xmlns:a16="http://schemas.microsoft.com/office/drawing/2014/main" id="{54A7B984-ECB7-6C4A-41EB-39457A9E06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16" name="Straight Connector 529">
            <a:extLst>
              <a:ext uri="{FF2B5EF4-FFF2-40B4-BE49-F238E27FC236}">
                <a16:creationId xmlns:a16="http://schemas.microsoft.com/office/drawing/2014/main" id="{555142D2-8666-45EA-D14E-10CC0615075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17" name="Straight Connector 531">
            <a:extLst>
              <a:ext uri="{FF2B5EF4-FFF2-40B4-BE49-F238E27FC236}">
                <a16:creationId xmlns:a16="http://schemas.microsoft.com/office/drawing/2014/main" id="{38B3F943-5AD4-DA8F-FAAE-B450D90D3BB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18" name="Straight Connector 533">
            <a:extLst>
              <a:ext uri="{FF2B5EF4-FFF2-40B4-BE49-F238E27FC236}">
                <a16:creationId xmlns:a16="http://schemas.microsoft.com/office/drawing/2014/main" id="{770EE091-8ACA-1697-20BD-45DB7B499D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19" name="Straight Connector 535">
            <a:extLst>
              <a:ext uri="{FF2B5EF4-FFF2-40B4-BE49-F238E27FC236}">
                <a16:creationId xmlns:a16="http://schemas.microsoft.com/office/drawing/2014/main" id="{A5368F64-ABFD-7783-A9BF-074A23949FB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0" name="Straight Connector 537">
            <a:extLst>
              <a:ext uri="{FF2B5EF4-FFF2-40B4-BE49-F238E27FC236}">
                <a16:creationId xmlns:a16="http://schemas.microsoft.com/office/drawing/2014/main" id="{9FB085B6-FF68-02B3-5AEB-7525EBEE0F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1" name="Group 1008">
          <a:extLst>
            <a:ext uri="{FF2B5EF4-FFF2-40B4-BE49-F238E27FC236}">
              <a16:creationId xmlns:a16="http://schemas.microsoft.com/office/drawing/2014/main" id="{11C8329D-F53C-42C4-9570-D7F01DDF1505}"/>
            </a:ext>
          </a:extLst>
        </xdr:cNvPr>
        <xdr:cNvGrpSpPr>
          <a:grpSpLocks/>
        </xdr:cNvGrpSpPr>
      </xdr:nvGrpSpPr>
      <xdr:grpSpPr bwMode="auto">
        <a:xfrm>
          <a:off x="1943878" y="23696969"/>
          <a:ext cx="0" cy="102183"/>
          <a:chOff x="5475762" y="47760700"/>
          <a:chExt cx="314325" cy="230209"/>
        </a:xfrm>
      </xdr:grpSpPr>
      <xdr:cxnSp macro="">
        <xdr:nvCxnSpPr>
          <xdr:cNvPr id="2722" name="Straight Connector 2721">
            <a:extLst>
              <a:ext uri="{FF2B5EF4-FFF2-40B4-BE49-F238E27FC236}">
                <a16:creationId xmlns:a16="http://schemas.microsoft.com/office/drawing/2014/main" id="{BE4DE581-BDFD-151C-3E02-D8DBD64879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23" name="Straight Connector 529">
            <a:extLst>
              <a:ext uri="{FF2B5EF4-FFF2-40B4-BE49-F238E27FC236}">
                <a16:creationId xmlns:a16="http://schemas.microsoft.com/office/drawing/2014/main" id="{29C543B4-B2AE-4C68-51A5-B443403B667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24" name="Straight Connector 531">
            <a:extLst>
              <a:ext uri="{FF2B5EF4-FFF2-40B4-BE49-F238E27FC236}">
                <a16:creationId xmlns:a16="http://schemas.microsoft.com/office/drawing/2014/main" id="{7C26F8C0-6B8E-D127-8F66-0800124666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25" name="Straight Connector 533">
            <a:extLst>
              <a:ext uri="{FF2B5EF4-FFF2-40B4-BE49-F238E27FC236}">
                <a16:creationId xmlns:a16="http://schemas.microsoft.com/office/drawing/2014/main" id="{0F166323-884E-E846-CD93-88F56FD423A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6" name="Straight Connector 535">
            <a:extLst>
              <a:ext uri="{FF2B5EF4-FFF2-40B4-BE49-F238E27FC236}">
                <a16:creationId xmlns:a16="http://schemas.microsoft.com/office/drawing/2014/main" id="{A6BFA5F6-82BB-D7CF-E598-E32347A1161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27" name="Straight Connector 537">
            <a:extLst>
              <a:ext uri="{FF2B5EF4-FFF2-40B4-BE49-F238E27FC236}">
                <a16:creationId xmlns:a16="http://schemas.microsoft.com/office/drawing/2014/main" id="{FD323B74-FA22-9EA7-E25C-1E762B25B87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28" name="Group 1008">
          <a:extLst>
            <a:ext uri="{FF2B5EF4-FFF2-40B4-BE49-F238E27FC236}">
              <a16:creationId xmlns:a16="http://schemas.microsoft.com/office/drawing/2014/main" id="{6B2F0963-DB99-412A-8888-050751A191F6}"/>
            </a:ext>
          </a:extLst>
        </xdr:cNvPr>
        <xdr:cNvGrpSpPr>
          <a:grpSpLocks/>
        </xdr:cNvGrpSpPr>
      </xdr:nvGrpSpPr>
      <xdr:grpSpPr bwMode="auto">
        <a:xfrm>
          <a:off x="1943878" y="23696969"/>
          <a:ext cx="0" cy="102183"/>
          <a:chOff x="5475762" y="47760700"/>
          <a:chExt cx="314325" cy="230209"/>
        </a:xfrm>
      </xdr:grpSpPr>
      <xdr:cxnSp macro="">
        <xdr:nvCxnSpPr>
          <xdr:cNvPr id="2729" name="Straight Connector 2728">
            <a:extLst>
              <a:ext uri="{FF2B5EF4-FFF2-40B4-BE49-F238E27FC236}">
                <a16:creationId xmlns:a16="http://schemas.microsoft.com/office/drawing/2014/main" id="{76B51249-BF8E-2FA5-B8AC-771FCACF1EA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0" name="Straight Connector 529">
            <a:extLst>
              <a:ext uri="{FF2B5EF4-FFF2-40B4-BE49-F238E27FC236}">
                <a16:creationId xmlns:a16="http://schemas.microsoft.com/office/drawing/2014/main" id="{309B7620-EC0D-8B40-7941-00AF621BC4B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1" name="Straight Connector 531">
            <a:extLst>
              <a:ext uri="{FF2B5EF4-FFF2-40B4-BE49-F238E27FC236}">
                <a16:creationId xmlns:a16="http://schemas.microsoft.com/office/drawing/2014/main" id="{044E53FB-4DFA-43B4-C877-5D6A9844AD9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2" name="Straight Connector 533">
            <a:extLst>
              <a:ext uri="{FF2B5EF4-FFF2-40B4-BE49-F238E27FC236}">
                <a16:creationId xmlns:a16="http://schemas.microsoft.com/office/drawing/2014/main" id="{6762418A-4268-61AE-C788-08258A16A8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3" name="Straight Connector 535">
            <a:extLst>
              <a:ext uri="{FF2B5EF4-FFF2-40B4-BE49-F238E27FC236}">
                <a16:creationId xmlns:a16="http://schemas.microsoft.com/office/drawing/2014/main" id="{D4C03A83-9383-10B4-CBFD-A6A3137C247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34" name="Straight Connector 537">
            <a:extLst>
              <a:ext uri="{FF2B5EF4-FFF2-40B4-BE49-F238E27FC236}">
                <a16:creationId xmlns:a16="http://schemas.microsoft.com/office/drawing/2014/main" id="{D00E1CE1-3C98-C58C-9B97-2C342B95B27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35" name="Group 1008">
          <a:extLst>
            <a:ext uri="{FF2B5EF4-FFF2-40B4-BE49-F238E27FC236}">
              <a16:creationId xmlns:a16="http://schemas.microsoft.com/office/drawing/2014/main" id="{819367E4-19B5-4D52-B2DC-6D106CB20DF5}"/>
            </a:ext>
          </a:extLst>
        </xdr:cNvPr>
        <xdr:cNvGrpSpPr>
          <a:grpSpLocks/>
        </xdr:cNvGrpSpPr>
      </xdr:nvGrpSpPr>
      <xdr:grpSpPr bwMode="auto">
        <a:xfrm>
          <a:off x="1943878" y="23696969"/>
          <a:ext cx="0" cy="102183"/>
          <a:chOff x="5475762" y="47760700"/>
          <a:chExt cx="314325" cy="230209"/>
        </a:xfrm>
      </xdr:grpSpPr>
      <xdr:cxnSp macro="">
        <xdr:nvCxnSpPr>
          <xdr:cNvPr id="2736" name="Straight Connector 2735">
            <a:extLst>
              <a:ext uri="{FF2B5EF4-FFF2-40B4-BE49-F238E27FC236}">
                <a16:creationId xmlns:a16="http://schemas.microsoft.com/office/drawing/2014/main" id="{2438B876-D761-88D5-9BAD-EA8F1D9370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37" name="Straight Connector 529">
            <a:extLst>
              <a:ext uri="{FF2B5EF4-FFF2-40B4-BE49-F238E27FC236}">
                <a16:creationId xmlns:a16="http://schemas.microsoft.com/office/drawing/2014/main" id="{308F58F8-2C5A-E442-339A-8AA64A27151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38" name="Straight Connector 531">
            <a:extLst>
              <a:ext uri="{FF2B5EF4-FFF2-40B4-BE49-F238E27FC236}">
                <a16:creationId xmlns:a16="http://schemas.microsoft.com/office/drawing/2014/main" id="{55FE7931-9837-1CA7-BC59-FAEEE99C479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39" name="Straight Connector 533">
            <a:extLst>
              <a:ext uri="{FF2B5EF4-FFF2-40B4-BE49-F238E27FC236}">
                <a16:creationId xmlns:a16="http://schemas.microsoft.com/office/drawing/2014/main" id="{28332EE1-AE7D-5647-D9EB-2107F0B60F8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0" name="Straight Connector 535">
            <a:extLst>
              <a:ext uri="{FF2B5EF4-FFF2-40B4-BE49-F238E27FC236}">
                <a16:creationId xmlns:a16="http://schemas.microsoft.com/office/drawing/2014/main" id="{386D986B-108A-1B5F-DF80-276360FC295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1" name="Straight Connector 537">
            <a:extLst>
              <a:ext uri="{FF2B5EF4-FFF2-40B4-BE49-F238E27FC236}">
                <a16:creationId xmlns:a16="http://schemas.microsoft.com/office/drawing/2014/main" id="{ACEB08B6-BC41-5BD2-84CA-0BDDA3F6C74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2" name="Group 1008">
          <a:extLst>
            <a:ext uri="{FF2B5EF4-FFF2-40B4-BE49-F238E27FC236}">
              <a16:creationId xmlns:a16="http://schemas.microsoft.com/office/drawing/2014/main" id="{50605C30-C06E-4C00-A7D2-C664DA347EA0}"/>
            </a:ext>
          </a:extLst>
        </xdr:cNvPr>
        <xdr:cNvGrpSpPr>
          <a:grpSpLocks/>
        </xdr:cNvGrpSpPr>
      </xdr:nvGrpSpPr>
      <xdr:grpSpPr bwMode="auto">
        <a:xfrm>
          <a:off x="1943878" y="23696969"/>
          <a:ext cx="0" cy="102183"/>
          <a:chOff x="5475762" y="47760700"/>
          <a:chExt cx="314325" cy="230209"/>
        </a:xfrm>
      </xdr:grpSpPr>
      <xdr:cxnSp macro="">
        <xdr:nvCxnSpPr>
          <xdr:cNvPr id="2743" name="Straight Connector 2742">
            <a:extLst>
              <a:ext uri="{FF2B5EF4-FFF2-40B4-BE49-F238E27FC236}">
                <a16:creationId xmlns:a16="http://schemas.microsoft.com/office/drawing/2014/main" id="{A1070AA6-954E-4335-F8FE-01E5DABFF59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44" name="Straight Connector 529">
            <a:extLst>
              <a:ext uri="{FF2B5EF4-FFF2-40B4-BE49-F238E27FC236}">
                <a16:creationId xmlns:a16="http://schemas.microsoft.com/office/drawing/2014/main" id="{7CBDEFE7-D3DB-C6DC-86CF-D1FEA57CD1A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45" name="Straight Connector 531">
            <a:extLst>
              <a:ext uri="{FF2B5EF4-FFF2-40B4-BE49-F238E27FC236}">
                <a16:creationId xmlns:a16="http://schemas.microsoft.com/office/drawing/2014/main" id="{99169F0D-A00C-A01F-8677-A7240C5E8A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46" name="Straight Connector 533">
            <a:extLst>
              <a:ext uri="{FF2B5EF4-FFF2-40B4-BE49-F238E27FC236}">
                <a16:creationId xmlns:a16="http://schemas.microsoft.com/office/drawing/2014/main" id="{0CFC91A4-5496-F055-F83C-716936CDDA6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7" name="Straight Connector 535">
            <a:extLst>
              <a:ext uri="{FF2B5EF4-FFF2-40B4-BE49-F238E27FC236}">
                <a16:creationId xmlns:a16="http://schemas.microsoft.com/office/drawing/2014/main" id="{1A2BC762-8476-88FE-E5DD-23891F237BE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48" name="Straight Connector 537">
            <a:extLst>
              <a:ext uri="{FF2B5EF4-FFF2-40B4-BE49-F238E27FC236}">
                <a16:creationId xmlns:a16="http://schemas.microsoft.com/office/drawing/2014/main" id="{1A45F7FB-CA7C-5BD1-FCC2-F54D6FF5915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49" name="Group 1008">
          <a:extLst>
            <a:ext uri="{FF2B5EF4-FFF2-40B4-BE49-F238E27FC236}">
              <a16:creationId xmlns:a16="http://schemas.microsoft.com/office/drawing/2014/main" id="{9D8933E6-82E6-40D0-BFD9-8353736D508E}"/>
            </a:ext>
          </a:extLst>
        </xdr:cNvPr>
        <xdr:cNvGrpSpPr>
          <a:grpSpLocks/>
        </xdr:cNvGrpSpPr>
      </xdr:nvGrpSpPr>
      <xdr:grpSpPr bwMode="auto">
        <a:xfrm>
          <a:off x="1943878" y="23696969"/>
          <a:ext cx="0" cy="102183"/>
          <a:chOff x="5475762" y="47760700"/>
          <a:chExt cx="314325" cy="230209"/>
        </a:xfrm>
      </xdr:grpSpPr>
      <xdr:cxnSp macro="">
        <xdr:nvCxnSpPr>
          <xdr:cNvPr id="2750" name="Straight Connector 2749">
            <a:extLst>
              <a:ext uri="{FF2B5EF4-FFF2-40B4-BE49-F238E27FC236}">
                <a16:creationId xmlns:a16="http://schemas.microsoft.com/office/drawing/2014/main" id="{513800AE-1AE5-0682-122B-9167F7191C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1" name="Straight Connector 529">
            <a:extLst>
              <a:ext uri="{FF2B5EF4-FFF2-40B4-BE49-F238E27FC236}">
                <a16:creationId xmlns:a16="http://schemas.microsoft.com/office/drawing/2014/main" id="{B0260E21-D1AD-2426-6CB6-54BB3817187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2" name="Straight Connector 531">
            <a:extLst>
              <a:ext uri="{FF2B5EF4-FFF2-40B4-BE49-F238E27FC236}">
                <a16:creationId xmlns:a16="http://schemas.microsoft.com/office/drawing/2014/main" id="{CF1B7550-DE6F-1B0E-AD0B-D0DD1C0EB83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53" name="Straight Connector 533">
            <a:extLst>
              <a:ext uri="{FF2B5EF4-FFF2-40B4-BE49-F238E27FC236}">
                <a16:creationId xmlns:a16="http://schemas.microsoft.com/office/drawing/2014/main" id="{EEA42017-C46A-B5BC-3F7A-F3B658C3491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4" name="Straight Connector 535">
            <a:extLst>
              <a:ext uri="{FF2B5EF4-FFF2-40B4-BE49-F238E27FC236}">
                <a16:creationId xmlns:a16="http://schemas.microsoft.com/office/drawing/2014/main" id="{CDF38EB0-86AC-2C25-05E4-DAB8421FEB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55" name="Straight Connector 537">
            <a:extLst>
              <a:ext uri="{FF2B5EF4-FFF2-40B4-BE49-F238E27FC236}">
                <a16:creationId xmlns:a16="http://schemas.microsoft.com/office/drawing/2014/main" id="{06E6EAE1-7808-9321-D5D9-B967A11D4A6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56" name="Group 1008">
          <a:extLst>
            <a:ext uri="{FF2B5EF4-FFF2-40B4-BE49-F238E27FC236}">
              <a16:creationId xmlns:a16="http://schemas.microsoft.com/office/drawing/2014/main" id="{5C152CC7-7060-44E3-BDEF-2ACC4C660E52}"/>
            </a:ext>
          </a:extLst>
        </xdr:cNvPr>
        <xdr:cNvGrpSpPr>
          <a:grpSpLocks/>
        </xdr:cNvGrpSpPr>
      </xdr:nvGrpSpPr>
      <xdr:grpSpPr bwMode="auto">
        <a:xfrm>
          <a:off x="1943878" y="23696969"/>
          <a:ext cx="0" cy="102183"/>
          <a:chOff x="5475762" y="47760700"/>
          <a:chExt cx="314325" cy="230209"/>
        </a:xfrm>
      </xdr:grpSpPr>
      <xdr:cxnSp macro="">
        <xdr:nvCxnSpPr>
          <xdr:cNvPr id="2757" name="Straight Connector 2756">
            <a:extLst>
              <a:ext uri="{FF2B5EF4-FFF2-40B4-BE49-F238E27FC236}">
                <a16:creationId xmlns:a16="http://schemas.microsoft.com/office/drawing/2014/main" id="{933017F3-F465-775C-7154-79D1B05EE61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58" name="Straight Connector 529">
            <a:extLst>
              <a:ext uri="{FF2B5EF4-FFF2-40B4-BE49-F238E27FC236}">
                <a16:creationId xmlns:a16="http://schemas.microsoft.com/office/drawing/2014/main" id="{5D350DFE-40C6-E7F2-8DAD-71C31A1B63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59" name="Straight Connector 531">
            <a:extLst>
              <a:ext uri="{FF2B5EF4-FFF2-40B4-BE49-F238E27FC236}">
                <a16:creationId xmlns:a16="http://schemas.microsoft.com/office/drawing/2014/main" id="{47EE02D0-D6D7-AC1E-F7A2-9AA22F27CA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0" name="Straight Connector 533">
            <a:extLst>
              <a:ext uri="{FF2B5EF4-FFF2-40B4-BE49-F238E27FC236}">
                <a16:creationId xmlns:a16="http://schemas.microsoft.com/office/drawing/2014/main" id="{4E453884-9335-97F1-4D91-7C8FFCE7998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1" name="Straight Connector 535">
            <a:extLst>
              <a:ext uri="{FF2B5EF4-FFF2-40B4-BE49-F238E27FC236}">
                <a16:creationId xmlns:a16="http://schemas.microsoft.com/office/drawing/2014/main" id="{19E5A128-6937-7FAD-0632-874F6490CC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2" name="Straight Connector 537">
            <a:extLst>
              <a:ext uri="{FF2B5EF4-FFF2-40B4-BE49-F238E27FC236}">
                <a16:creationId xmlns:a16="http://schemas.microsoft.com/office/drawing/2014/main" id="{5DEBC328-0718-691E-4921-0BF8B8B5E2A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63" name="Group 1008">
          <a:extLst>
            <a:ext uri="{FF2B5EF4-FFF2-40B4-BE49-F238E27FC236}">
              <a16:creationId xmlns:a16="http://schemas.microsoft.com/office/drawing/2014/main" id="{AE5A0E77-13E9-4620-B04C-DC2D815DF02E}"/>
            </a:ext>
          </a:extLst>
        </xdr:cNvPr>
        <xdr:cNvGrpSpPr>
          <a:grpSpLocks/>
        </xdr:cNvGrpSpPr>
      </xdr:nvGrpSpPr>
      <xdr:grpSpPr bwMode="auto">
        <a:xfrm>
          <a:off x="1943878" y="23696969"/>
          <a:ext cx="0" cy="102183"/>
          <a:chOff x="5475762" y="47760700"/>
          <a:chExt cx="314325" cy="230209"/>
        </a:xfrm>
      </xdr:grpSpPr>
      <xdr:cxnSp macro="">
        <xdr:nvCxnSpPr>
          <xdr:cNvPr id="2764" name="Straight Connector 2763">
            <a:extLst>
              <a:ext uri="{FF2B5EF4-FFF2-40B4-BE49-F238E27FC236}">
                <a16:creationId xmlns:a16="http://schemas.microsoft.com/office/drawing/2014/main" id="{AC193430-F76B-BB66-1FA6-56EA4600CED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65" name="Straight Connector 529">
            <a:extLst>
              <a:ext uri="{FF2B5EF4-FFF2-40B4-BE49-F238E27FC236}">
                <a16:creationId xmlns:a16="http://schemas.microsoft.com/office/drawing/2014/main" id="{796E40F1-CB6A-6030-36FD-866DD0F4312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66" name="Straight Connector 531">
            <a:extLst>
              <a:ext uri="{FF2B5EF4-FFF2-40B4-BE49-F238E27FC236}">
                <a16:creationId xmlns:a16="http://schemas.microsoft.com/office/drawing/2014/main" id="{1D6BECCB-C6AE-D65B-C9F2-5C77E49BCA3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67" name="Straight Connector 533">
            <a:extLst>
              <a:ext uri="{FF2B5EF4-FFF2-40B4-BE49-F238E27FC236}">
                <a16:creationId xmlns:a16="http://schemas.microsoft.com/office/drawing/2014/main" id="{1B48041E-85D7-C723-8BC2-EDE381BE5F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8" name="Straight Connector 535">
            <a:extLst>
              <a:ext uri="{FF2B5EF4-FFF2-40B4-BE49-F238E27FC236}">
                <a16:creationId xmlns:a16="http://schemas.microsoft.com/office/drawing/2014/main" id="{414F9410-9397-A434-FB05-CDF83C962F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69" name="Straight Connector 537">
            <a:extLst>
              <a:ext uri="{FF2B5EF4-FFF2-40B4-BE49-F238E27FC236}">
                <a16:creationId xmlns:a16="http://schemas.microsoft.com/office/drawing/2014/main" id="{16464B19-411F-360D-E744-2C7054EAEC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0" name="Group 1008">
          <a:extLst>
            <a:ext uri="{FF2B5EF4-FFF2-40B4-BE49-F238E27FC236}">
              <a16:creationId xmlns:a16="http://schemas.microsoft.com/office/drawing/2014/main" id="{2EDD468B-C9DD-4AC3-A5E8-CDB1B25F0696}"/>
            </a:ext>
          </a:extLst>
        </xdr:cNvPr>
        <xdr:cNvGrpSpPr>
          <a:grpSpLocks/>
        </xdr:cNvGrpSpPr>
      </xdr:nvGrpSpPr>
      <xdr:grpSpPr bwMode="auto">
        <a:xfrm>
          <a:off x="1943878" y="23696969"/>
          <a:ext cx="0" cy="102183"/>
          <a:chOff x="5475762" y="47760700"/>
          <a:chExt cx="314325" cy="230209"/>
        </a:xfrm>
      </xdr:grpSpPr>
      <xdr:cxnSp macro="">
        <xdr:nvCxnSpPr>
          <xdr:cNvPr id="2771" name="Straight Connector 2770">
            <a:extLst>
              <a:ext uri="{FF2B5EF4-FFF2-40B4-BE49-F238E27FC236}">
                <a16:creationId xmlns:a16="http://schemas.microsoft.com/office/drawing/2014/main" id="{78279791-5ACF-4E94-E44A-EF54F2994D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2" name="Straight Connector 529">
            <a:extLst>
              <a:ext uri="{FF2B5EF4-FFF2-40B4-BE49-F238E27FC236}">
                <a16:creationId xmlns:a16="http://schemas.microsoft.com/office/drawing/2014/main" id="{40A49CE4-2EFD-044F-2008-30E00991F04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73" name="Straight Connector 531">
            <a:extLst>
              <a:ext uri="{FF2B5EF4-FFF2-40B4-BE49-F238E27FC236}">
                <a16:creationId xmlns:a16="http://schemas.microsoft.com/office/drawing/2014/main" id="{050B2C31-BB8C-8ACF-4F6E-B083E6B047B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74" name="Straight Connector 533">
            <a:extLst>
              <a:ext uri="{FF2B5EF4-FFF2-40B4-BE49-F238E27FC236}">
                <a16:creationId xmlns:a16="http://schemas.microsoft.com/office/drawing/2014/main" id="{CACB8349-7270-452A-17E8-1D1C5DEFB1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5" name="Straight Connector 535">
            <a:extLst>
              <a:ext uri="{FF2B5EF4-FFF2-40B4-BE49-F238E27FC236}">
                <a16:creationId xmlns:a16="http://schemas.microsoft.com/office/drawing/2014/main" id="{751B2AFF-39F0-5588-C4CB-58905CDA2EB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76" name="Straight Connector 537">
            <a:extLst>
              <a:ext uri="{FF2B5EF4-FFF2-40B4-BE49-F238E27FC236}">
                <a16:creationId xmlns:a16="http://schemas.microsoft.com/office/drawing/2014/main" id="{C7D7F20D-1F1E-BBB6-7B9F-952CA522D9D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77" name="Group 1008">
          <a:extLst>
            <a:ext uri="{FF2B5EF4-FFF2-40B4-BE49-F238E27FC236}">
              <a16:creationId xmlns:a16="http://schemas.microsoft.com/office/drawing/2014/main" id="{61679337-2705-4CC6-8141-3254ED0533A1}"/>
            </a:ext>
          </a:extLst>
        </xdr:cNvPr>
        <xdr:cNvGrpSpPr>
          <a:grpSpLocks/>
        </xdr:cNvGrpSpPr>
      </xdr:nvGrpSpPr>
      <xdr:grpSpPr bwMode="auto">
        <a:xfrm>
          <a:off x="1943878" y="23696969"/>
          <a:ext cx="0" cy="102183"/>
          <a:chOff x="5475762" y="47760700"/>
          <a:chExt cx="314325" cy="230209"/>
        </a:xfrm>
      </xdr:grpSpPr>
      <xdr:cxnSp macro="">
        <xdr:nvCxnSpPr>
          <xdr:cNvPr id="2778" name="Straight Connector 2777">
            <a:extLst>
              <a:ext uri="{FF2B5EF4-FFF2-40B4-BE49-F238E27FC236}">
                <a16:creationId xmlns:a16="http://schemas.microsoft.com/office/drawing/2014/main" id="{76169EC8-CB5D-122D-A1C3-A0F8371BEC7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79" name="Straight Connector 529">
            <a:extLst>
              <a:ext uri="{FF2B5EF4-FFF2-40B4-BE49-F238E27FC236}">
                <a16:creationId xmlns:a16="http://schemas.microsoft.com/office/drawing/2014/main" id="{30EE6532-8F42-A74E-B8FE-C1D017DFBB5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0" name="Straight Connector 531">
            <a:extLst>
              <a:ext uri="{FF2B5EF4-FFF2-40B4-BE49-F238E27FC236}">
                <a16:creationId xmlns:a16="http://schemas.microsoft.com/office/drawing/2014/main" id="{161EBCDD-91BD-28B3-D9D1-605ED8B8D086}"/>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1" name="Straight Connector 533">
            <a:extLst>
              <a:ext uri="{FF2B5EF4-FFF2-40B4-BE49-F238E27FC236}">
                <a16:creationId xmlns:a16="http://schemas.microsoft.com/office/drawing/2014/main" id="{221ED708-74B0-7181-89F3-CAF957C286A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2" name="Straight Connector 535">
            <a:extLst>
              <a:ext uri="{FF2B5EF4-FFF2-40B4-BE49-F238E27FC236}">
                <a16:creationId xmlns:a16="http://schemas.microsoft.com/office/drawing/2014/main" id="{547A5C98-00CD-1CF2-0813-EC9C67339B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3" name="Straight Connector 537">
            <a:extLst>
              <a:ext uri="{FF2B5EF4-FFF2-40B4-BE49-F238E27FC236}">
                <a16:creationId xmlns:a16="http://schemas.microsoft.com/office/drawing/2014/main" id="{6CC69CF6-B733-A9CA-0E9D-534A0796360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84" name="Group 1008">
          <a:extLst>
            <a:ext uri="{FF2B5EF4-FFF2-40B4-BE49-F238E27FC236}">
              <a16:creationId xmlns:a16="http://schemas.microsoft.com/office/drawing/2014/main" id="{AE3E9810-21BD-4783-94CC-DBFD19FB48BD}"/>
            </a:ext>
          </a:extLst>
        </xdr:cNvPr>
        <xdr:cNvGrpSpPr>
          <a:grpSpLocks/>
        </xdr:cNvGrpSpPr>
      </xdr:nvGrpSpPr>
      <xdr:grpSpPr bwMode="auto">
        <a:xfrm>
          <a:off x="1943878" y="23696969"/>
          <a:ext cx="0" cy="102183"/>
          <a:chOff x="5475762" y="47760700"/>
          <a:chExt cx="314325" cy="230209"/>
        </a:xfrm>
      </xdr:grpSpPr>
      <xdr:cxnSp macro="">
        <xdr:nvCxnSpPr>
          <xdr:cNvPr id="2785" name="Straight Connector 2784">
            <a:extLst>
              <a:ext uri="{FF2B5EF4-FFF2-40B4-BE49-F238E27FC236}">
                <a16:creationId xmlns:a16="http://schemas.microsoft.com/office/drawing/2014/main" id="{EB7F634B-BBCD-CA3B-2896-C5BBB38C62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86" name="Straight Connector 529">
            <a:extLst>
              <a:ext uri="{FF2B5EF4-FFF2-40B4-BE49-F238E27FC236}">
                <a16:creationId xmlns:a16="http://schemas.microsoft.com/office/drawing/2014/main" id="{36952920-3B60-8218-0469-0F2242067FC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87" name="Straight Connector 531">
            <a:extLst>
              <a:ext uri="{FF2B5EF4-FFF2-40B4-BE49-F238E27FC236}">
                <a16:creationId xmlns:a16="http://schemas.microsoft.com/office/drawing/2014/main" id="{1D24B630-6EA7-5F98-34A3-E30D058C95C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88" name="Straight Connector 533">
            <a:extLst>
              <a:ext uri="{FF2B5EF4-FFF2-40B4-BE49-F238E27FC236}">
                <a16:creationId xmlns:a16="http://schemas.microsoft.com/office/drawing/2014/main" id="{A0B01EA1-F7D0-578B-92D0-6D9473B195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89" name="Straight Connector 535">
            <a:extLst>
              <a:ext uri="{FF2B5EF4-FFF2-40B4-BE49-F238E27FC236}">
                <a16:creationId xmlns:a16="http://schemas.microsoft.com/office/drawing/2014/main" id="{007641AC-7932-1B64-1ADF-8E6D21042C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0" name="Straight Connector 537">
            <a:extLst>
              <a:ext uri="{FF2B5EF4-FFF2-40B4-BE49-F238E27FC236}">
                <a16:creationId xmlns:a16="http://schemas.microsoft.com/office/drawing/2014/main" id="{E501947B-56A2-39FA-F77D-2766D8D9486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1" name="Group 1008">
          <a:extLst>
            <a:ext uri="{FF2B5EF4-FFF2-40B4-BE49-F238E27FC236}">
              <a16:creationId xmlns:a16="http://schemas.microsoft.com/office/drawing/2014/main" id="{1D5DE014-A213-48DC-AC03-42F4A0F85289}"/>
            </a:ext>
          </a:extLst>
        </xdr:cNvPr>
        <xdr:cNvGrpSpPr>
          <a:grpSpLocks/>
        </xdr:cNvGrpSpPr>
      </xdr:nvGrpSpPr>
      <xdr:grpSpPr bwMode="auto">
        <a:xfrm>
          <a:off x="1943878" y="23696969"/>
          <a:ext cx="0" cy="102183"/>
          <a:chOff x="5475762" y="47760700"/>
          <a:chExt cx="314325" cy="230209"/>
        </a:xfrm>
      </xdr:grpSpPr>
      <xdr:cxnSp macro="">
        <xdr:nvCxnSpPr>
          <xdr:cNvPr id="2792" name="Straight Connector 2791">
            <a:extLst>
              <a:ext uri="{FF2B5EF4-FFF2-40B4-BE49-F238E27FC236}">
                <a16:creationId xmlns:a16="http://schemas.microsoft.com/office/drawing/2014/main" id="{1BA2BD9B-C2B0-7CDC-8E18-52A62DE985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793" name="Straight Connector 529">
            <a:extLst>
              <a:ext uri="{FF2B5EF4-FFF2-40B4-BE49-F238E27FC236}">
                <a16:creationId xmlns:a16="http://schemas.microsoft.com/office/drawing/2014/main" id="{B04ABDB9-9BBC-82D2-B387-5B9A77221F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794" name="Straight Connector 531">
            <a:extLst>
              <a:ext uri="{FF2B5EF4-FFF2-40B4-BE49-F238E27FC236}">
                <a16:creationId xmlns:a16="http://schemas.microsoft.com/office/drawing/2014/main" id="{2FDF3781-C111-6CE3-0EBB-034C1CF4B9A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795" name="Straight Connector 533">
            <a:extLst>
              <a:ext uri="{FF2B5EF4-FFF2-40B4-BE49-F238E27FC236}">
                <a16:creationId xmlns:a16="http://schemas.microsoft.com/office/drawing/2014/main" id="{180FB7CE-D038-2532-6955-AB48A6B806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6" name="Straight Connector 535">
            <a:extLst>
              <a:ext uri="{FF2B5EF4-FFF2-40B4-BE49-F238E27FC236}">
                <a16:creationId xmlns:a16="http://schemas.microsoft.com/office/drawing/2014/main" id="{37070698-3ADB-17F5-B5DB-C1695ABD732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797" name="Straight Connector 537">
            <a:extLst>
              <a:ext uri="{FF2B5EF4-FFF2-40B4-BE49-F238E27FC236}">
                <a16:creationId xmlns:a16="http://schemas.microsoft.com/office/drawing/2014/main" id="{B8EA499C-F957-85E8-AE54-2A77962C2CEF}"/>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798" name="Group 1008">
          <a:extLst>
            <a:ext uri="{FF2B5EF4-FFF2-40B4-BE49-F238E27FC236}">
              <a16:creationId xmlns:a16="http://schemas.microsoft.com/office/drawing/2014/main" id="{ECA60711-C48F-47A4-BED6-D1739E3F113A}"/>
            </a:ext>
          </a:extLst>
        </xdr:cNvPr>
        <xdr:cNvGrpSpPr>
          <a:grpSpLocks/>
        </xdr:cNvGrpSpPr>
      </xdr:nvGrpSpPr>
      <xdr:grpSpPr bwMode="auto">
        <a:xfrm>
          <a:off x="1943878" y="23696969"/>
          <a:ext cx="0" cy="102183"/>
          <a:chOff x="5475762" y="47760700"/>
          <a:chExt cx="314325" cy="230209"/>
        </a:xfrm>
      </xdr:grpSpPr>
      <xdr:cxnSp macro="">
        <xdr:nvCxnSpPr>
          <xdr:cNvPr id="2799" name="Straight Connector 2798">
            <a:extLst>
              <a:ext uri="{FF2B5EF4-FFF2-40B4-BE49-F238E27FC236}">
                <a16:creationId xmlns:a16="http://schemas.microsoft.com/office/drawing/2014/main" id="{227ED602-8E06-5A7E-0549-13EE46ED90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0" name="Straight Connector 529">
            <a:extLst>
              <a:ext uri="{FF2B5EF4-FFF2-40B4-BE49-F238E27FC236}">
                <a16:creationId xmlns:a16="http://schemas.microsoft.com/office/drawing/2014/main" id="{11197C90-181B-E7D2-AF53-A0458123DC8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1" name="Straight Connector 531">
            <a:extLst>
              <a:ext uri="{FF2B5EF4-FFF2-40B4-BE49-F238E27FC236}">
                <a16:creationId xmlns:a16="http://schemas.microsoft.com/office/drawing/2014/main" id="{4E98AAB9-3BC5-890C-0615-43211EC55CE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2" name="Straight Connector 533">
            <a:extLst>
              <a:ext uri="{FF2B5EF4-FFF2-40B4-BE49-F238E27FC236}">
                <a16:creationId xmlns:a16="http://schemas.microsoft.com/office/drawing/2014/main" id="{D76A0709-55F5-EB80-4689-0C58D348E64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3" name="Straight Connector 535">
            <a:extLst>
              <a:ext uri="{FF2B5EF4-FFF2-40B4-BE49-F238E27FC236}">
                <a16:creationId xmlns:a16="http://schemas.microsoft.com/office/drawing/2014/main" id="{E315D5F9-1CBB-9E6B-BF00-C9DB0DDEB4F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04" name="Straight Connector 537">
            <a:extLst>
              <a:ext uri="{FF2B5EF4-FFF2-40B4-BE49-F238E27FC236}">
                <a16:creationId xmlns:a16="http://schemas.microsoft.com/office/drawing/2014/main" id="{1D2B5833-5002-BCB5-A3F4-173BECC3242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05" name="Group 1008">
          <a:extLst>
            <a:ext uri="{FF2B5EF4-FFF2-40B4-BE49-F238E27FC236}">
              <a16:creationId xmlns:a16="http://schemas.microsoft.com/office/drawing/2014/main" id="{0F6CE8E1-385B-4156-A77C-4501C01F7062}"/>
            </a:ext>
          </a:extLst>
        </xdr:cNvPr>
        <xdr:cNvGrpSpPr>
          <a:grpSpLocks/>
        </xdr:cNvGrpSpPr>
      </xdr:nvGrpSpPr>
      <xdr:grpSpPr bwMode="auto">
        <a:xfrm>
          <a:off x="1943878" y="23696969"/>
          <a:ext cx="0" cy="102183"/>
          <a:chOff x="5475762" y="47760700"/>
          <a:chExt cx="314325" cy="230209"/>
        </a:xfrm>
      </xdr:grpSpPr>
      <xdr:cxnSp macro="">
        <xdr:nvCxnSpPr>
          <xdr:cNvPr id="2806" name="Straight Connector 2805">
            <a:extLst>
              <a:ext uri="{FF2B5EF4-FFF2-40B4-BE49-F238E27FC236}">
                <a16:creationId xmlns:a16="http://schemas.microsoft.com/office/drawing/2014/main" id="{C4EDB5C0-2DFF-38FA-46D8-E5C6A005C8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07" name="Straight Connector 529">
            <a:extLst>
              <a:ext uri="{FF2B5EF4-FFF2-40B4-BE49-F238E27FC236}">
                <a16:creationId xmlns:a16="http://schemas.microsoft.com/office/drawing/2014/main" id="{7B93462D-2259-C1BF-93D7-AD07224F5A6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08" name="Straight Connector 531">
            <a:extLst>
              <a:ext uri="{FF2B5EF4-FFF2-40B4-BE49-F238E27FC236}">
                <a16:creationId xmlns:a16="http://schemas.microsoft.com/office/drawing/2014/main" id="{01A785D0-0A89-A13E-EA9A-F024DA3E206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09" name="Straight Connector 533">
            <a:extLst>
              <a:ext uri="{FF2B5EF4-FFF2-40B4-BE49-F238E27FC236}">
                <a16:creationId xmlns:a16="http://schemas.microsoft.com/office/drawing/2014/main" id="{C655E0B0-8AB5-1350-9FA2-0E732FFF92D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0" name="Straight Connector 535">
            <a:extLst>
              <a:ext uri="{FF2B5EF4-FFF2-40B4-BE49-F238E27FC236}">
                <a16:creationId xmlns:a16="http://schemas.microsoft.com/office/drawing/2014/main" id="{2870E58C-6F14-A10C-3B6B-187AB542330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1" name="Straight Connector 537">
            <a:extLst>
              <a:ext uri="{FF2B5EF4-FFF2-40B4-BE49-F238E27FC236}">
                <a16:creationId xmlns:a16="http://schemas.microsoft.com/office/drawing/2014/main" id="{D276E29A-6EC1-FD50-CAFA-3AED9E2DBB9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12" name="Group 1008">
          <a:extLst>
            <a:ext uri="{FF2B5EF4-FFF2-40B4-BE49-F238E27FC236}">
              <a16:creationId xmlns:a16="http://schemas.microsoft.com/office/drawing/2014/main" id="{6BB37CBB-0F6B-4460-9441-FDB7FDCE05A6}"/>
            </a:ext>
          </a:extLst>
        </xdr:cNvPr>
        <xdr:cNvGrpSpPr>
          <a:grpSpLocks/>
        </xdr:cNvGrpSpPr>
      </xdr:nvGrpSpPr>
      <xdr:grpSpPr bwMode="auto">
        <a:xfrm>
          <a:off x="1943878" y="23696969"/>
          <a:ext cx="0" cy="102183"/>
          <a:chOff x="5475762" y="47760700"/>
          <a:chExt cx="314325" cy="230209"/>
        </a:xfrm>
      </xdr:grpSpPr>
      <xdr:cxnSp macro="">
        <xdr:nvCxnSpPr>
          <xdr:cNvPr id="2813" name="Straight Connector 2812">
            <a:extLst>
              <a:ext uri="{FF2B5EF4-FFF2-40B4-BE49-F238E27FC236}">
                <a16:creationId xmlns:a16="http://schemas.microsoft.com/office/drawing/2014/main" id="{26CD2088-FE2F-A1AD-EB95-A2552A63DA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14" name="Straight Connector 529">
            <a:extLst>
              <a:ext uri="{FF2B5EF4-FFF2-40B4-BE49-F238E27FC236}">
                <a16:creationId xmlns:a16="http://schemas.microsoft.com/office/drawing/2014/main" id="{92784928-78AB-09EA-0E86-D26404A4CD3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15" name="Straight Connector 531">
            <a:extLst>
              <a:ext uri="{FF2B5EF4-FFF2-40B4-BE49-F238E27FC236}">
                <a16:creationId xmlns:a16="http://schemas.microsoft.com/office/drawing/2014/main" id="{1959E7C2-4729-E3EC-5F43-3A70ABAC2F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16" name="Straight Connector 533">
            <a:extLst>
              <a:ext uri="{FF2B5EF4-FFF2-40B4-BE49-F238E27FC236}">
                <a16:creationId xmlns:a16="http://schemas.microsoft.com/office/drawing/2014/main" id="{64A1ABCC-5F5F-C9F7-A846-1D6158F905B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7" name="Straight Connector 535">
            <a:extLst>
              <a:ext uri="{FF2B5EF4-FFF2-40B4-BE49-F238E27FC236}">
                <a16:creationId xmlns:a16="http://schemas.microsoft.com/office/drawing/2014/main" id="{7194C994-B638-BB12-2A38-A3A138ED90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18" name="Straight Connector 537">
            <a:extLst>
              <a:ext uri="{FF2B5EF4-FFF2-40B4-BE49-F238E27FC236}">
                <a16:creationId xmlns:a16="http://schemas.microsoft.com/office/drawing/2014/main" id="{D617C439-54AA-1EA8-399F-5C27A9C02C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117</xdr:row>
      <xdr:rowOff>57150</xdr:rowOff>
    </xdr:from>
    <xdr:to>
      <xdr:col>7</xdr:col>
      <xdr:colOff>0</xdr:colOff>
      <xdr:row>119</xdr:row>
      <xdr:rowOff>0</xdr:rowOff>
    </xdr:to>
    <xdr:sp macro="" textlink="">
      <xdr:nvSpPr>
        <xdr:cNvPr id="2819" name="AutoShape 46">
          <a:extLst>
            <a:ext uri="{FF2B5EF4-FFF2-40B4-BE49-F238E27FC236}">
              <a16:creationId xmlns:a16="http://schemas.microsoft.com/office/drawing/2014/main" id="{8D68D6F1-8200-40C1-9A60-0800AA5D3DE2}"/>
            </a:ext>
          </a:extLst>
        </xdr:cNvPr>
        <xdr:cNvSpPr>
          <a:spLocks noChangeArrowheads="1"/>
        </xdr:cNvSpPr>
      </xdr:nvSpPr>
      <xdr:spPr bwMode="auto">
        <a:xfrm>
          <a:off x="1819275" y="22393275"/>
          <a:ext cx="352425"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2820" name="AutoShape 46">
          <a:extLst>
            <a:ext uri="{FF2B5EF4-FFF2-40B4-BE49-F238E27FC236}">
              <a16:creationId xmlns:a16="http://schemas.microsoft.com/office/drawing/2014/main" id="{7CF43D80-F2A0-404D-95FA-FED3CC45A525}"/>
            </a:ext>
          </a:extLst>
        </xdr:cNvPr>
        <xdr:cNvSpPr>
          <a:spLocks noChangeArrowheads="1"/>
        </xdr:cNvSpPr>
      </xdr:nvSpPr>
      <xdr:spPr bwMode="auto">
        <a:xfrm>
          <a:off x="1095375" y="22393275"/>
          <a:ext cx="4381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2821" name="AutoShape 46">
          <a:extLst>
            <a:ext uri="{FF2B5EF4-FFF2-40B4-BE49-F238E27FC236}">
              <a16:creationId xmlns:a16="http://schemas.microsoft.com/office/drawing/2014/main" id="{B24DEFDF-E809-41B1-9EAF-557F79541A3B}"/>
            </a:ext>
          </a:extLst>
        </xdr:cNvPr>
        <xdr:cNvSpPr>
          <a:spLocks noChangeArrowheads="1"/>
        </xdr:cNvSpPr>
      </xdr:nvSpPr>
      <xdr:spPr bwMode="auto">
        <a:xfrm>
          <a:off x="523875"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editAs="oneCell">
    <xdr:from>
      <xdr:col>29</xdr:col>
      <xdr:colOff>28576</xdr:colOff>
      <xdr:row>47</xdr:row>
      <xdr:rowOff>161924</xdr:rowOff>
    </xdr:from>
    <xdr:to>
      <xdr:col>29</xdr:col>
      <xdr:colOff>255906</xdr:colOff>
      <xdr:row>49</xdr:row>
      <xdr:rowOff>155120</xdr:rowOff>
    </xdr:to>
    <xdr:pic>
      <xdr:nvPicPr>
        <xdr:cNvPr id="2822" name="Graphic 2264" descr="Road with solid fill">
          <a:extLst>
            <a:ext uri="{FF2B5EF4-FFF2-40B4-BE49-F238E27FC236}">
              <a16:creationId xmlns:a16="http://schemas.microsoft.com/office/drawing/2014/main" id="{F8C0D119-5697-4EE0-9958-048F8189B1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96326" y="9163049"/>
          <a:ext cx="228600" cy="428625"/>
        </a:xfrm>
        <a:prstGeom prst="rect">
          <a:avLst/>
        </a:prstGeom>
        <a:solidFill>
          <a:schemeClr val="accent3"/>
        </a:solidFill>
        <a:ln>
          <a:noFill/>
        </a:ln>
      </xdr:spPr>
    </xdr:pic>
    <xdr:clientData/>
  </xdr:twoCellAnchor>
  <xdr:twoCellAnchor editAs="oneCell">
    <xdr:from>
      <xdr:col>7</xdr:col>
      <xdr:colOff>38100</xdr:colOff>
      <xdr:row>72</xdr:row>
      <xdr:rowOff>0</xdr:rowOff>
    </xdr:from>
    <xdr:to>
      <xdr:col>7</xdr:col>
      <xdr:colOff>266268</xdr:colOff>
      <xdr:row>74</xdr:row>
      <xdr:rowOff>48894</xdr:rowOff>
    </xdr:to>
    <xdr:pic>
      <xdr:nvPicPr>
        <xdr:cNvPr id="2825" name="Graphic 2264" descr="Road with solid fill">
          <a:extLst>
            <a:ext uri="{FF2B5EF4-FFF2-40B4-BE49-F238E27FC236}">
              <a16:creationId xmlns:a16="http://schemas.microsoft.com/office/drawing/2014/main" id="{7EEC9473-CEF7-4C69-9702-DDE7ED7A2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9800" y="13763625"/>
          <a:ext cx="223308" cy="428625"/>
        </a:xfrm>
        <a:prstGeom prst="rect">
          <a:avLst/>
        </a:prstGeom>
        <a:solidFill>
          <a:schemeClr val="accent3"/>
        </a:solidFill>
        <a:ln>
          <a:noFill/>
        </a:ln>
      </xdr:spPr>
    </xdr:pic>
    <xdr:clientData/>
  </xdr:twoCellAnchor>
  <xdr:twoCellAnchor>
    <xdr:from>
      <xdr:col>6</xdr:col>
      <xdr:colOff>0</xdr:colOff>
      <xdr:row>120</xdr:row>
      <xdr:rowOff>104775</xdr:rowOff>
    </xdr:from>
    <xdr:to>
      <xdr:col>6</xdr:col>
      <xdr:colOff>0</xdr:colOff>
      <xdr:row>121</xdr:row>
      <xdr:rowOff>19050</xdr:rowOff>
    </xdr:to>
    <xdr:grpSp>
      <xdr:nvGrpSpPr>
        <xdr:cNvPr id="2826" name="Group 1008">
          <a:extLst>
            <a:ext uri="{FF2B5EF4-FFF2-40B4-BE49-F238E27FC236}">
              <a16:creationId xmlns:a16="http://schemas.microsoft.com/office/drawing/2014/main" id="{CFC70E60-504D-4BF9-95E2-E37ED621869E}"/>
            </a:ext>
          </a:extLst>
        </xdr:cNvPr>
        <xdr:cNvGrpSpPr>
          <a:grpSpLocks/>
        </xdr:cNvGrpSpPr>
      </xdr:nvGrpSpPr>
      <xdr:grpSpPr bwMode="auto">
        <a:xfrm>
          <a:off x="1943878" y="23696969"/>
          <a:ext cx="0" cy="102183"/>
          <a:chOff x="5475762" y="47760700"/>
          <a:chExt cx="314325" cy="230209"/>
        </a:xfrm>
      </xdr:grpSpPr>
      <xdr:cxnSp macro="">
        <xdr:nvCxnSpPr>
          <xdr:cNvPr id="2827" name="Straight Connector 2826">
            <a:extLst>
              <a:ext uri="{FF2B5EF4-FFF2-40B4-BE49-F238E27FC236}">
                <a16:creationId xmlns:a16="http://schemas.microsoft.com/office/drawing/2014/main" id="{ADD11699-C753-4700-1753-BAC7DCAA4E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28" name="Straight Connector 529">
            <a:extLst>
              <a:ext uri="{FF2B5EF4-FFF2-40B4-BE49-F238E27FC236}">
                <a16:creationId xmlns:a16="http://schemas.microsoft.com/office/drawing/2014/main" id="{F6E1F2D9-4A35-76D4-207B-AFAB6508989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29" name="Straight Connector 531">
            <a:extLst>
              <a:ext uri="{FF2B5EF4-FFF2-40B4-BE49-F238E27FC236}">
                <a16:creationId xmlns:a16="http://schemas.microsoft.com/office/drawing/2014/main" id="{9EFB6F5E-5F80-74A3-831B-2C22DF8692E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30" name="Straight Connector 533">
            <a:extLst>
              <a:ext uri="{FF2B5EF4-FFF2-40B4-BE49-F238E27FC236}">
                <a16:creationId xmlns:a16="http://schemas.microsoft.com/office/drawing/2014/main" id="{BF1A662E-6862-4C3C-BFAD-B09FD71FB84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1" name="Straight Connector 535">
            <a:extLst>
              <a:ext uri="{FF2B5EF4-FFF2-40B4-BE49-F238E27FC236}">
                <a16:creationId xmlns:a16="http://schemas.microsoft.com/office/drawing/2014/main" id="{3F446CA2-B8AF-06E2-1863-EA27CCC0E99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32" name="Straight Connector 537">
            <a:extLst>
              <a:ext uri="{FF2B5EF4-FFF2-40B4-BE49-F238E27FC236}">
                <a16:creationId xmlns:a16="http://schemas.microsoft.com/office/drawing/2014/main" id="{107A3BA1-700F-679F-1B9B-1E173EF0FF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33" name="Group 1008">
          <a:extLst>
            <a:ext uri="{FF2B5EF4-FFF2-40B4-BE49-F238E27FC236}">
              <a16:creationId xmlns:a16="http://schemas.microsoft.com/office/drawing/2014/main" id="{D008060B-530E-4AC9-A3AD-5509ADF7DAA1}"/>
            </a:ext>
          </a:extLst>
        </xdr:cNvPr>
        <xdr:cNvGrpSpPr>
          <a:grpSpLocks/>
        </xdr:cNvGrpSpPr>
      </xdr:nvGrpSpPr>
      <xdr:grpSpPr bwMode="auto">
        <a:xfrm>
          <a:off x="1943878" y="23696969"/>
          <a:ext cx="0" cy="102183"/>
          <a:chOff x="5475762" y="47760700"/>
          <a:chExt cx="314325" cy="230209"/>
        </a:xfrm>
      </xdr:grpSpPr>
      <xdr:cxnSp macro="">
        <xdr:nvCxnSpPr>
          <xdr:cNvPr id="2834" name="Straight Connector 2833">
            <a:extLst>
              <a:ext uri="{FF2B5EF4-FFF2-40B4-BE49-F238E27FC236}">
                <a16:creationId xmlns:a16="http://schemas.microsoft.com/office/drawing/2014/main" id="{18EEF984-4ADD-A6AB-8ADA-C028CBE21280}"/>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35" name="Straight Connector 529">
            <a:extLst>
              <a:ext uri="{FF2B5EF4-FFF2-40B4-BE49-F238E27FC236}">
                <a16:creationId xmlns:a16="http://schemas.microsoft.com/office/drawing/2014/main" id="{F9E20871-5446-3D1C-B8A7-F73EBF14D52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36" name="Straight Connector 531">
            <a:extLst>
              <a:ext uri="{FF2B5EF4-FFF2-40B4-BE49-F238E27FC236}">
                <a16:creationId xmlns:a16="http://schemas.microsoft.com/office/drawing/2014/main" id="{DD88F881-257C-6E57-CC57-84245B606EC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37" name="Straight Connector 533">
            <a:extLst>
              <a:ext uri="{FF2B5EF4-FFF2-40B4-BE49-F238E27FC236}">
                <a16:creationId xmlns:a16="http://schemas.microsoft.com/office/drawing/2014/main" id="{A59FD33C-1C93-962E-1B66-D6042EB3C1D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8" name="Straight Connector 535">
            <a:extLst>
              <a:ext uri="{FF2B5EF4-FFF2-40B4-BE49-F238E27FC236}">
                <a16:creationId xmlns:a16="http://schemas.microsoft.com/office/drawing/2014/main" id="{31C76E70-1ED5-2F83-31DD-DFC0B272D60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39" name="Straight Connector 537">
            <a:extLst>
              <a:ext uri="{FF2B5EF4-FFF2-40B4-BE49-F238E27FC236}">
                <a16:creationId xmlns:a16="http://schemas.microsoft.com/office/drawing/2014/main" id="{30B7F072-88A1-F72E-00C5-5CA62DD9561E}"/>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47625</xdr:rowOff>
    </xdr:to>
    <xdr:grpSp>
      <xdr:nvGrpSpPr>
        <xdr:cNvPr id="2840" name="Group 1008">
          <a:extLst>
            <a:ext uri="{FF2B5EF4-FFF2-40B4-BE49-F238E27FC236}">
              <a16:creationId xmlns:a16="http://schemas.microsoft.com/office/drawing/2014/main" id="{764CB540-D3B6-43AB-9173-9793A1235F5E}"/>
            </a:ext>
          </a:extLst>
        </xdr:cNvPr>
        <xdr:cNvGrpSpPr>
          <a:grpSpLocks/>
        </xdr:cNvGrpSpPr>
      </xdr:nvGrpSpPr>
      <xdr:grpSpPr bwMode="auto">
        <a:xfrm>
          <a:off x="1943878" y="23725544"/>
          <a:ext cx="0" cy="102183"/>
          <a:chOff x="5475762" y="47760700"/>
          <a:chExt cx="314325" cy="230209"/>
        </a:xfrm>
      </xdr:grpSpPr>
      <xdr:cxnSp macro="">
        <xdr:nvCxnSpPr>
          <xdr:cNvPr id="2841" name="Straight Connector 2840">
            <a:extLst>
              <a:ext uri="{FF2B5EF4-FFF2-40B4-BE49-F238E27FC236}">
                <a16:creationId xmlns:a16="http://schemas.microsoft.com/office/drawing/2014/main" id="{D7251D49-3B53-09B3-0906-5C58BBEB9259}"/>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2" name="Straight Connector 529">
            <a:extLst>
              <a:ext uri="{FF2B5EF4-FFF2-40B4-BE49-F238E27FC236}">
                <a16:creationId xmlns:a16="http://schemas.microsoft.com/office/drawing/2014/main" id="{AB5F1853-3C3A-A5E7-3A8B-7A718CD92B04}"/>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2843" name="Straight Connector 531">
            <a:extLst>
              <a:ext uri="{FF2B5EF4-FFF2-40B4-BE49-F238E27FC236}">
                <a16:creationId xmlns:a16="http://schemas.microsoft.com/office/drawing/2014/main" id="{B0B032E9-155F-2605-74CE-2963CACC1F0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2844" name="Straight Connector 533">
            <a:extLst>
              <a:ext uri="{FF2B5EF4-FFF2-40B4-BE49-F238E27FC236}">
                <a16:creationId xmlns:a16="http://schemas.microsoft.com/office/drawing/2014/main" id="{E293F01C-D211-B0A7-2E59-9EB859AA598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5" name="Straight Connector 535">
            <a:extLst>
              <a:ext uri="{FF2B5EF4-FFF2-40B4-BE49-F238E27FC236}">
                <a16:creationId xmlns:a16="http://schemas.microsoft.com/office/drawing/2014/main" id="{DCB86DC9-BD07-720F-0E0E-7B2DFE02F8A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2846" name="Straight Connector 537">
            <a:extLst>
              <a:ext uri="{FF2B5EF4-FFF2-40B4-BE49-F238E27FC236}">
                <a16:creationId xmlns:a16="http://schemas.microsoft.com/office/drawing/2014/main" id="{7CCE35C3-A83B-FAFA-BFCC-3E4E195E7A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133350</xdr:rowOff>
    </xdr:from>
    <xdr:to>
      <xdr:col>6</xdr:col>
      <xdr:colOff>0</xdr:colOff>
      <xdr:row>121</xdr:row>
      <xdr:rowOff>57150</xdr:rowOff>
    </xdr:to>
    <xdr:grpSp>
      <xdr:nvGrpSpPr>
        <xdr:cNvPr id="2847" name="Group 1008">
          <a:extLst>
            <a:ext uri="{FF2B5EF4-FFF2-40B4-BE49-F238E27FC236}">
              <a16:creationId xmlns:a16="http://schemas.microsoft.com/office/drawing/2014/main" id="{2D69E2EB-604C-4A54-971E-143CCD763DFD}"/>
            </a:ext>
          </a:extLst>
        </xdr:cNvPr>
        <xdr:cNvGrpSpPr>
          <a:grpSpLocks/>
        </xdr:cNvGrpSpPr>
      </xdr:nvGrpSpPr>
      <xdr:grpSpPr bwMode="auto">
        <a:xfrm>
          <a:off x="1943878" y="23725544"/>
          <a:ext cx="0" cy="111708"/>
          <a:chOff x="5475762" y="47760700"/>
          <a:chExt cx="314325" cy="230209"/>
        </a:xfrm>
      </xdr:grpSpPr>
      <xdr:cxnSp macro="">
        <xdr:nvCxnSpPr>
          <xdr:cNvPr id="2848" name="Straight Connector 2847">
            <a:extLst>
              <a:ext uri="{FF2B5EF4-FFF2-40B4-BE49-F238E27FC236}">
                <a16:creationId xmlns:a16="http://schemas.microsoft.com/office/drawing/2014/main" id="{6EAB5020-7867-2BED-2BE7-AAC923804AFE}"/>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49" name="Straight Connector 529">
            <a:extLst>
              <a:ext uri="{FF2B5EF4-FFF2-40B4-BE49-F238E27FC236}">
                <a16:creationId xmlns:a16="http://schemas.microsoft.com/office/drawing/2014/main" id="{411309A2-9F82-D428-3BBE-F038F155BA7B}"/>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2850" name="Straight Connector 531">
            <a:extLst>
              <a:ext uri="{FF2B5EF4-FFF2-40B4-BE49-F238E27FC236}">
                <a16:creationId xmlns:a16="http://schemas.microsoft.com/office/drawing/2014/main" id="{6F680C2A-85B5-3252-E2D3-9EF572690772}"/>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2851" name="Straight Connector 533">
            <a:extLst>
              <a:ext uri="{FF2B5EF4-FFF2-40B4-BE49-F238E27FC236}">
                <a16:creationId xmlns:a16="http://schemas.microsoft.com/office/drawing/2014/main" id="{04742ABA-B82B-75CD-79CD-5E1F26579E48}"/>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2" name="Straight Connector 535">
            <a:extLst>
              <a:ext uri="{FF2B5EF4-FFF2-40B4-BE49-F238E27FC236}">
                <a16:creationId xmlns:a16="http://schemas.microsoft.com/office/drawing/2014/main" id="{08E7436D-BAE5-CE53-57D0-6D1385D04F05}"/>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2853" name="Straight Connector 537">
            <a:extLst>
              <a:ext uri="{FF2B5EF4-FFF2-40B4-BE49-F238E27FC236}">
                <a16:creationId xmlns:a16="http://schemas.microsoft.com/office/drawing/2014/main" id="{EE2C9C6B-C144-3505-3340-1591A49D951D}"/>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54" name="Group 1008">
          <a:extLst>
            <a:ext uri="{FF2B5EF4-FFF2-40B4-BE49-F238E27FC236}">
              <a16:creationId xmlns:a16="http://schemas.microsoft.com/office/drawing/2014/main" id="{717258C6-B907-46B5-9415-2DB49E3A75EA}"/>
            </a:ext>
          </a:extLst>
        </xdr:cNvPr>
        <xdr:cNvGrpSpPr>
          <a:grpSpLocks/>
        </xdr:cNvGrpSpPr>
      </xdr:nvGrpSpPr>
      <xdr:grpSpPr bwMode="auto">
        <a:xfrm>
          <a:off x="1943878" y="23696969"/>
          <a:ext cx="0" cy="102183"/>
          <a:chOff x="5475762" y="47760700"/>
          <a:chExt cx="314325" cy="230209"/>
        </a:xfrm>
      </xdr:grpSpPr>
      <xdr:cxnSp macro="">
        <xdr:nvCxnSpPr>
          <xdr:cNvPr id="2855" name="Straight Connector 2854">
            <a:extLst>
              <a:ext uri="{FF2B5EF4-FFF2-40B4-BE49-F238E27FC236}">
                <a16:creationId xmlns:a16="http://schemas.microsoft.com/office/drawing/2014/main" id="{6B84853A-16BA-C743-974B-05212EDD2C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56" name="Straight Connector 529">
            <a:extLst>
              <a:ext uri="{FF2B5EF4-FFF2-40B4-BE49-F238E27FC236}">
                <a16:creationId xmlns:a16="http://schemas.microsoft.com/office/drawing/2014/main" id="{12E94406-0C4F-695B-83A2-24477E8D070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57" name="Straight Connector 531">
            <a:extLst>
              <a:ext uri="{FF2B5EF4-FFF2-40B4-BE49-F238E27FC236}">
                <a16:creationId xmlns:a16="http://schemas.microsoft.com/office/drawing/2014/main" id="{E34D795E-7980-3086-8FD7-F3E6FBD1187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58" name="Straight Connector 533">
            <a:extLst>
              <a:ext uri="{FF2B5EF4-FFF2-40B4-BE49-F238E27FC236}">
                <a16:creationId xmlns:a16="http://schemas.microsoft.com/office/drawing/2014/main" id="{0C0C99B9-D2B2-6D63-075E-2963EF36D3C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59" name="Straight Connector 535">
            <a:extLst>
              <a:ext uri="{FF2B5EF4-FFF2-40B4-BE49-F238E27FC236}">
                <a16:creationId xmlns:a16="http://schemas.microsoft.com/office/drawing/2014/main" id="{25B33BBF-EDA1-E7DF-F1B7-BF5FC3E888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0" name="Straight Connector 537">
            <a:extLst>
              <a:ext uri="{FF2B5EF4-FFF2-40B4-BE49-F238E27FC236}">
                <a16:creationId xmlns:a16="http://schemas.microsoft.com/office/drawing/2014/main" id="{82931B40-5DC9-4DCC-D7CF-FD89A8BDC44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1" name="Group 1008">
          <a:extLst>
            <a:ext uri="{FF2B5EF4-FFF2-40B4-BE49-F238E27FC236}">
              <a16:creationId xmlns:a16="http://schemas.microsoft.com/office/drawing/2014/main" id="{05A4882B-1AE6-4AB7-A09D-BC805E3A542B}"/>
            </a:ext>
          </a:extLst>
        </xdr:cNvPr>
        <xdr:cNvGrpSpPr>
          <a:grpSpLocks/>
        </xdr:cNvGrpSpPr>
      </xdr:nvGrpSpPr>
      <xdr:grpSpPr bwMode="auto">
        <a:xfrm>
          <a:off x="1943878" y="23696969"/>
          <a:ext cx="0" cy="102183"/>
          <a:chOff x="5475762" y="47760700"/>
          <a:chExt cx="314325" cy="230209"/>
        </a:xfrm>
      </xdr:grpSpPr>
      <xdr:cxnSp macro="">
        <xdr:nvCxnSpPr>
          <xdr:cNvPr id="2862" name="Straight Connector 2861">
            <a:extLst>
              <a:ext uri="{FF2B5EF4-FFF2-40B4-BE49-F238E27FC236}">
                <a16:creationId xmlns:a16="http://schemas.microsoft.com/office/drawing/2014/main" id="{2F8F82BF-FB7A-DEA2-9649-EF97FEAD89E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63" name="Straight Connector 529">
            <a:extLst>
              <a:ext uri="{FF2B5EF4-FFF2-40B4-BE49-F238E27FC236}">
                <a16:creationId xmlns:a16="http://schemas.microsoft.com/office/drawing/2014/main" id="{A2DC5F7F-836D-D294-83AA-83DC5C12C0E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64" name="Straight Connector 531">
            <a:extLst>
              <a:ext uri="{FF2B5EF4-FFF2-40B4-BE49-F238E27FC236}">
                <a16:creationId xmlns:a16="http://schemas.microsoft.com/office/drawing/2014/main" id="{A0FDB30D-CD26-D2D0-E26A-8078871C37E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65" name="Straight Connector 533">
            <a:extLst>
              <a:ext uri="{FF2B5EF4-FFF2-40B4-BE49-F238E27FC236}">
                <a16:creationId xmlns:a16="http://schemas.microsoft.com/office/drawing/2014/main" id="{7A62F5BE-A467-1331-79D9-4EEAB05EF0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6" name="Straight Connector 535">
            <a:extLst>
              <a:ext uri="{FF2B5EF4-FFF2-40B4-BE49-F238E27FC236}">
                <a16:creationId xmlns:a16="http://schemas.microsoft.com/office/drawing/2014/main" id="{41D5CB3A-C1BD-8F39-A5A7-0E9B1767FEE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67" name="Straight Connector 537">
            <a:extLst>
              <a:ext uri="{FF2B5EF4-FFF2-40B4-BE49-F238E27FC236}">
                <a16:creationId xmlns:a16="http://schemas.microsoft.com/office/drawing/2014/main" id="{BEDD3989-20D8-E5A0-C796-7593ABD84D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68" name="Group 1008">
          <a:extLst>
            <a:ext uri="{FF2B5EF4-FFF2-40B4-BE49-F238E27FC236}">
              <a16:creationId xmlns:a16="http://schemas.microsoft.com/office/drawing/2014/main" id="{6C952D19-E1C5-47C4-BC44-9D4B0D225621}"/>
            </a:ext>
          </a:extLst>
        </xdr:cNvPr>
        <xdr:cNvGrpSpPr>
          <a:grpSpLocks/>
        </xdr:cNvGrpSpPr>
      </xdr:nvGrpSpPr>
      <xdr:grpSpPr bwMode="auto">
        <a:xfrm>
          <a:off x="1943878" y="23696969"/>
          <a:ext cx="0" cy="102183"/>
          <a:chOff x="5475762" y="47760700"/>
          <a:chExt cx="314325" cy="230209"/>
        </a:xfrm>
      </xdr:grpSpPr>
      <xdr:cxnSp macro="">
        <xdr:nvCxnSpPr>
          <xdr:cNvPr id="2869" name="Straight Connector 2868">
            <a:extLst>
              <a:ext uri="{FF2B5EF4-FFF2-40B4-BE49-F238E27FC236}">
                <a16:creationId xmlns:a16="http://schemas.microsoft.com/office/drawing/2014/main" id="{70BD7E86-4BED-8981-3B6A-80C44FAEBF4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0" name="Straight Connector 529">
            <a:extLst>
              <a:ext uri="{FF2B5EF4-FFF2-40B4-BE49-F238E27FC236}">
                <a16:creationId xmlns:a16="http://schemas.microsoft.com/office/drawing/2014/main" id="{38980C74-3360-617F-3B06-F0D0BBA9350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1" name="Straight Connector 531">
            <a:extLst>
              <a:ext uri="{FF2B5EF4-FFF2-40B4-BE49-F238E27FC236}">
                <a16:creationId xmlns:a16="http://schemas.microsoft.com/office/drawing/2014/main" id="{6369F61E-9506-3BBB-1DB4-02E02784D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2" name="Straight Connector 533">
            <a:extLst>
              <a:ext uri="{FF2B5EF4-FFF2-40B4-BE49-F238E27FC236}">
                <a16:creationId xmlns:a16="http://schemas.microsoft.com/office/drawing/2014/main" id="{7E3E0C69-7D94-C9F5-8E7B-EF13F2BF7A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3" name="Straight Connector 535">
            <a:extLst>
              <a:ext uri="{FF2B5EF4-FFF2-40B4-BE49-F238E27FC236}">
                <a16:creationId xmlns:a16="http://schemas.microsoft.com/office/drawing/2014/main" id="{983B34FE-1F7A-93A6-15A8-821E8DBA16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74" name="Straight Connector 537">
            <a:extLst>
              <a:ext uri="{FF2B5EF4-FFF2-40B4-BE49-F238E27FC236}">
                <a16:creationId xmlns:a16="http://schemas.microsoft.com/office/drawing/2014/main" id="{9B3F45D9-C5C4-56F0-007A-3AA37EA9499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75" name="Group 1008">
          <a:extLst>
            <a:ext uri="{FF2B5EF4-FFF2-40B4-BE49-F238E27FC236}">
              <a16:creationId xmlns:a16="http://schemas.microsoft.com/office/drawing/2014/main" id="{BC13133C-2069-41BA-A5F3-23C66DB3D0F4}"/>
            </a:ext>
          </a:extLst>
        </xdr:cNvPr>
        <xdr:cNvGrpSpPr>
          <a:grpSpLocks/>
        </xdr:cNvGrpSpPr>
      </xdr:nvGrpSpPr>
      <xdr:grpSpPr bwMode="auto">
        <a:xfrm>
          <a:off x="1943878" y="23696969"/>
          <a:ext cx="0" cy="102183"/>
          <a:chOff x="5475762" y="47760700"/>
          <a:chExt cx="314325" cy="230209"/>
        </a:xfrm>
      </xdr:grpSpPr>
      <xdr:cxnSp macro="">
        <xdr:nvCxnSpPr>
          <xdr:cNvPr id="2876" name="Straight Connector 2875">
            <a:extLst>
              <a:ext uri="{FF2B5EF4-FFF2-40B4-BE49-F238E27FC236}">
                <a16:creationId xmlns:a16="http://schemas.microsoft.com/office/drawing/2014/main" id="{830F92C0-9C90-2040-1797-FFF782DD274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77" name="Straight Connector 529">
            <a:extLst>
              <a:ext uri="{FF2B5EF4-FFF2-40B4-BE49-F238E27FC236}">
                <a16:creationId xmlns:a16="http://schemas.microsoft.com/office/drawing/2014/main" id="{1A2F38E6-4502-9FC3-6845-CFE856E7144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78" name="Straight Connector 531">
            <a:extLst>
              <a:ext uri="{FF2B5EF4-FFF2-40B4-BE49-F238E27FC236}">
                <a16:creationId xmlns:a16="http://schemas.microsoft.com/office/drawing/2014/main" id="{A6D790ED-4148-AB03-A7A8-123B8047A9D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79" name="Straight Connector 533">
            <a:extLst>
              <a:ext uri="{FF2B5EF4-FFF2-40B4-BE49-F238E27FC236}">
                <a16:creationId xmlns:a16="http://schemas.microsoft.com/office/drawing/2014/main" id="{787FFFD0-8E49-DDB0-68D3-47A70BEB983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0" name="Straight Connector 535">
            <a:extLst>
              <a:ext uri="{FF2B5EF4-FFF2-40B4-BE49-F238E27FC236}">
                <a16:creationId xmlns:a16="http://schemas.microsoft.com/office/drawing/2014/main" id="{623621B8-5A61-8DF3-C217-2F1F0A4FE1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1" name="Straight Connector 537">
            <a:extLst>
              <a:ext uri="{FF2B5EF4-FFF2-40B4-BE49-F238E27FC236}">
                <a16:creationId xmlns:a16="http://schemas.microsoft.com/office/drawing/2014/main" id="{A069C779-065E-70CC-F7A3-3FA5B630EAD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2" name="Group 1008">
          <a:extLst>
            <a:ext uri="{FF2B5EF4-FFF2-40B4-BE49-F238E27FC236}">
              <a16:creationId xmlns:a16="http://schemas.microsoft.com/office/drawing/2014/main" id="{D4F2D081-1C0A-47A4-866D-9E9F6923BC97}"/>
            </a:ext>
          </a:extLst>
        </xdr:cNvPr>
        <xdr:cNvGrpSpPr>
          <a:grpSpLocks/>
        </xdr:cNvGrpSpPr>
      </xdr:nvGrpSpPr>
      <xdr:grpSpPr bwMode="auto">
        <a:xfrm>
          <a:off x="1943878" y="23696969"/>
          <a:ext cx="0" cy="102183"/>
          <a:chOff x="5475762" y="47760700"/>
          <a:chExt cx="314325" cy="230209"/>
        </a:xfrm>
      </xdr:grpSpPr>
      <xdr:cxnSp macro="">
        <xdr:nvCxnSpPr>
          <xdr:cNvPr id="2883" name="Straight Connector 2882">
            <a:extLst>
              <a:ext uri="{FF2B5EF4-FFF2-40B4-BE49-F238E27FC236}">
                <a16:creationId xmlns:a16="http://schemas.microsoft.com/office/drawing/2014/main" id="{1248D6CF-B854-83F8-3505-8CE38EC8670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84" name="Straight Connector 529">
            <a:extLst>
              <a:ext uri="{FF2B5EF4-FFF2-40B4-BE49-F238E27FC236}">
                <a16:creationId xmlns:a16="http://schemas.microsoft.com/office/drawing/2014/main" id="{70456236-2006-A1D3-1695-22A3FBDAC2E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85" name="Straight Connector 531">
            <a:extLst>
              <a:ext uri="{FF2B5EF4-FFF2-40B4-BE49-F238E27FC236}">
                <a16:creationId xmlns:a16="http://schemas.microsoft.com/office/drawing/2014/main" id="{042CDE4C-4F6C-589A-4EB4-952514D5DD3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86" name="Straight Connector 533">
            <a:extLst>
              <a:ext uri="{FF2B5EF4-FFF2-40B4-BE49-F238E27FC236}">
                <a16:creationId xmlns:a16="http://schemas.microsoft.com/office/drawing/2014/main" id="{673628D3-2558-EADB-43B0-7C0F56FE9D8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7" name="Straight Connector 535">
            <a:extLst>
              <a:ext uri="{FF2B5EF4-FFF2-40B4-BE49-F238E27FC236}">
                <a16:creationId xmlns:a16="http://schemas.microsoft.com/office/drawing/2014/main" id="{F2890877-93E2-9C99-4617-13513F79D2E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88" name="Straight Connector 537">
            <a:extLst>
              <a:ext uri="{FF2B5EF4-FFF2-40B4-BE49-F238E27FC236}">
                <a16:creationId xmlns:a16="http://schemas.microsoft.com/office/drawing/2014/main" id="{BFE1999C-4368-3941-DBBF-A1BE5457844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89" name="Group 1008">
          <a:extLst>
            <a:ext uri="{FF2B5EF4-FFF2-40B4-BE49-F238E27FC236}">
              <a16:creationId xmlns:a16="http://schemas.microsoft.com/office/drawing/2014/main" id="{C8948C64-797F-4A32-8916-AE65309EE15A}"/>
            </a:ext>
          </a:extLst>
        </xdr:cNvPr>
        <xdr:cNvGrpSpPr>
          <a:grpSpLocks/>
        </xdr:cNvGrpSpPr>
      </xdr:nvGrpSpPr>
      <xdr:grpSpPr bwMode="auto">
        <a:xfrm>
          <a:off x="1943878" y="23696969"/>
          <a:ext cx="0" cy="102183"/>
          <a:chOff x="5475762" y="47760700"/>
          <a:chExt cx="314325" cy="230209"/>
        </a:xfrm>
      </xdr:grpSpPr>
      <xdr:cxnSp macro="">
        <xdr:nvCxnSpPr>
          <xdr:cNvPr id="2890" name="Straight Connector 2889">
            <a:extLst>
              <a:ext uri="{FF2B5EF4-FFF2-40B4-BE49-F238E27FC236}">
                <a16:creationId xmlns:a16="http://schemas.microsoft.com/office/drawing/2014/main" id="{496C0206-3629-8333-3EDA-E5D71C8764F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1" name="Straight Connector 529">
            <a:extLst>
              <a:ext uri="{FF2B5EF4-FFF2-40B4-BE49-F238E27FC236}">
                <a16:creationId xmlns:a16="http://schemas.microsoft.com/office/drawing/2014/main" id="{3270A127-D509-5683-7AB2-51ABE09DD5C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2" name="Straight Connector 531">
            <a:extLst>
              <a:ext uri="{FF2B5EF4-FFF2-40B4-BE49-F238E27FC236}">
                <a16:creationId xmlns:a16="http://schemas.microsoft.com/office/drawing/2014/main" id="{ED712703-2500-0B10-AF22-8626026AF5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893" name="Straight Connector 533">
            <a:extLst>
              <a:ext uri="{FF2B5EF4-FFF2-40B4-BE49-F238E27FC236}">
                <a16:creationId xmlns:a16="http://schemas.microsoft.com/office/drawing/2014/main" id="{CCE2D7F1-DD57-CCAF-BB6A-FE8459CCD36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4" name="Straight Connector 535">
            <a:extLst>
              <a:ext uri="{FF2B5EF4-FFF2-40B4-BE49-F238E27FC236}">
                <a16:creationId xmlns:a16="http://schemas.microsoft.com/office/drawing/2014/main" id="{5809F921-32EF-FC31-FD64-2B0A1F548D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895" name="Straight Connector 537">
            <a:extLst>
              <a:ext uri="{FF2B5EF4-FFF2-40B4-BE49-F238E27FC236}">
                <a16:creationId xmlns:a16="http://schemas.microsoft.com/office/drawing/2014/main" id="{4169A52B-1CD7-AD74-848C-109917182C2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896" name="Group 1008">
          <a:extLst>
            <a:ext uri="{FF2B5EF4-FFF2-40B4-BE49-F238E27FC236}">
              <a16:creationId xmlns:a16="http://schemas.microsoft.com/office/drawing/2014/main" id="{4ACEFE98-84DC-4C34-A5F5-DCD0C72C4619}"/>
            </a:ext>
          </a:extLst>
        </xdr:cNvPr>
        <xdr:cNvGrpSpPr>
          <a:grpSpLocks/>
        </xdr:cNvGrpSpPr>
      </xdr:nvGrpSpPr>
      <xdr:grpSpPr bwMode="auto">
        <a:xfrm>
          <a:off x="1943878" y="23696969"/>
          <a:ext cx="0" cy="102183"/>
          <a:chOff x="5475762" y="47760700"/>
          <a:chExt cx="314325" cy="230209"/>
        </a:xfrm>
      </xdr:grpSpPr>
      <xdr:cxnSp macro="">
        <xdr:nvCxnSpPr>
          <xdr:cNvPr id="2897" name="Straight Connector 2896">
            <a:extLst>
              <a:ext uri="{FF2B5EF4-FFF2-40B4-BE49-F238E27FC236}">
                <a16:creationId xmlns:a16="http://schemas.microsoft.com/office/drawing/2014/main" id="{5A50D6BD-2EA1-0045-7F76-6D87212645E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898" name="Straight Connector 529">
            <a:extLst>
              <a:ext uri="{FF2B5EF4-FFF2-40B4-BE49-F238E27FC236}">
                <a16:creationId xmlns:a16="http://schemas.microsoft.com/office/drawing/2014/main" id="{089555D9-37A7-85C1-8C3B-49A4B329EA5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899" name="Straight Connector 531">
            <a:extLst>
              <a:ext uri="{FF2B5EF4-FFF2-40B4-BE49-F238E27FC236}">
                <a16:creationId xmlns:a16="http://schemas.microsoft.com/office/drawing/2014/main" id="{504AA38C-7969-4935-1250-C95DE00A82A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0" name="Straight Connector 533">
            <a:extLst>
              <a:ext uri="{FF2B5EF4-FFF2-40B4-BE49-F238E27FC236}">
                <a16:creationId xmlns:a16="http://schemas.microsoft.com/office/drawing/2014/main" id="{14FC9EBD-C902-60D4-2DD0-8FD4C8FF4A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1" name="Straight Connector 535">
            <a:extLst>
              <a:ext uri="{FF2B5EF4-FFF2-40B4-BE49-F238E27FC236}">
                <a16:creationId xmlns:a16="http://schemas.microsoft.com/office/drawing/2014/main" id="{746604B0-56E1-095B-F459-B8069562346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2" name="Straight Connector 537">
            <a:extLst>
              <a:ext uri="{FF2B5EF4-FFF2-40B4-BE49-F238E27FC236}">
                <a16:creationId xmlns:a16="http://schemas.microsoft.com/office/drawing/2014/main" id="{DE6F47D0-2876-F60C-40A6-FA5D7936D1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03" name="Group 1008">
          <a:extLst>
            <a:ext uri="{FF2B5EF4-FFF2-40B4-BE49-F238E27FC236}">
              <a16:creationId xmlns:a16="http://schemas.microsoft.com/office/drawing/2014/main" id="{67A167A2-27B0-4CD0-815D-2A65F94AD9D0}"/>
            </a:ext>
          </a:extLst>
        </xdr:cNvPr>
        <xdr:cNvGrpSpPr>
          <a:grpSpLocks/>
        </xdr:cNvGrpSpPr>
      </xdr:nvGrpSpPr>
      <xdr:grpSpPr bwMode="auto">
        <a:xfrm>
          <a:off x="1943878" y="23696969"/>
          <a:ext cx="0" cy="102183"/>
          <a:chOff x="5475762" y="47760700"/>
          <a:chExt cx="314325" cy="230209"/>
        </a:xfrm>
      </xdr:grpSpPr>
      <xdr:cxnSp macro="">
        <xdr:nvCxnSpPr>
          <xdr:cNvPr id="2904" name="Straight Connector 2903">
            <a:extLst>
              <a:ext uri="{FF2B5EF4-FFF2-40B4-BE49-F238E27FC236}">
                <a16:creationId xmlns:a16="http://schemas.microsoft.com/office/drawing/2014/main" id="{61D8FE5F-0E60-1053-9EF5-FEA8A0ABA16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05" name="Straight Connector 529">
            <a:extLst>
              <a:ext uri="{FF2B5EF4-FFF2-40B4-BE49-F238E27FC236}">
                <a16:creationId xmlns:a16="http://schemas.microsoft.com/office/drawing/2014/main" id="{EBA879DC-886E-5822-28FE-9B669E16107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06" name="Straight Connector 531">
            <a:extLst>
              <a:ext uri="{FF2B5EF4-FFF2-40B4-BE49-F238E27FC236}">
                <a16:creationId xmlns:a16="http://schemas.microsoft.com/office/drawing/2014/main" id="{9969D0FE-44AE-19FF-11B0-5C9A9B93DA0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07" name="Straight Connector 533">
            <a:extLst>
              <a:ext uri="{FF2B5EF4-FFF2-40B4-BE49-F238E27FC236}">
                <a16:creationId xmlns:a16="http://schemas.microsoft.com/office/drawing/2014/main" id="{C7F9F7A8-14D5-30BC-21C0-FD0F8B67565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8" name="Straight Connector 535">
            <a:extLst>
              <a:ext uri="{FF2B5EF4-FFF2-40B4-BE49-F238E27FC236}">
                <a16:creationId xmlns:a16="http://schemas.microsoft.com/office/drawing/2014/main" id="{367BE2ED-E340-5FA6-2A0B-CE63C65E4B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09" name="Straight Connector 537">
            <a:extLst>
              <a:ext uri="{FF2B5EF4-FFF2-40B4-BE49-F238E27FC236}">
                <a16:creationId xmlns:a16="http://schemas.microsoft.com/office/drawing/2014/main" id="{6E9712BB-6589-0242-6FA9-83994AE56AD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0" name="Group 1008">
          <a:extLst>
            <a:ext uri="{FF2B5EF4-FFF2-40B4-BE49-F238E27FC236}">
              <a16:creationId xmlns:a16="http://schemas.microsoft.com/office/drawing/2014/main" id="{2FD75260-80CC-4CFB-BCF0-7C95AF49C450}"/>
            </a:ext>
          </a:extLst>
        </xdr:cNvPr>
        <xdr:cNvGrpSpPr>
          <a:grpSpLocks/>
        </xdr:cNvGrpSpPr>
      </xdr:nvGrpSpPr>
      <xdr:grpSpPr bwMode="auto">
        <a:xfrm>
          <a:off x="1943878" y="23696969"/>
          <a:ext cx="0" cy="102183"/>
          <a:chOff x="5475762" y="47760700"/>
          <a:chExt cx="314325" cy="230209"/>
        </a:xfrm>
      </xdr:grpSpPr>
      <xdr:cxnSp macro="">
        <xdr:nvCxnSpPr>
          <xdr:cNvPr id="2911" name="Straight Connector 2910">
            <a:extLst>
              <a:ext uri="{FF2B5EF4-FFF2-40B4-BE49-F238E27FC236}">
                <a16:creationId xmlns:a16="http://schemas.microsoft.com/office/drawing/2014/main" id="{F6DF8A26-2E6D-764A-7575-632E37931D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2" name="Straight Connector 529">
            <a:extLst>
              <a:ext uri="{FF2B5EF4-FFF2-40B4-BE49-F238E27FC236}">
                <a16:creationId xmlns:a16="http://schemas.microsoft.com/office/drawing/2014/main" id="{169CB88E-4FBF-ECF8-7BCC-7F711EF2EB5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13" name="Straight Connector 531">
            <a:extLst>
              <a:ext uri="{FF2B5EF4-FFF2-40B4-BE49-F238E27FC236}">
                <a16:creationId xmlns:a16="http://schemas.microsoft.com/office/drawing/2014/main" id="{3C41BCFA-CA25-3298-DBC0-6C03ACE515C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14" name="Straight Connector 533">
            <a:extLst>
              <a:ext uri="{FF2B5EF4-FFF2-40B4-BE49-F238E27FC236}">
                <a16:creationId xmlns:a16="http://schemas.microsoft.com/office/drawing/2014/main" id="{4BF3CCE5-F557-22CD-D886-60A8A7FFD5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5" name="Straight Connector 535">
            <a:extLst>
              <a:ext uri="{FF2B5EF4-FFF2-40B4-BE49-F238E27FC236}">
                <a16:creationId xmlns:a16="http://schemas.microsoft.com/office/drawing/2014/main" id="{2C2EED6E-E8DB-F8BD-E77B-9B8FAC690D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16" name="Straight Connector 537">
            <a:extLst>
              <a:ext uri="{FF2B5EF4-FFF2-40B4-BE49-F238E27FC236}">
                <a16:creationId xmlns:a16="http://schemas.microsoft.com/office/drawing/2014/main" id="{19E2A8B2-FB50-82E0-AD91-AD462D73837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17" name="Group 1008">
          <a:extLst>
            <a:ext uri="{FF2B5EF4-FFF2-40B4-BE49-F238E27FC236}">
              <a16:creationId xmlns:a16="http://schemas.microsoft.com/office/drawing/2014/main" id="{FD545E2B-BE1D-4813-AD90-91255A9E7613}"/>
            </a:ext>
          </a:extLst>
        </xdr:cNvPr>
        <xdr:cNvGrpSpPr>
          <a:grpSpLocks/>
        </xdr:cNvGrpSpPr>
      </xdr:nvGrpSpPr>
      <xdr:grpSpPr bwMode="auto">
        <a:xfrm>
          <a:off x="1943878" y="23696969"/>
          <a:ext cx="0" cy="102183"/>
          <a:chOff x="5475762" y="47760700"/>
          <a:chExt cx="314325" cy="230209"/>
        </a:xfrm>
      </xdr:grpSpPr>
      <xdr:cxnSp macro="">
        <xdr:nvCxnSpPr>
          <xdr:cNvPr id="2918" name="Straight Connector 2917">
            <a:extLst>
              <a:ext uri="{FF2B5EF4-FFF2-40B4-BE49-F238E27FC236}">
                <a16:creationId xmlns:a16="http://schemas.microsoft.com/office/drawing/2014/main" id="{80ABC93E-F675-0021-DA5B-A4E2241F360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19" name="Straight Connector 529">
            <a:extLst>
              <a:ext uri="{FF2B5EF4-FFF2-40B4-BE49-F238E27FC236}">
                <a16:creationId xmlns:a16="http://schemas.microsoft.com/office/drawing/2014/main" id="{2C246C42-C9F4-C3FF-70CE-46F84DFD077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0" name="Straight Connector 531">
            <a:extLst>
              <a:ext uri="{FF2B5EF4-FFF2-40B4-BE49-F238E27FC236}">
                <a16:creationId xmlns:a16="http://schemas.microsoft.com/office/drawing/2014/main" id="{C8A82610-A683-BB51-91A1-6DC2B706F28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1" name="Straight Connector 533">
            <a:extLst>
              <a:ext uri="{FF2B5EF4-FFF2-40B4-BE49-F238E27FC236}">
                <a16:creationId xmlns:a16="http://schemas.microsoft.com/office/drawing/2014/main" id="{B20E3B56-E710-CF4D-666F-64FCC9384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2" name="Straight Connector 535">
            <a:extLst>
              <a:ext uri="{FF2B5EF4-FFF2-40B4-BE49-F238E27FC236}">
                <a16:creationId xmlns:a16="http://schemas.microsoft.com/office/drawing/2014/main" id="{14A2E378-E2C6-7096-6890-8753362A011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3" name="Straight Connector 537">
            <a:extLst>
              <a:ext uri="{FF2B5EF4-FFF2-40B4-BE49-F238E27FC236}">
                <a16:creationId xmlns:a16="http://schemas.microsoft.com/office/drawing/2014/main" id="{7AC615BE-8E4E-23E5-D8AB-D16259C0391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24" name="Group 1008">
          <a:extLst>
            <a:ext uri="{FF2B5EF4-FFF2-40B4-BE49-F238E27FC236}">
              <a16:creationId xmlns:a16="http://schemas.microsoft.com/office/drawing/2014/main" id="{9C6B379C-AFCE-4E08-90F5-95659F802423}"/>
            </a:ext>
          </a:extLst>
        </xdr:cNvPr>
        <xdr:cNvGrpSpPr>
          <a:grpSpLocks/>
        </xdr:cNvGrpSpPr>
      </xdr:nvGrpSpPr>
      <xdr:grpSpPr bwMode="auto">
        <a:xfrm>
          <a:off x="1943878" y="23696969"/>
          <a:ext cx="0" cy="102183"/>
          <a:chOff x="5475762" y="47760700"/>
          <a:chExt cx="314325" cy="230209"/>
        </a:xfrm>
      </xdr:grpSpPr>
      <xdr:cxnSp macro="">
        <xdr:nvCxnSpPr>
          <xdr:cNvPr id="2925" name="Straight Connector 2924">
            <a:extLst>
              <a:ext uri="{FF2B5EF4-FFF2-40B4-BE49-F238E27FC236}">
                <a16:creationId xmlns:a16="http://schemas.microsoft.com/office/drawing/2014/main" id="{E84CACA3-F2EE-5352-E477-ECA7AD2E196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26" name="Straight Connector 529">
            <a:extLst>
              <a:ext uri="{FF2B5EF4-FFF2-40B4-BE49-F238E27FC236}">
                <a16:creationId xmlns:a16="http://schemas.microsoft.com/office/drawing/2014/main" id="{6B1E4CC3-74C8-E1A5-A06A-46029BD34B9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27" name="Straight Connector 531">
            <a:extLst>
              <a:ext uri="{FF2B5EF4-FFF2-40B4-BE49-F238E27FC236}">
                <a16:creationId xmlns:a16="http://schemas.microsoft.com/office/drawing/2014/main" id="{92C17548-6E02-B1FA-C01E-81DD418166D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28" name="Straight Connector 533">
            <a:extLst>
              <a:ext uri="{FF2B5EF4-FFF2-40B4-BE49-F238E27FC236}">
                <a16:creationId xmlns:a16="http://schemas.microsoft.com/office/drawing/2014/main" id="{97018488-B99C-5BF7-1053-2192EFA97A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29" name="Straight Connector 535">
            <a:extLst>
              <a:ext uri="{FF2B5EF4-FFF2-40B4-BE49-F238E27FC236}">
                <a16:creationId xmlns:a16="http://schemas.microsoft.com/office/drawing/2014/main" id="{7FC39D1E-9C27-C59F-37F0-76D63EB3113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0" name="Straight Connector 537">
            <a:extLst>
              <a:ext uri="{FF2B5EF4-FFF2-40B4-BE49-F238E27FC236}">
                <a16:creationId xmlns:a16="http://schemas.microsoft.com/office/drawing/2014/main" id="{8F16A91E-7030-D95F-8E11-795B5C8D10B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1" name="Group 1008">
          <a:extLst>
            <a:ext uri="{FF2B5EF4-FFF2-40B4-BE49-F238E27FC236}">
              <a16:creationId xmlns:a16="http://schemas.microsoft.com/office/drawing/2014/main" id="{0F2F9537-B50D-46CB-BFB7-07F866F32235}"/>
            </a:ext>
          </a:extLst>
        </xdr:cNvPr>
        <xdr:cNvGrpSpPr>
          <a:grpSpLocks/>
        </xdr:cNvGrpSpPr>
      </xdr:nvGrpSpPr>
      <xdr:grpSpPr bwMode="auto">
        <a:xfrm>
          <a:off x="1943878" y="23696969"/>
          <a:ext cx="0" cy="102183"/>
          <a:chOff x="5475762" y="47760700"/>
          <a:chExt cx="314325" cy="230209"/>
        </a:xfrm>
      </xdr:grpSpPr>
      <xdr:cxnSp macro="">
        <xdr:nvCxnSpPr>
          <xdr:cNvPr id="2932" name="Straight Connector 2931">
            <a:extLst>
              <a:ext uri="{FF2B5EF4-FFF2-40B4-BE49-F238E27FC236}">
                <a16:creationId xmlns:a16="http://schemas.microsoft.com/office/drawing/2014/main" id="{42B04FAB-3B85-5154-A2EA-235E29E9150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33" name="Straight Connector 529">
            <a:extLst>
              <a:ext uri="{FF2B5EF4-FFF2-40B4-BE49-F238E27FC236}">
                <a16:creationId xmlns:a16="http://schemas.microsoft.com/office/drawing/2014/main" id="{0FDFF17D-52DB-9875-044E-DBEFBC8C338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34" name="Straight Connector 531">
            <a:extLst>
              <a:ext uri="{FF2B5EF4-FFF2-40B4-BE49-F238E27FC236}">
                <a16:creationId xmlns:a16="http://schemas.microsoft.com/office/drawing/2014/main" id="{3F7FE563-1654-F44B-FFB3-164D51677E5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35" name="Straight Connector 533">
            <a:extLst>
              <a:ext uri="{FF2B5EF4-FFF2-40B4-BE49-F238E27FC236}">
                <a16:creationId xmlns:a16="http://schemas.microsoft.com/office/drawing/2014/main" id="{8B630F8C-58B4-A5DE-463B-3925A6C0C23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6" name="Straight Connector 535">
            <a:extLst>
              <a:ext uri="{FF2B5EF4-FFF2-40B4-BE49-F238E27FC236}">
                <a16:creationId xmlns:a16="http://schemas.microsoft.com/office/drawing/2014/main" id="{1E08CE6A-2000-0545-7C23-F4598435DE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37" name="Straight Connector 537">
            <a:extLst>
              <a:ext uri="{FF2B5EF4-FFF2-40B4-BE49-F238E27FC236}">
                <a16:creationId xmlns:a16="http://schemas.microsoft.com/office/drawing/2014/main" id="{D38DA9C6-F384-7381-6C5C-2D9A4FCDEA8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38" name="Group 1008">
          <a:extLst>
            <a:ext uri="{FF2B5EF4-FFF2-40B4-BE49-F238E27FC236}">
              <a16:creationId xmlns:a16="http://schemas.microsoft.com/office/drawing/2014/main" id="{ABC21A3A-156A-49C6-87CE-B84BD8B6A461}"/>
            </a:ext>
          </a:extLst>
        </xdr:cNvPr>
        <xdr:cNvGrpSpPr>
          <a:grpSpLocks/>
        </xdr:cNvGrpSpPr>
      </xdr:nvGrpSpPr>
      <xdr:grpSpPr bwMode="auto">
        <a:xfrm>
          <a:off x="1943878" y="23696969"/>
          <a:ext cx="0" cy="102183"/>
          <a:chOff x="5475762" y="47760700"/>
          <a:chExt cx="314325" cy="230209"/>
        </a:xfrm>
      </xdr:grpSpPr>
      <xdr:cxnSp macro="">
        <xdr:nvCxnSpPr>
          <xdr:cNvPr id="2939" name="Straight Connector 2938">
            <a:extLst>
              <a:ext uri="{FF2B5EF4-FFF2-40B4-BE49-F238E27FC236}">
                <a16:creationId xmlns:a16="http://schemas.microsoft.com/office/drawing/2014/main" id="{AB10734B-DC39-5E23-8FC8-4D4100D7959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0" name="Straight Connector 529">
            <a:extLst>
              <a:ext uri="{FF2B5EF4-FFF2-40B4-BE49-F238E27FC236}">
                <a16:creationId xmlns:a16="http://schemas.microsoft.com/office/drawing/2014/main" id="{F02A104E-E403-1C91-15C6-C712FD7E717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1" name="Straight Connector 531">
            <a:extLst>
              <a:ext uri="{FF2B5EF4-FFF2-40B4-BE49-F238E27FC236}">
                <a16:creationId xmlns:a16="http://schemas.microsoft.com/office/drawing/2014/main" id="{49161700-5F62-610C-14C5-5A4C8380191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2" name="Straight Connector 533">
            <a:extLst>
              <a:ext uri="{FF2B5EF4-FFF2-40B4-BE49-F238E27FC236}">
                <a16:creationId xmlns:a16="http://schemas.microsoft.com/office/drawing/2014/main" id="{F893307E-13EA-5186-E6CC-1074DC1A0F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3" name="Straight Connector 535">
            <a:extLst>
              <a:ext uri="{FF2B5EF4-FFF2-40B4-BE49-F238E27FC236}">
                <a16:creationId xmlns:a16="http://schemas.microsoft.com/office/drawing/2014/main" id="{E3B2BA61-C8E2-EE63-0B9C-73E91D87D36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44" name="Straight Connector 537">
            <a:extLst>
              <a:ext uri="{FF2B5EF4-FFF2-40B4-BE49-F238E27FC236}">
                <a16:creationId xmlns:a16="http://schemas.microsoft.com/office/drawing/2014/main" id="{FC68D39B-3C87-8480-F605-3ADB219ADA8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45" name="Group 1008">
          <a:extLst>
            <a:ext uri="{FF2B5EF4-FFF2-40B4-BE49-F238E27FC236}">
              <a16:creationId xmlns:a16="http://schemas.microsoft.com/office/drawing/2014/main" id="{C1710F4B-4AA4-4EDB-8B82-15064C8C9143}"/>
            </a:ext>
          </a:extLst>
        </xdr:cNvPr>
        <xdr:cNvGrpSpPr>
          <a:grpSpLocks/>
        </xdr:cNvGrpSpPr>
      </xdr:nvGrpSpPr>
      <xdr:grpSpPr bwMode="auto">
        <a:xfrm>
          <a:off x="1943878" y="23696969"/>
          <a:ext cx="0" cy="102183"/>
          <a:chOff x="5475762" y="47760700"/>
          <a:chExt cx="314325" cy="230209"/>
        </a:xfrm>
      </xdr:grpSpPr>
      <xdr:cxnSp macro="">
        <xdr:nvCxnSpPr>
          <xdr:cNvPr id="2946" name="Straight Connector 2945">
            <a:extLst>
              <a:ext uri="{FF2B5EF4-FFF2-40B4-BE49-F238E27FC236}">
                <a16:creationId xmlns:a16="http://schemas.microsoft.com/office/drawing/2014/main" id="{224DBCEB-4773-3153-5742-AC4456C42D7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47" name="Straight Connector 529">
            <a:extLst>
              <a:ext uri="{FF2B5EF4-FFF2-40B4-BE49-F238E27FC236}">
                <a16:creationId xmlns:a16="http://schemas.microsoft.com/office/drawing/2014/main" id="{70E4381E-FEB1-D99B-8962-51729CBB45C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48" name="Straight Connector 531">
            <a:extLst>
              <a:ext uri="{FF2B5EF4-FFF2-40B4-BE49-F238E27FC236}">
                <a16:creationId xmlns:a16="http://schemas.microsoft.com/office/drawing/2014/main" id="{FBF50351-3CA1-9D46-8C23-A99FE4EC914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49" name="Straight Connector 533">
            <a:extLst>
              <a:ext uri="{FF2B5EF4-FFF2-40B4-BE49-F238E27FC236}">
                <a16:creationId xmlns:a16="http://schemas.microsoft.com/office/drawing/2014/main" id="{B8EF7AA0-BCE5-E520-BD93-868D0393C4C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0" name="Straight Connector 535">
            <a:extLst>
              <a:ext uri="{FF2B5EF4-FFF2-40B4-BE49-F238E27FC236}">
                <a16:creationId xmlns:a16="http://schemas.microsoft.com/office/drawing/2014/main" id="{D775CAE5-F2AB-3E1F-4712-FE8FAAF6BA4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1" name="Straight Connector 537">
            <a:extLst>
              <a:ext uri="{FF2B5EF4-FFF2-40B4-BE49-F238E27FC236}">
                <a16:creationId xmlns:a16="http://schemas.microsoft.com/office/drawing/2014/main" id="{3642459C-C477-41CB-2A3C-9BB80F7808D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2" name="Group 1008">
          <a:extLst>
            <a:ext uri="{FF2B5EF4-FFF2-40B4-BE49-F238E27FC236}">
              <a16:creationId xmlns:a16="http://schemas.microsoft.com/office/drawing/2014/main" id="{CC4A30B3-91BD-47C1-B267-6D8D2CB8C1DF}"/>
            </a:ext>
          </a:extLst>
        </xdr:cNvPr>
        <xdr:cNvGrpSpPr>
          <a:grpSpLocks/>
        </xdr:cNvGrpSpPr>
      </xdr:nvGrpSpPr>
      <xdr:grpSpPr bwMode="auto">
        <a:xfrm>
          <a:off x="1943878" y="23696969"/>
          <a:ext cx="0" cy="102183"/>
          <a:chOff x="5475762" y="47760700"/>
          <a:chExt cx="314325" cy="230209"/>
        </a:xfrm>
      </xdr:grpSpPr>
      <xdr:cxnSp macro="">
        <xdr:nvCxnSpPr>
          <xdr:cNvPr id="2953" name="Straight Connector 2952">
            <a:extLst>
              <a:ext uri="{FF2B5EF4-FFF2-40B4-BE49-F238E27FC236}">
                <a16:creationId xmlns:a16="http://schemas.microsoft.com/office/drawing/2014/main" id="{4140D0E2-1CE1-0390-0B7C-8E7BB72792B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54" name="Straight Connector 529">
            <a:extLst>
              <a:ext uri="{FF2B5EF4-FFF2-40B4-BE49-F238E27FC236}">
                <a16:creationId xmlns:a16="http://schemas.microsoft.com/office/drawing/2014/main" id="{EE66F60E-20C0-3DD4-5896-3888A4C634F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55" name="Straight Connector 531">
            <a:extLst>
              <a:ext uri="{FF2B5EF4-FFF2-40B4-BE49-F238E27FC236}">
                <a16:creationId xmlns:a16="http://schemas.microsoft.com/office/drawing/2014/main" id="{BAD99086-A903-E8B7-58EF-3601E010C5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56" name="Straight Connector 533">
            <a:extLst>
              <a:ext uri="{FF2B5EF4-FFF2-40B4-BE49-F238E27FC236}">
                <a16:creationId xmlns:a16="http://schemas.microsoft.com/office/drawing/2014/main" id="{74E1DCEB-CEB6-CA49-C4DC-858CA8C0365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7" name="Straight Connector 535">
            <a:extLst>
              <a:ext uri="{FF2B5EF4-FFF2-40B4-BE49-F238E27FC236}">
                <a16:creationId xmlns:a16="http://schemas.microsoft.com/office/drawing/2014/main" id="{2D8984F9-AED7-14DF-9BC9-44DD52CD333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58" name="Straight Connector 537">
            <a:extLst>
              <a:ext uri="{FF2B5EF4-FFF2-40B4-BE49-F238E27FC236}">
                <a16:creationId xmlns:a16="http://schemas.microsoft.com/office/drawing/2014/main" id="{C2347D9E-0335-C69F-2C66-7C2DBDD92F6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59" name="Group 1008">
          <a:extLst>
            <a:ext uri="{FF2B5EF4-FFF2-40B4-BE49-F238E27FC236}">
              <a16:creationId xmlns:a16="http://schemas.microsoft.com/office/drawing/2014/main" id="{69C1A858-5A5C-470E-A1AA-3CC1BC87DA29}"/>
            </a:ext>
          </a:extLst>
        </xdr:cNvPr>
        <xdr:cNvGrpSpPr>
          <a:grpSpLocks/>
        </xdr:cNvGrpSpPr>
      </xdr:nvGrpSpPr>
      <xdr:grpSpPr bwMode="auto">
        <a:xfrm>
          <a:off x="1943878" y="23696969"/>
          <a:ext cx="0" cy="102183"/>
          <a:chOff x="5475762" y="47760700"/>
          <a:chExt cx="314325" cy="230209"/>
        </a:xfrm>
      </xdr:grpSpPr>
      <xdr:cxnSp macro="">
        <xdr:nvCxnSpPr>
          <xdr:cNvPr id="2960" name="Straight Connector 2959">
            <a:extLst>
              <a:ext uri="{FF2B5EF4-FFF2-40B4-BE49-F238E27FC236}">
                <a16:creationId xmlns:a16="http://schemas.microsoft.com/office/drawing/2014/main" id="{CBE17610-F4F0-D6E5-27F7-65E4251FE8B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1" name="Straight Connector 529">
            <a:extLst>
              <a:ext uri="{FF2B5EF4-FFF2-40B4-BE49-F238E27FC236}">
                <a16:creationId xmlns:a16="http://schemas.microsoft.com/office/drawing/2014/main" id="{47E2D9AB-157A-CFF8-36D8-C9A42FF4659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2" name="Straight Connector 531">
            <a:extLst>
              <a:ext uri="{FF2B5EF4-FFF2-40B4-BE49-F238E27FC236}">
                <a16:creationId xmlns:a16="http://schemas.microsoft.com/office/drawing/2014/main" id="{DA93CE2D-1138-44C6-0806-B8AA17BCBCB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63" name="Straight Connector 533">
            <a:extLst>
              <a:ext uri="{FF2B5EF4-FFF2-40B4-BE49-F238E27FC236}">
                <a16:creationId xmlns:a16="http://schemas.microsoft.com/office/drawing/2014/main" id="{226FAA3E-AFED-5A79-67E3-F24805DEC1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4" name="Straight Connector 535">
            <a:extLst>
              <a:ext uri="{FF2B5EF4-FFF2-40B4-BE49-F238E27FC236}">
                <a16:creationId xmlns:a16="http://schemas.microsoft.com/office/drawing/2014/main" id="{A6B9C118-0923-1B1C-ACEF-08857D43432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65" name="Straight Connector 537">
            <a:extLst>
              <a:ext uri="{FF2B5EF4-FFF2-40B4-BE49-F238E27FC236}">
                <a16:creationId xmlns:a16="http://schemas.microsoft.com/office/drawing/2014/main" id="{9F438454-5851-42B2-6F13-4272B8E2206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66" name="Group 1008">
          <a:extLst>
            <a:ext uri="{FF2B5EF4-FFF2-40B4-BE49-F238E27FC236}">
              <a16:creationId xmlns:a16="http://schemas.microsoft.com/office/drawing/2014/main" id="{2975B95B-2A32-47DA-858C-F4D7173B346C}"/>
            </a:ext>
          </a:extLst>
        </xdr:cNvPr>
        <xdr:cNvGrpSpPr>
          <a:grpSpLocks/>
        </xdr:cNvGrpSpPr>
      </xdr:nvGrpSpPr>
      <xdr:grpSpPr bwMode="auto">
        <a:xfrm>
          <a:off x="1943878" y="23696969"/>
          <a:ext cx="0" cy="102183"/>
          <a:chOff x="5475762" y="47760700"/>
          <a:chExt cx="314325" cy="230209"/>
        </a:xfrm>
      </xdr:grpSpPr>
      <xdr:cxnSp macro="">
        <xdr:nvCxnSpPr>
          <xdr:cNvPr id="2967" name="Straight Connector 2966">
            <a:extLst>
              <a:ext uri="{FF2B5EF4-FFF2-40B4-BE49-F238E27FC236}">
                <a16:creationId xmlns:a16="http://schemas.microsoft.com/office/drawing/2014/main" id="{508BA83B-A655-FC0A-626E-529FA2C101A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68" name="Straight Connector 529">
            <a:extLst>
              <a:ext uri="{FF2B5EF4-FFF2-40B4-BE49-F238E27FC236}">
                <a16:creationId xmlns:a16="http://schemas.microsoft.com/office/drawing/2014/main" id="{163081F3-0539-E26E-B37A-0164CB43D79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69" name="Straight Connector 531">
            <a:extLst>
              <a:ext uri="{FF2B5EF4-FFF2-40B4-BE49-F238E27FC236}">
                <a16:creationId xmlns:a16="http://schemas.microsoft.com/office/drawing/2014/main" id="{75FE88CA-B60E-D5E5-F0F8-E3583B1EB0A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0" name="Straight Connector 533">
            <a:extLst>
              <a:ext uri="{FF2B5EF4-FFF2-40B4-BE49-F238E27FC236}">
                <a16:creationId xmlns:a16="http://schemas.microsoft.com/office/drawing/2014/main" id="{23F5A93C-BD07-D3A9-F896-3CDE8CB24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1" name="Straight Connector 535">
            <a:extLst>
              <a:ext uri="{FF2B5EF4-FFF2-40B4-BE49-F238E27FC236}">
                <a16:creationId xmlns:a16="http://schemas.microsoft.com/office/drawing/2014/main" id="{237415E0-14F9-EF14-66DA-C6474F010C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2" name="Straight Connector 537">
            <a:extLst>
              <a:ext uri="{FF2B5EF4-FFF2-40B4-BE49-F238E27FC236}">
                <a16:creationId xmlns:a16="http://schemas.microsoft.com/office/drawing/2014/main" id="{4E644B40-7824-2A9A-ECD7-20E671F52170}"/>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73" name="Group 1008">
          <a:extLst>
            <a:ext uri="{FF2B5EF4-FFF2-40B4-BE49-F238E27FC236}">
              <a16:creationId xmlns:a16="http://schemas.microsoft.com/office/drawing/2014/main" id="{A9AA6366-8A74-4B30-AD2D-C6C30C4DB37B}"/>
            </a:ext>
          </a:extLst>
        </xdr:cNvPr>
        <xdr:cNvGrpSpPr>
          <a:grpSpLocks/>
        </xdr:cNvGrpSpPr>
      </xdr:nvGrpSpPr>
      <xdr:grpSpPr bwMode="auto">
        <a:xfrm>
          <a:off x="1943878" y="23696969"/>
          <a:ext cx="0" cy="102183"/>
          <a:chOff x="5475762" y="47760700"/>
          <a:chExt cx="314325" cy="230209"/>
        </a:xfrm>
      </xdr:grpSpPr>
      <xdr:cxnSp macro="">
        <xdr:nvCxnSpPr>
          <xdr:cNvPr id="2974" name="Straight Connector 2973">
            <a:extLst>
              <a:ext uri="{FF2B5EF4-FFF2-40B4-BE49-F238E27FC236}">
                <a16:creationId xmlns:a16="http://schemas.microsoft.com/office/drawing/2014/main" id="{D6700186-21F4-6EBA-C426-AFB111A81AF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75" name="Straight Connector 529">
            <a:extLst>
              <a:ext uri="{FF2B5EF4-FFF2-40B4-BE49-F238E27FC236}">
                <a16:creationId xmlns:a16="http://schemas.microsoft.com/office/drawing/2014/main" id="{57DD9658-BC20-6F49-FBDD-0EB7847AF96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76" name="Straight Connector 531">
            <a:extLst>
              <a:ext uri="{FF2B5EF4-FFF2-40B4-BE49-F238E27FC236}">
                <a16:creationId xmlns:a16="http://schemas.microsoft.com/office/drawing/2014/main" id="{716CC5DA-B213-BE19-592F-E095B5CE163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77" name="Straight Connector 533">
            <a:extLst>
              <a:ext uri="{FF2B5EF4-FFF2-40B4-BE49-F238E27FC236}">
                <a16:creationId xmlns:a16="http://schemas.microsoft.com/office/drawing/2014/main" id="{14AC43CE-2737-4B57-DD7D-1CACDE0328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8" name="Straight Connector 535">
            <a:extLst>
              <a:ext uri="{FF2B5EF4-FFF2-40B4-BE49-F238E27FC236}">
                <a16:creationId xmlns:a16="http://schemas.microsoft.com/office/drawing/2014/main" id="{B0487880-A69C-5930-989E-E2434B54BA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79" name="Straight Connector 537">
            <a:extLst>
              <a:ext uri="{FF2B5EF4-FFF2-40B4-BE49-F238E27FC236}">
                <a16:creationId xmlns:a16="http://schemas.microsoft.com/office/drawing/2014/main" id="{E1410CBD-D60E-E8CF-961F-06E1E0E6DB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0" name="Group 1008">
          <a:extLst>
            <a:ext uri="{FF2B5EF4-FFF2-40B4-BE49-F238E27FC236}">
              <a16:creationId xmlns:a16="http://schemas.microsoft.com/office/drawing/2014/main" id="{1F1E05E9-F859-44E6-8137-7EF67277F0DE}"/>
            </a:ext>
          </a:extLst>
        </xdr:cNvPr>
        <xdr:cNvGrpSpPr>
          <a:grpSpLocks/>
        </xdr:cNvGrpSpPr>
      </xdr:nvGrpSpPr>
      <xdr:grpSpPr bwMode="auto">
        <a:xfrm>
          <a:off x="1943878" y="23696969"/>
          <a:ext cx="0" cy="102183"/>
          <a:chOff x="5475762" y="47760700"/>
          <a:chExt cx="314325" cy="230209"/>
        </a:xfrm>
      </xdr:grpSpPr>
      <xdr:cxnSp macro="">
        <xdr:nvCxnSpPr>
          <xdr:cNvPr id="2981" name="Straight Connector 2980">
            <a:extLst>
              <a:ext uri="{FF2B5EF4-FFF2-40B4-BE49-F238E27FC236}">
                <a16:creationId xmlns:a16="http://schemas.microsoft.com/office/drawing/2014/main" id="{8AA487AD-2DA3-E0F2-3191-8CC71548486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2" name="Straight Connector 529">
            <a:extLst>
              <a:ext uri="{FF2B5EF4-FFF2-40B4-BE49-F238E27FC236}">
                <a16:creationId xmlns:a16="http://schemas.microsoft.com/office/drawing/2014/main" id="{758D0642-1AF5-4A41-657B-EDA59CE7A1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83" name="Straight Connector 531">
            <a:extLst>
              <a:ext uri="{FF2B5EF4-FFF2-40B4-BE49-F238E27FC236}">
                <a16:creationId xmlns:a16="http://schemas.microsoft.com/office/drawing/2014/main" id="{231C52D1-08FA-1E8A-EF8C-A450D25A23C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84" name="Straight Connector 533">
            <a:extLst>
              <a:ext uri="{FF2B5EF4-FFF2-40B4-BE49-F238E27FC236}">
                <a16:creationId xmlns:a16="http://schemas.microsoft.com/office/drawing/2014/main" id="{EC391412-A126-2003-83B1-791CE7958EC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5" name="Straight Connector 535">
            <a:extLst>
              <a:ext uri="{FF2B5EF4-FFF2-40B4-BE49-F238E27FC236}">
                <a16:creationId xmlns:a16="http://schemas.microsoft.com/office/drawing/2014/main" id="{CF77F016-DB09-A193-B357-0CB45F029D6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86" name="Straight Connector 537">
            <a:extLst>
              <a:ext uri="{FF2B5EF4-FFF2-40B4-BE49-F238E27FC236}">
                <a16:creationId xmlns:a16="http://schemas.microsoft.com/office/drawing/2014/main" id="{3879D0F4-6655-8D5F-54A1-91097D5D7A1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87" name="Group 1008">
          <a:extLst>
            <a:ext uri="{FF2B5EF4-FFF2-40B4-BE49-F238E27FC236}">
              <a16:creationId xmlns:a16="http://schemas.microsoft.com/office/drawing/2014/main" id="{E74A9C67-AF8F-4982-BC81-C24A30991BCD}"/>
            </a:ext>
          </a:extLst>
        </xdr:cNvPr>
        <xdr:cNvGrpSpPr>
          <a:grpSpLocks/>
        </xdr:cNvGrpSpPr>
      </xdr:nvGrpSpPr>
      <xdr:grpSpPr bwMode="auto">
        <a:xfrm>
          <a:off x="1943878" y="23696969"/>
          <a:ext cx="0" cy="102183"/>
          <a:chOff x="5475762" y="47760700"/>
          <a:chExt cx="314325" cy="230209"/>
        </a:xfrm>
      </xdr:grpSpPr>
      <xdr:cxnSp macro="">
        <xdr:nvCxnSpPr>
          <xdr:cNvPr id="2988" name="Straight Connector 2987">
            <a:extLst>
              <a:ext uri="{FF2B5EF4-FFF2-40B4-BE49-F238E27FC236}">
                <a16:creationId xmlns:a16="http://schemas.microsoft.com/office/drawing/2014/main" id="{0D7E08FC-3130-50C6-8B84-6C35630116F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89" name="Straight Connector 529">
            <a:extLst>
              <a:ext uri="{FF2B5EF4-FFF2-40B4-BE49-F238E27FC236}">
                <a16:creationId xmlns:a16="http://schemas.microsoft.com/office/drawing/2014/main" id="{F7712B12-917E-2124-1251-CE164788403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0" name="Straight Connector 531">
            <a:extLst>
              <a:ext uri="{FF2B5EF4-FFF2-40B4-BE49-F238E27FC236}">
                <a16:creationId xmlns:a16="http://schemas.microsoft.com/office/drawing/2014/main" id="{8BBA50EB-CE3A-CAAB-BB62-3C6B365240F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1" name="Straight Connector 533">
            <a:extLst>
              <a:ext uri="{FF2B5EF4-FFF2-40B4-BE49-F238E27FC236}">
                <a16:creationId xmlns:a16="http://schemas.microsoft.com/office/drawing/2014/main" id="{6B516572-279D-6499-6D54-CD6BA1F609C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2" name="Straight Connector 535">
            <a:extLst>
              <a:ext uri="{FF2B5EF4-FFF2-40B4-BE49-F238E27FC236}">
                <a16:creationId xmlns:a16="http://schemas.microsoft.com/office/drawing/2014/main" id="{9E151666-0DA3-4345-FE6D-CDE5D2806B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3" name="Straight Connector 537">
            <a:extLst>
              <a:ext uri="{FF2B5EF4-FFF2-40B4-BE49-F238E27FC236}">
                <a16:creationId xmlns:a16="http://schemas.microsoft.com/office/drawing/2014/main" id="{519E02C8-C073-654A-F7C8-873BEBBB312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2994" name="Group 1008">
          <a:extLst>
            <a:ext uri="{FF2B5EF4-FFF2-40B4-BE49-F238E27FC236}">
              <a16:creationId xmlns:a16="http://schemas.microsoft.com/office/drawing/2014/main" id="{519A18D2-30FA-4A58-9B8D-6110762E1D24}"/>
            </a:ext>
          </a:extLst>
        </xdr:cNvPr>
        <xdr:cNvGrpSpPr>
          <a:grpSpLocks/>
        </xdr:cNvGrpSpPr>
      </xdr:nvGrpSpPr>
      <xdr:grpSpPr bwMode="auto">
        <a:xfrm>
          <a:off x="1943878" y="23696969"/>
          <a:ext cx="0" cy="102183"/>
          <a:chOff x="5475762" y="47760700"/>
          <a:chExt cx="314325" cy="230209"/>
        </a:xfrm>
      </xdr:grpSpPr>
      <xdr:cxnSp macro="">
        <xdr:nvCxnSpPr>
          <xdr:cNvPr id="2995" name="Straight Connector 2994">
            <a:extLst>
              <a:ext uri="{FF2B5EF4-FFF2-40B4-BE49-F238E27FC236}">
                <a16:creationId xmlns:a16="http://schemas.microsoft.com/office/drawing/2014/main" id="{69CC0B08-6591-859B-EB1F-946D4AD4D62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2996" name="Straight Connector 529">
            <a:extLst>
              <a:ext uri="{FF2B5EF4-FFF2-40B4-BE49-F238E27FC236}">
                <a16:creationId xmlns:a16="http://schemas.microsoft.com/office/drawing/2014/main" id="{C1E398F6-CC49-BE15-5D99-2A78DFE0BDC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2997" name="Straight Connector 531">
            <a:extLst>
              <a:ext uri="{FF2B5EF4-FFF2-40B4-BE49-F238E27FC236}">
                <a16:creationId xmlns:a16="http://schemas.microsoft.com/office/drawing/2014/main" id="{94765740-BB83-B112-1AD5-8D01B6B440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2998" name="Straight Connector 533">
            <a:extLst>
              <a:ext uri="{FF2B5EF4-FFF2-40B4-BE49-F238E27FC236}">
                <a16:creationId xmlns:a16="http://schemas.microsoft.com/office/drawing/2014/main" id="{F63C2AFD-FD3F-39A8-C1E5-A82740704F0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2999" name="Straight Connector 535">
            <a:extLst>
              <a:ext uri="{FF2B5EF4-FFF2-40B4-BE49-F238E27FC236}">
                <a16:creationId xmlns:a16="http://schemas.microsoft.com/office/drawing/2014/main" id="{A30E354D-9DA7-FBB0-355A-36867D9AB36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0" name="Straight Connector 537">
            <a:extLst>
              <a:ext uri="{FF2B5EF4-FFF2-40B4-BE49-F238E27FC236}">
                <a16:creationId xmlns:a16="http://schemas.microsoft.com/office/drawing/2014/main" id="{19EF97C2-8337-0560-8EC7-E87A3EDCE1C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6</xdr:col>
      <xdr:colOff>0</xdr:colOff>
      <xdr:row>120</xdr:row>
      <xdr:rowOff>104775</xdr:rowOff>
    </xdr:from>
    <xdr:to>
      <xdr:col>6</xdr:col>
      <xdr:colOff>0</xdr:colOff>
      <xdr:row>121</xdr:row>
      <xdr:rowOff>19050</xdr:rowOff>
    </xdr:to>
    <xdr:grpSp>
      <xdr:nvGrpSpPr>
        <xdr:cNvPr id="3001" name="Group 1008">
          <a:extLst>
            <a:ext uri="{FF2B5EF4-FFF2-40B4-BE49-F238E27FC236}">
              <a16:creationId xmlns:a16="http://schemas.microsoft.com/office/drawing/2014/main" id="{C2A75560-EAD2-4A4A-924E-48AA5186785D}"/>
            </a:ext>
          </a:extLst>
        </xdr:cNvPr>
        <xdr:cNvGrpSpPr>
          <a:grpSpLocks/>
        </xdr:cNvGrpSpPr>
      </xdr:nvGrpSpPr>
      <xdr:grpSpPr bwMode="auto">
        <a:xfrm>
          <a:off x="1943878" y="23696969"/>
          <a:ext cx="0" cy="102183"/>
          <a:chOff x="5475762" y="47760700"/>
          <a:chExt cx="314325" cy="230209"/>
        </a:xfrm>
      </xdr:grpSpPr>
      <xdr:cxnSp macro="">
        <xdr:nvCxnSpPr>
          <xdr:cNvPr id="3002" name="Straight Connector 3001">
            <a:extLst>
              <a:ext uri="{FF2B5EF4-FFF2-40B4-BE49-F238E27FC236}">
                <a16:creationId xmlns:a16="http://schemas.microsoft.com/office/drawing/2014/main" id="{56D71C49-9E7B-3D55-CC33-18BB3693AE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03" name="Straight Connector 529">
            <a:extLst>
              <a:ext uri="{FF2B5EF4-FFF2-40B4-BE49-F238E27FC236}">
                <a16:creationId xmlns:a16="http://schemas.microsoft.com/office/drawing/2014/main" id="{248CACF6-6CAC-206C-A395-178B453A35B4}"/>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04" name="Straight Connector 531">
            <a:extLst>
              <a:ext uri="{FF2B5EF4-FFF2-40B4-BE49-F238E27FC236}">
                <a16:creationId xmlns:a16="http://schemas.microsoft.com/office/drawing/2014/main" id="{A7B7FB0F-67EB-5ADB-F415-BA83B49B65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005" name="Straight Connector 533">
            <a:extLst>
              <a:ext uri="{FF2B5EF4-FFF2-40B4-BE49-F238E27FC236}">
                <a16:creationId xmlns:a16="http://schemas.microsoft.com/office/drawing/2014/main" id="{89A6D9D9-5610-8E57-00CF-8B5FA996C30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6" name="Straight Connector 535">
            <a:extLst>
              <a:ext uri="{FF2B5EF4-FFF2-40B4-BE49-F238E27FC236}">
                <a16:creationId xmlns:a16="http://schemas.microsoft.com/office/drawing/2014/main" id="{0730C60B-9659-F8F4-BF83-FFD0A164FC9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007" name="Straight Connector 537">
            <a:extLst>
              <a:ext uri="{FF2B5EF4-FFF2-40B4-BE49-F238E27FC236}">
                <a16:creationId xmlns:a16="http://schemas.microsoft.com/office/drawing/2014/main" id="{F9E1ACE4-EE51-2068-9AFD-EDDBC1BC332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16</xdr:col>
      <xdr:colOff>0</xdr:colOff>
      <xdr:row>117</xdr:row>
      <xdr:rowOff>57150</xdr:rowOff>
    </xdr:from>
    <xdr:to>
      <xdr:col>17</xdr:col>
      <xdr:colOff>0</xdr:colOff>
      <xdr:row>119</xdr:row>
      <xdr:rowOff>0</xdr:rowOff>
    </xdr:to>
    <xdr:sp macro="" textlink="">
      <xdr:nvSpPr>
        <xdr:cNvPr id="3008" name="AutoShape 46">
          <a:extLst>
            <a:ext uri="{FF2B5EF4-FFF2-40B4-BE49-F238E27FC236}">
              <a16:creationId xmlns:a16="http://schemas.microsoft.com/office/drawing/2014/main" id="{89788C02-7D4F-4EA9-AF6B-ECB48BBC2CF5}"/>
            </a:ext>
          </a:extLst>
        </xdr:cNvPr>
        <xdr:cNvSpPr>
          <a:spLocks noChangeArrowheads="1"/>
        </xdr:cNvSpPr>
      </xdr:nvSpPr>
      <xdr:spPr bwMode="auto">
        <a:xfrm>
          <a:off x="48958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18</xdr:col>
      <xdr:colOff>0</xdr:colOff>
      <xdr:row>117</xdr:row>
      <xdr:rowOff>57150</xdr:rowOff>
    </xdr:from>
    <xdr:to>
      <xdr:col>19</xdr:col>
      <xdr:colOff>0</xdr:colOff>
      <xdr:row>119</xdr:row>
      <xdr:rowOff>0</xdr:rowOff>
    </xdr:to>
    <xdr:sp macro="" textlink="">
      <xdr:nvSpPr>
        <xdr:cNvPr id="3009" name="AutoShape 46">
          <a:extLst>
            <a:ext uri="{FF2B5EF4-FFF2-40B4-BE49-F238E27FC236}">
              <a16:creationId xmlns:a16="http://schemas.microsoft.com/office/drawing/2014/main" id="{BF4832D6-BA93-476E-8AC4-028D4399750D}"/>
            </a:ext>
          </a:extLst>
        </xdr:cNvPr>
        <xdr:cNvSpPr>
          <a:spLocks noChangeArrowheads="1"/>
        </xdr:cNvSpPr>
      </xdr:nvSpPr>
      <xdr:spPr bwMode="auto">
        <a:xfrm>
          <a:off x="5467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20</xdr:col>
      <xdr:colOff>0</xdr:colOff>
      <xdr:row>117</xdr:row>
      <xdr:rowOff>57150</xdr:rowOff>
    </xdr:from>
    <xdr:to>
      <xdr:col>21</xdr:col>
      <xdr:colOff>0</xdr:colOff>
      <xdr:row>119</xdr:row>
      <xdr:rowOff>0</xdr:rowOff>
    </xdr:to>
    <xdr:sp macro="" textlink="">
      <xdr:nvSpPr>
        <xdr:cNvPr id="3010" name="AutoShape 46">
          <a:extLst>
            <a:ext uri="{FF2B5EF4-FFF2-40B4-BE49-F238E27FC236}">
              <a16:creationId xmlns:a16="http://schemas.microsoft.com/office/drawing/2014/main" id="{5C79B5A8-C2E5-4B2E-9E20-7FB56C9144CE}"/>
            </a:ext>
          </a:extLst>
        </xdr:cNvPr>
        <xdr:cNvSpPr>
          <a:spLocks noChangeArrowheads="1"/>
        </xdr:cNvSpPr>
      </xdr:nvSpPr>
      <xdr:spPr bwMode="auto">
        <a:xfrm>
          <a:off x="6038850" y="22393275"/>
          <a:ext cx="285750" cy="323850"/>
        </a:xfrm>
        <a:prstGeom prst="triangle">
          <a:avLst>
            <a:gd name="adj" fmla="val 50000"/>
          </a:avLst>
        </a:prstGeom>
        <a:solidFill>
          <a:srgbClr val="FF0000"/>
        </a:solidFill>
        <a:ln w="9525">
          <a:solidFill>
            <a:srgbClr val="000000"/>
          </a:solidFill>
          <a:miter lim="800000"/>
          <a:headEnd/>
          <a:tailEnd/>
        </a:ln>
      </xdr:spPr>
      <xdr:txBody>
        <a:bodyPr/>
        <a:lstStyle/>
        <a:p>
          <a:endParaRPr lang="en-IN"/>
        </a:p>
      </xdr:txBody>
    </xdr:sp>
    <xdr:clientData/>
  </xdr:twoCellAnchor>
  <xdr:twoCellAnchor>
    <xdr:from>
      <xdr:col>22</xdr:col>
      <xdr:colOff>0</xdr:colOff>
      <xdr:row>117</xdr:row>
      <xdr:rowOff>57150</xdr:rowOff>
    </xdr:from>
    <xdr:to>
      <xdr:col>23</xdr:col>
      <xdr:colOff>0</xdr:colOff>
      <xdr:row>119</xdr:row>
      <xdr:rowOff>0</xdr:rowOff>
    </xdr:to>
    <xdr:sp macro="" textlink="">
      <xdr:nvSpPr>
        <xdr:cNvPr id="3011" name="AutoShape 46">
          <a:extLst>
            <a:ext uri="{FF2B5EF4-FFF2-40B4-BE49-F238E27FC236}">
              <a16:creationId xmlns:a16="http://schemas.microsoft.com/office/drawing/2014/main" id="{1BCE8990-E6E1-4A08-954B-2541F421ED47}"/>
            </a:ext>
          </a:extLst>
        </xdr:cNvPr>
        <xdr:cNvSpPr>
          <a:spLocks noChangeArrowheads="1"/>
        </xdr:cNvSpPr>
      </xdr:nvSpPr>
      <xdr:spPr bwMode="auto">
        <a:xfrm>
          <a:off x="66103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24</xdr:col>
      <xdr:colOff>0</xdr:colOff>
      <xdr:row>117</xdr:row>
      <xdr:rowOff>57150</xdr:rowOff>
    </xdr:from>
    <xdr:to>
      <xdr:col>25</xdr:col>
      <xdr:colOff>0</xdr:colOff>
      <xdr:row>119</xdr:row>
      <xdr:rowOff>0</xdr:rowOff>
    </xdr:to>
    <xdr:sp macro="" textlink="">
      <xdr:nvSpPr>
        <xdr:cNvPr id="3012" name="AutoShape 46">
          <a:extLst>
            <a:ext uri="{FF2B5EF4-FFF2-40B4-BE49-F238E27FC236}">
              <a16:creationId xmlns:a16="http://schemas.microsoft.com/office/drawing/2014/main" id="{0254ACBC-5566-463F-AF25-D9E9F56C567E}"/>
            </a:ext>
          </a:extLst>
        </xdr:cNvPr>
        <xdr:cNvSpPr>
          <a:spLocks noChangeArrowheads="1"/>
        </xdr:cNvSpPr>
      </xdr:nvSpPr>
      <xdr:spPr bwMode="auto">
        <a:xfrm>
          <a:off x="718185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27</xdr:col>
      <xdr:colOff>303659</xdr:colOff>
      <xdr:row>117</xdr:row>
      <xdr:rowOff>57034</xdr:rowOff>
    </xdr:from>
    <xdr:to>
      <xdr:col>29</xdr:col>
      <xdr:colOff>0</xdr:colOff>
      <xdr:row>119</xdr:row>
      <xdr:rowOff>1977</xdr:rowOff>
    </xdr:to>
    <xdr:sp macro="" textlink="">
      <xdr:nvSpPr>
        <xdr:cNvPr id="3013" name="AutoShape 46">
          <a:extLst>
            <a:ext uri="{FF2B5EF4-FFF2-40B4-BE49-F238E27FC236}">
              <a16:creationId xmlns:a16="http://schemas.microsoft.com/office/drawing/2014/main" id="{4371949B-D37D-4505-BFA4-B62DB0A8F5C9}"/>
            </a:ext>
          </a:extLst>
        </xdr:cNvPr>
        <xdr:cNvSpPr>
          <a:spLocks noChangeArrowheads="1"/>
        </xdr:cNvSpPr>
      </xdr:nvSpPr>
      <xdr:spPr bwMode="auto">
        <a:xfrm>
          <a:off x="8963633" y="23675146"/>
          <a:ext cx="347540" cy="333719"/>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30</xdr:col>
      <xdr:colOff>0</xdr:colOff>
      <xdr:row>117</xdr:row>
      <xdr:rowOff>57150</xdr:rowOff>
    </xdr:from>
    <xdr:to>
      <xdr:col>31</xdr:col>
      <xdr:colOff>0</xdr:colOff>
      <xdr:row>119</xdr:row>
      <xdr:rowOff>0</xdr:rowOff>
    </xdr:to>
    <xdr:sp macro="" textlink="">
      <xdr:nvSpPr>
        <xdr:cNvPr id="3014" name="AutoShape 46">
          <a:extLst>
            <a:ext uri="{FF2B5EF4-FFF2-40B4-BE49-F238E27FC236}">
              <a16:creationId xmlns:a16="http://schemas.microsoft.com/office/drawing/2014/main" id="{345486F5-7261-409C-9E1D-CAF5D2640966}"/>
            </a:ext>
          </a:extLst>
        </xdr:cNvPr>
        <xdr:cNvSpPr>
          <a:spLocks noChangeArrowheads="1"/>
        </xdr:cNvSpPr>
      </xdr:nvSpPr>
      <xdr:spPr bwMode="auto">
        <a:xfrm>
          <a:off x="895350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0</xdr:colOff>
      <xdr:row>117</xdr:row>
      <xdr:rowOff>57150</xdr:rowOff>
    </xdr:from>
    <xdr:to>
      <xdr:col>33</xdr:col>
      <xdr:colOff>0</xdr:colOff>
      <xdr:row>119</xdr:row>
      <xdr:rowOff>0</xdr:rowOff>
    </xdr:to>
    <xdr:sp macro="" textlink="">
      <xdr:nvSpPr>
        <xdr:cNvPr id="3015" name="AutoShape 46">
          <a:extLst>
            <a:ext uri="{FF2B5EF4-FFF2-40B4-BE49-F238E27FC236}">
              <a16:creationId xmlns:a16="http://schemas.microsoft.com/office/drawing/2014/main" id="{E7B00F43-F572-4F01-AF45-3E5D9FD4F67B}"/>
            </a:ext>
          </a:extLst>
        </xdr:cNvPr>
        <xdr:cNvSpPr>
          <a:spLocks noChangeArrowheads="1"/>
        </xdr:cNvSpPr>
      </xdr:nvSpPr>
      <xdr:spPr bwMode="auto">
        <a:xfrm>
          <a:off x="9525000" y="22393275"/>
          <a:ext cx="285750"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34</xdr:col>
      <xdr:colOff>0</xdr:colOff>
      <xdr:row>117</xdr:row>
      <xdr:rowOff>57150</xdr:rowOff>
    </xdr:from>
    <xdr:to>
      <xdr:col>35</xdr:col>
      <xdr:colOff>0</xdr:colOff>
      <xdr:row>119</xdr:row>
      <xdr:rowOff>0</xdr:rowOff>
    </xdr:to>
    <xdr:sp macro="" textlink="">
      <xdr:nvSpPr>
        <xdr:cNvPr id="3016" name="AutoShape 46">
          <a:extLst>
            <a:ext uri="{FF2B5EF4-FFF2-40B4-BE49-F238E27FC236}">
              <a16:creationId xmlns:a16="http://schemas.microsoft.com/office/drawing/2014/main" id="{9B877FBA-EB0B-4383-9AA9-984F70C3B160}"/>
            </a:ext>
          </a:extLst>
        </xdr:cNvPr>
        <xdr:cNvSpPr>
          <a:spLocks noChangeArrowheads="1"/>
        </xdr:cNvSpPr>
      </xdr:nvSpPr>
      <xdr:spPr bwMode="auto">
        <a:xfrm>
          <a:off x="1009650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0</xdr:colOff>
      <xdr:row>117</xdr:row>
      <xdr:rowOff>57150</xdr:rowOff>
    </xdr:from>
    <xdr:to>
      <xdr:col>37</xdr:col>
      <xdr:colOff>0</xdr:colOff>
      <xdr:row>119</xdr:row>
      <xdr:rowOff>0</xdr:rowOff>
    </xdr:to>
    <xdr:sp macro="" textlink="">
      <xdr:nvSpPr>
        <xdr:cNvPr id="3017" name="AutoShape 46">
          <a:extLst>
            <a:ext uri="{FF2B5EF4-FFF2-40B4-BE49-F238E27FC236}">
              <a16:creationId xmlns:a16="http://schemas.microsoft.com/office/drawing/2014/main" id="{A51E1425-D2B4-4D49-A073-034994743A7F}"/>
            </a:ext>
          </a:extLst>
        </xdr:cNvPr>
        <xdr:cNvSpPr>
          <a:spLocks noChangeArrowheads="1"/>
        </xdr:cNvSpPr>
      </xdr:nvSpPr>
      <xdr:spPr bwMode="auto">
        <a:xfrm>
          <a:off x="1066800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38</xdr:col>
      <xdr:colOff>0</xdr:colOff>
      <xdr:row>117</xdr:row>
      <xdr:rowOff>57150</xdr:rowOff>
    </xdr:from>
    <xdr:to>
      <xdr:col>39</xdr:col>
      <xdr:colOff>0</xdr:colOff>
      <xdr:row>119</xdr:row>
      <xdr:rowOff>0</xdr:rowOff>
    </xdr:to>
    <xdr:sp macro="" textlink="">
      <xdr:nvSpPr>
        <xdr:cNvPr id="3018" name="AutoShape 46">
          <a:extLst>
            <a:ext uri="{FF2B5EF4-FFF2-40B4-BE49-F238E27FC236}">
              <a16:creationId xmlns:a16="http://schemas.microsoft.com/office/drawing/2014/main" id="{80678B77-D05E-43D7-B8D9-AF8734E9EF5F}"/>
            </a:ext>
          </a:extLst>
        </xdr:cNvPr>
        <xdr:cNvSpPr>
          <a:spLocks noChangeArrowheads="1"/>
        </xdr:cNvSpPr>
      </xdr:nvSpPr>
      <xdr:spPr bwMode="auto">
        <a:xfrm>
          <a:off x="1123950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40</xdr:col>
      <xdr:colOff>0</xdr:colOff>
      <xdr:row>117</xdr:row>
      <xdr:rowOff>57150</xdr:rowOff>
    </xdr:from>
    <xdr:to>
      <xdr:col>41</xdr:col>
      <xdr:colOff>0</xdr:colOff>
      <xdr:row>119</xdr:row>
      <xdr:rowOff>0</xdr:rowOff>
    </xdr:to>
    <xdr:sp macro="" textlink="">
      <xdr:nvSpPr>
        <xdr:cNvPr id="3019" name="AutoShape 46">
          <a:extLst>
            <a:ext uri="{FF2B5EF4-FFF2-40B4-BE49-F238E27FC236}">
              <a16:creationId xmlns:a16="http://schemas.microsoft.com/office/drawing/2014/main" id="{427B73EE-2715-4242-87C7-D3E25303F48D}"/>
            </a:ext>
          </a:extLst>
        </xdr:cNvPr>
        <xdr:cNvSpPr>
          <a:spLocks noChangeArrowheads="1"/>
        </xdr:cNvSpPr>
      </xdr:nvSpPr>
      <xdr:spPr bwMode="auto">
        <a:xfrm>
          <a:off x="1181100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117</xdr:row>
      <xdr:rowOff>57150</xdr:rowOff>
    </xdr:from>
    <xdr:to>
      <xdr:col>11</xdr:col>
      <xdr:colOff>0</xdr:colOff>
      <xdr:row>119</xdr:row>
      <xdr:rowOff>0</xdr:rowOff>
    </xdr:to>
    <xdr:sp macro="" textlink="">
      <xdr:nvSpPr>
        <xdr:cNvPr id="3020" name="AutoShape 46">
          <a:extLst>
            <a:ext uri="{FF2B5EF4-FFF2-40B4-BE49-F238E27FC236}">
              <a16:creationId xmlns:a16="http://schemas.microsoft.com/office/drawing/2014/main" id="{C5D9C872-97FC-4930-8120-69F5D4BC16D9}"/>
            </a:ext>
          </a:extLst>
        </xdr:cNvPr>
        <xdr:cNvSpPr>
          <a:spLocks noChangeArrowheads="1"/>
        </xdr:cNvSpPr>
      </xdr:nvSpPr>
      <xdr:spPr bwMode="auto">
        <a:xfrm>
          <a:off x="3181350" y="22393275"/>
          <a:ext cx="285750"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12</xdr:col>
      <xdr:colOff>0</xdr:colOff>
      <xdr:row>117</xdr:row>
      <xdr:rowOff>57150</xdr:rowOff>
    </xdr:from>
    <xdr:to>
      <xdr:col>13</xdr:col>
      <xdr:colOff>0</xdr:colOff>
      <xdr:row>119</xdr:row>
      <xdr:rowOff>0</xdr:rowOff>
    </xdr:to>
    <xdr:sp macro="" textlink="">
      <xdr:nvSpPr>
        <xdr:cNvPr id="3021" name="AutoShape 46">
          <a:extLst>
            <a:ext uri="{FF2B5EF4-FFF2-40B4-BE49-F238E27FC236}">
              <a16:creationId xmlns:a16="http://schemas.microsoft.com/office/drawing/2014/main" id="{42D83CFA-713E-40A0-89D8-B0A9E1DF17A8}"/>
            </a:ext>
          </a:extLst>
        </xdr:cNvPr>
        <xdr:cNvSpPr>
          <a:spLocks noChangeArrowheads="1"/>
        </xdr:cNvSpPr>
      </xdr:nvSpPr>
      <xdr:spPr bwMode="auto">
        <a:xfrm>
          <a:off x="37528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14</xdr:col>
      <xdr:colOff>0</xdr:colOff>
      <xdr:row>117</xdr:row>
      <xdr:rowOff>57150</xdr:rowOff>
    </xdr:from>
    <xdr:to>
      <xdr:col>15</xdr:col>
      <xdr:colOff>0</xdr:colOff>
      <xdr:row>119</xdr:row>
      <xdr:rowOff>0</xdr:rowOff>
    </xdr:to>
    <xdr:sp macro="" textlink="">
      <xdr:nvSpPr>
        <xdr:cNvPr id="3022" name="AutoShape 46">
          <a:extLst>
            <a:ext uri="{FF2B5EF4-FFF2-40B4-BE49-F238E27FC236}">
              <a16:creationId xmlns:a16="http://schemas.microsoft.com/office/drawing/2014/main" id="{B1455CBF-A951-47E8-96AB-C0874A029794}"/>
            </a:ext>
          </a:extLst>
        </xdr:cNvPr>
        <xdr:cNvSpPr>
          <a:spLocks noChangeArrowheads="1"/>
        </xdr:cNvSpPr>
      </xdr:nvSpPr>
      <xdr:spPr bwMode="auto">
        <a:xfrm>
          <a:off x="4324350"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8</xdr:col>
      <xdr:colOff>0</xdr:colOff>
      <xdr:row>117</xdr:row>
      <xdr:rowOff>57150</xdr:rowOff>
    </xdr:from>
    <xdr:to>
      <xdr:col>9</xdr:col>
      <xdr:colOff>0</xdr:colOff>
      <xdr:row>119</xdr:row>
      <xdr:rowOff>0</xdr:rowOff>
    </xdr:to>
    <xdr:sp macro="" textlink="">
      <xdr:nvSpPr>
        <xdr:cNvPr id="3023" name="AutoShape 46">
          <a:extLst>
            <a:ext uri="{FF2B5EF4-FFF2-40B4-BE49-F238E27FC236}">
              <a16:creationId xmlns:a16="http://schemas.microsoft.com/office/drawing/2014/main" id="{89E170B9-8AE5-443F-B066-A6CEF95FD7F5}"/>
            </a:ext>
          </a:extLst>
        </xdr:cNvPr>
        <xdr:cNvSpPr>
          <a:spLocks noChangeArrowheads="1"/>
        </xdr:cNvSpPr>
      </xdr:nvSpPr>
      <xdr:spPr bwMode="auto">
        <a:xfrm>
          <a:off x="2409825" y="22393275"/>
          <a:ext cx="48577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6</xdr:col>
      <xdr:colOff>0</xdr:colOff>
      <xdr:row>117</xdr:row>
      <xdr:rowOff>57150</xdr:rowOff>
    </xdr:from>
    <xdr:to>
      <xdr:col>7</xdr:col>
      <xdr:colOff>0</xdr:colOff>
      <xdr:row>119</xdr:row>
      <xdr:rowOff>0</xdr:rowOff>
    </xdr:to>
    <xdr:sp macro="" textlink="">
      <xdr:nvSpPr>
        <xdr:cNvPr id="3024" name="AutoShape 46">
          <a:extLst>
            <a:ext uri="{FF2B5EF4-FFF2-40B4-BE49-F238E27FC236}">
              <a16:creationId xmlns:a16="http://schemas.microsoft.com/office/drawing/2014/main" id="{39FF777A-550B-4B07-AE63-0CC807AC5554}"/>
            </a:ext>
          </a:extLst>
        </xdr:cNvPr>
        <xdr:cNvSpPr>
          <a:spLocks noChangeArrowheads="1"/>
        </xdr:cNvSpPr>
      </xdr:nvSpPr>
      <xdr:spPr bwMode="auto">
        <a:xfrm>
          <a:off x="1819275" y="22393275"/>
          <a:ext cx="352425"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117</xdr:row>
      <xdr:rowOff>57150</xdr:rowOff>
    </xdr:from>
    <xdr:to>
      <xdr:col>5</xdr:col>
      <xdr:colOff>0</xdr:colOff>
      <xdr:row>119</xdr:row>
      <xdr:rowOff>0</xdr:rowOff>
    </xdr:to>
    <xdr:sp macro="" textlink="">
      <xdr:nvSpPr>
        <xdr:cNvPr id="3025" name="AutoShape 46">
          <a:extLst>
            <a:ext uri="{FF2B5EF4-FFF2-40B4-BE49-F238E27FC236}">
              <a16:creationId xmlns:a16="http://schemas.microsoft.com/office/drawing/2014/main" id="{70D02FC1-BE90-4A50-8F0B-B322673C10C6}"/>
            </a:ext>
          </a:extLst>
        </xdr:cNvPr>
        <xdr:cNvSpPr>
          <a:spLocks noChangeArrowheads="1"/>
        </xdr:cNvSpPr>
      </xdr:nvSpPr>
      <xdr:spPr bwMode="auto">
        <a:xfrm>
          <a:off x="1095375" y="22393275"/>
          <a:ext cx="4381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117</xdr:row>
      <xdr:rowOff>57150</xdr:rowOff>
    </xdr:from>
    <xdr:to>
      <xdr:col>3</xdr:col>
      <xdr:colOff>0</xdr:colOff>
      <xdr:row>119</xdr:row>
      <xdr:rowOff>0</xdr:rowOff>
    </xdr:to>
    <xdr:sp macro="" textlink="">
      <xdr:nvSpPr>
        <xdr:cNvPr id="3026" name="AutoShape 46">
          <a:extLst>
            <a:ext uri="{FF2B5EF4-FFF2-40B4-BE49-F238E27FC236}">
              <a16:creationId xmlns:a16="http://schemas.microsoft.com/office/drawing/2014/main" id="{C86CF7B9-234F-4EC0-AAF4-A9F44B2BADE7}"/>
            </a:ext>
          </a:extLst>
        </xdr:cNvPr>
        <xdr:cNvSpPr>
          <a:spLocks noChangeArrowheads="1"/>
        </xdr:cNvSpPr>
      </xdr:nvSpPr>
      <xdr:spPr bwMode="auto">
        <a:xfrm>
          <a:off x="523875" y="22393275"/>
          <a:ext cx="285750"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36</xdr:col>
      <xdr:colOff>23446</xdr:colOff>
      <xdr:row>8</xdr:row>
      <xdr:rowOff>188624</xdr:rowOff>
    </xdr:from>
    <xdr:to>
      <xdr:col>36</xdr:col>
      <xdr:colOff>121374</xdr:colOff>
      <xdr:row>9</xdr:row>
      <xdr:rowOff>167457</xdr:rowOff>
    </xdr:to>
    <xdr:cxnSp macro="">
      <xdr:nvCxnSpPr>
        <xdr:cNvPr id="3027" name="Elbow Connector 55">
          <a:extLst>
            <a:ext uri="{FF2B5EF4-FFF2-40B4-BE49-F238E27FC236}">
              <a16:creationId xmlns:a16="http://schemas.microsoft.com/office/drawing/2014/main" id="{48A2AB95-3B0F-4D0E-B3BC-1EFB07100D2A}"/>
            </a:ext>
          </a:extLst>
        </xdr:cNvPr>
        <xdr:cNvCxnSpPr/>
      </xdr:nvCxnSpPr>
      <xdr:spPr>
        <a:xfrm rot="16200000" flipH="1">
          <a:off x="11812006" y="1817051"/>
          <a:ext cx="171744" cy="9792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25</xdr:col>
      <xdr:colOff>57150</xdr:colOff>
      <xdr:row>3</xdr:row>
      <xdr:rowOff>66675</xdr:rowOff>
    </xdr:from>
    <xdr:to>
      <xdr:col>26</xdr:col>
      <xdr:colOff>180975</xdr:colOff>
      <xdr:row>3</xdr:row>
      <xdr:rowOff>142875</xdr:rowOff>
    </xdr:to>
    <xdr:sp macro="" textlink="">
      <xdr:nvSpPr>
        <xdr:cNvPr id="3028" name="Freeform 10707">
          <a:extLst>
            <a:ext uri="{FF2B5EF4-FFF2-40B4-BE49-F238E27FC236}">
              <a16:creationId xmlns:a16="http://schemas.microsoft.com/office/drawing/2014/main" id="{830FACAA-8D7C-465D-B358-4625D289518F}"/>
            </a:ext>
          </a:extLst>
        </xdr:cNvPr>
        <xdr:cNvSpPr>
          <a:spLocks/>
        </xdr:cNvSpPr>
      </xdr:nvSpPr>
      <xdr:spPr bwMode="auto">
        <a:xfrm>
          <a:off x="7524750" y="742950"/>
          <a:ext cx="409575" cy="762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FF"/>
        </a:solidFill>
        <a:ln w="15875">
          <a:solidFill>
            <a:srgbClr val="000000"/>
          </a:solidFill>
          <a:prstDash val="sysDash"/>
          <a:round/>
          <a:headEnd/>
          <a:tailEnd/>
        </a:ln>
      </xdr:spPr>
    </xdr:sp>
    <xdr:clientData/>
  </xdr:twoCellAnchor>
  <xdr:twoCellAnchor>
    <xdr:from>
      <xdr:col>1</xdr:col>
      <xdr:colOff>114302</xdr:colOff>
      <xdr:row>11</xdr:row>
      <xdr:rowOff>74085</xdr:rowOff>
    </xdr:from>
    <xdr:to>
      <xdr:col>2</xdr:col>
      <xdr:colOff>201083</xdr:colOff>
      <xdr:row>13</xdr:row>
      <xdr:rowOff>31751</xdr:rowOff>
    </xdr:to>
    <xdr:sp macro="" textlink="">
      <xdr:nvSpPr>
        <xdr:cNvPr id="3029" name="Rectangle 3028">
          <a:extLst>
            <a:ext uri="{FF2B5EF4-FFF2-40B4-BE49-F238E27FC236}">
              <a16:creationId xmlns:a16="http://schemas.microsoft.com/office/drawing/2014/main" id="{FBD7A0C6-3D7F-4C5B-896A-E36D31B9CAAD}"/>
            </a:ext>
          </a:extLst>
        </xdr:cNvPr>
        <xdr:cNvSpPr/>
      </xdr:nvSpPr>
      <xdr:spPr>
        <a:xfrm>
          <a:off x="352427" y="2217210"/>
          <a:ext cx="372531" cy="338666"/>
        </a:xfrm>
        <a:prstGeom prst="rect">
          <a:avLst/>
        </a:prstGeom>
        <a:noFill/>
        <a:ln w="28575">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44</xdr:col>
      <xdr:colOff>0</xdr:colOff>
      <xdr:row>85</xdr:row>
      <xdr:rowOff>115137</xdr:rowOff>
    </xdr:from>
    <xdr:to>
      <xdr:col>45</xdr:col>
      <xdr:colOff>0</xdr:colOff>
      <xdr:row>86</xdr:row>
      <xdr:rowOff>186259</xdr:rowOff>
    </xdr:to>
    <xdr:sp macro="" textlink="">
      <xdr:nvSpPr>
        <xdr:cNvPr id="3044" name="AutoShape 46">
          <a:extLst>
            <a:ext uri="{FF2B5EF4-FFF2-40B4-BE49-F238E27FC236}">
              <a16:creationId xmlns:a16="http://schemas.microsoft.com/office/drawing/2014/main" id="{A9E0F7D0-B7E3-4F23-A7BF-AB56735BBFA3}"/>
            </a:ext>
          </a:extLst>
        </xdr:cNvPr>
        <xdr:cNvSpPr>
          <a:spLocks noChangeArrowheads="1"/>
        </xdr:cNvSpPr>
      </xdr:nvSpPr>
      <xdr:spPr bwMode="auto">
        <a:xfrm>
          <a:off x="14036291" y="16841456"/>
          <a:ext cx="366346" cy="25952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864</xdr:colOff>
      <xdr:row>101</xdr:row>
      <xdr:rowOff>61771</xdr:rowOff>
    </xdr:from>
    <xdr:to>
      <xdr:col>3</xdr:col>
      <xdr:colOff>864</xdr:colOff>
      <xdr:row>103</xdr:row>
      <xdr:rowOff>734</xdr:rowOff>
    </xdr:to>
    <xdr:sp macro="" textlink="">
      <xdr:nvSpPr>
        <xdr:cNvPr id="3045" name="AutoShape 46">
          <a:extLst>
            <a:ext uri="{FF2B5EF4-FFF2-40B4-BE49-F238E27FC236}">
              <a16:creationId xmlns:a16="http://schemas.microsoft.com/office/drawing/2014/main" id="{BBE996C6-277D-46C0-A572-E3EB60B0F36E}"/>
            </a:ext>
          </a:extLst>
        </xdr:cNvPr>
        <xdr:cNvSpPr>
          <a:spLocks noChangeArrowheads="1"/>
        </xdr:cNvSpPr>
      </xdr:nvSpPr>
      <xdr:spPr bwMode="auto">
        <a:xfrm>
          <a:off x="525711" y="19733812"/>
          <a:ext cx="340179" cy="327738"/>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26</xdr:col>
      <xdr:colOff>0</xdr:colOff>
      <xdr:row>117</xdr:row>
      <xdr:rowOff>61768</xdr:rowOff>
    </xdr:from>
    <xdr:to>
      <xdr:col>27</xdr:col>
      <xdr:colOff>0</xdr:colOff>
      <xdr:row>119</xdr:row>
      <xdr:rowOff>730</xdr:rowOff>
    </xdr:to>
    <xdr:sp macro="" textlink="">
      <xdr:nvSpPr>
        <xdr:cNvPr id="3046" name="AutoShape 46">
          <a:extLst>
            <a:ext uri="{FF2B5EF4-FFF2-40B4-BE49-F238E27FC236}">
              <a16:creationId xmlns:a16="http://schemas.microsoft.com/office/drawing/2014/main" id="{B86E67E6-0011-4EBC-8E9A-2CBFB49BE937}"/>
            </a:ext>
          </a:extLst>
        </xdr:cNvPr>
        <xdr:cNvSpPr>
          <a:spLocks noChangeArrowheads="1"/>
        </xdr:cNvSpPr>
      </xdr:nvSpPr>
      <xdr:spPr bwMode="auto">
        <a:xfrm>
          <a:off x="8319796" y="23679880"/>
          <a:ext cx="340178" cy="327738"/>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42</xdr:col>
      <xdr:colOff>0</xdr:colOff>
      <xdr:row>117</xdr:row>
      <xdr:rowOff>52916</xdr:rowOff>
    </xdr:from>
    <xdr:to>
      <xdr:col>42</xdr:col>
      <xdr:colOff>328083</xdr:colOff>
      <xdr:row>119</xdr:row>
      <xdr:rowOff>0</xdr:rowOff>
    </xdr:to>
    <xdr:sp macro="" textlink="">
      <xdr:nvSpPr>
        <xdr:cNvPr id="3047" name="AutoShape 46">
          <a:extLst>
            <a:ext uri="{FF2B5EF4-FFF2-40B4-BE49-F238E27FC236}">
              <a16:creationId xmlns:a16="http://schemas.microsoft.com/office/drawing/2014/main" id="{DE4AB1DB-83F8-4250-B465-9F7F83D1F332}"/>
            </a:ext>
          </a:extLst>
        </xdr:cNvPr>
        <xdr:cNvSpPr>
          <a:spLocks noChangeArrowheads="1"/>
        </xdr:cNvSpPr>
      </xdr:nvSpPr>
      <xdr:spPr bwMode="auto">
        <a:xfrm>
          <a:off x="13419667" y="23219833"/>
          <a:ext cx="328083" cy="328084"/>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32</xdr:col>
      <xdr:colOff>146437</xdr:colOff>
      <xdr:row>39</xdr:row>
      <xdr:rowOff>96115</xdr:rowOff>
    </xdr:from>
    <xdr:to>
      <xdr:col>32</xdr:col>
      <xdr:colOff>241688</xdr:colOff>
      <xdr:row>41</xdr:row>
      <xdr:rowOff>864</xdr:rowOff>
    </xdr:to>
    <xdr:cxnSp macro="">
      <xdr:nvCxnSpPr>
        <xdr:cNvPr id="3048" name="Elbow Connector 55">
          <a:extLst>
            <a:ext uri="{FF2B5EF4-FFF2-40B4-BE49-F238E27FC236}">
              <a16:creationId xmlns:a16="http://schemas.microsoft.com/office/drawing/2014/main" id="{C7C86620-EEA7-48F2-AFC6-2DF62350CD9E}"/>
            </a:ext>
          </a:extLst>
        </xdr:cNvPr>
        <xdr:cNvCxnSpPr/>
      </xdr:nvCxnSpPr>
      <xdr:spPr>
        <a:xfrm rot="16200000" flipH="1">
          <a:off x="10262377" y="8029078"/>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122682</xdr:colOff>
      <xdr:row>39</xdr:row>
      <xdr:rowOff>84665</xdr:rowOff>
    </xdr:from>
    <xdr:to>
      <xdr:col>34</xdr:col>
      <xdr:colOff>260264</xdr:colOff>
      <xdr:row>41</xdr:row>
      <xdr:rowOff>10584</xdr:rowOff>
    </xdr:to>
    <xdr:cxnSp macro="">
      <xdr:nvCxnSpPr>
        <xdr:cNvPr id="3049" name="Elbow Connector 55">
          <a:extLst>
            <a:ext uri="{FF2B5EF4-FFF2-40B4-BE49-F238E27FC236}">
              <a16:creationId xmlns:a16="http://schemas.microsoft.com/office/drawing/2014/main" id="{5BD508B8-CA81-4CC7-AE47-7B24EE15BD49}"/>
            </a:ext>
          </a:extLst>
        </xdr:cNvPr>
        <xdr:cNvCxnSpPr/>
      </xdr:nvCxnSpPr>
      <xdr:spPr>
        <a:xfrm rot="16200000" flipH="1">
          <a:off x="10871243" y="8007048"/>
          <a:ext cx="373011" cy="1375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116420</xdr:colOff>
      <xdr:row>39</xdr:row>
      <xdr:rowOff>74083</xdr:rowOff>
    </xdr:from>
    <xdr:to>
      <xdr:col>36</xdr:col>
      <xdr:colOff>254003</xdr:colOff>
      <xdr:row>41</xdr:row>
      <xdr:rowOff>10586</xdr:rowOff>
    </xdr:to>
    <xdr:cxnSp macro="">
      <xdr:nvCxnSpPr>
        <xdr:cNvPr id="3050" name="Elbow Connector 55">
          <a:extLst>
            <a:ext uri="{FF2B5EF4-FFF2-40B4-BE49-F238E27FC236}">
              <a16:creationId xmlns:a16="http://schemas.microsoft.com/office/drawing/2014/main" id="{DB427F3B-3D21-4E27-BC58-C6F117567287}"/>
            </a:ext>
          </a:extLst>
        </xdr:cNvPr>
        <xdr:cNvCxnSpPr/>
      </xdr:nvCxnSpPr>
      <xdr:spPr>
        <a:xfrm rot="16200000" flipH="1">
          <a:off x="10694460" y="7641168"/>
          <a:ext cx="317503" cy="1375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35</xdr:col>
      <xdr:colOff>155299</xdr:colOff>
      <xdr:row>158</xdr:row>
      <xdr:rowOff>103532</xdr:rowOff>
    </xdr:from>
    <xdr:to>
      <xdr:col>44</xdr:col>
      <xdr:colOff>1</xdr:colOff>
      <xdr:row>160</xdr:row>
      <xdr:rowOff>63453</xdr:rowOff>
    </xdr:to>
    <xdr:sp macro="" textlink="">
      <xdr:nvSpPr>
        <xdr:cNvPr id="3051" name="TextBox 5">
          <a:extLst>
            <a:ext uri="{FF2B5EF4-FFF2-40B4-BE49-F238E27FC236}">
              <a16:creationId xmlns:a16="http://schemas.microsoft.com/office/drawing/2014/main" id="{A61848D4-1C93-460F-9222-B020951B9F59}"/>
            </a:ext>
          </a:extLst>
        </xdr:cNvPr>
        <xdr:cNvSpPr txBox="1"/>
      </xdr:nvSpPr>
      <xdr:spPr>
        <a:xfrm>
          <a:off x="10537549" y="27849857"/>
          <a:ext cx="2416452" cy="283771"/>
        </a:xfrm>
        <a:prstGeom prst="rect">
          <a:avLst/>
        </a:prstGeom>
        <a:solidFill>
          <a:srgbClr val="F2F2F2">
            <a:alpha val="20000"/>
          </a:srgbClr>
        </a:solidFill>
      </xdr:spPr>
      <xdr:txBody>
        <a:bodyPr wrap="square" rtlCol="0">
          <a:no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defTabSz="914377">
            <a:defRPr/>
          </a:pPr>
          <a:r>
            <a:rPr lang="en-US">
              <a:solidFill>
                <a:srgbClr val="C00000"/>
              </a:solidFill>
            </a:rPr>
            <a:t>Global Footprint in </a:t>
          </a:r>
          <a:r>
            <a:rPr lang="en-US">
              <a:solidFill>
                <a:srgbClr val="C00000"/>
              </a:solidFill>
              <a:effectLst>
                <a:outerShdw blurRad="38100" dist="38100" dir="2700000" algn="tl">
                  <a:srgbClr val="000000">
                    <a:alpha val="43137"/>
                  </a:srgbClr>
                </a:outerShdw>
              </a:effectLst>
            </a:rPr>
            <a:t>110+ countries* </a:t>
          </a:r>
          <a:endParaRPr lang="en-US" sz="2000">
            <a:solidFill>
              <a:srgbClr val="C00000"/>
            </a:solidFill>
            <a:effectLst>
              <a:outerShdw blurRad="38100" dist="38100" dir="2700000" algn="tl">
                <a:srgbClr val="000000">
                  <a:alpha val="43137"/>
                </a:srgbClr>
              </a:outerShdw>
            </a:effectLst>
          </a:endParaRPr>
        </a:p>
      </xdr:txBody>
    </xdr:sp>
    <xdr:clientData/>
  </xdr:twoCellAnchor>
  <xdr:twoCellAnchor>
    <xdr:from>
      <xdr:col>39</xdr:col>
      <xdr:colOff>4140</xdr:colOff>
      <xdr:row>160</xdr:row>
      <xdr:rowOff>0</xdr:rowOff>
    </xdr:from>
    <xdr:to>
      <xdr:col>41</xdr:col>
      <xdr:colOff>20705</xdr:colOff>
      <xdr:row>162</xdr:row>
      <xdr:rowOff>118176</xdr:rowOff>
    </xdr:to>
    <xdr:grpSp>
      <xdr:nvGrpSpPr>
        <xdr:cNvPr id="3052" name="Group 3051">
          <a:extLst>
            <a:ext uri="{FF2B5EF4-FFF2-40B4-BE49-F238E27FC236}">
              <a16:creationId xmlns:a16="http://schemas.microsoft.com/office/drawing/2014/main" id="{8A3BB8BA-6AAF-4166-9273-FA96F5D4A4C2}"/>
            </a:ext>
          </a:extLst>
        </xdr:cNvPr>
        <xdr:cNvGrpSpPr>
          <a:grpSpLocks/>
        </xdr:cNvGrpSpPr>
      </xdr:nvGrpSpPr>
      <xdr:grpSpPr bwMode="auto">
        <a:xfrm>
          <a:off x="13261385" y="30752143"/>
          <a:ext cx="677483" cy="442155"/>
          <a:chOff x="10" y="10"/>
          <a:chExt cx="920" cy="558"/>
        </a:xfrm>
      </xdr:grpSpPr>
      <xdr:sp macro="" textlink="">
        <xdr:nvSpPr>
          <xdr:cNvPr id="3053" name="Freeform 2">
            <a:extLst>
              <a:ext uri="{FF2B5EF4-FFF2-40B4-BE49-F238E27FC236}">
                <a16:creationId xmlns:a16="http://schemas.microsoft.com/office/drawing/2014/main" id="{2F0DB850-0403-5175-8001-485845E6DECB}"/>
              </a:ext>
            </a:extLst>
          </xdr:cNvPr>
          <xdr:cNvSpPr>
            <a:spLocks/>
          </xdr:cNvSpPr>
        </xdr:nvSpPr>
        <xdr:spPr bwMode="auto">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nvGrpSpPr>
          <xdr:cNvPr id="3054" name="Group 1389">
            <a:extLst>
              <a:ext uri="{FF2B5EF4-FFF2-40B4-BE49-F238E27FC236}">
                <a16:creationId xmlns:a16="http://schemas.microsoft.com/office/drawing/2014/main" id="{B7296AAE-3A80-8013-A2CC-F1C8319048FD}"/>
              </a:ext>
            </a:extLst>
          </xdr:cNvPr>
          <xdr:cNvGrpSpPr>
            <a:grpSpLocks/>
          </xdr:cNvGrpSpPr>
        </xdr:nvGrpSpPr>
        <xdr:grpSpPr bwMode="auto">
          <a:xfrm>
            <a:off x="37" y="47"/>
            <a:ext cx="304" cy="490"/>
            <a:chOff x="37" y="47"/>
            <a:chExt cx="304" cy="490"/>
          </a:xfrm>
        </xdr:grpSpPr>
        <xdr:sp macro="" textlink="">
          <xdr:nvSpPr>
            <xdr:cNvPr id="3062" name="Freeform 4">
              <a:extLst>
                <a:ext uri="{FF2B5EF4-FFF2-40B4-BE49-F238E27FC236}">
                  <a16:creationId xmlns:a16="http://schemas.microsoft.com/office/drawing/2014/main" id="{11E6BE88-97B5-BD85-F129-53E3A6A6262F}"/>
                </a:ext>
              </a:extLst>
            </xdr:cNvPr>
            <xdr:cNvSpPr>
              <a:spLocks/>
            </xdr:cNvSpPr>
          </xdr:nvSpPr>
          <xdr:spPr bwMode="auto">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3" name="Freeform 5">
              <a:extLst>
                <a:ext uri="{FF2B5EF4-FFF2-40B4-BE49-F238E27FC236}">
                  <a16:creationId xmlns:a16="http://schemas.microsoft.com/office/drawing/2014/main" id="{40DE1520-8596-9809-D34D-D95B55BB1FD8}"/>
                </a:ext>
              </a:extLst>
            </xdr:cNvPr>
            <xdr:cNvSpPr>
              <a:spLocks/>
            </xdr:cNvSpPr>
          </xdr:nvSpPr>
          <xdr:spPr bwMode="auto">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4" name="Freeform 6">
              <a:extLst>
                <a:ext uri="{FF2B5EF4-FFF2-40B4-BE49-F238E27FC236}">
                  <a16:creationId xmlns:a16="http://schemas.microsoft.com/office/drawing/2014/main" id="{D626BA41-204A-C54B-9123-A6C12F6B410D}"/>
                </a:ext>
              </a:extLst>
            </xdr:cNvPr>
            <xdr:cNvSpPr>
              <a:spLocks/>
            </xdr:cNvSpPr>
          </xdr:nvSpPr>
          <xdr:spPr bwMode="auto">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sp macro="" textlink="">
        <xdr:nvSpPr>
          <xdr:cNvPr id="3055" name="Freeform 7">
            <a:extLst>
              <a:ext uri="{FF2B5EF4-FFF2-40B4-BE49-F238E27FC236}">
                <a16:creationId xmlns:a16="http://schemas.microsoft.com/office/drawing/2014/main" id="{8B3B21AE-85B7-BD06-CD82-D73F6A1D2CCF}"/>
              </a:ext>
            </a:extLst>
          </xdr:cNvPr>
          <xdr:cNvSpPr>
            <a:spLocks/>
          </xdr:cNvSpPr>
        </xdr:nvSpPr>
        <xdr:spPr bwMode="auto">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6" name="Rectangle 3055">
            <a:extLst>
              <a:ext uri="{FF2B5EF4-FFF2-40B4-BE49-F238E27FC236}">
                <a16:creationId xmlns:a16="http://schemas.microsoft.com/office/drawing/2014/main" id="{5C7CF35E-BC37-D073-1335-32B921CF4159}"/>
              </a:ext>
            </a:extLst>
          </xdr:cNvPr>
          <xdr:cNvSpPr>
            <a:spLocks/>
          </xdr:cNvSpPr>
        </xdr:nvSpPr>
        <xdr:spPr bwMode="auto">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7" name="Rectangle 3056">
            <a:extLst>
              <a:ext uri="{FF2B5EF4-FFF2-40B4-BE49-F238E27FC236}">
                <a16:creationId xmlns:a16="http://schemas.microsoft.com/office/drawing/2014/main" id="{A931825A-0BD3-CFD2-5BF0-245E99F448C4}"/>
              </a:ext>
            </a:extLst>
          </xdr:cNvPr>
          <xdr:cNvSpPr>
            <a:spLocks/>
          </xdr:cNvSpPr>
        </xdr:nvSpPr>
        <xdr:spPr bwMode="auto">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8" name="Rectangle 3057">
            <a:extLst>
              <a:ext uri="{FF2B5EF4-FFF2-40B4-BE49-F238E27FC236}">
                <a16:creationId xmlns:a16="http://schemas.microsoft.com/office/drawing/2014/main" id="{861F43D2-BF07-208B-283F-DB5FB98C2105}"/>
              </a:ext>
            </a:extLst>
          </xdr:cNvPr>
          <xdr:cNvSpPr>
            <a:spLocks/>
          </xdr:cNvSpPr>
        </xdr:nvSpPr>
        <xdr:spPr bwMode="auto">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59" name="Freeform 11">
            <a:extLst>
              <a:ext uri="{FF2B5EF4-FFF2-40B4-BE49-F238E27FC236}">
                <a16:creationId xmlns:a16="http://schemas.microsoft.com/office/drawing/2014/main" id="{5B2F48A3-E858-0235-45C0-6584D903B7B2}"/>
              </a:ext>
            </a:extLst>
          </xdr:cNvPr>
          <xdr:cNvSpPr>
            <a:spLocks/>
          </xdr:cNvSpPr>
        </xdr:nvSpPr>
        <xdr:spPr bwMode="auto">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0" name="Freeform 12">
            <a:extLst>
              <a:ext uri="{FF2B5EF4-FFF2-40B4-BE49-F238E27FC236}">
                <a16:creationId xmlns:a16="http://schemas.microsoft.com/office/drawing/2014/main" id="{59C9CEBE-4879-D088-0395-78784552E12F}"/>
              </a:ext>
            </a:extLst>
          </xdr:cNvPr>
          <xdr:cNvSpPr>
            <a:spLocks/>
          </xdr:cNvSpPr>
        </xdr:nvSpPr>
        <xdr:spPr bwMode="auto">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3061" name="Freeform 13">
            <a:extLst>
              <a:ext uri="{FF2B5EF4-FFF2-40B4-BE49-F238E27FC236}">
                <a16:creationId xmlns:a16="http://schemas.microsoft.com/office/drawing/2014/main" id="{705826C1-3614-412C-3D56-9028DE064880}"/>
              </a:ext>
            </a:extLst>
          </xdr:cNvPr>
          <xdr:cNvSpPr>
            <a:spLocks/>
          </xdr:cNvSpPr>
        </xdr:nvSpPr>
        <xdr:spPr bwMode="auto">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39</xdr:col>
      <xdr:colOff>0</xdr:colOff>
      <xdr:row>163</xdr:row>
      <xdr:rowOff>0</xdr:rowOff>
    </xdr:from>
    <xdr:to>
      <xdr:col>44</xdr:col>
      <xdr:colOff>123714</xdr:colOff>
      <xdr:row>164</xdr:row>
      <xdr:rowOff>57478</xdr:rowOff>
    </xdr:to>
    <xdr:sp macro="" textlink="">
      <xdr:nvSpPr>
        <xdr:cNvPr id="3065" name="Rectangle 3064">
          <a:extLst>
            <a:ext uri="{FF2B5EF4-FFF2-40B4-BE49-F238E27FC236}">
              <a16:creationId xmlns:a16="http://schemas.microsoft.com/office/drawing/2014/main" id="{5E5EB0DC-FB2A-457B-910D-22D8504F61B0}"/>
            </a:ext>
          </a:extLst>
        </xdr:cNvPr>
        <xdr:cNvSpPr/>
      </xdr:nvSpPr>
      <xdr:spPr>
        <a:xfrm>
          <a:off x="11525250" y="28555950"/>
          <a:ext cx="1552464" cy="219403"/>
        </a:xfrm>
        <a:prstGeom prst="rect">
          <a:avLst/>
        </a:prstGeom>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defTabSz="914377">
            <a:defRPr/>
          </a:pPr>
          <a:r>
            <a:rPr lang="en-US" sz="900">
              <a:solidFill>
                <a:prstClr val="black"/>
              </a:solidFill>
            </a:rPr>
            <a:t>*Includes EPC and Supply</a:t>
          </a:r>
        </a:p>
      </xdr:txBody>
    </xdr:sp>
    <xdr:clientData/>
  </xdr:twoCellAnchor>
  <xdr:twoCellAnchor>
    <xdr:from>
      <xdr:col>26</xdr:col>
      <xdr:colOff>113883</xdr:colOff>
      <xdr:row>39</xdr:row>
      <xdr:rowOff>134589</xdr:rowOff>
    </xdr:from>
    <xdr:to>
      <xdr:col>26</xdr:col>
      <xdr:colOff>209134</xdr:colOff>
      <xdr:row>41</xdr:row>
      <xdr:rowOff>39338</xdr:rowOff>
    </xdr:to>
    <xdr:cxnSp macro="">
      <xdr:nvCxnSpPr>
        <xdr:cNvPr id="3066" name="Elbow Connector 55">
          <a:extLst>
            <a:ext uri="{FF2B5EF4-FFF2-40B4-BE49-F238E27FC236}">
              <a16:creationId xmlns:a16="http://schemas.microsoft.com/office/drawing/2014/main" id="{8E2962FA-39FE-49E5-871F-9809F1F6CA18}"/>
            </a:ext>
          </a:extLst>
        </xdr:cNvPr>
        <xdr:cNvCxnSpPr/>
      </xdr:nvCxnSpPr>
      <xdr:spPr>
        <a:xfrm rot="16200000" flipH="1">
          <a:off x="7653129" y="756615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103530</xdr:colOff>
      <xdr:row>39</xdr:row>
      <xdr:rowOff>82824</xdr:rowOff>
    </xdr:from>
    <xdr:to>
      <xdr:col>28</xdr:col>
      <xdr:colOff>198781</xdr:colOff>
      <xdr:row>40</xdr:row>
      <xdr:rowOff>173931</xdr:rowOff>
    </xdr:to>
    <xdr:cxnSp macro="">
      <xdr:nvCxnSpPr>
        <xdr:cNvPr id="3067" name="Elbow Connector 55">
          <a:extLst>
            <a:ext uri="{FF2B5EF4-FFF2-40B4-BE49-F238E27FC236}">
              <a16:creationId xmlns:a16="http://schemas.microsoft.com/office/drawing/2014/main" id="{D207B1C0-71F6-4013-B1E5-F4A8FF7AC387}"/>
            </a:ext>
          </a:extLst>
        </xdr:cNvPr>
        <xdr:cNvCxnSpPr/>
      </xdr:nvCxnSpPr>
      <xdr:spPr>
        <a:xfrm rot="16200000" flipH="1">
          <a:off x="8274325" y="7514393"/>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113883</xdr:colOff>
      <xdr:row>39</xdr:row>
      <xdr:rowOff>93177</xdr:rowOff>
    </xdr:from>
    <xdr:to>
      <xdr:col>30</xdr:col>
      <xdr:colOff>209134</xdr:colOff>
      <xdr:row>40</xdr:row>
      <xdr:rowOff>184284</xdr:rowOff>
    </xdr:to>
    <xdr:cxnSp macro="">
      <xdr:nvCxnSpPr>
        <xdr:cNvPr id="3068" name="Elbow Connector 55">
          <a:extLst>
            <a:ext uri="{FF2B5EF4-FFF2-40B4-BE49-F238E27FC236}">
              <a16:creationId xmlns:a16="http://schemas.microsoft.com/office/drawing/2014/main" id="{3232DABC-9AC3-457D-A43D-065FBCA27BCB}"/>
            </a:ext>
          </a:extLst>
        </xdr:cNvPr>
        <xdr:cNvCxnSpPr/>
      </xdr:nvCxnSpPr>
      <xdr:spPr>
        <a:xfrm rot="16200000" flipH="1">
          <a:off x="8864461" y="752474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103532</xdr:colOff>
      <xdr:row>47</xdr:row>
      <xdr:rowOff>113887</xdr:rowOff>
    </xdr:from>
    <xdr:to>
      <xdr:col>4</xdr:col>
      <xdr:colOff>198783</xdr:colOff>
      <xdr:row>49</xdr:row>
      <xdr:rowOff>18636</xdr:rowOff>
    </xdr:to>
    <xdr:cxnSp macro="">
      <xdr:nvCxnSpPr>
        <xdr:cNvPr id="3036" name="Elbow Connector 55">
          <a:extLst>
            <a:ext uri="{FF2B5EF4-FFF2-40B4-BE49-F238E27FC236}">
              <a16:creationId xmlns:a16="http://schemas.microsoft.com/office/drawing/2014/main" id="{5D508FD6-8300-48E7-A02A-B33073AE1EE1}"/>
            </a:ext>
          </a:extLst>
        </xdr:cNvPr>
        <xdr:cNvCxnSpPr/>
      </xdr:nvCxnSpPr>
      <xdr:spPr>
        <a:xfrm rot="16200000" flipH="1">
          <a:off x="1120224" y="9036326"/>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144946</xdr:colOff>
      <xdr:row>47</xdr:row>
      <xdr:rowOff>93179</xdr:rowOff>
    </xdr:from>
    <xdr:to>
      <xdr:col>6</xdr:col>
      <xdr:colOff>240197</xdr:colOff>
      <xdr:row>48</xdr:row>
      <xdr:rowOff>184287</xdr:rowOff>
    </xdr:to>
    <xdr:cxnSp macro="">
      <xdr:nvCxnSpPr>
        <xdr:cNvPr id="3069" name="Elbow Connector 55">
          <a:extLst>
            <a:ext uri="{FF2B5EF4-FFF2-40B4-BE49-F238E27FC236}">
              <a16:creationId xmlns:a16="http://schemas.microsoft.com/office/drawing/2014/main" id="{A573014E-E7C7-466A-8C23-22227FEE5341}"/>
            </a:ext>
          </a:extLst>
        </xdr:cNvPr>
        <xdr:cNvCxnSpPr/>
      </xdr:nvCxnSpPr>
      <xdr:spPr>
        <a:xfrm rot="16200000" flipH="1">
          <a:off x="1782834" y="9015618"/>
          <a:ext cx="2774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116628</xdr:colOff>
      <xdr:row>23</xdr:row>
      <xdr:rowOff>68033</xdr:rowOff>
    </xdr:from>
    <xdr:to>
      <xdr:col>44</xdr:col>
      <xdr:colOff>211879</xdr:colOff>
      <xdr:row>24</xdr:row>
      <xdr:rowOff>167170</xdr:rowOff>
    </xdr:to>
    <xdr:cxnSp macro="">
      <xdr:nvCxnSpPr>
        <xdr:cNvPr id="3074" name="Elbow Connector 55">
          <a:extLst>
            <a:ext uri="{FF2B5EF4-FFF2-40B4-BE49-F238E27FC236}">
              <a16:creationId xmlns:a16="http://schemas.microsoft.com/office/drawing/2014/main" id="{DC52408A-3B37-4874-A825-B8E46E27BD7B}"/>
            </a:ext>
          </a:extLst>
        </xdr:cNvPr>
        <xdr:cNvCxnSpPr/>
      </xdr:nvCxnSpPr>
      <xdr:spPr>
        <a:xfrm rot="16200000" flipH="1">
          <a:off x="13070629" y="467696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126351</xdr:colOff>
      <xdr:row>31</xdr:row>
      <xdr:rowOff>68033</xdr:rowOff>
    </xdr:from>
    <xdr:to>
      <xdr:col>4</xdr:col>
      <xdr:colOff>221602</xdr:colOff>
      <xdr:row>32</xdr:row>
      <xdr:rowOff>167170</xdr:rowOff>
    </xdr:to>
    <xdr:cxnSp macro="">
      <xdr:nvCxnSpPr>
        <xdr:cNvPr id="3075" name="Elbow Connector 55">
          <a:extLst>
            <a:ext uri="{FF2B5EF4-FFF2-40B4-BE49-F238E27FC236}">
              <a16:creationId xmlns:a16="http://schemas.microsoft.com/office/drawing/2014/main" id="{0DDD5E99-534A-4D5F-99DC-EE3A9BE0C4B7}"/>
            </a:ext>
          </a:extLst>
        </xdr:cNvPr>
        <xdr:cNvCxnSpPr/>
      </xdr:nvCxnSpPr>
      <xdr:spPr>
        <a:xfrm rot="16200000" flipH="1">
          <a:off x="1174102" y="62320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136073</xdr:colOff>
      <xdr:row>31</xdr:row>
      <xdr:rowOff>87471</xdr:rowOff>
    </xdr:from>
    <xdr:to>
      <xdr:col>12</xdr:col>
      <xdr:colOff>231324</xdr:colOff>
      <xdr:row>32</xdr:row>
      <xdr:rowOff>186608</xdr:rowOff>
    </xdr:to>
    <xdr:cxnSp macro="">
      <xdr:nvCxnSpPr>
        <xdr:cNvPr id="3076" name="Elbow Connector 55">
          <a:extLst>
            <a:ext uri="{FF2B5EF4-FFF2-40B4-BE49-F238E27FC236}">
              <a16:creationId xmlns:a16="http://schemas.microsoft.com/office/drawing/2014/main" id="{A09A7C21-FC50-4C4D-BF28-1FD55A0293B2}"/>
            </a:ext>
          </a:extLst>
        </xdr:cNvPr>
        <xdr:cNvCxnSpPr/>
      </xdr:nvCxnSpPr>
      <xdr:spPr>
        <a:xfrm rot="16200000" flipH="1">
          <a:off x="3730303"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136067</xdr:colOff>
      <xdr:row>39</xdr:row>
      <xdr:rowOff>97190</xdr:rowOff>
    </xdr:from>
    <xdr:to>
      <xdr:col>8</xdr:col>
      <xdr:colOff>231318</xdr:colOff>
      <xdr:row>41</xdr:row>
      <xdr:rowOff>1939</xdr:rowOff>
    </xdr:to>
    <xdr:cxnSp macro="">
      <xdr:nvCxnSpPr>
        <xdr:cNvPr id="3077" name="Elbow Connector 55">
          <a:extLst>
            <a:ext uri="{FF2B5EF4-FFF2-40B4-BE49-F238E27FC236}">
              <a16:creationId xmlns:a16="http://schemas.microsoft.com/office/drawing/2014/main" id="{C14BDD77-B09F-40C1-8E04-731958D7149C}"/>
            </a:ext>
          </a:extLst>
        </xdr:cNvPr>
        <xdr:cNvCxnSpPr/>
      </xdr:nvCxnSpPr>
      <xdr:spPr>
        <a:xfrm rot="16200000" flipH="1">
          <a:off x="2457058" y="781632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126347</xdr:colOff>
      <xdr:row>31</xdr:row>
      <xdr:rowOff>87471</xdr:rowOff>
    </xdr:from>
    <xdr:to>
      <xdr:col>10</xdr:col>
      <xdr:colOff>221598</xdr:colOff>
      <xdr:row>32</xdr:row>
      <xdr:rowOff>186608</xdr:rowOff>
    </xdr:to>
    <xdr:cxnSp macro="">
      <xdr:nvCxnSpPr>
        <xdr:cNvPr id="3041" name="Elbow Connector 55">
          <a:extLst>
            <a:ext uri="{FF2B5EF4-FFF2-40B4-BE49-F238E27FC236}">
              <a16:creationId xmlns:a16="http://schemas.microsoft.com/office/drawing/2014/main" id="{CF565FC2-4D73-4B5D-8AE7-43B27E94D6D5}"/>
            </a:ext>
          </a:extLst>
        </xdr:cNvPr>
        <xdr:cNvCxnSpPr/>
      </xdr:nvCxnSpPr>
      <xdr:spPr>
        <a:xfrm rot="16200000" flipH="1">
          <a:off x="3088817" y="625150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145785</xdr:colOff>
      <xdr:row>31</xdr:row>
      <xdr:rowOff>97190</xdr:rowOff>
    </xdr:from>
    <xdr:to>
      <xdr:col>30</xdr:col>
      <xdr:colOff>241036</xdr:colOff>
      <xdr:row>33</xdr:row>
      <xdr:rowOff>1940</xdr:rowOff>
    </xdr:to>
    <xdr:cxnSp macro="">
      <xdr:nvCxnSpPr>
        <xdr:cNvPr id="3071" name="Elbow Connector 55">
          <a:extLst>
            <a:ext uri="{FF2B5EF4-FFF2-40B4-BE49-F238E27FC236}">
              <a16:creationId xmlns:a16="http://schemas.microsoft.com/office/drawing/2014/main" id="{02D54750-1F12-46E0-B4D8-E25D92926D3D}"/>
            </a:ext>
          </a:extLst>
        </xdr:cNvPr>
        <xdr:cNvCxnSpPr/>
      </xdr:nvCxnSpPr>
      <xdr:spPr>
        <a:xfrm rot="16200000" flipH="1">
          <a:off x="9610526" y="6416735"/>
          <a:ext cx="35184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126347</xdr:colOff>
      <xdr:row>31</xdr:row>
      <xdr:rowOff>126347</xdr:rowOff>
    </xdr:from>
    <xdr:to>
      <xdr:col>32</xdr:col>
      <xdr:colOff>221598</xdr:colOff>
      <xdr:row>33</xdr:row>
      <xdr:rowOff>31097</xdr:rowOff>
    </xdr:to>
    <xdr:cxnSp macro="">
      <xdr:nvCxnSpPr>
        <xdr:cNvPr id="3078" name="Elbow Connector 55">
          <a:extLst>
            <a:ext uri="{FF2B5EF4-FFF2-40B4-BE49-F238E27FC236}">
              <a16:creationId xmlns:a16="http://schemas.microsoft.com/office/drawing/2014/main" id="{FA321D06-3973-45B1-A819-48672D8E70E8}"/>
            </a:ext>
          </a:extLst>
        </xdr:cNvPr>
        <xdr:cNvCxnSpPr/>
      </xdr:nvCxnSpPr>
      <xdr:spPr>
        <a:xfrm rot="16200000" flipH="1">
          <a:off x="9698001" y="6290382"/>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126348</xdr:colOff>
      <xdr:row>39</xdr:row>
      <xdr:rowOff>126349</xdr:rowOff>
    </xdr:from>
    <xdr:to>
      <xdr:col>10</xdr:col>
      <xdr:colOff>221599</xdr:colOff>
      <xdr:row>41</xdr:row>
      <xdr:rowOff>31098</xdr:rowOff>
    </xdr:to>
    <xdr:cxnSp macro="">
      <xdr:nvCxnSpPr>
        <xdr:cNvPr id="3079" name="Elbow Connector 55">
          <a:extLst>
            <a:ext uri="{FF2B5EF4-FFF2-40B4-BE49-F238E27FC236}">
              <a16:creationId xmlns:a16="http://schemas.microsoft.com/office/drawing/2014/main" id="{43167463-4495-43F5-917B-740DADDC3F71}"/>
            </a:ext>
          </a:extLst>
        </xdr:cNvPr>
        <xdr:cNvCxnSpPr/>
      </xdr:nvCxnSpPr>
      <xdr:spPr>
        <a:xfrm rot="16200000" flipH="1">
          <a:off x="3088818" y="7845486"/>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145793</xdr:colOff>
      <xdr:row>23</xdr:row>
      <xdr:rowOff>68035</xdr:rowOff>
    </xdr:from>
    <xdr:to>
      <xdr:col>40</xdr:col>
      <xdr:colOff>241044</xdr:colOff>
      <xdr:row>24</xdr:row>
      <xdr:rowOff>167172</xdr:rowOff>
    </xdr:to>
    <xdr:cxnSp macro="">
      <xdr:nvCxnSpPr>
        <xdr:cNvPr id="3081" name="Elbow Connector 55">
          <a:extLst>
            <a:ext uri="{FF2B5EF4-FFF2-40B4-BE49-F238E27FC236}">
              <a16:creationId xmlns:a16="http://schemas.microsoft.com/office/drawing/2014/main" id="{F3FC129A-A8EE-413E-8623-3DEC68A2CF25}"/>
            </a:ext>
          </a:extLst>
        </xdr:cNvPr>
        <xdr:cNvCxnSpPr/>
      </xdr:nvCxnSpPr>
      <xdr:spPr>
        <a:xfrm rot="16200000" flipH="1">
          <a:off x="12069539" y="4676968"/>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155505</xdr:colOff>
      <xdr:row>23</xdr:row>
      <xdr:rowOff>58314</xdr:rowOff>
    </xdr:from>
    <xdr:to>
      <xdr:col>42</xdr:col>
      <xdr:colOff>250756</xdr:colOff>
      <xdr:row>24</xdr:row>
      <xdr:rowOff>157451</xdr:rowOff>
    </xdr:to>
    <xdr:cxnSp macro="">
      <xdr:nvCxnSpPr>
        <xdr:cNvPr id="3082" name="Elbow Connector 55">
          <a:extLst>
            <a:ext uri="{FF2B5EF4-FFF2-40B4-BE49-F238E27FC236}">
              <a16:creationId xmlns:a16="http://schemas.microsoft.com/office/drawing/2014/main" id="{23E2B2D8-8F2F-4ACF-810D-72331501EB5E}"/>
            </a:ext>
          </a:extLst>
        </xdr:cNvPr>
        <xdr:cNvCxnSpPr/>
      </xdr:nvCxnSpPr>
      <xdr:spPr>
        <a:xfrm rot="16200000" flipH="1">
          <a:off x="12672133" y="4667247"/>
          <a:ext cx="29352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145792</xdr:colOff>
      <xdr:row>23</xdr:row>
      <xdr:rowOff>77756</xdr:rowOff>
    </xdr:from>
    <xdr:to>
      <xdr:col>22</xdr:col>
      <xdr:colOff>223546</xdr:colOff>
      <xdr:row>24</xdr:row>
      <xdr:rowOff>174952</xdr:rowOff>
    </xdr:to>
    <xdr:cxnSp macro="">
      <xdr:nvCxnSpPr>
        <xdr:cNvPr id="3034" name="Elbow Connector 55">
          <a:extLst>
            <a:ext uri="{FF2B5EF4-FFF2-40B4-BE49-F238E27FC236}">
              <a16:creationId xmlns:a16="http://schemas.microsoft.com/office/drawing/2014/main" id="{4E7DBD78-86EC-4316-BDA7-1D9E7A1E10FB}"/>
            </a:ext>
          </a:extLst>
        </xdr:cNvPr>
        <xdr:cNvCxnSpPr/>
      </xdr:nvCxnSpPr>
      <xdr:spPr>
        <a:xfrm rot="16200000" flipH="1">
          <a:off x="6784132" y="4791661"/>
          <a:ext cx="349900" cy="7775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155510</xdr:colOff>
      <xdr:row>23</xdr:row>
      <xdr:rowOff>116632</xdr:rowOff>
    </xdr:from>
    <xdr:to>
      <xdr:col>24</xdr:col>
      <xdr:colOff>250761</xdr:colOff>
      <xdr:row>25</xdr:row>
      <xdr:rowOff>21382</xdr:rowOff>
    </xdr:to>
    <xdr:cxnSp macro="">
      <xdr:nvCxnSpPr>
        <xdr:cNvPr id="3080" name="Elbow Connector 55">
          <a:extLst>
            <a:ext uri="{FF2B5EF4-FFF2-40B4-BE49-F238E27FC236}">
              <a16:creationId xmlns:a16="http://schemas.microsoft.com/office/drawing/2014/main" id="{FA29D139-E7EB-442D-94CC-469C5914D17D}"/>
            </a:ext>
          </a:extLst>
        </xdr:cNvPr>
        <xdr:cNvCxnSpPr/>
      </xdr:nvCxnSpPr>
      <xdr:spPr>
        <a:xfrm rot="16200000" flipH="1">
          <a:off x="7423669" y="482275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184673</xdr:colOff>
      <xdr:row>31</xdr:row>
      <xdr:rowOff>77754</xdr:rowOff>
    </xdr:from>
    <xdr:to>
      <xdr:col>14</xdr:col>
      <xdr:colOff>279924</xdr:colOff>
      <xdr:row>32</xdr:row>
      <xdr:rowOff>176891</xdr:rowOff>
    </xdr:to>
    <xdr:cxnSp macro="">
      <xdr:nvCxnSpPr>
        <xdr:cNvPr id="3097" name="Elbow Connector 55">
          <a:extLst>
            <a:ext uri="{FF2B5EF4-FFF2-40B4-BE49-F238E27FC236}">
              <a16:creationId xmlns:a16="http://schemas.microsoft.com/office/drawing/2014/main" id="{18F628D6-E7DC-46B4-A7A9-F27858962821}"/>
            </a:ext>
          </a:extLst>
        </xdr:cNvPr>
        <xdr:cNvCxnSpPr/>
      </xdr:nvCxnSpPr>
      <xdr:spPr>
        <a:xfrm rot="16200000" flipH="1">
          <a:off x="4540971" y="6254333"/>
          <a:ext cx="353876" cy="95251"/>
        </a:xfrm>
        <a:prstGeom prst="bentConnector3">
          <a:avLst>
            <a:gd name="adj1" fmla="val 56818"/>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145795</xdr:colOff>
      <xdr:row>39</xdr:row>
      <xdr:rowOff>58314</xdr:rowOff>
    </xdr:from>
    <xdr:to>
      <xdr:col>12</xdr:col>
      <xdr:colOff>241046</xdr:colOff>
      <xdr:row>40</xdr:row>
      <xdr:rowOff>157451</xdr:rowOff>
    </xdr:to>
    <xdr:cxnSp macro="">
      <xdr:nvCxnSpPr>
        <xdr:cNvPr id="3099" name="Elbow Connector 55">
          <a:extLst>
            <a:ext uri="{FF2B5EF4-FFF2-40B4-BE49-F238E27FC236}">
              <a16:creationId xmlns:a16="http://schemas.microsoft.com/office/drawing/2014/main" id="{1A24C430-A724-4D45-9B5D-839A20C4643F}"/>
            </a:ext>
          </a:extLst>
        </xdr:cNvPr>
        <xdr:cNvCxnSpPr/>
      </xdr:nvCxnSpPr>
      <xdr:spPr>
        <a:xfrm rot="16200000" flipH="1">
          <a:off x="3681709" y="7991277"/>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165231</xdr:colOff>
      <xdr:row>39</xdr:row>
      <xdr:rowOff>68033</xdr:rowOff>
    </xdr:from>
    <xdr:to>
      <xdr:col>14</xdr:col>
      <xdr:colOff>260482</xdr:colOff>
      <xdr:row>40</xdr:row>
      <xdr:rowOff>167170</xdr:rowOff>
    </xdr:to>
    <xdr:cxnSp macro="">
      <xdr:nvCxnSpPr>
        <xdr:cNvPr id="3100" name="Elbow Connector 55">
          <a:extLst>
            <a:ext uri="{FF2B5EF4-FFF2-40B4-BE49-F238E27FC236}">
              <a16:creationId xmlns:a16="http://schemas.microsoft.com/office/drawing/2014/main" id="{C43DA68F-C29E-46EA-ACB6-5D550A216CDB}"/>
            </a:ext>
          </a:extLst>
        </xdr:cNvPr>
        <xdr:cNvCxnSpPr/>
      </xdr:nvCxnSpPr>
      <xdr:spPr>
        <a:xfrm rot="16200000" flipH="1">
          <a:off x="4323186" y="800099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126356</xdr:colOff>
      <xdr:row>39</xdr:row>
      <xdr:rowOff>77757</xdr:rowOff>
    </xdr:from>
    <xdr:to>
      <xdr:col>6</xdr:col>
      <xdr:colOff>223546</xdr:colOff>
      <xdr:row>40</xdr:row>
      <xdr:rowOff>184668</xdr:rowOff>
    </xdr:to>
    <xdr:cxnSp macro="">
      <xdr:nvCxnSpPr>
        <xdr:cNvPr id="3101" name="Elbow Connector 55">
          <a:extLst>
            <a:ext uri="{FF2B5EF4-FFF2-40B4-BE49-F238E27FC236}">
              <a16:creationId xmlns:a16="http://schemas.microsoft.com/office/drawing/2014/main" id="{A1EBB067-17D5-4C89-863B-077A2584D1C7}"/>
            </a:ext>
          </a:extLst>
        </xdr:cNvPr>
        <xdr:cNvCxnSpPr/>
      </xdr:nvCxnSpPr>
      <xdr:spPr>
        <a:xfrm rot="16200000" flipH="1">
          <a:off x="1764072" y="8013638"/>
          <a:ext cx="35961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31</xdr:row>
      <xdr:rowOff>38876</xdr:rowOff>
    </xdr:from>
    <xdr:to>
      <xdr:col>16</xdr:col>
      <xdr:colOff>211879</xdr:colOff>
      <xdr:row>32</xdr:row>
      <xdr:rowOff>138013</xdr:rowOff>
    </xdr:to>
    <xdr:cxnSp macro="">
      <xdr:nvCxnSpPr>
        <xdr:cNvPr id="3086" name="Elbow Connector 55">
          <a:extLst>
            <a:ext uri="{FF2B5EF4-FFF2-40B4-BE49-F238E27FC236}">
              <a16:creationId xmlns:a16="http://schemas.microsoft.com/office/drawing/2014/main" id="{2A29B838-0742-4CCC-B671-D1F86673E62F}"/>
            </a:ext>
          </a:extLst>
        </xdr:cNvPr>
        <xdr:cNvCxnSpPr/>
      </xdr:nvCxnSpPr>
      <xdr:spPr>
        <a:xfrm rot="16200000" flipH="1">
          <a:off x="4896624"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145785</xdr:colOff>
      <xdr:row>31</xdr:row>
      <xdr:rowOff>38876</xdr:rowOff>
    </xdr:from>
    <xdr:to>
      <xdr:col>20</xdr:col>
      <xdr:colOff>241036</xdr:colOff>
      <xdr:row>32</xdr:row>
      <xdr:rowOff>138013</xdr:rowOff>
    </xdr:to>
    <xdr:cxnSp macro="">
      <xdr:nvCxnSpPr>
        <xdr:cNvPr id="3089" name="Elbow Connector 55">
          <a:extLst>
            <a:ext uri="{FF2B5EF4-FFF2-40B4-BE49-F238E27FC236}">
              <a16:creationId xmlns:a16="http://schemas.microsoft.com/office/drawing/2014/main" id="{AF28924B-A856-4E92-90CF-69AD1609908E}"/>
            </a:ext>
          </a:extLst>
        </xdr:cNvPr>
        <xdr:cNvCxnSpPr/>
      </xdr:nvCxnSpPr>
      <xdr:spPr>
        <a:xfrm rot="16200000" flipH="1">
          <a:off x="6169862" y="635842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145786</xdr:colOff>
      <xdr:row>31</xdr:row>
      <xdr:rowOff>87471</xdr:rowOff>
    </xdr:from>
    <xdr:to>
      <xdr:col>26</xdr:col>
      <xdr:colOff>241037</xdr:colOff>
      <xdr:row>32</xdr:row>
      <xdr:rowOff>186608</xdr:rowOff>
    </xdr:to>
    <xdr:cxnSp macro="">
      <xdr:nvCxnSpPr>
        <xdr:cNvPr id="3091" name="Elbow Connector 55">
          <a:extLst>
            <a:ext uri="{FF2B5EF4-FFF2-40B4-BE49-F238E27FC236}">
              <a16:creationId xmlns:a16="http://schemas.microsoft.com/office/drawing/2014/main" id="{DB986407-9D2E-4C3C-9F47-D72FD7343DC4}"/>
            </a:ext>
          </a:extLst>
        </xdr:cNvPr>
        <xdr:cNvCxnSpPr/>
      </xdr:nvCxnSpPr>
      <xdr:spPr>
        <a:xfrm rot="16200000" flipH="1">
          <a:off x="8035986"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155506</xdr:colOff>
      <xdr:row>31</xdr:row>
      <xdr:rowOff>87471</xdr:rowOff>
    </xdr:from>
    <xdr:to>
      <xdr:col>28</xdr:col>
      <xdr:colOff>250757</xdr:colOff>
      <xdr:row>32</xdr:row>
      <xdr:rowOff>186608</xdr:rowOff>
    </xdr:to>
    <xdr:cxnSp macro="">
      <xdr:nvCxnSpPr>
        <xdr:cNvPr id="3092" name="Elbow Connector 55">
          <a:extLst>
            <a:ext uri="{FF2B5EF4-FFF2-40B4-BE49-F238E27FC236}">
              <a16:creationId xmlns:a16="http://schemas.microsoft.com/office/drawing/2014/main" id="{2D4B4509-F890-4FEE-966D-CCC1292D6F2E}"/>
            </a:ext>
          </a:extLst>
        </xdr:cNvPr>
        <xdr:cNvCxnSpPr/>
      </xdr:nvCxnSpPr>
      <xdr:spPr>
        <a:xfrm rot="16200000" flipH="1">
          <a:off x="8726063" y="6407016"/>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155505</xdr:colOff>
      <xdr:row>31</xdr:row>
      <xdr:rowOff>97190</xdr:rowOff>
    </xdr:from>
    <xdr:to>
      <xdr:col>36</xdr:col>
      <xdr:colOff>250756</xdr:colOff>
      <xdr:row>33</xdr:row>
      <xdr:rowOff>1939</xdr:rowOff>
    </xdr:to>
    <xdr:cxnSp macro="">
      <xdr:nvCxnSpPr>
        <xdr:cNvPr id="3093" name="Elbow Connector 55">
          <a:extLst>
            <a:ext uri="{FF2B5EF4-FFF2-40B4-BE49-F238E27FC236}">
              <a16:creationId xmlns:a16="http://schemas.microsoft.com/office/drawing/2014/main" id="{35E5EC13-20A3-4A37-AAD9-30B02685FF3C}"/>
            </a:ext>
          </a:extLst>
        </xdr:cNvPr>
        <xdr:cNvCxnSpPr/>
      </xdr:nvCxnSpPr>
      <xdr:spPr>
        <a:xfrm rot="16200000" flipH="1">
          <a:off x="11243383" y="6416735"/>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126347</xdr:colOff>
      <xdr:row>31</xdr:row>
      <xdr:rowOff>48595</xdr:rowOff>
    </xdr:from>
    <xdr:to>
      <xdr:col>40</xdr:col>
      <xdr:colOff>221598</xdr:colOff>
      <xdr:row>32</xdr:row>
      <xdr:rowOff>147732</xdr:rowOff>
    </xdr:to>
    <xdr:cxnSp macro="">
      <xdr:nvCxnSpPr>
        <xdr:cNvPr id="3094" name="Elbow Connector 55">
          <a:extLst>
            <a:ext uri="{FF2B5EF4-FFF2-40B4-BE49-F238E27FC236}">
              <a16:creationId xmlns:a16="http://schemas.microsoft.com/office/drawing/2014/main" id="{FD210ECA-7567-433B-9005-7F53915A9B00}"/>
            </a:ext>
          </a:extLst>
        </xdr:cNvPr>
        <xdr:cNvCxnSpPr/>
      </xdr:nvCxnSpPr>
      <xdr:spPr>
        <a:xfrm rot="16200000" flipH="1">
          <a:off x="12458307" y="636814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116628</xdr:colOff>
      <xdr:row>23</xdr:row>
      <xdr:rowOff>58315</xdr:rowOff>
    </xdr:from>
    <xdr:to>
      <xdr:col>16</xdr:col>
      <xdr:colOff>211879</xdr:colOff>
      <xdr:row>24</xdr:row>
      <xdr:rowOff>157452</xdr:rowOff>
    </xdr:to>
    <xdr:cxnSp macro="">
      <xdr:nvCxnSpPr>
        <xdr:cNvPr id="3095" name="Elbow Connector 55">
          <a:extLst>
            <a:ext uri="{FF2B5EF4-FFF2-40B4-BE49-F238E27FC236}">
              <a16:creationId xmlns:a16="http://schemas.microsoft.com/office/drawing/2014/main" id="{F7C1002E-F911-49A0-92F1-54D9580FECAC}"/>
            </a:ext>
          </a:extLst>
        </xdr:cNvPr>
        <xdr:cNvCxnSpPr/>
      </xdr:nvCxnSpPr>
      <xdr:spPr>
        <a:xfrm rot="16200000" flipH="1">
          <a:off x="4896624"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126349</xdr:colOff>
      <xdr:row>23</xdr:row>
      <xdr:rowOff>58315</xdr:rowOff>
    </xdr:from>
    <xdr:to>
      <xdr:col>36</xdr:col>
      <xdr:colOff>221600</xdr:colOff>
      <xdr:row>24</xdr:row>
      <xdr:rowOff>157452</xdr:rowOff>
    </xdr:to>
    <xdr:cxnSp macro="">
      <xdr:nvCxnSpPr>
        <xdr:cNvPr id="3096" name="Elbow Connector 55">
          <a:extLst>
            <a:ext uri="{FF2B5EF4-FFF2-40B4-BE49-F238E27FC236}">
              <a16:creationId xmlns:a16="http://schemas.microsoft.com/office/drawing/2014/main" id="{7A3D2B4E-28FE-4571-BB31-1F52AA665A12}"/>
            </a:ext>
          </a:extLst>
        </xdr:cNvPr>
        <xdr:cNvCxnSpPr/>
      </xdr:nvCxnSpPr>
      <xdr:spPr>
        <a:xfrm rot="16200000" flipH="1">
          <a:off x="11214227" y="476444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145790</xdr:colOff>
      <xdr:row>23</xdr:row>
      <xdr:rowOff>48595</xdr:rowOff>
    </xdr:from>
    <xdr:to>
      <xdr:col>32</xdr:col>
      <xdr:colOff>241041</xdr:colOff>
      <xdr:row>24</xdr:row>
      <xdr:rowOff>147732</xdr:rowOff>
    </xdr:to>
    <xdr:cxnSp macro="">
      <xdr:nvCxnSpPr>
        <xdr:cNvPr id="3098" name="Elbow Connector 55">
          <a:extLst>
            <a:ext uri="{FF2B5EF4-FFF2-40B4-BE49-F238E27FC236}">
              <a16:creationId xmlns:a16="http://schemas.microsoft.com/office/drawing/2014/main" id="{E9C2BF15-FA82-4853-B66D-AF62EB552947}"/>
            </a:ext>
          </a:extLst>
        </xdr:cNvPr>
        <xdr:cNvCxnSpPr/>
      </xdr:nvCxnSpPr>
      <xdr:spPr>
        <a:xfrm rot="16200000" flipH="1">
          <a:off x="9989587"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136067</xdr:colOff>
      <xdr:row>23</xdr:row>
      <xdr:rowOff>48595</xdr:rowOff>
    </xdr:from>
    <xdr:to>
      <xdr:col>34</xdr:col>
      <xdr:colOff>231318</xdr:colOff>
      <xdr:row>24</xdr:row>
      <xdr:rowOff>147732</xdr:rowOff>
    </xdr:to>
    <xdr:cxnSp macro="">
      <xdr:nvCxnSpPr>
        <xdr:cNvPr id="3102" name="Elbow Connector 55">
          <a:extLst>
            <a:ext uri="{FF2B5EF4-FFF2-40B4-BE49-F238E27FC236}">
              <a16:creationId xmlns:a16="http://schemas.microsoft.com/office/drawing/2014/main" id="{E6C7B029-D1CA-4078-8700-28BC479D627E}"/>
            </a:ext>
          </a:extLst>
        </xdr:cNvPr>
        <xdr:cNvCxnSpPr/>
      </xdr:nvCxnSpPr>
      <xdr:spPr>
        <a:xfrm rot="16200000" flipH="1">
          <a:off x="10601905" y="475472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145785</xdr:colOff>
      <xdr:row>47</xdr:row>
      <xdr:rowOff>38876</xdr:rowOff>
    </xdr:from>
    <xdr:to>
      <xdr:col>42</xdr:col>
      <xdr:colOff>241036</xdr:colOff>
      <xdr:row>48</xdr:row>
      <xdr:rowOff>129984</xdr:rowOff>
    </xdr:to>
    <xdr:cxnSp macro="">
      <xdr:nvCxnSpPr>
        <xdr:cNvPr id="3103" name="Elbow Connector 55">
          <a:extLst>
            <a:ext uri="{FF2B5EF4-FFF2-40B4-BE49-F238E27FC236}">
              <a16:creationId xmlns:a16="http://schemas.microsoft.com/office/drawing/2014/main" id="{1FFF3A3D-8D06-425B-AAAA-2EA846AC27BC}"/>
            </a:ext>
          </a:extLst>
        </xdr:cNvPr>
        <xdr:cNvCxnSpPr/>
      </xdr:nvCxnSpPr>
      <xdr:spPr>
        <a:xfrm rot="16200000" flipH="1">
          <a:off x="13103801"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136066</xdr:colOff>
      <xdr:row>47</xdr:row>
      <xdr:rowOff>38876</xdr:rowOff>
    </xdr:from>
    <xdr:to>
      <xdr:col>44</xdr:col>
      <xdr:colOff>231317</xdr:colOff>
      <xdr:row>48</xdr:row>
      <xdr:rowOff>129984</xdr:rowOff>
    </xdr:to>
    <xdr:cxnSp macro="">
      <xdr:nvCxnSpPr>
        <xdr:cNvPr id="3104" name="Elbow Connector 55">
          <a:extLst>
            <a:ext uri="{FF2B5EF4-FFF2-40B4-BE49-F238E27FC236}">
              <a16:creationId xmlns:a16="http://schemas.microsoft.com/office/drawing/2014/main" id="{55B9CEA6-1F61-45F8-9A98-96416FD3ED1A}"/>
            </a:ext>
          </a:extLst>
        </xdr:cNvPr>
        <xdr:cNvCxnSpPr/>
      </xdr:nvCxnSpPr>
      <xdr:spPr>
        <a:xfrm rot="16200000" flipH="1">
          <a:off x="13832755" y="9581243"/>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126347</xdr:colOff>
      <xdr:row>55</xdr:row>
      <xdr:rowOff>38876</xdr:rowOff>
    </xdr:from>
    <xdr:to>
      <xdr:col>2</xdr:col>
      <xdr:colOff>221598</xdr:colOff>
      <xdr:row>56</xdr:row>
      <xdr:rowOff>129984</xdr:rowOff>
    </xdr:to>
    <xdr:cxnSp macro="">
      <xdr:nvCxnSpPr>
        <xdr:cNvPr id="3105" name="Elbow Connector 55">
          <a:extLst>
            <a:ext uri="{FF2B5EF4-FFF2-40B4-BE49-F238E27FC236}">
              <a16:creationId xmlns:a16="http://schemas.microsoft.com/office/drawing/2014/main" id="{D0345C01-434E-4037-80D4-39551AA270BE}"/>
            </a:ext>
          </a:extLst>
        </xdr:cNvPr>
        <xdr:cNvCxnSpPr/>
      </xdr:nvCxnSpPr>
      <xdr:spPr>
        <a:xfrm rot="16200000" flipH="1">
          <a:off x="526914" y="11194661"/>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145791</xdr:colOff>
      <xdr:row>55</xdr:row>
      <xdr:rowOff>77752</xdr:rowOff>
    </xdr:from>
    <xdr:to>
      <xdr:col>6</xdr:col>
      <xdr:colOff>241042</xdr:colOff>
      <xdr:row>56</xdr:row>
      <xdr:rowOff>168860</xdr:rowOff>
    </xdr:to>
    <xdr:cxnSp macro="">
      <xdr:nvCxnSpPr>
        <xdr:cNvPr id="3106" name="Elbow Connector 55">
          <a:extLst>
            <a:ext uri="{FF2B5EF4-FFF2-40B4-BE49-F238E27FC236}">
              <a16:creationId xmlns:a16="http://schemas.microsoft.com/office/drawing/2014/main" id="{BB11E20E-8D45-48B0-B617-07217F51B4E2}"/>
            </a:ext>
          </a:extLst>
        </xdr:cNvPr>
        <xdr:cNvCxnSpPr/>
      </xdr:nvCxnSpPr>
      <xdr:spPr>
        <a:xfrm rot="16200000" flipH="1">
          <a:off x="1790440" y="11233537"/>
          <a:ext cx="34381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116628</xdr:colOff>
      <xdr:row>55</xdr:row>
      <xdr:rowOff>38876</xdr:rowOff>
    </xdr:from>
    <xdr:to>
      <xdr:col>12</xdr:col>
      <xdr:colOff>211879</xdr:colOff>
      <xdr:row>56</xdr:row>
      <xdr:rowOff>129983</xdr:rowOff>
    </xdr:to>
    <xdr:cxnSp macro="">
      <xdr:nvCxnSpPr>
        <xdr:cNvPr id="3107" name="Elbow Connector 55">
          <a:extLst>
            <a:ext uri="{FF2B5EF4-FFF2-40B4-BE49-F238E27FC236}">
              <a16:creationId xmlns:a16="http://schemas.microsoft.com/office/drawing/2014/main" id="{EFF454D0-E625-4397-8E4E-B3A8C4794212}"/>
            </a:ext>
          </a:extLst>
        </xdr:cNvPr>
        <xdr:cNvCxnSpPr/>
      </xdr:nvCxnSpPr>
      <xdr:spPr>
        <a:xfrm rot="16200000" flipH="1">
          <a:off x="3656557"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116630</xdr:colOff>
      <xdr:row>55</xdr:row>
      <xdr:rowOff>48595</xdr:rowOff>
    </xdr:from>
    <xdr:to>
      <xdr:col>16</xdr:col>
      <xdr:colOff>211881</xdr:colOff>
      <xdr:row>56</xdr:row>
      <xdr:rowOff>139702</xdr:rowOff>
    </xdr:to>
    <xdr:cxnSp macro="">
      <xdr:nvCxnSpPr>
        <xdr:cNvPr id="3108" name="Elbow Connector 55">
          <a:extLst>
            <a:ext uri="{FF2B5EF4-FFF2-40B4-BE49-F238E27FC236}">
              <a16:creationId xmlns:a16="http://schemas.microsoft.com/office/drawing/2014/main" id="{11AEBB84-7C8C-4A91-B442-34A10DE62686}"/>
            </a:ext>
          </a:extLst>
        </xdr:cNvPr>
        <xdr:cNvCxnSpPr/>
      </xdr:nvCxnSpPr>
      <xdr:spPr>
        <a:xfrm rot="16200000" flipH="1">
          <a:off x="4900641" y="1120438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126349</xdr:colOff>
      <xdr:row>55</xdr:row>
      <xdr:rowOff>58315</xdr:rowOff>
    </xdr:from>
    <xdr:to>
      <xdr:col>10</xdr:col>
      <xdr:colOff>221600</xdr:colOff>
      <xdr:row>56</xdr:row>
      <xdr:rowOff>149422</xdr:rowOff>
    </xdr:to>
    <xdr:cxnSp macro="">
      <xdr:nvCxnSpPr>
        <xdr:cNvPr id="3109" name="Elbow Connector 55">
          <a:extLst>
            <a:ext uri="{FF2B5EF4-FFF2-40B4-BE49-F238E27FC236}">
              <a16:creationId xmlns:a16="http://schemas.microsoft.com/office/drawing/2014/main" id="{1774A601-FDE2-4EDC-9C27-12F6AEA422FD}"/>
            </a:ext>
          </a:extLst>
        </xdr:cNvPr>
        <xdr:cNvCxnSpPr/>
      </xdr:nvCxnSpPr>
      <xdr:spPr>
        <a:xfrm rot="16200000" flipH="1">
          <a:off x="3044237" y="11214100"/>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116628</xdr:colOff>
      <xdr:row>55</xdr:row>
      <xdr:rowOff>77754</xdr:rowOff>
    </xdr:from>
    <xdr:to>
      <xdr:col>8</xdr:col>
      <xdr:colOff>211879</xdr:colOff>
      <xdr:row>56</xdr:row>
      <xdr:rowOff>168861</xdr:rowOff>
    </xdr:to>
    <xdr:cxnSp macro="">
      <xdr:nvCxnSpPr>
        <xdr:cNvPr id="3110" name="Elbow Connector 55">
          <a:extLst>
            <a:ext uri="{FF2B5EF4-FFF2-40B4-BE49-F238E27FC236}">
              <a16:creationId xmlns:a16="http://schemas.microsoft.com/office/drawing/2014/main" id="{A94ED1BB-8C7A-4DF4-8239-A5ABAF625D76}"/>
            </a:ext>
          </a:extLst>
        </xdr:cNvPr>
        <xdr:cNvCxnSpPr/>
      </xdr:nvCxnSpPr>
      <xdr:spPr>
        <a:xfrm rot="16200000" flipH="1">
          <a:off x="2412476" y="11233539"/>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126347</xdr:colOff>
      <xdr:row>55</xdr:row>
      <xdr:rowOff>38876</xdr:rowOff>
    </xdr:from>
    <xdr:to>
      <xdr:col>4</xdr:col>
      <xdr:colOff>221598</xdr:colOff>
      <xdr:row>56</xdr:row>
      <xdr:rowOff>129983</xdr:rowOff>
    </xdr:to>
    <xdr:cxnSp macro="">
      <xdr:nvCxnSpPr>
        <xdr:cNvPr id="3111" name="Elbow Connector 55">
          <a:extLst>
            <a:ext uri="{FF2B5EF4-FFF2-40B4-BE49-F238E27FC236}">
              <a16:creationId xmlns:a16="http://schemas.microsoft.com/office/drawing/2014/main" id="{7BB830AE-D6C1-4411-BE88-D7546C9AEB5C}"/>
            </a:ext>
          </a:extLst>
        </xdr:cNvPr>
        <xdr:cNvCxnSpPr/>
      </xdr:nvCxnSpPr>
      <xdr:spPr>
        <a:xfrm rot="16200000" flipH="1">
          <a:off x="1148955" y="11194661"/>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136068</xdr:colOff>
      <xdr:row>71</xdr:row>
      <xdr:rowOff>38876</xdr:rowOff>
    </xdr:from>
    <xdr:to>
      <xdr:col>4</xdr:col>
      <xdr:colOff>231319</xdr:colOff>
      <xdr:row>72</xdr:row>
      <xdr:rowOff>129983</xdr:rowOff>
    </xdr:to>
    <xdr:cxnSp macro="">
      <xdr:nvCxnSpPr>
        <xdr:cNvPr id="3112" name="Elbow Connector 55">
          <a:extLst>
            <a:ext uri="{FF2B5EF4-FFF2-40B4-BE49-F238E27FC236}">
              <a16:creationId xmlns:a16="http://schemas.microsoft.com/office/drawing/2014/main" id="{8102BBC2-4A3B-444B-8CEB-5C5F7F2E00C6}"/>
            </a:ext>
          </a:extLst>
        </xdr:cNvPr>
        <xdr:cNvCxnSpPr/>
      </xdr:nvCxnSpPr>
      <xdr:spPr>
        <a:xfrm rot="16200000" flipH="1">
          <a:off x="1158676" y="14421498"/>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145790</xdr:colOff>
      <xdr:row>71</xdr:row>
      <xdr:rowOff>48595</xdr:rowOff>
    </xdr:from>
    <xdr:to>
      <xdr:col>36</xdr:col>
      <xdr:colOff>241041</xdr:colOff>
      <xdr:row>72</xdr:row>
      <xdr:rowOff>139702</xdr:rowOff>
    </xdr:to>
    <xdr:cxnSp macro="">
      <xdr:nvCxnSpPr>
        <xdr:cNvPr id="3113" name="Elbow Connector 55">
          <a:extLst>
            <a:ext uri="{FF2B5EF4-FFF2-40B4-BE49-F238E27FC236}">
              <a16:creationId xmlns:a16="http://schemas.microsoft.com/office/drawing/2014/main" id="{A301004D-8B18-4615-99A1-DE255EDF3F7D}"/>
            </a:ext>
          </a:extLst>
        </xdr:cNvPr>
        <xdr:cNvCxnSpPr/>
      </xdr:nvCxnSpPr>
      <xdr:spPr>
        <a:xfrm rot="16200000" flipH="1">
          <a:off x="11237683" y="14431217"/>
          <a:ext cx="34381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155510</xdr:colOff>
      <xdr:row>63</xdr:row>
      <xdr:rowOff>48595</xdr:rowOff>
    </xdr:from>
    <xdr:to>
      <xdr:col>38</xdr:col>
      <xdr:colOff>250761</xdr:colOff>
      <xdr:row>64</xdr:row>
      <xdr:rowOff>147731</xdr:rowOff>
    </xdr:to>
    <xdr:cxnSp macro="">
      <xdr:nvCxnSpPr>
        <xdr:cNvPr id="3114" name="Elbow Connector 55">
          <a:extLst>
            <a:ext uri="{FF2B5EF4-FFF2-40B4-BE49-F238E27FC236}">
              <a16:creationId xmlns:a16="http://schemas.microsoft.com/office/drawing/2014/main" id="{247C84EC-F2CB-4C53-B89E-62B332429399}"/>
            </a:ext>
          </a:extLst>
        </xdr:cNvPr>
        <xdr:cNvCxnSpPr/>
      </xdr:nvCxnSpPr>
      <xdr:spPr>
        <a:xfrm rot="16200000" flipH="1">
          <a:off x="11865429"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63</xdr:row>
      <xdr:rowOff>48595</xdr:rowOff>
    </xdr:from>
    <xdr:to>
      <xdr:col>40</xdr:col>
      <xdr:colOff>241036</xdr:colOff>
      <xdr:row>64</xdr:row>
      <xdr:rowOff>147731</xdr:rowOff>
    </xdr:to>
    <xdr:cxnSp macro="">
      <xdr:nvCxnSpPr>
        <xdr:cNvPr id="3115" name="Elbow Connector 55">
          <a:extLst>
            <a:ext uri="{FF2B5EF4-FFF2-40B4-BE49-F238E27FC236}">
              <a16:creationId xmlns:a16="http://schemas.microsoft.com/office/drawing/2014/main" id="{AF9D5302-45F4-45F2-B04B-3364B902065F}"/>
            </a:ext>
          </a:extLst>
        </xdr:cNvPr>
        <xdr:cNvCxnSpPr/>
      </xdr:nvCxnSpPr>
      <xdr:spPr>
        <a:xfrm rot="16200000" flipH="1">
          <a:off x="12477745" y="128218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145787</xdr:colOff>
      <xdr:row>63</xdr:row>
      <xdr:rowOff>77753</xdr:rowOff>
    </xdr:from>
    <xdr:to>
      <xdr:col>42</xdr:col>
      <xdr:colOff>241038</xdr:colOff>
      <xdr:row>64</xdr:row>
      <xdr:rowOff>176889</xdr:rowOff>
    </xdr:to>
    <xdr:cxnSp macro="">
      <xdr:nvCxnSpPr>
        <xdr:cNvPr id="3116" name="Elbow Connector 55">
          <a:extLst>
            <a:ext uri="{FF2B5EF4-FFF2-40B4-BE49-F238E27FC236}">
              <a16:creationId xmlns:a16="http://schemas.microsoft.com/office/drawing/2014/main" id="{3FF0A8A8-C053-4004-BBED-55AE3629B8FE}"/>
            </a:ext>
          </a:extLst>
        </xdr:cNvPr>
        <xdr:cNvCxnSpPr/>
      </xdr:nvCxnSpPr>
      <xdr:spPr>
        <a:xfrm rot="16200000" flipH="1">
          <a:off x="13099788" y="12850971"/>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145786</xdr:colOff>
      <xdr:row>63</xdr:row>
      <xdr:rowOff>126351</xdr:rowOff>
    </xdr:from>
    <xdr:to>
      <xdr:col>44</xdr:col>
      <xdr:colOff>241037</xdr:colOff>
      <xdr:row>65</xdr:row>
      <xdr:rowOff>31100</xdr:rowOff>
    </xdr:to>
    <xdr:cxnSp macro="">
      <xdr:nvCxnSpPr>
        <xdr:cNvPr id="3117" name="Elbow Connector 55">
          <a:extLst>
            <a:ext uri="{FF2B5EF4-FFF2-40B4-BE49-F238E27FC236}">
              <a16:creationId xmlns:a16="http://schemas.microsoft.com/office/drawing/2014/main" id="{15FE2938-B520-4E2D-89C7-8514FF8F2777}"/>
            </a:ext>
          </a:extLst>
        </xdr:cNvPr>
        <xdr:cNvCxnSpPr/>
      </xdr:nvCxnSpPr>
      <xdr:spPr>
        <a:xfrm rot="16200000" flipH="1">
          <a:off x="13838460" y="12899569"/>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106909</xdr:colOff>
      <xdr:row>71</xdr:row>
      <xdr:rowOff>68033</xdr:rowOff>
    </xdr:from>
    <xdr:to>
      <xdr:col>2</xdr:col>
      <xdr:colOff>202160</xdr:colOff>
      <xdr:row>72</xdr:row>
      <xdr:rowOff>167170</xdr:rowOff>
    </xdr:to>
    <xdr:cxnSp macro="">
      <xdr:nvCxnSpPr>
        <xdr:cNvPr id="3118" name="Elbow Connector 55">
          <a:extLst>
            <a:ext uri="{FF2B5EF4-FFF2-40B4-BE49-F238E27FC236}">
              <a16:creationId xmlns:a16="http://schemas.microsoft.com/office/drawing/2014/main" id="{13738EFE-47A7-4201-8187-EFDFFADDAE1D}"/>
            </a:ext>
          </a:extLst>
        </xdr:cNvPr>
        <xdr:cNvCxnSpPr/>
      </xdr:nvCxnSpPr>
      <xdr:spPr>
        <a:xfrm rot="16200000" flipH="1">
          <a:off x="503461" y="14454670"/>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116629</xdr:colOff>
      <xdr:row>71</xdr:row>
      <xdr:rowOff>38876</xdr:rowOff>
    </xdr:from>
    <xdr:to>
      <xdr:col>10</xdr:col>
      <xdr:colOff>211880</xdr:colOff>
      <xdr:row>72</xdr:row>
      <xdr:rowOff>138013</xdr:rowOff>
    </xdr:to>
    <xdr:cxnSp macro="">
      <xdr:nvCxnSpPr>
        <xdr:cNvPr id="3119" name="Elbow Connector 55">
          <a:extLst>
            <a:ext uri="{FF2B5EF4-FFF2-40B4-BE49-F238E27FC236}">
              <a16:creationId xmlns:a16="http://schemas.microsoft.com/office/drawing/2014/main" id="{82289A77-BA46-498D-8430-6605E604C760}"/>
            </a:ext>
          </a:extLst>
        </xdr:cNvPr>
        <xdr:cNvCxnSpPr/>
      </xdr:nvCxnSpPr>
      <xdr:spPr>
        <a:xfrm rot="16200000" flipH="1">
          <a:off x="3030502"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126347</xdr:colOff>
      <xdr:row>71</xdr:row>
      <xdr:rowOff>48595</xdr:rowOff>
    </xdr:from>
    <xdr:to>
      <xdr:col>14</xdr:col>
      <xdr:colOff>221598</xdr:colOff>
      <xdr:row>72</xdr:row>
      <xdr:rowOff>147732</xdr:rowOff>
    </xdr:to>
    <xdr:cxnSp macro="">
      <xdr:nvCxnSpPr>
        <xdr:cNvPr id="3087" name="Elbow Connector 55">
          <a:extLst>
            <a:ext uri="{FF2B5EF4-FFF2-40B4-BE49-F238E27FC236}">
              <a16:creationId xmlns:a16="http://schemas.microsoft.com/office/drawing/2014/main" id="{77E08341-B2B9-4A6E-BE46-3E959D9EBCB0}"/>
            </a:ext>
          </a:extLst>
        </xdr:cNvPr>
        <xdr:cNvCxnSpPr/>
      </xdr:nvCxnSpPr>
      <xdr:spPr>
        <a:xfrm rot="16200000" flipH="1">
          <a:off x="4284302"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145793</xdr:colOff>
      <xdr:row>71</xdr:row>
      <xdr:rowOff>48595</xdr:rowOff>
    </xdr:from>
    <xdr:to>
      <xdr:col>16</xdr:col>
      <xdr:colOff>241044</xdr:colOff>
      <xdr:row>72</xdr:row>
      <xdr:rowOff>147732</xdr:rowOff>
    </xdr:to>
    <xdr:cxnSp macro="">
      <xdr:nvCxnSpPr>
        <xdr:cNvPr id="3120" name="Elbow Connector 55">
          <a:extLst>
            <a:ext uri="{FF2B5EF4-FFF2-40B4-BE49-F238E27FC236}">
              <a16:creationId xmlns:a16="http://schemas.microsoft.com/office/drawing/2014/main" id="{F110F543-C4AA-448C-B5C7-B70AB4280EE3}"/>
            </a:ext>
          </a:extLst>
        </xdr:cNvPr>
        <xdr:cNvCxnSpPr/>
      </xdr:nvCxnSpPr>
      <xdr:spPr>
        <a:xfrm rot="16200000" flipH="1">
          <a:off x="4925789" y="14435232"/>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145787</xdr:colOff>
      <xdr:row>71</xdr:row>
      <xdr:rowOff>38876</xdr:rowOff>
    </xdr:from>
    <xdr:to>
      <xdr:col>18</xdr:col>
      <xdr:colOff>241038</xdr:colOff>
      <xdr:row>72</xdr:row>
      <xdr:rowOff>138013</xdr:rowOff>
    </xdr:to>
    <xdr:cxnSp macro="">
      <xdr:nvCxnSpPr>
        <xdr:cNvPr id="3121" name="Elbow Connector 55">
          <a:extLst>
            <a:ext uri="{FF2B5EF4-FFF2-40B4-BE49-F238E27FC236}">
              <a16:creationId xmlns:a16="http://schemas.microsoft.com/office/drawing/2014/main" id="{297E663C-5D1F-4B19-A73B-8075248CB8F4}"/>
            </a:ext>
          </a:extLst>
        </xdr:cNvPr>
        <xdr:cNvCxnSpPr/>
      </xdr:nvCxnSpPr>
      <xdr:spPr>
        <a:xfrm rot="16200000" flipH="1">
          <a:off x="554782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145785</xdr:colOff>
      <xdr:row>71</xdr:row>
      <xdr:rowOff>38876</xdr:rowOff>
    </xdr:from>
    <xdr:to>
      <xdr:col>24</xdr:col>
      <xdr:colOff>241036</xdr:colOff>
      <xdr:row>72</xdr:row>
      <xdr:rowOff>138013</xdr:rowOff>
    </xdr:to>
    <xdr:cxnSp macro="">
      <xdr:nvCxnSpPr>
        <xdr:cNvPr id="3122" name="Elbow Connector 55">
          <a:extLst>
            <a:ext uri="{FF2B5EF4-FFF2-40B4-BE49-F238E27FC236}">
              <a16:creationId xmlns:a16="http://schemas.microsoft.com/office/drawing/2014/main" id="{CE9B1EC0-F2CE-4AC7-ADCF-A0664382B5C8}"/>
            </a:ext>
          </a:extLst>
        </xdr:cNvPr>
        <xdr:cNvCxnSpPr/>
      </xdr:nvCxnSpPr>
      <xdr:spPr>
        <a:xfrm rot="16200000" flipH="1">
          <a:off x="7413944"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165224</xdr:colOff>
      <xdr:row>71</xdr:row>
      <xdr:rowOff>38876</xdr:rowOff>
    </xdr:from>
    <xdr:to>
      <xdr:col>28</xdr:col>
      <xdr:colOff>260475</xdr:colOff>
      <xdr:row>72</xdr:row>
      <xdr:rowOff>138013</xdr:rowOff>
    </xdr:to>
    <xdr:cxnSp macro="">
      <xdr:nvCxnSpPr>
        <xdr:cNvPr id="3123" name="Elbow Connector 55">
          <a:extLst>
            <a:ext uri="{FF2B5EF4-FFF2-40B4-BE49-F238E27FC236}">
              <a16:creationId xmlns:a16="http://schemas.microsoft.com/office/drawing/2014/main" id="{B04705B2-2AFA-4508-8E5C-EEEE425E330B}"/>
            </a:ext>
          </a:extLst>
        </xdr:cNvPr>
        <xdr:cNvCxnSpPr/>
      </xdr:nvCxnSpPr>
      <xdr:spPr>
        <a:xfrm rot="16200000" flipH="1">
          <a:off x="8735781" y="14425513"/>
          <a:ext cx="35184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155508</xdr:colOff>
      <xdr:row>71</xdr:row>
      <xdr:rowOff>48595</xdr:rowOff>
    </xdr:from>
    <xdr:to>
      <xdr:col>26</xdr:col>
      <xdr:colOff>250759</xdr:colOff>
      <xdr:row>72</xdr:row>
      <xdr:rowOff>147732</xdr:rowOff>
    </xdr:to>
    <xdr:cxnSp macro="">
      <xdr:nvCxnSpPr>
        <xdr:cNvPr id="3085" name="Elbow Connector 55">
          <a:extLst>
            <a:ext uri="{FF2B5EF4-FFF2-40B4-BE49-F238E27FC236}">
              <a16:creationId xmlns:a16="http://schemas.microsoft.com/office/drawing/2014/main" id="{84862637-A88F-46DA-A7E2-D471BC4556C7}"/>
            </a:ext>
          </a:extLst>
        </xdr:cNvPr>
        <xdr:cNvCxnSpPr/>
      </xdr:nvCxnSpPr>
      <xdr:spPr>
        <a:xfrm rot="16200000" flipH="1">
          <a:off x="8045708" y="14435232"/>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145788</xdr:colOff>
      <xdr:row>71</xdr:row>
      <xdr:rowOff>77754</xdr:rowOff>
    </xdr:from>
    <xdr:to>
      <xdr:col>30</xdr:col>
      <xdr:colOff>241039</xdr:colOff>
      <xdr:row>72</xdr:row>
      <xdr:rowOff>176891</xdr:rowOff>
    </xdr:to>
    <xdr:cxnSp macro="">
      <xdr:nvCxnSpPr>
        <xdr:cNvPr id="3124" name="Elbow Connector 55">
          <a:extLst>
            <a:ext uri="{FF2B5EF4-FFF2-40B4-BE49-F238E27FC236}">
              <a16:creationId xmlns:a16="http://schemas.microsoft.com/office/drawing/2014/main" id="{212F705B-F650-41FF-8810-C0DD808B192A}"/>
            </a:ext>
          </a:extLst>
        </xdr:cNvPr>
        <xdr:cNvCxnSpPr/>
      </xdr:nvCxnSpPr>
      <xdr:spPr>
        <a:xfrm rot="16200000" flipH="1">
          <a:off x="9309228" y="14464391"/>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126351</xdr:colOff>
      <xdr:row>79</xdr:row>
      <xdr:rowOff>77752</xdr:rowOff>
    </xdr:from>
    <xdr:to>
      <xdr:col>18</xdr:col>
      <xdr:colOff>221602</xdr:colOff>
      <xdr:row>80</xdr:row>
      <xdr:rowOff>176889</xdr:rowOff>
    </xdr:to>
    <xdr:cxnSp macro="">
      <xdr:nvCxnSpPr>
        <xdr:cNvPr id="3125" name="Elbow Connector 55">
          <a:extLst>
            <a:ext uri="{FF2B5EF4-FFF2-40B4-BE49-F238E27FC236}">
              <a16:creationId xmlns:a16="http://schemas.microsoft.com/office/drawing/2014/main" id="{E77CB468-1740-434F-AAF5-5284F59DEADB}"/>
            </a:ext>
          </a:extLst>
        </xdr:cNvPr>
        <xdr:cNvCxnSpPr/>
      </xdr:nvCxnSpPr>
      <xdr:spPr>
        <a:xfrm rot="16200000" flipH="1">
          <a:off x="5528388" y="16077807"/>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155507</xdr:colOff>
      <xdr:row>79</xdr:row>
      <xdr:rowOff>97191</xdr:rowOff>
    </xdr:from>
    <xdr:to>
      <xdr:col>24</xdr:col>
      <xdr:colOff>250758</xdr:colOff>
      <xdr:row>81</xdr:row>
      <xdr:rowOff>1940</xdr:rowOff>
    </xdr:to>
    <xdr:cxnSp macro="">
      <xdr:nvCxnSpPr>
        <xdr:cNvPr id="3126" name="Elbow Connector 55">
          <a:extLst>
            <a:ext uri="{FF2B5EF4-FFF2-40B4-BE49-F238E27FC236}">
              <a16:creationId xmlns:a16="http://schemas.microsoft.com/office/drawing/2014/main" id="{65B735BE-2257-4711-AF65-34609C333314}"/>
            </a:ext>
          </a:extLst>
        </xdr:cNvPr>
        <xdr:cNvCxnSpPr/>
      </xdr:nvCxnSpPr>
      <xdr:spPr>
        <a:xfrm rot="16200000" flipH="1">
          <a:off x="7423666" y="16097246"/>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155504</xdr:colOff>
      <xdr:row>79</xdr:row>
      <xdr:rowOff>106910</xdr:rowOff>
    </xdr:from>
    <xdr:to>
      <xdr:col>28</xdr:col>
      <xdr:colOff>250755</xdr:colOff>
      <xdr:row>81</xdr:row>
      <xdr:rowOff>11659</xdr:rowOff>
    </xdr:to>
    <xdr:cxnSp macro="">
      <xdr:nvCxnSpPr>
        <xdr:cNvPr id="3127" name="Elbow Connector 55">
          <a:extLst>
            <a:ext uri="{FF2B5EF4-FFF2-40B4-BE49-F238E27FC236}">
              <a16:creationId xmlns:a16="http://schemas.microsoft.com/office/drawing/2014/main" id="{645DD8F4-760B-426E-A38A-059C8F37D190}"/>
            </a:ext>
          </a:extLst>
        </xdr:cNvPr>
        <xdr:cNvCxnSpPr/>
      </xdr:nvCxnSpPr>
      <xdr:spPr>
        <a:xfrm rot="16200000" flipH="1">
          <a:off x="8696903" y="1610696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126351</xdr:colOff>
      <xdr:row>79</xdr:row>
      <xdr:rowOff>97190</xdr:rowOff>
    </xdr:from>
    <xdr:to>
      <xdr:col>26</xdr:col>
      <xdr:colOff>221602</xdr:colOff>
      <xdr:row>81</xdr:row>
      <xdr:rowOff>1939</xdr:rowOff>
    </xdr:to>
    <xdr:cxnSp macro="">
      <xdr:nvCxnSpPr>
        <xdr:cNvPr id="3128" name="Elbow Connector 55">
          <a:extLst>
            <a:ext uri="{FF2B5EF4-FFF2-40B4-BE49-F238E27FC236}">
              <a16:creationId xmlns:a16="http://schemas.microsoft.com/office/drawing/2014/main" id="{724245F9-570C-485C-A9C6-8F6D94658877}"/>
            </a:ext>
          </a:extLst>
        </xdr:cNvPr>
        <xdr:cNvCxnSpPr/>
      </xdr:nvCxnSpPr>
      <xdr:spPr>
        <a:xfrm rot="16200000" flipH="1">
          <a:off x="8016551" y="16097245"/>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126349</xdr:colOff>
      <xdr:row>79</xdr:row>
      <xdr:rowOff>77753</xdr:rowOff>
    </xdr:from>
    <xdr:to>
      <xdr:col>30</xdr:col>
      <xdr:colOff>221600</xdr:colOff>
      <xdr:row>80</xdr:row>
      <xdr:rowOff>176890</xdr:rowOff>
    </xdr:to>
    <xdr:cxnSp macro="">
      <xdr:nvCxnSpPr>
        <xdr:cNvPr id="3129" name="Elbow Connector 55">
          <a:extLst>
            <a:ext uri="{FF2B5EF4-FFF2-40B4-BE49-F238E27FC236}">
              <a16:creationId xmlns:a16="http://schemas.microsoft.com/office/drawing/2014/main" id="{AA10223B-9F2F-4FFD-8504-72108966F4CC}"/>
            </a:ext>
          </a:extLst>
        </xdr:cNvPr>
        <xdr:cNvCxnSpPr/>
      </xdr:nvCxnSpPr>
      <xdr:spPr>
        <a:xfrm rot="16200000" flipH="1">
          <a:off x="9289789" y="16077808"/>
          <a:ext cx="351841"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145794</xdr:colOff>
      <xdr:row>79</xdr:row>
      <xdr:rowOff>116635</xdr:rowOff>
    </xdr:from>
    <xdr:to>
      <xdr:col>40</xdr:col>
      <xdr:colOff>260477</xdr:colOff>
      <xdr:row>81</xdr:row>
      <xdr:rowOff>1940</xdr:rowOff>
    </xdr:to>
    <xdr:cxnSp macro="">
      <xdr:nvCxnSpPr>
        <xdr:cNvPr id="3130" name="Elbow Connector 55">
          <a:extLst>
            <a:ext uri="{FF2B5EF4-FFF2-40B4-BE49-F238E27FC236}">
              <a16:creationId xmlns:a16="http://schemas.microsoft.com/office/drawing/2014/main" id="{01C835D6-65EE-403C-AE38-E77DDF71508E}"/>
            </a:ext>
          </a:extLst>
        </xdr:cNvPr>
        <xdr:cNvCxnSpPr/>
      </xdr:nvCxnSpPr>
      <xdr:spPr>
        <a:xfrm rot="16200000" flipH="1">
          <a:off x="12468034" y="16097252"/>
          <a:ext cx="332397" cy="114683"/>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186122</xdr:colOff>
      <xdr:row>87</xdr:row>
      <xdr:rowOff>109482</xdr:rowOff>
    </xdr:from>
    <xdr:to>
      <xdr:col>32</xdr:col>
      <xdr:colOff>260480</xdr:colOff>
      <xdr:row>88</xdr:row>
      <xdr:rowOff>157451</xdr:rowOff>
    </xdr:to>
    <xdr:cxnSp macro="">
      <xdr:nvCxnSpPr>
        <xdr:cNvPr id="3131" name="Elbow Connector 55">
          <a:extLst>
            <a:ext uri="{FF2B5EF4-FFF2-40B4-BE49-F238E27FC236}">
              <a16:creationId xmlns:a16="http://schemas.microsoft.com/office/drawing/2014/main" id="{AACE5735-2890-495D-8685-1F4880954D11}"/>
            </a:ext>
          </a:extLst>
        </xdr:cNvPr>
        <xdr:cNvCxnSpPr/>
      </xdr:nvCxnSpPr>
      <xdr:spPr>
        <a:xfrm rot="16200000" flipH="1">
          <a:off x="10353842" y="17159176"/>
          <a:ext cx="299779" cy="7435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136071</xdr:colOff>
      <xdr:row>87</xdr:row>
      <xdr:rowOff>145790</xdr:rowOff>
    </xdr:from>
    <xdr:to>
      <xdr:col>16</xdr:col>
      <xdr:colOff>211879</xdr:colOff>
      <xdr:row>89</xdr:row>
      <xdr:rowOff>1941</xdr:rowOff>
    </xdr:to>
    <xdr:cxnSp macro="">
      <xdr:nvCxnSpPr>
        <xdr:cNvPr id="3132" name="Elbow Connector 55">
          <a:extLst>
            <a:ext uri="{FF2B5EF4-FFF2-40B4-BE49-F238E27FC236}">
              <a16:creationId xmlns:a16="http://schemas.microsoft.com/office/drawing/2014/main" id="{4B162469-11A9-41B3-AA9B-ABB15B99A9CA}"/>
            </a:ext>
          </a:extLst>
        </xdr:cNvPr>
        <xdr:cNvCxnSpPr/>
      </xdr:nvCxnSpPr>
      <xdr:spPr>
        <a:xfrm rot="16200000" flipH="1">
          <a:off x="4930645" y="17744686"/>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184667</xdr:colOff>
      <xdr:row>87</xdr:row>
      <xdr:rowOff>97193</xdr:rowOff>
    </xdr:from>
    <xdr:to>
      <xdr:col>18</xdr:col>
      <xdr:colOff>260475</xdr:colOff>
      <xdr:row>88</xdr:row>
      <xdr:rowOff>147731</xdr:rowOff>
    </xdr:to>
    <xdr:cxnSp macro="">
      <xdr:nvCxnSpPr>
        <xdr:cNvPr id="3134" name="Elbow Connector 55">
          <a:extLst>
            <a:ext uri="{FF2B5EF4-FFF2-40B4-BE49-F238E27FC236}">
              <a16:creationId xmlns:a16="http://schemas.microsoft.com/office/drawing/2014/main" id="{43655ACF-6C01-440F-A797-8647AA3DE3D2}"/>
            </a:ext>
          </a:extLst>
        </xdr:cNvPr>
        <xdr:cNvCxnSpPr/>
      </xdr:nvCxnSpPr>
      <xdr:spPr>
        <a:xfrm rot="16200000" flipH="1">
          <a:off x="5601282" y="17696089"/>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165228</xdr:colOff>
      <xdr:row>87</xdr:row>
      <xdr:rowOff>116631</xdr:rowOff>
    </xdr:from>
    <xdr:to>
      <xdr:col>22</xdr:col>
      <xdr:colOff>241036</xdr:colOff>
      <xdr:row>88</xdr:row>
      <xdr:rowOff>167169</xdr:rowOff>
    </xdr:to>
    <xdr:cxnSp macro="">
      <xdr:nvCxnSpPr>
        <xdr:cNvPr id="3135" name="Elbow Connector 55">
          <a:extLst>
            <a:ext uri="{FF2B5EF4-FFF2-40B4-BE49-F238E27FC236}">
              <a16:creationId xmlns:a16="http://schemas.microsoft.com/office/drawing/2014/main" id="{7A9335BC-FB3A-4A58-99AF-6EFD428FC0D1}"/>
            </a:ext>
          </a:extLst>
        </xdr:cNvPr>
        <xdr:cNvCxnSpPr/>
      </xdr:nvCxnSpPr>
      <xdr:spPr>
        <a:xfrm rot="16200000" flipH="1">
          <a:off x="6825924" y="1771552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165226</xdr:colOff>
      <xdr:row>87</xdr:row>
      <xdr:rowOff>126351</xdr:rowOff>
    </xdr:from>
    <xdr:to>
      <xdr:col>24</xdr:col>
      <xdr:colOff>241034</xdr:colOff>
      <xdr:row>88</xdr:row>
      <xdr:rowOff>176889</xdr:rowOff>
    </xdr:to>
    <xdr:cxnSp macro="">
      <xdr:nvCxnSpPr>
        <xdr:cNvPr id="3136" name="Elbow Connector 55">
          <a:extLst>
            <a:ext uri="{FF2B5EF4-FFF2-40B4-BE49-F238E27FC236}">
              <a16:creationId xmlns:a16="http://schemas.microsoft.com/office/drawing/2014/main" id="{AEFF1040-DB00-4260-87AE-5B58C54FF8FE}"/>
            </a:ext>
          </a:extLst>
        </xdr:cNvPr>
        <xdr:cNvCxnSpPr/>
      </xdr:nvCxnSpPr>
      <xdr:spPr>
        <a:xfrm rot="16200000" flipH="1">
          <a:off x="7447963" y="1772524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120431</xdr:colOff>
      <xdr:row>87</xdr:row>
      <xdr:rowOff>87585</xdr:rowOff>
    </xdr:from>
    <xdr:to>
      <xdr:col>34</xdr:col>
      <xdr:colOff>241038</xdr:colOff>
      <xdr:row>88</xdr:row>
      <xdr:rowOff>138012</xdr:rowOff>
    </xdr:to>
    <xdr:cxnSp macro="">
      <xdr:nvCxnSpPr>
        <xdr:cNvPr id="3033" name="Elbow Connector 55">
          <a:extLst>
            <a:ext uri="{FF2B5EF4-FFF2-40B4-BE49-F238E27FC236}">
              <a16:creationId xmlns:a16="http://schemas.microsoft.com/office/drawing/2014/main" id="{BDC48E8F-A33A-4F4C-9F03-4798245D6AD7}"/>
            </a:ext>
          </a:extLst>
        </xdr:cNvPr>
        <xdr:cNvCxnSpPr/>
      </xdr:nvCxnSpPr>
      <xdr:spPr>
        <a:xfrm rot="16200000" flipH="1">
          <a:off x="10934099" y="17115383"/>
          <a:ext cx="302237" cy="120607"/>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109484</xdr:colOff>
      <xdr:row>87</xdr:row>
      <xdr:rowOff>98533</xdr:rowOff>
    </xdr:from>
    <xdr:to>
      <xdr:col>36</xdr:col>
      <xdr:colOff>231320</xdr:colOff>
      <xdr:row>88</xdr:row>
      <xdr:rowOff>157450</xdr:rowOff>
    </xdr:to>
    <xdr:cxnSp macro="">
      <xdr:nvCxnSpPr>
        <xdr:cNvPr id="3133" name="Elbow Connector 55">
          <a:extLst>
            <a:ext uri="{FF2B5EF4-FFF2-40B4-BE49-F238E27FC236}">
              <a16:creationId xmlns:a16="http://schemas.microsoft.com/office/drawing/2014/main" id="{9EAD2E55-4BB1-420A-BF6E-5488D5010E36}"/>
            </a:ext>
          </a:extLst>
        </xdr:cNvPr>
        <xdr:cNvCxnSpPr/>
      </xdr:nvCxnSpPr>
      <xdr:spPr>
        <a:xfrm rot="16200000" flipH="1">
          <a:off x="11543572" y="17129962"/>
          <a:ext cx="310727" cy="121836"/>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153276</xdr:colOff>
      <xdr:row>87</xdr:row>
      <xdr:rowOff>98534</xdr:rowOff>
    </xdr:from>
    <xdr:to>
      <xdr:col>38</xdr:col>
      <xdr:colOff>250758</xdr:colOff>
      <xdr:row>88</xdr:row>
      <xdr:rowOff>167170</xdr:rowOff>
    </xdr:to>
    <xdr:cxnSp macro="">
      <xdr:nvCxnSpPr>
        <xdr:cNvPr id="3137" name="Elbow Connector 55">
          <a:extLst>
            <a:ext uri="{FF2B5EF4-FFF2-40B4-BE49-F238E27FC236}">
              <a16:creationId xmlns:a16="http://schemas.microsoft.com/office/drawing/2014/main" id="{18EC81C7-BE1B-4916-8999-730B599FF50C}"/>
            </a:ext>
          </a:extLst>
        </xdr:cNvPr>
        <xdr:cNvCxnSpPr/>
      </xdr:nvCxnSpPr>
      <xdr:spPr>
        <a:xfrm rot="16200000" flipH="1">
          <a:off x="12238173" y="17146999"/>
          <a:ext cx="320446" cy="97482"/>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136070</xdr:colOff>
      <xdr:row>87</xdr:row>
      <xdr:rowOff>60772</xdr:rowOff>
    </xdr:from>
    <xdr:to>
      <xdr:col>42</xdr:col>
      <xdr:colOff>211878</xdr:colOff>
      <xdr:row>88</xdr:row>
      <xdr:rowOff>111310</xdr:rowOff>
    </xdr:to>
    <xdr:cxnSp macro="">
      <xdr:nvCxnSpPr>
        <xdr:cNvPr id="3073" name="Elbow Connector 55">
          <a:extLst>
            <a:ext uri="{FF2B5EF4-FFF2-40B4-BE49-F238E27FC236}">
              <a16:creationId xmlns:a16="http://schemas.microsoft.com/office/drawing/2014/main" id="{A8963802-3D69-4693-875D-9E020B6B1651}"/>
            </a:ext>
          </a:extLst>
        </xdr:cNvPr>
        <xdr:cNvCxnSpPr/>
      </xdr:nvCxnSpPr>
      <xdr:spPr>
        <a:xfrm rot="16200000" flipH="1">
          <a:off x="13467283" y="17111025"/>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145789</xdr:colOff>
      <xdr:row>87</xdr:row>
      <xdr:rowOff>77754</xdr:rowOff>
    </xdr:from>
    <xdr:to>
      <xdr:col>44</xdr:col>
      <xdr:colOff>221597</xdr:colOff>
      <xdr:row>88</xdr:row>
      <xdr:rowOff>128292</xdr:rowOff>
    </xdr:to>
    <xdr:cxnSp macro="">
      <xdr:nvCxnSpPr>
        <xdr:cNvPr id="3138" name="Elbow Connector 55">
          <a:extLst>
            <a:ext uri="{FF2B5EF4-FFF2-40B4-BE49-F238E27FC236}">
              <a16:creationId xmlns:a16="http://schemas.microsoft.com/office/drawing/2014/main" id="{AE94496A-835F-42DD-A9CE-4AEE6FFF67BF}"/>
            </a:ext>
          </a:extLst>
        </xdr:cNvPr>
        <xdr:cNvCxnSpPr/>
      </xdr:nvCxnSpPr>
      <xdr:spPr>
        <a:xfrm rot="16200000" flipH="1">
          <a:off x="13823883" y="1767665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126348</xdr:colOff>
      <xdr:row>95</xdr:row>
      <xdr:rowOff>29157</xdr:rowOff>
    </xdr:from>
    <xdr:to>
      <xdr:col>4</xdr:col>
      <xdr:colOff>202156</xdr:colOff>
      <xdr:row>96</xdr:row>
      <xdr:rowOff>79695</xdr:rowOff>
    </xdr:to>
    <xdr:cxnSp macro="">
      <xdr:nvCxnSpPr>
        <xdr:cNvPr id="3139" name="Elbow Connector 55">
          <a:extLst>
            <a:ext uri="{FF2B5EF4-FFF2-40B4-BE49-F238E27FC236}">
              <a16:creationId xmlns:a16="http://schemas.microsoft.com/office/drawing/2014/main" id="{2AB50425-E02D-419B-A705-39C1789790FE}"/>
            </a:ext>
          </a:extLst>
        </xdr:cNvPr>
        <xdr:cNvCxnSpPr/>
      </xdr:nvCxnSpPr>
      <xdr:spPr>
        <a:xfrm rot="16200000" flipH="1">
          <a:off x="1159519" y="19241471"/>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145789</xdr:colOff>
      <xdr:row>95</xdr:row>
      <xdr:rowOff>77754</xdr:rowOff>
    </xdr:from>
    <xdr:to>
      <xdr:col>8</xdr:col>
      <xdr:colOff>221597</xdr:colOff>
      <xdr:row>96</xdr:row>
      <xdr:rowOff>128292</xdr:rowOff>
    </xdr:to>
    <xdr:cxnSp macro="">
      <xdr:nvCxnSpPr>
        <xdr:cNvPr id="3140" name="Elbow Connector 55">
          <a:extLst>
            <a:ext uri="{FF2B5EF4-FFF2-40B4-BE49-F238E27FC236}">
              <a16:creationId xmlns:a16="http://schemas.microsoft.com/office/drawing/2014/main" id="{A7738753-812C-456A-9538-53E46D30B65F}"/>
            </a:ext>
          </a:extLst>
        </xdr:cNvPr>
        <xdr:cNvCxnSpPr/>
      </xdr:nvCxnSpPr>
      <xdr:spPr>
        <a:xfrm rot="16200000" flipH="1">
          <a:off x="2452200"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155507</xdr:colOff>
      <xdr:row>95</xdr:row>
      <xdr:rowOff>97193</xdr:rowOff>
    </xdr:from>
    <xdr:to>
      <xdr:col>10</xdr:col>
      <xdr:colOff>231315</xdr:colOff>
      <xdr:row>96</xdr:row>
      <xdr:rowOff>147731</xdr:rowOff>
    </xdr:to>
    <xdr:cxnSp macro="">
      <xdr:nvCxnSpPr>
        <xdr:cNvPr id="3141" name="Elbow Connector 55">
          <a:extLst>
            <a:ext uri="{FF2B5EF4-FFF2-40B4-BE49-F238E27FC236}">
              <a16:creationId xmlns:a16="http://schemas.microsoft.com/office/drawing/2014/main" id="{9057EFF9-7EA9-471B-8CAE-7EA58CA76DF9}"/>
            </a:ext>
          </a:extLst>
        </xdr:cNvPr>
        <xdr:cNvCxnSpPr/>
      </xdr:nvCxnSpPr>
      <xdr:spPr>
        <a:xfrm rot="16200000" flipH="1">
          <a:off x="3083958"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136070</xdr:colOff>
      <xdr:row>95</xdr:row>
      <xdr:rowOff>77754</xdr:rowOff>
    </xdr:from>
    <xdr:to>
      <xdr:col>14</xdr:col>
      <xdr:colOff>211878</xdr:colOff>
      <xdr:row>96</xdr:row>
      <xdr:rowOff>128292</xdr:rowOff>
    </xdr:to>
    <xdr:cxnSp macro="">
      <xdr:nvCxnSpPr>
        <xdr:cNvPr id="3142" name="Elbow Connector 55">
          <a:extLst>
            <a:ext uri="{FF2B5EF4-FFF2-40B4-BE49-F238E27FC236}">
              <a16:creationId xmlns:a16="http://schemas.microsoft.com/office/drawing/2014/main" id="{447FC0C7-D669-45DA-8F88-241B79C643BA}"/>
            </a:ext>
          </a:extLst>
        </xdr:cNvPr>
        <xdr:cNvCxnSpPr/>
      </xdr:nvCxnSpPr>
      <xdr:spPr>
        <a:xfrm rot="16200000" flipH="1">
          <a:off x="4308603" y="19290068"/>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145789</xdr:colOff>
      <xdr:row>95</xdr:row>
      <xdr:rowOff>97193</xdr:rowOff>
    </xdr:from>
    <xdr:to>
      <xdr:col>22</xdr:col>
      <xdr:colOff>221597</xdr:colOff>
      <xdr:row>96</xdr:row>
      <xdr:rowOff>147731</xdr:rowOff>
    </xdr:to>
    <xdr:cxnSp macro="">
      <xdr:nvCxnSpPr>
        <xdr:cNvPr id="3143" name="Elbow Connector 55">
          <a:extLst>
            <a:ext uri="{FF2B5EF4-FFF2-40B4-BE49-F238E27FC236}">
              <a16:creationId xmlns:a16="http://schemas.microsoft.com/office/drawing/2014/main" id="{785E2C70-6A45-4842-ABB6-37A351531B00}"/>
            </a:ext>
          </a:extLst>
        </xdr:cNvPr>
        <xdr:cNvCxnSpPr/>
      </xdr:nvCxnSpPr>
      <xdr:spPr>
        <a:xfrm rot="16200000" flipH="1">
          <a:off x="6806485" y="19309507"/>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145788</xdr:colOff>
      <xdr:row>95</xdr:row>
      <xdr:rowOff>102385</xdr:rowOff>
    </xdr:from>
    <xdr:to>
      <xdr:col>24</xdr:col>
      <xdr:colOff>221596</xdr:colOff>
      <xdr:row>96</xdr:row>
      <xdr:rowOff>152923</xdr:rowOff>
    </xdr:to>
    <xdr:cxnSp macro="">
      <xdr:nvCxnSpPr>
        <xdr:cNvPr id="3144" name="Elbow Connector 55">
          <a:extLst>
            <a:ext uri="{FF2B5EF4-FFF2-40B4-BE49-F238E27FC236}">
              <a16:creationId xmlns:a16="http://schemas.microsoft.com/office/drawing/2014/main" id="{0402B6B3-AAF9-46AA-B6A3-40F4183CEFEC}"/>
            </a:ext>
          </a:extLst>
        </xdr:cNvPr>
        <xdr:cNvCxnSpPr/>
      </xdr:nvCxnSpPr>
      <xdr:spPr>
        <a:xfrm rot="16200000" flipH="1">
          <a:off x="7697741" y="18825985"/>
          <a:ext cx="301550"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136069</xdr:colOff>
      <xdr:row>95</xdr:row>
      <xdr:rowOff>58316</xdr:rowOff>
    </xdr:from>
    <xdr:to>
      <xdr:col>26</xdr:col>
      <xdr:colOff>211877</xdr:colOff>
      <xdr:row>96</xdr:row>
      <xdr:rowOff>108854</xdr:rowOff>
    </xdr:to>
    <xdr:cxnSp macro="">
      <xdr:nvCxnSpPr>
        <xdr:cNvPr id="3145" name="Elbow Connector 55">
          <a:extLst>
            <a:ext uri="{FF2B5EF4-FFF2-40B4-BE49-F238E27FC236}">
              <a16:creationId xmlns:a16="http://schemas.microsoft.com/office/drawing/2014/main" id="{B106D9B4-73A9-422F-84FA-AA8B82605E7B}"/>
            </a:ext>
          </a:extLst>
        </xdr:cNvPr>
        <xdr:cNvCxnSpPr/>
      </xdr:nvCxnSpPr>
      <xdr:spPr>
        <a:xfrm rot="16200000" flipH="1">
          <a:off x="8040847" y="19270630"/>
          <a:ext cx="30324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145791</xdr:colOff>
      <xdr:row>79</xdr:row>
      <xdr:rowOff>116633</xdr:rowOff>
    </xdr:from>
    <xdr:to>
      <xdr:col>42</xdr:col>
      <xdr:colOff>241035</xdr:colOff>
      <xdr:row>80</xdr:row>
      <xdr:rowOff>176887</xdr:rowOff>
    </xdr:to>
    <xdr:cxnSp macro="">
      <xdr:nvCxnSpPr>
        <xdr:cNvPr id="3146" name="Elbow Connector 55">
          <a:extLst>
            <a:ext uri="{FF2B5EF4-FFF2-40B4-BE49-F238E27FC236}">
              <a16:creationId xmlns:a16="http://schemas.microsoft.com/office/drawing/2014/main" id="{A7C469A7-AB9C-4B19-B197-B53FD47432DB}"/>
            </a:ext>
          </a:extLst>
        </xdr:cNvPr>
        <xdr:cNvCxnSpPr/>
      </xdr:nvCxnSpPr>
      <xdr:spPr>
        <a:xfrm rot="16200000" flipH="1">
          <a:off x="13090072" y="16097250"/>
          <a:ext cx="312958" cy="952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132184</xdr:colOff>
      <xdr:row>31</xdr:row>
      <xdr:rowOff>77755</xdr:rowOff>
    </xdr:from>
    <xdr:to>
      <xdr:col>8</xdr:col>
      <xdr:colOff>227435</xdr:colOff>
      <xdr:row>32</xdr:row>
      <xdr:rowOff>176892</xdr:rowOff>
    </xdr:to>
    <xdr:cxnSp macro="">
      <xdr:nvCxnSpPr>
        <xdr:cNvPr id="3147" name="Elbow Connector 55">
          <a:extLst>
            <a:ext uri="{FF2B5EF4-FFF2-40B4-BE49-F238E27FC236}">
              <a16:creationId xmlns:a16="http://schemas.microsoft.com/office/drawing/2014/main" id="{9AC73010-F393-4BDF-A254-D7ECEF6210D1}"/>
            </a:ext>
          </a:extLst>
        </xdr:cNvPr>
        <xdr:cNvCxnSpPr/>
      </xdr:nvCxnSpPr>
      <xdr:spPr>
        <a:xfrm rot="16200000" flipH="1">
          <a:off x="2501772"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101081</xdr:colOff>
      <xdr:row>31</xdr:row>
      <xdr:rowOff>77755</xdr:rowOff>
    </xdr:from>
    <xdr:to>
      <xdr:col>2</xdr:col>
      <xdr:colOff>196332</xdr:colOff>
      <xdr:row>32</xdr:row>
      <xdr:rowOff>176892</xdr:rowOff>
    </xdr:to>
    <xdr:cxnSp macro="">
      <xdr:nvCxnSpPr>
        <xdr:cNvPr id="3148" name="Elbow Connector 55">
          <a:extLst>
            <a:ext uri="{FF2B5EF4-FFF2-40B4-BE49-F238E27FC236}">
              <a16:creationId xmlns:a16="http://schemas.microsoft.com/office/drawing/2014/main" id="{0047AF7E-8851-4314-8CAD-7C89FD87194B}"/>
            </a:ext>
          </a:extLst>
        </xdr:cNvPr>
        <xdr:cNvCxnSpPr/>
      </xdr:nvCxnSpPr>
      <xdr:spPr>
        <a:xfrm rot="16200000" flipH="1">
          <a:off x="511240" y="6393412"/>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124408</xdr:colOff>
      <xdr:row>23</xdr:row>
      <xdr:rowOff>69980</xdr:rowOff>
    </xdr:from>
    <xdr:to>
      <xdr:col>14</xdr:col>
      <xdr:colOff>219659</xdr:colOff>
      <xdr:row>24</xdr:row>
      <xdr:rowOff>169117</xdr:rowOff>
    </xdr:to>
    <xdr:cxnSp macro="">
      <xdr:nvCxnSpPr>
        <xdr:cNvPr id="3149" name="Elbow Connector 55">
          <a:extLst>
            <a:ext uri="{FF2B5EF4-FFF2-40B4-BE49-F238E27FC236}">
              <a16:creationId xmlns:a16="http://schemas.microsoft.com/office/drawing/2014/main" id="{EF6060F0-3E62-4291-8E1A-068C65ED1D67}"/>
            </a:ext>
          </a:extLst>
        </xdr:cNvPr>
        <xdr:cNvCxnSpPr/>
      </xdr:nvCxnSpPr>
      <xdr:spPr>
        <a:xfrm rot="16200000" flipH="1">
          <a:off x="4430098" y="4776107"/>
          <a:ext cx="34795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116633</xdr:colOff>
      <xdr:row>71</xdr:row>
      <xdr:rowOff>62205</xdr:rowOff>
    </xdr:from>
    <xdr:to>
      <xdr:col>22</xdr:col>
      <xdr:colOff>211884</xdr:colOff>
      <xdr:row>72</xdr:row>
      <xdr:rowOff>161342</xdr:rowOff>
    </xdr:to>
    <xdr:cxnSp macro="">
      <xdr:nvCxnSpPr>
        <xdr:cNvPr id="3150" name="Elbow Connector 55">
          <a:extLst>
            <a:ext uri="{FF2B5EF4-FFF2-40B4-BE49-F238E27FC236}">
              <a16:creationId xmlns:a16="http://schemas.microsoft.com/office/drawing/2014/main" id="{55C14B83-E9FE-42EF-B062-B8B297546CDC}"/>
            </a:ext>
          </a:extLst>
        </xdr:cNvPr>
        <xdr:cNvCxnSpPr/>
      </xdr:nvCxnSpPr>
      <xdr:spPr>
        <a:xfrm rot="16200000" flipH="1">
          <a:off x="7003792" y="14425515"/>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101083</xdr:colOff>
      <xdr:row>79</xdr:row>
      <xdr:rowOff>85532</xdr:rowOff>
    </xdr:from>
    <xdr:to>
      <xdr:col>32</xdr:col>
      <xdr:colOff>196334</xdr:colOff>
      <xdr:row>80</xdr:row>
      <xdr:rowOff>184670</xdr:rowOff>
    </xdr:to>
    <xdr:cxnSp macro="">
      <xdr:nvCxnSpPr>
        <xdr:cNvPr id="3152" name="Elbow Connector 55">
          <a:extLst>
            <a:ext uri="{FF2B5EF4-FFF2-40B4-BE49-F238E27FC236}">
              <a16:creationId xmlns:a16="http://schemas.microsoft.com/office/drawing/2014/main" id="{5FFC46B1-9885-4DD7-AACC-9ECDD6468C3B}"/>
            </a:ext>
          </a:extLst>
        </xdr:cNvPr>
        <xdr:cNvCxnSpPr/>
      </xdr:nvCxnSpPr>
      <xdr:spPr>
        <a:xfrm rot="16200000" flipH="1">
          <a:off x="10261732" y="16058373"/>
          <a:ext cx="347954"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120431</xdr:colOff>
      <xdr:row>87</xdr:row>
      <xdr:rowOff>109482</xdr:rowOff>
    </xdr:from>
    <xdr:to>
      <xdr:col>40</xdr:col>
      <xdr:colOff>219660</xdr:colOff>
      <xdr:row>88</xdr:row>
      <xdr:rowOff>161341</xdr:rowOff>
    </xdr:to>
    <xdr:cxnSp macro="">
      <xdr:nvCxnSpPr>
        <xdr:cNvPr id="3153" name="Elbow Connector 55">
          <a:extLst>
            <a:ext uri="{FF2B5EF4-FFF2-40B4-BE49-F238E27FC236}">
              <a16:creationId xmlns:a16="http://schemas.microsoft.com/office/drawing/2014/main" id="{3AC57F57-4ADC-436A-938C-7AE419C53B91}"/>
            </a:ext>
          </a:extLst>
        </xdr:cNvPr>
        <xdr:cNvCxnSpPr/>
      </xdr:nvCxnSpPr>
      <xdr:spPr>
        <a:xfrm rot="16200000" flipH="1">
          <a:off x="12838642" y="17148685"/>
          <a:ext cx="303669" cy="99229"/>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108858</xdr:colOff>
      <xdr:row>71</xdr:row>
      <xdr:rowOff>93307</xdr:rowOff>
    </xdr:from>
    <xdr:to>
      <xdr:col>32</xdr:col>
      <xdr:colOff>204109</xdr:colOff>
      <xdr:row>72</xdr:row>
      <xdr:rowOff>192444</xdr:rowOff>
    </xdr:to>
    <xdr:cxnSp macro="">
      <xdr:nvCxnSpPr>
        <xdr:cNvPr id="3154" name="Elbow Connector 55">
          <a:extLst>
            <a:ext uri="{FF2B5EF4-FFF2-40B4-BE49-F238E27FC236}">
              <a16:creationId xmlns:a16="http://schemas.microsoft.com/office/drawing/2014/main" id="{D817F1CA-92BF-447A-9588-5D1DC0983CDE}"/>
            </a:ext>
          </a:extLst>
        </xdr:cNvPr>
        <xdr:cNvCxnSpPr/>
      </xdr:nvCxnSpPr>
      <xdr:spPr>
        <a:xfrm rot="16200000" flipH="1">
          <a:off x="10269507" y="14456617"/>
          <a:ext cx="347954"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188406</xdr:colOff>
      <xdr:row>55</xdr:row>
      <xdr:rowOff>104670</xdr:rowOff>
    </xdr:from>
    <xdr:to>
      <xdr:col>22</xdr:col>
      <xdr:colOff>283657</xdr:colOff>
      <xdr:row>57</xdr:row>
      <xdr:rowOff>7371</xdr:rowOff>
    </xdr:to>
    <xdr:cxnSp macro="">
      <xdr:nvCxnSpPr>
        <xdr:cNvPr id="3037" name="Elbow Connector 55">
          <a:extLst>
            <a:ext uri="{FF2B5EF4-FFF2-40B4-BE49-F238E27FC236}">
              <a16:creationId xmlns:a16="http://schemas.microsoft.com/office/drawing/2014/main" id="{766F488D-A5BA-45F1-BBE3-2927095D4E32}"/>
            </a:ext>
          </a:extLst>
        </xdr:cNvPr>
        <xdr:cNvCxnSpPr/>
      </xdr:nvCxnSpPr>
      <xdr:spPr>
        <a:xfrm rot="16200000" flipH="1">
          <a:off x="6978349" y="11014480"/>
          <a:ext cx="35278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188406</xdr:colOff>
      <xdr:row>55</xdr:row>
      <xdr:rowOff>104670</xdr:rowOff>
    </xdr:from>
    <xdr:to>
      <xdr:col>26</xdr:col>
      <xdr:colOff>283657</xdr:colOff>
      <xdr:row>57</xdr:row>
      <xdr:rowOff>15401</xdr:rowOff>
    </xdr:to>
    <xdr:cxnSp macro="">
      <xdr:nvCxnSpPr>
        <xdr:cNvPr id="3039" name="Elbow Connector 55">
          <a:extLst>
            <a:ext uri="{FF2B5EF4-FFF2-40B4-BE49-F238E27FC236}">
              <a16:creationId xmlns:a16="http://schemas.microsoft.com/office/drawing/2014/main" id="{4B7202F9-7869-43BB-A0DC-C450B82A95A6}"/>
            </a:ext>
          </a:extLst>
        </xdr:cNvPr>
        <xdr:cNvCxnSpPr/>
      </xdr:nvCxnSpPr>
      <xdr:spPr>
        <a:xfrm rot="16200000" flipH="1">
          <a:off x="8230378" y="11018495"/>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188406</xdr:colOff>
      <xdr:row>55</xdr:row>
      <xdr:rowOff>125604</xdr:rowOff>
    </xdr:from>
    <xdr:to>
      <xdr:col>28</xdr:col>
      <xdr:colOff>283657</xdr:colOff>
      <xdr:row>57</xdr:row>
      <xdr:rowOff>36335</xdr:rowOff>
    </xdr:to>
    <xdr:cxnSp macro="">
      <xdr:nvCxnSpPr>
        <xdr:cNvPr id="3070" name="Elbow Connector 55">
          <a:extLst>
            <a:ext uri="{FF2B5EF4-FFF2-40B4-BE49-F238E27FC236}">
              <a16:creationId xmlns:a16="http://schemas.microsoft.com/office/drawing/2014/main" id="{41985BAF-339F-4A8F-9144-D73F8BCEE33F}"/>
            </a:ext>
          </a:extLst>
        </xdr:cNvPr>
        <xdr:cNvCxnSpPr/>
      </xdr:nvCxnSpPr>
      <xdr:spPr>
        <a:xfrm rot="16200000" flipH="1">
          <a:off x="8889801" y="11039429"/>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55</xdr:row>
      <xdr:rowOff>115137</xdr:rowOff>
    </xdr:from>
    <xdr:to>
      <xdr:col>30</xdr:col>
      <xdr:colOff>262723</xdr:colOff>
      <xdr:row>57</xdr:row>
      <xdr:rowOff>25868</xdr:rowOff>
    </xdr:to>
    <xdr:cxnSp macro="">
      <xdr:nvCxnSpPr>
        <xdr:cNvPr id="3072" name="Elbow Connector 55">
          <a:extLst>
            <a:ext uri="{FF2B5EF4-FFF2-40B4-BE49-F238E27FC236}">
              <a16:creationId xmlns:a16="http://schemas.microsoft.com/office/drawing/2014/main" id="{6D99E741-B7AF-40F9-9B86-3C2D4B78A9F3}"/>
            </a:ext>
          </a:extLst>
        </xdr:cNvPr>
        <xdr:cNvCxnSpPr/>
      </xdr:nvCxnSpPr>
      <xdr:spPr>
        <a:xfrm rot="16200000" flipH="1">
          <a:off x="9496889" y="11028962"/>
          <a:ext cx="36081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167472</xdr:colOff>
      <xdr:row>55</xdr:row>
      <xdr:rowOff>125604</xdr:rowOff>
    </xdr:from>
    <xdr:to>
      <xdr:col>32</xdr:col>
      <xdr:colOff>243280</xdr:colOff>
      <xdr:row>56</xdr:row>
      <xdr:rowOff>176142</xdr:rowOff>
    </xdr:to>
    <xdr:cxnSp macro="">
      <xdr:nvCxnSpPr>
        <xdr:cNvPr id="3035" name="Elbow Connector 55">
          <a:extLst>
            <a:ext uri="{FF2B5EF4-FFF2-40B4-BE49-F238E27FC236}">
              <a16:creationId xmlns:a16="http://schemas.microsoft.com/office/drawing/2014/main" id="{A61DFE2E-2B75-4C1F-984F-74F31F117B32}"/>
            </a:ext>
          </a:extLst>
        </xdr:cNvPr>
        <xdr:cNvCxnSpPr/>
      </xdr:nvCxnSpPr>
      <xdr:spPr>
        <a:xfrm rot="16200000" flipH="1">
          <a:off x="10170890" y="11024851"/>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146538</xdr:colOff>
      <xdr:row>55</xdr:row>
      <xdr:rowOff>115137</xdr:rowOff>
    </xdr:from>
    <xdr:to>
      <xdr:col>34</xdr:col>
      <xdr:colOff>222346</xdr:colOff>
      <xdr:row>56</xdr:row>
      <xdr:rowOff>165675</xdr:rowOff>
    </xdr:to>
    <xdr:cxnSp macro="">
      <xdr:nvCxnSpPr>
        <xdr:cNvPr id="3088" name="Elbow Connector 55">
          <a:extLst>
            <a:ext uri="{FF2B5EF4-FFF2-40B4-BE49-F238E27FC236}">
              <a16:creationId xmlns:a16="http://schemas.microsoft.com/office/drawing/2014/main" id="{C92B9F49-E6E0-45F1-B966-AA65F531AE12}"/>
            </a:ext>
          </a:extLst>
        </xdr:cNvPr>
        <xdr:cNvCxnSpPr/>
      </xdr:nvCxnSpPr>
      <xdr:spPr>
        <a:xfrm rot="16200000" flipH="1">
          <a:off x="10777978" y="1101438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136071</xdr:colOff>
      <xdr:row>55</xdr:row>
      <xdr:rowOff>104670</xdr:rowOff>
    </xdr:from>
    <xdr:to>
      <xdr:col>24</xdr:col>
      <xdr:colOff>211879</xdr:colOff>
      <xdr:row>56</xdr:row>
      <xdr:rowOff>155208</xdr:rowOff>
    </xdr:to>
    <xdr:cxnSp macro="">
      <xdr:nvCxnSpPr>
        <xdr:cNvPr id="3156" name="Elbow Connector 55">
          <a:extLst>
            <a:ext uri="{FF2B5EF4-FFF2-40B4-BE49-F238E27FC236}">
              <a16:creationId xmlns:a16="http://schemas.microsoft.com/office/drawing/2014/main" id="{08BDFAA6-017C-40E4-B134-1C056851D850}"/>
            </a:ext>
          </a:extLst>
        </xdr:cNvPr>
        <xdr:cNvCxnSpPr/>
      </xdr:nvCxnSpPr>
      <xdr:spPr>
        <a:xfrm rot="16200000" flipH="1">
          <a:off x="7564599" y="1100391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146538</xdr:colOff>
      <xdr:row>103</xdr:row>
      <xdr:rowOff>125604</xdr:rowOff>
    </xdr:from>
    <xdr:to>
      <xdr:col>28</xdr:col>
      <xdr:colOff>241789</xdr:colOff>
      <xdr:row>105</xdr:row>
      <xdr:rowOff>30353</xdr:rowOff>
    </xdr:to>
    <xdr:cxnSp macro="">
      <xdr:nvCxnSpPr>
        <xdr:cNvPr id="3090" name="Elbow Connector 55">
          <a:extLst>
            <a:ext uri="{FF2B5EF4-FFF2-40B4-BE49-F238E27FC236}">
              <a16:creationId xmlns:a16="http://schemas.microsoft.com/office/drawing/2014/main" id="{7A6712AA-2E7E-4B0C-851F-8A82BBE159D5}"/>
            </a:ext>
          </a:extLst>
        </xdr:cNvPr>
        <xdr:cNvCxnSpPr/>
      </xdr:nvCxnSpPr>
      <xdr:spPr>
        <a:xfrm rot="16200000" flipH="1">
          <a:off x="8850924"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167472</xdr:colOff>
      <xdr:row>103</xdr:row>
      <xdr:rowOff>125604</xdr:rowOff>
    </xdr:from>
    <xdr:to>
      <xdr:col>30</xdr:col>
      <xdr:colOff>262723</xdr:colOff>
      <xdr:row>105</xdr:row>
      <xdr:rowOff>30353</xdr:rowOff>
    </xdr:to>
    <xdr:cxnSp macro="">
      <xdr:nvCxnSpPr>
        <xdr:cNvPr id="3159" name="Elbow Connector 55">
          <a:extLst>
            <a:ext uri="{FF2B5EF4-FFF2-40B4-BE49-F238E27FC236}">
              <a16:creationId xmlns:a16="http://schemas.microsoft.com/office/drawing/2014/main" id="{73ACD6D3-1DDE-4965-A770-BDA0C252719D}"/>
            </a:ext>
          </a:extLst>
        </xdr:cNvPr>
        <xdr:cNvCxnSpPr/>
      </xdr:nvCxnSpPr>
      <xdr:spPr>
        <a:xfrm rot="16200000" flipH="1">
          <a:off x="9499880"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103</xdr:row>
      <xdr:rowOff>115137</xdr:rowOff>
    </xdr:from>
    <xdr:to>
      <xdr:col>36</xdr:col>
      <xdr:colOff>262723</xdr:colOff>
      <xdr:row>105</xdr:row>
      <xdr:rowOff>19886</xdr:rowOff>
    </xdr:to>
    <xdr:cxnSp macro="">
      <xdr:nvCxnSpPr>
        <xdr:cNvPr id="3160" name="Elbow Connector 55">
          <a:extLst>
            <a:ext uri="{FF2B5EF4-FFF2-40B4-BE49-F238E27FC236}">
              <a16:creationId xmlns:a16="http://schemas.microsoft.com/office/drawing/2014/main" id="{B4A7F0E9-8CAD-487E-8683-2EFD31472974}"/>
            </a:ext>
          </a:extLst>
        </xdr:cNvPr>
        <xdr:cNvCxnSpPr/>
      </xdr:nvCxnSpPr>
      <xdr:spPr>
        <a:xfrm rot="16200000" flipH="1">
          <a:off x="11415347" y="20509103"/>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157005</xdr:colOff>
      <xdr:row>103</xdr:row>
      <xdr:rowOff>125604</xdr:rowOff>
    </xdr:from>
    <xdr:to>
      <xdr:col>38</xdr:col>
      <xdr:colOff>252256</xdr:colOff>
      <xdr:row>105</xdr:row>
      <xdr:rowOff>30353</xdr:rowOff>
    </xdr:to>
    <xdr:cxnSp macro="">
      <xdr:nvCxnSpPr>
        <xdr:cNvPr id="3161" name="Elbow Connector 55">
          <a:extLst>
            <a:ext uri="{FF2B5EF4-FFF2-40B4-BE49-F238E27FC236}">
              <a16:creationId xmlns:a16="http://schemas.microsoft.com/office/drawing/2014/main" id="{BF2545E4-55F6-4AC8-A369-CF75F4BBEE36}"/>
            </a:ext>
          </a:extLst>
        </xdr:cNvPr>
        <xdr:cNvCxnSpPr/>
      </xdr:nvCxnSpPr>
      <xdr:spPr>
        <a:xfrm rot="16200000" flipH="1">
          <a:off x="12064303" y="20519570"/>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136071</xdr:colOff>
      <xdr:row>103</xdr:row>
      <xdr:rowOff>73269</xdr:rowOff>
    </xdr:from>
    <xdr:to>
      <xdr:col>40</xdr:col>
      <xdr:colOff>231322</xdr:colOff>
      <xdr:row>104</xdr:row>
      <xdr:rowOff>166424</xdr:rowOff>
    </xdr:to>
    <xdr:cxnSp macro="">
      <xdr:nvCxnSpPr>
        <xdr:cNvPr id="3031" name="Elbow Connector 55">
          <a:extLst>
            <a:ext uri="{FF2B5EF4-FFF2-40B4-BE49-F238E27FC236}">
              <a16:creationId xmlns:a16="http://schemas.microsoft.com/office/drawing/2014/main" id="{DF7E3294-B537-46ED-91A8-BDC2FB8EAE4F}"/>
            </a:ext>
          </a:extLst>
        </xdr:cNvPr>
        <xdr:cNvCxnSpPr/>
      </xdr:nvCxnSpPr>
      <xdr:spPr>
        <a:xfrm rot="16200000" flipH="1">
          <a:off x="12671391" y="2046723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103</xdr:row>
      <xdr:rowOff>83736</xdr:rowOff>
    </xdr:from>
    <xdr:to>
      <xdr:col>42</xdr:col>
      <xdr:colOff>273190</xdr:colOff>
      <xdr:row>104</xdr:row>
      <xdr:rowOff>176891</xdr:rowOff>
    </xdr:to>
    <xdr:cxnSp macro="">
      <xdr:nvCxnSpPr>
        <xdr:cNvPr id="3032" name="Elbow Connector 55">
          <a:extLst>
            <a:ext uri="{FF2B5EF4-FFF2-40B4-BE49-F238E27FC236}">
              <a16:creationId xmlns:a16="http://schemas.microsoft.com/office/drawing/2014/main" id="{29CE0663-8B80-45EC-820C-FDF220C0C709}"/>
            </a:ext>
          </a:extLst>
        </xdr:cNvPr>
        <xdr:cNvCxnSpPr/>
      </xdr:nvCxnSpPr>
      <xdr:spPr>
        <a:xfrm rot="16200000" flipH="1">
          <a:off x="13341281"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103</xdr:row>
      <xdr:rowOff>83736</xdr:rowOff>
    </xdr:from>
    <xdr:to>
      <xdr:col>44</xdr:col>
      <xdr:colOff>241789</xdr:colOff>
      <xdr:row>104</xdr:row>
      <xdr:rowOff>176891</xdr:rowOff>
    </xdr:to>
    <xdr:cxnSp macro="">
      <xdr:nvCxnSpPr>
        <xdr:cNvPr id="3162" name="Elbow Connector 55">
          <a:extLst>
            <a:ext uri="{FF2B5EF4-FFF2-40B4-BE49-F238E27FC236}">
              <a16:creationId xmlns:a16="http://schemas.microsoft.com/office/drawing/2014/main" id="{1A59D9B7-7910-4CBD-98F4-8ECBEDEE6045}"/>
            </a:ext>
          </a:extLst>
        </xdr:cNvPr>
        <xdr:cNvCxnSpPr/>
      </xdr:nvCxnSpPr>
      <xdr:spPr>
        <a:xfrm rot="16200000" flipH="1">
          <a:off x="14053039" y="2047770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115137</xdr:colOff>
      <xdr:row>111</xdr:row>
      <xdr:rowOff>104670</xdr:rowOff>
    </xdr:from>
    <xdr:to>
      <xdr:col>2</xdr:col>
      <xdr:colOff>210388</xdr:colOff>
      <xdr:row>113</xdr:row>
      <xdr:rowOff>9419</xdr:rowOff>
    </xdr:to>
    <xdr:cxnSp macro="">
      <xdr:nvCxnSpPr>
        <xdr:cNvPr id="3163" name="Elbow Connector 55">
          <a:extLst>
            <a:ext uri="{FF2B5EF4-FFF2-40B4-BE49-F238E27FC236}">
              <a16:creationId xmlns:a16="http://schemas.microsoft.com/office/drawing/2014/main" id="{A0E08814-0100-4951-88F8-310AD16744CC}"/>
            </a:ext>
          </a:extLst>
        </xdr:cNvPr>
        <xdr:cNvCxnSpPr/>
      </xdr:nvCxnSpPr>
      <xdr:spPr>
        <a:xfrm rot="16200000" flipH="1">
          <a:off x="508699" y="2207915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125604</xdr:colOff>
      <xdr:row>111</xdr:row>
      <xdr:rowOff>83736</xdr:rowOff>
    </xdr:from>
    <xdr:to>
      <xdr:col>4</xdr:col>
      <xdr:colOff>201412</xdr:colOff>
      <xdr:row>112</xdr:row>
      <xdr:rowOff>134274</xdr:rowOff>
    </xdr:to>
    <xdr:cxnSp macro="">
      <xdr:nvCxnSpPr>
        <xdr:cNvPr id="3164" name="Elbow Connector 55">
          <a:extLst>
            <a:ext uri="{FF2B5EF4-FFF2-40B4-BE49-F238E27FC236}">
              <a16:creationId xmlns:a16="http://schemas.microsoft.com/office/drawing/2014/main" id="{29100956-3984-4413-9FBB-81E0F7CB8E6A}"/>
            </a:ext>
          </a:extLst>
        </xdr:cNvPr>
        <xdr:cNvCxnSpPr/>
      </xdr:nvCxnSpPr>
      <xdr:spPr>
        <a:xfrm rot="16200000" flipH="1">
          <a:off x="1158775"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157005</xdr:colOff>
      <xdr:row>111</xdr:row>
      <xdr:rowOff>83736</xdr:rowOff>
    </xdr:from>
    <xdr:to>
      <xdr:col>6</xdr:col>
      <xdr:colOff>232813</xdr:colOff>
      <xdr:row>112</xdr:row>
      <xdr:rowOff>134274</xdr:rowOff>
    </xdr:to>
    <xdr:cxnSp macro="">
      <xdr:nvCxnSpPr>
        <xdr:cNvPr id="3165" name="Elbow Connector 55">
          <a:extLst>
            <a:ext uri="{FF2B5EF4-FFF2-40B4-BE49-F238E27FC236}">
              <a16:creationId xmlns:a16="http://schemas.microsoft.com/office/drawing/2014/main" id="{87C1E84F-6DAA-4E2F-A1E9-E9D800F9976B}"/>
            </a:ext>
          </a:extLst>
        </xdr:cNvPr>
        <xdr:cNvCxnSpPr/>
      </xdr:nvCxnSpPr>
      <xdr:spPr>
        <a:xfrm rot="16200000" flipH="1">
          <a:off x="1818198"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136071</xdr:colOff>
      <xdr:row>111</xdr:row>
      <xdr:rowOff>94203</xdr:rowOff>
    </xdr:from>
    <xdr:to>
      <xdr:col>8</xdr:col>
      <xdr:colOff>211879</xdr:colOff>
      <xdr:row>112</xdr:row>
      <xdr:rowOff>144741</xdr:rowOff>
    </xdr:to>
    <xdr:cxnSp macro="">
      <xdr:nvCxnSpPr>
        <xdr:cNvPr id="3166" name="Elbow Connector 55">
          <a:extLst>
            <a:ext uri="{FF2B5EF4-FFF2-40B4-BE49-F238E27FC236}">
              <a16:creationId xmlns:a16="http://schemas.microsoft.com/office/drawing/2014/main" id="{6A49B945-CBC4-42B3-8E61-8059DD7EF853}"/>
            </a:ext>
          </a:extLst>
        </xdr:cNvPr>
        <xdr:cNvCxnSpPr/>
      </xdr:nvCxnSpPr>
      <xdr:spPr>
        <a:xfrm rot="16200000" flipH="1">
          <a:off x="2456687" y="22057104"/>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198873</xdr:colOff>
      <xdr:row>31</xdr:row>
      <xdr:rowOff>94203</xdr:rowOff>
    </xdr:from>
    <xdr:to>
      <xdr:col>34</xdr:col>
      <xdr:colOff>294124</xdr:colOff>
      <xdr:row>32</xdr:row>
      <xdr:rowOff>187359</xdr:rowOff>
    </xdr:to>
    <xdr:cxnSp macro="">
      <xdr:nvCxnSpPr>
        <xdr:cNvPr id="3167" name="Elbow Connector 55">
          <a:extLst>
            <a:ext uri="{FF2B5EF4-FFF2-40B4-BE49-F238E27FC236}">
              <a16:creationId xmlns:a16="http://schemas.microsoft.com/office/drawing/2014/main" id="{53E58060-9C4F-4336-9EA0-9A80377CAD08}"/>
            </a:ext>
          </a:extLst>
        </xdr:cNvPr>
        <xdr:cNvCxnSpPr/>
      </xdr:nvCxnSpPr>
      <xdr:spPr>
        <a:xfrm rot="16200000" flipH="1">
          <a:off x="10818726" y="6263471"/>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167472</xdr:colOff>
      <xdr:row>31</xdr:row>
      <xdr:rowOff>104670</xdr:rowOff>
    </xdr:from>
    <xdr:to>
      <xdr:col>38</xdr:col>
      <xdr:colOff>262723</xdr:colOff>
      <xdr:row>33</xdr:row>
      <xdr:rowOff>9420</xdr:rowOff>
    </xdr:to>
    <xdr:cxnSp macro="">
      <xdr:nvCxnSpPr>
        <xdr:cNvPr id="3168" name="Elbow Connector 55">
          <a:extLst>
            <a:ext uri="{FF2B5EF4-FFF2-40B4-BE49-F238E27FC236}">
              <a16:creationId xmlns:a16="http://schemas.microsoft.com/office/drawing/2014/main" id="{7C06881B-B549-47C2-9591-83E953662BCA}"/>
            </a:ext>
          </a:extLst>
        </xdr:cNvPr>
        <xdr:cNvCxnSpPr/>
      </xdr:nvCxnSpPr>
      <xdr:spPr>
        <a:xfrm rot="16200000" flipH="1">
          <a:off x="12074770" y="6273938"/>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177939</xdr:colOff>
      <xdr:row>31</xdr:row>
      <xdr:rowOff>115137</xdr:rowOff>
    </xdr:from>
    <xdr:to>
      <xdr:col>42</xdr:col>
      <xdr:colOff>273190</xdr:colOff>
      <xdr:row>33</xdr:row>
      <xdr:rowOff>19887</xdr:rowOff>
    </xdr:to>
    <xdr:cxnSp macro="">
      <xdr:nvCxnSpPr>
        <xdr:cNvPr id="3169" name="Elbow Connector 55">
          <a:extLst>
            <a:ext uri="{FF2B5EF4-FFF2-40B4-BE49-F238E27FC236}">
              <a16:creationId xmlns:a16="http://schemas.microsoft.com/office/drawing/2014/main" id="{DEB192AB-8B19-4560-B8F6-A78342C5CD6E}"/>
            </a:ext>
          </a:extLst>
        </xdr:cNvPr>
        <xdr:cNvCxnSpPr/>
      </xdr:nvCxnSpPr>
      <xdr:spPr>
        <a:xfrm rot="16200000" flipH="1">
          <a:off x="13341281"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146538</xdr:colOff>
      <xdr:row>31</xdr:row>
      <xdr:rowOff>115137</xdr:rowOff>
    </xdr:from>
    <xdr:to>
      <xdr:col>44</xdr:col>
      <xdr:colOff>241789</xdr:colOff>
      <xdr:row>33</xdr:row>
      <xdr:rowOff>19887</xdr:rowOff>
    </xdr:to>
    <xdr:cxnSp macro="">
      <xdr:nvCxnSpPr>
        <xdr:cNvPr id="3170" name="Elbow Connector 55">
          <a:extLst>
            <a:ext uri="{FF2B5EF4-FFF2-40B4-BE49-F238E27FC236}">
              <a16:creationId xmlns:a16="http://schemas.microsoft.com/office/drawing/2014/main" id="{A550FB18-FFD5-490D-BA4B-FF0C92246573}"/>
            </a:ext>
          </a:extLst>
        </xdr:cNvPr>
        <xdr:cNvCxnSpPr/>
      </xdr:nvCxnSpPr>
      <xdr:spPr>
        <a:xfrm rot="16200000" flipH="1">
          <a:off x="14053039" y="6284405"/>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39</xdr:row>
      <xdr:rowOff>115137</xdr:rowOff>
    </xdr:from>
    <xdr:to>
      <xdr:col>18</xdr:col>
      <xdr:colOff>252256</xdr:colOff>
      <xdr:row>41</xdr:row>
      <xdr:rowOff>19887</xdr:rowOff>
    </xdr:to>
    <xdr:cxnSp macro="">
      <xdr:nvCxnSpPr>
        <xdr:cNvPr id="3171" name="Elbow Connector 55">
          <a:extLst>
            <a:ext uri="{FF2B5EF4-FFF2-40B4-BE49-F238E27FC236}">
              <a16:creationId xmlns:a16="http://schemas.microsoft.com/office/drawing/2014/main" id="{8B893301-2244-495E-B48D-97749E7EEEAB}"/>
            </a:ext>
          </a:extLst>
        </xdr:cNvPr>
        <xdr:cNvCxnSpPr/>
      </xdr:nvCxnSpPr>
      <xdr:spPr>
        <a:xfrm rot="16200000" flipH="1">
          <a:off x="5689880"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39</xdr:row>
      <xdr:rowOff>115137</xdr:rowOff>
    </xdr:from>
    <xdr:to>
      <xdr:col>20</xdr:col>
      <xdr:colOff>252256</xdr:colOff>
      <xdr:row>41</xdr:row>
      <xdr:rowOff>19887</xdr:rowOff>
    </xdr:to>
    <xdr:cxnSp macro="">
      <xdr:nvCxnSpPr>
        <xdr:cNvPr id="3172" name="Elbow Connector 55">
          <a:extLst>
            <a:ext uri="{FF2B5EF4-FFF2-40B4-BE49-F238E27FC236}">
              <a16:creationId xmlns:a16="http://schemas.microsoft.com/office/drawing/2014/main" id="{F2968502-E546-4471-B3D6-A602D897CFE4}"/>
            </a:ext>
          </a:extLst>
        </xdr:cNvPr>
        <xdr:cNvCxnSpPr/>
      </xdr:nvCxnSpPr>
      <xdr:spPr>
        <a:xfrm rot="16200000" flipH="1">
          <a:off x="6317902" y="7864927"/>
          <a:ext cx="35483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157005</xdr:colOff>
      <xdr:row>47</xdr:row>
      <xdr:rowOff>83736</xdr:rowOff>
    </xdr:from>
    <xdr:to>
      <xdr:col>2</xdr:col>
      <xdr:colOff>252256</xdr:colOff>
      <xdr:row>48</xdr:row>
      <xdr:rowOff>176891</xdr:rowOff>
    </xdr:to>
    <xdr:cxnSp macro="">
      <xdr:nvCxnSpPr>
        <xdr:cNvPr id="3173" name="Elbow Connector 55">
          <a:extLst>
            <a:ext uri="{FF2B5EF4-FFF2-40B4-BE49-F238E27FC236}">
              <a16:creationId xmlns:a16="http://schemas.microsoft.com/office/drawing/2014/main" id="{719E6896-FA3A-45E6-BA20-4CD43A45276B}"/>
            </a:ext>
          </a:extLst>
        </xdr:cNvPr>
        <xdr:cNvCxnSpPr/>
      </xdr:nvCxnSpPr>
      <xdr:spPr>
        <a:xfrm rot="16200000" flipH="1">
          <a:off x="550567" y="9414048"/>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146538</xdr:colOff>
      <xdr:row>47</xdr:row>
      <xdr:rowOff>94203</xdr:rowOff>
    </xdr:from>
    <xdr:to>
      <xdr:col>8</xdr:col>
      <xdr:colOff>241789</xdr:colOff>
      <xdr:row>48</xdr:row>
      <xdr:rowOff>187358</xdr:rowOff>
    </xdr:to>
    <xdr:cxnSp macro="">
      <xdr:nvCxnSpPr>
        <xdr:cNvPr id="3174" name="Elbow Connector 55">
          <a:extLst>
            <a:ext uri="{FF2B5EF4-FFF2-40B4-BE49-F238E27FC236}">
              <a16:creationId xmlns:a16="http://schemas.microsoft.com/office/drawing/2014/main" id="{BC1E15DB-44FA-4699-866C-E6DFE16F4BB2}"/>
            </a:ext>
          </a:extLst>
        </xdr:cNvPr>
        <xdr:cNvCxnSpPr/>
      </xdr:nvCxnSpPr>
      <xdr:spPr>
        <a:xfrm rot="16200000" flipH="1">
          <a:off x="2455567" y="9424515"/>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157005</xdr:colOff>
      <xdr:row>47</xdr:row>
      <xdr:rowOff>73269</xdr:rowOff>
    </xdr:from>
    <xdr:to>
      <xdr:col>18</xdr:col>
      <xdr:colOff>252256</xdr:colOff>
      <xdr:row>48</xdr:row>
      <xdr:rowOff>166424</xdr:rowOff>
    </xdr:to>
    <xdr:cxnSp macro="">
      <xdr:nvCxnSpPr>
        <xdr:cNvPr id="3175" name="Elbow Connector 55">
          <a:extLst>
            <a:ext uri="{FF2B5EF4-FFF2-40B4-BE49-F238E27FC236}">
              <a16:creationId xmlns:a16="http://schemas.microsoft.com/office/drawing/2014/main" id="{A8CAC541-1D12-4285-9623-9CB4ADB925CB}"/>
            </a:ext>
          </a:extLst>
        </xdr:cNvPr>
        <xdr:cNvCxnSpPr/>
      </xdr:nvCxnSpPr>
      <xdr:spPr>
        <a:xfrm rot="16200000" flipH="1">
          <a:off x="5689880" y="9403581"/>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47</xdr:row>
      <xdr:rowOff>104670</xdr:rowOff>
    </xdr:from>
    <xdr:to>
      <xdr:col>20</xdr:col>
      <xdr:colOff>252256</xdr:colOff>
      <xdr:row>49</xdr:row>
      <xdr:rowOff>9419</xdr:rowOff>
    </xdr:to>
    <xdr:cxnSp macro="">
      <xdr:nvCxnSpPr>
        <xdr:cNvPr id="3176" name="Elbow Connector 55">
          <a:extLst>
            <a:ext uri="{FF2B5EF4-FFF2-40B4-BE49-F238E27FC236}">
              <a16:creationId xmlns:a16="http://schemas.microsoft.com/office/drawing/2014/main" id="{99C76B63-B10F-4C56-A023-00292D9A17B8}"/>
            </a:ext>
          </a:extLst>
        </xdr:cNvPr>
        <xdr:cNvCxnSpPr/>
      </xdr:nvCxnSpPr>
      <xdr:spPr>
        <a:xfrm rot="16200000" flipH="1">
          <a:off x="6317902" y="9434982"/>
          <a:ext cx="35483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167474</xdr:colOff>
      <xdr:row>103</xdr:row>
      <xdr:rowOff>136074</xdr:rowOff>
    </xdr:from>
    <xdr:to>
      <xdr:col>16</xdr:col>
      <xdr:colOff>231319</xdr:colOff>
      <xdr:row>104</xdr:row>
      <xdr:rowOff>172406</xdr:rowOff>
    </xdr:to>
    <xdr:cxnSp macro="">
      <xdr:nvCxnSpPr>
        <xdr:cNvPr id="3177" name="Elbow Connector 55">
          <a:extLst>
            <a:ext uri="{FF2B5EF4-FFF2-40B4-BE49-F238E27FC236}">
              <a16:creationId xmlns:a16="http://schemas.microsoft.com/office/drawing/2014/main" id="{3205F627-B472-4184-B80F-ED5A9F70793A}"/>
            </a:ext>
          </a:extLst>
        </xdr:cNvPr>
        <xdr:cNvCxnSpPr/>
      </xdr:nvCxnSpPr>
      <xdr:spPr>
        <a:xfrm rot="16200000" flipH="1">
          <a:off x="5001300" y="2051733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146538</xdr:colOff>
      <xdr:row>103</xdr:row>
      <xdr:rowOff>136071</xdr:rowOff>
    </xdr:from>
    <xdr:to>
      <xdr:col>18</xdr:col>
      <xdr:colOff>210383</xdr:colOff>
      <xdr:row>104</xdr:row>
      <xdr:rowOff>172403</xdr:rowOff>
    </xdr:to>
    <xdr:cxnSp macro="">
      <xdr:nvCxnSpPr>
        <xdr:cNvPr id="3180" name="Elbow Connector 55">
          <a:extLst>
            <a:ext uri="{FF2B5EF4-FFF2-40B4-BE49-F238E27FC236}">
              <a16:creationId xmlns:a16="http://schemas.microsoft.com/office/drawing/2014/main" id="{5F8DECD3-28FF-4563-827E-CD57A7A834E1}"/>
            </a:ext>
          </a:extLst>
        </xdr:cNvPr>
        <xdr:cNvCxnSpPr/>
      </xdr:nvCxnSpPr>
      <xdr:spPr>
        <a:xfrm rot="16200000" flipH="1">
          <a:off x="5692122"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157005</xdr:colOff>
      <xdr:row>103</xdr:row>
      <xdr:rowOff>146538</xdr:rowOff>
    </xdr:from>
    <xdr:to>
      <xdr:col>20</xdr:col>
      <xdr:colOff>220850</xdr:colOff>
      <xdr:row>104</xdr:row>
      <xdr:rowOff>182870</xdr:rowOff>
    </xdr:to>
    <xdr:cxnSp macro="">
      <xdr:nvCxnSpPr>
        <xdr:cNvPr id="3181" name="Elbow Connector 55">
          <a:extLst>
            <a:ext uri="{FF2B5EF4-FFF2-40B4-BE49-F238E27FC236}">
              <a16:creationId xmlns:a16="http://schemas.microsoft.com/office/drawing/2014/main" id="{53A6E570-97C6-450B-BC0D-A9184DF40154}"/>
            </a:ext>
          </a:extLst>
        </xdr:cNvPr>
        <xdr:cNvCxnSpPr/>
      </xdr:nvCxnSpPr>
      <xdr:spPr>
        <a:xfrm rot="16200000" flipH="1">
          <a:off x="6330611" y="2052779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146538</xdr:colOff>
      <xdr:row>103</xdr:row>
      <xdr:rowOff>125604</xdr:rowOff>
    </xdr:from>
    <xdr:to>
      <xdr:col>22</xdr:col>
      <xdr:colOff>210383</xdr:colOff>
      <xdr:row>104</xdr:row>
      <xdr:rowOff>161936</xdr:rowOff>
    </xdr:to>
    <xdr:cxnSp macro="">
      <xdr:nvCxnSpPr>
        <xdr:cNvPr id="3182" name="Elbow Connector 55">
          <a:extLst>
            <a:ext uri="{FF2B5EF4-FFF2-40B4-BE49-F238E27FC236}">
              <a16:creationId xmlns:a16="http://schemas.microsoft.com/office/drawing/2014/main" id="{817D37EB-9CC7-4E17-812B-B23E55394316}"/>
            </a:ext>
          </a:extLst>
        </xdr:cNvPr>
        <xdr:cNvCxnSpPr/>
      </xdr:nvCxnSpPr>
      <xdr:spPr>
        <a:xfrm rot="16200000" flipH="1">
          <a:off x="6948166"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146538</xdr:colOff>
      <xdr:row>103</xdr:row>
      <xdr:rowOff>94203</xdr:rowOff>
    </xdr:from>
    <xdr:to>
      <xdr:col>24</xdr:col>
      <xdr:colOff>210383</xdr:colOff>
      <xdr:row>104</xdr:row>
      <xdr:rowOff>130535</xdr:rowOff>
    </xdr:to>
    <xdr:cxnSp macro="">
      <xdr:nvCxnSpPr>
        <xdr:cNvPr id="3183" name="Elbow Connector 55">
          <a:extLst>
            <a:ext uri="{FF2B5EF4-FFF2-40B4-BE49-F238E27FC236}">
              <a16:creationId xmlns:a16="http://schemas.microsoft.com/office/drawing/2014/main" id="{65FB2633-8EE4-46CB-BFAC-E9552A581406}"/>
            </a:ext>
          </a:extLst>
        </xdr:cNvPr>
        <xdr:cNvCxnSpPr/>
      </xdr:nvCxnSpPr>
      <xdr:spPr>
        <a:xfrm rot="16200000" flipH="1">
          <a:off x="7576188" y="2047546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136071</xdr:colOff>
      <xdr:row>103</xdr:row>
      <xdr:rowOff>136071</xdr:rowOff>
    </xdr:from>
    <xdr:to>
      <xdr:col>14</xdr:col>
      <xdr:colOff>199916</xdr:colOff>
      <xdr:row>104</xdr:row>
      <xdr:rowOff>172403</xdr:rowOff>
    </xdr:to>
    <xdr:cxnSp macro="">
      <xdr:nvCxnSpPr>
        <xdr:cNvPr id="3178" name="Elbow Connector 55">
          <a:extLst>
            <a:ext uri="{FF2B5EF4-FFF2-40B4-BE49-F238E27FC236}">
              <a16:creationId xmlns:a16="http://schemas.microsoft.com/office/drawing/2014/main" id="{B47760FC-0CA5-4EF8-8F5C-A2A2C725A808}"/>
            </a:ext>
          </a:extLst>
        </xdr:cNvPr>
        <xdr:cNvCxnSpPr/>
      </xdr:nvCxnSpPr>
      <xdr:spPr>
        <a:xfrm rot="16200000" flipH="1">
          <a:off x="4341875" y="20517328"/>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146538</xdr:colOff>
      <xdr:row>103</xdr:row>
      <xdr:rowOff>104670</xdr:rowOff>
    </xdr:from>
    <xdr:to>
      <xdr:col>12</xdr:col>
      <xdr:colOff>210383</xdr:colOff>
      <xdr:row>104</xdr:row>
      <xdr:rowOff>141002</xdr:rowOff>
    </xdr:to>
    <xdr:cxnSp macro="">
      <xdr:nvCxnSpPr>
        <xdr:cNvPr id="3179" name="Elbow Connector 55">
          <a:extLst>
            <a:ext uri="{FF2B5EF4-FFF2-40B4-BE49-F238E27FC236}">
              <a16:creationId xmlns:a16="http://schemas.microsoft.com/office/drawing/2014/main" id="{3964A341-4DBF-4811-B162-2D34C0FE3420}"/>
            </a:ext>
          </a:extLst>
        </xdr:cNvPr>
        <xdr:cNvCxnSpPr/>
      </xdr:nvCxnSpPr>
      <xdr:spPr>
        <a:xfrm rot="16200000" flipH="1">
          <a:off x="3724320" y="20485927"/>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167472</xdr:colOff>
      <xdr:row>103</xdr:row>
      <xdr:rowOff>125604</xdr:rowOff>
    </xdr:from>
    <xdr:to>
      <xdr:col>10</xdr:col>
      <xdr:colOff>231317</xdr:colOff>
      <xdr:row>104</xdr:row>
      <xdr:rowOff>161936</xdr:rowOff>
    </xdr:to>
    <xdr:cxnSp macro="">
      <xdr:nvCxnSpPr>
        <xdr:cNvPr id="3184" name="Elbow Connector 55">
          <a:extLst>
            <a:ext uri="{FF2B5EF4-FFF2-40B4-BE49-F238E27FC236}">
              <a16:creationId xmlns:a16="http://schemas.microsoft.com/office/drawing/2014/main" id="{9F56273E-A7E6-4009-80FE-A4C68E362F3F}"/>
            </a:ext>
          </a:extLst>
        </xdr:cNvPr>
        <xdr:cNvCxnSpPr/>
      </xdr:nvCxnSpPr>
      <xdr:spPr>
        <a:xfrm rot="16200000" flipH="1">
          <a:off x="3117232" y="20506861"/>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157005</xdr:colOff>
      <xdr:row>103</xdr:row>
      <xdr:rowOff>115137</xdr:rowOff>
    </xdr:from>
    <xdr:to>
      <xdr:col>8</xdr:col>
      <xdr:colOff>220850</xdr:colOff>
      <xdr:row>104</xdr:row>
      <xdr:rowOff>151469</xdr:rowOff>
    </xdr:to>
    <xdr:cxnSp macro="">
      <xdr:nvCxnSpPr>
        <xdr:cNvPr id="3185" name="Elbow Connector 55">
          <a:extLst>
            <a:ext uri="{FF2B5EF4-FFF2-40B4-BE49-F238E27FC236}">
              <a16:creationId xmlns:a16="http://schemas.microsoft.com/office/drawing/2014/main" id="{F9FA3B82-B8A9-458B-8C8E-0F76B99DCE5A}"/>
            </a:ext>
          </a:extLst>
        </xdr:cNvPr>
        <xdr:cNvCxnSpPr/>
      </xdr:nvCxnSpPr>
      <xdr:spPr>
        <a:xfrm rot="16200000" flipH="1">
          <a:off x="2478743" y="20496394"/>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136071</xdr:colOff>
      <xdr:row>111</xdr:row>
      <xdr:rowOff>83736</xdr:rowOff>
    </xdr:from>
    <xdr:to>
      <xdr:col>10</xdr:col>
      <xdr:colOff>211879</xdr:colOff>
      <xdr:row>112</xdr:row>
      <xdr:rowOff>134274</xdr:rowOff>
    </xdr:to>
    <xdr:cxnSp macro="">
      <xdr:nvCxnSpPr>
        <xdr:cNvPr id="3186" name="Elbow Connector 55">
          <a:extLst>
            <a:ext uri="{FF2B5EF4-FFF2-40B4-BE49-F238E27FC236}">
              <a16:creationId xmlns:a16="http://schemas.microsoft.com/office/drawing/2014/main" id="{FBE6A376-3759-4AD4-9491-976B92C5F9A4}"/>
            </a:ext>
          </a:extLst>
        </xdr:cNvPr>
        <xdr:cNvCxnSpPr/>
      </xdr:nvCxnSpPr>
      <xdr:spPr>
        <a:xfrm rot="16200000" flipH="1">
          <a:off x="3084709" y="22046637"/>
          <a:ext cx="312214"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136071</xdr:colOff>
      <xdr:row>111</xdr:row>
      <xdr:rowOff>136071</xdr:rowOff>
    </xdr:from>
    <xdr:to>
      <xdr:col>32</xdr:col>
      <xdr:colOff>199916</xdr:colOff>
      <xdr:row>112</xdr:row>
      <xdr:rowOff>172403</xdr:rowOff>
    </xdr:to>
    <xdr:cxnSp macro="">
      <xdr:nvCxnSpPr>
        <xdr:cNvPr id="3038" name="Elbow Connector 55">
          <a:extLst>
            <a:ext uri="{FF2B5EF4-FFF2-40B4-BE49-F238E27FC236}">
              <a16:creationId xmlns:a16="http://schemas.microsoft.com/office/drawing/2014/main" id="{4812E4FF-F829-4692-8F9F-438744C4F785}"/>
            </a:ext>
          </a:extLst>
        </xdr:cNvPr>
        <xdr:cNvCxnSpPr/>
      </xdr:nvCxnSpPr>
      <xdr:spPr>
        <a:xfrm rot="16200000" flipH="1">
          <a:off x="10140611" y="22097850"/>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157005</xdr:colOff>
      <xdr:row>111</xdr:row>
      <xdr:rowOff>104670</xdr:rowOff>
    </xdr:from>
    <xdr:to>
      <xdr:col>34</xdr:col>
      <xdr:colOff>220850</xdr:colOff>
      <xdr:row>112</xdr:row>
      <xdr:rowOff>141002</xdr:rowOff>
    </xdr:to>
    <xdr:cxnSp macro="">
      <xdr:nvCxnSpPr>
        <xdr:cNvPr id="3187" name="Elbow Connector 55">
          <a:extLst>
            <a:ext uri="{FF2B5EF4-FFF2-40B4-BE49-F238E27FC236}">
              <a16:creationId xmlns:a16="http://schemas.microsoft.com/office/drawing/2014/main" id="{43BAE8D7-38EA-4A8A-83AD-DCDB249F0B21}"/>
            </a:ext>
          </a:extLst>
        </xdr:cNvPr>
        <xdr:cNvCxnSpPr/>
      </xdr:nvCxnSpPr>
      <xdr:spPr>
        <a:xfrm rot="16200000" flipH="1">
          <a:off x="10789567"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167472</xdr:colOff>
      <xdr:row>111</xdr:row>
      <xdr:rowOff>104670</xdr:rowOff>
    </xdr:from>
    <xdr:to>
      <xdr:col>36</xdr:col>
      <xdr:colOff>231317</xdr:colOff>
      <xdr:row>112</xdr:row>
      <xdr:rowOff>141002</xdr:rowOff>
    </xdr:to>
    <xdr:cxnSp macro="">
      <xdr:nvCxnSpPr>
        <xdr:cNvPr id="3188" name="Elbow Connector 55">
          <a:extLst>
            <a:ext uri="{FF2B5EF4-FFF2-40B4-BE49-F238E27FC236}">
              <a16:creationId xmlns:a16="http://schemas.microsoft.com/office/drawing/2014/main" id="{04024487-273E-4109-ADDC-16A4B0A79D3D}"/>
            </a:ext>
          </a:extLst>
        </xdr:cNvPr>
        <xdr:cNvCxnSpPr/>
      </xdr:nvCxnSpPr>
      <xdr:spPr>
        <a:xfrm rot="16200000" flipH="1">
          <a:off x="11428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146538</xdr:colOff>
      <xdr:row>111</xdr:row>
      <xdr:rowOff>104670</xdr:rowOff>
    </xdr:from>
    <xdr:to>
      <xdr:col>38</xdr:col>
      <xdr:colOff>210383</xdr:colOff>
      <xdr:row>112</xdr:row>
      <xdr:rowOff>141002</xdr:rowOff>
    </xdr:to>
    <xdr:cxnSp macro="">
      <xdr:nvCxnSpPr>
        <xdr:cNvPr id="3189" name="Elbow Connector 55">
          <a:extLst>
            <a:ext uri="{FF2B5EF4-FFF2-40B4-BE49-F238E27FC236}">
              <a16:creationId xmlns:a16="http://schemas.microsoft.com/office/drawing/2014/main" id="{2790489B-3A2A-4219-B4CE-DFF7C992DC6F}"/>
            </a:ext>
          </a:extLst>
        </xdr:cNvPr>
        <xdr:cNvCxnSpPr/>
      </xdr:nvCxnSpPr>
      <xdr:spPr>
        <a:xfrm rot="16200000" flipH="1">
          <a:off x="12066545"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146538</xdr:colOff>
      <xdr:row>111</xdr:row>
      <xdr:rowOff>83736</xdr:rowOff>
    </xdr:from>
    <xdr:to>
      <xdr:col>40</xdr:col>
      <xdr:colOff>210383</xdr:colOff>
      <xdr:row>112</xdr:row>
      <xdr:rowOff>120068</xdr:rowOff>
    </xdr:to>
    <xdr:cxnSp macro="">
      <xdr:nvCxnSpPr>
        <xdr:cNvPr id="3190" name="Elbow Connector 55">
          <a:extLst>
            <a:ext uri="{FF2B5EF4-FFF2-40B4-BE49-F238E27FC236}">
              <a16:creationId xmlns:a16="http://schemas.microsoft.com/office/drawing/2014/main" id="{23D7BCF5-AEB9-46C7-904B-4CDF2D8B214B}"/>
            </a:ext>
          </a:extLst>
        </xdr:cNvPr>
        <xdr:cNvCxnSpPr/>
      </xdr:nvCxnSpPr>
      <xdr:spPr>
        <a:xfrm rot="16200000" flipH="1">
          <a:off x="12694567" y="22045515"/>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157005</xdr:colOff>
      <xdr:row>111</xdr:row>
      <xdr:rowOff>104670</xdr:rowOff>
    </xdr:from>
    <xdr:to>
      <xdr:col>42</xdr:col>
      <xdr:colOff>220850</xdr:colOff>
      <xdr:row>112</xdr:row>
      <xdr:rowOff>141002</xdr:rowOff>
    </xdr:to>
    <xdr:cxnSp macro="">
      <xdr:nvCxnSpPr>
        <xdr:cNvPr id="3191" name="Elbow Connector 55">
          <a:extLst>
            <a:ext uri="{FF2B5EF4-FFF2-40B4-BE49-F238E27FC236}">
              <a16:creationId xmlns:a16="http://schemas.microsoft.com/office/drawing/2014/main" id="{3C175CF8-F923-46CC-8707-CDC2BEB70D31}"/>
            </a:ext>
          </a:extLst>
        </xdr:cNvPr>
        <xdr:cNvCxnSpPr/>
      </xdr:nvCxnSpPr>
      <xdr:spPr>
        <a:xfrm rot="16200000" flipH="1">
          <a:off x="13333056" y="22066449"/>
          <a:ext cx="298008"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83737</xdr:colOff>
      <xdr:row>84</xdr:row>
      <xdr:rowOff>157006</xdr:rowOff>
    </xdr:from>
    <xdr:to>
      <xdr:col>38</xdr:col>
      <xdr:colOff>225285</xdr:colOff>
      <xdr:row>85</xdr:row>
      <xdr:rowOff>136512</xdr:rowOff>
    </xdr:to>
    <xdr:sp macro="" textlink="">
      <xdr:nvSpPr>
        <xdr:cNvPr id="3192" name="6-Point Star 717">
          <a:extLst>
            <a:ext uri="{FF2B5EF4-FFF2-40B4-BE49-F238E27FC236}">
              <a16:creationId xmlns:a16="http://schemas.microsoft.com/office/drawing/2014/main" id="{5D1CCB74-5F6F-4096-A44C-968AB31E8A2E}"/>
            </a:ext>
          </a:extLst>
        </xdr:cNvPr>
        <xdr:cNvSpPr/>
      </xdr:nvSpPr>
      <xdr:spPr>
        <a:xfrm>
          <a:off x="12120825" y="1669491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104670</xdr:colOff>
      <xdr:row>84</xdr:row>
      <xdr:rowOff>177940</xdr:rowOff>
    </xdr:from>
    <xdr:to>
      <xdr:col>44</xdr:col>
      <xdr:colOff>246218</xdr:colOff>
      <xdr:row>85</xdr:row>
      <xdr:rowOff>157446</xdr:rowOff>
    </xdr:to>
    <xdr:sp macro="" textlink="">
      <xdr:nvSpPr>
        <xdr:cNvPr id="3193" name="6-Point Star 717">
          <a:extLst>
            <a:ext uri="{FF2B5EF4-FFF2-40B4-BE49-F238E27FC236}">
              <a16:creationId xmlns:a16="http://schemas.microsoft.com/office/drawing/2014/main" id="{92AC48D2-261B-4FE1-AC50-BB70D7217EA1}"/>
            </a:ext>
          </a:extLst>
        </xdr:cNvPr>
        <xdr:cNvSpPr/>
      </xdr:nvSpPr>
      <xdr:spPr>
        <a:xfrm>
          <a:off x="14140961" y="1671585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104670</xdr:colOff>
      <xdr:row>92</xdr:row>
      <xdr:rowOff>146539</xdr:rowOff>
    </xdr:from>
    <xdr:to>
      <xdr:col>6</xdr:col>
      <xdr:colOff>246218</xdr:colOff>
      <xdr:row>93</xdr:row>
      <xdr:rowOff>126045</xdr:rowOff>
    </xdr:to>
    <xdr:sp macro="" textlink="">
      <xdr:nvSpPr>
        <xdr:cNvPr id="3194" name="6-Point Star 717">
          <a:extLst>
            <a:ext uri="{FF2B5EF4-FFF2-40B4-BE49-F238E27FC236}">
              <a16:creationId xmlns:a16="http://schemas.microsoft.com/office/drawing/2014/main" id="{B61DEA73-A3D1-4D97-80A0-79037D7FD5F6}"/>
            </a:ext>
          </a:extLst>
        </xdr:cNvPr>
        <xdr:cNvSpPr/>
      </xdr:nvSpPr>
      <xdr:spPr>
        <a:xfrm>
          <a:off x="1884066" y="18264973"/>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104669</xdr:colOff>
      <xdr:row>84</xdr:row>
      <xdr:rowOff>167472</xdr:rowOff>
    </xdr:from>
    <xdr:to>
      <xdr:col>36</xdr:col>
      <xdr:colOff>246217</xdr:colOff>
      <xdr:row>85</xdr:row>
      <xdr:rowOff>146978</xdr:rowOff>
    </xdr:to>
    <xdr:sp macro="" textlink="">
      <xdr:nvSpPr>
        <xdr:cNvPr id="3195" name="6-Point Star 717">
          <a:extLst>
            <a:ext uri="{FF2B5EF4-FFF2-40B4-BE49-F238E27FC236}">
              <a16:creationId xmlns:a16="http://schemas.microsoft.com/office/drawing/2014/main" id="{76DFD455-EE47-4B79-A02C-3BD0C177E9B3}"/>
            </a:ext>
          </a:extLst>
        </xdr:cNvPr>
        <xdr:cNvSpPr/>
      </xdr:nvSpPr>
      <xdr:spPr>
        <a:xfrm>
          <a:off x="11482334"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83736</xdr:colOff>
      <xdr:row>84</xdr:row>
      <xdr:rowOff>167473</xdr:rowOff>
    </xdr:from>
    <xdr:to>
      <xdr:col>42</xdr:col>
      <xdr:colOff>225284</xdr:colOff>
      <xdr:row>85</xdr:row>
      <xdr:rowOff>146979</xdr:rowOff>
    </xdr:to>
    <xdr:sp macro="" textlink="">
      <xdr:nvSpPr>
        <xdr:cNvPr id="3196" name="6-Point Star 717">
          <a:extLst>
            <a:ext uri="{FF2B5EF4-FFF2-40B4-BE49-F238E27FC236}">
              <a16:creationId xmlns:a16="http://schemas.microsoft.com/office/drawing/2014/main" id="{45EDCD2E-5D69-4F33-840E-C64D27EC2248}"/>
            </a:ext>
          </a:extLst>
        </xdr:cNvPr>
        <xdr:cNvSpPr/>
      </xdr:nvSpPr>
      <xdr:spPr>
        <a:xfrm>
          <a:off x="13376868" y="1670538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83736</xdr:colOff>
      <xdr:row>84</xdr:row>
      <xdr:rowOff>146539</xdr:rowOff>
    </xdr:from>
    <xdr:to>
      <xdr:col>40</xdr:col>
      <xdr:colOff>225284</xdr:colOff>
      <xdr:row>85</xdr:row>
      <xdr:rowOff>126045</xdr:rowOff>
    </xdr:to>
    <xdr:sp macro="" textlink="">
      <xdr:nvSpPr>
        <xdr:cNvPr id="3197" name="6-Point Star 717">
          <a:extLst>
            <a:ext uri="{FF2B5EF4-FFF2-40B4-BE49-F238E27FC236}">
              <a16:creationId xmlns:a16="http://schemas.microsoft.com/office/drawing/2014/main" id="{ED147B63-A47B-426B-86ED-4050A31187D6}"/>
            </a:ext>
          </a:extLst>
        </xdr:cNvPr>
        <xdr:cNvSpPr/>
      </xdr:nvSpPr>
      <xdr:spPr>
        <a:xfrm>
          <a:off x="12748846" y="16684451"/>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83736</xdr:colOff>
      <xdr:row>92</xdr:row>
      <xdr:rowOff>136072</xdr:rowOff>
    </xdr:from>
    <xdr:to>
      <xdr:col>4</xdr:col>
      <xdr:colOff>225284</xdr:colOff>
      <xdr:row>93</xdr:row>
      <xdr:rowOff>115578</xdr:rowOff>
    </xdr:to>
    <xdr:sp macro="" textlink="">
      <xdr:nvSpPr>
        <xdr:cNvPr id="3199" name="6-Point Star 717">
          <a:extLst>
            <a:ext uri="{FF2B5EF4-FFF2-40B4-BE49-F238E27FC236}">
              <a16:creationId xmlns:a16="http://schemas.microsoft.com/office/drawing/2014/main" id="{3CDEA689-EBA5-4A55-9799-0B4BCC153599}"/>
            </a:ext>
          </a:extLst>
        </xdr:cNvPr>
        <xdr:cNvSpPr/>
      </xdr:nvSpPr>
      <xdr:spPr>
        <a:xfrm>
          <a:off x="1235110" y="182545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15</xdr:col>
      <xdr:colOff>104670</xdr:colOff>
      <xdr:row>154</xdr:row>
      <xdr:rowOff>10467</xdr:rowOff>
    </xdr:from>
    <xdr:to>
      <xdr:col>21</xdr:col>
      <xdr:colOff>219808</xdr:colOff>
      <xdr:row>160</xdr:row>
      <xdr:rowOff>126352</xdr:rowOff>
    </xdr:to>
    <xdr:sp macro="" textlink="">
      <xdr:nvSpPr>
        <xdr:cNvPr id="3200" name="Arrow: Right 3199">
          <a:hlinkClick xmlns:r="http://schemas.openxmlformats.org/officeDocument/2006/relationships" r:id="rId5"/>
          <a:extLst>
            <a:ext uri="{FF2B5EF4-FFF2-40B4-BE49-F238E27FC236}">
              <a16:creationId xmlns:a16="http://schemas.microsoft.com/office/drawing/2014/main" id="{E63FE4AA-5081-9A8E-AE91-0DAB483EE7FF}"/>
            </a:ext>
          </a:extLst>
        </xdr:cNvPr>
        <xdr:cNvSpPr/>
      </xdr:nvSpPr>
      <xdr:spPr>
        <a:xfrm>
          <a:off x="4876889" y="30645977"/>
          <a:ext cx="2049297" cy="1136421"/>
        </a:xfrm>
        <a:prstGeom prst="rightArrow">
          <a:avLst/>
        </a:prstGeom>
        <a:solidFill>
          <a:srgbClr val="00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230273</xdr:colOff>
      <xdr:row>156</xdr:row>
      <xdr:rowOff>38877</xdr:rowOff>
    </xdr:from>
    <xdr:to>
      <xdr:col>20</xdr:col>
      <xdr:colOff>272142</xdr:colOff>
      <xdr:row>158</xdr:row>
      <xdr:rowOff>29158</xdr:rowOff>
    </xdr:to>
    <xdr:sp macro="" textlink="">
      <xdr:nvSpPr>
        <xdr:cNvPr id="3201" name="TextBox 3200">
          <a:extLst>
            <a:ext uri="{FF2B5EF4-FFF2-40B4-BE49-F238E27FC236}">
              <a16:creationId xmlns:a16="http://schemas.microsoft.com/office/drawing/2014/main" id="{BB2FBE61-9C8E-F526-0AE5-216C5D823C02}"/>
            </a:ext>
          </a:extLst>
        </xdr:cNvPr>
        <xdr:cNvSpPr txBox="1"/>
      </xdr:nvSpPr>
      <xdr:spPr>
        <a:xfrm>
          <a:off x="5002492" y="31004846"/>
          <a:ext cx="1635849" cy="349899"/>
        </a:xfrm>
        <a:prstGeom prst="rect">
          <a:avLst/>
        </a:prstGeom>
        <a:solidFill>
          <a:srgbClr val="00F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t>Location</a:t>
          </a:r>
          <a:r>
            <a:rPr lang="en-IN" sz="1400" kern="1200" baseline="0"/>
            <a:t> Summary</a:t>
          </a:r>
          <a:endParaRPr lang="en-IN" sz="1400" kern="1200"/>
        </a:p>
      </xdr:txBody>
    </xdr:sp>
    <xdr:clientData/>
  </xdr:twoCellAnchor>
  <xdr:twoCellAnchor>
    <xdr:from>
      <xdr:col>8</xdr:col>
      <xdr:colOff>86143</xdr:colOff>
      <xdr:row>92</xdr:row>
      <xdr:rowOff>173856</xdr:rowOff>
    </xdr:from>
    <xdr:to>
      <xdr:col>8</xdr:col>
      <xdr:colOff>227691</xdr:colOff>
      <xdr:row>93</xdr:row>
      <xdr:rowOff>153362</xdr:rowOff>
    </xdr:to>
    <xdr:sp macro="" textlink="">
      <xdr:nvSpPr>
        <xdr:cNvPr id="3202" name="6-Point Star 717">
          <a:extLst>
            <a:ext uri="{FF2B5EF4-FFF2-40B4-BE49-F238E27FC236}">
              <a16:creationId xmlns:a16="http://schemas.microsoft.com/office/drawing/2014/main" id="{6CBFDDB3-35E2-4B79-B394-D68A01A87925}"/>
            </a:ext>
          </a:extLst>
        </xdr:cNvPr>
        <xdr:cNvSpPr/>
      </xdr:nvSpPr>
      <xdr:spPr>
        <a:xfrm>
          <a:off x="2524962" y="18292290"/>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83736</xdr:colOff>
      <xdr:row>92</xdr:row>
      <xdr:rowOff>136071</xdr:rowOff>
    </xdr:from>
    <xdr:to>
      <xdr:col>10</xdr:col>
      <xdr:colOff>225284</xdr:colOff>
      <xdr:row>93</xdr:row>
      <xdr:rowOff>115577</xdr:rowOff>
    </xdr:to>
    <xdr:sp macro="" textlink="">
      <xdr:nvSpPr>
        <xdr:cNvPr id="3203" name="6-Point Star 717">
          <a:extLst>
            <a:ext uri="{FF2B5EF4-FFF2-40B4-BE49-F238E27FC236}">
              <a16:creationId xmlns:a16="http://schemas.microsoft.com/office/drawing/2014/main" id="{B19ACDA7-23E3-441F-9A63-8EE34C98056E}"/>
            </a:ext>
          </a:extLst>
        </xdr:cNvPr>
        <xdr:cNvSpPr/>
      </xdr:nvSpPr>
      <xdr:spPr>
        <a:xfrm>
          <a:off x="3150577"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83736</xdr:colOff>
      <xdr:row>84</xdr:row>
      <xdr:rowOff>115369</xdr:rowOff>
    </xdr:from>
    <xdr:to>
      <xdr:col>34</xdr:col>
      <xdr:colOff>225284</xdr:colOff>
      <xdr:row>85</xdr:row>
      <xdr:rowOff>94875</xdr:rowOff>
    </xdr:to>
    <xdr:sp macro="" textlink="">
      <xdr:nvSpPr>
        <xdr:cNvPr id="3204" name="6-Point Star 717">
          <a:extLst>
            <a:ext uri="{FF2B5EF4-FFF2-40B4-BE49-F238E27FC236}">
              <a16:creationId xmlns:a16="http://schemas.microsoft.com/office/drawing/2014/main" id="{15079DE0-5CDE-418E-81F2-C2FAF2595EC9}"/>
            </a:ext>
          </a:extLst>
        </xdr:cNvPr>
        <xdr:cNvSpPr/>
      </xdr:nvSpPr>
      <xdr:spPr>
        <a:xfrm>
          <a:off x="10783486" y="1674178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92</xdr:row>
      <xdr:rowOff>136071</xdr:rowOff>
    </xdr:from>
    <xdr:to>
      <xdr:col>14</xdr:col>
      <xdr:colOff>235751</xdr:colOff>
      <xdr:row>93</xdr:row>
      <xdr:rowOff>115577</xdr:rowOff>
    </xdr:to>
    <xdr:sp macro="" textlink="">
      <xdr:nvSpPr>
        <xdr:cNvPr id="3205" name="6-Point Star 717">
          <a:extLst>
            <a:ext uri="{FF2B5EF4-FFF2-40B4-BE49-F238E27FC236}">
              <a16:creationId xmlns:a16="http://schemas.microsoft.com/office/drawing/2014/main" id="{DD8E73A1-E7E4-4E32-96E9-ED3A59E4B7A7}"/>
            </a:ext>
          </a:extLst>
        </xdr:cNvPr>
        <xdr:cNvSpPr/>
      </xdr:nvSpPr>
      <xdr:spPr>
        <a:xfrm>
          <a:off x="4417088" y="18254505"/>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104670</xdr:colOff>
      <xdr:row>92</xdr:row>
      <xdr:rowOff>157005</xdr:rowOff>
    </xdr:from>
    <xdr:to>
      <xdr:col>22</xdr:col>
      <xdr:colOff>246218</xdr:colOff>
      <xdr:row>93</xdr:row>
      <xdr:rowOff>136511</xdr:rowOff>
    </xdr:to>
    <xdr:sp macro="" textlink="">
      <xdr:nvSpPr>
        <xdr:cNvPr id="3206" name="6-Point Star 717">
          <a:extLst>
            <a:ext uri="{FF2B5EF4-FFF2-40B4-BE49-F238E27FC236}">
              <a16:creationId xmlns:a16="http://schemas.microsoft.com/office/drawing/2014/main" id="{E1652C42-B4B2-4B28-81B9-29E2D8867465}"/>
            </a:ext>
          </a:extLst>
        </xdr:cNvPr>
        <xdr:cNvSpPr/>
      </xdr:nvSpPr>
      <xdr:spPr>
        <a:xfrm>
          <a:off x="7023379"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104670</xdr:colOff>
      <xdr:row>92</xdr:row>
      <xdr:rowOff>157005</xdr:rowOff>
    </xdr:from>
    <xdr:to>
      <xdr:col>26</xdr:col>
      <xdr:colOff>246218</xdr:colOff>
      <xdr:row>93</xdr:row>
      <xdr:rowOff>136511</xdr:rowOff>
    </xdr:to>
    <xdr:sp macro="" textlink="">
      <xdr:nvSpPr>
        <xdr:cNvPr id="3198" name="6-Point Star 717">
          <a:extLst>
            <a:ext uri="{FF2B5EF4-FFF2-40B4-BE49-F238E27FC236}">
              <a16:creationId xmlns:a16="http://schemas.microsoft.com/office/drawing/2014/main" id="{334D4DEC-A958-4C1C-853E-E493B45FE737}"/>
            </a:ext>
          </a:extLst>
        </xdr:cNvPr>
        <xdr:cNvSpPr/>
      </xdr:nvSpPr>
      <xdr:spPr>
        <a:xfrm>
          <a:off x="8279423" y="18275439"/>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115138</xdr:colOff>
      <xdr:row>84</xdr:row>
      <xdr:rowOff>167472</xdr:rowOff>
    </xdr:from>
    <xdr:to>
      <xdr:col>32</xdr:col>
      <xdr:colOff>256686</xdr:colOff>
      <xdr:row>85</xdr:row>
      <xdr:rowOff>146978</xdr:rowOff>
    </xdr:to>
    <xdr:sp macro="" textlink="">
      <xdr:nvSpPr>
        <xdr:cNvPr id="3207" name="6-Point Star 717">
          <a:extLst>
            <a:ext uri="{FF2B5EF4-FFF2-40B4-BE49-F238E27FC236}">
              <a16:creationId xmlns:a16="http://schemas.microsoft.com/office/drawing/2014/main" id="{BB544F34-98D9-4FAF-8A57-1659F4CB65BD}"/>
            </a:ext>
          </a:extLst>
        </xdr:cNvPr>
        <xdr:cNvSpPr/>
      </xdr:nvSpPr>
      <xdr:spPr>
        <a:xfrm>
          <a:off x="10236759" y="16705384"/>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104670</xdr:colOff>
      <xdr:row>92</xdr:row>
      <xdr:rowOff>146538</xdr:rowOff>
    </xdr:from>
    <xdr:to>
      <xdr:col>28</xdr:col>
      <xdr:colOff>246218</xdr:colOff>
      <xdr:row>93</xdr:row>
      <xdr:rowOff>126044</xdr:rowOff>
    </xdr:to>
    <xdr:sp macro="" textlink="">
      <xdr:nvSpPr>
        <xdr:cNvPr id="3208" name="6-Point Star 717">
          <a:extLst>
            <a:ext uri="{FF2B5EF4-FFF2-40B4-BE49-F238E27FC236}">
              <a16:creationId xmlns:a16="http://schemas.microsoft.com/office/drawing/2014/main" id="{FA1E8C8F-FB6F-49D5-B66B-789CB54D4F7B}"/>
            </a:ext>
          </a:extLst>
        </xdr:cNvPr>
        <xdr:cNvSpPr/>
      </xdr:nvSpPr>
      <xdr:spPr>
        <a:xfrm>
          <a:off x="8938846" y="182649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104670</xdr:colOff>
      <xdr:row>92</xdr:row>
      <xdr:rowOff>125604</xdr:rowOff>
    </xdr:from>
    <xdr:to>
      <xdr:col>2</xdr:col>
      <xdr:colOff>246218</xdr:colOff>
      <xdr:row>93</xdr:row>
      <xdr:rowOff>105110</xdr:rowOff>
    </xdr:to>
    <xdr:sp macro="" textlink="">
      <xdr:nvSpPr>
        <xdr:cNvPr id="3209" name="6-Point Star 717">
          <a:extLst>
            <a:ext uri="{FF2B5EF4-FFF2-40B4-BE49-F238E27FC236}">
              <a16:creationId xmlns:a16="http://schemas.microsoft.com/office/drawing/2014/main" id="{2762F447-7FA9-46D9-A123-EF69EFC75A90}"/>
            </a:ext>
          </a:extLst>
        </xdr:cNvPr>
        <xdr:cNvSpPr/>
      </xdr:nvSpPr>
      <xdr:spPr>
        <a:xfrm>
          <a:off x="628022" y="18244038"/>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104670</xdr:colOff>
      <xdr:row>68</xdr:row>
      <xdr:rowOff>146538</xdr:rowOff>
    </xdr:from>
    <xdr:to>
      <xdr:col>16</xdr:col>
      <xdr:colOff>246218</xdr:colOff>
      <xdr:row>69</xdr:row>
      <xdr:rowOff>126044</xdr:rowOff>
    </xdr:to>
    <xdr:sp macro="" textlink="">
      <xdr:nvSpPr>
        <xdr:cNvPr id="3211" name="6-Point Star 717">
          <a:extLst>
            <a:ext uri="{FF2B5EF4-FFF2-40B4-BE49-F238E27FC236}">
              <a16:creationId xmlns:a16="http://schemas.microsoft.com/office/drawing/2014/main" id="{FC83305A-420E-4F1B-8EF3-A6042DC9C131}"/>
            </a:ext>
          </a:extLst>
        </xdr:cNvPr>
        <xdr:cNvSpPr/>
      </xdr:nvSpPr>
      <xdr:spPr>
        <a:xfrm>
          <a:off x="5055577" y="13523406"/>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94203</xdr:colOff>
      <xdr:row>68</xdr:row>
      <xdr:rowOff>125604</xdr:rowOff>
    </xdr:from>
    <xdr:to>
      <xdr:col>14</xdr:col>
      <xdr:colOff>235751</xdr:colOff>
      <xdr:row>69</xdr:row>
      <xdr:rowOff>105110</xdr:rowOff>
    </xdr:to>
    <xdr:sp macro="" textlink="">
      <xdr:nvSpPr>
        <xdr:cNvPr id="3212" name="6-Point Star 717">
          <a:extLst>
            <a:ext uri="{FF2B5EF4-FFF2-40B4-BE49-F238E27FC236}">
              <a16:creationId xmlns:a16="http://schemas.microsoft.com/office/drawing/2014/main" id="{1341D660-65B9-49CB-A9CA-BDF2C17E1959}"/>
            </a:ext>
          </a:extLst>
        </xdr:cNvPr>
        <xdr:cNvSpPr/>
      </xdr:nvSpPr>
      <xdr:spPr>
        <a:xfrm>
          <a:off x="4417088" y="13502472"/>
          <a:ext cx="141548" cy="16791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105830</xdr:colOff>
      <xdr:row>68</xdr:row>
      <xdr:rowOff>140174</xdr:rowOff>
    </xdr:from>
    <xdr:to>
      <xdr:col>18</xdr:col>
      <xdr:colOff>247378</xdr:colOff>
      <xdr:row>69</xdr:row>
      <xdr:rowOff>119680</xdr:rowOff>
    </xdr:to>
    <xdr:sp macro="" textlink="">
      <xdr:nvSpPr>
        <xdr:cNvPr id="3213" name="6-Point Star 717">
          <a:extLst>
            <a:ext uri="{FF2B5EF4-FFF2-40B4-BE49-F238E27FC236}">
              <a16:creationId xmlns:a16="http://schemas.microsoft.com/office/drawing/2014/main" id="{99F8F423-5AA7-4BFA-B0A2-79305CFD8975}"/>
            </a:ext>
          </a:extLst>
        </xdr:cNvPr>
        <xdr:cNvSpPr/>
      </xdr:nvSpPr>
      <xdr:spPr>
        <a:xfrm>
          <a:off x="5937463" y="13883388"/>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105830</xdr:colOff>
      <xdr:row>68</xdr:row>
      <xdr:rowOff>119871</xdr:rowOff>
    </xdr:from>
    <xdr:to>
      <xdr:col>22</xdr:col>
      <xdr:colOff>247378</xdr:colOff>
      <xdr:row>69</xdr:row>
      <xdr:rowOff>99377</xdr:rowOff>
    </xdr:to>
    <xdr:sp macro="" textlink="">
      <xdr:nvSpPr>
        <xdr:cNvPr id="3214" name="6-Point Star 717">
          <a:extLst>
            <a:ext uri="{FF2B5EF4-FFF2-40B4-BE49-F238E27FC236}">
              <a16:creationId xmlns:a16="http://schemas.microsoft.com/office/drawing/2014/main" id="{6A6BC044-0DC4-45BA-B273-3D8EF073316B}"/>
            </a:ext>
          </a:extLst>
        </xdr:cNvPr>
        <xdr:cNvSpPr/>
      </xdr:nvSpPr>
      <xdr:spPr>
        <a:xfrm>
          <a:off x="7181544" y="13863085"/>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105832</xdr:colOff>
      <xdr:row>68</xdr:row>
      <xdr:rowOff>169332</xdr:rowOff>
    </xdr:from>
    <xdr:to>
      <xdr:col>24</xdr:col>
      <xdr:colOff>247380</xdr:colOff>
      <xdr:row>69</xdr:row>
      <xdr:rowOff>148838</xdr:rowOff>
    </xdr:to>
    <xdr:sp macro="" textlink="">
      <xdr:nvSpPr>
        <xdr:cNvPr id="3215" name="6-Point Star 717">
          <a:extLst>
            <a:ext uri="{FF2B5EF4-FFF2-40B4-BE49-F238E27FC236}">
              <a16:creationId xmlns:a16="http://schemas.microsoft.com/office/drawing/2014/main" id="{253E1E35-074F-4C30-8C23-52EDEB8BA560}"/>
            </a:ext>
          </a:extLst>
        </xdr:cNvPr>
        <xdr:cNvSpPr/>
      </xdr:nvSpPr>
      <xdr:spPr>
        <a:xfrm>
          <a:off x="7619999" y="13620749"/>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105833</xdr:colOff>
      <xdr:row>68</xdr:row>
      <xdr:rowOff>158749</xdr:rowOff>
    </xdr:from>
    <xdr:to>
      <xdr:col>32</xdr:col>
      <xdr:colOff>247381</xdr:colOff>
      <xdr:row>69</xdr:row>
      <xdr:rowOff>138255</xdr:rowOff>
    </xdr:to>
    <xdr:sp macro="" textlink="">
      <xdr:nvSpPr>
        <xdr:cNvPr id="3216" name="6-Point Star 717">
          <a:extLst>
            <a:ext uri="{FF2B5EF4-FFF2-40B4-BE49-F238E27FC236}">
              <a16:creationId xmlns:a16="http://schemas.microsoft.com/office/drawing/2014/main" id="{8267435D-F680-474D-B09B-34A6EC592693}"/>
            </a:ext>
          </a:extLst>
        </xdr:cNvPr>
        <xdr:cNvSpPr/>
      </xdr:nvSpPr>
      <xdr:spPr>
        <a:xfrm>
          <a:off x="10181166" y="1361016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137583</xdr:colOff>
      <xdr:row>68</xdr:row>
      <xdr:rowOff>158748</xdr:rowOff>
    </xdr:from>
    <xdr:to>
      <xdr:col>36</xdr:col>
      <xdr:colOff>279131</xdr:colOff>
      <xdr:row>69</xdr:row>
      <xdr:rowOff>138254</xdr:rowOff>
    </xdr:to>
    <xdr:sp macro="" textlink="">
      <xdr:nvSpPr>
        <xdr:cNvPr id="3217" name="6-Point Star 717">
          <a:extLst>
            <a:ext uri="{FF2B5EF4-FFF2-40B4-BE49-F238E27FC236}">
              <a16:creationId xmlns:a16="http://schemas.microsoft.com/office/drawing/2014/main" id="{1BA982EE-0B8C-4D86-A16A-EB17623063EF}"/>
            </a:ext>
          </a:extLst>
        </xdr:cNvPr>
        <xdr:cNvSpPr/>
      </xdr:nvSpPr>
      <xdr:spPr>
        <a:xfrm>
          <a:off x="11461750" y="1361016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169333</xdr:colOff>
      <xdr:row>87</xdr:row>
      <xdr:rowOff>158748</xdr:rowOff>
    </xdr:from>
    <xdr:to>
      <xdr:col>20</xdr:col>
      <xdr:colOff>245141</xdr:colOff>
      <xdr:row>89</xdr:row>
      <xdr:rowOff>18786</xdr:rowOff>
    </xdr:to>
    <xdr:cxnSp macro="">
      <xdr:nvCxnSpPr>
        <xdr:cNvPr id="3218" name="Elbow Connector 55">
          <a:extLst>
            <a:ext uri="{FF2B5EF4-FFF2-40B4-BE49-F238E27FC236}">
              <a16:creationId xmlns:a16="http://schemas.microsoft.com/office/drawing/2014/main" id="{4CF0B8AE-192C-46AD-9B0D-1632B5C50B4B}"/>
            </a:ext>
          </a:extLst>
        </xdr:cNvPr>
        <xdr:cNvCxnSpPr/>
      </xdr:nvCxnSpPr>
      <xdr:spPr>
        <a:xfrm rot="16200000" flipH="1">
          <a:off x="6320301" y="174710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158748</xdr:colOff>
      <xdr:row>87</xdr:row>
      <xdr:rowOff>137582</xdr:rowOff>
    </xdr:from>
    <xdr:to>
      <xdr:col>26</xdr:col>
      <xdr:colOff>234556</xdr:colOff>
      <xdr:row>88</xdr:row>
      <xdr:rowOff>188120</xdr:rowOff>
    </xdr:to>
    <xdr:cxnSp macro="">
      <xdr:nvCxnSpPr>
        <xdr:cNvPr id="3219" name="Elbow Connector 55">
          <a:extLst>
            <a:ext uri="{FF2B5EF4-FFF2-40B4-BE49-F238E27FC236}">
              <a16:creationId xmlns:a16="http://schemas.microsoft.com/office/drawing/2014/main" id="{8D453446-A153-4213-AE4E-9F5E6F47D17C}"/>
            </a:ext>
          </a:extLst>
        </xdr:cNvPr>
        <xdr:cNvCxnSpPr/>
      </xdr:nvCxnSpPr>
      <xdr:spPr>
        <a:xfrm rot="16200000" flipH="1">
          <a:off x="8182966" y="1744986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137584</xdr:colOff>
      <xdr:row>87</xdr:row>
      <xdr:rowOff>105832</xdr:rowOff>
    </xdr:from>
    <xdr:to>
      <xdr:col>28</xdr:col>
      <xdr:colOff>213392</xdr:colOff>
      <xdr:row>88</xdr:row>
      <xdr:rowOff>156370</xdr:rowOff>
    </xdr:to>
    <xdr:cxnSp macro="">
      <xdr:nvCxnSpPr>
        <xdr:cNvPr id="3220" name="Elbow Connector 55">
          <a:extLst>
            <a:ext uri="{FF2B5EF4-FFF2-40B4-BE49-F238E27FC236}">
              <a16:creationId xmlns:a16="http://schemas.microsoft.com/office/drawing/2014/main" id="{864E68E7-DC17-4C75-A0FC-AB4AC0FA33DC}"/>
            </a:ext>
          </a:extLst>
        </xdr:cNvPr>
        <xdr:cNvCxnSpPr/>
      </xdr:nvCxnSpPr>
      <xdr:spPr>
        <a:xfrm rot="16200000" flipH="1">
          <a:off x="8817969" y="17418114"/>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137579</xdr:colOff>
      <xdr:row>87</xdr:row>
      <xdr:rowOff>95248</xdr:rowOff>
    </xdr:from>
    <xdr:to>
      <xdr:col>30</xdr:col>
      <xdr:colOff>213387</xdr:colOff>
      <xdr:row>88</xdr:row>
      <xdr:rowOff>145786</xdr:rowOff>
    </xdr:to>
    <xdr:cxnSp macro="">
      <xdr:nvCxnSpPr>
        <xdr:cNvPr id="3221" name="Elbow Connector 55">
          <a:extLst>
            <a:ext uri="{FF2B5EF4-FFF2-40B4-BE49-F238E27FC236}">
              <a16:creationId xmlns:a16="http://schemas.microsoft.com/office/drawing/2014/main" id="{4BDE93A8-76F4-48EA-B768-B879BB78D883}"/>
            </a:ext>
          </a:extLst>
        </xdr:cNvPr>
        <xdr:cNvCxnSpPr/>
      </xdr:nvCxnSpPr>
      <xdr:spPr>
        <a:xfrm rot="16200000" flipH="1">
          <a:off x="9442381" y="1740753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116416</xdr:colOff>
      <xdr:row>95</xdr:row>
      <xdr:rowOff>84666</xdr:rowOff>
    </xdr:from>
    <xdr:to>
      <xdr:col>2</xdr:col>
      <xdr:colOff>192224</xdr:colOff>
      <xdr:row>96</xdr:row>
      <xdr:rowOff>135204</xdr:rowOff>
    </xdr:to>
    <xdr:cxnSp macro="">
      <xdr:nvCxnSpPr>
        <xdr:cNvPr id="3222" name="Elbow Connector 55">
          <a:extLst>
            <a:ext uri="{FF2B5EF4-FFF2-40B4-BE49-F238E27FC236}">
              <a16:creationId xmlns:a16="http://schemas.microsoft.com/office/drawing/2014/main" id="{B97AB3BB-3372-4625-944E-2801EA0F6691}"/>
            </a:ext>
          </a:extLst>
        </xdr:cNvPr>
        <xdr:cNvCxnSpPr/>
      </xdr:nvCxnSpPr>
      <xdr:spPr>
        <a:xfrm rot="16200000" flipH="1">
          <a:off x="531218"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126998</xdr:colOff>
      <xdr:row>95</xdr:row>
      <xdr:rowOff>84664</xdr:rowOff>
    </xdr:from>
    <xdr:to>
      <xdr:col>12</xdr:col>
      <xdr:colOff>202806</xdr:colOff>
      <xdr:row>96</xdr:row>
      <xdr:rowOff>135202</xdr:rowOff>
    </xdr:to>
    <xdr:cxnSp macro="">
      <xdr:nvCxnSpPr>
        <xdr:cNvPr id="3223" name="Elbow Connector 55">
          <a:extLst>
            <a:ext uri="{FF2B5EF4-FFF2-40B4-BE49-F238E27FC236}">
              <a16:creationId xmlns:a16="http://schemas.microsoft.com/office/drawing/2014/main" id="{911F3089-FDC2-4440-BA13-A67571AC6BC6}"/>
            </a:ext>
          </a:extLst>
        </xdr:cNvPr>
        <xdr:cNvCxnSpPr/>
      </xdr:nvCxnSpPr>
      <xdr:spPr>
        <a:xfrm rot="16200000" flipH="1">
          <a:off x="3695633" y="18984446"/>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137583</xdr:colOff>
      <xdr:row>71</xdr:row>
      <xdr:rowOff>63499</xdr:rowOff>
    </xdr:from>
    <xdr:to>
      <xdr:col>34</xdr:col>
      <xdr:colOff>213391</xdr:colOff>
      <xdr:row>72</xdr:row>
      <xdr:rowOff>114037</xdr:rowOff>
    </xdr:to>
    <xdr:cxnSp macro="">
      <xdr:nvCxnSpPr>
        <xdr:cNvPr id="3224" name="Elbow Connector 55">
          <a:extLst>
            <a:ext uri="{FF2B5EF4-FFF2-40B4-BE49-F238E27FC236}">
              <a16:creationId xmlns:a16="http://schemas.microsoft.com/office/drawing/2014/main" id="{600CD042-898B-4083-9F07-7BD6533E8487}"/>
            </a:ext>
          </a:extLst>
        </xdr:cNvPr>
        <xdr:cNvCxnSpPr/>
      </xdr:nvCxnSpPr>
      <xdr:spPr>
        <a:xfrm rot="16200000" flipH="1">
          <a:off x="10722968" y="14200781"/>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148164</xdr:colOff>
      <xdr:row>71</xdr:row>
      <xdr:rowOff>74081</xdr:rowOff>
    </xdr:from>
    <xdr:to>
      <xdr:col>42</xdr:col>
      <xdr:colOff>223972</xdr:colOff>
      <xdr:row>72</xdr:row>
      <xdr:rowOff>124619</xdr:rowOff>
    </xdr:to>
    <xdr:cxnSp macro="">
      <xdr:nvCxnSpPr>
        <xdr:cNvPr id="3225" name="Elbow Connector 55">
          <a:extLst>
            <a:ext uri="{FF2B5EF4-FFF2-40B4-BE49-F238E27FC236}">
              <a16:creationId xmlns:a16="http://schemas.microsoft.com/office/drawing/2014/main" id="{4FE3DCA5-353D-4FC7-B12F-90214E9270AB}"/>
            </a:ext>
          </a:extLst>
        </xdr:cNvPr>
        <xdr:cNvCxnSpPr/>
      </xdr:nvCxnSpPr>
      <xdr:spPr>
        <a:xfrm rot="16200000" flipH="1">
          <a:off x="13273549" y="14211363"/>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179913</xdr:colOff>
      <xdr:row>71</xdr:row>
      <xdr:rowOff>63498</xdr:rowOff>
    </xdr:from>
    <xdr:to>
      <xdr:col>44</xdr:col>
      <xdr:colOff>255721</xdr:colOff>
      <xdr:row>72</xdr:row>
      <xdr:rowOff>114036</xdr:rowOff>
    </xdr:to>
    <xdr:cxnSp macro="">
      <xdr:nvCxnSpPr>
        <xdr:cNvPr id="3226" name="Elbow Connector 55">
          <a:extLst>
            <a:ext uri="{FF2B5EF4-FFF2-40B4-BE49-F238E27FC236}">
              <a16:creationId xmlns:a16="http://schemas.microsoft.com/office/drawing/2014/main" id="{8022DFF8-1B49-48AE-87D4-64E5B74CCC8A}"/>
            </a:ext>
          </a:extLst>
        </xdr:cNvPr>
        <xdr:cNvCxnSpPr/>
      </xdr:nvCxnSpPr>
      <xdr:spPr>
        <a:xfrm rot="16200000" flipH="1">
          <a:off x="14046131" y="142007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222251</xdr:colOff>
      <xdr:row>95</xdr:row>
      <xdr:rowOff>116416</xdr:rowOff>
    </xdr:from>
    <xdr:to>
      <xdr:col>36</xdr:col>
      <xdr:colOff>298059</xdr:colOff>
      <xdr:row>96</xdr:row>
      <xdr:rowOff>166954</xdr:rowOff>
    </xdr:to>
    <xdr:cxnSp macro="">
      <xdr:nvCxnSpPr>
        <xdr:cNvPr id="3227" name="Elbow Connector 55">
          <a:extLst>
            <a:ext uri="{FF2B5EF4-FFF2-40B4-BE49-F238E27FC236}">
              <a16:creationId xmlns:a16="http://schemas.microsoft.com/office/drawing/2014/main" id="{C1480A0C-37F6-40B5-AC2A-8C2F2F0224DE}"/>
            </a:ext>
          </a:extLst>
        </xdr:cNvPr>
        <xdr:cNvCxnSpPr/>
      </xdr:nvCxnSpPr>
      <xdr:spPr>
        <a:xfrm rot="16200000" flipH="1">
          <a:off x="11432053" y="190161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148165</xdr:colOff>
      <xdr:row>95</xdr:row>
      <xdr:rowOff>63498</xdr:rowOff>
    </xdr:from>
    <xdr:to>
      <xdr:col>34</xdr:col>
      <xdr:colOff>223973</xdr:colOff>
      <xdr:row>96</xdr:row>
      <xdr:rowOff>114036</xdr:rowOff>
    </xdr:to>
    <xdr:cxnSp macro="">
      <xdr:nvCxnSpPr>
        <xdr:cNvPr id="3228" name="Elbow Connector 55">
          <a:extLst>
            <a:ext uri="{FF2B5EF4-FFF2-40B4-BE49-F238E27FC236}">
              <a16:creationId xmlns:a16="http://schemas.microsoft.com/office/drawing/2014/main" id="{8B7BFA11-F8F9-4912-A9CE-383087E5C958}"/>
            </a:ext>
          </a:extLst>
        </xdr:cNvPr>
        <xdr:cNvCxnSpPr/>
      </xdr:nvCxnSpPr>
      <xdr:spPr>
        <a:xfrm rot="16200000" flipH="1">
          <a:off x="10733550" y="18963280"/>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137582</xdr:colOff>
      <xdr:row>95</xdr:row>
      <xdr:rowOff>84666</xdr:rowOff>
    </xdr:from>
    <xdr:to>
      <xdr:col>30</xdr:col>
      <xdr:colOff>213390</xdr:colOff>
      <xdr:row>96</xdr:row>
      <xdr:rowOff>135204</xdr:rowOff>
    </xdr:to>
    <xdr:cxnSp macro="">
      <xdr:nvCxnSpPr>
        <xdr:cNvPr id="3229" name="Elbow Connector 55">
          <a:extLst>
            <a:ext uri="{FF2B5EF4-FFF2-40B4-BE49-F238E27FC236}">
              <a16:creationId xmlns:a16="http://schemas.microsoft.com/office/drawing/2014/main" id="{181CAC12-81B0-4A6F-AE8C-AA6581D05EF2}"/>
            </a:ext>
          </a:extLst>
        </xdr:cNvPr>
        <xdr:cNvCxnSpPr/>
      </xdr:nvCxnSpPr>
      <xdr:spPr>
        <a:xfrm rot="16200000" flipH="1">
          <a:off x="944238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158749</xdr:colOff>
      <xdr:row>95</xdr:row>
      <xdr:rowOff>84666</xdr:rowOff>
    </xdr:from>
    <xdr:to>
      <xdr:col>28</xdr:col>
      <xdr:colOff>234557</xdr:colOff>
      <xdr:row>96</xdr:row>
      <xdr:rowOff>135204</xdr:rowOff>
    </xdr:to>
    <xdr:cxnSp macro="">
      <xdr:nvCxnSpPr>
        <xdr:cNvPr id="3230" name="Elbow Connector 55">
          <a:extLst>
            <a:ext uri="{FF2B5EF4-FFF2-40B4-BE49-F238E27FC236}">
              <a16:creationId xmlns:a16="http://schemas.microsoft.com/office/drawing/2014/main" id="{9F830534-BD10-4F34-B895-1BD6F4B071A4}"/>
            </a:ext>
          </a:extLst>
        </xdr:cNvPr>
        <xdr:cNvCxnSpPr/>
      </xdr:nvCxnSpPr>
      <xdr:spPr>
        <a:xfrm rot="16200000" flipH="1">
          <a:off x="8839134" y="1898444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137583</xdr:colOff>
      <xdr:row>95</xdr:row>
      <xdr:rowOff>105833</xdr:rowOff>
    </xdr:from>
    <xdr:to>
      <xdr:col>20</xdr:col>
      <xdr:colOff>213391</xdr:colOff>
      <xdr:row>96</xdr:row>
      <xdr:rowOff>156371</xdr:rowOff>
    </xdr:to>
    <xdr:cxnSp macro="">
      <xdr:nvCxnSpPr>
        <xdr:cNvPr id="3231" name="Elbow Connector 55">
          <a:extLst>
            <a:ext uri="{FF2B5EF4-FFF2-40B4-BE49-F238E27FC236}">
              <a16:creationId xmlns:a16="http://schemas.microsoft.com/office/drawing/2014/main" id="{C7B20C5A-1A71-4FE4-8A1A-6967F077A2F3}"/>
            </a:ext>
          </a:extLst>
        </xdr:cNvPr>
        <xdr:cNvCxnSpPr/>
      </xdr:nvCxnSpPr>
      <xdr:spPr>
        <a:xfrm rot="16200000" flipH="1">
          <a:off x="6288551" y="1900561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148164</xdr:colOff>
      <xdr:row>71</xdr:row>
      <xdr:rowOff>42332</xdr:rowOff>
    </xdr:from>
    <xdr:to>
      <xdr:col>38</xdr:col>
      <xdr:colOff>243415</xdr:colOff>
      <xdr:row>72</xdr:row>
      <xdr:rowOff>141470</xdr:rowOff>
    </xdr:to>
    <xdr:cxnSp macro="">
      <xdr:nvCxnSpPr>
        <xdr:cNvPr id="3232" name="Elbow Connector 55">
          <a:extLst>
            <a:ext uri="{FF2B5EF4-FFF2-40B4-BE49-F238E27FC236}">
              <a16:creationId xmlns:a16="http://schemas.microsoft.com/office/drawing/2014/main" id="{2A8532AB-3BAE-4345-A2FA-30E2E72B6222}"/>
            </a:ext>
          </a:extLst>
        </xdr:cNvPr>
        <xdr:cNvCxnSpPr/>
      </xdr:nvCxnSpPr>
      <xdr:spPr>
        <a:xfrm rot="16200000" flipH="1">
          <a:off x="12010138" y="141941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126999</xdr:colOff>
      <xdr:row>71</xdr:row>
      <xdr:rowOff>52915</xdr:rowOff>
    </xdr:from>
    <xdr:to>
      <xdr:col>40</xdr:col>
      <xdr:colOff>222250</xdr:colOff>
      <xdr:row>72</xdr:row>
      <xdr:rowOff>152053</xdr:rowOff>
    </xdr:to>
    <xdr:cxnSp macro="">
      <xdr:nvCxnSpPr>
        <xdr:cNvPr id="3233" name="Elbow Connector 55">
          <a:extLst>
            <a:ext uri="{FF2B5EF4-FFF2-40B4-BE49-F238E27FC236}">
              <a16:creationId xmlns:a16="http://schemas.microsoft.com/office/drawing/2014/main" id="{D0C72569-B76C-4EAC-8EBF-9BC612738FAB}"/>
            </a:ext>
          </a:extLst>
        </xdr:cNvPr>
        <xdr:cNvCxnSpPr/>
      </xdr:nvCxnSpPr>
      <xdr:spPr>
        <a:xfrm rot="16200000" flipH="1">
          <a:off x="12613389" y="142047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79</xdr:row>
      <xdr:rowOff>105833</xdr:rowOff>
    </xdr:from>
    <xdr:to>
      <xdr:col>2</xdr:col>
      <xdr:colOff>222251</xdr:colOff>
      <xdr:row>81</xdr:row>
      <xdr:rowOff>14471</xdr:rowOff>
    </xdr:to>
    <xdr:cxnSp macro="">
      <xdr:nvCxnSpPr>
        <xdr:cNvPr id="3234" name="Elbow Connector 55">
          <a:extLst>
            <a:ext uri="{FF2B5EF4-FFF2-40B4-BE49-F238E27FC236}">
              <a16:creationId xmlns:a16="http://schemas.microsoft.com/office/drawing/2014/main" id="{66664C34-DB38-401C-819C-A517FE02BC76}"/>
            </a:ext>
          </a:extLst>
        </xdr:cNvPr>
        <xdr:cNvCxnSpPr/>
      </xdr:nvCxnSpPr>
      <xdr:spPr>
        <a:xfrm rot="16200000" flipH="1">
          <a:off x="527224" y="15845193"/>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137581</xdr:colOff>
      <xdr:row>79</xdr:row>
      <xdr:rowOff>52915</xdr:rowOff>
    </xdr:from>
    <xdr:to>
      <xdr:col>4</xdr:col>
      <xdr:colOff>232832</xdr:colOff>
      <xdr:row>80</xdr:row>
      <xdr:rowOff>152053</xdr:rowOff>
    </xdr:to>
    <xdr:cxnSp macro="">
      <xdr:nvCxnSpPr>
        <xdr:cNvPr id="3235" name="Elbow Connector 55">
          <a:extLst>
            <a:ext uri="{FF2B5EF4-FFF2-40B4-BE49-F238E27FC236}">
              <a16:creationId xmlns:a16="http://schemas.microsoft.com/office/drawing/2014/main" id="{B0B031E2-2A3E-478A-9501-EE60BFA042B7}"/>
            </a:ext>
          </a:extLst>
        </xdr:cNvPr>
        <xdr:cNvCxnSpPr/>
      </xdr:nvCxnSpPr>
      <xdr:spPr>
        <a:xfrm rot="16200000" flipH="1">
          <a:off x="1162221" y="15792275"/>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137582</xdr:colOff>
      <xdr:row>79</xdr:row>
      <xdr:rowOff>84666</xdr:rowOff>
    </xdr:from>
    <xdr:to>
      <xdr:col>6</xdr:col>
      <xdr:colOff>232833</xdr:colOff>
      <xdr:row>80</xdr:row>
      <xdr:rowOff>183804</xdr:rowOff>
    </xdr:to>
    <xdr:cxnSp macro="">
      <xdr:nvCxnSpPr>
        <xdr:cNvPr id="3236" name="Elbow Connector 55">
          <a:extLst>
            <a:ext uri="{FF2B5EF4-FFF2-40B4-BE49-F238E27FC236}">
              <a16:creationId xmlns:a16="http://schemas.microsoft.com/office/drawing/2014/main" id="{AC074342-7B7E-4349-9E20-CAA0AFFEBF2F}"/>
            </a:ext>
          </a:extLst>
        </xdr:cNvPr>
        <xdr:cNvCxnSpPr/>
      </xdr:nvCxnSpPr>
      <xdr:spPr>
        <a:xfrm rot="16200000" flipH="1">
          <a:off x="1786639" y="15824026"/>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137582</xdr:colOff>
      <xdr:row>79</xdr:row>
      <xdr:rowOff>42332</xdr:rowOff>
    </xdr:from>
    <xdr:to>
      <xdr:col>8</xdr:col>
      <xdr:colOff>232833</xdr:colOff>
      <xdr:row>80</xdr:row>
      <xdr:rowOff>141470</xdr:rowOff>
    </xdr:to>
    <xdr:cxnSp macro="">
      <xdr:nvCxnSpPr>
        <xdr:cNvPr id="3237" name="Elbow Connector 55">
          <a:extLst>
            <a:ext uri="{FF2B5EF4-FFF2-40B4-BE49-F238E27FC236}">
              <a16:creationId xmlns:a16="http://schemas.microsoft.com/office/drawing/2014/main" id="{72F4D9BA-5B60-464F-ACC0-BE7A901299CB}"/>
            </a:ext>
          </a:extLst>
        </xdr:cNvPr>
        <xdr:cNvCxnSpPr/>
      </xdr:nvCxnSpPr>
      <xdr:spPr>
        <a:xfrm rot="16200000" flipH="1">
          <a:off x="2442806" y="15781692"/>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158746</xdr:colOff>
      <xdr:row>79</xdr:row>
      <xdr:rowOff>63498</xdr:rowOff>
    </xdr:from>
    <xdr:to>
      <xdr:col>10</xdr:col>
      <xdr:colOff>253997</xdr:colOff>
      <xdr:row>80</xdr:row>
      <xdr:rowOff>162636</xdr:rowOff>
    </xdr:to>
    <xdr:cxnSp macro="">
      <xdr:nvCxnSpPr>
        <xdr:cNvPr id="3238" name="Elbow Connector 55">
          <a:extLst>
            <a:ext uri="{FF2B5EF4-FFF2-40B4-BE49-F238E27FC236}">
              <a16:creationId xmlns:a16="http://schemas.microsoft.com/office/drawing/2014/main" id="{5CE56B2F-02BD-4345-8E5F-0F69FDAB459E}"/>
            </a:ext>
          </a:extLst>
        </xdr:cNvPr>
        <xdr:cNvCxnSpPr/>
      </xdr:nvCxnSpPr>
      <xdr:spPr>
        <a:xfrm rot="16200000" flipH="1">
          <a:off x="3088386" y="15802858"/>
          <a:ext cx="35313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137580</xdr:colOff>
      <xdr:row>79</xdr:row>
      <xdr:rowOff>63498</xdr:rowOff>
    </xdr:from>
    <xdr:to>
      <xdr:col>12</xdr:col>
      <xdr:colOff>232831</xdr:colOff>
      <xdr:row>80</xdr:row>
      <xdr:rowOff>158747</xdr:rowOff>
    </xdr:to>
    <xdr:cxnSp macro="">
      <xdr:nvCxnSpPr>
        <xdr:cNvPr id="3239" name="Elbow Connector 55">
          <a:extLst>
            <a:ext uri="{FF2B5EF4-FFF2-40B4-BE49-F238E27FC236}">
              <a16:creationId xmlns:a16="http://schemas.microsoft.com/office/drawing/2014/main" id="{3F3A5AA5-EE22-4357-95F6-BB1824894BCA}"/>
            </a:ext>
          </a:extLst>
        </xdr:cNvPr>
        <xdr:cNvCxnSpPr/>
      </xdr:nvCxnSpPr>
      <xdr:spPr>
        <a:xfrm rot="16200000" flipH="1">
          <a:off x="3693581" y="15800914"/>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137584</xdr:colOff>
      <xdr:row>79</xdr:row>
      <xdr:rowOff>84665</xdr:rowOff>
    </xdr:from>
    <xdr:to>
      <xdr:col>14</xdr:col>
      <xdr:colOff>232835</xdr:colOff>
      <xdr:row>80</xdr:row>
      <xdr:rowOff>179914</xdr:rowOff>
    </xdr:to>
    <xdr:cxnSp macro="">
      <xdr:nvCxnSpPr>
        <xdr:cNvPr id="3240" name="Elbow Connector 55">
          <a:extLst>
            <a:ext uri="{FF2B5EF4-FFF2-40B4-BE49-F238E27FC236}">
              <a16:creationId xmlns:a16="http://schemas.microsoft.com/office/drawing/2014/main" id="{803EF11F-CF90-4CD5-9514-3026A9C235B3}"/>
            </a:ext>
          </a:extLst>
        </xdr:cNvPr>
        <xdr:cNvCxnSpPr/>
      </xdr:nvCxnSpPr>
      <xdr:spPr>
        <a:xfrm rot="16200000" flipH="1">
          <a:off x="4318002" y="15822081"/>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137582</xdr:colOff>
      <xdr:row>79</xdr:row>
      <xdr:rowOff>63499</xdr:rowOff>
    </xdr:from>
    <xdr:to>
      <xdr:col>16</xdr:col>
      <xdr:colOff>232833</xdr:colOff>
      <xdr:row>80</xdr:row>
      <xdr:rowOff>158748</xdr:rowOff>
    </xdr:to>
    <xdr:cxnSp macro="">
      <xdr:nvCxnSpPr>
        <xdr:cNvPr id="3241" name="Elbow Connector 55">
          <a:extLst>
            <a:ext uri="{FF2B5EF4-FFF2-40B4-BE49-F238E27FC236}">
              <a16:creationId xmlns:a16="http://schemas.microsoft.com/office/drawing/2014/main" id="{193BAAF9-8080-4B43-8FF9-818EA3F869DC}"/>
            </a:ext>
          </a:extLst>
        </xdr:cNvPr>
        <xdr:cNvCxnSpPr/>
      </xdr:nvCxnSpPr>
      <xdr:spPr>
        <a:xfrm rot="16200000" flipH="1">
          <a:off x="4942416" y="15800915"/>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137580</xdr:colOff>
      <xdr:row>79</xdr:row>
      <xdr:rowOff>95247</xdr:rowOff>
    </xdr:from>
    <xdr:to>
      <xdr:col>20</xdr:col>
      <xdr:colOff>232831</xdr:colOff>
      <xdr:row>80</xdr:row>
      <xdr:rowOff>190496</xdr:rowOff>
    </xdr:to>
    <xdr:cxnSp macro="">
      <xdr:nvCxnSpPr>
        <xdr:cNvPr id="3242" name="Elbow Connector 55">
          <a:extLst>
            <a:ext uri="{FF2B5EF4-FFF2-40B4-BE49-F238E27FC236}">
              <a16:creationId xmlns:a16="http://schemas.microsoft.com/office/drawing/2014/main" id="{B58A82C6-9D3B-4C71-ADB6-948CFA4BDCF1}"/>
            </a:ext>
          </a:extLst>
        </xdr:cNvPr>
        <xdr:cNvCxnSpPr/>
      </xdr:nvCxnSpPr>
      <xdr:spPr>
        <a:xfrm rot="16200000" flipH="1">
          <a:off x="627591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137583</xdr:colOff>
      <xdr:row>79</xdr:row>
      <xdr:rowOff>95247</xdr:rowOff>
    </xdr:from>
    <xdr:to>
      <xdr:col>22</xdr:col>
      <xdr:colOff>232834</xdr:colOff>
      <xdr:row>80</xdr:row>
      <xdr:rowOff>190496</xdr:rowOff>
    </xdr:to>
    <xdr:cxnSp macro="">
      <xdr:nvCxnSpPr>
        <xdr:cNvPr id="3243" name="Elbow Connector 55">
          <a:extLst>
            <a:ext uri="{FF2B5EF4-FFF2-40B4-BE49-F238E27FC236}">
              <a16:creationId xmlns:a16="http://schemas.microsoft.com/office/drawing/2014/main" id="{00A80ECE-92F6-4A9D-BFF3-C6ED74B70DB5}"/>
            </a:ext>
          </a:extLst>
        </xdr:cNvPr>
        <xdr:cNvCxnSpPr/>
      </xdr:nvCxnSpPr>
      <xdr:spPr>
        <a:xfrm rot="16200000" flipH="1">
          <a:off x="6900334" y="15832663"/>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148162</xdr:colOff>
      <xdr:row>79</xdr:row>
      <xdr:rowOff>137583</xdr:rowOff>
    </xdr:from>
    <xdr:to>
      <xdr:col>34</xdr:col>
      <xdr:colOff>243413</xdr:colOff>
      <xdr:row>81</xdr:row>
      <xdr:rowOff>42332</xdr:rowOff>
    </xdr:to>
    <xdr:cxnSp macro="">
      <xdr:nvCxnSpPr>
        <xdr:cNvPr id="3244" name="Elbow Connector 55">
          <a:extLst>
            <a:ext uri="{FF2B5EF4-FFF2-40B4-BE49-F238E27FC236}">
              <a16:creationId xmlns:a16="http://schemas.microsoft.com/office/drawing/2014/main" id="{60A1D373-5AA6-4FB3-8BB6-728020667FA5}"/>
            </a:ext>
          </a:extLst>
        </xdr:cNvPr>
        <xdr:cNvCxnSpPr/>
      </xdr:nvCxnSpPr>
      <xdr:spPr>
        <a:xfrm rot="16200000" flipH="1">
          <a:off x="10720913" y="15874999"/>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169333</xdr:colOff>
      <xdr:row>79</xdr:row>
      <xdr:rowOff>84664</xdr:rowOff>
    </xdr:from>
    <xdr:to>
      <xdr:col>36</xdr:col>
      <xdr:colOff>264584</xdr:colOff>
      <xdr:row>80</xdr:row>
      <xdr:rowOff>179913</xdr:rowOff>
    </xdr:to>
    <xdr:cxnSp macro="">
      <xdr:nvCxnSpPr>
        <xdr:cNvPr id="3245" name="Elbow Connector 55">
          <a:extLst>
            <a:ext uri="{FF2B5EF4-FFF2-40B4-BE49-F238E27FC236}">
              <a16:creationId xmlns:a16="http://schemas.microsoft.com/office/drawing/2014/main" id="{5F295303-8D34-42D9-B2D8-871CBA6D8BDE}"/>
            </a:ext>
          </a:extLst>
        </xdr:cNvPr>
        <xdr:cNvCxnSpPr/>
      </xdr:nvCxnSpPr>
      <xdr:spPr>
        <a:xfrm rot="16200000" flipH="1">
          <a:off x="11366501" y="15822080"/>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126999</xdr:colOff>
      <xdr:row>79</xdr:row>
      <xdr:rowOff>42332</xdr:rowOff>
    </xdr:from>
    <xdr:to>
      <xdr:col>38</xdr:col>
      <xdr:colOff>222250</xdr:colOff>
      <xdr:row>80</xdr:row>
      <xdr:rowOff>137581</xdr:rowOff>
    </xdr:to>
    <xdr:cxnSp macro="">
      <xdr:nvCxnSpPr>
        <xdr:cNvPr id="3246" name="Elbow Connector 55">
          <a:extLst>
            <a:ext uri="{FF2B5EF4-FFF2-40B4-BE49-F238E27FC236}">
              <a16:creationId xmlns:a16="http://schemas.microsoft.com/office/drawing/2014/main" id="{C43C0635-E94C-47D7-9CF2-A6ABF6C74EDF}"/>
            </a:ext>
          </a:extLst>
        </xdr:cNvPr>
        <xdr:cNvCxnSpPr/>
      </xdr:nvCxnSpPr>
      <xdr:spPr>
        <a:xfrm rot="16200000" flipH="1">
          <a:off x="11990917" y="15779748"/>
          <a:ext cx="349249"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95247</xdr:colOff>
      <xdr:row>36</xdr:row>
      <xdr:rowOff>137579</xdr:rowOff>
    </xdr:from>
    <xdr:to>
      <xdr:col>8</xdr:col>
      <xdr:colOff>236795</xdr:colOff>
      <xdr:row>37</xdr:row>
      <xdr:rowOff>117085</xdr:rowOff>
    </xdr:to>
    <xdr:sp macro="" textlink="">
      <xdr:nvSpPr>
        <xdr:cNvPr id="3247" name="6-Point Star 717">
          <a:extLst>
            <a:ext uri="{FF2B5EF4-FFF2-40B4-BE49-F238E27FC236}">
              <a16:creationId xmlns:a16="http://schemas.microsoft.com/office/drawing/2014/main" id="{8D8EEA32-D863-4DCC-BEDB-B7B7910C21CD}"/>
            </a:ext>
          </a:extLst>
        </xdr:cNvPr>
        <xdr:cNvSpPr/>
      </xdr:nvSpPr>
      <xdr:spPr>
        <a:xfrm>
          <a:off x="2529414" y="7238996"/>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74081</xdr:colOff>
      <xdr:row>37</xdr:row>
      <xdr:rowOff>0</xdr:rowOff>
    </xdr:from>
    <xdr:to>
      <xdr:col>10</xdr:col>
      <xdr:colOff>215629</xdr:colOff>
      <xdr:row>37</xdr:row>
      <xdr:rowOff>170006</xdr:rowOff>
    </xdr:to>
    <xdr:sp macro="" textlink="">
      <xdr:nvSpPr>
        <xdr:cNvPr id="3248" name="6-Point Star 717">
          <a:extLst>
            <a:ext uri="{FF2B5EF4-FFF2-40B4-BE49-F238E27FC236}">
              <a16:creationId xmlns:a16="http://schemas.microsoft.com/office/drawing/2014/main" id="{44342E45-5061-4E92-BA30-DFDD71100CC4}"/>
            </a:ext>
          </a:extLst>
        </xdr:cNvPr>
        <xdr:cNvSpPr/>
      </xdr:nvSpPr>
      <xdr:spPr>
        <a:xfrm>
          <a:off x="3132664"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116415</xdr:colOff>
      <xdr:row>29</xdr:row>
      <xdr:rowOff>0</xdr:rowOff>
    </xdr:from>
    <xdr:to>
      <xdr:col>36</xdr:col>
      <xdr:colOff>257963</xdr:colOff>
      <xdr:row>29</xdr:row>
      <xdr:rowOff>170006</xdr:rowOff>
    </xdr:to>
    <xdr:sp macro="" textlink="">
      <xdr:nvSpPr>
        <xdr:cNvPr id="3249" name="6-Point Star 717">
          <a:extLst>
            <a:ext uri="{FF2B5EF4-FFF2-40B4-BE49-F238E27FC236}">
              <a16:creationId xmlns:a16="http://schemas.microsoft.com/office/drawing/2014/main" id="{11C24642-D260-4481-940A-D24E69CC091F}"/>
            </a:ext>
          </a:extLst>
        </xdr:cNvPr>
        <xdr:cNvSpPr/>
      </xdr:nvSpPr>
      <xdr:spPr>
        <a:xfrm>
          <a:off x="11440582" y="57044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84665</xdr:colOff>
      <xdr:row>37</xdr:row>
      <xdr:rowOff>0</xdr:rowOff>
    </xdr:from>
    <xdr:to>
      <xdr:col>12</xdr:col>
      <xdr:colOff>226213</xdr:colOff>
      <xdr:row>37</xdr:row>
      <xdr:rowOff>170006</xdr:rowOff>
    </xdr:to>
    <xdr:sp macro="" textlink="">
      <xdr:nvSpPr>
        <xdr:cNvPr id="3250" name="6-Point Star 717">
          <a:extLst>
            <a:ext uri="{FF2B5EF4-FFF2-40B4-BE49-F238E27FC236}">
              <a16:creationId xmlns:a16="http://schemas.microsoft.com/office/drawing/2014/main" id="{5F59045C-1F57-4E81-8AA1-586A92426E74}"/>
            </a:ext>
          </a:extLst>
        </xdr:cNvPr>
        <xdr:cNvSpPr/>
      </xdr:nvSpPr>
      <xdr:spPr>
        <a:xfrm>
          <a:off x="3767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95248</xdr:colOff>
      <xdr:row>37</xdr:row>
      <xdr:rowOff>0</xdr:rowOff>
    </xdr:from>
    <xdr:to>
      <xdr:col>14</xdr:col>
      <xdr:colOff>236796</xdr:colOff>
      <xdr:row>37</xdr:row>
      <xdr:rowOff>170006</xdr:rowOff>
    </xdr:to>
    <xdr:sp macro="" textlink="">
      <xdr:nvSpPr>
        <xdr:cNvPr id="3251" name="6-Point Star 717">
          <a:extLst>
            <a:ext uri="{FF2B5EF4-FFF2-40B4-BE49-F238E27FC236}">
              <a16:creationId xmlns:a16="http://schemas.microsoft.com/office/drawing/2014/main" id="{7C1A7E62-6C58-4FDA-81C4-F9D8B8D4326D}"/>
            </a:ext>
          </a:extLst>
        </xdr:cNvPr>
        <xdr:cNvSpPr/>
      </xdr:nvSpPr>
      <xdr:spPr>
        <a:xfrm>
          <a:off x="4402665"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95249</xdr:colOff>
      <xdr:row>37</xdr:row>
      <xdr:rowOff>0</xdr:rowOff>
    </xdr:from>
    <xdr:to>
      <xdr:col>18</xdr:col>
      <xdr:colOff>236797</xdr:colOff>
      <xdr:row>37</xdr:row>
      <xdr:rowOff>170006</xdr:rowOff>
    </xdr:to>
    <xdr:sp macro="" textlink="">
      <xdr:nvSpPr>
        <xdr:cNvPr id="3252" name="6-Point Star 717">
          <a:extLst>
            <a:ext uri="{FF2B5EF4-FFF2-40B4-BE49-F238E27FC236}">
              <a16:creationId xmlns:a16="http://schemas.microsoft.com/office/drawing/2014/main" id="{8193CD0D-FBC0-4AB4-AF58-E9CD13069989}"/>
            </a:ext>
          </a:extLst>
        </xdr:cNvPr>
        <xdr:cNvSpPr/>
      </xdr:nvSpPr>
      <xdr:spPr>
        <a:xfrm>
          <a:off x="5736166"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95248</xdr:colOff>
      <xdr:row>37</xdr:row>
      <xdr:rowOff>0</xdr:rowOff>
    </xdr:from>
    <xdr:to>
      <xdr:col>20</xdr:col>
      <xdr:colOff>236796</xdr:colOff>
      <xdr:row>37</xdr:row>
      <xdr:rowOff>170006</xdr:rowOff>
    </xdr:to>
    <xdr:sp macro="" textlink="">
      <xdr:nvSpPr>
        <xdr:cNvPr id="3253" name="6-Point Star 717">
          <a:extLst>
            <a:ext uri="{FF2B5EF4-FFF2-40B4-BE49-F238E27FC236}">
              <a16:creationId xmlns:a16="http://schemas.microsoft.com/office/drawing/2014/main" id="{29885E03-EB6F-4EDC-8445-4DF5F3DF0B24}"/>
            </a:ext>
          </a:extLst>
        </xdr:cNvPr>
        <xdr:cNvSpPr/>
      </xdr:nvSpPr>
      <xdr:spPr>
        <a:xfrm>
          <a:off x="636058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84664</xdr:colOff>
      <xdr:row>36</xdr:row>
      <xdr:rowOff>169334</xdr:rowOff>
    </xdr:from>
    <xdr:to>
      <xdr:col>26</xdr:col>
      <xdr:colOff>226212</xdr:colOff>
      <xdr:row>37</xdr:row>
      <xdr:rowOff>148840</xdr:rowOff>
    </xdr:to>
    <xdr:sp macro="" textlink="">
      <xdr:nvSpPr>
        <xdr:cNvPr id="3254" name="6-Point Star 717">
          <a:extLst>
            <a:ext uri="{FF2B5EF4-FFF2-40B4-BE49-F238E27FC236}">
              <a16:creationId xmlns:a16="http://schemas.microsoft.com/office/drawing/2014/main" id="{5DEF6039-9490-4D3A-976C-659131F48835}"/>
            </a:ext>
          </a:extLst>
        </xdr:cNvPr>
        <xdr:cNvSpPr/>
      </xdr:nvSpPr>
      <xdr:spPr>
        <a:xfrm>
          <a:off x="8223247"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84664</xdr:colOff>
      <xdr:row>36</xdr:row>
      <xdr:rowOff>179917</xdr:rowOff>
    </xdr:from>
    <xdr:to>
      <xdr:col>28</xdr:col>
      <xdr:colOff>226212</xdr:colOff>
      <xdr:row>37</xdr:row>
      <xdr:rowOff>159423</xdr:rowOff>
    </xdr:to>
    <xdr:sp macro="" textlink="">
      <xdr:nvSpPr>
        <xdr:cNvPr id="3255" name="6-Point Star 717">
          <a:extLst>
            <a:ext uri="{FF2B5EF4-FFF2-40B4-BE49-F238E27FC236}">
              <a16:creationId xmlns:a16="http://schemas.microsoft.com/office/drawing/2014/main" id="{43E8BD99-6B00-4B12-9E09-BED2D3908BEF}"/>
            </a:ext>
          </a:extLst>
        </xdr:cNvPr>
        <xdr:cNvSpPr/>
      </xdr:nvSpPr>
      <xdr:spPr>
        <a:xfrm>
          <a:off x="8879414" y="72813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84664</xdr:colOff>
      <xdr:row>37</xdr:row>
      <xdr:rowOff>0</xdr:rowOff>
    </xdr:from>
    <xdr:to>
      <xdr:col>30</xdr:col>
      <xdr:colOff>226212</xdr:colOff>
      <xdr:row>37</xdr:row>
      <xdr:rowOff>170006</xdr:rowOff>
    </xdr:to>
    <xdr:sp macro="" textlink="">
      <xdr:nvSpPr>
        <xdr:cNvPr id="3256" name="6-Point Star 717">
          <a:extLst>
            <a:ext uri="{FF2B5EF4-FFF2-40B4-BE49-F238E27FC236}">
              <a16:creationId xmlns:a16="http://schemas.microsoft.com/office/drawing/2014/main" id="{926DD50D-B45A-4585-A0A4-67674176135B}"/>
            </a:ext>
          </a:extLst>
        </xdr:cNvPr>
        <xdr:cNvSpPr/>
      </xdr:nvSpPr>
      <xdr:spPr>
        <a:xfrm>
          <a:off x="9503831" y="729191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95247</xdr:colOff>
      <xdr:row>36</xdr:row>
      <xdr:rowOff>148168</xdr:rowOff>
    </xdr:from>
    <xdr:to>
      <xdr:col>32</xdr:col>
      <xdr:colOff>236795</xdr:colOff>
      <xdr:row>37</xdr:row>
      <xdr:rowOff>127674</xdr:rowOff>
    </xdr:to>
    <xdr:sp macro="" textlink="">
      <xdr:nvSpPr>
        <xdr:cNvPr id="3257" name="6-Point Star 717">
          <a:extLst>
            <a:ext uri="{FF2B5EF4-FFF2-40B4-BE49-F238E27FC236}">
              <a16:creationId xmlns:a16="http://schemas.microsoft.com/office/drawing/2014/main" id="{B1AA74BB-B1FA-44EE-812D-568ABD3A9823}"/>
            </a:ext>
          </a:extLst>
        </xdr:cNvPr>
        <xdr:cNvSpPr/>
      </xdr:nvSpPr>
      <xdr:spPr>
        <a:xfrm>
          <a:off x="10170580" y="72495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84664</xdr:colOff>
      <xdr:row>36</xdr:row>
      <xdr:rowOff>158751</xdr:rowOff>
    </xdr:from>
    <xdr:to>
      <xdr:col>34</xdr:col>
      <xdr:colOff>226212</xdr:colOff>
      <xdr:row>37</xdr:row>
      <xdr:rowOff>138257</xdr:rowOff>
    </xdr:to>
    <xdr:sp macro="" textlink="">
      <xdr:nvSpPr>
        <xdr:cNvPr id="3258" name="6-Point Star 717">
          <a:extLst>
            <a:ext uri="{FF2B5EF4-FFF2-40B4-BE49-F238E27FC236}">
              <a16:creationId xmlns:a16="http://schemas.microsoft.com/office/drawing/2014/main" id="{3EF4FE3E-0F58-416B-8909-025443649AB1}"/>
            </a:ext>
          </a:extLst>
        </xdr:cNvPr>
        <xdr:cNvSpPr/>
      </xdr:nvSpPr>
      <xdr:spPr>
        <a:xfrm>
          <a:off x="10784414" y="726016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97839</xdr:colOff>
      <xdr:row>36</xdr:row>
      <xdr:rowOff>148162</xdr:rowOff>
    </xdr:from>
    <xdr:to>
      <xdr:col>36</xdr:col>
      <xdr:colOff>239387</xdr:colOff>
      <xdr:row>37</xdr:row>
      <xdr:rowOff>127668</xdr:rowOff>
    </xdr:to>
    <xdr:sp macro="" textlink="">
      <xdr:nvSpPr>
        <xdr:cNvPr id="3259" name="6-Point Star 717">
          <a:extLst>
            <a:ext uri="{FF2B5EF4-FFF2-40B4-BE49-F238E27FC236}">
              <a16:creationId xmlns:a16="http://schemas.microsoft.com/office/drawing/2014/main" id="{BE419D52-33C5-41A2-BB57-ACECF84200DF}"/>
            </a:ext>
          </a:extLst>
        </xdr:cNvPr>
        <xdr:cNvSpPr/>
      </xdr:nvSpPr>
      <xdr:spPr>
        <a:xfrm>
          <a:off x="11586155" y="7369667"/>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95251</xdr:colOff>
      <xdr:row>36</xdr:row>
      <xdr:rowOff>169334</xdr:rowOff>
    </xdr:from>
    <xdr:to>
      <xdr:col>16</xdr:col>
      <xdr:colOff>236799</xdr:colOff>
      <xdr:row>37</xdr:row>
      <xdr:rowOff>148840</xdr:rowOff>
    </xdr:to>
    <xdr:sp macro="" textlink="">
      <xdr:nvSpPr>
        <xdr:cNvPr id="3260" name="6-Point Star 717">
          <a:extLst>
            <a:ext uri="{FF2B5EF4-FFF2-40B4-BE49-F238E27FC236}">
              <a16:creationId xmlns:a16="http://schemas.microsoft.com/office/drawing/2014/main" id="{A1506352-CA74-44AB-BD9C-4B7F5763543A}"/>
            </a:ext>
          </a:extLst>
        </xdr:cNvPr>
        <xdr:cNvSpPr/>
      </xdr:nvSpPr>
      <xdr:spPr>
        <a:xfrm>
          <a:off x="5027084" y="727075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253998</xdr:colOff>
      <xdr:row>85</xdr:row>
      <xdr:rowOff>60386</xdr:rowOff>
    </xdr:from>
    <xdr:to>
      <xdr:col>34</xdr:col>
      <xdr:colOff>232832</xdr:colOff>
      <xdr:row>86</xdr:row>
      <xdr:rowOff>28636</xdr:rowOff>
    </xdr:to>
    <xdr:sp macro="" textlink="">
      <xdr:nvSpPr>
        <xdr:cNvPr id="3261" name="Freeform 10707">
          <a:extLst>
            <a:ext uri="{FF2B5EF4-FFF2-40B4-BE49-F238E27FC236}">
              <a16:creationId xmlns:a16="http://schemas.microsoft.com/office/drawing/2014/main" id="{BEAA7109-96FB-4025-934E-DD4812692709}"/>
            </a:ext>
          </a:extLst>
        </xdr:cNvPr>
        <xdr:cNvSpPr>
          <a:spLocks/>
        </xdr:cNvSpPr>
      </xdr:nvSpPr>
      <xdr:spPr bwMode="auto">
        <a:xfrm>
          <a:off x="10664263" y="16992474"/>
          <a:ext cx="617569"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158127</xdr:colOff>
      <xdr:row>85</xdr:row>
      <xdr:rowOff>59763</xdr:rowOff>
    </xdr:from>
    <xdr:to>
      <xdr:col>36</xdr:col>
      <xdr:colOff>253377</xdr:colOff>
      <xdr:row>86</xdr:row>
      <xdr:rowOff>70347</xdr:rowOff>
    </xdr:to>
    <xdr:sp macro="" textlink="">
      <xdr:nvSpPr>
        <xdr:cNvPr id="3262" name="Freeform 10707">
          <a:extLst>
            <a:ext uri="{FF2B5EF4-FFF2-40B4-BE49-F238E27FC236}">
              <a16:creationId xmlns:a16="http://schemas.microsoft.com/office/drawing/2014/main" id="{45C0DA00-3C90-4E52-902C-4506BAAC4F35}"/>
            </a:ext>
          </a:extLst>
        </xdr:cNvPr>
        <xdr:cNvSpPr>
          <a:spLocks/>
        </xdr:cNvSpPr>
      </xdr:nvSpPr>
      <xdr:spPr bwMode="auto">
        <a:xfrm>
          <a:off x="11207127" y="16991851"/>
          <a:ext cx="733985" cy="2010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201084</xdr:colOff>
      <xdr:row>85</xdr:row>
      <xdr:rowOff>105833</xdr:rowOff>
    </xdr:from>
    <xdr:to>
      <xdr:col>38</xdr:col>
      <xdr:colOff>222250</xdr:colOff>
      <xdr:row>86</xdr:row>
      <xdr:rowOff>74083</xdr:rowOff>
    </xdr:to>
    <xdr:sp macro="" textlink="">
      <xdr:nvSpPr>
        <xdr:cNvPr id="3263" name="Freeform 10707">
          <a:extLst>
            <a:ext uri="{FF2B5EF4-FFF2-40B4-BE49-F238E27FC236}">
              <a16:creationId xmlns:a16="http://schemas.microsoft.com/office/drawing/2014/main" id="{CAE9FDA3-82BD-4077-A767-AF063554DC29}"/>
            </a:ext>
          </a:extLst>
        </xdr:cNvPr>
        <xdr:cNvSpPr>
          <a:spLocks/>
        </xdr:cNvSpPr>
      </xdr:nvSpPr>
      <xdr:spPr bwMode="auto">
        <a:xfrm>
          <a:off x="11705167" y="16922750"/>
          <a:ext cx="687916" cy="15875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201083</xdr:colOff>
      <xdr:row>85</xdr:row>
      <xdr:rowOff>84667</xdr:rowOff>
    </xdr:from>
    <xdr:to>
      <xdr:col>40</xdr:col>
      <xdr:colOff>275168</xdr:colOff>
      <xdr:row>86</xdr:row>
      <xdr:rowOff>42333</xdr:rowOff>
    </xdr:to>
    <xdr:sp macro="" textlink="">
      <xdr:nvSpPr>
        <xdr:cNvPr id="3264" name="Freeform 10707">
          <a:extLst>
            <a:ext uri="{FF2B5EF4-FFF2-40B4-BE49-F238E27FC236}">
              <a16:creationId xmlns:a16="http://schemas.microsoft.com/office/drawing/2014/main" id="{AACE5A19-CB34-4FD1-BF04-2CFF0B6E90CF}"/>
            </a:ext>
          </a:extLst>
        </xdr:cNvPr>
        <xdr:cNvSpPr>
          <a:spLocks/>
        </xdr:cNvSpPr>
      </xdr:nvSpPr>
      <xdr:spPr bwMode="auto">
        <a:xfrm>
          <a:off x="12371916" y="16901584"/>
          <a:ext cx="698502"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148166</xdr:colOff>
      <xdr:row>85</xdr:row>
      <xdr:rowOff>116417</xdr:rowOff>
    </xdr:from>
    <xdr:to>
      <xdr:col>42</xdr:col>
      <xdr:colOff>169332</xdr:colOff>
      <xdr:row>86</xdr:row>
      <xdr:rowOff>63500</xdr:rowOff>
    </xdr:to>
    <xdr:sp macro="" textlink="">
      <xdr:nvSpPr>
        <xdr:cNvPr id="3265" name="Freeform 10707">
          <a:extLst>
            <a:ext uri="{FF2B5EF4-FFF2-40B4-BE49-F238E27FC236}">
              <a16:creationId xmlns:a16="http://schemas.microsoft.com/office/drawing/2014/main" id="{2D40657F-3257-434B-B51A-0C38D772DAEF}"/>
            </a:ext>
          </a:extLst>
        </xdr:cNvPr>
        <xdr:cNvSpPr>
          <a:spLocks/>
        </xdr:cNvSpPr>
      </xdr:nvSpPr>
      <xdr:spPr bwMode="auto">
        <a:xfrm>
          <a:off x="12911666" y="16933334"/>
          <a:ext cx="645583" cy="1375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179916</xdr:colOff>
      <xdr:row>93</xdr:row>
      <xdr:rowOff>63500</xdr:rowOff>
    </xdr:from>
    <xdr:to>
      <xdr:col>4</xdr:col>
      <xdr:colOff>211667</xdr:colOff>
      <xdr:row>94</xdr:row>
      <xdr:rowOff>74083</xdr:rowOff>
    </xdr:to>
    <xdr:sp macro="" textlink="">
      <xdr:nvSpPr>
        <xdr:cNvPr id="3266" name="Freeform 10707">
          <a:extLst>
            <a:ext uri="{FF2B5EF4-FFF2-40B4-BE49-F238E27FC236}">
              <a16:creationId xmlns:a16="http://schemas.microsoft.com/office/drawing/2014/main" id="{B8B5314C-7B14-4381-AB4D-AD8BB00A01EA}"/>
            </a:ext>
          </a:extLst>
        </xdr:cNvPr>
        <xdr:cNvSpPr>
          <a:spLocks/>
        </xdr:cNvSpPr>
      </xdr:nvSpPr>
      <xdr:spPr bwMode="auto">
        <a:xfrm>
          <a:off x="709083" y="18467917"/>
          <a:ext cx="687917" cy="20108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190501</xdr:colOff>
      <xdr:row>93</xdr:row>
      <xdr:rowOff>84667</xdr:rowOff>
    </xdr:from>
    <xdr:to>
      <xdr:col>6</xdr:col>
      <xdr:colOff>211668</xdr:colOff>
      <xdr:row>94</xdr:row>
      <xdr:rowOff>105833</xdr:rowOff>
    </xdr:to>
    <xdr:sp macro="" textlink="">
      <xdr:nvSpPr>
        <xdr:cNvPr id="3267" name="Freeform 10707">
          <a:extLst>
            <a:ext uri="{FF2B5EF4-FFF2-40B4-BE49-F238E27FC236}">
              <a16:creationId xmlns:a16="http://schemas.microsoft.com/office/drawing/2014/main" id="{BFEBAC9A-09AA-448F-9744-2232ADF15166}"/>
            </a:ext>
          </a:extLst>
        </xdr:cNvPr>
        <xdr:cNvSpPr>
          <a:spLocks/>
        </xdr:cNvSpPr>
      </xdr:nvSpPr>
      <xdr:spPr bwMode="auto">
        <a:xfrm>
          <a:off x="1375834" y="18489084"/>
          <a:ext cx="645584"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190500</xdr:colOff>
      <xdr:row>93</xdr:row>
      <xdr:rowOff>105834</xdr:rowOff>
    </xdr:from>
    <xdr:to>
      <xdr:col>8</xdr:col>
      <xdr:colOff>179916</xdr:colOff>
      <xdr:row>94</xdr:row>
      <xdr:rowOff>127000</xdr:rowOff>
    </xdr:to>
    <xdr:sp macro="" textlink="">
      <xdr:nvSpPr>
        <xdr:cNvPr id="3268" name="Freeform 10707">
          <a:extLst>
            <a:ext uri="{FF2B5EF4-FFF2-40B4-BE49-F238E27FC236}">
              <a16:creationId xmlns:a16="http://schemas.microsoft.com/office/drawing/2014/main" id="{174A9909-43E0-46F4-B9D6-D52B8AD0AEDF}"/>
            </a:ext>
          </a:extLst>
        </xdr:cNvPr>
        <xdr:cNvSpPr>
          <a:spLocks/>
        </xdr:cNvSpPr>
      </xdr:nvSpPr>
      <xdr:spPr bwMode="auto">
        <a:xfrm>
          <a:off x="2000250" y="18510251"/>
          <a:ext cx="645583" cy="2116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169333</xdr:colOff>
      <xdr:row>93</xdr:row>
      <xdr:rowOff>116415</xdr:rowOff>
    </xdr:from>
    <xdr:to>
      <xdr:col>10</xdr:col>
      <xdr:colOff>169334</xdr:colOff>
      <xdr:row>94</xdr:row>
      <xdr:rowOff>74082</xdr:rowOff>
    </xdr:to>
    <xdr:sp macro="" textlink="">
      <xdr:nvSpPr>
        <xdr:cNvPr id="3269" name="Freeform 10707">
          <a:extLst>
            <a:ext uri="{FF2B5EF4-FFF2-40B4-BE49-F238E27FC236}">
              <a16:creationId xmlns:a16="http://schemas.microsoft.com/office/drawing/2014/main" id="{CD98654D-1FA5-4761-966F-570CD6BBB515}"/>
            </a:ext>
          </a:extLst>
        </xdr:cNvPr>
        <xdr:cNvSpPr>
          <a:spLocks/>
        </xdr:cNvSpPr>
      </xdr:nvSpPr>
      <xdr:spPr bwMode="auto">
        <a:xfrm>
          <a:off x="2635250" y="18520832"/>
          <a:ext cx="7514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0</xdr:col>
      <xdr:colOff>232834</xdr:colOff>
      <xdr:row>93</xdr:row>
      <xdr:rowOff>74085</xdr:rowOff>
    </xdr:from>
    <xdr:to>
      <xdr:col>2</xdr:col>
      <xdr:colOff>232834</xdr:colOff>
      <xdr:row>94</xdr:row>
      <xdr:rowOff>10585</xdr:rowOff>
    </xdr:to>
    <xdr:sp macro="" textlink="">
      <xdr:nvSpPr>
        <xdr:cNvPr id="3270" name="Freeform 10707">
          <a:extLst>
            <a:ext uri="{FF2B5EF4-FFF2-40B4-BE49-F238E27FC236}">
              <a16:creationId xmlns:a16="http://schemas.microsoft.com/office/drawing/2014/main" id="{71DE5EFA-60CA-4E2C-990E-904816B742BE}"/>
            </a:ext>
          </a:extLst>
        </xdr:cNvPr>
        <xdr:cNvSpPr>
          <a:spLocks/>
        </xdr:cNvSpPr>
      </xdr:nvSpPr>
      <xdr:spPr bwMode="auto">
        <a:xfrm>
          <a:off x="232834" y="18478502"/>
          <a:ext cx="529167" cy="1270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95250</xdr:colOff>
      <xdr:row>84</xdr:row>
      <xdr:rowOff>148164</xdr:rowOff>
    </xdr:from>
    <xdr:to>
      <xdr:col>30</xdr:col>
      <xdr:colOff>236798</xdr:colOff>
      <xdr:row>85</xdr:row>
      <xdr:rowOff>127670</xdr:rowOff>
    </xdr:to>
    <xdr:sp macro="" textlink="">
      <xdr:nvSpPr>
        <xdr:cNvPr id="3273" name="6-Point Star 717">
          <a:extLst>
            <a:ext uri="{FF2B5EF4-FFF2-40B4-BE49-F238E27FC236}">
              <a16:creationId xmlns:a16="http://schemas.microsoft.com/office/drawing/2014/main" id="{33A894BB-1510-4C50-AC40-2BA09F0DB834}"/>
            </a:ext>
          </a:extLst>
        </xdr:cNvPr>
        <xdr:cNvSpPr/>
      </xdr:nvSpPr>
      <xdr:spPr>
        <a:xfrm>
          <a:off x="9514417" y="16774581"/>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30</xdr:col>
      <xdr:colOff>148168</xdr:colOff>
      <xdr:row>85</xdr:row>
      <xdr:rowOff>105833</xdr:rowOff>
    </xdr:from>
    <xdr:to>
      <xdr:col>32</xdr:col>
      <xdr:colOff>211667</xdr:colOff>
      <xdr:row>86</xdr:row>
      <xdr:rowOff>63500</xdr:rowOff>
    </xdr:to>
    <xdr:sp macro="" textlink="">
      <xdr:nvSpPr>
        <xdr:cNvPr id="3274" name="Freeform 10707">
          <a:extLst>
            <a:ext uri="{FF2B5EF4-FFF2-40B4-BE49-F238E27FC236}">
              <a16:creationId xmlns:a16="http://schemas.microsoft.com/office/drawing/2014/main" id="{3BD76CAD-3CA8-49DD-87B2-8A0C523DFFAC}"/>
            </a:ext>
          </a:extLst>
        </xdr:cNvPr>
        <xdr:cNvSpPr>
          <a:spLocks/>
        </xdr:cNvSpPr>
      </xdr:nvSpPr>
      <xdr:spPr bwMode="auto">
        <a:xfrm>
          <a:off x="9747251" y="16922750"/>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95249</xdr:colOff>
      <xdr:row>36</xdr:row>
      <xdr:rowOff>169328</xdr:rowOff>
    </xdr:from>
    <xdr:to>
      <xdr:col>4</xdr:col>
      <xdr:colOff>236797</xdr:colOff>
      <xdr:row>37</xdr:row>
      <xdr:rowOff>148834</xdr:rowOff>
    </xdr:to>
    <xdr:sp macro="" textlink="">
      <xdr:nvSpPr>
        <xdr:cNvPr id="3275" name="6-Point Star 717">
          <a:extLst>
            <a:ext uri="{FF2B5EF4-FFF2-40B4-BE49-F238E27FC236}">
              <a16:creationId xmlns:a16="http://schemas.microsoft.com/office/drawing/2014/main" id="{2F5474FB-207E-4958-98F3-33A190A8A7AD}"/>
            </a:ext>
          </a:extLst>
        </xdr:cNvPr>
        <xdr:cNvSpPr/>
      </xdr:nvSpPr>
      <xdr:spPr>
        <a:xfrm>
          <a:off x="1248832" y="727074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243417</xdr:colOff>
      <xdr:row>85</xdr:row>
      <xdr:rowOff>84665</xdr:rowOff>
    </xdr:from>
    <xdr:to>
      <xdr:col>44</xdr:col>
      <xdr:colOff>254000</xdr:colOff>
      <xdr:row>86</xdr:row>
      <xdr:rowOff>21166</xdr:rowOff>
    </xdr:to>
    <xdr:sp macro="" textlink="">
      <xdr:nvSpPr>
        <xdr:cNvPr id="3276" name="Freeform 10707">
          <a:extLst>
            <a:ext uri="{FF2B5EF4-FFF2-40B4-BE49-F238E27FC236}">
              <a16:creationId xmlns:a16="http://schemas.microsoft.com/office/drawing/2014/main" id="{1A2FF0F9-3C94-49E3-BC32-C8A31134BF92}"/>
            </a:ext>
          </a:extLst>
        </xdr:cNvPr>
        <xdr:cNvSpPr>
          <a:spLocks/>
        </xdr:cNvSpPr>
      </xdr:nvSpPr>
      <xdr:spPr bwMode="auto">
        <a:xfrm>
          <a:off x="13483167" y="16901582"/>
          <a:ext cx="751416" cy="127001"/>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201083</xdr:colOff>
      <xdr:row>93</xdr:row>
      <xdr:rowOff>52916</xdr:rowOff>
    </xdr:from>
    <xdr:to>
      <xdr:col>12</xdr:col>
      <xdr:colOff>179916</xdr:colOff>
      <xdr:row>94</xdr:row>
      <xdr:rowOff>42333</xdr:rowOff>
    </xdr:to>
    <xdr:sp macro="" textlink="">
      <xdr:nvSpPr>
        <xdr:cNvPr id="3277" name="Freeform 10707">
          <a:extLst>
            <a:ext uri="{FF2B5EF4-FFF2-40B4-BE49-F238E27FC236}">
              <a16:creationId xmlns:a16="http://schemas.microsoft.com/office/drawing/2014/main" id="{AF597B57-4D29-4665-A347-04FB43C0B877}"/>
            </a:ext>
          </a:extLst>
        </xdr:cNvPr>
        <xdr:cNvSpPr>
          <a:spLocks/>
        </xdr:cNvSpPr>
      </xdr:nvSpPr>
      <xdr:spPr bwMode="auto">
        <a:xfrm>
          <a:off x="3418416" y="18457333"/>
          <a:ext cx="624417" cy="17991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2824" name="Group 1008">
          <a:extLst>
            <a:ext uri="{FF2B5EF4-FFF2-40B4-BE49-F238E27FC236}">
              <a16:creationId xmlns:a16="http://schemas.microsoft.com/office/drawing/2014/main" id="{3EB6829D-F9A3-464F-869A-2AA2D5371070}"/>
            </a:ext>
          </a:extLst>
        </xdr:cNvPr>
        <xdr:cNvGrpSpPr>
          <a:grpSpLocks/>
        </xdr:cNvGrpSpPr>
      </xdr:nvGrpSpPr>
      <xdr:grpSpPr bwMode="auto">
        <a:xfrm>
          <a:off x="1282959" y="25265030"/>
          <a:ext cx="0" cy="102183"/>
          <a:chOff x="5475762" y="47760700"/>
          <a:chExt cx="314325" cy="230209"/>
        </a:xfrm>
      </xdr:grpSpPr>
      <xdr:cxnSp macro="">
        <xdr:nvCxnSpPr>
          <xdr:cNvPr id="3030" name="Straight Connector 3029">
            <a:extLst>
              <a:ext uri="{FF2B5EF4-FFF2-40B4-BE49-F238E27FC236}">
                <a16:creationId xmlns:a16="http://schemas.microsoft.com/office/drawing/2014/main" id="{B7FF3BAA-80C1-7286-E46D-86675BF48E8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040" name="Straight Connector 529">
            <a:extLst>
              <a:ext uri="{FF2B5EF4-FFF2-40B4-BE49-F238E27FC236}">
                <a16:creationId xmlns:a16="http://schemas.microsoft.com/office/drawing/2014/main" id="{DDB5282A-0CA7-5460-A427-E6A57B15CEB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043" name="Straight Connector 531">
            <a:extLst>
              <a:ext uri="{FF2B5EF4-FFF2-40B4-BE49-F238E27FC236}">
                <a16:creationId xmlns:a16="http://schemas.microsoft.com/office/drawing/2014/main" id="{EE9F31A3-78A0-5070-20EC-F0C2114E140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155" name="Straight Connector 533">
            <a:extLst>
              <a:ext uri="{FF2B5EF4-FFF2-40B4-BE49-F238E27FC236}">
                <a16:creationId xmlns:a16="http://schemas.microsoft.com/office/drawing/2014/main" id="{EA55D2B8-1BE8-01BF-4907-C64B410720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7" name="Straight Connector 535">
            <a:extLst>
              <a:ext uri="{FF2B5EF4-FFF2-40B4-BE49-F238E27FC236}">
                <a16:creationId xmlns:a16="http://schemas.microsoft.com/office/drawing/2014/main" id="{29EDA856-E0FF-0F8C-1F13-D6C4C75E204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158" name="Straight Connector 537">
            <a:extLst>
              <a:ext uri="{FF2B5EF4-FFF2-40B4-BE49-F238E27FC236}">
                <a16:creationId xmlns:a16="http://schemas.microsoft.com/office/drawing/2014/main" id="{9E0B8E8C-E0C7-D4FA-3221-C3BDC131E6D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78" name="Group 1008">
          <a:extLst>
            <a:ext uri="{FF2B5EF4-FFF2-40B4-BE49-F238E27FC236}">
              <a16:creationId xmlns:a16="http://schemas.microsoft.com/office/drawing/2014/main" id="{6EC2834B-9FB3-479F-88CB-2E06CEB7B543}"/>
            </a:ext>
          </a:extLst>
        </xdr:cNvPr>
        <xdr:cNvGrpSpPr>
          <a:grpSpLocks/>
        </xdr:cNvGrpSpPr>
      </xdr:nvGrpSpPr>
      <xdr:grpSpPr bwMode="auto">
        <a:xfrm>
          <a:off x="1282959" y="25265030"/>
          <a:ext cx="0" cy="102183"/>
          <a:chOff x="5475762" y="47760700"/>
          <a:chExt cx="314325" cy="230209"/>
        </a:xfrm>
      </xdr:grpSpPr>
      <xdr:cxnSp macro="">
        <xdr:nvCxnSpPr>
          <xdr:cNvPr id="3279" name="Straight Connector 3278">
            <a:extLst>
              <a:ext uri="{FF2B5EF4-FFF2-40B4-BE49-F238E27FC236}">
                <a16:creationId xmlns:a16="http://schemas.microsoft.com/office/drawing/2014/main" id="{937064D2-A500-82F5-9369-B163640F9CFE}"/>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0" name="Straight Connector 529">
            <a:extLst>
              <a:ext uri="{FF2B5EF4-FFF2-40B4-BE49-F238E27FC236}">
                <a16:creationId xmlns:a16="http://schemas.microsoft.com/office/drawing/2014/main" id="{837FD04E-4C62-069C-9508-5CD18588119E}"/>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1" name="Straight Connector 531">
            <a:extLst>
              <a:ext uri="{FF2B5EF4-FFF2-40B4-BE49-F238E27FC236}">
                <a16:creationId xmlns:a16="http://schemas.microsoft.com/office/drawing/2014/main" id="{E1327402-0332-C988-1A54-285BA2CDB86F}"/>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2" name="Straight Connector 533">
            <a:extLst>
              <a:ext uri="{FF2B5EF4-FFF2-40B4-BE49-F238E27FC236}">
                <a16:creationId xmlns:a16="http://schemas.microsoft.com/office/drawing/2014/main" id="{79E7513B-5C11-4638-AF05-A80E64104E1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3" name="Straight Connector 535">
            <a:extLst>
              <a:ext uri="{FF2B5EF4-FFF2-40B4-BE49-F238E27FC236}">
                <a16:creationId xmlns:a16="http://schemas.microsoft.com/office/drawing/2014/main" id="{17981F80-B678-C4BA-99AF-7A79B79F13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84" name="Straight Connector 537">
            <a:extLst>
              <a:ext uri="{FF2B5EF4-FFF2-40B4-BE49-F238E27FC236}">
                <a16:creationId xmlns:a16="http://schemas.microsoft.com/office/drawing/2014/main" id="{B5A1AF23-7FD0-7CAF-6F0E-A9668F57D0DB}"/>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285" name="Group 1008">
          <a:extLst>
            <a:ext uri="{FF2B5EF4-FFF2-40B4-BE49-F238E27FC236}">
              <a16:creationId xmlns:a16="http://schemas.microsoft.com/office/drawing/2014/main" id="{0B52CDAA-4674-4BAF-AE8F-3AA345C0F387}"/>
            </a:ext>
          </a:extLst>
        </xdr:cNvPr>
        <xdr:cNvGrpSpPr>
          <a:grpSpLocks/>
        </xdr:cNvGrpSpPr>
      </xdr:nvGrpSpPr>
      <xdr:grpSpPr bwMode="auto">
        <a:xfrm>
          <a:off x="1282959" y="25293605"/>
          <a:ext cx="0" cy="102183"/>
          <a:chOff x="5475762" y="47760700"/>
          <a:chExt cx="314325" cy="230209"/>
        </a:xfrm>
      </xdr:grpSpPr>
      <xdr:cxnSp macro="">
        <xdr:nvCxnSpPr>
          <xdr:cNvPr id="3286" name="Straight Connector 3285">
            <a:extLst>
              <a:ext uri="{FF2B5EF4-FFF2-40B4-BE49-F238E27FC236}">
                <a16:creationId xmlns:a16="http://schemas.microsoft.com/office/drawing/2014/main" id="{CD1E49B9-844F-8196-4B66-3286C094D56F}"/>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87" name="Straight Connector 529">
            <a:extLst>
              <a:ext uri="{FF2B5EF4-FFF2-40B4-BE49-F238E27FC236}">
                <a16:creationId xmlns:a16="http://schemas.microsoft.com/office/drawing/2014/main" id="{4D7F29B9-FDD2-68A9-E2B2-6A391E737AF1}"/>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288" name="Straight Connector 531">
            <a:extLst>
              <a:ext uri="{FF2B5EF4-FFF2-40B4-BE49-F238E27FC236}">
                <a16:creationId xmlns:a16="http://schemas.microsoft.com/office/drawing/2014/main" id="{6891F1E0-6A06-82CB-F493-EBC08E96AC36}"/>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289" name="Straight Connector 533">
            <a:extLst>
              <a:ext uri="{FF2B5EF4-FFF2-40B4-BE49-F238E27FC236}">
                <a16:creationId xmlns:a16="http://schemas.microsoft.com/office/drawing/2014/main" id="{63125D57-5676-79B2-458E-F91E4EAD3D2D}"/>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0" name="Straight Connector 535">
            <a:extLst>
              <a:ext uri="{FF2B5EF4-FFF2-40B4-BE49-F238E27FC236}">
                <a16:creationId xmlns:a16="http://schemas.microsoft.com/office/drawing/2014/main" id="{E80EF020-5D8C-CA7B-5116-A5A2F33F0761}"/>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291" name="Straight Connector 537">
            <a:extLst>
              <a:ext uri="{FF2B5EF4-FFF2-40B4-BE49-F238E27FC236}">
                <a16:creationId xmlns:a16="http://schemas.microsoft.com/office/drawing/2014/main" id="{3C03E410-A146-30AC-EA3A-27A7DBA50D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292" name="Group 1008">
          <a:extLst>
            <a:ext uri="{FF2B5EF4-FFF2-40B4-BE49-F238E27FC236}">
              <a16:creationId xmlns:a16="http://schemas.microsoft.com/office/drawing/2014/main" id="{D4D1C781-6155-4829-879F-EDE088DD8E01}"/>
            </a:ext>
          </a:extLst>
        </xdr:cNvPr>
        <xdr:cNvGrpSpPr>
          <a:grpSpLocks/>
        </xdr:cNvGrpSpPr>
      </xdr:nvGrpSpPr>
      <xdr:grpSpPr bwMode="auto">
        <a:xfrm>
          <a:off x="1282959" y="25293605"/>
          <a:ext cx="0" cy="111708"/>
          <a:chOff x="5475762" y="47760700"/>
          <a:chExt cx="314325" cy="230209"/>
        </a:xfrm>
      </xdr:grpSpPr>
      <xdr:cxnSp macro="">
        <xdr:nvCxnSpPr>
          <xdr:cNvPr id="3293" name="Straight Connector 3292">
            <a:extLst>
              <a:ext uri="{FF2B5EF4-FFF2-40B4-BE49-F238E27FC236}">
                <a16:creationId xmlns:a16="http://schemas.microsoft.com/office/drawing/2014/main" id="{B3F7294D-D3D7-5C7B-DB91-DE670B3A8B7F}"/>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294" name="Straight Connector 529">
            <a:extLst>
              <a:ext uri="{FF2B5EF4-FFF2-40B4-BE49-F238E27FC236}">
                <a16:creationId xmlns:a16="http://schemas.microsoft.com/office/drawing/2014/main" id="{D012D2E8-CC48-B6CD-8FBB-72BD2EC707CA}"/>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295" name="Straight Connector 531">
            <a:extLst>
              <a:ext uri="{FF2B5EF4-FFF2-40B4-BE49-F238E27FC236}">
                <a16:creationId xmlns:a16="http://schemas.microsoft.com/office/drawing/2014/main" id="{3512A9B0-9BD0-5F01-7F5F-66A5F24CFFA5}"/>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296" name="Straight Connector 533">
            <a:extLst>
              <a:ext uri="{FF2B5EF4-FFF2-40B4-BE49-F238E27FC236}">
                <a16:creationId xmlns:a16="http://schemas.microsoft.com/office/drawing/2014/main" id="{A7840258-FAC2-5746-ED63-B5F466E0AAE9}"/>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7" name="Straight Connector 535">
            <a:extLst>
              <a:ext uri="{FF2B5EF4-FFF2-40B4-BE49-F238E27FC236}">
                <a16:creationId xmlns:a16="http://schemas.microsoft.com/office/drawing/2014/main" id="{422DCF7E-0DE6-C9FE-1639-BA045E7939FD}"/>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298" name="Straight Connector 537">
            <a:extLst>
              <a:ext uri="{FF2B5EF4-FFF2-40B4-BE49-F238E27FC236}">
                <a16:creationId xmlns:a16="http://schemas.microsoft.com/office/drawing/2014/main" id="{49727DCC-599E-9F5D-0F3F-F02374A9955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299" name="Group 1008">
          <a:extLst>
            <a:ext uri="{FF2B5EF4-FFF2-40B4-BE49-F238E27FC236}">
              <a16:creationId xmlns:a16="http://schemas.microsoft.com/office/drawing/2014/main" id="{F1885827-6A55-4F35-8F31-72BE7548C6B8}"/>
            </a:ext>
          </a:extLst>
        </xdr:cNvPr>
        <xdr:cNvGrpSpPr>
          <a:grpSpLocks/>
        </xdr:cNvGrpSpPr>
      </xdr:nvGrpSpPr>
      <xdr:grpSpPr bwMode="auto">
        <a:xfrm>
          <a:off x="1282959" y="25265030"/>
          <a:ext cx="0" cy="102183"/>
          <a:chOff x="5475762" y="47760700"/>
          <a:chExt cx="314325" cy="230209"/>
        </a:xfrm>
      </xdr:grpSpPr>
      <xdr:cxnSp macro="">
        <xdr:nvCxnSpPr>
          <xdr:cNvPr id="3300" name="Straight Connector 3299">
            <a:extLst>
              <a:ext uri="{FF2B5EF4-FFF2-40B4-BE49-F238E27FC236}">
                <a16:creationId xmlns:a16="http://schemas.microsoft.com/office/drawing/2014/main" id="{63807F65-3DCE-BB1C-658C-5A0696A7CB1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1" name="Straight Connector 529">
            <a:extLst>
              <a:ext uri="{FF2B5EF4-FFF2-40B4-BE49-F238E27FC236}">
                <a16:creationId xmlns:a16="http://schemas.microsoft.com/office/drawing/2014/main" id="{692DABF9-97AB-F6BC-F98D-128FF42079A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2" name="Straight Connector 531">
            <a:extLst>
              <a:ext uri="{FF2B5EF4-FFF2-40B4-BE49-F238E27FC236}">
                <a16:creationId xmlns:a16="http://schemas.microsoft.com/office/drawing/2014/main" id="{FC49C3AB-F396-2692-159F-27A68A58FEA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03" name="Straight Connector 533">
            <a:extLst>
              <a:ext uri="{FF2B5EF4-FFF2-40B4-BE49-F238E27FC236}">
                <a16:creationId xmlns:a16="http://schemas.microsoft.com/office/drawing/2014/main" id="{1C82EDFE-9F91-F042-5013-37C58D38F6D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4" name="Straight Connector 535">
            <a:extLst>
              <a:ext uri="{FF2B5EF4-FFF2-40B4-BE49-F238E27FC236}">
                <a16:creationId xmlns:a16="http://schemas.microsoft.com/office/drawing/2014/main" id="{C4E28498-5CBE-7BC5-2C13-150E7EE2A6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05" name="Straight Connector 537">
            <a:extLst>
              <a:ext uri="{FF2B5EF4-FFF2-40B4-BE49-F238E27FC236}">
                <a16:creationId xmlns:a16="http://schemas.microsoft.com/office/drawing/2014/main" id="{94D7A2DC-C4BD-DD02-F7E8-3F162187DF7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06" name="Group 1008">
          <a:extLst>
            <a:ext uri="{FF2B5EF4-FFF2-40B4-BE49-F238E27FC236}">
              <a16:creationId xmlns:a16="http://schemas.microsoft.com/office/drawing/2014/main" id="{ABFA1E79-FA85-4923-8104-093F5EE61E89}"/>
            </a:ext>
          </a:extLst>
        </xdr:cNvPr>
        <xdr:cNvGrpSpPr>
          <a:grpSpLocks/>
        </xdr:cNvGrpSpPr>
      </xdr:nvGrpSpPr>
      <xdr:grpSpPr bwMode="auto">
        <a:xfrm>
          <a:off x="1282959" y="25265030"/>
          <a:ext cx="0" cy="102183"/>
          <a:chOff x="5475762" y="47760700"/>
          <a:chExt cx="314325" cy="230209"/>
        </a:xfrm>
      </xdr:grpSpPr>
      <xdr:cxnSp macro="">
        <xdr:nvCxnSpPr>
          <xdr:cNvPr id="3307" name="Straight Connector 3306">
            <a:extLst>
              <a:ext uri="{FF2B5EF4-FFF2-40B4-BE49-F238E27FC236}">
                <a16:creationId xmlns:a16="http://schemas.microsoft.com/office/drawing/2014/main" id="{ABAA6AC8-E238-6A99-3D8A-634B55AF35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08" name="Straight Connector 529">
            <a:extLst>
              <a:ext uri="{FF2B5EF4-FFF2-40B4-BE49-F238E27FC236}">
                <a16:creationId xmlns:a16="http://schemas.microsoft.com/office/drawing/2014/main" id="{F99A54A1-A210-1D2D-E819-567F3927878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09" name="Straight Connector 531">
            <a:extLst>
              <a:ext uri="{FF2B5EF4-FFF2-40B4-BE49-F238E27FC236}">
                <a16:creationId xmlns:a16="http://schemas.microsoft.com/office/drawing/2014/main" id="{432914F0-E4FD-F25F-4CDC-7D8ACF04EBE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0" name="Straight Connector 533">
            <a:extLst>
              <a:ext uri="{FF2B5EF4-FFF2-40B4-BE49-F238E27FC236}">
                <a16:creationId xmlns:a16="http://schemas.microsoft.com/office/drawing/2014/main" id="{8D734350-95C0-D629-9FE1-17EA9A0A4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1" name="Straight Connector 535">
            <a:extLst>
              <a:ext uri="{FF2B5EF4-FFF2-40B4-BE49-F238E27FC236}">
                <a16:creationId xmlns:a16="http://schemas.microsoft.com/office/drawing/2014/main" id="{76818B9D-7698-69DE-132B-930D0AD9D46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2" name="Straight Connector 537">
            <a:extLst>
              <a:ext uri="{FF2B5EF4-FFF2-40B4-BE49-F238E27FC236}">
                <a16:creationId xmlns:a16="http://schemas.microsoft.com/office/drawing/2014/main" id="{909A2B3B-E452-D194-58E1-0A7FD3EEB3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13" name="Group 1008">
          <a:extLst>
            <a:ext uri="{FF2B5EF4-FFF2-40B4-BE49-F238E27FC236}">
              <a16:creationId xmlns:a16="http://schemas.microsoft.com/office/drawing/2014/main" id="{87CF9F16-5628-4A30-B6A1-86C16147E260}"/>
            </a:ext>
          </a:extLst>
        </xdr:cNvPr>
        <xdr:cNvGrpSpPr>
          <a:grpSpLocks/>
        </xdr:cNvGrpSpPr>
      </xdr:nvGrpSpPr>
      <xdr:grpSpPr bwMode="auto">
        <a:xfrm>
          <a:off x="1282959" y="25265030"/>
          <a:ext cx="0" cy="102183"/>
          <a:chOff x="5475762" y="47760700"/>
          <a:chExt cx="314325" cy="230209"/>
        </a:xfrm>
      </xdr:grpSpPr>
      <xdr:cxnSp macro="">
        <xdr:nvCxnSpPr>
          <xdr:cNvPr id="3314" name="Straight Connector 3313">
            <a:extLst>
              <a:ext uri="{FF2B5EF4-FFF2-40B4-BE49-F238E27FC236}">
                <a16:creationId xmlns:a16="http://schemas.microsoft.com/office/drawing/2014/main" id="{3F00CC05-E53D-7C46-29EE-0CA0DAC5C23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15" name="Straight Connector 529">
            <a:extLst>
              <a:ext uri="{FF2B5EF4-FFF2-40B4-BE49-F238E27FC236}">
                <a16:creationId xmlns:a16="http://schemas.microsoft.com/office/drawing/2014/main" id="{F622EEC0-C67C-E923-2C54-6FBA7872C74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16" name="Straight Connector 531">
            <a:extLst>
              <a:ext uri="{FF2B5EF4-FFF2-40B4-BE49-F238E27FC236}">
                <a16:creationId xmlns:a16="http://schemas.microsoft.com/office/drawing/2014/main" id="{4392890C-31C2-008A-5EE5-EB7B169D55E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17" name="Straight Connector 533">
            <a:extLst>
              <a:ext uri="{FF2B5EF4-FFF2-40B4-BE49-F238E27FC236}">
                <a16:creationId xmlns:a16="http://schemas.microsoft.com/office/drawing/2014/main" id="{78CA3A0C-5199-8DAC-A61A-27455166973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8" name="Straight Connector 535">
            <a:extLst>
              <a:ext uri="{FF2B5EF4-FFF2-40B4-BE49-F238E27FC236}">
                <a16:creationId xmlns:a16="http://schemas.microsoft.com/office/drawing/2014/main" id="{1A8C1DFC-8603-6489-8DB2-156125FBF6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19" name="Straight Connector 537">
            <a:extLst>
              <a:ext uri="{FF2B5EF4-FFF2-40B4-BE49-F238E27FC236}">
                <a16:creationId xmlns:a16="http://schemas.microsoft.com/office/drawing/2014/main" id="{87A9ACC4-5BBB-65EB-A6D0-F299BCE86BB9}"/>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0" name="Group 1008">
          <a:extLst>
            <a:ext uri="{FF2B5EF4-FFF2-40B4-BE49-F238E27FC236}">
              <a16:creationId xmlns:a16="http://schemas.microsoft.com/office/drawing/2014/main" id="{F1804D0B-C05F-43EA-A069-86313C2D95EC}"/>
            </a:ext>
          </a:extLst>
        </xdr:cNvPr>
        <xdr:cNvGrpSpPr>
          <a:grpSpLocks/>
        </xdr:cNvGrpSpPr>
      </xdr:nvGrpSpPr>
      <xdr:grpSpPr bwMode="auto">
        <a:xfrm>
          <a:off x="1282959" y="25265030"/>
          <a:ext cx="0" cy="102183"/>
          <a:chOff x="5475762" y="47760700"/>
          <a:chExt cx="314325" cy="230209"/>
        </a:xfrm>
      </xdr:grpSpPr>
      <xdr:cxnSp macro="">
        <xdr:nvCxnSpPr>
          <xdr:cNvPr id="3321" name="Straight Connector 3320">
            <a:extLst>
              <a:ext uri="{FF2B5EF4-FFF2-40B4-BE49-F238E27FC236}">
                <a16:creationId xmlns:a16="http://schemas.microsoft.com/office/drawing/2014/main" id="{B6EEF327-B04D-5F3F-4E67-CD529034A70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2" name="Straight Connector 529">
            <a:extLst>
              <a:ext uri="{FF2B5EF4-FFF2-40B4-BE49-F238E27FC236}">
                <a16:creationId xmlns:a16="http://schemas.microsoft.com/office/drawing/2014/main" id="{514D2C19-ED85-FCAA-0F9B-900728DBEA3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23" name="Straight Connector 531">
            <a:extLst>
              <a:ext uri="{FF2B5EF4-FFF2-40B4-BE49-F238E27FC236}">
                <a16:creationId xmlns:a16="http://schemas.microsoft.com/office/drawing/2014/main" id="{4107B39F-1EA7-2FFC-C6C0-67C79F35B98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24" name="Straight Connector 533">
            <a:extLst>
              <a:ext uri="{FF2B5EF4-FFF2-40B4-BE49-F238E27FC236}">
                <a16:creationId xmlns:a16="http://schemas.microsoft.com/office/drawing/2014/main" id="{7DA08F43-0E97-84B8-8953-5F377002686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5" name="Straight Connector 535">
            <a:extLst>
              <a:ext uri="{FF2B5EF4-FFF2-40B4-BE49-F238E27FC236}">
                <a16:creationId xmlns:a16="http://schemas.microsoft.com/office/drawing/2014/main" id="{06EFE3D8-B2A3-81B6-24D8-7F748260615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26" name="Straight Connector 537">
            <a:extLst>
              <a:ext uri="{FF2B5EF4-FFF2-40B4-BE49-F238E27FC236}">
                <a16:creationId xmlns:a16="http://schemas.microsoft.com/office/drawing/2014/main" id="{8B4733D6-1696-2147-DC8E-16D5260DFA4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27" name="Group 1008">
          <a:extLst>
            <a:ext uri="{FF2B5EF4-FFF2-40B4-BE49-F238E27FC236}">
              <a16:creationId xmlns:a16="http://schemas.microsoft.com/office/drawing/2014/main" id="{62B3232D-1ED1-4DB4-AE07-FBF7E9DE1CBF}"/>
            </a:ext>
          </a:extLst>
        </xdr:cNvPr>
        <xdr:cNvGrpSpPr>
          <a:grpSpLocks/>
        </xdr:cNvGrpSpPr>
      </xdr:nvGrpSpPr>
      <xdr:grpSpPr bwMode="auto">
        <a:xfrm>
          <a:off x="1282959" y="25265030"/>
          <a:ext cx="0" cy="102183"/>
          <a:chOff x="5475762" y="47760700"/>
          <a:chExt cx="314325" cy="230209"/>
        </a:xfrm>
      </xdr:grpSpPr>
      <xdr:cxnSp macro="">
        <xdr:nvCxnSpPr>
          <xdr:cNvPr id="3328" name="Straight Connector 3327">
            <a:extLst>
              <a:ext uri="{FF2B5EF4-FFF2-40B4-BE49-F238E27FC236}">
                <a16:creationId xmlns:a16="http://schemas.microsoft.com/office/drawing/2014/main" id="{13D68983-FBCE-5EA7-0522-5D54CEF9BE0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29" name="Straight Connector 529">
            <a:extLst>
              <a:ext uri="{FF2B5EF4-FFF2-40B4-BE49-F238E27FC236}">
                <a16:creationId xmlns:a16="http://schemas.microsoft.com/office/drawing/2014/main" id="{E2EFF90D-3B1F-EC9B-AB3E-00A2D3214A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0" name="Straight Connector 531">
            <a:extLst>
              <a:ext uri="{FF2B5EF4-FFF2-40B4-BE49-F238E27FC236}">
                <a16:creationId xmlns:a16="http://schemas.microsoft.com/office/drawing/2014/main" id="{A9658920-D9FE-7689-CEC8-372C1D70058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1" name="Straight Connector 533">
            <a:extLst>
              <a:ext uri="{FF2B5EF4-FFF2-40B4-BE49-F238E27FC236}">
                <a16:creationId xmlns:a16="http://schemas.microsoft.com/office/drawing/2014/main" id="{C3FDC5C6-9C8B-A83B-0502-9BCB93B034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2" name="Straight Connector 535">
            <a:extLst>
              <a:ext uri="{FF2B5EF4-FFF2-40B4-BE49-F238E27FC236}">
                <a16:creationId xmlns:a16="http://schemas.microsoft.com/office/drawing/2014/main" id="{18FCE5D3-70A5-3421-C69E-4820A39C4B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3" name="Straight Connector 537">
            <a:extLst>
              <a:ext uri="{FF2B5EF4-FFF2-40B4-BE49-F238E27FC236}">
                <a16:creationId xmlns:a16="http://schemas.microsoft.com/office/drawing/2014/main" id="{89D640BA-384E-F302-7B60-C08FE5CD816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34" name="Group 1008">
          <a:extLst>
            <a:ext uri="{FF2B5EF4-FFF2-40B4-BE49-F238E27FC236}">
              <a16:creationId xmlns:a16="http://schemas.microsoft.com/office/drawing/2014/main" id="{A3C657B9-17D7-4185-914B-5B1E79FD8504}"/>
            </a:ext>
          </a:extLst>
        </xdr:cNvPr>
        <xdr:cNvGrpSpPr>
          <a:grpSpLocks/>
        </xdr:cNvGrpSpPr>
      </xdr:nvGrpSpPr>
      <xdr:grpSpPr bwMode="auto">
        <a:xfrm>
          <a:off x="1282959" y="25265030"/>
          <a:ext cx="0" cy="102183"/>
          <a:chOff x="5475762" y="47760700"/>
          <a:chExt cx="314325" cy="230209"/>
        </a:xfrm>
      </xdr:grpSpPr>
      <xdr:cxnSp macro="">
        <xdr:nvCxnSpPr>
          <xdr:cNvPr id="3335" name="Straight Connector 3334">
            <a:extLst>
              <a:ext uri="{FF2B5EF4-FFF2-40B4-BE49-F238E27FC236}">
                <a16:creationId xmlns:a16="http://schemas.microsoft.com/office/drawing/2014/main" id="{71A61870-59A1-D102-4004-21A2A75FB8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36" name="Straight Connector 529">
            <a:extLst>
              <a:ext uri="{FF2B5EF4-FFF2-40B4-BE49-F238E27FC236}">
                <a16:creationId xmlns:a16="http://schemas.microsoft.com/office/drawing/2014/main" id="{7194FADB-C53E-7231-3200-A0435B4548D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37" name="Straight Connector 531">
            <a:extLst>
              <a:ext uri="{FF2B5EF4-FFF2-40B4-BE49-F238E27FC236}">
                <a16:creationId xmlns:a16="http://schemas.microsoft.com/office/drawing/2014/main" id="{247E0B7B-873B-DF84-24D0-13C59CFCA46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38" name="Straight Connector 533">
            <a:extLst>
              <a:ext uri="{FF2B5EF4-FFF2-40B4-BE49-F238E27FC236}">
                <a16:creationId xmlns:a16="http://schemas.microsoft.com/office/drawing/2014/main" id="{DA94E167-2734-3061-A61A-00C09CE8CF2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39" name="Straight Connector 535">
            <a:extLst>
              <a:ext uri="{FF2B5EF4-FFF2-40B4-BE49-F238E27FC236}">
                <a16:creationId xmlns:a16="http://schemas.microsoft.com/office/drawing/2014/main" id="{EEB52426-D23C-3B18-164B-AD61067F2B0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0" name="Straight Connector 537">
            <a:extLst>
              <a:ext uri="{FF2B5EF4-FFF2-40B4-BE49-F238E27FC236}">
                <a16:creationId xmlns:a16="http://schemas.microsoft.com/office/drawing/2014/main" id="{E36E4E61-992A-EE0C-9650-8F0563AFBBB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1" name="Group 1008">
          <a:extLst>
            <a:ext uri="{FF2B5EF4-FFF2-40B4-BE49-F238E27FC236}">
              <a16:creationId xmlns:a16="http://schemas.microsoft.com/office/drawing/2014/main" id="{BF850F09-DA10-4E56-8382-95D992A1EDD1}"/>
            </a:ext>
          </a:extLst>
        </xdr:cNvPr>
        <xdr:cNvGrpSpPr>
          <a:grpSpLocks/>
        </xdr:cNvGrpSpPr>
      </xdr:nvGrpSpPr>
      <xdr:grpSpPr bwMode="auto">
        <a:xfrm>
          <a:off x="1282959" y="25265030"/>
          <a:ext cx="0" cy="102183"/>
          <a:chOff x="5475762" y="47760700"/>
          <a:chExt cx="314325" cy="230209"/>
        </a:xfrm>
      </xdr:grpSpPr>
      <xdr:cxnSp macro="">
        <xdr:nvCxnSpPr>
          <xdr:cNvPr id="3342" name="Straight Connector 3341">
            <a:extLst>
              <a:ext uri="{FF2B5EF4-FFF2-40B4-BE49-F238E27FC236}">
                <a16:creationId xmlns:a16="http://schemas.microsoft.com/office/drawing/2014/main" id="{1CA8F224-2FD2-68BF-3507-5A3FA6070B7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43" name="Straight Connector 529">
            <a:extLst>
              <a:ext uri="{FF2B5EF4-FFF2-40B4-BE49-F238E27FC236}">
                <a16:creationId xmlns:a16="http://schemas.microsoft.com/office/drawing/2014/main" id="{DC817EA2-1CB7-D0F4-547B-DB86AEFA080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44" name="Straight Connector 531">
            <a:extLst>
              <a:ext uri="{FF2B5EF4-FFF2-40B4-BE49-F238E27FC236}">
                <a16:creationId xmlns:a16="http://schemas.microsoft.com/office/drawing/2014/main" id="{DADECD23-FA56-C856-5E7F-36964C48067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45" name="Straight Connector 533">
            <a:extLst>
              <a:ext uri="{FF2B5EF4-FFF2-40B4-BE49-F238E27FC236}">
                <a16:creationId xmlns:a16="http://schemas.microsoft.com/office/drawing/2014/main" id="{01A644B1-D52D-4048-79CF-B5A6E413AB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6" name="Straight Connector 535">
            <a:extLst>
              <a:ext uri="{FF2B5EF4-FFF2-40B4-BE49-F238E27FC236}">
                <a16:creationId xmlns:a16="http://schemas.microsoft.com/office/drawing/2014/main" id="{86845796-208B-7F95-C9A6-A17A254B8C3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47" name="Straight Connector 537">
            <a:extLst>
              <a:ext uri="{FF2B5EF4-FFF2-40B4-BE49-F238E27FC236}">
                <a16:creationId xmlns:a16="http://schemas.microsoft.com/office/drawing/2014/main" id="{F2F19062-0B51-EC28-1FCB-623A388C8FB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48" name="Group 1008">
          <a:extLst>
            <a:ext uri="{FF2B5EF4-FFF2-40B4-BE49-F238E27FC236}">
              <a16:creationId xmlns:a16="http://schemas.microsoft.com/office/drawing/2014/main" id="{AA251FC4-082D-4B28-8E78-2F904642EDA0}"/>
            </a:ext>
          </a:extLst>
        </xdr:cNvPr>
        <xdr:cNvGrpSpPr>
          <a:grpSpLocks/>
        </xdr:cNvGrpSpPr>
      </xdr:nvGrpSpPr>
      <xdr:grpSpPr bwMode="auto">
        <a:xfrm>
          <a:off x="1282959" y="25265030"/>
          <a:ext cx="0" cy="102183"/>
          <a:chOff x="5475762" y="47760700"/>
          <a:chExt cx="314325" cy="230209"/>
        </a:xfrm>
      </xdr:grpSpPr>
      <xdr:cxnSp macro="">
        <xdr:nvCxnSpPr>
          <xdr:cNvPr id="3349" name="Straight Connector 3348">
            <a:extLst>
              <a:ext uri="{FF2B5EF4-FFF2-40B4-BE49-F238E27FC236}">
                <a16:creationId xmlns:a16="http://schemas.microsoft.com/office/drawing/2014/main" id="{9A9DAC5C-2B89-BAF3-D8E5-50B51EF7893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0" name="Straight Connector 529">
            <a:extLst>
              <a:ext uri="{FF2B5EF4-FFF2-40B4-BE49-F238E27FC236}">
                <a16:creationId xmlns:a16="http://schemas.microsoft.com/office/drawing/2014/main" id="{534B9FA7-3280-BB10-CD70-CDC43C2A5BB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1" name="Straight Connector 531">
            <a:extLst>
              <a:ext uri="{FF2B5EF4-FFF2-40B4-BE49-F238E27FC236}">
                <a16:creationId xmlns:a16="http://schemas.microsoft.com/office/drawing/2014/main" id="{34E81312-83A7-571D-84F4-556021341A7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2" name="Straight Connector 533">
            <a:extLst>
              <a:ext uri="{FF2B5EF4-FFF2-40B4-BE49-F238E27FC236}">
                <a16:creationId xmlns:a16="http://schemas.microsoft.com/office/drawing/2014/main" id="{2F15BF54-D517-E440-0114-CBA23EF0FDA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3" name="Straight Connector 535">
            <a:extLst>
              <a:ext uri="{FF2B5EF4-FFF2-40B4-BE49-F238E27FC236}">
                <a16:creationId xmlns:a16="http://schemas.microsoft.com/office/drawing/2014/main" id="{B0A2EADB-8028-320C-E482-AF599586B78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54" name="Straight Connector 537">
            <a:extLst>
              <a:ext uri="{FF2B5EF4-FFF2-40B4-BE49-F238E27FC236}">
                <a16:creationId xmlns:a16="http://schemas.microsoft.com/office/drawing/2014/main" id="{23A0A535-1860-85AC-A70C-17A372DB921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55" name="Group 1008">
          <a:extLst>
            <a:ext uri="{FF2B5EF4-FFF2-40B4-BE49-F238E27FC236}">
              <a16:creationId xmlns:a16="http://schemas.microsoft.com/office/drawing/2014/main" id="{B5D27BD9-1CBD-43DB-8875-FCE5DE7A30F8}"/>
            </a:ext>
          </a:extLst>
        </xdr:cNvPr>
        <xdr:cNvGrpSpPr>
          <a:grpSpLocks/>
        </xdr:cNvGrpSpPr>
      </xdr:nvGrpSpPr>
      <xdr:grpSpPr bwMode="auto">
        <a:xfrm>
          <a:off x="1282959" y="25265030"/>
          <a:ext cx="0" cy="102183"/>
          <a:chOff x="5475762" y="47760700"/>
          <a:chExt cx="314325" cy="230209"/>
        </a:xfrm>
      </xdr:grpSpPr>
      <xdr:cxnSp macro="">
        <xdr:nvCxnSpPr>
          <xdr:cNvPr id="3356" name="Straight Connector 3355">
            <a:extLst>
              <a:ext uri="{FF2B5EF4-FFF2-40B4-BE49-F238E27FC236}">
                <a16:creationId xmlns:a16="http://schemas.microsoft.com/office/drawing/2014/main" id="{3A30FE56-E976-5D49-44DD-C7FFA071E9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57" name="Straight Connector 529">
            <a:extLst>
              <a:ext uri="{FF2B5EF4-FFF2-40B4-BE49-F238E27FC236}">
                <a16:creationId xmlns:a16="http://schemas.microsoft.com/office/drawing/2014/main" id="{5D6A60D8-9ECB-A3DB-18EA-84D7092AF5D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58" name="Straight Connector 531">
            <a:extLst>
              <a:ext uri="{FF2B5EF4-FFF2-40B4-BE49-F238E27FC236}">
                <a16:creationId xmlns:a16="http://schemas.microsoft.com/office/drawing/2014/main" id="{2C012071-2B56-FD46-29FD-8E5910C96D6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59" name="Straight Connector 533">
            <a:extLst>
              <a:ext uri="{FF2B5EF4-FFF2-40B4-BE49-F238E27FC236}">
                <a16:creationId xmlns:a16="http://schemas.microsoft.com/office/drawing/2014/main" id="{772B93C8-C6C4-90A0-6D59-1B290B77AF0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0" name="Straight Connector 535">
            <a:extLst>
              <a:ext uri="{FF2B5EF4-FFF2-40B4-BE49-F238E27FC236}">
                <a16:creationId xmlns:a16="http://schemas.microsoft.com/office/drawing/2014/main" id="{76A30ED4-042A-E13A-DB26-F09E77D3E13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1" name="Straight Connector 537">
            <a:extLst>
              <a:ext uri="{FF2B5EF4-FFF2-40B4-BE49-F238E27FC236}">
                <a16:creationId xmlns:a16="http://schemas.microsoft.com/office/drawing/2014/main" id="{532BA5EC-1F6A-12B0-5D68-8C8F4818CE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2" name="Group 1008">
          <a:extLst>
            <a:ext uri="{FF2B5EF4-FFF2-40B4-BE49-F238E27FC236}">
              <a16:creationId xmlns:a16="http://schemas.microsoft.com/office/drawing/2014/main" id="{EFE5C589-DC0C-413E-9EE7-222C14B6857D}"/>
            </a:ext>
          </a:extLst>
        </xdr:cNvPr>
        <xdr:cNvGrpSpPr>
          <a:grpSpLocks/>
        </xdr:cNvGrpSpPr>
      </xdr:nvGrpSpPr>
      <xdr:grpSpPr bwMode="auto">
        <a:xfrm>
          <a:off x="1282959" y="25265030"/>
          <a:ext cx="0" cy="102183"/>
          <a:chOff x="5475762" y="47760700"/>
          <a:chExt cx="314325" cy="230209"/>
        </a:xfrm>
      </xdr:grpSpPr>
      <xdr:cxnSp macro="">
        <xdr:nvCxnSpPr>
          <xdr:cNvPr id="3363" name="Straight Connector 3362">
            <a:extLst>
              <a:ext uri="{FF2B5EF4-FFF2-40B4-BE49-F238E27FC236}">
                <a16:creationId xmlns:a16="http://schemas.microsoft.com/office/drawing/2014/main" id="{21235D17-F204-97C4-697F-A04731F8591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64" name="Straight Connector 529">
            <a:extLst>
              <a:ext uri="{FF2B5EF4-FFF2-40B4-BE49-F238E27FC236}">
                <a16:creationId xmlns:a16="http://schemas.microsoft.com/office/drawing/2014/main" id="{DC3FE7AF-9ADE-4D72-0BCB-05A4DF0B8CA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65" name="Straight Connector 531">
            <a:extLst>
              <a:ext uri="{FF2B5EF4-FFF2-40B4-BE49-F238E27FC236}">
                <a16:creationId xmlns:a16="http://schemas.microsoft.com/office/drawing/2014/main" id="{96270EF7-0CBA-6BCF-9FED-141EBE4FF3B4}"/>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66" name="Straight Connector 533">
            <a:extLst>
              <a:ext uri="{FF2B5EF4-FFF2-40B4-BE49-F238E27FC236}">
                <a16:creationId xmlns:a16="http://schemas.microsoft.com/office/drawing/2014/main" id="{C9497879-A1D8-D2A8-9666-CE9CE2B1D5B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7" name="Straight Connector 535">
            <a:extLst>
              <a:ext uri="{FF2B5EF4-FFF2-40B4-BE49-F238E27FC236}">
                <a16:creationId xmlns:a16="http://schemas.microsoft.com/office/drawing/2014/main" id="{3D0BBAF7-23CF-B74A-E226-3DCFCE3FCD7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68" name="Straight Connector 537">
            <a:extLst>
              <a:ext uri="{FF2B5EF4-FFF2-40B4-BE49-F238E27FC236}">
                <a16:creationId xmlns:a16="http://schemas.microsoft.com/office/drawing/2014/main" id="{78976E9F-2109-04D1-C0A0-DC385411ED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69" name="Group 1008">
          <a:extLst>
            <a:ext uri="{FF2B5EF4-FFF2-40B4-BE49-F238E27FC236}">
              <a16:creationId xmlns:a16="http://schemas.microsoft.com/office/drawing/2014/main" id="{A7C34621-C705-4029-A275-408D884B7CEC}"/>
            </a:ext>
          </a:extLst>
        </xdr:cNvPr>
        <xdr:cNvGrpSpPr>
          <a:grpSpLocks/>
        </xdr:cNvGrpSpPr>
      </xdr:nvGrpSpPr>
      <xdr:grpSpPr bwMode="auto">
        <a:xfrm>
          <a:off x="1282959" y="25265030"/>
          <a:ext cx="0" cy="102183"/>
          <a:chOff x="5475762" y="47760700"/>
          <a:chExt cx="314325" cy="230209"/>
        </a:xfrm>
      </xdr:grpSpPr>
      <xdr:cxnSp macro="">
        <xdr:nvCxnSpPr>
          <xdr:cNvPr id="3370" name="Straight Connector 3369">
            <a:extLst>
              <a:ext uri="{FF2B5EF4-FFF2-40B4-BE49-F238E27FC236}">
                <a16:creationId xmlns:a16="http://schemas.microsoft.com/office/drawing/2014/main" id="{7DAAA38C-F7FA-7327-DF3B-E9983ECC032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1" name="Straight Connector 529">
            <a:extLst>
              <a:ext uri="{FF2B5EF4-FFF2-40B4-BE49-F238E27FC236}">
                <a16:creationId xmlns:a16="http://schemas.microsoft.com/office/drawing/2014/main" id="{832BEDA2-FF77-3769-1954-CDF87883A37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2" name="Straight Connector 531">
            <a:extLst>
              <a:ext uri="{FF2B5EF4-FFF2-40B4-BE49-F238E27FC236}">
                <a16:creationId xmlns:a16="http://schemas.microsoft.com/office/drawing/2014/main" id="{B57EE4EA-8416-651F-3EE0-9C2227EB816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73" name="Straight Connector 533">
            <a:extLst>
              <a:ext uri="{FF2B5EF4-FFF2-40B4-BE49-F238E27FC236}">
                <a16:creationId xmlns:a16="http://schemas.microsoft.com/office/drawing/2014/main" id="{BC625B9A-9E41-4D8F-66AB-1D7CC294036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4" name="Straight Connector 535">
            <a:extLst>
              <a:ext uri="{FF2B5EF4-FFF2-40B4-BE49-F238E27FC236}">
                <a16:creationId xmlns:a16="http://schemas.microsoft.com/office/drawing/2014/main" id="{A901B491-ECA7-0F46-3773-393B5C9A986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75" name="Straight Connector 537">
            <a:extLst>
              <a:ext uri="{FF2B5EF4-FFF2-40B4-BE49-F238E27FC236}">
                <a16:creationId xmlns:a16="http://schemas.microsoft.com/office/drawing/2014/main" id="{1F228898-4803-E3FB-E90A-9E581112F8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76" name="Group 1008">
          <a:extLst>
            <a:ext uri="{FF2B5EF4-FFF2-40B4-BE49-F238E27FC236}">
              <a16:creationId xmlns:a16="http://schemas.microsoft.com/office/drawing/2014/main" id="{0B96F802-BD28-4C25-BD5A-25BDDB3A52BB}"/>
            </a:ext>
          </a:extLst>
        </xdr:cNvPr>
        <xdr:cNvGrpSpPr>
          <a:grpSpLocks/>
        </xdr:cNvGrpSpPr>
      </xdr:nvGrpSpPr>
      <xdr:grpSpPr bwMode="auto">
        <a:xfrm>
          <a:off x="1282959" y="25265030"/>
          <a:ext cx="0" cy="102183"/>
          <a:chOff x="5475762" y="47760700"/>
          <a:chExt cx="314325" cy="230209"/>
        </a:xfrm>
      </xdr:grpSpPr>
      <xdr:cxnSp macro="">
        <xdr:nvCxnSpPr>
          <xdr:cNvPr id="3377" name="Straight Connector 3376">
            <a:extLst>
              <a:ext uri="{FF2B5EF4-FFF2-40B4-BE49-F238E27FC236}">
                <a16:creationId xmlns:a16="http://schemas.microsoft.com/office/drawing/2014/main" id="{C6071508-4022-2A9A-FBB9-13C92F83BD9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78" name="Straight Connector 529">
            <a:extLst>
              <a:ext uri="{FF2B5EF4-FFF2-40B4-BE49-F238E27FC236}">
                <a16:creationId xmlns:a16="http://schemas.microsoft.com/office/drawing/2014/main" id="{A86CA4FE-00CE-CAF2-477B-F5265055B2D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79" name="Straight Connector 531">
            <a:extLst>
              <a:ext uri="{FF2B5EF4-FFF2-40B4-BE49-F238E27FC236}">
                <a16:creationId xmlns:a16="http://schemas.microsoft.com/office/drawing/2014/main" id="{3BA56D83-6423-4FAD-5785-A8214D9DB3C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0" name="Straight Connector 533">
            <a:extLst>
              <a:ext uri="{FF2B5EF4-FFF2-40B4-BE49-F238E27FC236}">
                <a16:creationId xmlns:a16="http://schemas.microsoft.com/office/drawing/2014/main" id="{9A31E924-1FFF-4A67-5E7A-27DC5D44379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1" name="Straight Connector 535">
            <a:extLst>
              <a:ext uri="{FF2B5EF4-FFF2-40B4-BE49-F238E27FC236}">
                <a16:creationId xmlns:a16="http://schemas.microsoft.com/office/drawing/2014/main" id="{E10A6E64-2331-E7AC-901E-0696CDE9A0A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2" name="Straight Connector 537">
            <a:extLst>
              <a:ext uri="{FF2B5EF4-FFF2-40B4-BE49-F238E27FC236}">
                <a16:creationId xmlns:a16="http://schemas.microsoft.com/office/drawing/2014/main" id="{21CA64CE-EE13-A92C-C306-5E1DD669E20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83" name="Group 1008">
          <a:extLst>
            <a:ext uri="{FF2B5EF4-FFF2-40B4-BE49-F238E27FC236}">
              <a16:creationId xmlns:a16="http://schemas.microsoft.com/office/drawing/2014/main" id="{38E337B3-93A1-45C5-BC8F-8DF69D7081A6}"/>
            </a:ext>
          </a:extLst>
        </xdr:cNvPr>
        <xdr:cNvGrpSpPr>
          <a:grpSpLocks/>
        </xdr:cNvGrpSpPr>
      </xdr:nvGrpSpPr>
      <xdr:grpSpPr bwMode="auto">
        <a:xfrm>
          <a:off x="1282959" y="25265030"/>
          <a:ext cx="0" cy="102183"/>
          <a:chOff x="5475762" y="47760700"/>
          <a:chExt cx="314325" cy="230209"/>
        </a:xfrm>
      </xdr:grpSpPr>
      <xdr:cxnSp macro="">
        <xdr:nvCxnSpPr>
          <xdr:cNvPr id="3384" name="Straight Connector 3383">
            <a:extLst>
              <a:ext uri="{FF2B5EF4-FFF2-40B4-BE49-F238E27FC236}">
                <a16:creationId xmlns:a16="http://schemas.microsoft.com/office/drawing/2014/main" id="{C3CC4C6A-D5A7-05B1-116D-8391A2161C3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85" name="Straight Connector 529">
            <a:extLst>
              <a:ext uri="{FF2B5EF4-FFF2-40B4-BE49-F238E27FC236}">
                <a16:creationId xmlns:a16="http://schemas.microsoft.com/office/drawing/2014/main" id="{0339EDDC-A03B-9648-114B-E3412BB7892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86" name="Straight Connector 531">
            <a:extLst>
              <a:ext uri="{FF2B5EF4-FFF2-40B4-BE49-F238E27FC236}">
                <a16:creationId xmlns:a16="http://schemas.microsoft.com/office/drawing/2014/main" id="{2F8CA655-C856-A44F-764F-3C971BA6085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87" name="Straight Connector 533">
            <a:extLst>
              <a:ext uri="{FF2B5EF4-FFF2-40B4-BE49-F238E27FC236}">
                <a16:creationId xmlns:a16="http://schemas.microsoft.com/office/drawing/2014/main" id="{2472BC14-8C6E-5BD6-8C7C-A1FB0B1B86B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8" name="Straight Connector 535">
            <a:extLst>
              <a:ext uri="{FF2B5EF4-FFF2-40B4-BE49-F238E27FC236}">
                <a16:creationId xmlns:a16="http://schemas.microsoft.com/office/drawing/2014/main" id="{E78C4311-0844-6427-F069-83C1000235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89" name="Straight Connector 537">
            <a:extLst>
              <a:ext uri="{FF2B5EF4-FFF2-40B4-BE49-F238E27FC236}">
                <a16:creationId xmlns:a16="http://schemas.microsoft.com/office/drawing/2014/main" id="{117ACEA6-36B2-44FA-9036-0E1F4234517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0" name="Group 1008">
          <a:extLst>
            <a:ext uri="{FF2B5EF4-FFF2-40B4-BE49-F238E27FC236}">
              <a16:creationId xmlns:a16="http://schemas.microsoft.com/office/drawing/2014/main" id="{F9B53742-455C-41D3-BB2A-ED6367FD13CB}"/>
            </a:ext>
          </a:extLst>
        </xdr:cNvPr>
        <xdr:cNvGrpSpPr>
          <a:grpSpLocks/>
        </xdr:cNvGrpSpPr>
      </xdr:nvGrpSpPr>
      <xdr:grpSpPr bwMode="auto">
        <a:xfrm>
          <a:off x="1282959" y="25265030"/>
          <a:ext cx="0" cy="102183"/>
          <a:chOff x="5475762" y="47760700"/>
          <a:chExt cx="314325" cy="230209"/>
        </a:xfrm>
      </xdr:grpSpPr>
      <xdr:cxnSp macro="">
        <xdr:nvCxnSpPr>
          <xdr:cNvPr id="3391" name="Straight Connector 3390">
            <a:extLst>
              <a:ext uri="{FF2B5EF4-FFF2-40B4-BE49-F238E27FC236}">
                <a16:creationId xmlns:a16="http://schemas.microsoft.com/office/drawing/2014/main" id="{8C0E0C04-FCEA-1282-F268-5D2380710DE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2" name="Straight Connector 529">
            <a:extLst>
              <a:ext uri="{FF2B5EF4-FFF2-40B4-BE49-F238E27FC236}">
                <a16:creationId xmlns:a16="http://schemas.microsoft.com/office/drawing/2014/main" id="{1C2232DB-FCD6-4A01-19F5-C2C67E0C52E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393" name="Straight Connector 531">
            <a:extLst>
              <a:ext uri="{FF2B5EF4-FFF2-40B4-BE49-F238E27FC236}">
                <a16:creationId xmlns:a16="http://schemas.microsoft.com/office/drawing/2014/main" id="{7D83E48D-D9F1-E5B3-B23B-A3A56FFD0E1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394" name="Straight Connector 533">
            <a:extLst>
              <a:ext uri="{FF2B5EF4-FFF2-40B4-BE49-F238E27FC236}">
                <a16:creationId xmlns:a16="http://schemas.microsoft.com/office/drawing/2014/main" id="{5FB8E765-67E2-5628-978D-5FE7DB125D2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5" name="Straight Connector 535">
            <a:extLst>
              <a:ext uri="{FF2B5EF4-FFF2-40B4-BE49-F238E27FC236}">
                <a16:creationId xmlns:a16="http://schemas.microsoft.com/office/drawing/2014/main" id="{C07757FE-B047-2989-6047-1FF0276CAC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396" name="Straight Connector 537">
            <a:extLst>
              <a:ext uri="{FF2B5EF4-FFF2-40B4-BE49-F238E27FC236}">
                <a16:creationId xmlns:a16="http://schemas.microsoft.com/office/drawing/2014/main" id="{1FFF9236-1186-AD85-6F90-154C581E71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397" name="Group 1008">
          <a:extLst>
            <a:ext uri="{FF2B5EF4-FFF2-40B4-BE49-F238E27FC236}">
              <a16:creationId xmlns:a16="http://schemas.microsoft.com/office/drawing/2014/main" id="{82378995-3258-4355-8097-E46867DAC04C}"/>
            </a:ext>
          </a:extLst>
        </xdr:cNvPr>
        <xdr:cNvGrpSpPr>
          <a:grpSpLocks/>
        </xdr:cNvGrpSpPr>
      </xdr:nvGrpSpPr>
      <xdr:grpSpPr bwMode="auto">
        <a:xfrm>
          <a:off x="1282959" y="25265030"/>
          <a:ext cx="0" cy="102183"/>
          <a:chOff x="5475762" y="47760700"/>
          <a:chExt cx="314325" cy="230209"/>
        </a:xfrm>
      </xdr:grpSpPr>
      <xdr:cxnSp macro="">
        <xdr:nvCxnSpPr>
          <xdr:cNvPr id="3398" name="Straight Connector 3397">
            <a:extLst>
              <a:ext uri="{FF2B5EF4-FFF2-40B4-BE49-F238E27FC236}">
                <a16:creationId xmlns:a16="http://schemas.microsoft.com/office/drawing/2014/main" id="{55D0E971-5254-6158-877A-1A4DF5F01D1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399" name="Straight Connector 529">
            <a:extLst>
              <a:ext uri="{FF2B5EF4-FFF2-40B4-BE49-F238E27FC236}">
                <a16:creationId xmlns:a16="http://schemas.microsoft.com/office/drawing/2014/main" id="{D32B886C-FD66-53BB-0807-5EC1D6960F1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0" name="Straight Connector 531">
            <a:extLst>
              <a:ext uri="{FF2B5EF4-FFF2-40B4-BE49-F238E27FC236}">
                <a16:creationId xmlns:a16="http://schemas.microsoft.com/office/drawing/2014/main" id="{1C5031F4-6480-624E-12F5-13718C5626B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1" name="Straight Connector 533">
            <a:extLst>
              <a:ext uri="{FF2B5EF4-FFF2-40B4-BE49-F238E27FC236}">
                <a16:creationId xmlns:a16="http://schemas.microsoft.com/office/drawing/2014/main" id="{2752E770-26F5-9BDD-C54A-9AC2893D121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2" name="Straight Connector 535">
            <a:extLst>
              <a:ext uri="{FF2B5EF4-FFF2-40B4-BE49-F238E27FC236}">
                <a16:creationId xmlns:a16="http://schemas.microsoft.com/office/drawing/2014/main" id="{19F8AE02-0282-A674-6B2C-D2856E6D1BD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3" name="Straight Connector 537">
            <a:extLst>
              <a:ext uri="{FF2B5EF4-FFF2-40B4-BE49-F238E27FC236}">
                <a16:creationId xmlns:a16="http://schemas.microsoft.com/office/drawing/2014/main" id="{691A05DB-1FEB-E3C1-9984-389511E84A2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04" name="Group 1008">
          <a:extLst>
            <a:ext uri="{FF2B5EF4-FFF2-40B4-BE49-F238E27FC236}">
              <a16:creationId xmlns:a16="http://schemas.microsoft.com/office/drawing/2014/main" id="{B732E722-1CF8-493B-9950-319D534E5614}"/>
            </a:ext>
          </a:extLst>
        </xdr:cNvPr>
        <xdr:cNvGrpSpPr>
          <a:grpSpLocks/>
        </xdr:cNvGrpSpPr>
      </xdr:nvGrpSpPr>
      <xdr:grpSpPr bwMode="auto">
        <a:xfrm>
          <a:off x="1282959" y="25265030"/>
          <a:ext cx="0" cy="102183"/>
          <a:chOff x="5475762" y="47760700"/>
          <a:chExt cx="314325" cy="230209"/>
        </a:xfrm>
      </xdr:grpSpPr>
      <xdr:cxnSp macro="">
        <xdr:nvCxnSpPr>
          <xdr:cNvPr id="3405" name="Straight Connector 3404">
            <a:extLst>
              <a:ext uri="{FF2B5EF4-FFF2-40B4-BE49-F238E27FC236}">
                <a16:creationId xmlns:a16="http://schemas.microsoft.com/office/drawing/2014/main" id="{9C1DB717-A2AC-A48F-3DA7-337057229843}"/>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06" name="Straight Connector 529">
            <a:extLst>
              <a:ext uri="{FF2B5EF4-FFF2-40B4-BE49-F238E27FC236}">
                <a16:creationId xmlns:a16="http://schemas.microsoft.com/office/drawing/2014/main" id="{B73F678F-A89C-C540-7671-B9E5B3A60143}"/>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07" name="Straight Connector 531">
            <a:extLst>
              <a:ext uri="{FF2B5EF4-FFF2-40B4-BE49-F238E27FC236}">
                <a16:creationId xmlns:a16="http://schemas.microsoft.com/office/drawing/2014/main" id="{92A6BE92-44DD-3442-D808-9FFBA1177E0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08" name="Straight Connector 533">
            <a:extLst>
              <a:ext uri="{FF2B5EF4-FFF2-40B4-BE49-F238E27FC236}">
                <a16:creationId xmlns:a16="http://schemas.microsoft.com/office/drawing/2014/main" id="{09EFF8FE-84F5-C0DA-DB5F-B8010B6E9AC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09" name="Straight Connector 535">
            <a:extLst>
              <a:ext uri="{FF2B5EF4-FFF2-40B4-BE49-F238E27FC236}">
                <a16:creationId xmlns:a16="http://schemas.microsoft.com/office/drawing/2014/main" id="{63F91F4B-0798-552E-5900-B4C13589AFF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0" name="Straight Connector 537">
            <a:extLst>
              <a:ext uri="{FF2B5EF4-FFF2-40B4-BE49-F238E27FC236}">
                <a16:creationId xmlns:a16="http://schemas.microsoft.com/office/drawing/2014/main" id="{A53EAC99-C826-1A9E-694D-F26A9969644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1" name="Group 1008">
          <a:extLst>
            <a:ext uri="{FF2B5EF4-FFF2-40B4-BE49-F238E27FC236}">
              <a16:creationId xmlns:a16="http://schemas.microsoft.com/office/drawing/2014/main" id="{63A115D0-BEA7-4882-B974-6384177D71D1}"/>
            </a:ext>
          </a:extLst>
        </xdr:cNvPr>
        <xdr:cNvGrpSpPr>
          <a:grpSpLocks/>
        </xdr:cNvGrpSpPr>
      </xdr:nvGrpSpPr>
      <xdr:grpSpPr bwMode="auto">
        <a:xfrm>
          <a:off x="1282959" y="25265030"/>
          <a:ext cx="0" cy="102183"/>
          <a:chOff x="5475762" y="47760700"/>
          <a:chExt cx="314325" cy="230209"/>
        </a:xfrm>
      </xdr:grpSpPr>
      <xdr:cxnSp macro="">
        <xdr:nvCxnSpPr>
          <xdr:cNvPr id="3412" name="Straight Connector 3411">
            <a:extLst>
              <a:ext uri="{FF2B5EF4-FFF2-40B4-BE49-F238E27FC236}">
                <a16:creationId xmlns:a16="http://schemas.microsoft.com/office/drawing/2014/main" id="{27AFF092-E11D-B813-948B-7855AEC522F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13" name="Straight Connector 529">
            <a:extLst>
              <a:ext uri="{FF2B5EF4-FFF2-40B4-BE49-F238E27FC236}">
                <a16:creationId xmlns:a16="http://schemas.microsoft.com/office/drawing/2014/main" id="{235692F0-50BE-7441-F9D2-553AC01B2F2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14" name="Straight Connector 531">
            <a:extLst>
              <a:ext uri="{FF2B5EF4-FFF2-40B4-BE49-F238E27FC236}">
                <a16:creationId xmlns:a16="http://schemas.microsoft.com/office/drawing/2014/main" id="{CEF586A9-A0E1-ECD0-E412-29BFF4E4CC5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15" name="Straight Connector 533">
            <a:extLst>
              <a:ext uri="{FF2B5EF4-FFF2-40B4-BE49-F238E27FC236}">
                <a16:creationId xmlns:a16="http://schemas.microsoft.com/office/drawing/2014/main" id="{5E053977-325F-A02D-54B3-5244AB045FF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6" name="Straight Connector 535">
            <a:extLst>
              <a:ext uri="{FF2B5EF4-FFF2-40B4-BE49-F238E27FC236}">
                <a16:creationId xmlns:a16="http://schemas.microsoft.com/office/drawing/2014/main" id="{B649F752-9672-4827-3EC4-772DD61D6ED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17" name="Straight Connector 537">
            <a:extLst>
              <a:ext uri="{FF2B5EF4-FFF2-40B4-BE49-F238E27FC236}">
                <a16:creationId xmlns:a16="http://schemas.microsoft.com/office/drawing/2014/main" id="{0553A200-B354-C68C-7416-C99449E7F9DB}"/>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18" name="Group 1008">
          <a:extLst>
            <a:ext uri="{FF2B5EF4-FFF2-40B4-BE49-F238E27FC236}">
              <a16:creationId xmlns:a16="http://schemas.microsoft.com/office/drawing/2014/main" id="{234EAC69-ACB7-4B4F-9290-FBC6D67422AF}"/>
            </a:ext>
          </a:extLst>
        </xdr:cNvPr>
        <xdr:cNvGrpSpPr>
          <a:grpSpLocks/>
        </xdr:cNvGrpSpPr>
      </xdr:nvGrpSpPr>
      <xdr:grpSpPr bwMode="auto">
        <a:xfrm>
          <a:off x="1282959" y="25265030"/>
          <a:ext cx="0" cy="102183"/>
          <a:chOff x="5475762" y="47760700"/>
          <a:chExt cx="314325" cy="230209"/>
        </a:xfrm>
      </xdr:grpSpPr>
      <xdr:cxnSp macro="">
        <xdr:nvCxnSpPr>
          <xdr:cNvPr id="3419" name="Straight Connector 3418">
            <a:extLst>
              <a:ext uri="{FF2B5EF4-FFF2-40B4-BE49-F238E27FC236}">
                <a16:creationId xmlns:a16="http://schemas.microsoft.com/office/drawing/2014/main" id="{E8231092-6976-8F72-645D-7972709F006A}"/>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0" name="Straight Connector 529">
            <a:extLst>
              <a:ext uri="{FF2B5EF4-FFF2-40B4-BE49-F238E27FC236}">
                <a16:creationId xmlns:a16="http://schemas.microsoft.com/office/drawing/2014/main" id="{BA6A4ACE-A4E4-95CF-291E-3501DDDC979F}"/>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1" name="Straight Connector 531">
            <a:extLst>
              <a:ext uri="{FF2B5EF4-FFF2-40B4-BE49-F238E27FC236}">
                <a16:creationId xmlns:a16="http://schemas.microsoft.com/office/drawing/2014/main" id="{3AC04782-6C11-8D92-F0D4-9555AC936B3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2" name="Straight Connector 533">
            <a:extLst>
              <a:ext uri="{FF2B5EF4-FFF2-40B4-BE49-F238E27FC236}">
                <a16:creationId xmlns:a16="http://schemas.microsoft.com/office/drawing/2014/main" id="{499E5DA0-6293-6606-5198-73A5EBCB01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3" name="Straight Connector 535">
            <a:extLst>
              <a:ext uri="{FF2B5EF4-FFF2-40B4-BE49-F238E27FC236}">
                <a16:creationId xmlns:a16="http://schemas.microsoft.com/office/drawing/2014/main" id="{5155F610-57C8-5123-A765-1AA98CB74F2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24" name="Straight Connector 537">
            <a:extLst>
              <a:ext uri="{FF2B5EF4-FFF2-40B4-BE49-F238E27FC236}">
                <a16:creationId xmlns:a16="http://schemas.microsoft.com/office/drawing/2014/main" id="{C1C49F8E-D834-C83E-BBA3-A482EB56895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25" name="Group 1008">
          <a:extLst>
            <a:ext uri="{FF2B5EF4-FFF2-40B4-BE49-F238E27FC236}">
              <a16:creationId xmlns:a16="http://schemas.microsoft.com/office/drawing/2014/main" id="{52A83778-F455-44D8-82AA-3DF069EFF1D1}"/>
            </a:ext>
          </a:extLst>
        </xdr:cNvPr>
        <xdr:cNvGrpSpPr>
          <a:grpSpLocks/>
        </xdr:cNvGrpSpPr>
      </xdr:nvGrpSpPr>
      <xdr:grpSpPr bwMode="auto">
        <a:xfrm>
          <a:off x="1282959" y="25265030"/>
          <a:ext cx="0" cy="102183"/>
          <a:chOff x="5475762" y="47760700"/>
          <a:chExt cx="314325" cy="230209"/>
        </a:xfrm>
      </xdr:grpSpPr>
      <xdr:cxnSp macro="">
        <xdr:nvCxnSpPr>
          <xdr:cNvPr id="3426" name="Straight Connector 3425">
            <a:extLst>
              <a:ext uri="{FF2B5EF4-FFF2-40B4-BE49-F238E27FC236}">
                <a16:creationId xmlns:a16="http://schemas.microsoft.com/office/drawing/2014/main" id="{F9341C04-7C34-1E83-1D00-0EF7BB210CA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27" name="Straight Connector 529">
            <a:extLst>
              <a:ext uri="{FF2B5EF4-FFF2-40B4-BE49-F238E27FC236}">
                <a16:creationId xmlns:a16="http://schemas.microsoft.com/office/drawing/2014/main" id="{F3420EDA-27FC-F1B1-0546-B4412D17DC1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28" name="Straight Connector 531">
            <a:extLst>
              <a:ext uri="{FF2B5EF4-FFF2-40B4-BE49-F238E27FC236}">
                <a16:creationId xmlns:a16="http://schemas.microsoft.com/office/drawing/2014/main" id="{CAAF9EF1-1AE1-1231-51CE-FB8DF6C4702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29" name="Straight Connector 533">
            <a:extLst>
              <a:ext uri="{FF2B5EF4-FFF2-40B4-BE49-F238E27FC236}">
                <a16:creationId xmlns:a16="http://schemas.microsoft.com/office/drawing/2014/main" id="{1AF45088-08A9-1C30-0725-7FAA100E7FE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0" name="Straight Connector 535">
            <a:extLst>
              <a:ext uri="{FF2B5EF4-FFF2-40B4-BE49-F238E27FC236}">
                <a16:creationId xmlns:a16="http://schemas.microsoft.com/office/drawing/2014/main" id="{BC858E00-6CB5-0729-A905-D47DD7F48E1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1" name="Straight Connector 537">
            <a:extLst>
              <a:ext uri="{FF2B5EF4-FFF2-40B4-BE49-F238E27FC236}">
                <a16:creationId xmlns:a16="http://schemas.microsoft.com/office/drawing/2014/main" id="{9C855832-9D75-0FB1-6616-2029E9E5496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2" name="Group 1008">
          <a:extLst>
            <a:ext uri="{FF2B5EF4-FFF2-40B4-BE49-F238E27FC236}">
              <a16:creationId xmlns:a16="http://schemas.microsoft.com/office/drawing/2014/main" id="{5143B09B-A57C-4ED1-AE02-F11F7511B8F8}"/>
            </a:ext>
          </a:extLst>
        </xdr:cNvPr>
        <xdr:cNvGrpSpPr>
          <a:grpSpLocks/>
        </xdr:cNvGrpSpPr>
      </xdr:nvGrpSpPr>
      <xdr:grpSpPr bwMode="auto">
        <a:xfrm>
          <a:off x="1282959" y="25265030"/>
          <a:ext cx="0" cy="102183"/>
          <a:chOff x="5475762" y="47760700"/>
          <a:chExt cx="314325" cy="230209"/>
        </a:xfrm>
      </xdr:grpSpPr>
      <xdr:cxnSp macro="">
        <xdr:nvCxnSpPr>
          <xdr:cNvPr id="3433" name="Straight Connector 3432">
            <a:extLst>
              <a:ext uri="{FF2B5EF4-FFF2-40B4-BE49-F238E27FC236}">
                <a16:creationId xmlns:a16="http://schemas.microsoft.com/office/drawing/2014/main" id="{DFBECF53-76E4-B284-3312-48415BA3415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34" name="Straight Connector 529">
            <a:extLst>
              <a:ext uri="{FF2B5EF4-FFF2-40B4-BE49-F238E27FC236}">
                <a16:creationId xmlns:a16="http://schemas.microsoft.com/office/drawing/2014/main" id="{5CDFB16E-0D2F-4549-074B-5FC10F49BA4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35" name="Straight Connector 531">
            <a:extLst>
              <a:ext uri="{FF2B5EF4-FFF2-40B4-BE49-F238E27FC236}">
                <a16:creationId xmlns:a16="http://schemas.microsoft.com/office/drawing/2014/main" id="{6AD60747-046E-6426-A1C5-6CF9FEFCB3F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36" name="Straight Connector 533">
            <a:extLst>
              <a:ext uri="{FF2B5EF4-FFF2-40B4-BE49-F238E27FC236}">
                <a16:creationId xmlns:a16="http://schemas.microsoft.com/office/drawing/2014/main" id="{6C687BD9-3B4B-3F01-3200-1DF49620396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7" name="Straight Connector 535">
            <a:extLst>
              <a:ext uri="{FF2B5EF4-FFF2-40B4-BE49-F238E27FC236}">
                <a16:creationId xmlns:a16="http://schemas.microsoft.com/office/drawing/2014/main" id="{CE0FAE02-C15D-FC32-D315-B5449527686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38" name="Straight Connector 537">
            <a:extLst>
              <a:ext uri="{FF2B5EF4-FFF2-40B4-BE49-F238E27FC236}">
                <a16:creationId xmlns:a16="http://schemas.microsoft.com/office/drawing/2014/main" id="{FCF7241A-42F3-3E75-30A6-206A52073CD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39" name="Group 1008">
          <a:extLst>
            <a:ext uri="{FF2B5EF4-FFF2-40B4-BE49-F238E27FC236}">
              <a16:creationId xmlns:a16="http://schemas.microsoft.com/office/drawing/2014/main" id="{8C9B8BD1-AD55-4A0A-ABAB-B64AB6C7ACD3}"/>
            </a:ext>
          </a:extLst>
        </xdr:cNvPr>
        <xdr:cNvGrpSpPr>
          <a:grpSpLocks/>
        </xdr:cNvGrpSpPr>
      </xdr:nvGrpSpPr>
      <xdr:grpSpPr bwMode="auto">
        <a:xfrm>
          <a:off x="1282959" y="25265030"/>
          <a:ext cx="0" cy="102183"/>
          <a:chOff x="5475762" y="47760700"/>
          <a:chExt cx="314325" cy="230209"/>
        </a:xfrm>
      </xdr:grpSpPr>
      <xdr:cxnSp macro="">
        <xdr:nvCxnSpPr>
          <xdr:cNvPr id="3440" name="Straight Connector 3439">
            <a:extLst>
              <a:ext uri="{FF2B5EF4-FFF2-40B4-BE49-F238E27FC236}">
                <a16:creationId xmlns:a16="http://schemas.microsoft.com/office/drawing/2014/main" id="{234CB30F-ABDF-8C7D-9D58-5F6BF4FA2C5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1" name="Straight Connector 529">
            <a:extLst>
              <a:ext uri="{FF2B5EF4-FFF2-40B4-BE49-F238E27FC236}">
                <a16:creationId xmlns:a16="http://schemas.microsoft.com/office/drawing/2014/main" id="{403FF953-C49E-4854-D024-98C412A4D88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2" name="Straight Connector 531">
            <a:extLst>
              <a:ext uri="{FF2B5EF4-FFF2-40B4-BE49-F238E27FC236}">
                <a16:creationId xmlns:a16="http://schemas.microsoft.com/office/drawing/2014/main" id="{903642AB-B53C-5ABA-B633-6DF7EF2D8E4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43" name="Straight Connector 533">
            <a:extLst>
              <a:ext uri="{FF2B5EF4-FFF2-40B4-BE49-F238E27FC236}">
                <a16:creationId xmlns:a16="http://schemas.microsoft.com/office/drawing/2014/main" id="{E3BD6459-2F82-F40A-6ACC-F484A3B9DBB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4" name="Straight Connector 535">
            <a:extLst>
              <a:ext uri="{FF2B5EF4-FFF2-40B4-BE49-F238E27FC236}">
                <a16:creationId xmlns:a16="http://schemas.microsoft.com/office/drawing/2014/main" id="{E387E30E-34C3-34B9-C564-B1AD21E464B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45" name="Straight Connector 537">
            <a:extLst>
              <a:ext uri="{FF2B5EF4-FFF2-40B4-BE49-F238E27FC236}">
                <a16:creationId xmlns:a16="http://schemas.microsoft.com/office/drawing/2014/main" id="{673A6E52-F62B-AEEE-7B6A-CA8E5DAB0E86}"/>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46" name="Group 1008">
          <a:extLst>
            <a:ext uri="{FF2B5EF4-FFF2-40B4-BE49-F238E27FC236}">
              <a16:creationId xmlns:a16="http://schemas.microsoft.com/office/drawing/2014/main" id="{466E9F21-0362-4212-BBB8-8A716F483B61}"/>
            </a:ext>
          </a:extLst>
        </xdr:cNvPr>
        <xdr:cNvGrpSpPr>
          <a:grpSpLocks/>
        </xdr:cNvGrpSpPr>
      </xdr:nvGrpSpPr>
      <xdr:grpSpPr bwMode="auto">
        <a:xfrm>
          <a:off x="1282959" y="25265030"/>
          <a:ext cx="0" cy="102183"/>
          <a:chOff x="5475762" y="47760700"/>
          <a:chExt cx="314325" cy="230209"/>
        </a:xfrm>
      </xdr:grpSpPr>
      <xdr:cxnSp macro="">
        <xdr:nvCxnSpPr>
          <xdr:cNvPr id="3447" name="Straight Connector 3446">
            <a:extLst>
              <a:ext uri="{FF2B5EF4-FFF2-40B4-BE49-F238E27FC236}">
                <a16:creationId xmlns:a16="http://schemas.microsoft.com/office/drawing/2014/main" id="{BC1FCD71-C5A9-7373-7AF3-79E0ED54ECC7}"/>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48" name="Straight Connector 529">
            <a:extLst>
              <a:ext uri="{FF2B5EF4-FFF2-40B4-BE49-F238E27FC236}">
                <a16:creationId xmlns:a16="http://schemas.microsoft.com/office/drawing/2014/main" id="{0EB5710F-6E28-FAE1-489D-DD44C3CAB4E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49" name="Straight Connector 531">
            <a:extLst>
              <a:ext uri="{FF2B5EF4-FFF2-40B4-BE49-F238E27FC236}">
                <a16:creationId xmlns:a16="http://schemas.microsoft.com/office/drawing/2014/main" id="{01699FCA-9BA7-C8E2-DD2A-AA8BD0FD9B3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50" name="Straight Connector 533">
            <a:extLst>
              <a:ext uri="{FF2B5EF4-FFF2-40B4-BE49-F238E27FC236}">
                <a16:creationId xmlns:a16="http://schemas.microsoft.com/office/drawing/2014/main" id="{2FECAE4E-0027-1CA9-AC0B-5381780D0FC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1" name="Straight Connector 535">
            <a:extLst>
              <a:ext uri="{FF2B5EF4-FFF2-40B4-BE49-F238E27FC236}">
                <a16:creationId xmlns:a16="http://schemas.microsoft.com/office/drawing/2014/main" id="{14340FBD-DA59-9D23-7A1C-5B01B6C1F805}"/>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52" name="Straight Connector 537">
            <a:extLst>
              <a:ext uri="{FF2B5EF4-FFF2-40B4-BE49-F238E27FC236}">
                <a16:creationId xmlns:a16="http://schemas.microsoft.com/office/drawing/2014/main" id="{4E11B679-C228-02B2-1DA7-E22A1F8A060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125</xdr:row>
      <xdr:rowOff>57150</xdr:rowOff>
    </xdr:from>
    <xdr:to>
      <xdr:col>5</xdr:col>
      <xdr:colOff>0</xdr:colOff>
      <xdr:row>127</xdr:row>
      <xdr:rowOff>0</xdr:rowOff>
    </xdr:to>
    <xdr:sp macro="" textlink="">
      <xdr:nvSpPr>
        <xdr:cNvPr id="3453" name="AutoShape 46">
          <a:extLst>
            <a:ext uri="{FF2B5EF4-FFF2-40B4-BE49-F238E27FC236}">
              <a16:creationId xmlns:a16="http://schemas.microsoft.com/office/drawing/2014/main" id="{638D9F9C-91D7-4120-9C79-9199D187B955}"/>
            </a:ext>
          </a:extLst>
        </xdr:cNvPr>
        <xdr:cNvSpPr>
          <a:spLocks noChangeArrowheads="1"/>
        </xdr:cNvSpPr>
      </xdr:nvSpPr>
      <xdr:spPr bwMode="auto">
        <a:xfrm>
          <a:off x="1778000" y="23224067"/>
          <a:ext cx="338667" cy="323850"/>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454" name="AutoShape 46">
          <a:extLst>
            <a:ext uri="{FF2B5EF4-FFF2-40B4-BE49-F238E27FC236}">
              <a16:creationId xmlns:a16="http://schemas.microsoft.com/office/drawing/2014/main" id="{76CAFE79-D210-4610-B977-4DB9AEED7382}"/>
            </a:ext>
          </a:extLst>
        </xdr:cNvPr>
        <xdr:cNvSpPr>
          <a:spLocks noChangeArrowheads="1"/>
        </xdr:cNvSpPr>
      </xdr:nvSpPr>
      <xdr:spPr bwMode="auto">
        <a:xfrm>
          <a:off x="1153583" y="23224067"/>
          <a:ext cx="338667" cy="32385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4</xdr:col>
      <xdr:colOff>0</xdr:colOff>
      <xdr:row>128</xdr:row>
      <xdr:rowOff>104775</xdr:rowOff>
    </xdr:from>
    <xdr:to>
      <xdr:col>4</xdr:col>
      <xdr:colOff>0</xdr:colOff>
      <xdr:row>129</xdr:row>
      <xdr:rowOff>19050</xdr:rowOff>
    </xdr:to>
    <xdr:grpSp>
      <xdr:nvGrpSpPr>
        <xdr:cNvPr id="3456" name="Group 1008">
          <a:extLst>
            <a:ext uri="{FF2B5EF4-FFF2-40B4-BE49-F238E27FC236}">
              <a16:creationId xmlns:a16="http://schemas.microsoft.com/office/drawing/2014/main" id="{12B5A1C5-9EB2-488C-91B8-451E8EEB101C}"/>
            </a:ext>
          </a:extLst>
        </xdr:cNvPr>
        <xdr:cNvGrpSpPr>
          <a:grpSpLocks/>
        </xdr:cNvGrpSpPr>
      </xdr:nvGrpSpPr>
      <xdr:grpSpPr bwMode="auto">
        <a:xfrm>
          <a:off x="1282959" y="25265030"/>
          <a:ext cx="0" cy="102183"/>
          <a:chOff x="5475762" y="47760700"/>
          <a:chExt cx="314325" cy="230209"/>
        </a:xfrm>
      </xdr:grpSpPr>
      <xdr:cxnSp macro="">
        <xdr:nvCxnSpPr>
          <xdr:cNvPr id="3457" name="Straight Connector 3456">
            <a:extLst>
              <a:ext uri="{FF2B5EF4-FFF2-40B4-BE49-F238E27FC236}">
                <a16:creationId xmlns:a16="http://schemas.microsoft.com/office/drawing/2014/main" id="{157A108C-EFFE-B3A2-26B7-3571642E91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58" name="Straight Connector 529">
            <a:extLst>
              <a:ext uri="{FF2B5EF4-FFF2-40B4-BE49-F238E27FC236}">
                <a16:creationId xmlns:a16="http://schemas.microsoft.com/office/drawing/2014/main" id="{ADCBBABB-4F01-467A-E7C4-5BC716BE3A8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59" name="Straight Connector 531">
            <a:extLst>
              <a:ext uri="{FF2B5EF4-FFF2-40B4-BE49-F238E27FC236}">
                <a16:creationId xmlns:a16="http://schemas.microsoft.com/office/drawing/2014/main" id="{868D43A3-D88C-C00A-BF74-A8BBE152086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60" name="Straight Connector 533">
            <a:extLst>
              <a:ext uri="{FF2B5EF4-FFF2-40B4-BE49-F238E27FC236}">
                <a16:creationId xmlns:a16="http://schemas.microsoft.com/office/drawing/2014/main" id="{4808BD0F-9825-909E-2BD9-968CDB7C1C2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1" name="Straight Connector 535">
            <a:extLst>
              <a:ext uri="{FF2B5EF4-FFF2-40B4-BE49-F238E27FC236}">
                <a16:creationId xmlns:a16="http://schemas.microsoft.com/office/drawing/2014/main" id="{2F8C5948-F2F3-479A-C94A-88FAC9E7797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62" name="Straight Connector 537">
            <a:extLst>
              <a:ext uri="{FF2B5EF4-FFF2-40B4-BE49-F238E27FC236}">
                <a16:creationId xmlns:a16="http://schemas.microsoft.com/office/drawing/2014/main" id="{04CAFDB9-8D41-F2C5-C2FE-5E01A2DBA63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63" name="Group 1008">
          <a:extLst>
            <a:ext uri="{FF2B5EF4-FFF2-40B4-BE49-F238E27FC236}">
              <a16:creationId xmlns:a16="http://schemas.microsoft.com/office/drawing/2014/main" id="{F5592E5A-E07E-4E57-AD5C-34D04A7B3DB6}"/>
            </a:ext>
          </a:extLst>
        </xdr:cNvPr>
        <xdr:cNvGrpSpPr>
          <a:grpSpLocks/>
        </xdr:cNvGrpSpPr>
      </xdr:nvGrpSpPr>
      <xdr:grpSpPr bwMode="auto">
        <a:xfrm>
          <a:off x="1282959" y="25265030"/>
          <a:ext cx="0" cy="102183"/>
          <a:chOff x="5475762" y="47760700"/>
          <a:chExt cx="314325" cy="230209"/>
        </a:xfrm>
      </xdr:grpSpPr>
      <xdr:cxnSp macro="">
        <xdr:nvCxnSpPr>
          <xdr:cNvPr id="3464" name="Straight Connector 3463">
            <a:extLst>
              <a:ext uri="{FF2B5EF4-FFF2-40B4-BE49-F238E27FC236}">
                <a16:creationId xmlns:a16="http://schemas.microsoft.com/office/drawing/2014/main" id="{06A419D1-8D5E-BA23-C689-95510C707447}"/>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65" name="Straight Connector 529">
            <a:extLst>
              <a:ext uri="{FF2B5EF4-FFF2-40B4-BE49-F238E27FC236}">
                <a16:creationId xmlns:a16="http://schemas.microsoft.com/office/drawing/2014/main" id="{56F8CB5C-31BB-ED6B-2C6C-159F84C34C3A}"/>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66" name="Straight Connector 531">
            <a:extLst>
              <a:ext uri="{FF2B5EF4-FFF2-40B4-BE49-F238E27FC236}">
                <a16:creationId xmlns:a16="http://schemas.microsoft.com/office/drawing/2014/main" id="{AE7DB4D1-41B8-D274-0C9F-3C6257BC6F21}"/>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67" name="Straight Connector 533">
            <a:extLst>
              <a:ext uri="{FF2B5EF4-FFF2-40B4-BE49-F238E27FC236}">
                <a16:creationId xmlns:a16="http://schemas.microsoft.com/office/drawing/2014/main" id="{6339AE34-5E24-8562-C773-D4E157BC7904}"/>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8" name="Straight Connector 535">
            <a:extLst>
              <a:ext uri="{FF2B5EF4-FFF2-40B4-BE49-F238E27FC236}">
                <a16:creationId xmlns:a16="http://schemas.microsoft.com/office/drawing/2014/main" id="{AA7B1E5E-AD0F-A22D-19E0-7B090933ED96}"/>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69" name="Straight Connector 537">
            <a:extLst>
              <a:ext uri="{FF2B5EF4-FFF2-40B4-BE49-F238E27FC236}">
                <a16:creationId xmlns:a16="http://schemas.microsoft.com/office/drawing/2014/main" id="{FC715054-2C66-5F27-1C47-CF160DE20768}"/>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47625</xdr:rowOff>
    </xdr:to>
    <xdr:grpSp>
      <xdr:nvGrpSpPr>
        <xdr:cNvPr id="3470" name="Group 1008">
          <a:extLst>
            <a:ext uri="{FF2B5EF4-FFF2-40B4-BE49-F238E27FC236}">
              <a16:creationId xmlns:a16="http://schemas.microsoft.com/office/drawing/2014/main" id="{9E8F97D2-2E96-42C6-AC2B-F4B0CBCE23AC}"/>
            </a:ext>
          </a:extLst>
        </xdr:cNvPr>
        <xdr:cNvGrpSpPr>
          <a:grpSpLocks/>
        </xdr:cNvGrpSpPr>
      </xdr:nvGrpSpPr>
      <xdr:grpSpPr bwMode="auto">
        <a:xfrm>
          <a:off x="1282959" y="25293605"/>
          <a:ext cx="0" cy="102183"/>
          <a:chOff x="5475762" y="47760700"/>
          <a:chExt cx="314325" cy="230209"/>
        </a:xfrm>
      </xdr:grpSpPr>
      <xdr:cxnSp macro="">
        <xdr:nvCxnSpPr>
          <xdr:cNvPr id="3471" name="Straight Connector 3470">
            <a:extLst>
              <a:ext uri="{FF2B5EF4-FFF2-40B4-BE49-F238E27FC236}">
                <a16:creationId xmlns:a16="http://schemas.microsoft.com/office/drawing/2014/main" id="{6BF09C2F-8E86-90B6-9C40-CA15AF07B42B}"/>
              </a:ext>
            </a:extLst>
          </xdr:cNvPr>
          <xdr:cNvCxnSpPr/>
        </xdr:nvCxnSpPr>
        <xdr:spPr bwMode="auto">
          <a:xfrm>
            <a:off x="5742938"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2" name="Straight Connector 529">
            <a:extLst>
              <a:ext uri="{FF2B5EF4-FFF2-40B4-BE49-F238E27FC236}">
                <a16:creationId xmlns:a16="http://schemas.microsoft.com/office/drawing/2014/main" id="{84B4A02F-F192-191E-CAB7-247A7F114B5C}"/>
              </a:ext>
            </a:extLst>
          </xdr:cNvPr>
          <xdr:cNvCxnSpPr>
            <a:cxnSpLocks noChangeShapeType="1"/>
          </xdr:cNvCxnSpPr>
        </xdr:nvCxnSpPr>
        <xdr:spPr bwMode="auto">
          <a:xfrm rot="5400000">
            <a:off x="5742938" y="47865340"/>
            <a:ext cx="0" cy="0"/>
          </a:xfrm>
          <a:prstGeom prst="line">
            <a:avLst/>
          </a:prstGeom>
          <a:grpFill/>
          <a:ln w="9525" algn="ctr">
            <a:solidFill>
              <a:srgbClr val="000000"/>
            </a:solidFill>
            <a:round/>
            <a:headEnd/>
            <a:tailEnd/>
          </a:ln>
        </xdr:spPr>
      </xdr:cxnSp>
      <xdr:cxnSp macro="">
        <xdr:nvCxnSpPr>
          <xdr:cNvPr id="3473" name="Straight Connector 531">
            <a:extLst>
              <a:ext uri="{FF2B5EF4-FFF2-40B4-BE49-F238E27FC236}">
                <a16:creationId xmlns:a16="http://schemas.microsoft.com/office/drawing/2014/main" id="{AABB2455-CE70-3978-F024-6286864D98E0}"/>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cxnSp macro="">
        <xdr:nvCxnSpPr>
          <xdr:cNvPr id="3474" name="Straight Connector 533">
            <a:extLst>
              <a:ext uri="{FF2B5EF4-FFF2-40B4-BE49-F238E27FC236}">
                <a16:creationId xmlns:a16="http://schemas.microsoft.com/office/drawing/2014/main" id="{AAB5846D-CCBE-181A-E109-EE25409DC93F}"/>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5" name="Straight Connector 535">
            <a:extLst>
              <a:ext uri="{FF2B5EF4-FFF2-40B4-BE49-F238E27FC236}">
                <a16:creationId xmlns:a16="http://schemas.microsoft.com/office/drawing/2014/main" id="{55F50F86-CBBF-AA59-012A-5AED708DDC4A}"/>
              </a:ext>
            </a:extLst>
          </xdr:cNvPr>
          <xdr:cNvCxnSpPr>
            <a:cxnSpLocks noChangeShapeType="1"/>
          </xdr:cNvCxnSpPr>
        </xdr:nvCxnSpPr>
        <xdr:spPr bwMode="auto">
          <a:xfrm flipV="1">
            <a:off x="5742938" y="47865340"/>
            <a:ext cx="0" cy="0"/>
          </a:xfrm>
          <a:prstGeom prst="line">
            <a:avLst/>
          </a:prstGeom>
          <a:grpFill/>
          <a:ln w="9525" algn="ctr">
            <a:solidFill>
              <a:srgbClr val="000000"/>
            </a:solidFill>
            <a:round/>
            <a:headEnd/>
            <a:tailEnd/>
          </a:ln>
        </xdr:spPr>
      </xdr:cxnSp>
      <xdr:cxnSp macro="">
        <xdr:nvCxnSpPr>
          <xdr:cNvPr id="3476" name="Straight Connector 537">
            <a:extLst>
              <a:ext uri="{FF2B5EF4-FFF2-40B4-BE49-F238E27FC236}">
                <a16:creationId xmlns:a16="http://schemas.microsoft.com/office/drawing/2014/main" id="{098A477B-D5CA-6D0D-92E5-DF408BC25249}"/>
              </a:ext>
            </a:extLst>
          </xdr:cNvPr>
          <xdr:cNvCxnSpPr>
            <a:cxnSpLocks noChangeShapeType="1"/>
          </xdr:cNvCxnSpPr>
        </xdr:nvCxnSpPr>
        <xdr:spPr bwMode="auto">
          <a:xfrm>
            <a:off x="5742938"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133350</xdr:rowOff>
    </xdr:from>
    <xdr:to>
      <xdr:col>4</xdr:col>
      <xdr:colOff>0</xdr:colOff>
      <xdr:row>129</xdr:row>
      <xdr:rowOff>57150</xdr:rowOff>
    </xdr:to>
    <xdr:grpSp>
      <xdr:nvGrpSpPr>
        <xdr:cNvPr id="3477" name="Group 1008">
          <a:extLst>
            <a:ext uri="{FF2B5EF4-FFF2-40B4-BE49-F238E27FC236}">
              <a16:creationId xmlns:a16="http://schemas.microsoft.com/office/drawing/2014/main" id="{1BDC5D66-37DD-4FAE-BEF6-DF0B4CC18A10}"/>
            </a:ext>
          </a:extLst>
        </xdr:cNvPr>
        <xdr:cNvGrpSpPr>
          <a:grpSpLocks/>
        </xdr:cNvGrpSpPr>
      </xdr:nvGrpSpPr>
      <xdr:grpSpPr bwMode="auto">
        <a:xfrm>
          <a:off x="1282959" y="25293605"/>
          <a:ext cx="0" cy="111708"/>
          <a:chOff x="5475762" y="47760700"/>
          <a:chExt cx="314325" cy="230209"/>
        </a:xfrm>
      </xdr:grpSpPr>
      <xdr:cxnSp macro="">
        <xdr:nvCxnSpPr>
          <xdr:cNvPr id="3478" name="Straight Connector 3477">
            <a:extLst>
              <a:ext uri="{FF2B5EF4-FFF2-40B4-BE49-F238E27FC236}">
                <a16:creationId xmlns:a16="http://schemas.microsoft.com/office/drawing/2014/main" id="{E8893543-2D01-05F6-B2AB-0898E30C81D0}"/>
              </a:ext>
            </a:extLst>
          </xdr:cNvPr>
          <xdr:cNvCxnSpPr/>
        </xdr:nvCxnSpPr>
        <xdr:spPr bwMode="auto">
          <a:xfrm>
            <a:off x="5758655" y="4785662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79" name="Straight Connector 529">
            <a:extLst>
              <a:ext uri="{FF2B5EF4-FFF2-40B4-BE49-F238E27FC236}">
                <a16:creationId xmlns:a16="http://schemas.microsoft.com/office/drawing/2014/main" id="{C3BA7006-0DFA-FBDC-9C56-224F778CD3A1}"/>
              </a:ext>
            </a:extLst>
          </xdr:cNvPr>
          <xdr:cNvCxnSpPr>
            <a:cxnSpLocks noChangeShapeType="1"/>
          </xdr:cNvCxnSpPr>
        </xdr:nvCxnSpPr>
        <xdr:spPr bwMode="auto">
          <a:xfrm rot="5400000">
            <a:off x="5758655" y="47856620"/>
            <a:ext cx="0" cy="0"/>
          </a:xfrm>
          <a:prstGeom prst="line">
            <a:avLst/>
          </a:prstGeom>
          <a:grpFill/>
          <a:ln w="9525" algn="ctr">
            <a:solidFill>
              <a:srgbClr val="000000"/>
            </a:solidFill>
            <a:round/>
            <a:headEnd/>
            <a:tailEnd/>
          </a:ln>
        </xdr:spPr>
      </xdr:cxnSp>
      <xdr:cxnSp macro="">
        <xdr:nvCxnSpPr>
          <xdr:cNvPr id="3480" name="Straight Connector 531">
            <a:extLst>
              <a:ext uri="{FF2B5EF4-FFF2-40B4-BE49-F238E27FC236}">
                <a16:creationId xmlns:a16="http://schemas.microsoft.com/office/drawing/2014/main" id="{CB0F73FE-2745-DB0E-3593-7DF3A0803443}"/>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cxnSp macro="">
        <xdr:nvCxnSpPr>
          <xdr:cNvPr id="3481" name="Straight Connector 533">
            <a:extLst>
              <a:ext uri="{FF2B5EF4-FFF2-40B4-BE49-F238E27FC236}">
                <a16:creationId xmlns:a16="http://schemas.microsoft.com/office/drawing/2014/main" id="{376BEBF9-2CFE-5F1C-761E-1A39DCC25653}"/>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2" name="Straight Connector 535">
            <a:extLst>
              <a:ext uri="{FF2B5EF4-FFF2-40B4-BE49-F238E27FC236}">
                <a16:creationId xmlns:a16="http://schemas.microsoft.com/office/drawing/2014/main" id="{F6E973A7-11E1-DE24-122B-3EE79A2E21D1}"/>
              </a:ext>
            </a:extLst>
          </xdr:cNvPr>
          <xdr:cNvCxnSpPr>
            <a:cxnSpLocks noChangeShapeType="1"/>
          </xdr:cNvCxnSpPr>
        </xdr:nvCxnSpPr>
        <xdr:spPr bwMode="auto">
          <a:xfrm flipV="1">
            <a:off x="5758655" y="47856620"/>
            <a:ext cx="0" cy="0"/>
          </a:xfrm>
          <a:prstGeom prst="line">
            <a:avLst/>
          </a:prstGeom>
          <a:grpFill/>
          <a:ln w="9525" algn="ctr">
            <a:solidFill>
              <a:srgbClr val="000000"/>
            </a:solidFill>
            <a:round/>
            <a:headEnd/>
            <a:tailEnd/>
          </a:ln>
        </xdr:spPr>
      </xdr:cxnSp>
      <xdr:cxnSp macro="">
        <xdr:nvCxnSpPr>
          <xdr:cNvPr id="3483" name="Straight Connector 537">
            <a:extLst>
              <a:ext uri="{FF2B5EF4-FFF2-40B4-BE49-F238E27FC236}">
                <a16:creationId xmlns:a16="http://schemas.microsoft.com/office/drawing/2014/main" id="{44DD993E-2434-7F0A-18E9-3127E44FA5EF}"/>
              </a:ext>
            </a:extLst>
          </xdr:cNvPr>
          <xdr:cNvCxnSpPr>
            <a:cxnSpLocks noChangeShapeType="1"/>
          </xdr:cNvCxnSpPr>
        </xdr:nvCxnSpPr>
        <xdr:spPr bwMode="auto">
          <a:xfrm>
            <a:off x="5758655" y="4785662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84" name="Group 1008">
          <a:extLst>
            <a:ext uri="{FF2B5EF4-FFF2-40B4-BE49-F238E27FC236}">
              <a16:creationId xmlns:a16="http://schemas.microsoft.com/office/drawing/2014/main" id="{6FB85979-0139-4F3A-878B-C4BBFD999CD9}"/>
            </a:ext>
          </a:extLst>
        </xdr:cNvPr>
        <xdr:cNvGrpSpPr>
          <a:grpSpLocks/>
        </xdr:cNvGrpSpPr>
      </xdr:nvGrpSpPr>
      <xdr:grpSpPr bwMode="auto">
        <a:xfrm>
          <a:off x="1282959" y="25265030"/>
          <a:ext cx="0" cy="102183"/>
          <a:chOff x="5475762" y="47760700"/>
          <a:chExt cx="314325" cy="230209"/>
        </a:xfrm>
      </xdr:grpSpPr>
      <xdr:cxnSp macro="">
        <xdr:nvCxnSpPr>
          <xdr:cNvPr id="3485" name="Straight Connector 3484">
            <a:extLst>
              <a:ext uri="{FF2B5EF4-FFF2-40B4-BE49-F238E27FC236}">
                <a16:creationId xmlns:a16="http://schemas.microsoft.com/office/drawing/2014/main" id="{6FCEA2AA-9C8D-0386-3B49-647163B9A49D}"/>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86" name="Straight Connector 529">
            <a:extLst>
              <a:ext uri="{FF2B5EF4-FFF2-40B4-BE49-F238E27FC236}">
                <a16:creationId xmlns:a16="http://schemas.microsoft.com/office/drawing/2014/main" id="{AA2DA1DA-B51C-3526-D24D-62E57891193C}"/>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87" name="Straight Connector 531">
            <a:extLst>
              <a:ext uri="{FF2B5EF4-FFF2-40B4-BE49-F238E27FC236}">
                <a16:creationId xmlns:a16="http://schemas.microsoft.com/office/drawing/2014/main" id="{006C105C-F618-3A16-0F24-3838ED6F525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88" name="Straight Connector 533">
            <a:extLst>
              <a:ext uri="{FF2B5EF4-FFF2-40B4-BE49-F238E27FC236}">
                <a16:creationId xmlns:a16="http://schemas.microsoft.com/office/drawing/2014/main" id="{0A7812DE-B18B-0CFE-30D9-43CA5A90B0E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89" name="Straight Connector 535">
            <a:extLst>
              <a:ext uri="{FF2B5EF4-FFF2-40B4-BE49-F238E27FC236}">
                <a16:creationId xmlns:a16="http://schemas.microsoft.com/office/drawing/2014/main" id="{6CE77A6D-72A0-4BE1-1C36-0C842F1905B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0" name="Straight Connector 537">
            <a:extLst>
              <a:ext uri="{FF2B5EF4-FFF2-40B4-BE49-F238E27FC236}">
                <a16:creationId xmlns:a16="http://schemas.microsoft.com/office/drawing/2014/main" id="{40865479-AB05-D7BE-0B31-AE60736D6C0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1" name="Group 1008">
          <a:extLst>
            <a:ext uri="{FF2B5EF4-FFF2-40B4-BE49-F238E27FC236}">
              <a16:creationId xmlns:a16="http://schemas.microsoft.com/office/drawing/2014/main" id="{9B0770F3-4E34-489F-8AEB-9698477C154D}"/>
            </a:ext>
          </a:extLst>
        </xdr:cNvPr>
        <xdr:cNvGrpSpPr>
          <a:grpSpLocks/>
        </xdr:cNvGrpSpPr>
      </xdr:nvGrpSpPr>
      <xdr:grpSpPr bwMode="auto">
        <a:xfrm>
          <a:off x="1282959" y="25265030"/>
          <a:ext cx="0" cy="102183"/>
          <a:chOff x="5475762" y="47760700"/>
          <a:chExt cx="314325" cy="230209"/>
        </a:xfrm>
      </xdr:grpSpPr>
      <xdr:cxnSp macro="">
        <xdr:nvCxnSpPr>
          <xdr:cNvPr id="3492" name="Straight Connector 3491">
            <a:extLst>
              <a:ext uri="{FF2B5EF4-FFF2-40B4-BE49-F238E27FC236}">
                <a16:creationId xmlns:a16="http://schemas.microsoft.com/office/drawing/2014/main" id="{EEE74328-6BAA-D11A-43C4-ED29F972FCC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493" name="Straight Connector 529">
            <a:extLst>
              <a:ext uri="{FF2B5EF4-FFF2-40B4-BE49-F238E27FC236}">
                <a16:creationId xmlns:a16="http://schemas.microsoft.com/office/drawing/2014/main" id="{DF60BFA4-6484-DC78-313D-551474E0B460}"/>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494" name="Straight Connector 531">
            <a:extLst>
              <a:ext uri="{FF2B5EF4-FFF2-40B4-BE49-F238E27FC236}">
                <a16:creationId xmlns:a16="http://schemas.microsoft.com/office/drawing/2014/main" id="{5A7E50C5-D22C-BD17-34FD-A35DCF0EDF2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495" name="Straight Connector 533">
            <a:extLst>
              <a:ext uri="{FF2B5EF4-FFF2-40B4-BE49-F238E27FC236}">
                <a16:creationId xmlns:a16="http://schemas.microsoft.com/office/drawing/2014/main" id="{5952341F-53E2-5C7D-9C6B-BCB8AF20027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6" name="Straight Connector 535">
            <a:extLst>
              <a:ext uri="{FF2B5EF4-FFF2-40B4-BE49-F238E27FC236}">
                <a16:creationId xmlns:a16="http://schemas.microsoft.com/office/drawing/2014/main" id="{254A1E78-973A-EC75-7102-9B410ACF55F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497" name="Straight Connector 537">
            <a:extLst>
              <a:ext uri="{FF2B5EF4-FFF2-40B4-BE49-F238E27FC236}">
                <a16:creationId xmlns:a16="http://schemas.microsoft.com/office/drawing/2014/main" id="{7F0A0F14-5942-104B-64B6-3AE9EFE7BEE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498" name="Group 1008">
          <a:extLst>
            <a:ext uri="{FF2B5EF4-FFF2-40B4-BE49-F238E27FC236}">
              <a16:creationId xmlns:a16="http://schemas.microsoft.com/office/drawing/2014/main" id="{869964BE-8E75-48C1-83AE-5D7DAA0EEC09}"/>
            </a:ext>
          </a:extLst>
        </xdr:cNvPr>
        <xdr:cNvGrpSpPr>
          <a:grpSpLocks/>
        </xdr:cNvGrpSpPr>
      </xdr:nvGrpSpPr>
      <xdr:grpSpPr bwMode="auto">
        <a:xfrm>
          <a:off x="1282959" y="25265030"/>
          <a:ext cx="0" cy="102183"/>
          <a:chOff x="5475762" y="47760700"/>
          <a:chExt cx="314325" cy="230209"/>
        </a:xfrm>
      </xdr:grpSpPr>
      <xdr:cxnSp macro="">
        <xdr:nvCxnSpPr>
          <xdr:cNvPr id="3499" name="Straight Connector 3498">
            <a:extLst>
              <a:ext uri="{FF2B5EF4-FFF2-40B4-BE49-F238E27FC236}">
                <a16:creationId xmlns:a16="http://schemas.microsoft.com/office/drawing/2014/main" id="{5C574C3B-02FE-AA52-EBCA-6D1453DBA66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0" name="Straight Connector 529">
            <a:extLst>
              <a:ext uri="{FF2B5EF4-FFF2-40B4-BE49-F238E27FC236}">
                <a16:creationId xmlns:a16="http://schemas.microsoft.com/office/drawing/2014/main" id="{51E4E6D0-B174-1C2C-F8D8-70F333E63B5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1" name="Straight Connector 531">
            <a:extLst>
              <a:ext uri="{FF2B5EF4-FFF2-40B4-BE49-F238E27FC236}">
                <a16:creationId xmlns:a16="http://schemas.microsoft.com/office/drawing/2014/main" id="{14C6898B-D6C5-FD94-F4DF-3232901311A5}"/>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2" name="Straight Connector 533">
            <a:extLst>
              <a:ext uri="{FF2B5EF4-FFF2-40B4-BE49-F238E27FC236}">
                <a16:creationId xmlns:a16="http://schemas.microsoft.com/office/drawing/2014/main" id="{D78F4348-CD5B-8896-D668-1227A9AA5453}"/>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3" name="Straight Connector 535">
            <a:extLst>
              <a:ext uri="{FF2B5EF4-FFF2-40B4-BE49-F238E27FC236}">
                <a16:creationId xmlns:a16="http://schemas.microsoft.com/office/drawing/2014/main" id="{89D69926-FD7C-4472-B2F5-0BBD045715E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04" name="Straight Connector 537">
            <a:extLst>
              <a:ext uri="{FF2B5EF4-FFF2-40B4-BE49-F238E27FC236}">
                <a16:creationId xmlns:a16="http://schemas.microsoft.com/office/drawing/2014/main" id="{BC7F3EDA-32ED-C376-7909-242F9F6D7C3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05" name="Group 1008">
          <a:extLst>
            <a:ext uri="{FF2B5EF4-FFF2-40B4-BE49-F238E27FC236}">
              <a16:creationId xmlns:a16="http://schemas.microsoft.com/office/drawing/2014/main" id="{901522A4-088B-488F-BC4D-1B90777D1B89}"/>
            </a:ext>
          </a:extLst>
        </xdr:cNvPr>
        <xdr:cNvGrpSpPr>
          <a:grpSpLocks/>
        </xdr:cNvGrpSpPr>
      </xdr:nvGrpSpPr>
      <xdr:grpSpPr bwMode="auto">
        <a:xfrm>
          <a:off x="1282959" y="25265030"/>
          <a:ext cx="0" cy="102183"/>
          <a:chOff x="5475762" y="47760700"/>
          <a:chExt cx="314325" cy="230209"/>
        </a:xfrm>
      </xdr:grpSpPr>
      <xdr:cxnSp macro="">
        <xdr:nvCxnSpPr>
          <xdr:cNvPr id="3506" name="Straight Connector 3505">
            <a:extLst>
              <a:ext uri="{FF2B5EF4-FFF2-40B4-BE49-F238E27FC236}">
                <a16:creationId xmlns:a16="http://schemas.microsoft.com/office/drawing/2014/main" id="{502432FE-8A87-6863-5E52-6EFB379DE5F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07" name="Straight Connector 529">
            <a:extLst>
              <a:ext uri="{FF2B5EF4-FFF2-40B4-BE49-F238E27FC236}">
                <a16:creationId xmlns:a16="http://schemas.microsoft.com/office/drawing/2014/main" id="{3D237077-5D0E-A036-E1BB-2A4F055B7B11}"/>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08" name="Straight Connector 531">
            <a:extLst>
              <a:ext uri="{FF2B5EF4-FFF2-40B4-BE49-F238E27FC236}">
                <a16:creationId xmlns:a16="http://schemas.microsoft.com/office/drawing/2014/main" id="{5AF7D464-21F8-F6BD-1F24-7E4479292FB0}"/>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09" name="Straight Connector 533">
            <a:extLst>
              <a:ext uri="{FF2B5EF4-FFF2-40B4-BE49-F238E27FC236}">
                <a16:creationId xmlns:a16="http://schemas.microsoft.com/office/drawing/2014/main" id="{29354737-E2EE-0896-A08E-01E2E5086AA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0" name="Straight Connector 535">
            <a:extLst>
              <a:ext uri="{FF2B5EF4-FFF2-40B4-BE49-F238E27FC236}">
                <a16:creationId xmlns:a16="http://schemas.microsoft.com/office/drawing/2014/main" id="{EED96A49-0447-B6EC-BCB3-EE3F5C8B949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1" name="Straight Connector 537">
            <a:extLst>
              <a:ext uri="{FF2B5EF4-FFF2-40B4-BE49-F238E27FC236}">
                <a16:creationId xmlns:a16="http://schemas.microsoft.com/office/drawing/2014/main" id="{4EE47C28-3516-F72B-A026-8A3DA96ACBBD}"/>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2" name="Group 1008">
          <a:extLst>
            <a:ext uri="{FF2B5EF4-FFF2-40B4-BE49-F238E27FC236}">
              <a16:creationId xmlns:a16="http://schemas.microsoft.com/office/drawing/2014/main" id="{9480853A-0F0B-4FE0-AA93-C417162919AE}"/>
            </a:ext>
          </a:extLst>
        </xdr:cNvPr>
        <xdr:cNvGrpSpPr>
          <a:grpSpLocks/>
        </xdr:cNvGrpSpPr>
      </xdr:nvGrpSpPr>
      <xdr:grpSpPr bwMode="auto">
        <a:xfrm>
          <a:off x="1282959" y="25265030"/>
          <a:ext cx="0" cy="102183"/>
          <a:chOff x="5475762" y="47760700"/>
          <a:chExt cx="314325" cy="230209"/>
        </a:xfrm>
      </xdr:grpSpPr>
      <xdr:cxnSp macro="">
        <xdr:nvCxnSpPr>
          <xdr:cNvPr id="3513" name="Straight Connector 3512">
            <a:extLst>
              <a:ext uri="{FF2B5EF4-FFF2-40B4-BE49-F238E27FC236}">
                <a16:creationId xmlns:a16="http://schemas.microsoft.com/office/drawing/2014/main" id="{54C2A950-BF0C-C498-46B5-C99D7923F34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14" name="Straight Connector 529">
            <a:extLst>
              <a:ext uri="{FF2B5EF4-FFF2-40B4-BE49-F238E27FC236}">
                <a16:creationId xmlns:a16="http://schemas.microsoft.com/office/drawing/2014/main" id="{8EB25081-564E-20D7-8C02-110A21A9A336}"/>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15" name="Straight Connector 531">
            <a:extLst>
              <a:ext uri="{FF2B5EF4-FFF2-40B4-BE49-F238E27FC236}">
                <a16:creationId xmlns:a16="http://schemas.microsoft.com/office/drawing/2014/main" id="{6C0167B9-9C81-6EE6-BC16-49FE8A4A5D1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16" name="Straight Connector 533">
            <a:extLst>
              <a:ext uri="{FF2B5EF4-FFF2-40B4-BE49-F238E27FC236}">
                <a16:creationId xmlns:a16="http://schemas.microsoft.com/office/drawing/2014/main" id="{A7B39E21-D838-EB85-EC15-ADE3AFF747B9}"/>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7" name="Straight Connector 535">
            <a:extLst>
              <a:ext uri="{FF2B5EF4-FFF2-40B4-BE49-F238E27FC236}">
                <a16:creationId xmlns:a16="http://schemas.microsoft.com/office/drawing/2014/main" id="{39C3394B-9A3C-416B-9FDF-61CF181F1FA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18" name="Straight Connector 537">
            <a:extLst>
              <a:ext uri="{FF2B5EF4-FFF2-40B4-BE49-F238E27FC236}">
                <a16:creationId xmlns:a16="http://schemas.microsoft.com/office/drawing/2014/main" id="{9B0D93D0-9BEC-9796-D3CC-62715A0DC96A}"/>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19" name="Group 1008">
          <a:extLst>
            <a:ext uri="{FF2B5EF4-FFF2-40B4-BE49-F238E27FC236}">
              <a16:creationId xmlns:a16="http://schemas.microsoft.com/office/drawing/2014/main" id="{09485122-C86D-46DD-9073-86E8ACA3B98B}"/>
            </a:ext>
          </a:extLst>
        </xdr:cNvPr>
        <xdr:cNvGrpSpPr>
          <a:grpSpLocks/>
        </xdr:cNvGrpSpPr>
      </xdr:nvGrpSpPr>
      <xdr:grpSpPr bwMode="auto">
        <a:xfrm>
          <a:off x="1282959" y="25265030"/>
          <a:ext cx="0" cy="102183"/>
          <a:chOff x="5475762" y="47760700"/>
          <a:chExt cx="314325" cy="230209"/>
        </a:xfrm>
      </xdr:grpSpPr>
      <xdr:cxnSp macro="">
        <xdr:nvCxnSpPr>
          <xdr:cNvPr id="3520" name="Straight Connector 3519">
            <a:extLst>
              <a:ext uri="{FF2B5EF4-FFF2-40B4-BE49-F238E27FC236}">
                <a16:creationId xmlns:a16="http://schemas.microsoft.com/office/drawing/2014/main" id="{83AA8B11-2F93-FC06-DDCC-FD87E93C1281}"/>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1" name="Straight Connector 529">
            <a:extLst>
              <a:ext uri="{FF2B5EF4-FFF2-40B4-BE49-F238E27FC236}">
                <a16:creationId xmlns:a16="http://schemas.microsoft.com/office/drawing/2014/main" id="{BC8F483B-96FD-CA19-F976-93314C33A58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2" name="Straight Connector 531">
            <a:extLst>
              <a:ext uri="{FF2B5EF4-FFF2-40B4-BE49-F238E27FC236}">
                <a16:creationId xmlns:a16="http://schemas.microsoft.com/office/drawing/2014/main" id="{5FE0ACC7-5847-6541-1D13-CB2F3D88B89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23" name="Straight Connector 533">
            <a:extLst>
              <a:ext uri="{FF2B5EF4-FFF2-40B4-BE49-F238E27FC236}">
                <a16:creationId xmlns:a16="http://schemas.microsoft.com/office/drawing/2014/main" id="{E77CCC20-2BF0-AD3A-2AC0-A8813DB745D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4" name="Straight Connector 535">
            <a:extLst>
              <a:ext uri="{FF2B5EF4-FFF2-40B4-BE49-F238E27FC236}">
                <a16:creationId xmlns:a16="http://schemas.microsoft.com/office/drawing/2014/main" id="{D864A86D-410C-A2BE-194E-E7F6B3417A5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25" name="Straight Connector 537">
            <a:extLst>
              <a:ext uri="{FF2B5EF4-FFF2-40B4-BE49-F238E27FC236}">
                <a16:creationId xmlns:a16="http://schemas.microsoft.com/office/drawing/2014/main" id="{7A5BAB02-9E47-0FF3-AF74-E4FB38246E0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26" name="Group 1008">
          <a:extLst>
            <a:ext uri="{FF2B5EF4-FFF2-40B4-BE49-F238E27FC236}">
              <a16:creationId xmlns:a16="http://schemas.microsoft.com/office/drawing/2014/main" id="{1B3F08D5-5B2B-41CE-9D03-B31686C9DD3E}"/>
            </a:ext>
          </a:extLst>
        </xdr:cNvPr>
        <xdr:cNvGrpSpPr>
          <a:grpSpLocks/>
        </xdr:cNvGrpSpPr>
      </xdr:nvGrpSpPr>
      <xdr:grpSpPr bwMode="auto">
        <a:xfrm>
          <a:off x="1282959" y="25265030"/>
          <a:ext cx="0" cy="102183"/>
          <a:chOff x="5475762" y="47760700"/>
          <a:chExt cx="314325" cy="230209"/>
        </a:xfrm>
      </xdr:grpSpPr>
      <xdr:cxnSp macro="">
        <xdr:nvCxnSpPr>
          <xdr:cNvPr id="3527" name="Straight Connector 3526">
            <a:extLst>
              <a:ext uri="{FF2B5EF4-FFF2-40B4-BE49-F238E27FC236}">
                <a16:creationId xmlns:a16="http://schemas.microsoft.com/office/drawing/2014/main" id="{09768723-21DB-29C6-4BA8-6CD5433D957C}"/>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28" name="Straight Connector 529">
            <a:extLst>
              <a:ext uri="{FF2B5EF4-FFF2-40B4-BE49-F238E27FC236}">
                <a16:creationId xmlns:a16="http://schemas.microsoft.com/office/drawing/2014/main" id="{C264A7CB-05CF-677C-5383-8DFB91BF34C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29" name="Straight Connector 531">
            <a:extLst>
              <a:ext uri="{FF2B5EF4-FFF2-40B4-BE49-F238E27FC236}">
                <a16:creationId xmlns:a16="http://schemas.microsoft.com/office/drawing/2014/main" id="{44F85193-BADB-4F9B-93D0-3FBBF0B8DB0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0" name="Straight Connector 533">
            <a:extLst>
              <a:ext uri="{FF2B5EF4-FFF2-40B4-BE49-F238E27FC236}">
                <a16:creationId xmlns:a16="http://schemas.microsoft.com/office/drawing/2014/main" id="{2E5DF1CD-FFF1-0349-841A-CD7E212CF9F8}"/>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1" name="Straight Connector 535">
            <a:extLst>
              <a:ext uri="{FF2B5EF4-FFF2-40B4-BE49-F238E27FC236}">
                <a16:creationId xmlns:a16="http://schemas.microsoft.com/office/drawing/2014/main" id="{82559396-9EF9-FDF0-487D-1BFC585EF7F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2" name="Straight Connector 537">
            <a:extLst>
              <a:ext uri="{FF2B5EF4-FFF2-40B4-BE49-F238E27FC236}">
                <a16:creationId xmlns:a16="http://schemas.microsoft.com/office/drawing/2014/main" id="{58569518-7BDF-EDC1-40D3-D389B117E05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33" name="Group 1008">
          <a:extLst>
            <a:ext uri="{FF2B5EF4-FFF2-40B4-BE49-F238E27FC236}">
              <a16:creationId xmlns:a16="http://schemas.microsoft.com/office/drawing/2014/main" id="{59D0FD51-2D24-45C1-8AB0-E7B55C8EE201}"/>
            </a:ext>
          </a:extLst>
        </xdr:cNvPr>
        <xdr:cNvGrpSpPr>
          <a:grpSpLocks/>
        </xdr:cNvGrpSpPr>
      </xdr:nvGrpSpPr>
      <xdr:grpSpPr bwMode="auto">
        <a:xfrm>
          <a:off x="1282959" y="25265030"/>
          <a:ext cx="0" cy="102183"/>
          <a:chOff x="5475762" y="47760700"/>
          <a:chExt cx="314325" cy="230209"/>
        </a:xfrm>
      </xdr:grpSpPr>
      <xdr:cxnSp macro="">
        <xdr:nvCxnSpPr>
          <xdr:cNvPr id="3534" name="Straight Connector 3533">
            <a:extLst>
              <a:ext uri="{FF2B5EF4-FFF2-40B4-BE49-F238E27FC236}">
                <a16:creationId xmlns:a16="http://schemas.microsoft.com/office/drawing/2014/main" id="{2DF532C8-F5B2-D810-0EAB-982C227D9B3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35" name="Straight Connector 529">
            <a:extLst>
              <a:ext uri="{FF2B5EF4-FFF2-40B4-BE49-F238E27FC236}">
                <a16:creationId xmlns:a16="http://schemas.microsoft.com/office/drawing/2014/main" id="{C7AB9A1C-EC59-A8EF-7FD2-0F96B18B813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36" name="Straight Connector 531">
            <a:extLst>
              <a:ext uri="{FF2B5EF4-FFF2-40B4-BE49-F238E27FC236}">
                <a16:creationId xmlns:a16="http://schemas.microsoft.com/office/drawing/2014/main" id="{FC19D069-527C-2DC9-2740-AB781894ED8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37" name="Straight Connector 533">
            <a:extLst>
              <a:ext uri="{FF2B5EF4-FFF2-40B4-BE49-F238E27FC236}">
                <a16:creationId xmlns:a16="http://schemas.microsoft.com/office/drawing/2014/main" id="{228E8466-8369-5F16-7D6F-5CA41266D00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8" name="Straight Connector 535">
            <a:extLst>
              <a:ext uri="{FF2B5EF4-FFF2-40B4-BE49-F238E27FC236}">
                <a16:creationId xmlns:a16="http://schemas.microsoft.com/office/drawing/2014/main" id="{E1C709C3-3EBE-D346-9621-1090C8A6877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39" name="Straight Connector 537">
            <a:extLst>
              <a:ext uri="{FF2B5EF4-FFF2-40B4-BE49-F238E27FC236}">
                <a16:creationId xmlns:a16="http://schemas.microsoft.com/office/drawing/2014/main" id="{204B0552-16A7-D5D3-F5AF-7D5F060EB17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0" name="Group 1008">
          <a:extLst>
            <a:ext uri="{FF2B5EF4-FFF2-40B4-BE49-F238E27FC236}">
              <a16:creationId xmlns:a16="http://schemas.microsoft.com/office/drawing/2014/main" id="{9920181B-AD66-44C5-8439-52822DEEA0D2}"/>
            </a:ext>
          </a:extLst>
        </xdr:cNvPr>
        <xdr:cNvGrpSpPr>
          <a:grpSpLocks/>
        </xdr:cNvGrpSpPr>
      </xdr:nvGrpSpPr>
      <xdr:grpSpPr bwMode="auto">
        <a:xfrm>
          <a:off x="1282959" y="25265030"/>
          <a:ext cx="0" cy="102183"/>
          <a:chOff x="5475762" y="47760700"/>
          <a:chExt cx="314325" cy="230209"/>
        </a:xfrm>
      </xdr:grpSpPr>
      <xdr:cxnSp macro="">
        <xdr:nvCxnSpPr>
          <xdr:cNvPr id="3541" name="Straight Connector 3540">
            <a:extLst>
              <a:ext uri="{FF2B5EF4-FFF2-40B4-BE49-F238E27FC236}">
                <a16:creationId xmlns:a16="http://schemas.microsoft.com/office/drawing/2014/main" id="{21AD39D7-5EAA-17C1-F370-E162E3474EF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2" name="Straight Connector 529">
            <a:extLst>
              <a:ext uri="{FF2B5EF4-FFF2-40B4-BE49-F238E27FC236}">
                <a16:creationId xmlns:a16="http://schemas.microsoft.com/office/drawing/2014/main" id="{95B24D92-0DD0-FF6C-75F2-DB705301F4FA}"/>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43" name="Straight Connector 531">
            <a:extLst>
              <a:ext uri="{FF2B5EF4-FFF2-40B4-BE49-F238E27FC236}">
                <a16:creationId xmlns:a16="http://schemas.microsoft.com/office/drawing/2014/main" id="{C3F036B6-E2D7-065F-BB6B-B9D15580389F}"/>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44" name="Straight Connector 533">
            <a:extLst>
              <a:ext uri="{FF2B5EF4-FFF2-40B4-BE49-F238E27FC236}">
                <a16:creationId xmlns:a16="http://schemas.microsoft.com/office/drawing/2014/main" id="{2C7248F0-829D-7A9C-2E18-F182DDC8F4E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5" name="Straight Connector 535">
            <a:extLst>
              <a:ext uri="{FF2B5EF4-FFF2-40B4-BE49-F238E27FC236}">
                <a16:creationId xmlns:a16="http://schemas.microsoft.com/office/drawing/2014/main" id="{082CCDDF-5DF7-C92B-62BB-35BCD2D30B5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46" name="Straight Connector 537">
            <a:extLst>
              <a:ext uri="{FF2B5EF4-FFF2-40B4-BE49-F238E27FC236}">
                <a16:creationId xmlns:a16="http://schemas.microsoft.com/office/drawing/2014/main" id="{A075CCB6-C428-FD85-A28F-A11E410E3F0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47" name="Group 1008">
          <a:extLst>
            <a:ext uri="{FF2B5EF4-FFF2-40B4-BE49-F238E27FC236}">
              <a16:creationId xmlns:a16="http://schemas.microsoft.com/office/drawing/2014/main" id="{431D6285-C1AA-465C-9776-2378C484B044}"/>
            </a:ext>
          </a:extLst>
        </xdr:cNvPr>
        <xdr:cNvGrpSpPr>
          <a:grpSpLocks/>
        </xdr:cNvGrpSpPr>
      </xdr:nvGrpSpPr>
      <xdr:grpSpPr bwMode="auto">
        <a:xfrm>
          <a:off x="1282959" y="25265030"/>
          <a:ext cx="0" cy="102183"/>
          <a:chOff x="5475762" y="47760700"/>
          <a:chExt cx="314325" cy="230209"/>
        </a:xfrm>
      </xdr:grpSpPr>
      <xdr:cxnSp macro="">
        <xdr:nvCxnSpPr>
          <xdr:cNvPr id="3548" name="Straight Connector 3547">
            <a:extLst>
              <a:ext uri="{FF2B5EF4-FFF2-40B4-BE49-F238E27FC236}">
                <a16:creationId xmlns:a16="http://schemas.microsoft.com/office/drawing/2014/main" id="{40163756-A899-2D5E-4E4E-64B9A13D2320}"/>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49" name="Straight Connector 529">
            <a:extLst>
              <a:ext uri="{FF2B5EF4-FFF2-40B4-BE49-F238E27FC236}">
                <a16:creationId xmlns:a16="http://schemas.microsoft.com/office/drawing/2014/main" id="{5B447612-B3A7-7C9E-FA8A-E5182E5A0EF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0" name="Straight Connector 531">
            <a:extLst>
              <a:ext uri="{FF2B5EF4-FFF2-40B4-BE49-F238E27FC236}">
                <a16:creationId xmlns:a16="http://schemas.microsoft.com/office/drawing/2014/main" id="{E4EE0C91-3C49-1F9F-CDCF-84F15E5110D9}"/>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1" name="Straight Connector 533">
            <a:extLst>
              <a:ext uri="{FF2B5EF4-FFF2-40B4-BE49-F238E27FC236}">
                <a16:creationId xmlns:a16="http://schemas.microsoft.com/office/drawing/2014/main" id="{20BB051C-BD0F-6607-5A7A-2D47E832CB4C}"/>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2" name="Straight Connector 535">
            <a:extLst>
              <a:ext uri="{FF2B5EF4-FFF2-40B4-BE49-F238E27FC236}">
                <a16:creationId xmlns:a16="http://schemas.microsoft.com/office/drawing/2014/main" id="{229F0146-CE93-B449-2CDE-231803BB6C0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3" name="Straight Connector 537">
            <a:extLst>
              <a:ext uri="{FF2B5EF4-FFF2-40B4-BE49-F238E27FC236}">
                <a16:creationId xmlns:a16="http://schemas.microsoft.com/office/drawing/2014/main" id="{CF72C103-9C57-04CF-6B6B-2F3AD1C284C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54" name="Group 1008">
          <a:extLst>
            <a:ext uri="{FF2B5EF4-FFF2-40B4-BE49-F238E27FC236}">
              <a16:creationId xmlns:a16="http://schemas.microsoft.com/office/drawing/2014/main" id="{3E1877CA-BD78-4856-B1A7-65AB6FBE2B49}"/>
            </a:ext>
          </a:extLst>
        </xdr:cNvPr>
        <xdr:cNvGrpSpPr>
          <a:grpSpLocks/>
        </xdr:cNvGrpSpPr>
      </xdr:nvGrpSpPr>
      <xdr:grpSpPr bwMode="auto">
        <a:xfrm>
          <a:off x="1282959" y="25265030"/>
          <a:ext cx="0" cy="102183"/>
          <a:chOff x="5475762" y="47760700"/>
          <a:chExt cx="314325" cy="230209"/>
        </a:xfrm>
      </xdr:grpSpPr>
      <xdr:cxnSp macro="">
        <xdr:nvCxnSpPr>
          <xdr:cNvPr id="3555" name="Straight Connector 3554">
            <a:extLst>
              <a:ext uri="{FF2B5EF4-FFF2-40B4-BE49-F238E27FC236}">
                <a16:creationId xmlns:a16="http://schemas.microsoft.com/office/drawing/2014/main" id="{B0CA3615-D0A7-FBD3-27D6-CB325449630E}"/>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56" name="Straight Connector 529">
            <a:extLst>
              <a:ext uri="{FF2B5EF4-FFF2-40B4-BE49-F238E27FC236}">
                <a16:creationId xmlns:a16="http://schemas.microsoft.com/office/drawing/2014/main" id="{C682AB42-C810-DDD5-B900-FF955CF3FF2E}"/>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57" name="Straight Connector 531">
            <a:extLst>
              <a:ext uri="{FF2B5EF4-FFF2-40B4-BE49-F238E27FC236}">
                <a16:creationId xmlns:a16="http://schemas.microsoft.com/office/drawing/2014/main" id="{7446EF6C-EFD4-1ED2-4C8A-5F27EF626D02}"/>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58" name="Straight Connector 533">
            <a:extLst>
              <a:ext uri="{FF2B5EF4-FFF2-40B4-BE49-F238E27FC236}">
                <a16:creationId xmlns:a16="http://schemas.microsoft.com/office/drawing/2014/main" id="{FD125CC0-FF4D-0F6C-4347-A09E76AAEFE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59" name="Straight Connector 535">
            <a:extLst>
              <a:ext uri="{FF2B5EF4-FFF2-40B4-BE49-F238E27FC236}">
                <a16:creationId xmlns:a16="http://schemas.microsoft.com/office/drawing/2014/main" id="{AC44BFA0-B612-B358-2EFE-252CB0F13E8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0" name="Straight Connector 537">
            <a:extLst>
              <a:ext uri="{FF2B5EF4-FFF2-40B4-BE49-F238E27FC236}">
                <a16:creationId xmlns:a16="http://schemas.microsoft.com/office/drawing/2014/main" id="{00CD91EA-0B9C-BDA5-EC2E-A5FEFFE1C1C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1" name="Group 1008">
          <a:extLst>
            <a:ext uri="{FF2B5EF4-FFF2-40B4-BE49-F238E27FC236}">
              <a16:creationId xmlns:a16="http://schemas.microsoft.com/office/drawing/2014/main" id="{0435B566-47F5-46C2-9814-C75E6BC21C77}"/>
            </a:ext>
          </a:extLst>
        </xdr:cNvPr>
        <xdr:cNvGrpSpPr>
          <a:grpSpLocks/>
        </xdr:cNvGrpSpPr>
      </xdr:nvGrpSpPr>
      <xdr:grpSpPr bwMode="auto">
        <a:xfrm>
          <a:off x="1282959" y="25265030"/>
          <a:ext cx="0" cy="102183"/>
          <a:chOff x="5475762" y="47760700"/>
          <a:chExt cx="314325" cy="230209"/>
        </a:xfrm>
      </xdr:grpSpPr>
      <xdr:cxnSp macro="">
        <xdr:nvCxnSpPr>
          <xdr:cNvPr id="3562" name="Straight Connector 3561">
            <a:extLst>
              <a:ext uri="{FF2B5EF4-FFF2-40B4-BE49-F238E27FC236}">
                <a16:creationId xmlns:a16="http://schemas.microsoft.com/office/drawing/2014/main" id="{EBBA1E42-6482-9D08-2CBA-F097FE589A8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63" name="Straight Connector 529">
            <a:extLst>
              <a:ext uri="{FF2B5EF4-FFF2-40B4-BE49-F238E27FC236}">
                <a16:creationId xmlns:a16="http://schemas.microsoft.com/office/drawing/2014/main" id="{AAE8B59F-0F9E-3733-EE7C-48E0F92960D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64" name="Straight Connector 531">
            <a:extLst>
              <a:ext uri="{FF2B5EF4-FFF2-40B4-BE49-F238E27FC236}">
                <a16:creationId xmlns:a16="http://schemas.microsoft.com/office/drawing/2014/main" id="{DEDB433C-0A4C-2D86-2065-2B89C60F511E}"/>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65" name="Straight Connector 533">
            <a:extLst>
              <a:ext uri="{FF2B5EF4-FFF2-40B4-BE49-F238E27FC236}">
                <a16:creationId xmlns:a16="http://schemas.microsoft.com/office/drawing/2014/main" id="{AD88C855-25E2-4212-7D07-5F623B2849DB}"/>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6" name="Straight Connector 535">
            <a:extLst>
              <a:ext uri="{FF2B5EF4-FFF2-40B4-BE49-F238E27FC236}">
                <a16:creationId xmlns:a16="http://schemas.microsoft.com/office/drawing/2014/main" id="{594B52DA-DB04-C3C6-E4B9-34C90CAE976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67" name="Straight Connector 537">
            <a:extLst>
              <a:ext uri="{FF2B5EF4-FFF2-40B4-BE49-F238E27FC236}">
                <a16:creationId xmlns:a16="http://schemas.microsoft.com/office/drawing/2014/main" id="{A65D70BF-9E04-0205-1835-7B9662DCD83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68" name="Group 1008">
          <a:extLst>
            <a:ext uri="{FF2B5EF4-FFF2-40B4-BE49-F238E27FC236}">
              <a16:creationId xmlns:a16="http://schemas.microsoft.com/office/drawing/2014/main" id="{EFE0D084-510F-4954-8377-5D23AEAB03D3}"/>
            </a:ext>
          </a:extLst>
        </xdr:cNvPr>
        <xdr:cNvGrpSpPr>
          <a:grpSpLocks/>
        </xdr:cNvGrpSpPr>
      </xdr:nvGrpSpPr>
      <xdr:grpSpPr bwMode="auto">
        <a:xfrm>
          <a:off x="1282959" y="25265030"/>
          <a:ext cx="0" cy="102183"/>
          <a:chOff x="5475762" y="47760700"/>
          <a:chExt cx="314325" cy="230209"/>
        </a:xfrm>
      </xdr:grpSpPr>
      <xdr:cxnSp macro="">
        <xdr:nvCxnSpPr>
          <xdr:cNvPr id="3569" name="Straight Connector 3568">
            <a:extLst>
              <a:ext uri="{FF2B5EF4-FFF2-40B4-BE49-F238E27FC236}">
                <a16:creationId xmlns:a16="http://schemas.microsoft.com/office/drawing/2014/main" id="{50D94720-0A31-0866-2C2D-8D77C781E3A6}"/>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0" name="Straight Connector 529">
            <a:extLst>
              <a:ext uri="{FF2B5EF4-FFF2-40B4-BE49-F238E27FC236}">
                <a16:creationId xmlns:a16="http://schemas.microsoft.com/office/drawing/2014/main" id="{5342AAC7-5BB8-918A-BE47-A7AAF392669B}"/>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1" name="Straight Connector 531">
            <a:extLst>
              <a:ext uri="{FF2B5EF4-FFF2-40B4-BE49-F238E27FC236}">
                <a16:creationId xmlns:a16="http://schemas.microsoft.com/office/drawing/2014/main" id="{2620F9F7-200A-176B-5F6A-E3E3A1E17E3B}"/>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2" name="Straight Connector 533">
            <a:extLst>
              <a:ext uri="{FF2B5EF4-FFF2-40B4-BE49-F238E27FC236}">
                <a16:creationId xmlns:a16="http://schemas.microsoft.com/office/drawing/2014/main" id="{AB1C7D32-418D-0C73-A9B7-0ED3A1AF0E7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3" name="Straight Connector 535">
            <a:extLst>
              <a:ext uri="{FF2B5EF4-FFF2-40B4-BE49-F238E27FC236}">
                <a16:creationId xmlns:a16="http://schemas.microsoft.com/office/drawing/2014/main" id="{53EDFA84-1B3B-F258-C2FB-CABD7B5C6AD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74" name="Straight Connector 537">
            <a:extLst>
              <a:ext uri="{FF2B5EF4-FFF2-40B4-BE49-F238E27FC236}">
                <a16:creationId xmlns:a16="http://schemas.microsoft.com/office/drawing/2014/main" id="{08FDEE71-0478-685A-709E-3FC6309E55A3}"/>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75" name="Group 1008">
          <a:extLst>
            <a:ext uri="{FF2B5EF4-FFF2-40B4-BE49-F238E27FC236}">
              <a16:creationId xmlns:a16="http://schemas.microsoft.com/office/drawing/2014/main" id="{981C31FD-D97F-4C04-AC87-BD510D3E89D8}"/>
            </a:ext>
          </a:extLst>
        </xdr:cNvPr>
        <xdr:cNvGrpSpPr>
          <a:grpSpLocks/>
        </xdr:cNvGrpSpPr>
      </xdr:nvGrpSpPr>
      <xdr:grpSpPr bwMode="auto">
        <a:xfrm>
          <a:off x="1282959" y="25265030"/>
          <a:ext cx="0" cy="102183"/>
          <a:chOff x="5475762" y="47760700"/>
          <a:chExt cx="314325" cy="230209"/>
        </a:xfrm>
      </xdr:grpSpPr>
      <xdr:cxnSp macro="">
        <xdr:nvCxnSpPr>
          <xdr:cNvPr id="3576" name="Straight Connector 3575">
            <a:extLst>
              <a:ext uri="{FF2B5EF4-FFF2-40B4-BE49-F238E27FC236}">
                <a16:creationId xmlns:a16="http://schemas.microsoft.com/office/drawing/2014/main" id="{03839127-7451-CC51-2E7D-2764AC3933D2}"/>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77" name="Straight Connector 529">
            <a:extLst>
              <a:ext uri="{FF2B5EF4-FFF2-40B4-BE49-F238E27FC236}">
                <a16:creationId xmlns:a16="http://schemas.microsoft.com/office/drawing/2014/main" id="{5266B467-A603-564B-AC07-8543B159E0D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78" name="Straight Connector 531">
            <a:extLst>
              <a:ext uri="{FF2B5EF4-FFF2-40B4-BE49-F238E27FC236}">
                <a16:creationId xmlns:a16="http://schemas.microsoft.com/office/drawing/2014/main" id="{5C2691B6-5E80-B6FC-4772-962B04BCF6F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79" name="Straight Connector 533">
            <a:extLst>
              <a:ext uri="{FF2B5EF4-FFF2-40B4-BE49-F238E27FC236}">
                <a16:creationId xmlns:a16="http://schemas.microsoft.com/office/drawing/2014/main" id="{8D4BD020-E338-D3EF-664F-F503ED62084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0" name="Straight Connector 535">
            <a:extLst>
              <a:ext uri="{FF2B5EF4-FFF2-40B4-BE49-F238E27FC236}">
                <a16:creationId xmlns:a16="http://schemas.microsoft.com/office/drawing/2014/main" id="{4DCF930C-979E-2008-1C81-337A62BD5C8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1" name="Straight Connector 537">
            <a:extLst>
              <a:ext uri="{FF2B5EF4-FFF2-40B4-BE49-F238E27FC236}">
                <a16:creationId xmlns:a16="http://schemas.microsoft.com/office/drawing/2014/main" id="{129510ED-B5E8-95AC-2A4E-A48013AC4AE1}"/>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2" name="Group 1008">
          <a:extLst>
            <a:ext uri="{FF2B5EF4-FFF2-40B4-BE49-F238E27FC236}">
              <a16:creationId xmlns:a16="http://schemas.microsoft.com/office/drawing/2014/main" id="{EB4277CA-6053-43C3-9574-FAC9D813EA7F}"/>
            </a:ext>
          </a:extLst>
        </xdr:cNvPr>
        <xdr:cNvGrpSpPr>
          <a:grpSpLocks/>
        </xdr:cNvGrpSpPr>
      </xdr:nvGrpSpPr>
      <xdr:grpSpPr bwMode="auto">
        <a:xfrm>
          <a:off x="1282959" y="25265030"/>
          <a:ext cx="0" cy="102183"/>
          <a:chOff x="5475762" y="47760700"/>
          <a:chExt cx="314325" cy="230209"/>
        </a:xfrm>
      </xdr:grpSpPr>
      <xdr:cxnSp macro="">
        <xdr:nvCxnSpPr>
          <xdr:cNvPr id="3583" name="Straight Connector 3582">
            <a:extLst>
              <a:ext uri="{FF2B5EF4-FFF2-40B4-BE49-F238E27FC236}">
                <a16:creationId xmlns:a16="http://schemas.microsoft.com/office/drawing/2014/main" id="{483F148E-3FC6-F311-4878-C2AED0335804}"/>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84" name="Straight Connector 529">
            <a:extLst>
              <a:ext uri="{FF2B5EF4-FFF2-40B4-BE49-F238E27FC236}">
                <a16:creationId xmlns:a16="http://schemas.microsoft.com/office/drawing/2014/main" id="{B8420047-928F-2788-3F43-5191ED900C39}"/>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85" name="Straight Connector 531">
            <a:extLst>
              <a:ext uri="{FF2B5EF4-FFF2-40B4-BE49-F238E27FC236}">
                <a16:creationId xmlns:a16="http://schemas.microsoft.com/office/drawing/2014/main" id="{242FF8DA-0521-EE1D-9388-0938206E1D6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86" name="Straight Connector 533">
            <a:extLst>
              <a:ext uri="{FF2B5EF4-FFF2-40B4-BE49-F238E27FC236}">
                <a16:creationId xmlns:a16="http://schemas.microsoft.com/office/drawing/2014/main" id="{10BBCA4E-EF67-1E26-539A-E49CC8BB5F9F}"/>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7" name="Straight Connector 535">
            <a:extLst>
              <a:ext uri="{FF2B5EF4-FFF2-40B4-BE49-F238E27FC236}">
                <a16:creationId xmlns:a16="http://schemas.microsoft.com/office/drawing/2014/main" id="{AE41E025-43CE-B73C-D7B9-411C4FF62FD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88" name="Straight Connector 537">
            <a:extLst>
              <a:ext uri="{FF2B5EF4-FFF2-40B4-BE49-F238E27FC236}">
                <a16:creationId xmlns:a16="http://schemas.microsoft.com/office/drawing/2014/main" id="{0DDD3882-DAF0-FE2A-F87F-6CE7F1F03AF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89" name="Group 1008">
          <a:extLst>
            <a:ext uri="{FF2B5EF4-FFF2-40B4-BE49-F238E27FC236}">
              <a16:creationId xmlns:a16="http://schemas.microsoft.com/office/drawing/2014/main" id="{DA2D948D-12BA-4EFB-BBF0-A5539F0298F1}"/>
            </a:ext>
          </a:extLst>
        </xdr:cNvPr>
        <xdr:cNvGrpSpPr>
          <a:grpSpLocks/>
        </xdr:cNvGrpSpPr>
      </xdr:nvGrpSpPr>
      <xdr:grpSpPr bwMode="auto">
        <a:xfrm>
          <a:off x="1282959" y="25265030"/>
          <a:ext cx="0" cy="102183"/>
          <a:chOff x="5475762" y="47760700"/>
          <a:chExt cx="314325" cy="230209"/>
        </a:xfrm>
      </xdr:grpSpPr>
      <xdr:cxnSp macro="">
        <xdr:nvCxnSpPr>
          <xdr:cNvPr id="3590" name="Straight Connector 3589">
            <a:extLst>
              <a:ext uri="{FF2B5EF4-FFF2-40B4-BE49-F238E27FC236}">
                <a16:creationId xmlns:a16="http://schemas.microsoft.com/office/drawing/2014/main" id="{F56BFD24-F5BC-8F32-F325-A8502E4D0E7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1" name="Straight Connector 529">
            <a:extLst>
              <a:ext uri="{FF2B5EF4-FFF2-40B4-BE49-F238E27FC236}">
                <a16:creationId xmlns:a16="http://schemas.microsoft.com/office/drawing/2014/main" id="{1FE5CF45-0102-5E99-20BA-4C6402F47C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2" name="Straight Connector 531">
            <a:extLst>
              <a:ext uri="{FF2B5EF4-FFF2-40B4-BE49-F238E27FC236}">
                <a16:creationId xmlns:a16="http://schemas.microsoft.com/office/drawing/2014/main" id="{36AE22AC-E0D4-5A38-95B7-45F1FCF03A48}"/>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593" name="Straight Connector 533">
            <a:extLst>
              <a:ext uri="{FF2B5EF4-FFF2-40B4-BE49-F238E27FC236}">
                <a16:creationId xmlns:a16="http://schemas.microsoft.com/office/drawing/2014/main" id="{D333F5EB-45DD-7684-3393-F866AB7CEF2E}"/>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4" name="Straight Connector 535">
            <a:extLst>
              <a:ext uri="{FF2B5EF4-FFF2-40B4-BE49-F238E27FC236}">
                <a16:creationId xmlns:a16="http://schemas.microsoft.com/office/drawing/2014/main" id="{5370E7E0-C02C-306D-61DA-1FBE4313A887}"/>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595" name="Straight Connector 537">
            <a:extLst>
              <a:ext uri="{FF2B5EF4-FFF2-40B4-BE49-F238E27FC236}">
                <a16:creationId xmlns:a16="http://schemas.microsoft.com/office/drawing/2014/main" id="{0728BDC8-D82F-6015-7295-889AD7D28EB7}"/>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596" name="Group 1008">
          <a:extLst>
            <a:ext uri="{FF2B5EF4-FFF2-40B4-BE49-F238E27FC236}">
              <a16:creationId xmlns:a16="http://schemas.microsoft.com/office/drawing/2014/main" id="{FE9769FD-5C6D-4B15-9D03-F0396F539B9E}"/>
            </a:ext>
          </a:extLst>
        </xdr:cNvPr>
        <xdr:cNvGrpSpPr>
          <a:grpSpLocks/>
        </xdr:cNvGrpSpPr>
      </xdr:nvGrpSpPr>
      <xdr:grpSpPr bwMode="auto">
        <a:xfrm>
          <a:off x="1282959" y="25265030"/>
          <a:ext cx="0" cy="102183"/>
          <a:chOff x="5475762" y="47760700"/>
          <a:chExt cx="314325" cy="230209"/>
        </a:xfrm>
      </xdr:grpSpPr>
      <xdr:cxnSp macro="">
        <xdr:nvCxnSpPr>
          <xdr:cNvPr id="3597" name="Straight Connector 3596">
            <a:extLst>
              <a:ext uri="{FF2B5EF4-FFF2-40B4-BE49-F238E27FC236}">
                <a16:creationId xmlns:a16="http://schemas.microsoft.com/office/drawing/2014/main" id="{A31E0FBD-438D-3B71-C97D-880515653AD9}"/>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598" name="Straight Connector 529">
            <a:extLst>
              <a:ext uri="{FF2B5EF4-FFF2-40B4-BE49-F238E27FC236}">
                <a16:creationId xmlns:a16="http://schemas.microsoft.com/office/drawing/2014/main" id="{41CBF123-EC70-FBB8-5640-B8745309E4A8}"/>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599" name="Straight Connector 531">
            <a:extLst>
              <a:ext uri="{FF2B5EF4-FFF2-40B4-BE49-F238E27FC236}">
                <a16:creationId xmlns:a16="http://schemas.microsoft.com/office/drawing/2014/main" id="{6720EAF1-C135-6A1E-9BFA-5D84CD81C80A}"/>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0" name="Straight Connector 533">
            <a:extLst>
              <a:ext uri="{FF2B5EF4-FFF2-40B4-BE49-F238E27FC236}">
                <a16:creationId xmlns:a16="http://schemas.microsoft.com/office/drawing/2014/main" id="{D13D5B8A-E19F-2FF2-98A9-9D558F8A9644}"/>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1" name="Straight Connector 535">
            <a:extLst>
              <a:ext uri="{FF2B5EF4-FFF2-40B4-BE49-F238E27FC236}">
                <a16:creationId xmlns:a16="http://schemas.microsoft.com/office/drawing/2014/main" id="{1EFBCDEA-C105-39D0-BF6E-6A4590CAD6F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2" name="Straight Connector 537">
            <a:extLst>
              <a:ext uri="{FF2B5EF4-FFF2-40B4-BE49-F238E27FC236}">
                <a16:creationId xmlns:a16="http://schemas.microsoft.com/office/drawing/2014/main" id="{9772F383-E776-D299-FE08-8D7E6947BC82}"/>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03" name="Group 1008">
          <a:extLst>
            <a:ext uri="{FF2B5EF4-FFF2-40B4-BE49-F238E27FC236}">
              <a16:creationId xmlns:a16="http://schemas.microsoft.com/office/drawing/2014/main" id="{6E6BD9EB-0681-4613-A3F1-D0B0C31B28F6}"/>
            </a:ext>
          </a:extLst>
        </xdr:cNvPr>
        <xdr:cNvGrpSpPr>
          <a:grpSpLocks/>
        </xdr:cNvGrpSpPr>
      </xdr:nvGrpSpPr>
      <xdr:grpSpPr bwMode="auto">
        <a:xfrm>
          <a:off x="1282959" y="25265030"/>
          <a:ext cx="0" cy="102183"/>
          <a:chOff x="5475762" y="47760700"/>
          <a:chExt cx="314325" cy="230209"/>
        </a:xfrm>
      </xdr:grpSpPr>
      <xdr:cxnSp macro="">
        <xdr:nvCxnSpPr>
          <xdr:cNvPr id="3604" name="Straight Connector 3603">
            <a:extLst>
              <a:ext uri="{FF2B5EF4-FFF2-40B4-BE49-F238E27FC236}">
                <a16:creationId xmlns:a16="http://schemas.microsoft.com/office/drawing/2014/main" id="{8D47B564-B38B-710D-2BC9-F4E890847A45}"/>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05" name="Straight Connector 529">
            <a:extLst>
              <a:ext uri="{FF2B5EF4-FFF2-40B4-BE49-F238E27FC236}">
                <a16:creationId xmlns:a16="http://schemas.microsoft.com/office/drawing/2014/main" id="{3A54DD50-2069-99AB-380B-A7414BAA21E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06" name="Straight Connector 531">
            <a:extLst>
              <a:ext uri="{FF2B5EF4-FFF2-40B4-BE49-F238E27FC236}">
                <a16:creationId xmlns:a16="http://schemas.microsoft.com/office/drawing/2014/main" id="{4B6BD85D-6448-0E88-CF9D-FCFE95B9A953}"/>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07" name="Straight Connector 533">
            <a:extLst>
              <a:ext uri="{FF2B5EF4-FFF2-40B4-BE49-F238E27FC236}">
                <a16:creationId xmlns:a16="http://schemas.microsoft.com/office/drawing/2014/main" id="{80184265-D376-2292-7A27-ADE91040097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8" name="Straight Connector 535">
            <a:extLst>
              <a:ext uri="{FF2B5EF4-FFF2-40B4-BE49-F238E27FC236}">
                <a16:creationId xmlns:a16="http://schemas.microsoft.com/office/drawing/2014/main" id="{68FF2D89-32F6-6DA6-7489-8553321E917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09" name="Straight Connector 537">
            <a:extLst>
              <a:ext uri="{FF2B5EF4-FFF2-40B4-BE49-F238E27FC236}">
                <a16:creationId xmlns:a16="http://schemas.microsoft.com/office/drawing/2014/main" id="{DCB859D3-1DEF-9E94-D268-F3A39DB01F3C}"/>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0" name="Group 1008">
          <a:extLst>
            <a:ext uri="{FF2B5EF4-FFF2-40B4-BE49-F238E27FC236}">
              <a16:creationId xmlns:a16="http://schemas.microsoft.com/office/drawing/2014/main" id="{A00ACDAE-E9FD-4DD8-8C5C-930BC99FEC11}"/>
            </a:ext>
          </a:extLst>
        </xdr:cNvPr>
        <xdr:cNvGrpSpPr>
          <a:grpSpLocks/>
        </xdr:cNvGrpSpPr>
      </xdr:nvGrpSpPr>
      <xdr:grpSpPr bwMode="auto">
        <a:xfrm>
          <a:off x="1282959" y="25265030"/>
          <a:ext cx="0" cy="102183"/>
          <a:chOff x="5475762" y="47760700"/>
          <a:chExt cx="314325" cy="230209"/>
        </a:xfrm>
      </xdr:grpSpPr>
      <xdr:cxnSp macro="">
        <xdr:nvCxnSpPr>
          <xdr:cNvPr id="3611" name="Straight Connector 3610">
            <a:extLst>
              <a:ext uri="{FF2B5EF4-FFF2-40B4-BE49-F238E27FC236}">
                <a16:creationId xmlns:a16="http://schemas.microsoft.com/office/drawing/2014/main" id="{8E8D013F-9205-F904-80CF-2421403D74DF}"/>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2" name="Straight Connector 529">
            <a:extLst>
              <a:ext uri="{FF2B5EF4-FFF2-40B4-BE49-F238E27FC236}">
                <a16:creationId xmlns:a16="http://schemas.microsoft.com/office/drawing/2014/main" id="{76FFA833-7B93-FD49-4D24-DD39EBC3A9AD}"/>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13" name="Straight Connector 531">
            <a:extLst>
              <a:ext uri="{FF2B5EF4-FFF2-40B4-BE49-F238E27FC236}">
                <a16:creationId xmlns:a16="http://schemas.microsoft.com/office/drawing/2014/main" id="{D539A811-DE96-D727-513D-DAD094BE9B77}"/>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14" name="Straight Connector 533">
            <a:extLst>
              <a:ext uri="{FF2B5EF4-FFF2-40B4-BE49-F238E27FC236}">
                <a16:creationId xmlns:a16="http://schemas.microsoft.com/office/drawing/2014/main" id="{23D21936-BD2C-87C2-DF44-75152CDB193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5" name="Straight Connector 535">
            <a:extLst>
              <a:ext uri="{FF2B5EF4-FFF2-40B4-BE49-F238E27FC236}">
                <a16:creationId xmlns:a16="http://schemas.microsoft.com/office/drawing/2014/main" id="{F68F98B3-AB3E-FC6E-456A-AF1F95705652}"/>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16" name="Straight Connector 537">
            <a:extLst>
              <a:ext uri="{FF2B5EF4-FFF2-40B4-BE49-F238E27FC236}">
                <a16:creationId xmlns:a16="http://schemas.microsoft.com/office/drawing/2014/main" id="{A8FD11B0-F79F-F6D0-3B08-DAE9F2FD83C5}"/>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17" name="Group 1008">
          <a:extLst>
            <a:ext uri="{FF2B5EF4-FFF2-40B4-BE49-F238E27FC236}">
              <a16:creationId xmlns:a16="http://schemas.microsoft.com/office/drawing/2014/main" id="{93D3DCE4-D758-4A9B-A028-A646B71AF896}"/>
            </a:ext>
          </a:extLst>
        </xdr:cNvPr>
        <xdr:cNvGrpSpPr>
          <a:grpSpLocks/>
        </xdr:cNvGrpSpPr>
      </xdr:nvGrpSpPr>
      <xdr:grpSpPr bwMode="auto">
        <a:xfrm>
          <a:off x="1282959" y="25265030"/>
          <a:ext cx="0" cy="102183"/>
          <a:chOff x="5475762" y="47760700"/>
          <a:chExt cx="314325" cy="230209"/>
        </a:xfrm>
      </xdr:grpSpPr>
      <xdr:cxnSp macro="">
        <xdr:nvCxnSpPr>
          <xdr:cNvPr id="3618" name="Straight Connector 3617">
            <a:extLst>
              <a:ext uri="{FF2B5EF4-FFF2-40B4-BE49-F238E27FC236}">
                <a16:creationId xmlns:a16="http://schemas.microsoft.com/office/drawing/2014/main" id="{A1BC2AA8-15D1-D7FD-10B9-E6D167F6606B}"/>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19" name="Straight Connector 529">
            <a:extLst>
              <a:ext uri="{FF2B5EF4-FFF2-40B4-BE49-F238E27FC236}">
                <a16:creationId xmlns:a16="http://schemas.microsoft.com/office/drawing/2014/main" id="{559B02DA-7A13-3095-CBBD-3530C09E8102}"/>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0" name="Straight Connector 531">
            <a:extLst>
              <a:ext uri="{FF2B5EF4-FFF2-40B4-BE49-F238E27FC236}">
                <a16:creationId xmlns:a16="http://schemas.microsoft.com/office/drawing/2014/main" id="{2DE9E3CA-CAD5-092C-C77B-7400ED8163CC}"/>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1" name="Straight Connector 533">
            <a:extLst>
              <a:ext uri="{FF2B5EF4-FFF2-40B4-BE49-F238E27FC236}">
                <a16:creationId xmlns:a16="http://schemas.microsoft.com/office/drawing/2014/main" id="{0F159457-5AED-AAA4-F3CD-5A3959E3C59A}"/>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2" name="Straight Connector 535">
            <a:extLst>
              <a:ext uri="{FF2B5EF4-FFF2-40B4-BE49-F238E27FC236}">
                <a16:creationId xmlns:a16="http://schemas.microsoft.com/office/drawing/2014/main" id="{E306026C-0239-533B-97FC-A91F512A1611}"/>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3" name="Straight Connector 537">
            <a:extLst>
              <a:ext uri="{FF2B5EF4-FFF2-40B4-BE49-F238E27FC236}">
                <a16:creationId xmlns:a16="http://schemas.microsoft.com/office/drawing/2014/main" id="{752C4DE0-B617-C48F-E185-75A1BB6200E8}"/>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24" name="Group 1008">
          <a:extLst>
            <a:ext uri="{FF2B5EF4-FFF2-40B4-BE49-F238E27FC236}">
              <a16:creationId xmlns:a16="http://schemas.microsoft.com/office/drawing/2014/main" id="{B4CB2695-B5D8-4F7F-BFB7-D60AF85A0423}"/>
            </a:ext>
          </a:extLst>
        </xdr:cNvPr>
        <xdr:cNvGrpSpPr>
          <a:grpSpLocks/>
        </xdr:cNvGrpSpPr>
      </xdr:nvGrpSpPr>
      <xdr:grpSpPr bwMode="auto">
        <a:xfrm>
          <a:off x="1282959" y="25265030"/>
          <a:ext cx="0" cy="102183"/>
          <a:chOff x="5475762" y="47760700"/>
          <a:chExt cx="314325" cy="230209"/>
        </a:xfrm>
      </xdr:grpSpPr>
      <xdr:cxnSp macro="">
        <xdr:nvCxnSpPr>
          <xdr:cNvPr id="3625" name="Straight Connector 3624">
            <a:extLst>
              <a:ext uri="{FF2B5EF4-FFF2-40B4-BE49-F238E27FC236}">
                <a16:creationId xmlns:a16="http://schemas.microsoft.com/office/drawing/2014/main" id="{512A735A-B1F0-84BC-3253-72AFE950327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26" name="Straight Connector 529">
            <a:extLst>
              <a:ext uri="{FF2B5EF4-FFF2-40B4-BE49-F238E27FC236}">
                <a16:creationId xmlns:a16="http://schemas.microsoft.com/office/drawing/2014/main" id="{B5683278-8391-6C73-5589-67AD30FE6AE5}"/>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27" name="Straight Connector 531">
            <a:extLst>
              <a:ext uri="{FF2B5EF4-FFF2-40B4-BE49-F238E27FC236}">
                <a16:creationId xmlns:a16="http://schemas.microsoft.com/office/drawing/2014/main" id="{A5B2B883-C09C-D44A-C691-508A43189C7D}"/>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28" name="Straight Connector 533">
            <a:extLst>
              <a:ext uri="{FF2B5EF4-FFF2-40B4-BE49-F238E27FC236}">
                <a16:creationId xmlns:a16="http://schemas.microsoft.com/office/drawing/2014/main" id="{4210C047-6D24-0D91-61C2-844D384FB7A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29" name="Straight Connector 535">
            <a:extLst>
              <a:ext uri="{FF2B5EF4-FFF2-40B4-BE49-F238E27FC236}">
                <a16:creationId xmlns:a16="http://schemas.microsoft.com/office/drawing/2014/main" id="{461B9FAC-86DE-9DDF-E65E-4A470680CC9D}"/>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0" name="Straight Connector 537">
            <a:extLst>
              <a:ext uri="{FF2B5EF4-FFF2-40B4-BE49-F238E27FC236}">
                <a16:creationId xmlns:a16="http://schemas.microsoft.com/office/drawing/2014/main" id="{76A15BC9-5B21-BA94-8E86-9D06CF4CEA84}"/>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4</xdr:col>
      <xdr:colOff>0</xdr:colOff>
      <xdr:row>128</xdr:row>
      <xdr:rowOff>104775</xdr:rowOff>
    </xdr:from>
    <xdr:to>
      <xdr:col>4</xdr:col>
      <xdr:colOff>0</xdr:colOff>
      <xdr:row>129</xdr:row>
      <xdr:rowOff>19050</xdr:rowOff>
    </xdr:to>
    <xdr:grpSp>
      <xdr:nvGrpSpPr>
        <xdr:cNvPr id="3631" name="Group 1008">
          <a:extLst>
            <a:ext uri="{FF2B5EF4-FFF2-40B4-BE49-F238E27FC236}">
              <a16:creationId xmlns:a16="http://schemas.microsoft.com/office/drawing/2014/main" id="{73952AD9-12DF-45DC-BFA2-3A8A437501AA}"/>
            </a:ext>
          </a:extLst>
        </xdr:cNvPr>
        <xdr:cNvGrpSpPr>
          <a:grpSpLocks/>
        </xdr:cNvGrpSpPr>
      </xdr:nvGrpSpPr>
      <xdr:grpSpPr bwMode="auto">
        <a:xfrm>
          <a:off x="1282959" y="25265030"/>
          <a:ext cx="0" cy="102183"/>
          <a:chOff x="5475762" y="47760700"/>
          <a:chExt cx="314325" cy="230209"/>
        </a:xfrm>
      </xdr:grpSpPr>
      <xdr:cxnSp macro="">
        <xdr:nvCxnSpPr>
          <xdr:cNvPr id="3632" name="Straight Connector 3631">
            <a:extLst>
              <a:ext uri="{FF2B5EF4-FFF2-40B4-BE49-F238E27FC236}">
                <a16:creationId xmlns:a16="http://schemas.microsoft.com/office/drawing/2014/main" id="{8AE498E5-5CC8-E054-69E9-8E51D2E143C8}"/>
              </a:ext>
            </a:extLst>
          </xdr:cNvPr>
          <xdr:cNvCxnSpPr/>
        </xdr:nvCxnSpPr>
        <xdr:spPr bwMode="auto">
          <a:xfrm>
            <a:off x="5899417" y="47865340"/>
            <a:ext cx="0" cy="0"/>
          </a:xfrm>
          <a:prstGeom prst="line">
            <a:avLst/>
          </a:prstGeom>
          <a:grpFill/>
          <a:ln>
            <a:headEnd type="none" w="med" len="med"/>
            <a:tailEnd type="none" w="med" len="med"/>
          </a:ln>
        </xdr:spPr>
        <xdr:style>
          <a:lnRef idx="1">
            <a:schemeClr val="dk1"/>
          </a:lnRef>
          <a:fillRef idx="0">
            <a:schemeClr val="dk1"/>
          </a:fillRef>
          <a:effectRef idx="0">
            <a:schemeClr val="dk1"/>
          </a:effectRef>
          <a:fontRef idx="minor">
            <a:schemeClr val="tx1"/>
          </a:fontRef>
        </xdr:style>
      </xdr:cxnSp>
      <xdr:cxnSp macro="">
        <xdr:nvCxnSpPr>
          <xdr:cNvPr id="3633" name="Straight Connector 529">
            <a:extLst>
              <a:ext uri="{FF2B5EF4-FFF2-40B4-BE49-F238E27FC236}">
                <a16:creationId xmlns:a16="http://schemas.microsoft.com/office/drawing/2014/main" id="{99CF4F11-B2A9-DC45-229F-20B7075DA6A7}"/>
              </a:ext>
            </a:extLst>
          </xdr:cNvPr>
          <xdr:cNvCxnSpPr>
            <a:cxnSpLocks noChangeShapeType="1"/>
          </xdr:cNvCxnSpPr>
        </xdr:nvCxnSpPr>
        <xdr:spPr bwMode="auto">
          <a:xfrm rot="5400000">
            <a:off x="5899417" y="47865340"/>
            <a:ext cx="0" cy="0"/>
          </a:xfrm>
          <a:prstGeom prst="line">
            <a:avLst/>
          </a:prstGeom>
          <a:grpFill/>
          <a:ln w="9525" algn="ctr">
            <a:solidFill>
              <a:srgbClr val="000000"/>
            </a:solidFill>
            <a:round/>
            <a:headEnd/>
            <a:tailEnd/>
          </a:ln>
        </xdr:spPr>
      </xdr:cxnSp>
      <xdr:cxnSp macro="">
        <xdr:nvCxnSpPr>
          <xdr:cNvPr id="3634" name="Straight Connector 531">
            <a:extLst>
              <a:ext uri="{FF2B5EF4-FFF2-40B4-BE49-F238E27FC236}">
                <a16:creationId xmlns:a16="http://schemas.microsoft.com/office/drawing/2014/main" id="{1A1CC483-8919-D268-4E41-D5CBFD0B6141}"/>
              </a:ext>
            </a:extLst>
          </xdr:cNvPr>
          <xdr:cNvCxnSpPr>
            <a:cxnSpLocks noChangeShapeType="1"/>
          </xdr:cNvCxnSpPr>
        </xdr:nvCxnSpPr>
        <xdr:spPr bwMode="auto">
          <a:xfrm>
            <a:off x="5885751" y="47865340"/>
            <a:ext cx="13666" cy="0"/>
          </a:xfrm>
          <a:prstGeom prst="line">
            <a:avLst/>
          </a:prstGeom>
          <a:grpFill/>
          <a:ln w="9525" algn="ctr">
            <a:solidFill>
              <a:srgbClr val="000000"/>
            </a:solidFill>
            <a:round/>
            <a:headEnd/>
            <a:tailEnd/>
          </a:ln>
        </xdr:spPr>
      </xdr:cxnSp>
      <xdr:cxnSp macro="">
        <xdr:nvCxnSpPr>
          <xdr:cNvPr id="3635" name="Straight Connector 533">
            <a:extLst>
              <a:ext uri="{FF2B5EF4-FFF2-40B4-BE49-F238E27FC236}">
                <a16:creationId xmlns:a16="http://schemas.microsoft.com/office/drawing/2014/main" id="{64E32302-8813-2E50-1216-9EACB1F09080}"/>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6" name="Straight Connector 535">
            <a:extLst>
              <a:ext uri="{FF2B5EF4-FFF2-40B4-BE49-F238E27FC236}">
                <a16:creationId xmlns:a16="http://schemas.microsoft.com/office/drawing/2014/main" id="{F824A676-3F6E-7612-FDC6-E1D2F77EB8C6}"/>
              </a:ext>
            </a:extLst>
          </xdr:cNvPr>
          <xdr:cNvCxnSpPr>
            <a:cxnSpLocks noChangeShapeType="1"/>
          </xdr:cNvCxnSpPr>
        </xdr:nvCxnSpPr>
        <xdr:spPr bwMode="auto">
          <a:xfrm flipV="1">
            <a:off x="5899417" y="47865340"/>
            <a:ext cx="0" cy="0"/>
          </a:xfrm>
          <a:prstGeom prst="line">
            <a:avLst/>
          </a:prstGeom>
          <a:grpFill/>
          <a:ln w="9525" algn="ctr">
            <a:solidFill>
              <a:srgbClr val="000000"/>
            </a:solidFill>
            <a:round/>
            <a:headEnd/>
            <a:tailEnd/>
          </a:ln>
        </xdr:spPr>
      </xdr:cxnSp>
      <xdr:cxnSp macro="">
        <xdr:nvCxnSpPr>
          <xdr:cNvPr id="3637" name="Straight Connector 537">
            <a:extLst>
              <a:ext uri="{FF2B5EF4-FFF2-40B4-BE49-F238E27FC236}">
                <a16:creationId xmlns:a16="http://schemas.microsoft.com/office/drawing/2014/main" id="{EF934557-12A6-0193-5E9E-4759AFC12CDE}"/>
              </a:ext>
            </a:extLst>
          </xdr:cNvPr>
          <xdr:cNvCxnSpPr>
            <a:cxnSpLocks noChangeShapeType="1"/>
          </xdr:cNvCxnSpPr>
        </xdr:nvCxnSpPr>
        <xdr:spPr bwMode="auto">
          <a:xfrm>
            <a:off x="5899417" y="47865340"/>
            <a:ext cx="0" cy="0"/>
          </a:xfrm>
          <a:prstGeom prst="line">
            <a:avLst/>
          </a:prstGeom>
          <a:grpFill/>
          <a:ln w="9525" algn="ctr">
            <a:solidFill>
              <a:srgbClr val="000000"/>
            </a:solidFill>
            <a:round/>
            <a:headEnd/>
            <a:tailEnd/>
          </a:ln>
        </xdr:spPr>
      </xdr:cxnSp>
    </xdr:grpSp>
    <xdr:clientData/>
  </xdr:twoCellAnchor>
  <xdr:twoCellAnchor>
    <xdr:from>
      <xdr:col>8</xdr:col>
      <xdr:colOff>0</xdr:colOff>
      <xdr:row>125</xdr:row>
      <xdr:rowOff>57150</xdr:rowOff>
    </xdr:from>
    <xdr:to>
      <xdr:col>9</xdr:col>
      <xdr:colOff>0</xdr:colOff>
      <xdr:row>127</xdr:row>
      <xdr:rowOff>0</xdr:rowOff>
    </xdr:to>
    <xdr:sp macro="" textlink="">
      <xdr:nvSpPr>
        <xdr:cNvPr id="3650" name="AutoShape 46">
          <a:extLst>
            <a:ext uri="{FF2B5EF4-FFF2-40B4-BE49-F238E27FC236}">
              <a16:creationId xmlns:a16="http://schemas.microsoft.com/office/drawing/2014/main" id="{EC1B6DD7-994B-4E7A-A443-235B80FD33F2}"/>
            </a:ext>
          </a:extLst>
        </xdr:cNvPr>
        <xdr:cNvSpPr>
          <a:spLocks noChangeArrowheads="1"/>
        </xdr:cNvSpPr>
      </xdr:nvSpPr>
      <xdr:spPr bwMode="auto">
        <a:xfrm>
          <a:off x="3058583" y="23224067"/>
          <a:ext cx="338667"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10</xdr:col>
      <xdr:colOff>0</xdr:colOff>
      <xdr:row>125</xdr:row>
      <xdr:rowOff>57150</xdr:rowOff>
    </xdr:from>
    <xdr:to>
      <xdr:col>11</xdr:col>
      <xdr:colOff>0</xdr:colOff>
      <xdr:row>127</xdr:row>
      <xdr:rowOff>0</xdr:rowOff>
    </xdr:to>
    <xdr:sp macro="" textlink="">
      <xdr:nvSpPr>
        <xdr:cNvPr id="3651" name="AutoShape 46">
          <a:extLst>
            <a:ext uri="{FF2B5EF4-FFF2-40B4-BE49-F238E27FC236}">
              <a16:creationId xmlns:a16="http://schemas.microsoft.com/office/drawing/2014/main" id="{58E0D369-4FC0-49D0-94B5-5ABCBD99D6DF}"/>
            </a:ext>
          </a:extLst>
        </xdr:cNvPr>
        <xdr:cNvSpPr>
          <a:spLocks noChangeArrowheads="1"/>
        </xdr:cNvSpPr>
      </xdr:nvSpPr>
      <xdr:spPr bwMode="auto">
        <a:xfrm>
          <a:off x="3683000" y="23224067"/>
          <a:ext cx="338667" cy="323850"/>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11</xdr:col>
      <xdr:colOff>285749</xdr:colOff>
      <xdr:row>124</xdr:row>
      <xdr:rowOff>116416</xdr:rowOff>
    </xdr:from>
    <xdr:to>
      <xdr:col>13</xdr:col>
      <xdr:colOff>0</xdr:colOff>
      <xdr:row>126</xdr:row>
      <xdr:rowOff>190499</xdr:rowOff>
    </xdr:to>
    <xdr:sp macro="" textlink="">
      <xdr:nvSpPr>
        <xdr:cNvPr id="3652" name="AutoShape 46">
          <a:extLst>
            <a:ext uri="{FF2B5EF4-FFF2-40B4-BE49-F238E27FC236}">
              <a16:creationId xmlns:a16="http://schemas.microsoft.com/office/drawing/2014/main" id="{ED003838-2E8F-4F42-9EDE-994C74EBC115}"/>
            </a:ext>
          </a:extLst>
        </xdr:cNvPr>
        <xdr:cNvSpPr>
          <a:spLocks noChangeArrowheads="1"/>
        </xdr:cNvSpPr>
      </xdr:nvSpPr>
      <xdr:spPr bwMode="auto">
        <a:xfrm>
          <a:off x="3831166" y="24680333"/>
          <a:ext cx="338667" cy="455083"/>
        </a:xfrm>
        <a:prstGeom prst="triangle">
          <a:avLst>
            <a:gd name="adj" fmla="val 50000"/>
          </a:avLst>
        </a:prstGeom>
        <a:solidFill>
          <a:schemeClr val="tx1"/>
        </a:solidFill>
        <a:ln w="9525">
          <a:solidFill>
            <a:srgbClr val="000000"/>
          </a:solidFill>
          <a:miter lim="800000"/>
          <a:headEnd/>
          <a:tailEnd/>
        </a:ln>
      </xdr:spPr>
    </xdr:sp>
    <xdr:clientData/>
  </xdr:twoCellAnchor>
  <xdr:twoCellAnchor>
    <xdr:from>
      <xdr:col>6</xdr:col>
      <xdr:colOff>0</xdr:colOff>
      <xdr:row>125</xdr:row>
      <xdr:rowOff>57150</xdr:rowOff>
    </xdr:from>
    <xdr:to>
      <xdr:col>7</xdr:col>
      <xdr:colOff>0</xdr:colOff>
      <xdr:row>127</xdr:row>
      <xdr:rowOff>0</xdr:rowOff>
    </xdr:to>
    <xdr:sp macro="" textlink="">
      <xdr:nvSpPr>
        <xdr:cNvPr id="3653" name="AutoShape 46">
          <a:extLst>
            <a:ext uri="{FF2B5EF4-FFF2-40B4-BE49-F238E27FC236}">
              <a16:creationId xmlns:a16="http://schemas.microsoft.com/office/drawing/2014/main" id="{4E0BA6D7-24BC-4C11-ACAE-F61C9CAF6D41}"/>
            </a:ext>
          </a:extLst>
        </xdr:cNvPr>
        <xdr:cNvSpPr>
          <a:spLocks noChangeArrowheads="1"/>
        </xdr:cNvSpPr>
      </xdr:nvSpPr>
      <xdr:spPr bwMode="auto">
        <a:xfrm>
          <a:off x="2434167" y="23224067"/>
          <a:ext cx="338666"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xdr:col>
      <xdr:colOff>0</xdr:colOff>
      <xdr:row>125</xdr:row>
      <xdr:rowOff>57150</xdr:rowOff>
    </xdr:from>
    <xdr:to>
      <xdr:col>5</xdr:col>
      <xdr:colOff>0</xdr:colOff>
      <xdr:row>127</xdr:row>
      <xdr:rowOff>0</xdr:rowOff>
    </xdr:to>
    <xdr:sp macro="" textlink="">
      <xdr:nvSpPr>
        <xdr:cNvPr id="3654" name="AutoShape 46">
          <a:extLst>
            <a:ext uri="{FF2B5EF4-FFF2-40B4-BE49-F238E27FC236}">
              <a16:creationId xmlns:a16="http://schemas.microsoft.com/office/drawing/2014/main" id="{672A1762-C969-47A0-AB79-AD5B4E49DBD0}"/>
            </a:ext>
          </a:extLst>
        </xdr:cNvPr>
        <xdr:cNvSpPr>
          <a:spLocks noChangeArrowheads="1"/>
        </xdr:cNvSpPr>
      </xdr:nvSpPr>
      <xdr:spPr bwMode="auto">
        <a:xfrm>
          <a:off x="1778000" y="23224067"/>
          <a:ext cx="338667"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2</xdr:col>
      <xdr:colOff>0</xdr:colOff>
      <xdr:row>125</xdr:row>
      <xdr:rowOff>57150</xdr:rowOff>
    </xdr:from>
    <xdr:to>
      <xdr:col>3</xdr:col>
      <xdr:colOff>0</xdr:colOff>
      <xdr:row>127</xdr:row>
      <xdr:rowOff>0</xdr:rowOff>
    </xdr:to>
    <xdr:sp macro="" textlink="">
      <xdr:nvSpPr>
        <xdr:cNvPr id="3655" name="AutoShape 46">
          <a:extLst>
            <a:ext uri="{FF2B5EF4-FFF2-40B4-BE49-F238E27FC236}">
              <a16:creationId xmlns:a16="http://schemas.microsoft.com/office/drawing/2014/main" id="{4D6FEA63-8204-418C-8D9F-279BF7C2DB58}"/>
            </a:ext>
          </a:extLst>
        </xdr:cNvPr>
        <xdr:cNvSpPr>
          <a:spLocks noChangeArrowheads="1"/>
        </xdr:cNvSpPr>
      </xdr:nvSpPr>
      <xdr:spPr bwMode="auto">
        <a:xfrm>
          <a:off x="1153583" y="23224067"/>
          <a:ext cx="338667" cy="323850"/>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44</xdr:col>
      <xdr:colOff>0</xdr:colOff>
      <xdr:row>116</xdr:row>
      <xdr:rowOff>169333</xdr:rowOff>
    </xdr:from>
    <xdr:to>
      <xdr:col>44</xdr:col>
      <xdr:colOff>359834</xdr:colOff>
      <xdr:row>118</xdr:row>
      <xdr:rowOff>179917</xdr:rowOff>
    </xdr:to>
    <xdr:sp macro="" textlink="">
      <xdr:nvSpPr>
        <xdr:cNvPr id="3659" name="AutoShape 46">
          <a:extLst>
            <a:ext uri="{FF2B5EF4-FFF2-40B4-BE49-F238E27FC236}">
              <a16:creationId xmlns:a16="http://schemas.microsoft.com/office/drawing/2014/main" id="{5BDBC702-2301-4ADE-8A41-A58A7D3E1C71}"/>
            </a:ext>
          </a:extLst>
        </xdr:cNvPr>
        <xdr:cNvSpPr>
          <a:spLocks noChangeArrowheads="1"/>
        </xdr:cNvSpPr>
      </xdr:nvSpPr>
      <xdr:spPr bwMode="auto">
        <a:xfrm>
          <a:off x="14012333" y="23145750"/>
          <a:ext cx="359834" cy="391584"/>
        </a:xfrm>
        <a:prstGeom prst="triangle">
          <a:avLst>
            <a:gd name="adj" fmla="val 50000"/>
          </a:avLst>
        </a:prstGeom>
        <a:solidFill>
          <a:srgbClr val="FF0000"/>
        </a:solidFill>
        <a:ln w="9525">
          <a:solidFill>
            <a:srgbClr val="000000"/>
          </a:solidFill>
          <a:miter lim="800000"/>
          <a:headEnd/>
          <a:tailEnd/>
        </a:ln>
      </xdr:spPr>
    </xdr:sp>
    <xdr:clientData/>
  </xdr:twoCellAnchor>
  <xdr:twoCellAnchor>
    <xdr:from>
      <xdr:col>9</xdr:col>
      <xdr:colOff>21169</xdr:colOff>
      <xdr:row>123</xdr:row>
      <xdr:rowOff>2</xdr:rowOff>
    </xdr:from>
    <xdr:to>
      <xdr:col>10</xdr:col>
      <xdr:colOff>2121</xdr:colOff>
      <xdr:row>124</xdr:row>
      <xdr:rowOff>104778</xdr:rowOff>
    </xdr:to>
    <xdr:sp macro="" textlink="">
      <xdr:nvSpPr>
        <xdr:cNvPr id="3660" name="AutoShape 1512">
          <a:extLst>
            <a:ext uri="{FF2B5EF4-FFF2-40B4-BE49-F238E27FC236}">
              <a16:creationId xmlns:a16="http://schemas.microsoft.com/office/drawing/2014/main" id="{119A32B4-59E4-4959-A92A-6896FA560339}"/>
            </a:ext>
          </a:extLst>
        </xdr:cNvPr>
        <xdr:cNvSpPr>
          <a:spLocks noChangeArrowheads="1"/>
        </xdr:cNvSpPr>
      </xdr:nvSpPr>
      <xdr:spPr bwMode="auto">
        <a:xfrm rot="6384946" flipV="1">
          <a:off x="2885549" y="24334789"/>
          <a:ext cx="295276" cy="372535"/>
        </a:xfrm>
        <a:prstGeom prst="lightningBolt">
          <a:avLst/>
        </a:prstGeom>
        <a:solidFill>
          <a:srgbClr val="FF0000"/>
        </a:solidFill>
        <a:ln w="9525">
          <a:solidFill>
            <a:srgbClr val="000000"/>
          </a:solidFill>
          <a:miter lim="800000"/>
          <a:headEnd/>
          <a:tailEnd/>
        </a:ln>
      </xdr:spPr>
    </xdr:sp>
    <xdr:clientData/>
  </xdr:twoCellAnchor>
  <xdr:twoCellAnchor>
    <xdr:from>
      <xdr:col>44</xdr:col>
      <xdr:colOff>211667</xdr:colOff>
      <xdr:row>85</xdr:row>
      <xdr:rowOff>63500</xdr:rowOff>
    </xdr:from>
    <xdr:to>
      <xdr:col>47</xdr:col>
      <xdr:colOff>42333</xdr:colOff>
      <xdr:row>86</xdr:row>
      <xdr:rowOff>21166</xdr:rowOff>
    </xdr:to>
    <xdr:sp macro="" textlink="">
      <xdr:nvSpPr>
        <xdr:cNvPr id="3455" name="Freeform 10707">
          <a:extLst>
            <a:ext uri="{FF2B5EF4-FFF2-40B4-BE49-F238E27FC236}">
              <a16:creationId xmlns:a16="http://schemas.microsoft.com/office/drawing/2014/main" id="{966CDF7C-1C46-460B-B4AD-BCA839E3553A}"/>
            </a:ext>
          </a:extLst>
        </xdr:cNvPr>
        <xdr:cNvSpPr>
          <a:spLocks/>
        </xdr:cNvSpPr>
      </xdr:nvSpPr>
      <xdr:spPr bwMode="auto">
        <a:xfrm>
          <a:off x="14372167" y="16880417"/>
          <a:ext cx="751416" cy="1481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120649</xdr:colOff>
      <xdr:row>101</xdr:row>
      <xdr:rowOff>57146</xdr:rowOff>
    </xdr:from>
    <xdr:to>
      <xdr:col>14</xdr:col>
      <xdr:colOff>215899</xdr:colOff>
      <xdr:row>102</xdr:row>
      <xdr:rowOff>10580</xdr:rowOff>
    </xdr:to>
    <xdr:sp macro="" textlink="">
      <xdr:nvSpPr>
        <xdr:cNvPr id="3042" name="Freeform 10707">
          <a:extLst>
            <a:ext uri="{FF2B5EF4-FFF2-40B4-BE49-F238E27FC236}">
              <a16:creationId xmlns:a16="http://schemas.microsoft.com/office/drawing/2014/main" id="{940CF59A-AC78-4F25-A247-EB438D7FEB4F}"/>
            </a:ext>
          </a:extLst>
        </xdr:cNvPr>
        <xdr:cNvSpPr>
          <a:spLocks/>
        </xdr:cNvSpPr>
      </xdr:nvSpPr>
      <xdr:spPr bwMode="auto">
        <a:xfrm>
          <a:off x="4057649" y="20512613"/>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158753</xdr:colOff>
      <xdr:row>101</xdr:row>
      <xdr:rowOff>31750</xdr:rowOff>
    </xdr:from>
    <xdr:to>
      <xdr:col>16</xdr:col>
      <xdr:colOff>254002</xdr:colOff>
      <xdr:row>101</xdr:row>
      <xdr:rowOff>179917</xdr:rowOff>
    </xdr:to>
    <xdr:sp macro="" textlink="">
      <xdr:nvSpPr>
        <xdr:cNvPr id="3083" name="Freeform 10707">
          <a:extLst>
            <a:ext uri="{FF2B5EF4-FFF2-40B4-BE49-F238E27FC236}">
              <a16:creationId xmlns:a16="http://schemas.microsoft.com/office/drawing/2014/main" id="{A8D2C6C1-EA7A-4899-8187-B5F2CBC04D94}"/>
            </a:ext>
          </a:extLst>
        </xdr:cNvPr>
        <xdr:cNvSpPr>
          <a:spLocks/>
        </xdr:cNvSpPr>
      </xdr:nvSpPr>
      <xdr:spPr bwMode="auto">
        <a:xfrm>
          <a:off x="4614336" y="20023667"/>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201088</xdr:colOff>
      <xdr:row>101</xdr:row>
      <xdr:rowOff>31749</xdr:rowOff>
    </xdr:from>
    <xdr:to>
      <xdr:col>18</xdr:col>
      <xdr:colOff>211671</xdr:colOff>
      <xdr:row>101</xdr:row>
      <xdr:rowOff>179916</xdr:rowOff>
    </xdr:to>
    <xdr:sp macro="" textlink="">
      <xdr:nvSpPr>
        <xdr:cNvPr id="3151" name="Freeform 10707">
          <a:extLst>
            <a:ext uri="{FF2B5EF4-FFF2-40B4-BE49-F238E27FC236}">
              <a16:creationId xmlns:a16="http://schemas.microsoft.com/office/drawing/2014/main" id="{52BFBEE6-BC7E-41C3-A1ED-1019915175E5}"/>
            </a:ext>
          </a:extLst>
        </xdr:cNvPr>
        <xdr:cNvSpPr>
          <a:spLocks/>
        </xdr:cNvSpPr>
      </xdr:nvSpPr>
      <xdr:spPr bwMode="auto">
        <a:xfrm>
          <a:off x="5281088"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126999</xdr:colOff>
      <xdr:row>101</xdr:row>
      <xdr:rowOff>31749</xdr:rowOff>
    </xdr:from>
    <xdr:to>
      <xdr:col>20</xdr:col>
      <xdr:colOff>222248</xdr:colOff>
      <xdr:row>101</xdr:row>
      <xdr:rowOff>179916</xdr:rowOff>
    </xdr:to>
    <xdr:sp macro="" textlink="">
      <xdr:nvSpPr>
        <xdr:cNvPr id="3271" name="Freeform 10707">
          <a:extLst>
            <a:ext uri="{FF2B5EF4-FFF2-40B4-BE49-F238E27FC236}">
              <a16:creationId xmlns:a16="http://schemas.microsoft.com/office/drawing/2014/main" id="{120071E9-9C1A-41AF-ABA4-C0859B4A69F8}"/>
            </a:ext>
          </a:extLst>
        </xdr:cNvPr>
        <xdr:cNvSpPr>
          <a:spLocks/>
        </xdr:cNvSpPr>
      </xdr:nvSpPr>
      <xdr:spPr bwMode="auto">
        <a:xfrm>
          <a:off x="5916082"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137588</xdr:colOff>
      <xdr:row>101</xdr:row>
      <xdr:rowOff>21166</xdr:rowOff>
    </xdr:from>
    <xdr:to>
      <xdr:col>22</xdr:col>
      <xdr:colOff>232837</xdr:colOff>
      <xdr:row>101</xdr:row>
      <xdr:rowOff>169333</xdr:rowOff>
    </xdr:to>
    <xdr:sp macro="" textlink="">
      <xdr:nvSpPr>
        <xdr:cNvPr id="3272" name="Freeform 10707">
          <a:extLst>
            <a:ext uri="{FF2B5EF4-FFF2-40B4-BE49-F238E27FC236}">
              <a16:creationId xmlns:a16="http://schemas.microsoft.com/office/drawing/2014/main" id="{0D07DD03-4B32-4297-885D-B62E1049AC21}"/>
            </a:ext>
          </a:extLst>
        </xdr:cNvPr>
        <xdr:cNvSpPr>
          <a:spLocks/>
        </xdr:cNvSpPr>
      </xdr:nvSpPr>
      <xdr:spPr bwMode="auto">
        <a:xfrm>
          <a:off x="6551088" y="20013083"/>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169336</xdr:colOff>
      <xdr:row>101</xdr:row>
      <xdr:rowOff>31749</xdr:rowOff>
    </xdr:from>
    <xdr:to>
      <xdr:col>24</xdr:col>
      <xdr:colOff>264586</xdr:colOff>
      <xdr:row>101</xdr:row>
      <xdr:rowOff>179916</xdr:rowOff>
    </xdr:to>
    <xdr:sp macro="" textlink="">
      <xdr:nvSpPr>
        <xdr:cNvPr id="3638" name="Freeform 10707">
          <a:extLst>
            <a:ext uri="{FF2B5EF4-FFF2-40B4-BE49-F238E27FC236}">
              <a16:creationId xmlns:a16="http://schemas.microsoft.com/office/drawing/2014/main" id="{B6E0B2BE-988A-42BB-BCDB-9409BDE1DD1A}"/>
            </a:ext>
          </a:extLst>
        </xdr:cNvPr>
        <xdr:cNvSpPr>
          <a:spLocks/>
        </xdr:cNvSpPr>
      </xdr:nvSpPr>
      <xdr:spPr bwMode="auto">
        <a:xfrm>
          <a:off x="7207253" y="20023666"/>
          <a:ext cx="719666"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95247</xdr:colOff>
      <xdr:row>36</xdr:row>
      <xdr:rowOff>158745</xdr:rowOff>
    </xdr:from>
    <xdr:to>
      <xdr:col>22</xdr:col>
      <xdr:colOff>236795</xdr:colOff>
      <xdr:row>37</xdr:row>
      <xdr:rowOff>138251</xdr:rowOff>
    </xdr:to>
    <xdr:sp macro="" textlink="">
      <xdr:nvSpPr>
        <xdr:cNvPr id="3639" name="6-Point Star 717">
          <a:extLst>
            <a:ext uri="{FF2B5EF4-FFF2-40B4-BE49-F238E27FC236}">
              <a16:creationId xmlns:a16="http://schemas.microsoft.com/office/drawing/2014/main" id="{FF7FF54F-B0A8-4CB5-8252-0AB44E99AE41}"/>
            </a:ext>
          </a:extLst>
        </xdr:cNvPr>
        <xdr:cNvSpPr/>
      </xdr:nvSpPr>
      <xdr:spPr>
        <a:xfrm>
          <a:off x="7133164" y="7260162"/>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105830</xdr:colOff>
      <xdr:row>36</xdr:row>
      <xdr:rowOff>169331</xdr:rowOff>
    </xdr:from>
    <xdr:to>
      <xdr:col>24</xdr:col>
      <xdr:colOff>247378</xdr:colOff>
      <xdr:row>37</xdr:row>
      <xdr:rowOff>148837</xdr:rowOff>
    </xdr:to>
    <xdr:sp macro="" textlink="">
      <xdr:nvSpPr>
        <xdr:cNvPr id="3640" name="6-Point Star 717">
          <a:extLst>
            <a:ext uri="{FF2B5EF4-FFF2-40B4-BE49-F238E27FC236}">
              <a16:creationId xmlns:a16="http://schemas.microsoft.com/office/drawing/2014/main" id="{D8AC4B20-FBA6-4BAA-9AC9-5E11D4D0B14F}"/>
            </a:ext>
          </a:extLst>
        </xdr:cNvPr>
        <xdr:cNvSpPr/>
      </xdr:nvSpPr>
      <xdr:spPr>
        <a:xfrm>
          <a:off x="7768163" y="7270748"/>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95247</xdr:colOff>
      <xdr:row>92</xdr:row>
      <xdr:rowOff>148168</xdr:rowOff>
    </xdr:from>
    <xdr:to>
      <xdr:col>12</xdr:col>
      <xdr:colOff>236795</xdr:colOff>
      <xdr:row>93</xdr:row>
      <xdr:rowOff>127674</xdr:rowOff>
    </xdr:to>
    <xdr:sp macro="" textlink="">
      <xdr:nvSpPr>
        <xdr:cNvPr id="3642" name="6-Point Star 717">
          <a:extLst>
            <a:ext uri="{FF2B5EF4-FFF2-40B4-BE49-F238E27FC236}">
              <a16:creationId xmlns:a16="http://schemas.microsoft.com/office/drawing/2014/main" id="{616A40BB-E8EA-4153-8426-40D24D7469F0}"/>
            </a:ext>
          </a:extLst>
        </xdr:cNvPr>
        <xdr:cNvSpPr/>
      </xdr:nvSpPr>
      <xdr:spPr>
        <a:xfrm>
          <a:off x="3926414" y="1836208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110067</xdr:colOff>
      <xdr:row>100</xdr:row>
      <xdr:rowOff>152401</xdr:rowOff>
    </xdr:from>
    <xdr:to>
      <xdr:col>12</xdr:col>
      <xdr:colOff>251615</xdr:colOff>
      <xdr:row>101</xdr:row>
      <xdr:rowOff>127673</xdr:rowOff>
    </xdr:to>
    <xdr:sp macro="" textlink="">
      <xdr:nvSpPr>
        <xdr:cNvPr id="3084" name="6-Point Star 717">
          <a:extLst>
            <a:ext uri="{FF2B5EF4-FFF2-40B4-BE49-F238E27FC236}">
              <a16:creationId xmlns:a16="http://schemas.microsoft.com/office/drawing/2014/main" id="{7971B26F-F1EB-4574-97A7-0C27090F6491}"/>
            </a:ext>
          </a:extLst>
        </xdr:cNvPr>
        <xdr:cNvSpPr/>
      </xdr:nvSpPr>
      <xdr:spPr>
        <a:xfrm>
          <a:off x="4047067" y="203369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110066</xdr:colOff>
      <xdr:row>100</xdr:row>
      <xdr:rowOff>127001</xdr:rowOff>
    </xdr:from>
    <xdr:to>
      <xdr:col>24</xdr:col>
      <xdr:colOff>251614</xdr:colOff>
      <xdr:row>101</xdr:row>
      <xdr:rowOff>102273</xdr:rowOff>
    </xdr:to>
    <xdr:sp macro="" textlink="">
      <xdr:nvSpPr>
        <xdr:cNvPr id="3643" name="6-Point Star 717">
          <a:extLst>
            <a:ext uri="{FF2B5EF4-FFF2-40B4-BE49-F238E27FC236}">
              <a16:creationId xmlns:a16="http://schemas.microsoft.com/office/drawing/2014/main" id="{99C72226-228D-4000-B890-1B34439C26C6}"/>
            </a:ext>
          </a:extLst>
        </xdr:cNvPr>
        <xdr:cNvSpPr/>
      </xdr:nvSpPr>
      <xdr:spPr>
        <a:xfrm>
          <a:off x="7992533" y="2031153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110068</xdr:colOff>
      <xdr:row>100</xdr:row>
      <xdr:rowOff>93134</xdr:rowOff>
    </xdr:from>
    <xdr:to>
      <xdr:col>20</xdr:col>
      <xdr:colOff>251616</xdr:colOff>
      <xdr:row>101</xdr:row>
      <xdr:rowOff>68406</xdr:rowOff>
    </xdr:to>
    <xdr:sp macro="" textlink="">
      <xdr:nvSpPr>
        <xdr:cNvPr id="3644" name="6-Point Star 717">
          <a:extLst>
            <a:ext uri="{FF2B5EF4-FFF2-40B4-BE49-F238E27FC236}">
              <a16:creationId xmlns:a16="http://schemas.microsoft.com/office/drawing/2014/main" id="{76ECBFFB-49D3-4ECB-A454-A3DFDCADFF3E}"/>
            </a:ext>
          </a:extLst>
        </xdr:cNvPr>
        <xdr:cNvSpPr/>
      </xdr:nvSpPr>
      <xdr:spPr>
        <a:xfrm>
          <a:off x="6705601" y="2027766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14</xdr:col>
      <xdr:colOff>110069</xdr:colOff>
      <xdr:row>100</xdr:row>
      <xdr:rowOff>101600</xdr:rowOff>
    </xdr:from>
    <xdr:to>
      <xdr:col>14</xdr:col>
      <xdr:colOff>251617</xdr:colOff>
      <xdr:row>101</xdr:row>
      <xdr:rowOff>76872</xdr:rowOff>
    </xdr:to>
    <xdr:sp macro="" textlink="">
      <xdr:nvSpPr>
        <xdr:cNvPr id="3645" name="6-Point Star 717">
          <a:extLst>
            <a:ext uri="{FF2B5EF4-FFF2-40B4-BE49-F238E27FC236}">
              <a16:creationId xmlns:a16="http://schemas.microsoft.com/office/drawing/2014/main" id="{412DCE40-047F-4925-B459-37726C9DCFC3}"/>
            </a:ext>
          </a:extLst>
        </xdr:cNvPr>
        <xdr:cNvSpPr/>
      </xdr:nvSpPr>
      <xdr:spPr>
        <a:xfrm>
          <a:off x="4690536" y="2028613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124888</xdr:colOff>
      <xdr:row>100</xdr:row>
      <xdr:rowOff>110067</xdr:rowOff>
    </xdr:from>
    <xdr:to>
      <xdr:col>16</xdr:col>
      <xdr:colOff>266436</xdr:colOff>
      <xdr:row>101</xdr:row>
      <xdr:rowOff>85339</xdr:rowOff>
    </xdr:to>
    <xdr:sp macro="" textlink="">
      <xdr:nvSpPr>
        <xdr:cNvPr id="3646" name="6-Point Star 717">
          <a:extLst>
            <a:ext uri="{FF2B5EF4-FFF2-40B4-BE49-F238E27FC236}">
              <a16:creationId xmlns:a16="http://schemas.microsoft.com/office/drawing/2014/main" id="{BA2F013F-7DDE-4B70-A262-B88EECEB388B}"/>
            </a:ext>
          </a:extLst>
        </xdr:cNvPr>
        <xdr:cNvSpPr/>
      </xdr:nvSpPr>
      <xdr:spPr>
        <a:xfrm>
          <a:off x="5348821"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100</xdr:row>
      <xdr:rowOff>110067</xdr:rowOff>
    </xdr:from>
    <xdr:to>
      <xdr:col>18</xdr:col>
      <xdr:colOff>260081</xdr:colOff>
      <xdr:row>101</xdr:row>
      <xdr:rowOff>85339</xdr:rowOff>
    </xdr:to>
    <xdr:sp macro="" textlink="">
      <xdr:nvSpPr>
        <xdr:cNvPr id="3647" name="6-Point Star 717">
          <a:extLst>
            <a:ext uri="{FF2B5EF4-FFF2-40B4-BE49-F238E27FC236}">
              <a16:creationId xmlns:a16="http://schemas.microsoft.com/office/drawing/2014/main" id="{8B76CD03-BB1C-4858-8581-53C2CAB06D61}"/>
            </a:ext>
          </a:extLst>
        </xdr:cNvPr>
        <xdr:cNvSpPr/>
      </xdr:nvSpPr>
      <xdr:spPr>
        <a:xfrm>
          <a:off x="6070600" y="202946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124888</xdr:colOff>
      <xdr:row>100</xdr:row>
      <xdr:rowOff>82550</xdr:rowOff>
    </xdr:from>
    <xdr:to>
      <xdr:col>22</xdr:col>
      <xdr:colOff>266436</xdr:colOff>
      <xdr:row>101</xdr:row>
      <xdr:rowOff>57822</xdr:rowOff>
    </xdr:to>
    <xdr:sp macro="" textlink="">
      <xdr:nvSpPr>
        <xdr:cNvPr id="3648" name="6-Point Star 717">
          <a:extLst>
            <a:ext uri="{FF2B5EF4-FFF2-40B4-BE49-F238E27FC236}">
              <a16:creationId xmlns:a16="http://schemas.microsoft.com/office/drawing/2014/main" id="{5AD21782-848B-4662-8039-9F308F492352}"/>
            </a:ext>
          </a:extLst>
        </xdr:cNvPr>
        <xdr:cNvSpPr/>
      </xdr:nvSpPr>
      <xdr:spPr>
        <a:xfrm>
          <a:off x="7363888" y="2026708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88124</xdr:colOff>
      <xdr:row>44</xdr:row>
      <xdr:rowOff>175595</xdr:rowOff>
    </xdr:from>
    <xdr:to>
      <xdr:col>6</xdr:col>
      <xdr:colOff>229672</xdr:colOff>
      <xdr:row>45</xdr:row>
      <xdr:rowOff>155101</xdr:rowOff>
    </xdr:to>
    <xdr:sp macro="" textlink="">
      <xdr:nvSpPr>
        <xdr:cNvPr id="3649" name="6-Point Star 717">
          <a:extLst>
            <a:ext uri="{FF2B5EF4-FFF2-40B4-BE49-F238E27FC236}">
              <a16:creationId xmlns:a16="http://schemas.microsoft.com/office/drawing/2014/main" id="{7E47FFD2-E6EB-476E-B342-82BEEB127627}"/>
            </a:ext>
          </a:extLst>
        </xdr:cNvPr>
        <xdr:cNvSpPr/>
      </xdr:nvSpPr>
      <xdr:spPr>
        <a:xfrm>
          <a:off x="1886211" y="9010518"/>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99096</xdr:colOff>
      <xdr:row>44</xdr:row>
      <xdr:rowOff>173090</xdr:rowOff>
    </xdr:from>
    <xdr:to>
      <xdr:col>4</xdr:col>
      <xdr:colOff>240644</xdr:colOff>
      <xdr:row>45</xdr:row>
      <xdr:rowOff>152596</xdr:rowOff>
    </xdr:to>
    <xdr:sp macro="" textlink="">
      <xdr:nvSpPr>
        <xdr:cNvPr id="3656" name="6-Point Star 717">
          <a:extLst>
            <a:ext uri="{FF2B5EF4-FFF2-40B4-BE49-F238E27FC236}">
              <a16:creationId xmlns:a16="http://schemas.microsoft.com/office/drawing/2014/main" id="{001AEE96-B840-4C74-AE96-617022738031}"/>
            </a:ext>
          </a:extLst>
        </xdr:cNvPr>
        <xdr:cNvSpPr/>
      </xdr:nvSpPr>
      <xdr:spPr>
        <a:xfrm>
          <a:off x="1275142" y="9008013"/>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107562</xdr:colOff>
      <xdr:row>36</xdr:row>
      <xdr:rowOff>150195</xdr:rowOff>
    </xdr:from>
    <xdr:to>
      <xdr:col>44</xdr:col>
      <xdr:colOff>249110</xdr:colOff>
      <xdr:row>37</xdr:row>
      <xdr:rowOff>125468</xdr:rowOff>
    </xdr:to>
    <xdr:sp macro="" textlink="">
      <xdr:nvSpPr>
        <xdr:cNvPr id="3657" name="6-Point Star 717">
          <a:extLst>
            <a:ext uri="{FF2B5EF4-FFF2-40B4-BE49-F238E27FC236}">
              <a16:creationId xmlns:a16="http://schemas.microsoft.com/office/drawing/2014/main" id="{DA5E013F-FF8A-40FD-9F88-708BD16972DA}"/>
            </a:ext>
          </a:extLst>
        </xdr:cNvPr>
        <xdr:cNvSpPr/>
      </xdr:nvSpPr>
      <xdr:spPr>
        <a:xfrm>
          <a:off x="14152077" y="7371700"/>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91881</xdr:colOff>
      <xdr:row>44</xdr:row>
      <xdr:rowOff>165876</xdr:rowOff>
    </xdr:from>
    <xdr:to>
      <xdr:col>2</xdr:col>
      <xdr:colOff>233429</xdr:colOff>
      <xdr:row>45</xdr:row>
      <xdr:rowOff>141149</xdr:rowOff>
    </xdr:to>
    <xdr:sp macro="" textlink="">
      <xdr:nvSpPr>
        <xdr:cNvPr id="3658" name="6-Point Star 717">
          <a:extLst>
            <a:ext uri="{FF2B5EF4-FFF2-40B4-BE49-F238E27FC236}">
              <a16:creationId xmlns:a16="http://schemas.microsoft.com/office/drawing/2014/main" id="{CCC2F9FD-D10D-4087-B45B-7BDE2CC7E83F}"/>
            </a:ext>
          </a:extLst>
        </xdr:cNvPr>
        <xdr:cNvSpPr/>
      </xdr:nvSpPr>
      <xdr:spPr>
        <a:xfrm>
          <a:off x="616728" y="9000799"/>
          <a:ext cx="141548" cy="169661"/>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169334</xdr:colOff>
      <xdr:row>111</xdr:row>
      <xdr:rowOff>118534</xdr:rowOff>
    </xdr:from>
    <xdr:to>
      <xdr:col>12</xdr:col>
      <xdr:colOff>233179</xdr:colOff>
      <xdr:row>112</xdr:row>
      <xdr:rowOff>154866</xdr:rowOff>
    </xdr:to>
    <xdr:cxnSp macro="">
      <xdr:nvCxnSpPr>
        <xdr:cNvPr id="3661" name="Elbow Connector 55">
          <a:extLst>
            <a:ext uri="{FF2B5EF4-FFF2-40B4-BE49-F238E27FC236}">
              <a16:creationId xmlns:a16="http://schemas.microsoft.com/office/drawing/2014/main" id="{6AF3FB75-D227-491B-956A-91002FD3BD12}"/>
            </a:ext>
          </a:extLst>
        </xdr:cNvPr>
        <xdr:cNvCxnSpPr/>
      </xdr:nvCxnSpPr>
      <xdr:spPr>
        <a:xfrm rot="16200000" flipH="1">
          <a:off x="3993091" y="22617644"/>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135468</xdr:colOff>
      <xdr:row>111</xdr:row>
      <xdr:rowOff>93134</xdr:rowOff>
    </xdr:from>
    <xdr:to>
      <xdr:col>14</xdr:col>
      <xdr:colOff>199313</xdr:colOff>
      <xdr:row>112</xdr:row>
      <xdr:rowOff>129466</xdr:rowOff>
    </xdr:to>
    <xdr:cxnSp macro="">
      <xdr:nvCxnSpPr>
        <xdr:cNvPr id="3663" name="Elbow Connector 55">
          <a:extLst>
            <a:ext uri="{FF2B5EF4-FFF2-40B4-BE49-F238E27FC236}">
              <a16:creationId xmlns:a16="http://schemas.microsoft.com/office/drawing/2014/main" id="{51742D0E-7077-4FEE-A953-E297D7FA95AE}"/>
            </a:ext>
          </a:extLst>
        </xdr:cNvPr>
        <xdr:cNvCxnSpPr/>
      </xdr:nvCxnSpPr>
      <xdr:spPr>
        <a:xfrm rot="16200000" flipH="1">
          <a:off x="4602692" y="22592244"/>
          <a:ext cx="290332" cy="63845"/>
        </a:xfrm>
        <a:prstGeom prst="bentConnector3">
          <a:avLst>
            <a:gd name="adj1" fmla="val 58749"/>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143934</xdr:colOff>
      <xdr:row>111</xdr:row>
      <xdr:rowOff>110067</xdr:rowOff>
    </xdr:from>
    <xdr:to>
      <xdr:col>16</xdr:col>
      <xdr:colOff>207779</xdr:colOff>
      <xdr:row>112</xdr:row>
      <xdr:rowOff>146399</xdr:rowOff>
    </xdr:to>
    <xdr:cxnSp macro="">
      <xdr:nvCxnSpPr>
        <xdr:cNvPr id="3665" name="Elbow Connector 55">
          <a:extLst>
            <a:ext uri="{FF2B5EF4-FFF2-40B4-BE49-F238E27FC236}">
              <a16:creationId xmlns:a16="http://schemas.microsoft.com/office/drawing/2014/main" id="{4389A375-7769-41EE-86EC-88DBD0A4DA93}"/>
            </a:ext>
          </a:extLst>
        </xdr:cNvPr>
        <xdr:cNvCxnSpPr/>
      </xdr:nvCxnSpPr>
      <xdr:spPr>
        <a:xfrm rot="16200000" flipH="1">
          <a:off x="5254624" y="22609177"/>
          <a:ext cx="290332" cy="63845"/>
        </a:xfrm>
        <a:prstGeom prst="bentConnector3">
          <a:avLst>
            <a:gd name="adj1" fmla="val 61665"/>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101600</xdr:colOff>
      <xdr:row>100</xdr:row>
      <xdr:rowOff>135467</xdr:rowOff>
    </xdr:from>
    <xdr:to>
      <xdr:col>28</xdr:col>
      <xdr:colOff>243148</xdr:colOff>
      <xdr:row>101</xdr:row>
      <xdr:rowOff>110739</xdr:rowOff>
    </xdr:to>
    <xdr:sp macro="" textlink="">
      <xdr:nvSpPr>
        <xdr:cNvPr id="3662" name="6-Point Star 717">
          <a:extLst>
            <a:ext uri="{FF2B5EF4-FFF2-40B4-BE49-F238E27FC236}">
              <a16:creationId xmlns:a16="http://schemas.microsoft.com/office/drawing/2014/main" id="{5C389F8B-1870-41C9-B511-7705C8996F8A}"/>
            </a:ext>
          </a:extLst>
        </xdr:cNvPr>
        <xdr:cNvSpPr/>
      </xdr:nvSpPr>
      <xdr:spPr>
        <a:xfrm>
          <a:off x="9296400" y="20320000"/>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118533</xdr:colOff>
      <xdr:row>111</xdr:row>
      <xdr:rowOff>25400</xdr:rowOff>
    </xdr:from>
    <xdr:to>
      <xdr:col>18</xdr:col>
      <xdr:colOff>213784</xdr:colOff>
      <xdr:row>112</xdr:row>
      <xdr:rowOff>124537</xdr:rowOff>
    </xdr:to>
    <xdr:cxnSp macro="">
      <xdr:nvCxnSpPr>
        <xdr:cNvPr id="3664" name="Elbow Connector 55">
          <a:extLst>
            <a:ext uri="{FF2B5EF4-FFF2-40B4-BE49-F238E27FC236}">
              <a16:creationId xmlns:a16="http://schemas.microsoft.com/office/drawing/2014/main" id="{A8019E57-72DF-4EA9-BF7A-76903E2E2C24}"/>
            </a:ext>
          </a:extLst>
        </xdr:cNvPr>
        <xdr:cNvCxnSpPr/>
      </xdr:nvCxnSpPr>
      <xdr:spPr>
        <a:xfrm rot="16200000" flipH="1">
          <a:off x="5941657"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160866</xdr:colOff>
      <xdr:row>111</xdr:row>
      <xdr:rowOff>25400</xdr:rowOff>
    </xdr:from>
    <xdr:to>
      <xdr:col>22</xdr:col>
      <xdr:colOff>256117</xdr:colOff>
      <xdr:row>112</xdr:row>
      <xdr:rowOff>124537</xdr:rowOff>
    </xdr:to>
    <xdr:cxnSp macro="">
      <xdr:nvCxnSpPr>
        <xdr:cNvPr id="3666" name="Elbow Connector 55">
          <a:extLst>
            <a:ext uri="{FF2B5EF4-FFF2-40B4-BE49-F238E27FC236}">
              <a16:creationId xmlns:a16="http://schemas.microsoft.com/office/drawing/2014/main" id="{47DAA7D5-25E7-4AE9-A40A-B99F2B846CB5}"/>
            </a:ext>
          </a:extLst>
        </xdr:cNvPr>
        <xdr:cNvCxnSpPr/>
      </xdr:nvCxnSpPr>
      <xdr:spPr>
        <a:xfrm rot="16200000" flipH="1">
          <a:off x="7270923" y="22540210"/>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111</xdr:row>
      <xdr:rowOff>16934</xdr:rowOff>
    </xdr:from>
    <xdr:to>
      <xdr:col>24</xdr:col>
      <xdr:colOff>247651</xdr:colOff>
      <xdr:row>112</xdr:row>
      <xdr:rowOff>116071</xdr:rowOff>
    </xdr:to>
    <xdr:cxnSp macro="">
      <xdr:nvCxnSpPr>
        <xdr:cNvPr id="3667" name="Elbow Connector 55">
          <a:extLst>
            <a:ext uri="{FF2B5EF4-FFF2-40B4-BE49-F238E27FC236}">
              <a16:creationId xmlns:a16="http://schemas.microsoft.com/office/drawing/2014/main" id="{8BF5E7B6-4318-4029-9688-A158B82AD8C5}"/>
            </a:ext>
          </a:extLst>
        </xdr:cNvPr>
        <xdr:cNvCxnSpPr/>
      </xdr:nvCxnSpPr>
      <xdr:spPr>
        <a:xfrm rot="16200000" flipH="1">
          <a:off x="7905924" y="225317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160867</xdr:colOff>
      <xdr:row>111</xdr:row>
      <xdr:rowOff>16933</xdr:rowOff>
    </xdr:from>
    <xdr:to>
      <xdr:col>26</xdr:col>
      <xdr:colOff>256118</xdr:colOff>
      <xdr:row>112</xdr:row>
      <xdr:rowOff>116070</xdr:rowOff>
    </xdr:to>
    <xdr:cxnSp macro="">
      <xdr:nvCxnSpPr>
        <xdr:cNvPr id="3668" name="Elbow Connector 55">
          <a:extLst>
            <a:ext uri="{FF2B5EF4-FFF2-40B4-BE49-F238E27FC236}">
              <a16:creationId xmlns:a16="http://schemas.microsoft.com/office/drawing/2014/main" id="{C24E953E-31E2-415C-A603-C000E44C16E7}"/>
            </a:ext>
          </a:extLst>
        </xdr:cNvPr>
        <xdr:cNvCxnSpPr/>
      </xdr:nvCxnSpPr>
      <xdr:spPr>
        <a:xfrm rot="16200000" flipH="1">
          <a:off x="8557857" y="22531743"/>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135467</xdr:colOff>
      <xdr:row>111</xdr:row>
      <xdr:rowOff>42334</xdr:rowOff>
    </xdr:from>
    <xdr:to>
      <xdr:col>28</xdr:col>
      <xdr:colOff>230718</xdr:colOff>
      <xdr:row>112</xdr:row>
      <xdr:rowOff>141471</xdr:rowOff>
    </xdr:to>
    <xdr:cxnSp macro="">
      <xdr:nvCxnSpPr>
        <xdr:cNvPr id="3669" name="Elbow Connector 55">
          <a:extLst>
            <a:ext uri="{FF2B5EF4-FFF2-40B4-BE49-F238E27FC236}">
              <a16:creationId xmlns:a16="http://schemas.microsoft.com/office/drawing/2014/main" id="{6B0E40C2-3246-4693-B9F0-B0F6BC0C1312}"/>
            </a:ext>
          </a:extLst>
        </xdr:cNvPr>
        <xdr:cNvCxnSpPr/>
      </xdr:nvCxnSpPr>
      <xdr:spPr>
        <a:xfrm rot="16200000" flipH="1">
          <a:off x="9201324" y="22557144"/>
          <a:ext cx="353137"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186268</xdr:colOff>
      <xdr:row>111</xdr:row>
      <xdr:rowOff>110068</xdr:rowOff>
    </xdr:from>
    <xdr:to>
      <xdr:col>44</xdr:col>
      <xdr:colOff>250113</xdr:colOff>
      <xdr:row>112</xdr:row>
      <xdr:rowOff>146400</xdr:rowOff>
    </xdr:to>
    <xdr:cxnSp macro="">
      <xdr:nvCxnSpPr>
        <xdr:cNvPr id="3670" name="Elbow Connector 55">
          <a:extLst>
            <a:ext uri="{FF2B5EF4-FFF2-40B4-BE49-F238E27FC236}">
              <a16:creationId xmlns:a16="http://schemas.microsoft.com/office/drawing/2014/main" id="{E98A66A3-3B72-42E2-8D6E-70F72FF4B228}"/>
            </a:ext>
          </a:extLst>
        </xdr:cNvPr>
        <xdr:cNvCxnSpPr/>
      </xdr:nvCxnSpPr>
      <xdr:spPr>
        <a:xfrm rot="16200000" flipH="1">
          <a:off x="14601825" y="22609178"/>
          <a:ext cx="290332" cy="63845"/>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135468</xdr:colOff>
      <xdr:row>119</xdr:row>
      <xdr:rowOff>118535</xdr:rowOff>
    </xdr:from>
    <xdr:to>
      <xdr:col>2</xdr:col>
      <xdr:colOff>199313</xdr:colOff>
      <xdr:row>120</xdr:row>
      <xdr:rowOff>154867</xdr:rowOff>
    </xdr:to>
    <xdr:cxnSp macro="">
      <xdr:nvCxnSpPr>
        <xdr:cNvPr id="3671" name="Elbow Connector 55">
          <a:extLst>
            <a:ext uri="{FF2B5EF4-FFF2-40B4-BE49-F238E27FC236}">
              <a16:creationId xmlns:a16="http://schemas.microsoft.com/office/drawing/2014/main" id="{ADDAEEAA-61D2-48FB-98E6-9F24F94E5AF5}"/>
            </a:ext>
          </a:extLst>
        </xdr:cNvPr>
        <xdr:cNvCxnSpPr/>
      </xdr:nvCxnSpPr>
      <xdr:spPr>
        <a:xfrm rot="16200000" flipH="1">
          <a:off x="564092" y="24234778"/>
          <a:ext cx="290332"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169334</xdr:colOff>
      <xdr:row>101</xdr:row>
      <xdr:rowOff>76200</xdr:rowOff>
    </xdr:from>
    <xdr:to>
      <xdr:col>30</xdr:col>
      <xdr:colOff>186267</xdr:colOff>
      <xdr:row>102</xdr:row>
      <xdr:rowOff>50800</xdr:rowOff>
    </xdr:to>
    <xdr:sp macro="" textlink="">
      <xdr:nvSpPr>
        <xdr:cNvPr id="3673" name="Freeform 10707">
          <a:extLst>
            <a:ext uri="{FF2B5EF4-FFF2-40B4-BE49-F238E27FC236}">
              <a16:creationId xmlns:a16="http://schemas.microsoft.com/office/drawing/2014/main" id="{A85BF39F-E150-45E4-8821-A91495828699}"/>
            </a:ext>
          </a:extLst>
        </xdr:cNvPr>
        <xdr:cNvSpPr>
          <a:spLocks/>
        </xdr:cNvSpPr>
      </xdr:nvSpPr>
      <xdr:spPr bwMode="auto">
        <a:xfrm>
          <a:off x="9364134" y="204554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30</xdr:col>
      <xdr:colOff>177801</xdr:colOff>
      <xdr:row>101</xdr:row>
      <xdr:rowOff>67733</xdr:rowOff>
    </xdr:from>
    <xdr:to>
      <xdr:col>32</xdr:col>
      <xdr:colOff>169335</xdr:colOff>
      <xdr:row>102</xdr:row>
      <xdr:rowOff>42333</xdr:rowOff>
    </xdr:to>
    <xdr:sp macro="" textlink="">
      <xdr:nvSpPr>
        <xdr:cNvPr id="3674" name="Freeform 10707">
          <a:extLst>
            <a:ext uri="{FF2B5EF4-FFF2-40B4-BE49-F238E27FC236}">
              <a16:creationId xmlns:a16="http://schemas.microsoft.com/office/drawing/2014/main" id="{1AA81175-7B9D-496B-92CF-722CFD0B4325}"/>
            </a:ext>
          </a:extLst>
        </xdr:cNvPr>
        <xdr:cNvSpPr>
          <a:spLocks/>
        </xdr:cNvSpPr>
      </xdr:nvSpPr>
      <xdr:spPr bwMode="auto">
        <a:xfrm>
          <a:off x="10016068" y="20447000"/>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32</xdr:col>
      <xdr:colOff>186267</xdr:colOff>
      <xdr:row>101</xdr:row>
      <xdr:rowOff>50800</xdr:rowOff>
    </xdr:from>
    <xdr:to>
      <xdr:col>34</xdr:col>
      <xdr:colOff>203200</xdr:colOff>
      <xdr:row>102</xdr:row>
      <xdr:rowOff>42333</xdr:rowOff>
    </xdr:to>
    <xdr:sp macro="" textlink="">
      <xdr:nvSpPr>
        <xdr:cNvPr id="3675" name="Freeform 10707">
          <a:extLst>
            <a:ext uri="{FF2B5EF4-FFF2-40B4-BE49-F238E27FC236}">
              <a16:creationId xmlns:a16="http://schemas.microsoft.com/office/drawing/2014/main" id="{CD04D76F-B705-4EC0-9C01-4210BA41A504}"/>
            </a:ext>
          </a:extLst>
        </xdr:cNvPr>
        <xdr:cNvSpPr>
          <a:spLocks/>
        </xdr:cNvSpPr>
      </xdr:nvSpPr>
      <xdr:spPr bwMode="auto">
        <a:xfrm>
          <a:off x="10693400"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34</xdr:col>
      <xdr:colOff>186267</xdr:colOff>
      <xdr:row>101</xdr:row>
      <xdr:rowOff>50800</xdr:rowOff>
    </xdr:from>
    <xdr:to>
      <xdr:col>36</xdr:col>
      <xdr:colOff>203200</xdr:colOff>
      <xdr:row>102</xdr:row>
      <xdr:rowOff>42333</xdr:rowOff>
    </xdr:to>
    <xdr:sp macro="" textlink="">
      <xdr:nvSpPr>
        <xdr:cNvPr id="3676" name="Freeform 10707">
          <a:extLst>
            <a:ext uri="{FF2B5EF4-FFF2-40B4-BE49-F238E27FC236}">
              <a16:creationId xmlns:a16="http://schemas.microsoft.com/office/drawing/2014/main" id="{A226C299-193F-41E6-922E-C61C3D8D625A}"/>
            </a:ext>
          </a:extLst>
        </xdr:cNvPr>
        <xdr:cNvSpPr>
          <a:spLocks/>
        </xdr:cNvSpPr>
      </xdr:nvSpPr>
      <xdr:spPr bwMode="auto">
        <a:xfrm>
          <a:off x="11336867" y="20430067"/>
          <a:ext cx="660400" cy="186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36</xdr:col>
      <xdr:colOff>220133</xdr:colOff>
      <xdr:row>101</xdr:row>
      <xdr:rowOff>50800</xdr:rowOff>
    </xdr:from>
    <xdr:to>
      <xdr:col>38</xdr:col>
      <xdr:colOff>194733</xdr:colOff>
      <xdr:row>102</xdr:row>
      <xdr:rowOff>25400</xdr:rowOff>
    </xdr:to>
    <xdr:sp macro="" textlink="">
      <xdr:nvSpPr>
        <xdr:cNvPr id="3677" name="Freeform 10707">
          <a:extLst>
            <a:ext uri="{FF2B5EF4-FFF2-40B4-BE49-F238E27FC236}">
              <a16:creationId xmlns:a16="http://schemas.microsoft.com/office/drawing/2014/main" id="{805061A4-20E7-4D7F-878C-52073750A06C}"/>
            </a:ext>
          </a:extLst>
        </xdr:cNvPr>
        <xdr:cNvSpPr>
          <a:spLocks/>
        </xdr:cNvSpPr>
      </xdr:nvSpPr>
      <xdr:spPr bwMode="auto">
        <a:xfrm>
          <a:off x="12014200" y="20430067"/>
          <a:ext cx="660400" cy="1693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38</xdr:col>
      <xdr:colOff>177801</xdr:colOff>
      <xdr:row>101</xdr:row>
      <xdr:rowOff>50800</xdr:rowOff>
    </xdr:from>
    <xdr:to>
      <xdr:col>40</xdr:col>
      <xdr:colOff>194735</xdr:colOff>
      <xdr:row>102</xdr:row>
      <xdr:rowOff>16933</xdr:rowOff>
    </xdr:to>
    <xdr:sp macro="" textlink="">
      <xdr:nvSpPr>
        <xdr:cNvPr id="3678" name="Freeform 10707">
          <a:extLst>
            <a:ext uri="{FF2B5EF4-FFF2-40B4-BE49-F238E27FC236}">
              <a16:creationId xmlns:a16="http://schemas.microsoft.com/office/drawing/2014/main" id="{BCB5AFDB-9CEC-443A-AA1A-4EB2FC19EBD6}"/>
            </a:ext>
          </a:extLst>
        </xdr:cNvPr>
        <xdr:cNvSpPr>
          <a:spLocks/>
        </xdr:cNvSpPr>
      </xdr:nvSpPr>
      <xdr:spPr bwMode="auto">
        <a:xfrm>
          <a:off x="12657668" y="20430067"/>
          <a:ext cx="660400" cy="1608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40</xdr:col>
      <xdr:colOff>186268</xdr:colOff>
      <xdr:row>101</xdr:row>
      <xdr:rowOff>50800</xdr:rowOff>
    </xdr:from>
    <xdr:to>
      <xdr:col>42</xdr:col>
      <xdr:colOff>203201</xdr:colOff>
      <xdr:row>102</xdr:row>
      <xdr:rowOff>16932</xdr:rowOff>
    </xdr:to>
    <xdr:sp macro="" textlink="">
      <xdr:nvSpPr>
        <xdr:cNvPr id="3679" name="Freeform 10707">
          <a:extLst>
            <a:ext uri="{FF2B5EF4-FFF2-40B4-BE49-F238E27FC236}">
              <a16:creationId xmlns:a16="http://schemas.microsoft.com/office/drawing/2014/main" id="{F7EA05C1-6E1F-4D0D-B333-A67905DBF353}"/>
            </a:ext>
          </a:extLst>
        </xdr:cNvPr>
        <xdr:cNvSpPr>
          <a:spLocks/>
        </xdr:cNvSpPr>
      </xdr:nvSpPr>
      <xdr:spPr bwMode="auto">
        <a:xfrm>
          <a:off x="13309601" y="20430067"/>
          <a:ext cx="660400" cy="1608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194733</xdr:colOff>
      <xdr:row>101</xdr:row>
      <xdr:rowOff>50799</xdr:rowOff>
    </xdr:from>
    <xdr:to>
      <xdr:col>44</xdr:col>
      <xdr:colOff>194732</xdr:colOff>
      <xdr:row>102</xdr:row>
      <xdr:rowOff>25400</xdr:rowOff>
    </xdr:to>
    <xdr:sp macro="" textlink="">
      <xdr:nvSpPr>
        <xdr:cNvPr id="3680" name="Freeform 10707">
          <a:extLst>
            <a:ext uri="{FF2B5EF4-FFF2-40B4-BE49-F238E27FC236}">
              <a16:creationId xmlns:a16="http://schemas.microsoft.com/office/drawing/2014/main" id="{6E503F8E-85EB-42AF-B7AF-AD7A9C5A8E5D}"/>
            </a:ext>
          </a:extLst>
        </xdr:cNvPr>
        <xdr:cNvSpPr>
          <a:spLocks/>
        </xdr:cNvSpPr>
      </xdr:nvSpPr>
      <xdr:spPr bwMode="auto">
        <a:xfrm>
          <a:off x="13961533" y="20430066"/>
          <a:ext cx="761999" cy="16933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44</xdr:col>
      <xdr:colOff>194734</xdr:colOff>
      <xdr:row>101</xdr:row>
      <xdr:rowOff>67732</xdr:rowOff>
    </xdr:from>
    <xdr:to>
      <xdr:col>45</xdr:col>
      <xdr:colOff>287868</xdr:colOff>
      <xdr:row>101</xdr:row>
      <xdr:rowOff>186265</xdr:rowOff>
    </xdr:to>
    <xdr:sp macro="" textlink="">
      <xdr:nvSpPr>
        <xdr:cNvPr id="3681" name="Freeform 10707">
          <a:extLst>
            <a:ext uri="{FF2B5EF4-FFF2-40B4-BE49-F238E27FC236}">
              <a16:creationId xmlns:a16="http://schemas.microsoft.com/office/drawing/2014/main" id="{BEE9EEE9-CFEE-4E57-BF35-601134E9F64B}"/>
            </a:ext>
          </a:extLst>
        </xdr:cNvPr>
        <xdr:cNvSpPr>
          <a:spLocks/>
        </xdr:cNvSpPr>
      </xdr:nvSpPr>
      <xdr:spPr bwMode="auto">
        <a:xfrm>
          <a:off x="14723534" y="20446999"/>
          <a:ext cx="474134" cy="11853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xdr:col>
      <xdr:colOff>25401</xdr:colOff>
      <xdr:row>109</xdr:row>
      <xdr:rowOff>64347</xdr:rowOff>
    </xdr:from>
    <xdr:to>
      <xdr:col>2</xdr:col>
      <xdr:colOff>160867</xdr:colOff>
      <xdr:row>109</xdr:row>
      <xdr:rowOff>177800</xdr:rowOff>
    </xdr:to>
    <xdr:sp macro="" textlink="">
      <xdr:nvSpPr>
        <xdr:cNvPr id="3682" name="Freeform 10707">
          <a:extLst>
            <a:ext uri="{FF2B5EF4-FFF2-40B4-BE49-F238E27FC236}">
              <a16:creationId xmlns:a16="http://schemas.microsoft.com/office/drawing/2014/main" id="{69F09843-A36F-43D1-ACD0-565B0B108019}"/>
            </a:ext>
          </a:extLst>
        </xdr:cNvPr>
        <xdr:cNvSpPr>
          <a:spLocks/>
        </xdr:cNvSpPr>
      </xdr:nvSpPr>
      <xdr:spPr bwMode="auto">
        <a:xfrm>
          <a:off x="270934" y="22060747"/>
          <a:ext cx="431800" cy="11345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xdr:col>
      <xdr:colOff>106101</xdr:colOff>
      <xdr:row>119</xdr:row>
      <xdr:rowOff>96455</xdr:rowOff>
    </xdr:from>
    <xdr:to>
      <xdr:col>4</xdr:col>
      <xdr:colOff>169946</xdr:colOff>
      <xdr:row>120</xdr:row>
      <xdr:rowOff>132787</xdr:rowOff>
    </xdr:to>
    <xdr:cxnSp macro="">
      <xdr:nvCxnSpPr>
        <xdr:cNvPr id="3685" name="Elbow Connector 55">
          <a:extLst>
            <a:ext uri="{FF2B5EF4-FFF2-40B4-BE49-F238E27FC236}">
              <a16:creationId xmlns:a16="http://schemas.microsoft.com/office/drawing/2014/main" id="{A6FE2CCF-14D1-4D2F-AB80-5454719510C9}"/>
            </a:ext>
          </a:extLst>
        </xdr:cNvPr>
        <xdr:cNvCxnSpPr/>
      </xdr:nvCxnSpPr>
      <xdr:spPr>
        <a:xfrm rot="16200000" flipH="1">
          <a:off x="1200161" y="23984420"/>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154329</xdr:colOff>
      <xdr:row>119</xdr:row>
      <xdr:rowOff>86810</xdr:rowOff>
    </xdr:from>
    <xdr:to>
      <xdr:col>6</xdr:col>
      <xdr:colOff>218174</xdr:colOff>
      <xdr:row>120</xdr:row>
      <xdr:rowOff>123142</xdr:rowOff>
    </xdr:to>
    <xdr:cxnSp macro="">
      <xdr:nvCxnSpPr>
        <xdr:cNvPr id="3686" name="Elbow Connector 55">
          <a:extLst>
            <a:ext uri="{FF2B5EF4-FFF2-40B4-BE49-F238E27FC236}">
              <a16:creationId xmlns:a16="http://schemas.microsoft.com/office/drawing/2014/main" id="{8FBDBBF1-D011-4190-9B5F-90F0C7CFE29C}"/>
            </a:ext>
          </a:extLst>
        </xdr:cNvPr>
        <xdr:cNvCxnSpPr/>
      </xdr:nvCxnSpPr>
      <xdr:spPr>
        <a:xfrm rot="16200000" flipH="1">
          <a:off x="1894642"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163974</xdr:colOff>
      <xdr:row>119</xdr:row>
      <xdr:rowOff>106101</xdr:rowOff>
    </xdr:from>
    <xdr:to>
      <xdr:col>8</xdr:col>
      <xdr:colOff>227819</xdr:colOff>
      <xdr:row>120</xdr:row>
      <xdr:rowOff>142433</xdr:rowOff>
    </xdr:to>
    <xdr:cxnSp macro="">
      <xdr:nvCxnSpPr>
        <xdr:cNvPr id="3687" name="Elbow Connector 55">
          <a:extLst>
            <a:ext uri="{FF2B5EF4-FFF2-40B4-BE49-F238E27FC236}">
              <a16:creationId xmlns:a16="http://schemas.microsoft.com/office/drawing/2014/main" id="{D62EB035-77A6-4164-8C2E-1097F9774932}"/>
            </a:ext>
          </a:extLst>
        </xdr:cNvPr>
        <xdr:cNvCxnSpPr/>
      </xdr:nvCxnSpPr>
      <xdr:spPr>
        <a:xfrm rot="16200000" flipH="1">
          <a:off x="2569832" y="23994066"/>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144683</xdr:colOff>
      <xdr:row>119</xdr:row>
      <xdr:rowOff>86810</xdr:rowOff>
    </xdr:from>
    <xdr:to>
      <xdr:col>10</xdr:col>
      <xdr:colOff>208528</xdr:colOff>
      <xdr:row>120</xdr:row>
      <xdr:rowOff>123142</xdr:rowOff>
    </xdr:to>
    <xdr:cxnSp macro="">
      <xdr:nvCxnSpPr>
        <xdr:cNvPr id="3688" name="Elbow Connector 55">
          <a:extLst>
            <a:ext uri="{FF2B5EF4-FFF2-40B4-BE49-F238E27FC236}">
              <a16:creationId xmlns:a16="http://schemas.microsoft.com/office/drawing/2014/main" id="{667AB8B6-7B22-4BC8-8EB7-BE7C10A266F5}"/>
            </a:ext>
          </a:extLst>
        </xdr:cNvPr>
        <xdr:cNvCxnSpPr/>
      </xdr:nvCxnSpPr>
      <xdr:spPr>
        <a:xfrm rot="16200000" flipH="1">
          <a:off x="3302895" y="23974775"/>
          <a:ext cx="287117" cy="63845"/>
        </a:xfrm>
        <a:prstGeom prst="bentConnector3">
          <a:avLst>
            <a:gd name="adj1" fmla="val 47084"/>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115747</xdr:colOff>
      <xdr:row>119</xdr:row>
      <xdr:rowOff>86810</xdr:rowOff>
    </xdr:from>
    <xdr:to>
      <xdr:col>14</xdr:col>
      <xdr:colOff>191555</xdr:colOff>
      <xdr:row>120</xdr:row>
      <xdr:rowOff>137347</xdr:rowOff>
    </xdr:to>
    <xdr:cxnSp macro="">
      <xdr:nvCxnSpPr>
        <xdr:cNvPr id="3699" name="Elbow Connector 55">
          <a:extLst>
            <a:ext uri="{FF2B5EF4-FFF2-40B4-BE49-F238E27FC236}">
              <a16:creationId xmlns:a16="http://schemas.microsoft.com/office/drawing/2014/main" id="{DFFA2B93-F1A4-4837-BC51-B14311FBBE77}"/>
            </a:ext>
          </a:extLst>
        </xdr:cNvPr>
        <xdr:cNvCxnSpPr/>
      </xdr:nvCxnSpPr>
      <xdr:spPr>
        <a:xfrm rot="16200000" flipH="1">
          <a:off x="4594281"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135038</xdr:colOff>
      <xdr:row>119</xdr:row>
      <xdr:rowOff>77164</xdr:rowOff>
    </xdr:from>
    <xdr:to>
      <xdr:col>16</xdr:col>
      <xdr:colOff>210846</xdr:colOff>
      <xdr:row>120</xdr:row>
      <xdr:rowOff>127701</xdr:rowOff>
    </xdr:to>
    <xdr:cxnSp macro="">
      <xdr:nvCxnSpPr>
        <xdr:cNvPr id="3700" name="Elbow Connector 55">
          <a:extLst>
            <a:ext uri="{FF2B5EF4-FFF2-40B4-BE49-F238E27FC236}">
              <a16:creationId xmlns:a16="http://schemas.microsoft.com/office/drawing/2014/main" id="{FCDAB8B4-9E41-4DAF-84F2-4F7FE21B99EB}"/>
            </a:ext>
          </a:extLst>
        </xdr:cNvPr>
        <xdr:cNvCxnSpPr/>
      </xdr:nvCxnSpPr>
      <xdr:spPr>
        <a:xfrm rot="16200000" flipH="1">
          <a:off x="5259825" y="23966250"/>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115746</xdr:colOff>
      <xdr:row>119</xdr:row>
      <xdr:rowOff>86810</xdr:rowOff>
    </xdr:from>
    <xdr:to>
      <xdr:col>18</xdr:col>
      <xdr:colOff>191554</xdr:colOff>
      <xdr:row>120</xdr:row>
      <xdr:rowOff>137347</xdr:rowOff>
    </xdr:to>
    <xdr:cxnSp macro="">
      <xdr:nvCxnSpPr>
        <xdr:cNvPr id="3701" name="Elbow Connector 55">
          <a:extLst>
            <a:ext uri="{FF2B5EF4-FFF2-40B4-BE49-F238E27FC236}">
              <a16:creationId xmlns:a16="http://schemas.microsoft.com/office/drawing/2014/main" id="{6875A63E-E132-4FD9-99AD-F86766BFAF9D}"/>
            </a:ext>
          </a:extLst>
        </xdr:cNvPr>
        <xdr:cNvCxnSpPr/>
      </xdr:nvCxnSpPr>
      <xdr:spPr>
        <a:xfrm rot="16200000" flipH="1">
          <a:off x="5973597" y="2397589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119</xdr:row>
      <xdr:rowOff>67520</xdr:rowOff>
    </xdr:from>
    <xdr:to>
      <xdr:col>20</xdr:col>
      <xdr:colOff>239783</xdr:colOff>
      <xdr:row>120</xdr:row>
      <xdr:rowOff>118057</xdr:rowOff>
    </xdr:to>
    <xdr:cxnSp macro="">
      <xdr:nvCxnSpPr>
        <xdr:cNvPr id="3706" name="Elbow Connector 55">
          <a:extLst>
            <a:ext uri="{FF2B5EF4-FFF2-40B4-BE49-F238E27FC236}">
              <a16:creationId xmlns:a16="http://schemas.microsoft.com/office/drawing/2014/main" id="{8BD11CAF-2628-47D9-8EF0-74F7A4ECE67A}"/>
            </a:ext>
          </a:extLst>
        </xdr:cNvPr>
        <xdr:cNvCxnSpPr/>
      </xdr:nvCxnSpPr>
      <xdr:spPr>
        <a:xfrm rot="16200000" flipH="1">
          <a:off x="6668079" y="2395660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125392</xdr:colOff>
      <xdr:row>119</xdr:row>
      <xdr:rowOff>48228</xdr:rowOff>
    </xdr:from>
    <xdr:to>
      <xdr:col>26</xdr:col>
      <xdr:colOff>220643</xdr:colOff>
      <xdr:row>120</xdr:row>
      <xdr:rowOff>147366</xdr:rowOff>
    </xdr:to>
    <xdr:cxnSp macro="">
      <xdr:nvCxnSpPr>
        <xdr:cNvPr id="3641" name="Elbow Connector 55">
          <a:extLst>
            <a:ext uri="{FF2B5EF4-FFF2-40B4-BE49-F238E27FC236}">
              <a16:creationId xmlns:a16="http://schemas.microsoft.com/office/drawing/2014/main" id="{0FBE379E-5063-4712-90E4-82498D9D1FBC}"/>
            </a:ext>
          </a:extLst>
        </xdr:cNvPr>
        <xdr:cNvCxnSpPr/>
      </xdr:nvCxnSpPr>
      <xdr:spPr>
        <a:xfrm rot="16200000" flipH="1">
          <a:off x="8553676" y="23951893"/>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144683</xdr:colOff>
      <xdr:row>119</xdr:row>
      <xdr:rowOff>67519</xdr:rowOff>
    </xdr:from>
    <xdr:to>
      <xdr:col>28</xdr:col>
      <xdr:colOff>239934</xdr:colOff>
      <xdr:row>120</xdr:row>
      <xdr:rowOff>166657</xdr:rowOff>
    </xdr:to>
    <xdr:cxnSp macro="">
      <xdr:nvCxnSpPr>
        <xdr:cNvPr id="3690" name="Elbow Connector 55">
          <a:extLst>
            <a:ext uri="{FF2B5EF4-FFF2-40B4-BE49-F238E27FC236}">
              <a16:creationId xmlns:a16="http://schemas.microsoft.com/office/drawing/2014/main" id="{8132B368-240A-4E82-A1B1-AD04F19860A2}"/>
            </a:ext>
          </a:extLst>
        </xdr:cNvPr>
        <xdr:cNvCxnSpPr/>
      </xdr:nvCxnSpPr>
      <xdr:spPr>
        <a:xfrm rot="16200000" flipH="1">
          <a:off x="92385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154330</xdr:colOff>
      <xdr:row>119</xdr:row>
      <xdr:rowOff>67519</xdr:rowOff>
    </xdr:from>
    <xdr:to>
      <xdr:col>30</xdr:col>
      <xdr:colOff>249581</xdr:colOff>
      <xdr:row>120</xdr:row>
      <xdr:rowOff>166657</xdr:rowOff>
    </xdr:to>
    <xdr:cxnSp macro="">
      <xdr:nvCxnSpPr>
        <xdr:cNvPr id="3691" name="Elbow Connector 55">
          <a:extLst>
            <a:ext uri="{FF2B5EF4-FFF2-40B4-BE49-F238E27FC236}">
              <a16:creationId xmlns:a16="http://schemas.microsoft.com/office/drawing/2014/main" id="{6B54C896-9444-47B5-A3E2-0BFD84EC969F}"/>
            </a:ext>
          </a:extLst>
        </xdr:cNvPr>
        <xdr:cNvCxnSpPr/>
      </xdr:nvCxnSpPr>
      <xdr:spPr>
        <a:xfrm rot="16200000" flipH="1">
          <a:off x="989441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115747</xdr:colOff>
      <xdr:row>119</xdr:row>
      <xdr:rowOff>77165</xdr:rowOff>
    </xdr:from>
    <xdr:to>
      <xdr:col>34</xdr:col>
      <xdr:colOff>210998</xdr:colOff>
      <xdr:row>120</xdr:row>
      <xdr:rowOff>176303</xdr:rowOff>
    </xdr:to>
    <xdr:cxnSp macro="">
      <xdr:nvCxnSpPr>
        <xdr:cNvPr id="3692" name="Elbow Connector 55">
          <a:extLst>
            <a:ext uri="{FF2B5EF4-FFF2-40B4-BE49-F238E27FC236}">
              <a16:creationId xmlns:a16="http://schemas.microsoft.com/office/drawing/2014/main" id="{1DD0ABAE-07DA-49F5-9592-B3393745EA82}"/>
            </a:ext>
          </a:extLst>
        </xdr:cNvPr>
        <xdr:cNvCxnSpPr/>
      </xdr:nvCxnSpPr>
      <xdr:spPr>
        <a:xfrm rot="16200000" flipH="1">
          <a:off x="11167626" y="23980830"/>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202557</xdr:colOff>
      <xdr:row>119</xdr:row>
      <xdr:rowOff>67519</xdr:rowOff>
    </xdr:from>
    <xdr:to>
      <xdr:col>36</xdr:col>
      <xdr:colOff>297808</xdr:colOff>
      <xdr:row>120</xdr:row>
      <xdr:rowOff>166657</xdr:rowOff>
    </xdr:to>
    <xdr:cxnSp macro="">
      <xdr:nvCxnSpPr>
        <xdr:cNvPr id="3693" name="Elbow Connector 55">
          <a:extLst>
            <a:ext uri="{FF2B5EF4-FFF2-40B4-BE49-F238E27FC236}">
              <a16:creationId xmlns:a16="http://schemas.microsoft.com/office/drawing/2014/main" id="{A4D9D136-324B-4BBA-A3CB-18512057C8CD}"/>
            </a:ext>
          </a:extLst>
        </xdr:cNvPr>
        <xdr:cNvCxnSpPr/>
      </xdr:nvCxnSpPr>
      <xdr:spPr>
        <a:xfrm rot="16200000" flipH="1">
          <a:off x="11900689"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163974</xdr:colOff>
      <xdr:row>119</xdr:row>
      <xdr:rowOff>67519</xdr:rowOff>
    </xdr:from>
    <xdr:to>
      <xdr:col>38</xdr:col>
      <xdr:colOff>259225</xdr:colOff>
      <xdr:row>120</xdr:row>
      <xdr:rowOff>166657</xdr:rowOff>
    </xdr:to>
    <xdr:cxnSp macro="">
      <xdr:nvCxnSpPr>
        <xdr:cNvPr id="3694" name="Elbow Connector 55">
          <a:extLst>
            <a:ext uri="{FF2B5EF4-FFF2-40B4-BE49-F238E27FC236}">
              <a16:creationId xmlns:a16="http://schemas.microsoft.com/office/drawing/2014/main" id="{FB1B4257-2269-4798-89BC-66F82FF4094E}"/>
            </a:ext>
          </a:extLst>
        </xdr:cNvPr>
        <xdr:cNvCxnSpPr/>
      </xdr:nvCxnSpPr>
      <xdr:spPr>
        <a:xfrm rot="16200000" flipH="1">
          <a:off x="12546942" y="23971184"/>
          <a:ext cx="34992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86810</xdr:colOff>
      <xdr:row>100</xdr:row>
      <xdr:rowOff>144683</xdr:rowOff>
    </xdr:from>
    <xdr:to>
      <xdr:col>30</xdr:col>
      <xdr:colOff>228358</xdr:colOff>
      <xdr:row>101</xdr:row>
      <xdr:rowOff>124190</xdr:rowOff>
    </xdr:to>
    <xdr:sp macro="" textlink="">
      <xdr:nvSpPr>
        <xdr:cNvPr id="3695" name="6-Point Star 717">
          <a:extLst>
            <a:ext uri="{FF2B5EF4-FFF2-40B4-BE49-F238E27FC236}">
              <a16:creationId xmlns:a16="http://schemas.microsoft.com/office/drawing/2014/main" id="{EBD46CF7-7EAE-4FF0-B30A-E8DF3945EDD3}"/>
            </a:ext>
          </a:extLst>
        </xdr:cNvPr>
        <xdr:cNvSpPr/>
      </xdr:nvSpPr>
      <xdr:spPr>
        <a:xfrm>
          <a:off x="9954228" y="2013994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86809</xdr:colOff>
      <xdr:row>100</xdr:row>
      <xdr:rowOff>135038</xdr:rowOff>
    </xdr:from>
    <xdr:to>
      <xdr:col>32</xdr:col>
      <xdr:colOff>250784</xdr:colOff>
      <xdr:row>101</xdr:row>
      <xdr:rowOff>96456</xdr:rowOff>
    </xdr:to>
    <xdr:sp macro="" textlink="">
      <xdr:nvSpPr>
        <xdr:cNvPr id="3696" name="6-Point Star 717">
          <a:extLst>
            <a:ext uri="{FF2B5EF4-FFF2-40B4-BE49-F238E27FC236}">
              <a16:creationId xmlns:a16="http://schemas.microsoft.com/office/drawing/2014/main" id="{FFFF9068-A33F-4489-A70D-BD3CB17BBFF7}"/>
            </a:ext>
          </a:extLst>
        </xdr:cNvPr>
        <xdr:cNvSpPr/>
      </xdr:nvSpPr>
      <xdr:spPr>
        <a:xfrm>
          <a:off x="10619771" y="20130304"/>
          <a:ext cx="163975" cy="15432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96456</xdr:colOff>
      <xdr:row>100</xdr:row>
      <xdr:rowOff>144684</xdr:rowOff>
    </xdr:from>
    <xdr:to>
      <xdr:col>34</xdr:col>
      <xdr:colOff>238004</xdr:colOff>
      <xdr:row>101</xdr:row>
      <xdr:rowOff>124191</xdr:rowOff>
    </xdr:to>
    <xdr:sp macro="" textlink="">
      <xdr:nvSpPr>
        <xdr:cNvPr id="3697" name="6-Point Star 717">
          <a:extLst>
            <a:ext uri="{FF2B5EF4-FFF2-40B4-BE49-F238E27FC236}">
              <a16:creationId xmlns:a16="http://schemas.microsoft.com/office/drawing/2014/main" id="{589413BD-BAC2-4E60-9EB7-B51407082A8E}"/>
            </a:ext>
          </a:extLst>
        </xdr:cNvPr>
        <xdr:cNvSpPr/>
      </xdr:nvSpPr>
      <xdr:spPr>
        <a:xfrm>
          <a:off x="11275671" y="20139950"/>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144684</xdr:colOff>
      <xdr:row>119</xdr:row>
      <xdr:rowOff>96455</xdr:rowOff>
    </xdr:from>
    <xdr:to>
      <xdr:col>42</xdr:col>
      <xdr:colOff>220492</xdr:colOff>
      <xdr:row>120</xdr:row>
      <xdr:rowOff>146992</xdr:rowOff>
    </xdr:to>
    <xdr:cxnSp macro="">
      <xdr:nvCxnSpPr>
        <xdr:cNvPr id="3698" name="Elbow Connector 55">
          <a:extLst>
            <a:ext uri="{FF2B5EF4-FFF2-40B4-BE49-F238E27FC236}">
              <a16:creationId xmlns:a16="http://schemas.microsoft.com/office/drawing/2014/main" id="{602C3632-64E9-48BE-B7A0-F2E22DE00E1D}"/>
            </a:ext>
          </a:extLst>
        </xdr:cNvPr>
        <xdr:cNvCxnSpPr/>
      </xdr:nvCxnSpPr>
      <xdr:spPr>
        <a:xfrm rot="16200000" flipH="1">
          <a:off x="13834737" y="2398554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119</xdr:row>
      <xdr:rowOff>96455</xdr:rowOff>
    </xdr:from>
    <xdr:to>
      <xdr:col>44</xdr:col>
      <xdr:colOff>210846</xdr:colOff>
      <xdr:row>120</xdr:row>
      <xdr:rowOff>146992</xdr:rowOff>
    </xdr:to>
    <xdr:cxnSp macro="">
      <xdr:nvCxnSpPr>
        <xdr:cNvPr id="3702" name="Elbow Connector 55">
          <a:extLst>
            <a:ext uri="{FF2B5EF4-FFF2-40B4-BE49-F238E27FC236}">
              <a16:creationId xmlns:a16="http://schemas.microsoft.com/office/drawing/2014/main" id="{1C904400-F722-422E-A7D9-495F680E3B55}"/>
            </a:ext>
          </a:extLst>
        </xdr:cNvPr>
        <xdr:cNvCxnSpPr/>
      </xdr:nvCxnSpPr>
      <xdr:spPr>
        <a:xfrm rot="16200000" flipH="1">
          <a:off x="14587091" y="23985541"/>
          <a:ext cx="301322" cy="75808"/>
        </a:xfrm>
        <a:prstGeom prst="bentConnector3">
          <a:avLst>
            <a:gd name="adj1" fmla="val 4039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135038</xdr:colOff>
      <xdr:row>127</xdr:row>
      <xdr:rowOff>77164</xdr:rowOff>
    </xdr:from>
    <xdr:to>
      <xdr:col>2</xdr:col>
      <xdr:colOff>210846</xdr:colOff>
      <xdr:row>128</xdr:row>
      <xdr:rowOff>127702</xdr:rowOff>
    </xdr:to>
    <xdr:cxnSp macro="">
      <xdr:nvCxnSpPr>
        <xdr:cNvPr id="3704" name="Elbow Connector 55">
          <a:extLst>
            <a:ext uri="{FF2B5EF4-FFF2-40B4-BE49-F238E27FC236}">
              <a16:creationId xmlns:a16="http://schemas.microsoft.com/office/drawing/2014/main" id="{45B81A0B-6EC9-4072-9CFD-1BF4189286CE}"/>
            </a:ext>
          </a:extLst>
        </xdr:cNvPr>
        <xdr:cNvCxnSpPr/>
      </xdr:nvCxnSpPr>
      <xdr:spPr>
        <a:xfrm rot="16200000" flipH="1">
          <a:off x="562433" y="25567415"/>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125392</xdr:colOff>
      <xdr:row>127</xdr:row>
      <xdr:rowOff>86810</xdr:rowOff>
    </xdr:from>
    <xdr:to>
      <xdr:col>4</xdr:col>
      <xdr:colOff>201200</xdr:colOff>
      <xdr:row>128</xdr:row>
      <xdr:rowOff>137348</xdr:rowOff>
    </xdr:to>
    <xdr:cxnSp macro="">
      <xdr:nvCxnSpPr>
        <xdr:cNvPr id="3705" name="Elbow Connector 55">
          <a:extLst>
            <a:ext uri="{FF2B5EF4-FFF2-40B4-BE49-F238E27FC236}">
              <a16:creationId xmlns:a16="http://schemas.microsoft.com/office/drawing/2014/main" id="{7EEF372C-46BA-46A8-BF3C-23135DC332D9}"/>
            </a:ext>
          </a:extLst>
        </xdr:cNvPr>
        <xdr:cNvCxnSpPr/>
      </xdr:nvCxnSpPr>
      <xdr:spPr>
        <a:xfrm rot="16200000" flipH="1">
          <a:off x="1218331" y="25577061"/>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135038</xdr:colOff>
      <xdr:row>127</xdr:row>
      <xdr:rowOff>77165</xdr:rowOff>
    </xdr:from>
    <xdr:to>
      <xdr:col>6</xdr:col>
      <xdr:colOff>210846</xdr:colOff>
      <xdr:row>128</xdr:row>
      <xdr:rowOff>127703</xdr:rowOff>
    </xdr:to>
    <xdr:cxnSp macro="">
      <xdr:nvCxnSpPr>
        <xdr:cNvPr id="3707" name="Elbow Connector 55">
          <a:extLst>
            <a:ext uri="{FF2B5EF4-FFF2-40B4-BE49-F238E27FC236}">
              <a16:creationId xmlns:a16="http://schemas.microsoft.com/office/drawing/2014/main" id="{7C9B35F1-3A4F-48C8-9177-0C4BACD78A25}"/>
            </a:ext>
          </a:extLst>
        </xdr:cNvPr>
        <xdr:cNvCxnSpPr/>
      </xdr:nvCxnSpPr>
      <xdr:spPr>
        <a:xfrm rot="16200000" flipH="1">
          <a:off x="1874230" y="25567416"/>
          <a:ext cx="301322"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144685</xdr:colOff>
      <xdr:row>103</xdr:row>
      <xdr:rowOff>77164</xdr:rowOff>
    </xdr:from>
    <xdr:to>
      <xdr:col>6</xdr:col>
      <xdr:colOff>208529</xdr:colOff>
      <xdr:row>104</xdr:row>
      <xdr:rowOff>113496</xdr:rowOff>
    </xdr:to>
    <xdr:cxnSp macro="">
      <xdr:nvCxnSpPr>
        <xdr:cNvPr id="3703" name="Elbow Connector 55">
          <a:extLst>
            <a:ext uri="{FF2B5EF4-FFF2-40B4-BE49-F238E27FC236}">
              <a16:creationId xmlns:a16="http://schemas.microsoft.com/office/drawing/2014/main" id="{76505B43-DB64-4872-9865-1DDAAB56B4DD}"/>
            </a:ext>
          </a:extLst>
        </xdr:cNvPr>
        <xdr:cNvCxnSpPr/>
      </xdr:nvCxnSpPr>
      <xdr:spPr>
        <a:xfrm rot="16200000" flipH="1">
          <a:off x="1884997" y="20762801"/>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135039</xdr:colOff>
      <xdr:row>103</xdr:row>
      <xdr:rowOff>77165</xdr:rowOff>
    </xdr:from>
    <xdr:to>
      <xdr:col>2</xdr:col>
      <xdr:colOff>198883</xdr:colOff>
      <xdr:row>104</xdr:row>
      <xdr:rowOff>113497</xdr:rowOff>
    </xdr:to>
    <xdr:cxnSp macro="">
      <xdr:nvCxnSpPr>
        <xdr:cNvPr id="3708" name="Elbow Connector 55">
          <a:extLst>
            <a:ext uri="{FF2B5EF4-FFF2-40B4-BE49-F238E27FC236}">
              <a16:creationId xmlns:a16="http://schemas.microsoft.com/office/drawing/2014/main" id="{D6C16F94-D8AA-4F73-80E0-5F473588C1A5}"/>
            </a:ext>
          </a:extLst>
        </xdr:cNvPr>
        <xdr:cNvCxnSpPr/>
      </xdr:nvCxnSpPr>
      <xdr:spPr>
        <a:xfrm rot="16200000" flipH="1">
          <a:off x="563554" y="20762802"/>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144685</xdr:colOff>
      <xdr:row>103</xdr:row>
      <xdr:rowOff>86811</xdr:rowOff>
    </xdr:from>
    <xdr:to>
      <xdr:col>4</xdr:col>
      <xdr:colOff>208529</xdr:colOff>
      <xdr:row>104</xdr:row>
      <xdr:rowOff>123143</xdr:rowOff>
    </xdr:to>
    <xdr:cxnSp macro="">
      <xdr:nvCxnSpPr>
        <xdr:cNvPr id="3709" name="Elbow Connector 55">
          <a:extLst>
            <a:ext uri="{FF2B5EF4-FFF2-40B4-BE49-F238E27FC236}">
              <a16:creationId xmlns:a16="http://schemas.microsoft.com/office/drawing/2014/main" id="{4E84E438-4292-4F70-85B5-BDE7F5E5000F}"/>
            </a:ext>
          </a:extLst>
        </xdr:cNvPr>
        <xdr:cNvCxnSpPr/>
      </xdr:nvCxnSpPr>
      <xdr:spPr>
        <a:xfrm rot="16200000" flipH="1">
          <a:off x="1238744" y="20772448"/>
          <a:ext cx="287117" cy="6384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163975</xdr:colOff>
      <xdr:row>95</xdr:row>
      <xdr:rowOff>67520</xdr:rowOff>
    </xdr:from>
    <xdr:to>
      <xdr:col>40</xdr:col>
      <xdr:colOff>259226</xdr:colOff>
      <xdr:row>96</xdr:row>
      <xdr:rowOff>160675</xdr:rowOff>
    </xdr:to>
    <xdr:cxnSp macro="">
      <xdr:nvCxnSpPr>
        <xdr:cNvPr id="3711" name="Elbow Connector 55">
          <a:extLst>
            <a:ext uri="{FF2B5EF4-FFF2-40B4-BE49-F238E27FC236}">
              <a16:creationId xmlns:a16="http://schemas.microsoft.com/office/drawing/2014/main" id="{453C2842-8285-4F58-8E3A-3B400F091695}"/>
            </a:ext>
          </a:extLst>
        </xdr:cNvPr>
        <xdr:cNvCxnSpPr/>
      </xdr:nvCxnSpPr>
      <xdr:spPr>
        <a:xfrm rot="16200000" flipH="1">
          <a:off x="13196188" y="19164699"/>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135039</xdr:colOff>
      <xdr:row>95</xdr:row>
      <xdr:rowOff>48229</xdr:rowOff>
    </xdr:from>
    <xdr:to>
      <xdr:col>42</xdr:col>
      <xdr:colOff>230290</xdr:colOff>
      <xdr:row>96</xdr:row>
      <xdr:rowOff>141384</xdr:rowOff>
    </xdr:to>
    <xdr:cxnSp macro="">
      <xdr:nvCxnSpPr>
        <xdr:cNvPr id="3712" name="Elbow Connector 55">
          <a:extLst>
            <a:ext uri="{FF2B5EF4-FFF2-40B4-BE49-F238E27FC236}">
              <a16:creationId xmlns:a16="http://schemas.microsoft.com/office/drawing/2014/main" id="{046B6B43-42D0-4825-926B-C574D6F70160}"/>
            </a:ext>
          </a:extLst>
        </xdr:cNvPr>
        <xdr:cNvCxnSpPr/>
      </xdr:nvCxnSpPr>
      <xdr:spPr>
        <a:xfrm rot="16200000" flipH="1">
          <a:off x="13813505" y="19145408"/>
          <a:ext cx="343940"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144682</xdr:colOff>
      <xdr:row>23</xdr:row>
      <xdr:rowOff>67519</xdr:rowOff>
    </xdr:from>
    <xdr:to>
      <xdr:col>20</xdr:col>
      <xdr:colOff>231496</xdr:colOff>
      <xdr:row>24</xdr:row>
      <xdr:rowOff>163978</xdr:rowOff>
    </xdr:to>
    <xdr:cxnSp macro="">
      <xdr:nvCxnSpPr>
        <xdr:cNvPr id="3713" name="Elbow Connector 55">
          <a:extLst>
            <a:ext uri="{FF2B5EF4-FFF2-40B4-BE49-F238E27FC236}">
              <a16:creationId xmlns:a16="http://schemas.microsoft.com/office/drawing/2014/main" id="{3A9C1BB9-ED39-4B18-B967-BB91AB41079B}"/>
            </a:ext>
          </a:extLst>
        </xdr:cNvPr>
        <xdr:cNvCxnSpPr/>
      </xdr:nvCxnSpPr>
      <xdr:spPr>
        <a:xfrm rot="16200000" flipH="1">
          <a:off x="6631328" y="4760088"/>
          <a:ext cx="347244" cy="86814"/>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163975</xdr:colOff>
      <xdr:row>111</xdr:row>
      <xdr:rowOff>57874</xdr:rowOff>
    </xdr:from>
    <xdr:to>
      <xdr:col>20</xdr:col>
      <xdr:colOff>259226</xdr:colOff>
      <xdr:row>112</xdr:row>
      <xdr:rowOff>157012</xdr:rowOff>
    </xdr:to>
    <xdr:cxnSp macro="">
      <xdr:nvCxnSpPr>
        <xdr:cNvPr id="3710" name="Elbow Connector 55">
          <a:extLst>
            <a:ext uri="{FF2B5EF4-FFF2-40B4-BE49-F238E27FC236}">
              <a16:creationId xmlns:a16="http://schemas.microsoft.com/office/drawing/2014/main" id="{B1AA629D-D802-4C93-987D-651DA3CEED47}"/>
            </a:ext>
          </a:extLst>
        </xdr:cNvPr>
        <xdr:cNvCxnSpPr/>
      </xdr:nvCxnSpPr>
      <xdr:spPr>
        <a:xfrm rot="16200000" flipH="1">
          <a:off x="6653501" y="22360374"/>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125393</xdr:colOff>
      <xdr:row>103</xdr:row>
      <xdr:rowOff>67520</xdr:rowOff>
    </xdr:from>
    <xdr:to>
      <xdr:col>32</xdr:col>
      <xdr:colOff>220644</xdr:colOff>
      <xdr:row>104</xdr:row>
      <xdr:rowOff>166657</xdr:rowOff>
    </xdr:to>
    <xdr:cxnSp macro="">
      <xdr:nvCxnSpPr>
        <xdr:cNvPr id="3714" name="Elbow Connector 55">
          <a:extLst>
            <a:ext uri="{FF2B5EF4-FFF2-40B4-BE49-F238E27FC236}">
              <a16:creationId xmlns:a16="http://schemas.microsoft.com/office/drawing/2014/main" id="{AED09FB9-927F-4640-B88A-C5664A93DD77}"/>
            </a:ext>
          </a:extLst>
        </xdr:cNvPr>
        <xdr:cNvCxnSpPr/>
      </xdr:nvCxnSpPr>
      <xdr:spPr>
        <a:xfrm rot="16200000" flipH="1">
          <a:off x="10531020" y="20768855"/>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154331</xdr:colOff>
      <xdr:row>103</xdr:row>
      <xdr:rowOff>57875</xdr:rowOff>
    </xdr:from>
    <xdr:to>
      <xdr:col>34</xdr:col>
      <xdr:colOff>249582</xdr:colOff>
      <xdr:row>104</xdr:row>
      <xdr:rowOff>157012</xdr:rowOff>
    </xdr:to>
    <xdr:cxnSp macro="">
      <xdr:nvCxnSpPr>
        <xdr:cNvPr id="3715" name="Elbow Connector 55">
          <a:extLst>
            <a:ext uri="{FF2B5EF4-FFF2-40B4-BE49-F238E27FC236}">
              <a16:creationId xmlns:a16="http://schemas.microsoft.com/office/drawing/2014/main" id="{C8E945BE-A4C2-4802-9D44-D66794D58A17}"/>
            </a:ext>
          </a:extLst>
        </xdr:cNvPr>
        <xdr:cNvCxnSpPr/>
      </xdr:nvCxnSpPr>
      <xdr:spPr>
        <a:xfrm rot="16200000" flipH="1">
          <a:off x="11206211" y="20759210"/>
          <a:ext cx="349922"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125392</xdr:colOff>
      <xdr:row>47</xdr:row>
      <xdr:rowOff>77165</xdr:rowOff>
    </xdr:from>
    <xdr:to>
      <xdr:col>10</xdr:col>
      <xdr:colOff>220643</xdr:colOff>
      <xdr:row>48</xdr:row>
      <xdr:rowOff>168273</xdr:rowOff>
    </xdr:to>
    <xdr:cxnSp macro="">
      <xdr:nvCxnSpPr>
        <xdr:cNvPr id="3716" name="Elbow Connector 55">
          <a:extLst>
            <a:ext uri="{FF2B5EF4-FFF2-40B4-BE49-F238E27FC236}">
              <a16:creationId xmlns:a16="http://schemas.microsoft.com/office/drawing/2014/main" id="{9658E393-577C-4F0F-9FE0-D7E034EB6191}"/>
            </a:ext>
          </a:extLst>
        </xdr:cNvPr>
        <xdr:cNvCxnSpPr/>
      </xdr:nvCxnSpPr>
      <xdr:spPr>
        <a:xfrm rot="16200000" flipH="1">
          <a:off x="3271919" y="956633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125392</xdr:colOff>
      <xdr:row>47</xdr:row>
      <xdr:rowOff>67519</xdr:rowOff>
    </xdr:from>
    <xdr:to>
      <xdr:col>12</xdr:col>
      <xdr:colOff>220643</xdr:colOff>
      <xdr:row>48</xdr:row>
      <xdr:rowOff>158627</xdr:rowOff>
    </xdr:to>
    <xdr:cxnSp macro="">
      <xdr:nvCxnSpPr>
        <xdr:cNvPr id="3717" name="Elbow Connector 55">
          <a:extLst>
            <a:ext uri="{FF2B5EF4-FFF2-40B4-BE49-F238E27FC236}">
              <a16:creationId xmlns:a16="http://schemas.microsoft.com/office/drawing/2014/main" id="{802D91F6-A90F-4810-8912-1A6B8739CF69}"/>
            </a:ext>
          </a:extLst>
        </xdr:cNvPr>
        <xdr:cNvCxnSpPr/>
      </xdr:nvCxnSpPr>
      <xdr:spPr>
        <a:xfrm rot="16200000" flipH="1">
          <a:off x="3947109" y="9556688"/>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135038</xdr:colOff>
      <xdr:row>47</xdr:row>
      <xdr:rowOff>96456</xdr:rowOff>
    </xdr:from>
    <xdr:to>
      <xdr:col>14</xdr:col>
      <xdr:colOff>230289</xdr:colOff>
      <xdr:row>48</xdr:row>
      <xdr:rowOff>187564</xdr:rowOff>
    </xdr:to>
    <xdr:cxnSp macro="">
      <xdr:nvCxnSpPr>
        <xdr:cNvPr id="3718" name="Elbow Connector 55">
          <a:extLst>
            <a:ext uri="{FF2B5EF4-FFF2-40B4-BE49-F238E27FC236}">
              <a16:creationId xmlns:a16="http://schemas.microsoft.com/office/drawing/2014/main" id="{9AA48D2E-0933-48C6-A1A5-02EEABAA18FC}"/>
            </a:ext>
          </a:extLst>
        </xdr:cNvPr>
        <xdr:cNvCxnSpPr/>
      </xdr:nvCxnSpPr>
      <xdr:spPr>
        <a:xfrm rot="16200000" flipH="1">
          <a:off x="4603008" y="9585625"/>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104172</xdr:colOff>
      <xdr:row>100</xdr:row>
      <xdr:rowOff>152400</xdr:rowOff>
    </xdr:from>
    <xdr:to>
      <xdr:col>36</xdr:col>
      <xdr:colOff>245720</xdr:colOff>
      <xdr:row>101</xdr:row>
      <xdr:rowOff>131907</xdr:rowOff>
    </xdr:to>
    <xdr:sp macro="" textlink="">
      <xdr:nvSpPr>
        <xdr:cNvPr id="3719" name="6-Point Star 717">
          <a:extLst>
            <a:ext uri="{FF2B5EF4-FFF2-40B4-BE49-F238E27FC236}">
              <a16:creationId xmlns:a16="http://schemas.microsoft.com/office/drawing/2014/main" id="{487E36C5-6413-4195-9ABB-D2D74F64BAA0}"/>
            </a:ext>
          </a:extLst>
        </xdr:cNvPr>
        <xdr:cNvSpPr/>
      </xdr:nvSpPr>
      <xdr:spPr>
        <a:xfrm>
          <a:off x="11929640" y="20147666"/>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82952</xdr:colOff>
      <xdr:row>100</xdr:row>
      <xdr:rowOff>150472</xdr:rowOff>
    </xdr:from>
    <xdr:to>
      <xdr:col>38</xdr:col>
      <xdr:colOff>224500</xdr:colOff>
      <xdr:row>101</xdr:row>
      <xdr:rowOff>129979</xdr:rowOff>
    </xdr:to>
    <xdr:sp macro="" textlink="">
      <xdr:nvSpPr>
        <xdr:cNvPr id="3720" name="6-Point Star 717">
          <a:extLst>
            <a:ext uri="{FF2B5EF4-FFF2-40B4-BE49-F238E27FC236}">
              <a16:creationId xmlns:a16="http://schemas.microsoft.com/office/drawing/2014/main" id="{EB8BBCAE-377C-4A98-84AB-D01569E7D4F7}"/>
            </a:ext>
          </a:extLst>
        </xdr:cNvPr>
        <xdr:cNvSpPr/>
      </xdr:nvSpPr>
      <xdr:spPr>
        <a:xfrm>
          <a:off x="12593256" y="20145738"/>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100314</xdr:colOff>
      <xdr:row>100</xdr:row>
      <xdr:rowOff>167833</xdr:rowOff>
    </xdr:from>
    <xdr:to>
      <xdr:col>42</xdr:col>
      <xdr:colOff>241862</xdr:colOff>
      <xdr:row>101</xdr:row>
      <xdr:rowOff>147340</xdr:rowOff>
    </xdr:to>
    <xdr:sp macro="" textlink="">
      <xdr:nvSpPr>
        <xdr:cNvPr id="3721" name="6-Point Star 717">
          <a:extLst>
            <a:ext uri="{FF2B5EF4-FFF2-40B4-BE49-F238E27FC236}">
              <a16:creationId xmlns:a16="http://schemas.microsoft.com/office/drawing/2014/main" id="{5AED3074-D29C-44E3-9AB6-6F12496B4774}"/>
            </a:ext>
          </a:extLst>
        </xdr:cNvPr>
        <xdr:cNvSpPr/>
      </xdr:nvSpPr>
      <xdr:spPr>
        <a:xfrm>
          <a:off x="13903124" y="2016309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88739</xdr:colOff>
      <xdr:row>100</xdr:row>
      <xdr:rowOff>146613</xdr:rowOff>
    </xdr:from>
    <xdr:to>
      <xdr:col>44</xdr:col>
      <xdr:colOff>230287</xdr:colOff>
      <xdr:row>101</xdr:row>
      <xdr:rowOff>126120</xdr:rowOff>
    </xdr:to>
    <xdr:sp macro="" textlink="">
      <xdr:nvSpPr>
        <xdr:cNvPr id="3722" name="6-Point Star 717">
          <a:extLst>
            <a:ext uri="{FF2B5EF4-FFF2-40B4-BE49-F238E27FC236}">
              <a16:creationId xmlns:a16="http://schemas.microsoft.com/office/drawing/2014/main" id="{263400BA-0287-441E-AFDA-27F3ACAE3333}"/>
            </a:ext>
          </a:extLst>
        </xdr:cNvPr>
        <xdr:cNvSpPr/>
      </xdr:nvSpPr>
      <xdr:spPr>
        <a:xfrm>
          <a:off x="14653549" y="20141879"/>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77164</xdr:colOff>
      <xdr:row>108</xdr:row>
      <xdr:rowOff>192911</xdr:rowOff>
    </xdr:from>
    <xdr:to>
      <xdr:col>2</xdr:col>
      <xdr:colOff>218712</xdr:colOff>
      <xdr:row>109</xdr:row>
      <xdr:rowOff>172417</xdr:rowOff>
    </xdr:to>
    <xdr:sp macro="" textlink="">
      <xdr:nvSpPr>
        <xdr:cNvPr id="3723" name="6-Point Star 717">
          <a:extLst>
            <a:ext uri="{FF2B5EF4-FFF2-40B4-BE49-F238E27FC236}">
              <a16:creationId xmlns:a16="http://schemas.microsoft.com/office/drawing/2014/main" id="{0CF458FC-0058-4E13-8DF6-947595E66AAF}"/>
            </a:ext>
          </a:extLst>
        </xdr:cNvPr>
        <xdr:cNvSpPr/>
      </xdr:nvSpPr>
      <xdr:spPr>
        <a:xfrm>
          <a:off x="617316" y="21789341"/>
          <a:ext cx="141548" cy="172418"/>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115747</xdr:colOff>
      <xdr:row>47</xdr:row>
      <xdr:rowOff>57874</xdr:rowOff>
    </xdr:from>
    <xdr:to>
      <xdr:col>22</xdr:col>
      <xdr:colOff>210998</xdr:colOff>
      <xdr:row>48</xdr:row>
      <xdr:rowOff>155534</xdr:rowOff>
    </xdr:to>
    <xdr:cxnSp macro="">
      <xdr:nvCxnSpPr>
        <xdr:cNvPr id="3724" name="Elbow Connector 55">
          <a:extLst>
            <a:ext uri="{FF2B5EF4-FFF2-40B4-BE49-F238E27FC236}">
              <a16:creationId xmlns:a16="http://schemas.microsoft.com/office/drawing/2014/main" id="{8FBAAB3D-1B7A-480B-9167-2439DDBA1398}"/>
            </a:ext>
          </a:extLst>
        </xdr:cNvPr>
        <xdr:cNvCxnSpPr/>
      </xdr:nvCxnSpPr>
      <xdr:spPr>
        <a:xfrm rot="16200000" flipH="1">
          <a:off x="7252264" y="9550319"/>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115747</xdr:colOff>
      <xdr:row>47</xdr:row>
      <xdr:rowOff>67519</xdr:rowOff>
    </xdr:from>
    <xdr:to>
      <xdr:col>16</xdr:col>
      <xdr:colOff>210998</xdr:colOff>
      <xdr:row>48</xdr:row>
      <xdr:rowOff>165179</xdr:rowOff>
    </xdr:to>
    <xdr:cxnSp macro="">
      <xdr:nvCxnSpPr>
        <xdr:cNvPr id="3725" name="Elbow Connector 55">
          <a:extLst>
            <a:ext uri="{FF2B5EF4-FFF2-40B4-BE49-F238E27FC236}">
              <a16:creationId xmlns:a16="http://schemas.microsoft.com/office/drawing/2014/main" id="{D6608D52-B401-4566-8E55-BEA208DE7E38}"/>
            </a:ext>
          </a:extLst>
        </xdr:cNvPr>
        <xdr:cNvCxnSpPr/>
      </xdr:nvCxnSpPr>
      <xdr:spPr>
        <a:xfrm rot="16200000" flipH="1">
          <a:off x="5226694" y="9559964"/>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135038</xdr:colOff>
      <xdr:row>47</xdr:row>
      <xdr:rowOff>57873</xdr:rowOff>
    </xdr:from>
    <xdr:to>
      <xdr:col>24</xdr:col>
      <xdr:colOff>230289</xdr:colOff>
      <xdr:row>48</xdr:row>
      <xdr:rowOff>155533</xdr:rowOff>
    </xdr:to>
    <xdr:cxnSp macro="">
      <xdr:nvCxnSpPr>
        <xdr:cNvPr id="3726" name="Elbow Connector 55">
          <a:extLst>
            <a:ext uri="{FF2B5EF4-FFF2-40B4-BE49-F238E27FC236}">
              <a16:creationId xmlns:a16="http://schemas.microsoft.com/office/drawing/2014/main" id="{C037F811-B79D-4140-8BD5-4112AB338552}"/>
            </a:ext>
          </a:extLst>
        </xdr:cNvPr>
        <xdr:cNvCxnSpPr/>
      </xdr:nvCxnSpPr>
      <xdr:spPr>
        <a:xfrm rot="16200000" flipH="1">
          <a:off x="7917808" y="9550318"/>
          <a:ext cx="348445"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135038</xdr:colOff>
      <xdr:row>39</xdr:row>
      <xdr:rowOff>67519</xdr:rowOff>
    </xdr:from>
    <xdr:to>
      <xdr:col>44</xdr:col>
      <xdr:colOff>230289</xdr:colOff>
      <xdr:row>40</xdr:row>
      <xdr:rowOff>158628</xdr:rowOff>
    </xdr:to>
    <xdr:cxnSp macro="">
      <xdr:nvCxnSpPr>
        <xdr:cNvPr id="3727" name="Elbow Connector 55">
          <a:extLst>
            <a:ext uri="{FF2B5EF4-FFF2-40B4-BE49-F238E27FC236}">
              <a16:creationId xmlns:a16="http://schemas.microsoft.com/office/drawing/2014/main" id="{FEC7C6FB-0E93-4045-80C6-12A33D92EA0A}"/>
            </a:ext>
          </a:extLst>
        </xdr:cNvPr>
        <xdr:cNvCxnSpPr/>
      </xdr:nvCxnSpPr>
      <xdr:spPr>
        <a:xfrm rot="16200000" flipH="1">
          <a:off x="14576527" y="7955524"/>
          <a:ext cx="34189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18482</xdr:colOff>
      <xdr:row>38</xdr:row>
      <xdr:rowOff>67668</xdr:rowOff>
    </xdr:from>
    <xdr:to>
      <xdr:col>14</xdr:col>
      <xdr:colOff>113733</xdr:colOff>
      <xdr:row>39</xdr:row>
      <xdr:rowOff>223647</xdr:rowOff>
    </xdr:to>
    <xdr:cxnSp macro="">
      <xdr:nvCxnSpPr>
        <xdr:cNvPr id="3728" name="Elbow Connector 55">
          <a:extLst>
            <a:ext uri="{FF2B5EF4-FFF2-40B4-BE49-F238E27FC236}">
              <a16:creationId xmlns:a16="http://schemas.microsoft.com/office/drawing/2014/main" id="{6188AF69-27AF-4FB5-992D-D6D879ECDC5D}"/>
            </a:ext>
          </a:extLst>
        </xdr:cNvPr>
        <xdr:cNvCxnSpPr/>
      </xdr:nvCxnSpPr>
      <xdr:spPr>
        <a:xfrm rot="16200000" flipH="1">
          <a:off x="4371563" y="7805506"/>
          <a:ext cx="35036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125393</xdr:colOff>
      <xdr:row>39</xdr:row>
      <xdr:rowOff>67520</xdr:rowOff>
    </xdr:from>
    <xdr:to>
      <xdr:col>22</xdr:col>
      <xdr:colOff>220644</xdr:colOff>
      <xdr:row>40</xdr:row>
      <xdr:rowOff>165182</xdr:rowOff>
    </xdr:to>
    <xdr:cxnSp macro="">
      <xdr:nvCxnSpPr>
        <xdr:cNvPr id="3729" name="Elbow Connector 55">
          <a:extLst>
            <a:ext uri="{FF2B5EF4-FFF2-40B4-BE49-F238E27FC236}">
              <a16:creationId xmlns:a16="http://schemas.microsoft.com/office/drawing/2014/main" id="{562D3785-9398-44D4-BB44-B1D30B94C80A}"/>
            </a:ext>
          </a:extLst>
        </xdr:cNvPr>
        <xdr:cNvCxnSpPr/>
      </xdr:nvCxnSpPr>
      <xdr:spPr>
        <a:xfrm rot="16200000" flipH="1">
          <a:off x="7261910" y="7958801"/>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39</xdr:row>
      <xdr:rowOff>77165</xdr:rowOff>
    </xdr:from>
    <xdr:to>
      <xdr:col>24</xdr:col>
      <xdr:colOff>230290</xdr:colOff>
      <xdr:row>40</xdr:row>
      <xdr:rowOff>174827</xdr:rowOff>
    </xdr:to>
    <xdr:cxnSp macro="">
      <xdr:nvCxnSpPr>
        <xdr:cNvPr id="3730" name="Elbow Connector 55">
          <a:extLst>
            <a:ext uri="{FF2B5EF4-FFF2-40B4-BE49-F238E27FC236}">
              <a16:creationId xmlns:a16="http://schemas.microsoft.com/office/drawing/2014/main" id="{1D1C66CD-6D04-4537-A531-1D7C86D61452}"/>
            </a:ext>
          </a:extLst>
        </xdr:cNvPr>
        <xdr:cNvCxnSpPr/>
      </xdr:nvCxnSpPr>
      <xdr:spPr>
        <a:xfrm rot="16200000" flipH="1">
          <a:off x="7917809" y="7968446"/>
          <a:ext cx="34844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135039</xdr:colOff>
      <xdr:row>39</xdr:row>
      <xdr:rowOff>38583</xdr:rowOff>
    </xdr:from>
    <xdr:to>
      <xdr:col>4</xdr:col>
      <xdr:colOff>232229</xdr:colOff>
      <xdr:row>40</xdr:row>
      <xdr:rowOff>145494</xdr:rowOff>
    </xdr:to>
    <xdr:cxnSp macro="">
      <xdr:nvCxnSpPr>
        <xdr:cNvPr id="3731" name="Elbow Connector 55">
          <a:extLst>
            <a:ext uri="{FF2B5EF4-FFF2-40B4-BE49-F238E27FC236}">
              <a16:creationId xmlns:a16="http://schemas.microsoft.com/office/drawing/2014/main" id="{7E30F109-4C68-4C54-A37D-711B1464DB3B}"/>
            </a:ext>
          </a:extLst>
        </xdr:cNvPr>
        <xdr:cNvCxnSpPr/>
      </xdr:nvCxnSpPr>
      <xdr:spPr>
        <a:xfrm rot="16200000" flipH="1">
          <a:off x="1210482" y="793352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135039</xdr:colOff>
      <xdr:row>31</xdr:row>
      <xdr:rowOff>77165</xdr:rowOff>
    </xdr:from>
    <xdr:to>
      <xdr:col>24</xdr:col>
      <xdr:colOff>232229</xdr:colOff>
      <xdr:row>32</xdr:row>
      <xdr:rowOff>184075</xdr:rowOff>
    </xdr:to>
    <xdr:cxnSp macro="">
      <xdr:nvCxnSpPr>
        <xdr:cNvPr id="3732" name="Elbow Connector 55">
          <a:extLst>
            <a:ext uri="{FF2B5EF4-FFF2-40B4-BE49-F238E27FC236}">
              <a16:creationId xmlns:a16="http://schemas.microsoft.com/office/drawing/2014/main" id="{31346D21-2A3C-40CB-BE56-A7E09A417E01}"/>
            </a:ext>
          </a:extLst>
        </xdr:cNvPr>
        <xdr:cNvCxnSpPr/>
      </xdr:nvCxnSpPr>
      <xdr:spPr>
        <a:xfrm rot="16200000" flipH="1">
          <a:off x="7914153" y="637093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154330</xdr:colOff>
      <xdr:row>95</xdr:row>
      <xdr:rowOff>57874</xdr:rowOff>
    </xdr:from>
    <xdr:to>
      <xdr:col>6</xdr:col>
      <xdr:colOff>251520</xdr:colOff>
      <xdr:row>96</xdr:row>
      <xdr:rowOff>164784</xdr:rowOff>
    </xdr:to>
    <xdr:cxnSp macro="">
      <xdr:nvCxnSpPr>
        <xdr:cNvPr id="3733" name="Elbow Connector 55">
          <a:extLst>
            <a:ext uri="{FF2B5EF4-FFF2-40B4-BE49-F238E27FC236}">
              <a16:creationId xmlns:a16="http://schemas.microsoft.com/office/drawing/2014/main" id="{EFA212C4-D19D-4730-97E6-1FF76EA2E960}"/>
            </a:ext>
          </a:extLst>
        </xdr:cNvPr>
        <xdr:cNvCxnSpPr/>
      </xdr:nvCxnSpPr>
      <xdr:spPr>
        <a:xfrm rot="16200000" flipH="1">
          <a:off x="1876026" y="19238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125393</xdr:colOff>
      <xdr:row>87</xdr:row>
      <xdr:rowOff>28938</xdr:rowOff>
    </xdr:from>
    <xdr:to>
      <xdr:col>14</xdr:col>
      <xdr:colOff>222583</xdr:colOff>
      <xdr:row>88</xdr:row>
      <xdr:rowOff>135848</xdr:rowOff>
    </xdr:to>
    <xdr:cxnSp macro="">
      <xdr:nvCxnSpPr>
        <xdr:cNvPr id="3734" name="Elbow Connector 55">
          <a:extLst>
            <a:ext uri="{FF2B5EF4-FFF2-40B4-BE49-F238E27FC236}">
              <a16:creationId xmlns:a16="http://schemas.microsoft.com/office/drawing/2014/main" id="{7FD014B8-5C55-4A21-988E-23C89ED91395}"/>
            </a:ext>
          </a:extLst>
        </xdr:cNvPr>
        <xdr:cNvCxnSpPr/>
      </xdr:nvCxnSpPr>
      <xdr:spPr>
        <a:xfrm rot="16200000" flipH="1">
          <a:off x="4586431"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126787</xdr:colOff>
      <xdr:row>87</xdr:row>
      <xdr:rowOff>47051</xdr:rowOff>
    </xdr:from>
    <xdr:to>
      <xdr:col>10</xdr:col>
      <xdr:colOff>223977</xdr:colOff>
      <xdr:row>88</xdr:row>
      <xdr:rowOff>153961</xdr:rowOff>
    </xdr:to>
    <xdr:cxnSp macro="">
      <xdr:nvCxnSpPr>
        <xdr:cNvPr id="3736" name="Elbow Connector 55">
          <a:extLst>
            <a:ext uri="{FF2B5EF4-FFF2-40B4-BE49-F238E27FC236}">
              <a16:creationId xmlns:a16="http://schemas.microsoft.com/office/drawing/2014/main" id="{88182617-A0A4-4DB7-BCC2-AA5EB2542522}"/>
            </a:ext>
          </a:extLst>
        </xdr:cNvPr>
        <xdr:cNvCxnSpPr/>
      </xdr:nvCxnSpPr>
      <xdr:spPr>
        <a:xfrm rot="16200000" flipH="1">
          <a:off x="3263060" y="1778957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125393</xdr:colOff>
      <xdr:row>79</xdr:row>
      <xdr:rowOff>48229</xdr:rowOff>
    </xdr:from>
    <xdr:to>
      <xdr:col>44</xdr:col>
      <xdr:colOff>222583</xdr:colOff>
      <xdr:row>80</xdr:row>
      <xdr:rowOff>155139</xdr:rowOff>
    </xdr:to>
    <xdr:cxnSp macro="">
      <xdr:nvCxnSpPr>
        <xdr:cNvPr id="3737" name="Elbow Connector 55">
          <a:extLst>
            <a:ext uri="{FF2B5EF4-FFF2-40B4-BE49-F238E27FC236}">
              <a16:creationId xmlns:a16="http://schemas.microsoft.com/office/drawing/2014/main" id="{69717F8C-30FE-4FED-A832-DEBD0DFFE135}"/>
            </a:ext>
          </a:extLst>
        </xdr:cNvPr>
        <xdr:cNvCxnSpPr/>
      </xdr:nvCxnSpPr>
      <xdr:spPr>
        <a:xfrm rot="16200000" flipH="1">
          <a:off x="14559950" y="1602615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115748</xdr:colOff>
      <xdr:row>87</xdr:row>
      <xdr:rowOff>57874</xdr:rowOff>
    </xdr:from>
    <xdr:to>
      <xdr:col>2</xdr:col>
      <xdr:colOff>212938</xdr:colOff>
      <xdr:row>88</xdr:row>
      <xdr:rowOff>164784</xdr:rowOff>
    </xdr:to>
    <xdr:cxnSp macro="">
      <xdr:nvCxnSpPr>
        <xdr:cNvPr id="3738" name="Elbow Connector 55">
          <a:extLst>
            <a:ext uri="{FF2B5EF4-FFF2-40B4-BE49-F238E27FC236}">
              <a16:creationId xmlns:a16="http://schemas.microsoft.com/office/drawing/2014/main" id="{02B5462B-AE14-4B64-9B8F-978D300089EA}"/>
            </a:ext>
          </a:extLst>
        </xdr:cNvPr>
        <xdr:cNvCxnSpPr/>
      </xdr:nvCxnSpPr>
      <xdr:spPr>
        <a:xfrm rot="16200000" flipH="1">
          <a:off x="525647" y="17636962"/>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106102</xdr:colOff>
      <xdr:row>87</xdr:row>
      <xdr:rowOff>57875</xdr:rowOff>
    </xdr:from>
    <xdr:to>
      <xdr:col>4</xdr:col>
      <xdr:colOff>203292</xdr:colOff>
      <xdr:row>88</xdr:row>
      <xdr:rowOff>164785</xdr:rowOff>
    </xdr:to>
    <xdr:cxnSp macro="">
      <xdr:nvCxnSpPr>
        <xdr:cNvPr id="3739" name="Elbow Connector 55">
          <a:extLst>
            <a:ext uri="{FF2B5EF4-FFF2-40B4-BE49-F238E27FC236}">
              <a16:creationId xmlns:a16="http://schemas.microsoft.com/office/drawing/2014/main" id="{AF07FCB5-FC95-47D8-91AD-E8CB293D9081}"/>
            </a:ext>
          </a:extLst>
        </xdr:cNvPr>
        <xdr:cNvCxnSpPr/>
      </xdr:nvCxnSpPr>
      <xdr:spPr>
        <a:xfrm rot="16200000" flipH="1">
          <a:off x="1181545" y="17636963"/>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115748</xdr:colOff>
      <xdr:row>31</xdr:row>
      <xdr:rowOff>48228</xdr:rowOff>
    </xdr:from>
    <xdr:to>
      <xdr:col>18</xdr:col>
      <xdr:colOff>212938</xdr:colOff>
      <xdr:row>32</xdr:row>
      <xdr:rowOff>155138</xdr:rowOff>
    </xdr:to>
    <xdr:cxnSp macro="">
      <xdr:nvCxnSpPr>
        <xdr:cNvPr id="3740" name="Elbow Connector 55">
          <a:extLst>
            <a:ext uri="{FF2B5EF4-FFF2-40B4-BE49-F238E27FC236}">
              <a16:creationId xmlns:a16="http://schemas.microsoft.com/office/drawing/2014/main" id="{A00624F0-F8E2-42DC-84FF-25A4F8672FB9}"/>
            </a:ext>
          </a:extLst>
        </xdr:cNvPr>
        <xdr:cNvCxnSpPr/>
      </xdr:nvCxnSpPr>
      <xdr:spPr>
        <a:xfrm rot="16200000" flipH="1">
          <a:off x="5956103" y="6342000"/>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106102</xdr:colOff>
      <xdr:row>23</xdr:row>
      <xdr:rowOff>67520</xdr:rowOff>
    </xdr:from>
    <xdr:to>
      <xdr:col>38</xdr:col>
      <xdr:colOff>203292</xdr:colOff>
      <xdr:row>24</xdr:row>
      <xdr:rowOff>174430</xdr:rowOff>
    </xdr:to>
    <xdr:cxnSp macro="">
      <xdr:nvCxnSpPr>
        <xdr:cNvPr id="3741" name="Elbow Connector 55">
          <a:extLst>
            <a:ext uri="{FF2B5EF4-FFF2-40B4-BE49-F238E27FC236}">
              <a16:creationId xmlns:a16="http://schemas.microsoft.com/office/drawing/2014/main" id="{5140DBF6-3149-4D15-A45B-F9B985953BBD}"/>
            </a:ext>
          </a:extLst>
        </xdr:cNvPr>
        <xdr:cNvCxnSpPr/>
      </xdr:nvCxnSpPr>
      <xdr:spPr>
        <a:xfrm rot="16200000" flipH="1">
          <a:off x="12486153" y="4760127"/>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144684</xdr:colOff>
      <xdr:row>31</xdr:row>
      <xdr:rowOff>38583</xdr:rowOff>
    </xdr:from>
    <xdr:to>
      <xdr:col>6</xdr:col>
      <xdr:colOff>241874</xdr:colOff>
      <xdr:row>32</xdr:row>
      <xdr:rowOff>145493</xdr:rowOff>
    </xdr:to>
    <xdr:cxnSp macro="">
      <xdr:nvCxnSpPr>
        <xdr:cNvPr id="3742" name="Elbow Connector 55">
          <a:extLst>
            <a:ext uri="{FF2B5EF4-FFF2-40B4-BE49-F238E27FC236}">
              <a16:creationId xmlns:a16="http://schemas.microsoft.com/office/drawing/2014/main" id="{41758728-B9E0-4282-9A3B-91EB0545A657}"/>
            </a:ext>
          </a:extLst>
        </xdr:cNvPr>
        <xdr:cNvCxnSpPr/>
      </xdr:nvCxnSpPr>
      <xdr:spPr>
        <a:xfrm rot="16200000" flipH="1">
          <a:off x="1866380" y="633235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163976</xdr:colOff>
      <xdr:row>87</xdr:row>
      <xdr:rowOff>28938</xdr:rowOff>
    </xdr:from>
    <xdr:to>
      <xdr:col>8</xdr:col>
      <xdr:colOff>259227</xdr:colOff>
      <xdr:row>88</xdr:row>
      <xdr:rowOff>128075</xdr:rowOff>
    </xdr:to>
    <xdr:cxnSp macro="">
      <xdr:nvCxnSpPr>
        <xdr:cNvPr id="3743" name="Elbow Connector 55">
          <a:extLst>
            <a:ext uri="{FF2B5EF4-FFF2-40B4-BE49-F238E27FC236}">
              <a16:creationId xmlns:a16="http://schemas.microsoft.com/office/drawing/2014/main" id="{8339E377-05CE-4BE6-99D7-A9EED516A146}"/>
            </a:ext>
          </a:extLst>
        </xdr:cNvPr>
        <xdr:cNvCxnSpPr/>
      </xdr:nvCxnSpPr>
      <xdr:spPr>
        <a:xfrm rot="16200000" flipH="1">
          <a:off x="2554135" y="17605108"/>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163976</xdr:colOff>
      <xdr:row>71</xdr:row>
      <xdr:rowOff>48229</xdr:rowOff>
    </xdr:from>
    <xdr:to>
      <xdr:col>20</xdr:col>
      <xdr:colOff>259227</xdr:colOff>
      <xdr:row>72</xdr:row>
      <xdr:rowOff>147366</xdr:rowOff>
    </xdr:to>
    <xdr:cxnSp macro="">
      <xdr:nvCxnSpPr>
        <xdr:cNvPr id="3744" name="Elbow Connector 55">
          <a:extLst>
            <a:ext uri="{FF2B5EF4-FFF2-40B4-BE49-F238E27FC236}">
              <a16:creationId xmlns:a16="http://schemas.microsoft.com/office/drawing/2014/main" id="{6547CE47-7DFC-4A1E-AD56-1006B24AD284}"/>
            </a:ext>
          </a:extLst>
        </xdr:cNvPr>
        <xdr:cNvCxnSpPr/>
      </xdr:nvCxnSpPr>
      <xdr:spPr>
        <a:xfrm rot="16200000" flipH="1">
          <a:off x="6653502" y="14422070"/>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144685</xdr:colOff>
      <xdr:row>71</xdr:row>
      <xdr:rowOff>19292</xdr:rowOff>
    </xdr:from>
    <xdr:to>
      <xdr:col>12</xdr:col>
      <xdr:colOff>239936</xdr:colOff>
      <xdr:row>72</xdr:row>
      <xdr:rowOff>118429</xdr:rowOff>
    </xdr:to>
    <xdr:cxnSp macro="">
      <xdr:nvCxnSpPr>
        <xdr:cNvPr id="3745" name="Elbow Connector 55">
          <a:extLst>
            <a:ext uri="{FF2B5EF4-FFF2-40B4-BE49-F238E27FC236}">
              <a16:creationId xmlns:a16="http://schemas.microsoft.com/office/drawing/2014/main" id="{228F62D3-C66F-411F-B62A-DE352320F5D3}"/>
            </a:ext>
          </a:extLst>
        </xdr:cNvPr>
        <xdr:cNvCxnSpPr/>
      </xdr:nvCxnSpPr>
      <xdr:spPr>
        <a:xfrm rot="16200000" flipH="1">
          <a:off x="3962388" y="14393133"/>
          <a:ext cx="349922" cy="95251"/>
        </a:xfrm>
        <a:prstGeom prst="bentConnector3">
          <a:avLst>
            <a:gd name="adj1" fmla="val 69337"/>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115748</xdr:colOff>
      <xdr:row>87</xdr:row>
      <xdr:rowOff>28938</xdr:rowOff>
    </xdr:from>
    <xdr:to>
      <xdr:col>12</xdr:col>
      <xdr:colOff>212938</xdr:colOff>
      <xdr:row>88</xdr:row>
      <xdr:rowOff>135848</xdr:rowOff>
    </xdr:to>
    <xdr:cxnSp macro="">
      <xdr:nvCxnSpPr>
        <xdr:cNvPr id="3746" name="Elbow Connector 55">
          <a:extLst>
            <a:ext uri="{FF2B5EF4-FFF2-40B4-BE49-F238E27FC236}">
              <a16:creationId xmlns:a16="http://schemas.microsoft.com/office/drawing/2014/main" id="{59F43535-0E83-46B1-8E89-18829BE040C5}"/>
            </a:ext>
          </a:extLst>
        </xdr:cNvPr>
        <xdr:cNvCxnSpPr/>
      </xdr:nvCxnSpPr>
      <xdr:spPr>
        <a:xfrm rot="16200000" flipH="1">
          <a:off x="3930533" y="1760802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135039</xdr:colOff>
      <xdr:row>87</xdr:row>
      <xdr:rowOff>48228</xdr:rowOff>
    </xdr:from>
    <xdr:to>
      <xdr:col>6</xdr:col>
      <xdr:colOff>232229</xdr:colOff>
      <xdr:row>88</xdr:row>
      <xdr:rowOff>155138</xdr:rowOff>
    </xdr:to>
    <xdr:cxnSp macro="">
      <xdr:nvCxnSpPr>
        <xdr:cNvPr id="3747" name="Elbow Connector 55">
          <a:extLst>
            <a:ext uri="{FF2B5EF4-FFF2-40B4-BE49-F238E27FC236}">
              <a16:creationId xmlns:a16="http://schemas.microsoft.com/office/drawing/2014/main" id="{8BBAA355-8B20-4DB7-A9FD-69BF33785FA9}"/>
            </a:ext>
          </a:extLst>
        </xdr:cNvPr>
        <xdr:cNvCxnSpPr/>
      </xdr:nvCxnSpPr>
      <xdr:spPr>
        <a:xfrm rot="16200000" flipH="1">
          <a:off x="1856735" y="17627316"/>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144684</xdr:colOff>
      <xdr:row>71</xdr:row>
      <xdr:rowOff>48229</xdr:rowOff>
    </xdr:from>
    <xdr:to>
      <xdr:col>8</xdr:col>
      <xdr:colOff>241874</xdr:colOff>
      <xdr:row>72</xdr:row>
      <xdr:rowOff>155139</xdr:rowOff>
    </xdr:to>
    <xdr:cxnSp macro="">
      <xdr:nvCxnSpPr>
        <xdr:cNvPr id="3748" name="Elbow Connector 55">
          <a:extLst>
            <a:ext uri="{FF2B5EF4-FFF2-40B4-BE49-F238E27FC236}">
              <a16:creationId xmlns:a16="http://schemas.microsoft.com/office/drawing/2014/main" id="{A4A48AC1-185D-4011-9B87-81B1F7E0B22B}"/>
            </a:ext>
          </a:extLst>
        </xdr:cNvPr>
        <xdr:cNvCxnSpPr/>
      </xdr:nvCxnSpPr>
      <xdr:spPr>
        <a:xfrm rot="16200000" flipH="1">
          <a:off x="2531925" y="14424988"/>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96456</xdr:colOff>
      <xdr:row>71</xdr:row>
      <xdr:rowOff>57875</xdr:rowOff>
    </xdr:from>
    <xdr:to>
      <xdr:col>6</xdr:col>
      <xdr:colOff>193646</xdr:colOff>
      <xdr:row>72</xdr:row>
      <xdr:rowOff>164785</xdr:rowOff>
    </xdr:to>
    <xdr:cxnSp macro="">
      <xdr:nvCxnSpPr>
        <xdr:cNvPr id="3749" name="Elbow Connector 55">
          <a:extLst>
            <a:ext uri="{FF2B5EF4-FFF2-40B4-BE49-F238E27FC236}">
              <a16:creationId xmlns:a16="http://schemas.microsoft.com/office/drawing/2014/main" id="{3C327A3F-7C71-4B33-BF57-3C2F6CBB01DE}"/>
            </a:ext>
          </a:extLst>
        </xdr:cNvPr>
        <xdr:cNvCxnSpPr/>
      </xdr:nvCxnSpPr>
      <xdr:spPr>
        <a:xfrm rot="16200000" flipH="1">
          <a:off x="1818152" y="14434634"/>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115748</xdr:colOff>
      <xdr:row>63</xdr:row>
      <xdr:rowOff>67520</xdr:rowOff>
    </xdr:from>
    <xdr:to>
      <xdr:col>36</xdr:col>
      <xdr:colOff>212938</xdr:colOff>
      <xdr:row>64</xdr:row>
      <xdr:rowOff>174430</xdr:rowOff>
    </xdr:to>
    <xdr:cxnSp macro="">
      <xdr:nvCxnSpPr>
        <xdr:cNvPr id="3750" name="Elbow Connector 55">
          <a:extLst>
            <a:ext uri="{FF2B5EF4-FFF2-40B4-BE49-F238E27FC236}">
              <a16:creationId xmlns:a16="http://schemas.microsoft.com/office/drawing/2014/main" id="{011F6AF8-4B35-4BD2-95D3-B548DFF6CDE4}"/>
            </a:ext>
          </a:extLst>
        </xdr:cNvPr>
        <xdr:cNvCxnSpPr/>
      </xdr:nvCxnSpPr>
      <xdr:spPr>
        <a:xfrm rot="16200000" flipH="1">
          <a:off x="11810963" y="12843115"/>
          <a:ext cx="357695"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135467</xdr:colOff>
      <xdr:row>63</xdr:row>
      <xdr:rowOff>59267</xdr:rowOff>
    </xdr:from>
    <xdr:to>
      <xdr:col>34</xdr:col>
      <xdr:colOff>232657</xdr:colOff>
      <xdr:row>64</xdr:row>
      <xdr:rowOff>166177</xdr:rowOff>
    </xdr:to>
    <xdr:cxnSp macro="">
      <xdr:nvCxnSpPr>
        <xdr:cNvPr id="3735" name="Elbow Connector 55">
          <a:extLst>
            <a:ext uri="{FF2B5EF4-FFF2-40B4-BE49-F238E27FC236}">
              <a16:creationId xmlns:a16="http://schemas.microsoft.com/office/drawing/2014/main" id="{9E151929-F0EA-4D33-BB1E-CFE14C6027F5}"/>
            </a:ext>
          </a:extLst>
        </xdr:cNvPr>
        <xdr:cNvCxnSpPr/>
      </xdr:nvCxnSpPr>
      <xdr:spPr>
        <a:xfrm rot="16200000" flipH="1">
          <a:off x="11154207"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110067</xdr:colOff>
      <xdr:row>63</xdr:row>
      <xdr:rowOff>76200</xdr:rowOff>
    </xdr:from>
    <xdr:to>
      <xdr:col>32</xdr:col>
      <xdr:colOff>207257</xdr:colOff>
      <xdr:row>64</xdr:row>
      <xdr:rowOff>183110</xdr:rowOff>
    </xdr:to>
    <xdr:cxnSp macro="">
      <xdr:nvCxnSpPr>
        <xdr:cNvPr id="3751" name="Elbow Connector 55">
          <a:extLst>
            <a:ext uri="{FF2B5EF4-FFF2-40B4-BE49-F238E27FC236}">
              <a16:creationId xmlns:a16="http://schemas.microsoft.com/office/drawing/2014/main" id="{CCFA87CF-3445-4607-A6DE-37FC826AA4BC}"/>
            </a:ext>
          </a:extLst>
        </xdr:cNvPr>
        <xdr:cNvCxnSpPr/>
      </xdr:nvCxnSpPr>
      <xdr:spPr>
        <a:xfrm rot="16200000" flipH="1">
          <a:off x="10485340" y="129673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110067</xdr:colOff>
      <xdr:row>63</xdr:row>
      <xdr:rowOff>50800</xdr:rowOff>
    </xdr:from>
    <xdr:to>
      <xdr:col>30</xdr:col>
      <xdr:colOff>207257</xdr:colOff>
      <xdr:row>64</xdr:row>
      <xdr:rowOff>157710</xdr:rowOff>
    </xdr:to>
    <xdr:cxnSp macro="">
      <xdr:nvCxnSpPr>
        <xdr:cNvPr id="3752" name="Elbow Connector 55">
          <a:extLst>
            <a:ext uri="{FF2B5EF4-FFF2-40B4-BE49-F238E27FC236}">
              <a16:creationId xmlns:a16="http://schemas.microsoft.com/office/drawing/2014/main" id="{637F29AA-9D09-4E18-A620-11F3CD43EB81}"/>
            </a:ext>
          </a:extLst>
        </xdr:cNvPr>
        <xdr:cNvCxnSpPr/>
      </xdr:nvCxnSpPr>
      <xdr:spPr>
        <a:xfrm rot="16200000" flipH="1">
          <a:off x="9816474" y="12941927"/>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169333</xdr:colOff>
      <xdr:row>63</xdr:row>
      <xdr:rowOff>59267</xdr:rowOff>
    </xdr:from>
    <xdr:to>
      <xdr:col>28</xdr:col>
      <xdr:colOff>266523</xdr:colOff>
      <xdr:row>64</xdr:row>
      <xdr:rowOff>166177</xdr:rowOff>
    </xdr:to>
    <xdr:cxnSp macro="">
      <xdr:nvCxnSpPr>
        <xdr:cNvPr id="3754" name="Elbow Connector 55">
          <a:extLst>
            <a:ext uri="{FF2B5EF4-FFF2-40B4-BE49-F238E27FC236}">
              <a16:creationId xmlns:a16="http://schemas.microsoft.com/office/drawing/2014/main" id="{5FDF94AB-CED3-47E0-9D8D-272EC135D178}"/>
            </a:ext>
          </a:extLst>
        </xdr:cNvPr>
        <xdr:cNvCxnSpPr/>
      </xdr:nvCxnSpPr>
      <xdr:spPr>
        <a:xfrm rot="16200000" flipH="1">
          <a:off x="9232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101600</xdr:colOff>
      <xdr:row>63</xdr:row>
      <xdr:rowOff>42333</xdr:rowOff>
    </xdr:from>
    <xdr:to>
      <xdr:col>26</xdr:col>
      <xdr:colOff>198790</xdr:colOff>
      <xdr:row>64</xdr:row>
      <xdr:rowOff>149243</xdr:rowOff>
    </xdr:to>
    <xdr:cxnSp macro="">
      <xdr:nvCxnSpPr>
        <xdr:cNvPr id="3755" name="Elbow Connector 55">
          <a:extLst>
            <a:ext uri="{FF2B5EF4-FFF2-40B4-BE49-F238E27FC236}">
              <a16:creationId xmlns:a16="http://schemas.microsoft.com/office/drawing/2014/main" id="{D8CD8A07-B22D-48FC-AB50-EF819EF2E0B3}"/>
            </a:ext>
          </a:extLst>
        </xdr:cNvPr>
        <xdr:cNvCxnSpPr/>
      </xdr:nvCxnSpPr>
      <xdr:spPr>
        <a:xfrm rot="16200000" flipH="1">
          <a:off x="8495673" y="12933460"/>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152400</xdr:colOff>
      <xdr:row>63</xdr:row>
      <xdr:rowOff>84667</xdr:rowOff>
    </xdr:from>
    <xdr:to>
      <xdr:col>24</xdr:col>
      <xdr:colOff>249590</xdr:colOff>
      <xdr:row>64</xdr:row>
      <xdr:rowOff>191577</xdr:rowOff>
    </xdr:to>
    <xdr:cxnSp macro="">
      <xdr:nvCxnSpPr>
        <xdr:cNvPr id="3756" name="Elbow Connector 55">
          <a:extLst>
            <a:ext uri="{FF2B5EF4-FFF2-40B4-BE49-F238E27FC236}">
              <a16:creationId xmlns:a16="http://schemas.microsoft.com/office/drawing/2014/main" id="{B920F63A-6859-4007-91C6-74C932B99F5D}"/>
            </a:ext>
          </a:extLst>
        </xdr:cNvPr>
        <xdr:cNvCxnSpPr/>
      </xdr:nvCxnSpPr>
      <xdr:spPr>
        <a:xfrm rot="16200000" flipH="1">
          <a:off x="7903007" y="129757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101600</xdr:colOff>
      <xdr:row>63</xdr:row>
      <xdr:rowOff>59266</xdr:rowOff>
    </xdr:from>
    <xdr:to>
      <xdr:col>22</xdr:col>
      <xdr:colOff>198790</xdr:colOff>
      <xdr:row>64</xdr:row>
      <xdr:rowOff>166176</xdr:rowOff>
    </xdr:to>
    <xdr:cxnSp macro="">
      <xdr:nvCxnSpPr>
        <xdr:cNvPr id="3757" name="Elbow Connector 55">
          <a:extLst>
            <a:ext uri="{FF2B5EF4-FFF2-40B4-BE49-F238E27FC236}">
              <a16:creationId xmlns:a16="http://schemas.microsoft.com/office/drawing/2014/main" id="{148E5CEF-DF8F-473D-9428-908AF707D94A}"/>
            </a:ext>
          </a:extLst>
        </xdr:cNvPr>
        <xdr:cNvCxnSpPr/>
      </xdr:nvCxnSpPr>
      <xdr:spPr>
        <a:xfrm rot="16200000" flipH="1">
          <a:off x="7208740" y="129503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135466</xdr:colOff>
      <xdr:row>101</xdr:row>
      <xdr:rowOff>42334</xdr:rowOff>
    </xdr:from>
    <xdr:to>
      <xdr:col>26</xdr:col>
      <xdr:colOff>230717</xdr:colOff>
      <xdr:row>101</xdr:row>
      <xdr:rowOff>190501</xdr:rowOff>
    </xdr:to>
    <xdr:sp macro="" textlink="">
      <xdr:nvSpPr>
        <xdr:cNvPr id="3758" name="Freeform 10707">
          <a:extLst>
            <a:ext uri="{FF2B5EF4-FFF2-40B4-BE49-F238E27FC236}">
              <a16:creationId xmlns:a16="http://schemas.microsoft.com/office/drawing/2014/main" id="{81CB9E2B-46BB-4716-BE81-46F6659A94D7}"/>
            </a:ext>
          </a:extLst>
        </xdr:cNvPr>
        <xdr:cNvSpPr>
          <a:spLocks/>
        </xdr:cNvSpPr>
      </xdr:nvSpPr>
      <xdr:spPr bwMode="auto">
        <a:xfrm>
          <a:off x="8017933" y="20497801"/>
          <a:ext cx="738717" cy="1481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194734</xdr:colOff>
      <xdr:row>101</xdr:row>
      <xdr:rowOff>42333</xdr:rowOff>
    </xdr:from>
    <xdr:to>
      <xdr:col>28</xdr:col>
      <xdr:colOff>143933</xdr:colOff>
      <xdr:row>101</xdr:row>
      <xdr:rowOff>182033</xdr:rowOff>
    </xdr:to>
    <xdr:sp macro="" textlink="">
      <xdr:nvSpPr>
        <xdr:cNvPr id="3759" name="Freeform 10707">
          <a:extLst>
            <a:ext uri="{FF2B5EF4-FFF2-40B4-BE49-F238E27FC236}">
              <a16:creationId xmlns:a16="http://schemas.microsoft.com/office/drawing/2014/main" id="{991F6585-68DD-4371-81F3-430AC64FC0C9}"/>
            </a:ext>
          </a:extLst>
        </xdr:cNvPr>
        <xdr:cNvSpPr>
          <a:spLocks/>
        </xdr:cNvSpPr>
      </xdr:nvSpPr>
      <xdr:spPr bwMode="auto">
        <a:xfrm>
          <a:off x="8720667" y="20497800"/>
          <a:ext cx="618066" cy="139700"/>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xdr:col>
      <xdr:colOff>215080</xdr:colOff>
      <xdr:row>109</xdr:row>
      <xdr:rowOff>102419</xdr:rowOff>
    </xdr:from>
    <xdr:to>
      <xdr:col>4</xdr:col>
      <xdr:colOff>230715</xdr:colOff>
      <xdr:row>110</xdr:row>
      <xdr:rowOff>29634</xdr:rowOff>
    </xdr:to>
    <xdr:sp macro="" textlink="">
      <xdr:nvSpPr>
        <xdr:cNvPr id="3760" name="Freeform 10707">
          <a:extLst>
            <a:ext uri="{FF2B5EF4-FFF2-40B4-BE49-F238E27FC236}">
              <a16:creationId xmlns:a16="http://schemas.microsoft.com/office/drawing/2014/main" id="{8F70C034-D44D-4EE4-8BA2-D08F6D096E3A}"/>
            </a:ext>
          </a:extLst>
        </xdr:cNvPr>
        <xdr:cNvSpPr>
          <a:spLocks/>
        </xdr:cNvSpPr>
      </xdr:nvSpPr>
      <xdr:spPr bwMode="auto">
        <a:xfrm>
          <a:off x="737419" y="22163548"/>
          <a:ext cx="671119" cy="1218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101600</xdr:colOff>
      <xdr:row>63</xdr:row>
      <xdr:rowOff>59267</xdr:rowOff>
    </xdr:from>
    <xdr:to>
      <xdr:col>20</xdr:col>
      <xdr:colOff>198790</xdr:colOff>
      <xdr:row>64</xdr:row>
      <xdr:rowOff>166177</xdr:rowOff>
    </xdr:to>
    <xdr:cxnSp macro="">
      <xdr:nvCxnSpPr>
        <xdr:cNvPr id="3761" name="Elbow Connector 55">
          <a:extLst>
            <a:ext uri="{FF2B5EF4-FFF2-40B4-BE49-F238E27FC236}">
              <a16:creationId xmlns:a16="http://schemas.microsoft.com/office/drawing/2014/main" id="{DC9E7539-8ABF-4632-A06B-7641F5D8A69B}"/>
            </a:ext>
          </a:extLst>
        </xdr:cNvPr>
        <xdr:cNvCxnSpPr/>
      </xdr:nvCxnSpPr>
      <xdr:spPr>
        <a:xfrm rot="16200000" flipH="1">
          <a:off x="6565273" y="12950394"/>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127000</xdr:colOff>
      <xdr:row>63</xdr:row>
      <xdr:rowOff>67734</xdr:rowOff>
    </xdr:from>
    <xdr:to>
      <xdr:col>2</xdr:col>
      <xdr:colOff>224190</xdr:colOff>
      <xdr:row>64</xdr:row>
      <xdr:rowOff>174644</xdr:rowOff>
    </xdr:to>
    <xdr:cxnSp macro="">
      <xdr:nvCxnSpPr>
        <xdr:cNvPr id="3763" name="Elbow Connector 55">
          <a:extLst>
            <a:ext uri="{FF2B5EF4-FFF2-40B4-BE49-F238E27FC236}">
              <a16:creationId xmlns:a16="http://schemas.microsoft.com/office/drawing/2014/main" id="{98BDB29D-0C60-4FAA-8EBF-3F6D50766737}"/>
            </a:ext>
          </a:extLst>
        </xdr:cNvPr>
        <xdr:cNvCxnSpPr/>
      </xdr:nvCxnSpPr>
      <xdr:spPr>
        <a:xfrm rot="16200000" flipH="1">
          <a:off x="537007" y="12958861"/>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152400</xdr:colOff>
      <xdr:row>55</xdr:row>
      <xdr:rowOff>50800</xdr:rowOff>
    </xdr:from>
    <xdr:to>
      <xdr:col>44</xdr:col>
      <xdr:colOff>249590</xdr:colOff>
      <xdr:row>56</xdr:row>
      <xdr:rowOff>157710</xdr:rowOff>
    </xdr:to>
    <xdr:cxnSp macro="">
      <xdr:nvCxnSpPr>
        <xdr:cNvPr id="3764" name="Elbow Connector 55">
          <a:extLst>
            <a:ext uri="{FF2B5EF4-FFF2-40B4-BE49-F238E27FC236}">
              <a16:creationId xmlns:a16="http://schemas.microsoft.com/office/drawing/2014/main" id="{EED4E63F-ABCB-442B-8A73-A9AB227988F4}"/>
            </a:ext>
          </a:extLst>
        </xdr:cNvPr>
        <xdr:cNvCxnSpPr/>
      </xdr:nvCxnSpPr>
      <xdr:spPr>
        <a:xfrm rot="16200000" flipH="1">
          <a:off x="14549340" y="11324793"/>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152400</xdr:colOff>
      <xdr:row>55</xdr:row>
      <xdr:rowOff>76200</xdr:rowOff>
    </xdr:from>
    <xdr:to>
      <xdr:col>38</xdr:col>
      <xdr:colOff>228208</xdr:colOff>
      <xdr:row>56</xdr:row>
      <xdr:rowOff>126738</xdr:rowOff>
    </xdr:to>
    <xdr:cxnSp macro="">
      <xdr:nvCxnSpPr>
        <xdr:cNvPr id="3683" name="Elbow Connector 55">
          <a:extLst>
            <a:ext uri="{FF2B5EF4-FFF2-40B4-BE49-F238E27FC236}">
              <a16:creationId xmlns:a16="http://schemas.microsoft.com/office/drawing/2014/main" id="{D6F01D66-62D9-47A3-91AD-278D8BA41DA9}"/>
            </a:ext>
          </a:extLst>
        </xdr:cNvPr>
        <xdr:cNvCxnSpPr/>
      </xdr:nvCxnSpPr>
      <xdr:spPr>
        <a:xfrm rot="16200000" flipH="1">
          <a:off x="12517902" y="11332698"/>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152400</xdr:colOff>
      <xdr:row>55</xdr:row>
      <xdr:rowOff>93134</xdr:rowOff>
    </xdr:from>
    <xdr:to>
      <xdr:col>36</xdr:col>
      <xdr:colOff>228208</xdr:colOff>
      <xdr:row>56</xdr:row>
      <xdr:rowOff>143672</xdr:rowOff>
    </xdr:to>
    <xdr:cxnSp macro="">
      <xdr:nvCxnSpPr>
        <xdr:cNvPr id="3762" name="Elbow Connector 55">
          <a:extLst>
            <a:ext uri="{FF2B5EF4-FFF2-40B4-BE49-F238E27FC236}">
              <a16:creationId xmlns:a16="http://schemas.microsoft.com/office/drawing/2014/main" id="{6202999A-6E84-4631-B42A-DD8EEE3E9875}"/>
            </a:ext>
          </a:extLst>
        </xdr:cNvPr>
        <xdr:cNvCxnSpPr/>
      </xdr:nvCxnSpPr>
      <xdr:spPr>
        <a:xfrm rot="16200000" flipH="1">
          <a:off x="11832102" y="11349632"/>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143934</xdr:colOff>
      <xdr:row>55</xdr:row>
      <xdr:rowOff>59267</xdr:rowOff>
    </xdr:from>
    <xdr:to>
      <xdr:col>14</xdr:col>
      <xdr:colOff>219742</xdr:colOff>
      <xdr:row>56</xdr:row>
      <xdr:rowOff>109805</xdr:rowOff>
    </xdr:to>
    <xdr:cxnSp macro="">
      <xdr:nvCxnSpPr>
        <xdr:cNvPr id="3765" name="Elbow Connector 55">
          <a:extLst>
            <a:ext uri="{FF2B5EF4-FFF2-40B4-BE49-F238E27FC236}">
              <a16:creationId xmlns:a16="http://schemas.microsoft.com/office/drawing/2014/main" id="{82C3F7D9-0FF8-438E-90E4-AF59F78C24E2}"/>
            </a:ext>
          </a:extLst>
        </xdr:cNvPr>
        <xdr:cNvCxnSpPr/>
      </xdr:nvCxnSpPr>
      <xdr:spPr>
        <a:xfrm rot="16200000" flipH="1">
          <a:off x="4610036" y="11315765"/>
          <a:ext cx="30453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143933</xdr:colOff>
      <xdr:row>47</xdr:row>
      <xdr:rowOff>59266</xdr:rowOff>
    </xdr:from>
    <xdr:to>
      <xdr:col>38</xdr:col>
      <xdr:colOff>239184</xdr:colOff>
      <xdr:row>48</xdr:row>
      <xdr:rowOff>150373</xdr:rowOff>
    </xdr:to>
    <xdr:cxnSp macro="">
      <xdr:nvCxnSpPr>
        <xdr:cNvPr id="3766" name="Elbow Connector 55">
          <a:extLst>
            <a:ext uri="{FF2B5EF4-FFF2-40B4-BE49-F238E27FC236}">
              <a16:creationId xmlns:a16="http://schemas.microsoft.com/office/drawing/2014/main" id="{D6DCE090-66BB-4F44-9E18-62F32F5A575F}"/>
            </a:ext>
          </a:extLst>
        </xdr:cNvPr>
        <xdr:cNvCxnSpPr/>
      </xdr:nvCxnSpPr>
      <xdr:spPr>
        <a:xfrm rot="16200000" flipH="1">
          <a:off x="12498872" y="9632994"/>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135467</xdr:colOff>
      <xdr:row>47</xdr:row>
      <xdr:rowOff>50800</xdr:rowOff>
    </xdr:from>
    <xdr:to>
      <xdr:col>40</xdr:col>
      <xdr:colOff>230718</xdr:colOff>
      <xdr:row>48</xdr:row>
      <xdr:rowOff>141907</xdr:rowOff>
    </xdr:to>
    <xdr:cxnSp macro="">
      <xdr:nvCxnSpPr>
        <xdr:cNvPr id="3767" name="Elbow Connector 55">
          <a:extLst>
            <a:ext uri="{FF2B5EF4-FFF2-40B4-BE49-F238E27FC236}">
              <a16:creationId xmlns:a16="http://schemas.microsoft.com/office/drawing/2014/main" id="{A41F495C-A9B9-4BC9-A9D1-58A51593B651}"/>
            </a:ext>
          </a:extLst>
        </xdr:cNvPr>
        <xdr:cNvCxnSpPr/>
      </xdr:nvCxnSpPr>
      <xdr:spPr>
        <a:xfrm rot="16200000" flipH="1">
          <a:off x="13133872" y="9624528"/>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118533</xdr:colOff>
      <xdr:row>47</xdr:row>
      <xdr:rowOff>42333</xdr:rowOff>
    </xdr:from>
    <xdr:to>
      <xdr:col>32</xdr:col>
      <xdr:colOff>213784</xdr:colOff>
      <xdr:row>48</xdr:row>
      <xdr:rowOff>133440</xdr:rowOff>
    </xdr:to>
    <xdr:cxnSp macro="">
      <xdr:nvCxnSpPr>
        <xdr:cNvPr id="3768" name="Elbow Connector 55">
          <a:extLst>
            <a:ext uri="{FF2B5EF4-FFF2-40B4-BE49-F238E27FC236}">
              <a16:creationId xmlns:a16="http://schemas.microsoft.com/office/drawing/2014/main" id="{540CCD6D-40DF-4E33-B86D-945C6A3673B3}"/>
            </a:ext>
          </a:extLst>
        </xdr:cNvPr>
        <xdr:cNvCxnSpPr/>
      </xdr:nvCxnSpPr>
      <xdr:spPr>
        <a:xfrm rot="16200000" flipH="1">
          <a:off x="10500738" y="9616061"/>
          <a:ext cx="34510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95334</xdr:colOff>
      <xdr:row>84</xdr:row>
      <xdr:rowOff>109819</xdr:rowOff>
    </xdr:from>
    <xdr:to>
      <xdr:col>22</xdr:col>
      <xdr:colOff>236882</xdr:colOff>
      <xdr:row>85</xdr:row>
      <xdr:rowOff>89325</xdr:rowOff>
    </xdr:to>
    <xdr:sp macro="" textlink="">
      <xdr:nvSpPr>
        <xdr:cNvPr id="3779" name="6-Point Star 717">
          <a:extLst>
            <a:ext uri="{FF2B5EF4-FFF2-40B4-BE49-F238E27FC236}">
              <a16:creationId xmlns:a16="http://schemas.microsoft.com/office/drawing/2014/main" id="{AC844CEB-2D85-4E55-8208-5F1045434304}"/>
            </a:ext>
          </a:extLst>
        </xdr:cNvPr>
        <xdr:cNvSpPr/>
      </xdr:nvSpPr>
      <xdr:spPr>
        <a:xfrm>
          <a:off x="7189817" y="16488440"/>
          <a:ext cx="141548" cy="16562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136769</xdr:colOff>
      <xdr:row>15</xdr:row>
      <xdr:rowOff>78153</xdr:rowOff>
    </xdr:from>
    <xdr:to>
      <xdr:col>22</xdr:col>
      <xdr:colOff>232020</xdr:colOff>
      <xdr:row>16</xdr:row>
      <xdr:rowOff>167521</xdr:rowOff>
    </xdr:to>
    <xdr:cxnSp macro="">
      <xdr:nvCxnSpPr>
        <xdr:cNvPr id="3780" name="Elbow Connector 55">
          <a:extLst>
            <a:ext uri="{FF2B5EF4-FFF2-40B4-BE49-F238E27FC236}">
              <a16:creationId xmlns:a16="http://schemas.microsoft.com/office/drawing/2014/main" id="{E1C5BEFB-56F4-4B21-8EE8-D4455563D184}"/>
            </a:ext>
          </a:extLst>
        </xdr:cNvPr>
        <xdr:cNvCxnSpPr/>
      </xdr:nvCxnSpPr>
      <xdr:spPr>
        <a:xfrm rot="16200000" flipH="1">
          <a:off x="7256595" y="317694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166077</xdr:colOff>
      <xdr:row>15</xdr:row>
      <xdr:rowOff>68385</xdr:rowOff>
    </xdr:from>
    <xdr:to>
      <xdr:col>24</xdr:col>
      <xdr:colOff>261328</xdr:colOff>
      <xdr:row>16</xdr:row>
      <xdr:rowOff>157753</xdr:rowOff>
    </xdr:to>
    <xdr:cxnSp macro="">
      <xdr:nvCxnSpPr>
        <xdr:cNvPr id="3781" name="Elbow Connector 55">
          <a:extLst>
            <a:ext uri="{FF2B5EF4-FFF2-40B4-BE49-F238E27FC236}">
              <a16:creationId xmlns:a16="http://schemas.microsoft.com/office/drawing/2014/main" id="{21345F88-0F53-49EC-A197-7FDC2A64E1D2}"/>
            </a:ext>
          </a:extLst>
        </xdr:cNvPr>
        <xdr:cNvCxnSpPr/>
      </xdr:nvCxnSpPr>
      <xdr:spPr>
        <a:xfrm rot="16200000" flipH="1">
          <a:off x="7930672"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146538</xdr:colOff>
      <xdr:row>15</xdr:row>
      <xdr:rowOff>58616</xdr:rowOff>
    </xdr:from>
    <xdr:to>
      <xdr:col>26</xdr:col>
      <xdr:colOff>241789</xdr:colOff>
      <xdr:row>16</xdr:row>
      <xdr:rowOff>147984</xdr:rowOff>
    </xdr:to>
    <xdr:cxnSp macro="">
      <xdr:nvCxnSpPr>
        <xdr:cNvPr id="3689" name="Elbow Connector 55">
          <a:extLst>
            <a:ext uri="{FF2B5EF4-FFF2-40B4-BE49-F238E27FC236}">
              <a16:creationId xmlns:a16="http://schemas.microsoft.com/office/drawing/2014/main" id="{7C245872-E9F3-4F74-ACEC-020BDC16F8DD}"/>
            </a:ext>
          </a:extLst>
        </xdr:cNvPr>
        <xdr:cNvCxnSpPr/>
      </xdr:nvCxnSpPr>
      <xdr:spPr>
        <a:xfrm rot="16200000" flipH="1">
          <a:off x="8555903" y="3157405"/>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117229</xdr:colOff>
      <xdr:row>15</xdr:row>
      <xdr:rowOff>78154</xdr:rowOff>
    </xdr:from>
    <xdr:to>
      <xdr:col>28</xdr:col>
      <xdr:colOff>253999</xdr:colOff>
      <xdr:row>16</xdr:row>
      <xdr:rowOff>127001</xdr:rowOff>
    </xdr:to>
    <xdr:cxnSp macro="">
      <xdr:nvCxnSpPr>
        <xdr:cNvPr id="3782" name="Elbow Connector 55">
          <a:extLst>
            <a:ext uri="{FF2B5EF4-FFF2-40B4-BE49-F238E27FC236}">
              <a16:creationId xmlns:a16="http://schemas.microsoft.com/office/drawing/2014/main" id="{AF6E68DE-398F-4313-9C9C-C814AC00501E}"/>
            </a:ext>
          </a:extLst>
        </xdr:cNvPr>
        <xdr:cNvCxnSpPr/>
      </xdr:nvCxnSpPr>
      <xdr:spPr>
        <a:xfrm rot="16200000" flipH="1">
          <a:off x="9241691" y="3135923"/>
          <a:ext cx="312616" cy="13677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146539</xdr:colOff>
      <xdr:row>15</xdr:row>
      <xdr:rowOff>87923</xdr:rowOff>
    </xdr:from>
    <xdr:to>
      <xdr:col>30</xdr:col>
      <xdr:colOff>241790</xdr:colOff>
      <xdr:row>16</xdr:row>
      <xdr:rowOff>177291</xdr:rowOff>
    </xdr:to>
    <xdr:cxnSp macro="">
      <xdr:nvCxnSpPr>
        <xdr:cNvPr id="3784" name="Elbow Connector 55">
          <a:extLst>
            <a:ext uri="{FF2B5EF4-FFF2-40B4-BE49-F238E27FC236}">
              <a16:creationId xmlns:a16="http://schemas.microsoft.com/office/drawing/2014/main" id="{FBE7A18C-6234-4ACB-B0E0-C5669D7437BD}"/>
            </a:ext>
          </a:extLst>
        </xdr:cNvPr>
        <xdr:cNvCxnSpPr/>
      </xdr:nvCxnSpPr>
      <xdr:spPr>
        <a:xfrm rot="16200000" flipH="1">
          <a:off x="9874750" y="3186712"/>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32</xdr:col>
      <xdr:colOff>156307</xdr:colOff>
      <xdr:row>15</xdr:row>
      <xdr:rowOff>68385</xdr:rowOff>
    </xdr:from>
    <xdr:to>
      <xdr:col>32</xdr:col>
      <xdr:colOff>251558</xdr:colOff>
      <xdr:row>16</xdr:row>
      <xdr:rowOff>157753</xdr:rowOff>
    </xdr:to>
    <xdr:cxnSp macro="">
      <xdr:nvCxnSpPr>
        <xdr:cNvPr id="3778" name="Elbow Connector 55">
          <a:extLst>
            <a:ext uri="{FF2B5EF4-FFF2-40B4-BE49-F238E27FC236}">
              <a16:creationId xmlns:a16="http://schemas.microsoft.com/office/drawing/2014/main" id="{894498C2-3C6C-4D26-B24C-F5E35D83274F}"/>
            </a:ext>
          </a:extLst>
        </xdr:cNvPr>
        <xdr:cNvCxnSpPr/>
      </xdr:nvCxnSpPr>
      <xdr:spPr>
        <a:xfrm rot="16200000" flipH="1">
          <a:off x="10558595"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127000</xdr:colOff>
      <xdr:row>15</xdr:row>
      <xdr:rowOff>68385</xdr:rowOff>
    </xdr:from>
    <xdr:to>
      <xdr:col>34</xdr:col>
      <xdr:colOff>222251</xdr:colOff>
      <xdr:row>16</xdr:row>
      <xdr:rowOff>157753</xdr:rowOff>
    </xdr:to>
    <xdr:cxnSp macro="">
      <xdr:nvCxnSpPr>
        <xdr:cNvPr id="3783" name="Elbow Connector 55">
          <a:extLst>
            <a:ext uri="{FF2B5EF4-FFF2-40B4-BE49-F238E27FC236}">
              <a16:creationId xmlns:a16="http://schemas.microsoft.com/office/drawing/2014/main" id="{F2C759C1-C267-4DA3-9EC7-3CE8384D017C}"/>
            </a:ext>
          </a:extLst>
        </xdr:cNvPr>
        <xdr:cNvCxnSpPr/>
      </xdr:nvCxnSpPr>
      <xdr:spPr>
        <a:xfrm rot="16200000" flipH="1">
          <a:off x="11174057" y="3167174"/>
          <a:ext cx="35313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175846</xdr:colOff>
      <xdr:row>109</xdr:row>
      <xdr:rowOff>48847</xdr:rowOff>
    </xdr:from>
    <xdr:to>
      <xdr:col>6</xdr:col>
      <xdr:colOff>166077</xdr:colOff>
      <xdr:row>110</xdr:row>
      <xdr:rowOff>2280</xdr:rowOff>
    </xdr:to>
    <xdr:sp macro="" textlink="">
      <xdr:nvSpPr>
        <xdr:cNvPr id="3785" name="Freeform 10707">
          <a:extLst>
            <a:ext uri="{FF2B5EF4-FFF2-40B4-BE49-F238E27FC236}">
              <a16:creationId xmlns:a16="http://schemas.microsoft.com/office/drawing/2014/main" id="{D737E1D1-B518-4338-98A2-DAB2B9DCEDB1}"/>
            </a:ext>
          </a:extLst>
        </xdr:cNvPr>
        <xdr:cNvSpPr>
          <a:spLocks/>
        </xdr:cNvSpPr>
      </xdr:nvSpPr>
      <xdr:spPr bwMode="auto">
        <a:xfrm>
          <a:off x="1387231" y="22166385"/>
          <a:ext cx="635000" cy="14881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6</xdr:col>
      <xdr:colOff>156307</xdr:colOff>
      <xdr:row>109</xdr:row>
      <xdr:rowOff>39078</xdr:rowOff>
    </xdr:from>
    <xdr:to>
      <xdr:col>8</xdr:col>
      <xdr:colOff>226156</xdr:colOff>
      <xdr:row>109</xdr:row>
      <xdr:rowOff>187897</xdr:rowOff>
    </xdr:to>
    <xdr:sp macro="" textlink="">
      <xdr:nvSpPr>
        <xdr:cNvPr id="3786" name="Freeform 10707">
          <a:extLst>
            <a:ext uri="{FF2B5EF4-FFF2-40B4-BE49-F238E27FC236}">
              <a16:creationId xmlns:a16="http://schemas.microsoft.com/office/drawing/2014/main" id="{D0329145-2DE0-4A94-AAD9-AFC22B12DB26}"/>
            </a:ext>
          </a:extLst>
        </xdr:cNvPr>
        <xdr:cNvSpPr>
          <a:spLocks/>
        </xdr:cNvSpPr>
      </xdr:nvSpPr>
      <xdr:spPr bwMode="auto">
        <a:xfrm>
          <a:off x="2012461" y="22156616"/>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8</xdr:col>
      <xdr:colOff>214924</xdr:colOff>
      <xdr:row>109</xdr:row>
      <xdr:rowOff>39077</xdr:rowOff>
    </xdr:from>
    <xdr:to>
      <xdr:col>10</xdr:col>
      <xdr:colOff>216389</xdr:colOff>
      <xdr:row>109</xdr:row>
      <xdr:rowOff>187896</xdr:rowOff>
    </xdr:to>
    <xdr:sp macro="" textlink="">
      <xdr:nvSpPr>
        <xdr:cNvPr id="3787" name="Freeform 10707">
          <a:extLst>
            <a:ext uri="{FF2B5EF4-FFF2-40B4-BE49-F238E27FC236}">
              <a16:creationId xmlns:a16="http://schemas.microsoft.com/office/drawing/2014/main" id="{34F66563-0EAA-4FAA-8FA9-98216523BEBE}"/>
            </a:ext>
          </a:extLst>
        </xdr:cNvPr>
        <xdr:cNvSpPr>
          <a:spLocks/>
        </xdr:cNvSpPr>
      </xdr:nvSpPr>
      <xdr:spPr bwMode="auto">
        <a:xfrm>
          <a:off x="2745155"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10</xdr:col>
      <xdr:colOff>245805</xdr:colOff>
      <xdr:row>109</xdr:row>
      <xdr:rowOff>61452</xdr:rowOff>
    </xdr:from>
    <xdr:to>
      <xdr:col>12</xdr:col>
      <xdr:colOff>195384</xdr:colOff>
      <xdr:row>110</xdr:row>
      <xdr:rowOff>20484</xdr:rowOff>
    </xdr:to>
    <xdr:sp macro="" textlink="">
      <xdr:nvSpPr>
        <xdr:cNvPr id="3788" name="Freeform 10707">
          <a:extLst>
            <a:ext uri="{FF2B5EF4-FFF2-40B4-BE49-F238E27FC236}">
              <a16:creationId xmlns:a16="http://schemas.microsoft.com/office/drawing/2014/main" id="{D5C2570B-5D45-4ABB-9E4C-EF21ABE31F06}"/>
            </a:ext>
          </a:extLst>
        </xdr:cNvPr>
        <xdr:cNvSpPr>
          <a:spLocks/>
        </xdr:cNvSpPr>
      </xdr:nvSpPr>
      <xdr:spPr bwMode="auto">
        <a:xfrm>
          <a:off x="3420805" y="22122581"/>
          <a:ext cx="594821" cy="15362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12</xdr:col>
      <xdr:colOff>175846</xdr:colOff>
      <xdr:row>109</xdr:row>
      <xdr:rowOff>39077</xdr:rowOff>
    </xdr:from>
    <xdr:to>
      <xdr:col>14</xdr:col>
      <xdr:colOff>275003</xdr:colOff>
      <xdr:row>110</xdr:row>
      <xdr:rowOff>40968</xdr:rowOff>
    </xdr:to>
    <xdr:sp macro="" textlink="">
      <xdr:nvSpPr>
        <xdr:cNvPr id="3789" name="Freeform 10707">
          <a:extLst>
            <a:ext uri="{FF2B5EF4-FFF2-40B4-BE49-F238E27FC236}">
              <a16:creationId xmlns:a16="http://schemas.microsoft.com/office/drawing/2014/main" id="{FAB722F8-C1FD-4334-A1C8-5065EC3F0B78}"/>
            </a:ext>
          </a:extLst>
        </xdr:cNvPr>
        <xdr:cNvSpPr>
          <a:spLocks/>
        </xdr:cNvSpPr>
      </xdr:nvSpPr>
      <xdr:spPr bwMode="auto">
        <a:xfrm>
          <a:off x="3996088" y="22100206"/>
          <a:ext cx="723915" cy="19648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14</xdr:col>
      <xdr:colOff>156308</xdr:colOff>
      <xdr:row>109</xdr:row>
      <xdr:rowOff>39077</xdr:rowOff>
    </xdr:from>
    <xdr:to>
      <xdr:col>16</xdr:col>
      <xdr:colOff>255465</xdr:colOff>
      <xdr:row>109</xdr:row>
      <xdr:rowOff>187896</xdr:rowOff>
    </xdr:to>
    <xdr:sp macro="" textlink="">
      <xdr:nvSpPr>
        <xdr:cNvPr id="3790" name="Freeform 10707">
          <a:extLst>
            <a:ext uri="{FF2B5EF4-FFF2-40B4-BE49-F238E27FC236}">
              <a16:creationId xmlns:a16="http://schemas.microsoft.com/office/drawing/2014/main" id="{0B946A25-17C2-48B3-89FE-65CDA3FF8AA8}"/>
            </a:ext>
          </a:extLst>
        </xdr:cNvPr>
        <xdr:cNvSpPr>
          <a:spLocks/>
        </xdr:cNvSpPr>
      </xdr:nvSpPr>
      <xdr:spPr bwMode="auto">
        <a:xfrm>
          <a:off x="4738077" y="22156615"/>
          <a:ext cx="743926" cy="14881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16</xdr:col>
      <xdr:colOff>246123</xdr:colOff>
      <xdr:row>109</xdr:row>
      <xdr:rowOff>61453</xdr:rowOff>
    </xdr:from>
    <xdr:to>
      <xdr:col>18</xdr:col>
      <xdr:colOff>184355</xdr:colOff>
      <xdr:row>110</xdr:row>
      <xdr:rowOff>20484</xdr:rowOff>
    </xdr:to>
    <xdr:sp macro="" textlink="">
      <xdr:nvSpPr>
        <xdr:cNvPr id="3791" name="Freeform 10707">
          <a:extLst>
            <a:ext uri="{FF2B5EF4-FFF2-40B4-BE49-F238E27FC236}">
              <a16:creationId xmlns:a16="http://schemas.microsoft.com/office/drawing/2014/main" id="{BEBC5F96-2E0E-4F52-A553-F1ECB8D4B1A1}"/>
            </a:ext>
          </a:extLst>
        </xdr:cNvPr>
        <xdr:cNvSpPr>
          <a:spLocks/>
        </xdr:cNvSpPr>
      </xdr:nvSpPr>
      <xdr:spPr bwMode="auto">
        <a:xfrm>
          <a:off x="5315881" y="22122582"/>
          <a:ext cx="696135" cy="15362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18</xdr:col>
      <xdr:colOff>185615</xdr:colOff>
      <xdr:row>109</xdr:row>
      <xdr:rowOff>61453</xdr:rowOff>
    </xdr:from>
    <xdr:to>
      <xdr:col>20</xdr:col>
      <xdr:colOff>194597</xdr:colOff>
      <xdr:row>110</xdr:row>
      <xdr:rowOff>40968</xdr:rowOff>
    </xdr:to>
    <xdr:sp macro="" textlink="">
      <xdr:nvSpPr>
        <xdr:cNvPr id="3792" name="Freeform 10707">
          <a:extLst>
            <a:ext uri="{FF2B5EF4-FFF2-40B4-BE49-F238E27FC236}">
              <a16:creationId xmlns:a16="http://schemas.microsoft.com/office/drawing/2014/main" id="{09903E2E-7DC2-4721-B387-C870E8C19771}"/>
            </a:ext>
          </a:extLst>
        </xdr:cNvPr>
        <xdr:cNvSpPr>
          <a:spLocks/>
        </xdr:cNvSpPr>
      </xdr:nvSpPr>
      <xdr:spPr bwMode="auto">
        <a:xfrm>
          <a:off x="6013276" y="22122582"/>
          <a:ext cx="633740" cy="17411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20</xdr:col>
      <xdr:colOff>133146</xdr:colOff>
      <xdr:row>109</xdr:row>
      <xdr:rowOff>61452</xdr:rowOff>
    </xdr:from>
    <xdr:to>
      <xdr:col>22</xdr:col>
      <xdr:colOff>255465</xdr:colOff>
      <xdr:row>110</xdr:row>
      <xdr:rowOff>61451</xdr:rowOff>
    </xdr:to>
    <xdr:sp macro="" textlink="">
      <xdr:nvSpPr>
        <xdr:cNvPr id="3793" name="Freeform 10707">
          <a:extLst>
            <a:ext uri="{FF2B5EF4-FFF2-40B4-BE49-F238E27FC236}">
              <a16:creationId xmlns:a16="http://schemas.microsoft.com/office/drawing/2014/main" id="{ED4734D7-9779-4D58-A173-0EBA93617226}"/>
            </a:ext>
          </a:extLst>
        </xdr:cNvPr>
        <xdr:cNvSpPr>
          <a:spLocks/>
        </xdr:cNvSpPr>
      </xdr:nvSpPr>
      <xdr:spPr bwMode="auto">
        <a:xfrm>
          <a:off x="6585565" y="22122581"/>
          <a:ext cx="747077" cy="19459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22</xdr:col>
      <xdr:colOff>166077</xdr:colOff>
      <xdr:row>109</xdr:row>
      <xdr:rowOff>58616</xdr:rowOff>
    </xdr:from>
    <xdr:to>
      <xdr:col>24</xdr:col>
      <xdr:colOff>195385</xdr:colOff>
      <xdr:row>110</xdr:row>
      <xdr:rowOff>61451</xdr:rowOff>
    </xdr:to>
    <xdr:sp macro="" textlink="">
      <xdr:nvSpPr>
        <xdr:cNvPr id="3794" name="Freeform 10707">
          <a:extLst>
            <a:ext uri="{FF2B5EF4-FFF2-40B4-BE49-F238E27FC236}">
              <a16:creationId xmlns:a16="http://schemas.microsoft.com/office/drawing/2014/main" id="{84C44FED-6E59-4F58-9AF5-AB55A429AF8A}"/>
            </a:ext>
          </a:extLst>
        </xdr:cNvPr>
        <xdr:cNvSpPr>
          <a:spLocks/>
        </xdr:cNvSpPr>
      </xdr:nvSpPr>
      <xdr:spPr bwMode="auto">
        <a:xfrm>
          <a:off x="7243254" y="22119745"/>
          <a:ext cx="654066" cy="19743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24</xdr:col>
      <xdr:colOff>195385</xdr:colOff>
      <xdr:row>109</xdr:row>
      <xdr:rowOff>78153</xdr:rowOff>
    </xdr:from>
    <xdr:to>
      <xdr:col>26</xdr:col>
      <xdr:colOff>166077</xdr:colOff>
      <xdr:row>110</xdr:row>
      <xdr:rowOff>20483</xdr:rowOff>
    </xdr:to>
    <xdr:sp macro="" textlink="">
      <xdr:nvSpPr>
        <xdr:cNvPr id="3795" name="Freeform 10707">
          <a:extLst>
            <a:ext uri="{FF2B5EF4-FFF2-40B4-BE49-F238E27FC236}">
              <a16:creationId xmlns:a16="http://schemas.microsoft.com/office/drawing/2014/main" id="{185F7C72-C559-4FF7-AB24-55595950AC14}"/>
            </a:ext>
          </a:extLst>
        </xdr:cNvPr>
        <xdr:cNvSpPr>
          <a:spLocks/>
        </xdr:cNvSpPr>
      </xdr:nvSpPr>
      <xdr:spPr bwMode="auto">
        <a:xfrm>
          <a:off x="7897320" y="22139282"/>
          <a:ext cx="595451" cy="13692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26</xdr:col>
      <xdr:colOff>195385</xdr:colOff>
      <xdr:row>109</xdr:row>
      <xdr:rowOff>58616</xdr:rowOff>
    </xdr:from>
    <xdr:to>
      <xdr:col>28</xdr:col>
      <xdr:colOff>224692</xdr:colOff>
      <xdr:row>110</xdr:row>
      <xdr:rowOff>20484</xdr:rowOff>
    </xdr:to>
    <xdr:sp macro="" textlink="">
      <xdr:nvSpPr>
        <xdr:cNvPr id="3796" name="Freeform 10707">
          <a:extLst>
            <a:ext uri="{FF2B5EF4-FFF2-40B4-BE49-F238E27FC236}">
              <a16:creationId xmlns:a16="http://schemas.microsoft.com/office/drawing/2014/main" id="{B3CFF4F0-BBE1-457A-8C43-DA8626D6AF8B}"/>
            </a:ext>
          </a:extLst>
        </xdr:cNvPr>
        <xdr:cNvSpPr>
          <a:spLocks/>
        </xdr:cNvSpPr>
      </xdr:nvSpPr>
      <xdr:spPr bwMode="auto">
        <a:xfrm>
          <a:off x="8522079" y="22119745"/>
          <a:ext cx="684790" cy="1564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round/>
          <a:headEnd/>
          <a:tailEnd/>
        </a:ln>
      </xdr:spPr>
    </xdr:sp>
    <xdr:clientData/>
  </xdr:twoCellAnchor>
  <xdr:twoCellAnchor>
    <xdr:from>
      <xdr:col>42</xdr:col>
      <xdr:colOff>153275</xdr:colOff>
      <xdr:row>15</xdr:row>
      <xdr:rowOff>109484</xdr:rowOff>
    </xdr:from>
    <xdr:to>
      <xdr:col>42</xdr:col>
      <xdr:colOff>248526</xdr:colOff>
      <xdr:row>17</xdr:row>
      <xdr:rowOff>12732</xdr:rowOff>
    </xdr:to>
    <xdr:cxnSp macro="">
      <xdr:nvCxnSpPr>
        <xdr:cNvPr id="3210" name="Elbow Connector 55">
          <a:extLst>
            <a:ext uri="{FF2B5EF4-FFF2-40B4-BE49-F238E27FC236}">
              <a16:creationId xmlns:a16="http://schemas.microsoft.com/office/drawing/2014/main" id="{77309470-C059-466A-B286-A4D0D4201A30}"/>
            </a:ext>
          </a:extLst>
        </xdr:cNvPr>
        <xdr:cNvCxnSpPr/>
      </xdr:nvCxnSpPr>
      <xdr:spPr>
        <a:xfrm rot="16200000" flipH="1">
          <a:off x="13469320" y="3095422"/>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44</xdr:col>
      <xdr:colOff>164224</xdr:colOff>
      <xdr:row>15</xdr:row>
      <xdr:rowOff>142329</xdr:rowOff>
    </xdr:from>
    <xdr:to>
      <xdr:col>44</xdr:col>
      <xdr:colOff>259475</xdr:colOff>
      <xdr:row>17</xdr:row>
      <xdr:rowOff>45577</xdr:rowOff>
    </xdr:to>
    <xdr:cxnSp macro="">
      <xdr:nvCxnSpPr>
        <xdr:cNvPr id="3672" name="Elbow Connector 55">
          <a:extLst>
            <a:ext uri="{FF2B5EF4-FFF2-40B4-BE49-F238E27FC236}">
              <a16:creationId xmlns:a16="http://schemas.microsoft.com/office/drawing/2014/main" id="{75EB32AD-6C6D-46F4-A48A-0D60C6C56FBA}"/>
            </a:ext>
          </a:extLst>
        </xdr:cNvPr>
        <xdr:cNvCxnSpPr/>
      </xdr:nvCxnSpPr>
      <xdr:spPr>
        <a:xfrm rot="16200000" flipH="1">
          <a:off x="14224752" y="312826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120431</xdr:colOff>
      <xdr:row>23</xdr:row>
      <xdr:rowOff>109483</xdr:rowOff>
    </xdr:from>
    <xdr:to>
      <xdr:col>2</xdr:col>
      <xdr:colOff>215682</xdr:colOff>
      <xdr:row>25</xdr:row>
      <xdr:rowOff>23679</xdr:rowOff>
    </xdr:to>
    <xdr:cxnSp macro="">
      <xdr:nvCxnSpPr>
        <xdr:cNvPr id="3684" name="Elbow Connector 55">
          <a:extLst>
            <a:ext uri="{FF2B5EF4-FFF2-40B4-BE49-F238E27FC236}">
              <a16:creationId xmlns:a16="http://schemas.microsoft.com/office/drawing/2014/main" id="{7392933E-D85B-4BA5-BF65-1A6BC7B9048C}"/>
            </a:ext>
          </a:extLst>
        </xdr:cNvPr>
        <xdr:cNvCxnSpPr/>
      </xdr:nvCxnSpPr>
      <xdr:spPr>
        <a:xfrm rot="16200000" flipH="1">
          <a:off x="517510" y="466102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153277</xdr:colOff>
      <xdr:row>23</xdr:row>
      <xdr:rowOff>120428</xdr:rowOff>
    </xdr:from>
    <xdr:to>
      <xdr:col>4</xdr:col>
      <xdr:colOff>248528</xdr:colOff>
      <xdr:row>25</xdr:row>
      <xdr:rowOff>34624</xdr:rowOff>
    </xdr:to>
    <xdr:cxnSp macro="">
      <xdr:nvCxnSpPr>
        <xdr:cNvPr id="3769" name="Elbow Connector 55">
          <a:extLst>
            <a:ext uri="{FF2B5EF4-FFF2-40B4-BE49-F238E27FC236}">
              <a16:creationId xmlns:a16="http://schemas.microsoft.com/office/drawing/2014/main" id="{EFC2F942-32F6-4993-AAD5-12C78D152503}"/>
            </a:ext>
          </a:extLst>
        </xdr:cNvPr>
        <xdr:cNvCxnSpPr/>
      </xdr:nvCxnSpPr>
      <xdr:spPr>
        <a:xfrm rot="16200000" flipH="1">
          <a:off x="1207253"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153273</xdr:colOff>
      <xdr:row>23</xdr:row>
      <xdr:rowOff>120428</xdr:rowOff>
    </xdr:from>
    <xdr:to>
      <xdr:col>6</xdr:col>
      <xdr:colOff>248524</xdr:colOff>
      <xdr:row>25</xdr:row>
      <xdr:rowOff>34624</xdr:rowOff>
    </xdr:to>
    <xdr:cxnSp macro="">
      <xdr:nvCxnSpPr>
        <xdr:cNvPr id="3770" name="Elbow Connector 55">
          <a:extLst>
            <a:ext uri="{FF2B5EF4-FFF2-40B4-BE49-F238E27FC236}">
              <a16:creationId xmlns:a16="http://schemas.microsoft.com/office/drawing/2014/main" id="{381A3B14-9B99-445B-BB3C-783ED5E0C75C}"/>
            </a:ext>
          </a:extLst>
        </xdr:cNvPr>
        <xdr:cNvCxnSpPr/>
      </xdr:nvCxnSpPr>
      <xdr:spPr>
        <a:xfrm rot="16200000" flipH="1">
          <a:off x="1831301" y="4671969"/>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164225</xdr:colOff>
      <xdr:row>15</xdr:row>
      <xdr:rowOff>76636</xdr:rowOff>
    </xdr:from>
    <xdr:to>
      <xdr:col>36</xdr:col>
      <xdr:colOff>259476</xdr:colOff>
      <xdr:row>16</xdr:row>
      <xdr:rowOff>166004</xdr:rowOff>
    </xdr:to>
    <xdr:cxnSp macro="">
      <xdr:nvCxnSpPr>
        <xdr:cNvPr id="3771" name="Elbow Connector 55">
          <a:extLst>
            <a:ext uri="{FF2B5EF4-FFF2-40B4-BE49-F238E27FC236}">
              <a16:creationId xmlns:a16="http://schemas.microsoft.com/office/drawing/2014/main" id="{BD675CC0-A8BA-48E1-8048-A07169F72F7C}"/>
            </a:ext>
          </a:extLst>
        </xdr:cNvPr>
        <xdr:cNvCxnSpPr/>
      </xdr:nvCxnSpPr>
      <xdr:spPr>
        <a:xfrm rot="16200000" flipH="1">
          <a:off x="11564321" y="3062574"/>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142325</xdr:colOff>
      <xdr:row>15</xdr:row>
      <xdr:rowOff>76639</xdr:rowOff>
    </xdr:from>
    <xdr:to>
      <xdr:col>38</xdr:col>
      <xdr:colOff>237576</xdr:colOff>
      <xdr:row>16</xdr:row>
      <xdr:rowOff>166007</xdr:rowOff>
    </xdr:to>
    <xdr:cxnSp macro="">
      <xdr:nvCxnSpPr>
        <xdr:cNvPr id="3772" name="Elbow Connector 55">
          <a:extLst>
            <a:ext uri="{FF2B5EF4-FFF2-40B4-BE49-F238E27FC236}">
              <a16:creationId xmlns:a16="http://schemas.microsoft.com/office/drawing/2014/main" id="{34066384-5F58-456C-A102-F4924CB68E62}"/>
            </a:ext>
          </a:extLst>
        </xdr:cNvPr>
        <xdr:cNvCxnSpPr/>
      </xdr:nvCxnSpPr>
      <xdr:spPr>
        <a:xfrm rot="16200000" flipH="1">
          <a:off x="12210266" y="3062577"/>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186117</xdr:colOff>
      <xdr:row>15</xdr:row>
      <xdr:rowOff>142328</xdr:rowOff>
    </xdr:from>
    <xdr:to>
      <xdr:col>40</xdr:col>
      <xdr:colOff>281368</xdr:colOff>
      <xdr:row>17</xdr:row>
      <xdr:rowOff>45576</xdr:rowOff>
    </xdr:to>
    <xdr:cxnSp macro="">
      <xdr:nvCxnSpPr>
        <xdr:cNvPr id="3773" name="Elbow Connector 55">
          <a:extLst>
            <a:ext uri="{FF2B5EF4-FFF2-40B4-BE49-F238E27FC236}">
              <a16:creationId xmlns:a16="http://schemas.microsoft.com/office/drawing/2014/main" id="{9F5C43CF-75DA-44EB-B1A5-6C97A8A639CC}"/>
            </a:ext>
          </a:extLst>
        </xdr:cNvPr>
        <xdr:cNvCxnSpPr/>
      </xdr:nvCxnSpPr>
      <xdr:spPr>
        <a:xfrm rot="16200000" flipH="1">
          <a:off x="12878110" y="3128266"/>
          <a:ext cx="352127"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153272</xdr:colOff>
      <xdr:row>39</xdr:row>
      <xdr:rowOff>87585</xdr:rowOff>
    </xdr:from>
    <xdr:to>
      <xdr:col>38</xdr:col>
      <xdr:colOff>248523</xdr:colOff>
      <xdr:row>40</xdr:row>
      <xdr:rowOff>178456</xdr:rowOff>
    </xdr:to>
    <xdr:cxnSp macro="">
      <xdr:nvCxnSpPr>
        <xdr:cNvPr id="3774" name="Elbow Connector 55">
          <a:extLst>
            <a:ext uri="{FF2B5EF4-FFF2-40B4-BE49-F238E27FC236}">
              <a16:creationId xmlns:a16="http://schemas.microsoft.com/office/drawing/2014/main" id="{F5935750-9097-4098-8D6E-0577E746D06F}"/>
            </a:ext>
          </a:extLst>
        </xdr:cNvPr>
        <xdr:cNvCxnSpPr/>
      </xdr:nvCxnSpPr>
      <xdr:spPr>
        <a:xfrm rot="16200000" flipH="1">
          <a:off x="12225936" y="7743714"/>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153273</xdr:colOff>
      <xdr:row>39</xdr:row>
      <xdr:rowOff>87584</xdr:rowOff>
    </xdr:from>
    <xdr:to>
      <xdr:col>40</xdr:col>
      <xdr:colOff>248524</xdr:colOff>
      <xdr:row>40</xdr:row>
      <xdr:rowOff>178455</xdr:rowOff>
    </xdr:to>
    <xdr:cxnSp macro="">
      <xdr:nvCxnSpPr>
        <xdr:cNvPr id="3775" name="Elbow Connector 55">
          <a:extLst>
            <a:ext uri="{FF2B5EF4-FFF2-40B4-BE49-F238E27FC236}">
              <a16:creationId xmlns:a16="http://schemas.microsoft.com/office/drawing/2014/main" id="{B49BFA46-E08D-4F0B-953B-C04C061EE45F}"/>
            </a:ext>
          </a:extLst>
        </xdr:cNvPr>
        <xdr:cNvCxnSpPr/>
      </xdr:nvCxnSpPr>
      <xdr:spPr>
        <a:xfrm rot="16200000" flipH="1">
          <a:off x="12849989" y="7743713"/>
          <a:ext cx="34268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38</xdr:col>
      <xdr:colOff>98532</xdr:colOff>
      <xdr:row>28</xdr:row>
      <xdr:rowOff>142328</xdr:rowOff>
    </xdr:from>
    <xdr:to>
      <xdr:col>38</xdr:col>
      <xdr:colOff>240080</xdr:colOff>
      <xdr:row>29</xdr:row>
      <xdr:rowOff>126214</xdr:rowOff>
    </xdr:to>
    <xdr:sp macro="" textlink="">
      <xdr:nvSpPr>
        <xdr:cNvPr id="3800" name="6-Point Star 717">
          <a:extLst>
            <a:ext uri="{FF2B5EF4-FFF2-40B4-BE49-F238E27FC236}">
              <a16:creationId xmlns:a16="http://schemas.microsoft.com/office/drawing/2014/main" id="{75B5C0AC-8650-482C-A9DA-142BD1214485}"/>
            </a:ext>
          </a:extLst>
        </xdr:cNvPr>
        <xdr:cNvSpPr/>
      </xdr:nvSpPr>
      <xdr:spPr>
        <a:xfrm>
          <a:off x="12294911" y="5561725"/>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98538</xdr:colOff>
      <xdr:row>28</xdr:row>
      <xdr:rowOff>153276</xdr:rowOff>
    </xdr:from>
    <xdr:to>
      <xdr:col>44</xdr:col>
      <xdr:colOff>240086</xdr:colOff>
      <xdr:row>29</xdr:row>
      <xdr:rowOff>137162</xdr:rowOff>
    </xdr:to>
    <xdr:sp macro="" textlink="">
      <xdr:nvSpPr>
        <xdr:cNvPr id="3801" name="6-Point Star 717">
          <a:extLst>
            <a:ext uri="{FF2B5EF4-FFF2-40B4-BE49-F238E27FC236}">
              <a16:creationId xmlns:a16="http://schemas.microsoft.com/office/drawing/2014/main" id="{AF251BA4-3FD7-48CC-BF3A-902C0FB695E1}"/>
            </a:ext>
          </a:extLst>
        </xdr:cNvPr>
        <xdr:cNvSpPr/>
      </xdr:nvSpPr>
      <xdr:spPr>
        <a:xfrm>
          <a:off x="14287504" y="557267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xdr:col>
      <xdr:colOff>87584</xdr:colOff>
      <xdr:row>36</xdr:row>
      <xdr:rowOff>164222</xdr:rowOff>
    </xdr:from>
    <xdr:to>
      <xdr:col>2</xdr:col>
      <xdr:colOff>229132</xdr:colOff>
      <xdr:row>37</xdr:row>
      <xdr:rowOff>148108</xdr:rowOff>
    </xdr:to>
    <xdr:sp macro="" textlink="">
      <xdr:nvSpPr>
        <xdr:cNvPr id="3802" name="6-Point Star 717">
          <a:extLst>
            <a:ext uri="{FF2B5EF4-FFF2-40B4-BE49-F238E27FC236}">
              <a16:creationId xmlns:a16="http://schemas.microsoft.com/office/drawing/2014/main" id="{C6F902E2-C19B-4EFC-9E34-97269F19F185}"/>
            </a:ext>
          </a:extLst>
        </xdr:cNvPr>
        <xdr:cNvSpPr/>
      </xdr:nvSpPr>
      <xdr:spPr>
        <a:xfrm>
          <a:off x="613101" y="7138274"/>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98532</xdr:colOff>
      <xdr:row>84</xdr:row>
      <xdr:rowOff>131376</xdr:rowOff>
    </xdr:from>
    <xdr:to>
      <xdr:col>20</xdr:col>
      <xdr:colOff>240080</xdr:colOff>
      <xdr:row>85</xdr:row>
      <xdr:rowOff>115262</xdr:rowOff>
    </xdr:to>
    <xdr:sp macro="" textlink="">
      <xdr:nvSpPr>
        <xdr:cNvPr id="3803" name="6-Point Star 717">
          <a:extLst>
            <a:ext uri="{FF2B5EF4-FFF2-40B4-BE49-F238E27FC236}">
              <a16:creationId xmlns:a16="http://schemas.microsoft.com/office/drawing/2014/main" id="{172404ED-B066-4AB2-8582-802E63E04EEE}"/>
            </a:ext>
          </a:extLst>
        </xdr:cNvPr>
        <xdr:cNvSpPr/>
      </xdr:nvSpPr>
      <xdr:spPr>
        <a:xfrm>
          <a:off x="6568963" y="16509997"/>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98533</xdr:colOff>
      <xdr:row>84</xdr:row>
      <xdr:rowOff>120432</xdr:rowOff>
    </xdr:from>
    <xdr:to>
      <xdr:col>26</xdr:col>
      <xdr:colOff>240081</xdr:colOff>
      <xdr:row>85</xdr:row>
      <xdr:rowOff>104318</xdr:rowOff>
    </xdr:to>
    <xdr:sp macro="" textlink="">
      <xdr:nvSpPr>
        <xdr:cNvPr id="3804" name="6-Point Star 717">
          <a:extLst>
            <a:ext uri="{FF2B5EF4-FFF2-40B4-BE49-F238E27FC236}">
              <a16:creationId xmlns:a16="http://schemas.microsoft.com/office/drawing/2014/main" id="{16CCA620-4FCD-4E99-A189-3768FE69CCAC}"/>
            </a:ext>
          </a:extLst>
        </xdr:cNvPr>
        <xdr:cNvSpPr/>
      </xdr:nvSpPr>
      <xdr:spPr>
        <a:xfrm>
          <a:off x="8441119" y="16499053"/>
          <a:ext cx="141548" cy="17000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87584</xdr:colOff>
      <xdr:row>100</xdr:row>
      <xdr:rowOff>153277</xdr:rowOff>
    </xdr:from>
    <xdr:to>
      <xdr:col>26</xdr:col>
      <xdr:colOff>229132</xdr:colOff>
      <xdr:row>101</xdr:row>
      <xdr:rowOff>128549</xdr:rowOff>
    </xdr:to>
    <xdr:sp macro="" textlink="">
      <xdr:nvSpPr>
        <xdr:cNvPr id="3805" name="6-Point Star 717">
          <a:extLst>
            <a:ext uri="{FF2B5EF4-FFF2-40B4-BE49-F238E27FC236}">
              <a16:creationId xmlns:a16="http://schemas.microsoft.com/office/drawing/2014/main" id="{9A03D630-D5F4-43DD-A95D-7558C0E02C15}"/>
            </a:ext>
          </a:extLst>
        </xdr:cNvPr>
        <xdr:cNvSpPr/>
      </xdr:nvSpPr>
      <xdr:spPr>
        <a:xfrm>
          <a:off x="8430170" y="19641208"/>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xdr:col>
      <xdr:colOff>109480</xdr:colOff>
      <xdr:row>109</xdr:row>
      <xdr:rowOff>0</xdr:rowOff>
    </xdr:from>
    <xdr:to>
      <xdr:col>4</xdr:col>
      <xdr:colOff>251028</xdr:colOff>
      <xdr:row>109</xdr:row>
      <xdr:rowOff>161393</xdr:rowOff>
    </xdr:to>
    <xdr:sp macro="" textlink="">
      <xdr:nvSpPr>
        <xdr:cNvPr id="3806" name="6-Point Star 717">
          <a:extLst>
            <a:ext uri="{FF2B5EF4-FFF2-40B4-BE49-F238E27FC236}">
              <a16:creationId xmlns:a16="http://schemas.microsoft.com/office/drawing/2014/main" id="{0743FC06-43BC-4564-938E-08D66612CB51}"/>
            </a:ext>
          </a:extLst>
        </xdr:cNvPr>
        <xdr:cNvSpPr/>
      </xdr:nvSpPr>
      <xdr:spPr>
        <a:xfrm>
          <a:off x="1291894" y="21228707"/>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87584</xdr:colOff>
      <xdr:row>108</xdr:row>
      <xdr:rowOff>142324</xdr:rowOff>
    </xdr:from>
    <xdr:to>
      <xdr:col>6</xdr:col>
      <xdr:colOff>229132</xdr:colOff>
      <xdr:row>109</xdr:row>
      <xdr:rowOff>117596</xdr:rowOff>
    </xdr:to>
    <xdr:sp macro="" textlink="">
      <xdr:nvSpPr>
        <xdr:cNvPr id="3807" name="6-Point Star 717">
          <a:extLst>
            <a:ext uri="{FF2B5EF4-FFF2-40B4-BE49-F238E27FC236}">
              <a16:creationId xmlns:a16="http://schemas.microsoft.com/office/drawing/2014/main" id="{BFDF262F-E627-4791-8B93-8449CC1E26B2}"/>
            </a:ext>
          </a:extLst>
        </xdr:cNvPr>
        <xdr:cNvSpPr/>
      </xdr:nvSpPr>
      <xdr:spPr>
        <a:xfrm>
          <a:off x="1894050" y="21184910"/>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8</xdr:col>
      <xdr:colOff>109483</xdr:colOff>
      <xdr:row>108</xdr:row>
      <xdr:rowOff>164220</xdr:rowOff>
    </xdr:from>
    <xdr:to>
      <xdr:col>8</xdr:col>
      <xdr:colOff>251031</xdr:colOff>
      <xdr:row>109</xdr:row>
      <xdr:rowOff>139492</xdr:rowOff>
    </xdr:to>
    <xdr:sp macro="" textlink="">
      <xdr:nvSpPr>
        <xdr:cNvPr id="3808" name="6-Point Star 717">
          <a:extLst>
            <a:ext uri="{FF2B5EF4-FFF2-40B4-BE49-F238E27FC236}">
              <a16:creationId xmlns:a16="http://schemas.microsoft.com/office/drawing/2014/main" id="{1976EA51-8489-452A-99F8-AACB0C610483}"/>
            </a:ext>
          </a:extLst>
        </xdr:cNvPr>
        <xdr:cNvSpPr/>
      </xdr:nvSpPr>
      <xdr:spPr>
        <a:xfrm>
          <a:off x="2572845" y="2120680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10</xdr:col>
      <xdr:colOff>98537</xdr:colOff>
      <xdr:row>109</xdr:row>
      <xdr:rowOff>10949</xdr:rowOff>
    </xdr:from>
    <xdr:to>
      <xdr:col>10</xdr:col>
      <xdr:colOff>240085</xdr:colOff>
      <xdr:row>109</xdr:row>
      <xdr:rowOff>172342</xdr:rowOff>
    </xdr:to>
    <xdr:sp macro="" textlink="">
      <xdr:nvSpPr>
        <xdr:cNvPr id="3809" name="6-Point Star 717">
          <a:extLst>
            <a:ext uri="{FF2B5EF4-FFF2-40B4-BE49-F238E27FC236}">
              <a16:creationId xmlns:a16="http://schemas.microsoft.com/office/drawing/2014/main" id="{31391A0D-8610-4118-9790-CA61F96CB52E}"/>
            </a:ext>
          </a:extLst>
        </xdr:cNvPr>
        <xdr:cNvSpPr/>
      </xdr:nvSpPr>
      <xdr:spPr>
        <a:xfrm>
          <a:off x="3284485" y="21239656"/>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12</xdr:col>
      <xdr:colOff>98540</xdr:colOff>
      <xdr:row>108</xdr:row>
      <xdr:rowOff>120429</xdr:rowOff>
    </xdr:from>
    <xdr:to>
      <xdr:col>12</xdr:col>
      <xdr:colOff>240088</xdr:colOff>
      <xdr:row>109</xdr:row>
      <xdr:rowOff>95701</xdr:rowOff>
    </xdr:to>
    <xdr:sp macro="" textlink="">
      <xdr:nvSpPr>
        <xdr:cNvPr id="3810" name="6-Point Star 717">
          <a:extLst>
            <a:ext uri="{FF2B5EF4-FFF2-40B4-BE49-F238E27FC236}">
              <a16:creationId xmlns:a16="http://schemas.microsoft.com/office/drawing/2014/main" id="{5D273E67-6793-44A0-A71D-8C6ED83D77B6}"/>
            </a:ext>
          </a:extLst>
        </xdr:cNvPr>
        <xdr:cNvSpPr/>
      </xdr:nvSpPr>
      <xdr:spPr>
        <a:xfrm>
          <a:off x="3930437" y="21163015"/>
          <a:ext cx="141548" cy="16139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131376</xdr:colOff>
      <xdr:row>47</xdr:row>
      <xdr:rowOff>120429</xdr:rowOff>
    </xdr:from>
    <xdr:to>
      <xdr:col>26</xdr:col>
      <xdr:colOff>207184</xdr:colOff>
      <xdr:row>48</xdr:row>
      <xdr:rowOff>170967</xdr:rowOff>
    </xdr:to>
    <xdr:cxnSp macro="">
      <xdr:nvCxnSpPr>
        <xdr:cNvPr id="3776" name="Elbow Connector 55">
          <a:extLst>
            <a:ext uri="{FF2B5EF4-FFF2-40B4-BE49-F238E27FC236}">
              <a16:creationId xmlns:a16="http://schemas.microsoft.com/office/drawing/2014/main" id="{4DBFFB4B-7D5E-457D-927F-F5BB2049FAA4}"/>
            </a:ext>
          </a:extLst>
        </xdr:cNvPr>
        <xdr:cNvCxnSpPr/>
      </xdr:nvCxnSpPr>
      <xdr:spPr>
        <a:xfrm rot="16200000" flipH="1">
          <a:off x="8360692" y="9320768"/>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153277</xdr:colOff>
      <xdr:row>47</xdr:row>
      <xdr:rowOff>109482</xdr:rowOff>
    </xdr:from>
    <xdr:to>
      <xdr:col>34</xdr:col>
      <xdr:colOff>229085</xdr:colOff>
      <xdr:row>48</xdr:row>
      <xdr:rowOff>160020</xdr:rowOff>
    </xdr:to>
    <xdr:cxnSp macro="">
      <xdr:nvCxnSpPr>
        <xdr:cNvPr id="3777" name="Elbow Connector 55">
          <a:extLst>
            <a:ext uri="{FF2B5EF4-FFF2-40B4-BE49-F238E27FC236}">
              <a16:creationId xmlns:a16="http://schemas.microsoft.com/office/drawing/2014/main" id="{4F981573-48AD-40D4-8B54-BFFD50A92E0B}"/>
            </a:ext>
          </a:extLst>
        </xdr:cNvPr>
        <xdr:cNvCxnSpPr/>
      </xdr:nvCxnSpPr>
      <xdr:spPr>
        <a:xfrm rot="16200000" flipH="1">
          <a:off x="10944490" y="9309821"/>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36</xdr:col>
      <xdr:colOff>186121</xdr:colOff>
      <xdr:row>47</xdr:row>
      <xdr:rowOff>109483</xdr:rowOff>
    </xdr:from>
    <xdr:to>
      <xdr:col>36</xdr:col>
      <xdr:colOff>261929</xdr:colOff>
      <xdr:row>48</xdr:row>
      <xdr:rowOff>160021</xdr:rowOff>
    </xdr:to>
    <xdr:cxnSp macro="">
      <xdr:nvCxnSpPr>
        <xdr:cNvPr id="3797" name="Elbow Connector 55">
          <a:extLst>
            <a:ext uri="{FF2B5EF4-FFF2-40B4-BE49-F238E27FC236}">
              <a16:creationId xmlns:a16="http://schemas.microsoft.com/office/drawing/2014/main" id="{06AA6E75-1E20-45BA-9F6B-F0278CF2BDA0}"/>
            </a:ext>
          </a:extLst>
        </xdr:cNvPr>
        <xdr:cNvCxnSpPr/>
      </xdr:nvCxnSpPr>
      <xdr:spPr>
        <a:xfrm rot="16200000" flipH="1">
          <a:off x="11601385" y="9309822"/>
          <a:ext cx="302348"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122622</xdr:colOff>
      <xdr:row>23</xdr:row>
      <xdr:rowOff>70070</xdr:rowOff>
    </xdr:from>
    <xdr:to>
      <xdr:col>8</xdr:col>
      <xdr:colOff>217873</xdr:colOff>
      <xdr:row>24</xdr:row>
      <xdr:rowOff>168196</xdr:rowOff>
    </xdr:to>
    <xdr:cxnSp macro="">
      <xdr:nvCxnSpPr>
        <xdr:cNvPr id="3798" name="Elbow Connector 55">
          <a:extLst>
            <a:ext uri="{FF2B5EF4-FFF2-40B4-BE49-F238E27FC236}">
              <a16:creationId xmlns:a16="http://schemas.microsoft.com/office/drawing/2014/main" id="{0DF1C79D-5ABE-4AAC-8960-3034D76B250D}"/>
            </a:ext>
          </a:extLst>
        </xdr:cNvPr>
        <xdr:cNvCxnSpPr/>
      </xdr:nvCxnSpPr>
      <xdr:spPr>
        <a:xfrm rot="16200000" flipH="1">
          <a:off x="2534185" y="4752990"/>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148898</xdr:colOff>
      <xdr:row>23</xdr:row>
      <xdr:rowOff>61311</xdr:rowOff>
    </xdr:from>
    <xdr:to>
      <xdr:col>10</xdr:col>
      <xdr:colOff>244149</xdr:colOff>
      <xdr:row>24</xdr:row>
      <xdr:rowOff>159437</xdr:rowOff>
    </xdr:to>
    <xdr:cxnSp macro="">
      <xdr:nvCxnSpPr>
        <xdr:cNvPr id="3799" name="Elbow Connector 55">
          <a:extLst>
            <a:ext uri="{FF2B5EF4-FFF2-40B4-BE49-F238E27FC236}">
              <a16:creationId xmlns:a16="http://schemas.microsoft.com/office/drawing/2014/main" id="{97AD60A9-D320-4375-9693-7C5F65822E43}"/>
            </a:ext>
          </a:extLst>
        </xdr:cNvPr>
        <xdr:cNvCxnSpPr/>
      </xdr:nvCxnSpPr>
      <xdr:spPr>
        <a:xfrm rot="16200000" flipH="1">
          <a:off x="331370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122622</xdr:colOff>
      <xdr:row>23</xdr:row>
      <xdr:rowOff>43794</xdr:rowOff>
    </xdr:from>
    <xdr:to>
      <xdr:col>12</xdr:col>
      <xdr:colOff>217873</xdr:colOff>
      <xdr:row>24</xdr:row>
      <xdr:rowOff>141920</xdr:rowOff>
    </xdr:to>
    <xdr:cxnSp macro="">
      <xdr:nvCxnSpPr>
        <xdr:cNvPr id="3811" name="Elbow Connector 55">
          <a:extLst>
            <a:ext uri="{FF2B5EF4-FFF2-40B4-BE49-F238E27FC236}">
              <a16:creationId xmlns:a16="http://schemas.microsoft.com/office/drawing/2014/main" id="{CDA67FBB-7B52-4BAA-A0DB-7EAC38D1C906}"/>
            </a:ext>
          </a:extLst>
        </xdr:cNvPr>
        <xdr:cNvCxnSpPr/>
      </xdr:nvCxnSpPr>
      <xdr:spPr>
        <a:xfrm rot="16200000" flipH="1">
          <a:off x="3961840" y="4726714"/>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122622</xdr:colOff>
      <xdr:row>23</xdr:row>
      <xdr:rowOff>61311</xdr:rowOff>
    </xdr:from>
    <xdr:to>
      <xdr:col>18</xdr:col>
      <xdr:colOff>217873</xdr:colOff>
      <xdr:row>24</xdr:row>
      <xdr:rowOff>159437</xdr:rowOff>
    </xdr:to>
    <xdr:cxnSp macro="">
      <xdr:nvCxnSpPr>
        <xdr:cNvPr id="3812" name="Elbow Connector 55">
          <a:extLst>
            <a:ext uri="{FF2B5EF4-FFF2-40B4-BE49-F238E27FC236}">
              <a16:creationId xmlns:a16="http://schemas.microsoft.com/office/drawing/2014/main" id="{CC75970B-3BD4-4FB9-88EF-37F4B5F2D9DE}"/>
            </a:ext>
          </a:extLst>
        </xdr:cNvPr>
        <xdr:cNvCxnSpPr/>
      </xdr:nvCxnSpPr>
      <xdr:spPr>
        <a:xfrm rot="16200000" flipH="1">
          <a:off x="6046392" y="4744231"/>
          <a:ext cx="352126"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26</xdr:col>
      <xdr:colOff>143988</xdr:colOff>
      <xdr:row>23</xdr:row>
      <xdr:rowOff>99682</xdr:rowOff>
    </xdr:from>
    <xdr:to>
      <xdr:col>26</xdr:col>
      <xdr:colOff>239239</xdr:colOff>
      <xdr:row>25</xdr:row>
      <xdr:rowOff>4432</xdr:rowOff>
    </xdr:to>
    <xdr:cxnSp macro="">
      <xdr:nvCxnSpPr>
        <xdr:cNvPr id="3813" name="Elbow Connector 55">
          <a:extLst>
            <a:ext uri="{FF2B5EF4-FFF2-40B4-BE49-F238E27FC236}">
              <a16:creationId xmlns:a16="http://schemas.microsoft.com/office/drawing/2014/main" id="{BCFDA9FA-54AB-423D-B711-0F15DC1AF998}"/>
            </a:ext>
          </a:extLst>
        </xdr:cNvPr>
        <xdr:cNvCxnSpPr/>
      </xdr:nvCxnSpPr>
      <xdr:spPr>
        <a:xfrm rot="16200000" flipH="1">
          <a:off x="8424093" y="470047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155064</xdr:colOff>
      <xdr:row>23</xdr:row>
      <xdr:rowOff>132912</xdr:rowOff>
    </xdr:from>
    <xdr:to>
      <xdr:col>28</xdr:col>
      <xdr:colOff>250315</xdr:colOff>
      <xdr:row>25</xdr:row>
      <xdr:rowOff>37662</xdr:rowOff>
    </xdr:to>
    <xdr:cxnSp macro="">
      <xdr:nvCxnSpPr>
        <xdr:cNvPr id="3815" name="Elbow Connector 55">
          <a:extLst>
            <a:ext uri="{FF2B5EF4-FFF2-40B4-BE49-F238E27FC236}">
              <a16:creationId xmlns:a16="http://schemas.microsoft.com/office/drawing/2014/main" id="{A1DCC46F-7B99-44B1-A1B1-2A0A7F68C7CD}"/>
            </a:ext>
          </a:extLst>
        </xdr:cNvPr>
        <xdr:cNvCxnSpPr/>
      </xdr:nvCxnSpPr>
      <xdr:spPr>
        <a:xfrm rot="16200000" flipH="1">
          <a:off x="9088629"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166137</xdr:colOff>
      <xdr:row>23</xdr:row>
      <xdr:rowOff>132912</xdr:rowOff>
    </xdr:from>
    <xdr:to>
      <xdr:col>30</xdr:col>
      <xdr:colOff>261388</xdr:colOff>
      <xdr:row>25</xdr:row>
      <xdr:rowOff>37662</xdr:rowOff>
    </xdr:to>
    <xdr:cxnSp macro="">
      <xdr:nvCxnSpPr>
        <xdr:cNvPr id="3816" name="Elbow Connector 55">
          <a:extLst>
            <a:ext uri="{FF2B5EF4-FFF2-40B4-BE49-F238E27FC236}">
              <a16:creationId xmlns:a16="http://schemas.microsoft.com/office/drawing/2014/main" id="{C699487D-E3A9-4A2D-8C97-CBE95280AD07}"/>
            </a:ext>
          </a:extLst>
        </xdr:cNvPr>
        <xdr:cNvCxnSpPr/>
      </xdr:nvCxnSpPr>
      <xdr:spPr>
        <a:xfrm rot="16200000" flipH="1">
          <a:off x="9731010" y="47337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22</xdr:col>
      <xdr:colOff>143981</xdr:colOff>
      <xdr:row>31</xdr:row>
      <xdr:rowOff>99680</xdr:rowOff>
    </xdr:from>
    <xdr:to>
      <xdr:col>22</xdr:col>
      <xdr:colOff>239232</xdr:colOff>
      <xdr:row>33</xdr:row>
      <xdr:rowOff>4429</xdr:rowOff>
    </xdr:to>
    <xdr:cxnSp macro="">
      <xdr:nvCxnSpPr>
        <xdr:cNvPr id="3817" name="Elbow Connector 55">
          <a:extLst>
            <a:ext uri="{FF2B5EF4-FFF2-40B4-BE49-F238E27FC236}">
              <a16:creationId xmlns:a16="http://schemas.microsoft.com/office/drawing/2014/main" id="{ADB83C6E-A109-4560-AE23-D3D7E9F9BC0B}"/>
            </a:ext>
          </a:extLst>
        </xdr:cNvPr>
        <xdr:cNvCxnSpPr/>
      </xdr:nvCxnSpPr>
      <xdr:spPr>
        <a:xfrm rot="16200000" flipH="1">
          <a:off x="7161470" y="6273208"/>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143986</xdr:colOff>
      <xdr:row>39</xdr:row>
      <xdr:rowOff>55380</xdr:rowOff>
    </xdr:from>
    <xdr:to>
      <xdr:col>2</xdr:col>
      <xdr:colOff>239237</xdr:colOff>
      <xdr:row>40</xdr:row>
      <xdr:rowOff>148415</xdr:rowOff>
    </xdr:to>
    <xdr:cxnSp macro="">
      <xdr:nvCxnSpPr>
        <xdr:cNvPr id="3818" name="Elbow Connector 55">
          <a:extLst>
            <a:ext uri="{FF2B5EF4-FFF2-40B4-BE49-F238E27FC236}">
              <a16:creationId xmlns:a16="http://schemas.microsoft.com/office/drawing/2014/main" id="{7F219676-769A-44DC-81D4-F27DC0B629E9}"/>
            </a:ext>
          </a:extLst>
        </xdr:cNvPr>
        <xdr:cNvCxnSpPr/>
      </xdr:nvCxnSpPr>
      <xdr:spPr>
        <a:xfrm rot="16200000" flipH="1">
          <a:off x="549353" y="7801641"/>
          <a:ext cx="347773"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132908</xdr:colOff>
      <xdr:row>39</xdr:row>
      <xdr:rowOff>79745</xdr:rowOff>
    </xdr:from>
    <xdr:to>
      <xdr:col>42</xdr:col>
      <xdr:colOff>228159</xdr:colOff>
      <xdr:row>40</xdr:row>
      <xdr:rowOff>172900</xdr:rowOff>
    </xdr:to>
    <xdr:cxnSp macro="">
      <xdr:nvCxnSpPr>
        <xdr:cNvPr id="3814" name="Elbow Connector 55">
          <a:extLst>
            <a:ext uri="{FF2B5EF4-FFF2-40B4-BE49-F238E27FC236}">
              <a16:creationId xmlns:a16="http://schemas.microsoft.com/office/drawing/2014/main" id="{9D2AAE22-4622-4229-B62B-80994741E650}"/>
            </a:ext>
          </a:extLst>
        </xdr:cNvPr>
        <xdr:cNvCxnSpPr/>
      </xdr:nvCxnSpPr>
      <xdr:spPr>
        <a:xfrm rot="16200000" flipH="1">
          <a:off x="14018305" y="8017673"/>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150629</xdr:colOff>
      <xdr:row>63</xdr:row>
      <xdr:rowOff>44304</xdr:rowOff>
    </xdr:from>
    <xdr:to>
      <xdr:col>16</xdr:col>
      <xdr:colOff>245880</xdr:colOff>
      <xdr:row>64</xdr:row>
      <xdr:rowOff>137459</xdr:rowOff>
    </xdr:to>
    <xdr:cxnSp macro="">
      <xdr:nvCxnSpPr>
        <xdr:cNvPr id="3819" name="Elbow Connector 55">
          <a:extLst>
            <a:ext uri="{FF2B5EF4-FFF2-40B4-BE49-F238E27FC236}">
              <a16:creationId xmlns:a16="http://schemas.microsoft.com/office/drawing/2014/main" id="{0D27A485-209A-49AB-A3E7-C4175870DBE2}"/>
            </a:ext>
          </a:extLst>
        </xdr:cNvPr>
        <xdr:cNvCxnSpPr/>
      </xdr:nvCxnSpPr>
      <xdr:spPr>
        <a:xfrm rot="16200000" flipH="1">
          <a:off x="5308468" y="1289093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132908</xdr:colOff>
      <xdr:row>63</xdr:row>
      <xdr:rowOff>53164</xdr:rowOff>
    </xdr:from>
    <xdr:to>
      <xdr:col>18</xdr:col>
      <xdr:colOff>228159</xdr:colOff>
      <xdr:row>64</xdr:row>
      <xdr:rowOff>146319</xdr:rowOff>
    </xdr:to>
    <xdr:cxnSp macro="">
      <xdr:nvCxnSpPr>
        <xdr:cNvPr id="3820" name="Elbow Connector 55">
          <a:extLst>
            <a:ext uri="{FF2B5EF4-FFF2-40B4-BE49-F238E27FC236}">
              <a16:creationId xmlns:a16="http://schemas.microsoft.com/office/drawing/2014/main" id="{DCD4B0A5-FBD0-4175-A0C2-2876A75555DB}"/>
            </a:ext>
          </a:extLst>
        </xdr:cNvPr>
        <xdr:cNvCxnSpPr/>
      </xdr:nvCxnSpPr>
      <xdr:spPr>
        <a:xfrm rot="16200000" flipH="1">
          <a:off x="6079329" y="12899790"/>
          <a:ext cx="341248"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106325</xdr:colOff>
      <xdr:row>108</xdr:row>
      <xdr:rowOff>124047</xdr:rowOff>
    </xdr:from>
    <xdr:to>
      <xdr:col>14</xdr:col>
      <xdr:colOff>247873</xdr:colOff>
      <xdr:row>109</xdr:row>
      <xdr:rowOff>99319</xdr:rowOff>
    </xdr:to>
    <xdr:sp macro="" textlink="">
      <xdr:nvSpPr>
        <xdr:cNvPr id="3821" name="6-Point Star 717">
          <a:extLst>
            <a:ext uri="{FF2B5EF4-FFF2-40B4-BE49-F238E27FC236}">
              <a16:creationId xmlns:a16="http://schemas.microsoft.com/office/drawing/2014/main" id="{1AC444BA-66F9-4311-BFFB-42D7C358D0B9}"/>
            </a:ext>
          </a:extLst>
        </xdr:cNvPr>
        <xdr:cNvSpPr/>
      </xdr:nvSpPr>
      <xdr:spPr>
        <a:xfrm>
          <a:off x="4731488"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124047</xdr:colOff>
      <xdr:row>108</xdr:row>
      <xdr:rowOff>124047</xdr:rowOff>
    </xdr:from>
    <xdr:to>
      <xdr:col>16</xdr:col>
      <xdr:colOff>265595</xdr:colOff>
      <xdr:row>109</xdr:row>
      <xdr:rowOff>99319</xdr:rowOff>
    </xdr:to>
    <xdr:sp macro="" textlink="">
      <xdr:nvSpPr>
        <xdr:cNvPr id="3822" name="6-Point Star 717">
          <a:extLst>
            <a:ext uri="{FF2B5EF4-FFF2-40B4-BE49-F238E27FC236}">
              <a16:creationId xmlns:a16="http://schemas.microsoft.com/office/drawing/2014/main" id="{0528A93D-5F15-4228-8538-FA8E95C0372E}"/>
            </a:ext>
          </a:extLst>
        </xdr:cNvPr>
        <xdr:cNvSpPr/>
      </xdr:nvSpPr>
      <xdr:spPr>
        <a:xfrm>
          <a:off x="5404884" y="21938512"/>
          <a:ext cx="141548" cy="170202"/>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44</xdr:col>
      <xdr:colOff>121920</xdr:colOff>
      <xdr:row>44</xdr:row>
      <xdr:rowOff>132080</xdr:rowOff>
    </xdr:from>
    <xdr:to>
      <xdr:col>44</xdr:col>
      <xdr:colOff>263468</xdr:colOff>
      <xdr:row>45</xdr:row>
      <xdr:rowOff>111586</xdr:rowOff>
    </xdr:to>
    <xdr:sp macro="" textlink="">
      <xdr:nvSpPr>
        <xdr:cNvPr id="3823" name="6-Point Star 717">
          <a:extLst>
            <a:ext uri="{FF2B5EF4-FFF2-40B4-BE49-F238E27FC236}">
              <a16:creationId xmlns:a16="http://schemas.microsoft.com/office/drawing/2014/main" id="{830011CA-9B3E-45C4-834D-0A0234FD1DCE}"/>
            </a:ext>
          </a:extLst>
        </xdr:cNvPr>
        <xdr:cNvSpPr/>
      </xdr:nvSpPr>
      <xdr:spPr>
        <a:xfrm>
          <a:off x="1485392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42</xdr:col>
      <xdr:colOff>111760</xdr:colOff>
      <xdr:row>44</xdr:row>
      <xdr:rowOff>132080</xdr:rowOff>
    </xdr:from>
    <xdr:to>
      <xdr:col>42</xdr:col>
      <xdr:colOff>253308</xdr:colOff>
      <xdr:row>45</xdr:row>
      <xdr:rowOff>111586</xdr:rowOff>
    </xdr:to>
    <xdr:sp macro="" textlink="">
      <xdr:nvSpPr>
        <xdr:cNvPr id="3824" name="6-Point Star 717">
          <a:extLst>
            <a:ext uri="{FF2B5EF4-FFF2-40B4-BE49-F238E27FC236}">
              <a16:creationId xmlns:a16="http://schemas.microsoft.com/office/drawing/2014/main" id="{7AAB7CF8-5A64-4559-AF15-842391D0AA37}"/>
            </a:ext>
          </a:extLst>
        </xdr:cNvPr>
        <xdr:cNvSpPr/>
      </xdr:nvSpPr>
      <xdr:spPr>
        <a:xfrm>
          <a:off x="14071600" y="8930640"/>
          <a:ext cx="141548" cy="172546"/>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92178</xdr:colOff>
      <xdr:row>52</xdr:row>
      <xdr:rowOff>143386</xdr:rowOff>
    </xdr:from>
    <xdr:to>
      <xdr:col>6</xdr:col>
      <xdr:colOff>233726</xdr:colOff>
      <xdr:row>53</xdr:row>
      <xdr:rowOff>122893</xdr:rowOff>
    </xdr:to>
    <xdr:sp macro="" textlink="">
      <xdr:nvSpPr>
        <xdr:cNvPr id="3825" name="6-Point Star 717">
          <a:extLst>
            <a:ext uri="{FF2B5EF4-FFF2-40B4-BE49-F238E27FC236}">
              <a16:creationId xmlns:a16="http://schemas.microsoft.com/office/drawing/2014/main" id="{3724481F-9A54-403E-B7D6-01920C2CF4F6}"/>
            </a:ext>
          </a:extLst>
        </xdr:cNvPr>
        <xdr:cNvSpPr/>
      </xdr:nvSpPr>
      <xdr:spPr>
        <a:xfrm>
          <a:off x="1894759" y="10682338"/>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18</xdr:col>
      <xdr:colOff>92178</xdr:colOff>
      <xdr:row>108</xdr:row>
      <xdr:rowOff>143388</xdr:rowOff>
    </xdr:from>
    <xdr:to>
      <xdr:col>18</xdr:col>
      <xdr:colOff>233726</xdr:colOff>
      <xdr:row>109</xdr:row>
      <xdr:rowOff>118660</xdr:rowOff>
    </xdr:to>
    <xdr:sp macro="" textlink="">
      <xdr:nvSpPr>
        <xdr:cNvPr id="2823" name="6-Point Star 717">
          <a:extLst>
            <a:ext uri="{FF2B5EF4-FFF2-40B4-BE49-F238E27FC236}">
              <a16:creationId xmlns:a16="http://schemas.microsoft.com/office/drawing/2014/main" id="{64080310-1EC9-48D1-B841-4B0F88F06B55}"/>
            </a:ext>
          </a:extLst>
        </xdr:cNvPr>
        <xdr:cNvSpPr/>
      </xdr:nvSpPr>
      <xdr:spPr>
        <a:xfrm>
          <a:off x="5919839" y="22009920"/>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20</xdr:col>
      <xdr:colOff>92178</xdr:colOff>
      <xdr:row>108</xdr:row>
      <xdr:rowOff>122907</xdr:rowOff>
    </xdr:from>
    <xdr:to>
      <xdr:col>20</xdr:col>
      <xdr:colOff>233726</xdr:colOff>
      <xdr:row>109</xdr:row>
      <xdr:rowOff>98179</xdr:rowOff>
    </xdr:to>
    <xdr:sp macro="" textlink="">
      <xdr:nvSpPr>
        <xdr:cNvPr id="3826" name="6-Point Star 717">
          <a:extLst>
            <a:ext uri="{FF2B5EF4-FFF2-40B4-BE49-F238E27FC236}">
              <a16:creationId xmlns:a16="http://schemas.microsoft.com/office/drawing/2014/main" id="{6B145E3A-0403-452B-8E8A-B618414895DF}"/>
            </a:ext>
          </a:extLst>
        </xdr:cNvPr>
        <xdr:cNvSpPr/>
      </xdr:nvSpPr>
      <xdr:spPr>
        <a:xfrm>
          <a:off x="6544597" y="21989439"/>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22</xdr:col>
      <xdr:colOff>122904</xdr:colOff>
      <xdr:row>108</xdr:row>
      <xdr:rowOff>163871</xdr:rowOff>
    </xdr:from>
    <xdr:to>
      <xdr:col>22</xdr:col>
      <xdr:colOff>264452</xdr:colOff>
      <xdr:row>109</xdr:row>
      <xdr:rowOff>139143</xdr:rowOff>
    </xdr:to>
    <xdr:sp macro="" textlink="">
      <xdr:nvSpPr>
        <xdr:cNvPr id="3827" name="6-Point Star 717">
          <a:extLst>
            <a:ext uri="{FF2B5EF4-FFF2-40B4-BE49-F238E27FC236}">
              <a16:creationId xmlns:a16="http://schemas.microsoft.com/office/drawing/2014/main" id="{34FA0F1A-BCB8-47F9-8731-8E99D40C89D6}"/>
            </a:ext>
          </a:extLst>
        </xdr:cNvPr>
        <xdr:cNvSpPr/>
      </xdr:nvSpPr>
      <xdr:spPr>
        <a:xfrm>
          <a:off x="7200081"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24</xdr:col>
      <xdr:colOff>92178</xdr:colOff>
      <xdr:row>108</xdr:row>
      <xdr:rowOff>163871</xdr:rowOff>
    </xdr:from>
    <xdr:to>
      <xdr:col>24</xdr:col>
      <xdr:colOff>233726</xdr:colOff>
      <xdr:row>109</xdr:row>
      <xdr:rowOff>139143</xdr:rowOff>
    </xdr:to>
    <xdr:sp macro="" textlink="">
      <xdr:nvSpPr>
        <xdr:cNvPr id="3828" name="6-Point Star 717">
          <a:extLst>
            <a:ext uri="{FF2B5EF4-FFF2-40B4-BE49-F238E27FC236}">
              <a16:creationId xmlns:a16="http://schemas.microsoft.com/office/drawing/2014/main" id="{2962FA09-B341-43EA-9CB6-6054E0E1EB0D}"/>
            </a:ext>
          </a:extLst>
        </xdr:cNvPr>
        <xdr:cNvSpPr/>
      </xdr:nvSpPr>
      <xdr:spPr>
        <a:xfrm>
          <a:off x="7794113"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26</xdr:col>
      <xdr:colOff>92178</xdr:colOff>
      <xdr:row>108</xdr:row>
      <xdr:rowOff>184355</xdr:rowOff>
    </xdr:from>
    <xdr:to>
      <xdr:col>26</xdr:col>
      <xdr:colOff>233726</xdr:colOff>
      <xdr:row>109</xdr:row>
      <xdr:rowOff>159627</xdr:rowOff>
    </xdr:to>
    <xdr:sp macro="" textlink="">
      <xdr:nvSpPr>
        <xdr:cNvPr id="3829" name="6-Point Star 717">
          <a:extLst>
            <a:ext uri="{FF2B5EF4-FFF2-40B4-BE49-F238E27FC236}">
              <a16:creationId xmlns:a16="http://schemas.microsoft.com/office/drawing/2014/main" id="{BFAC4148-6D37-417E-9055-1DCACCD8E810}"/>
            </a:ext>
          </a:extLst>
        </xdr:cNvPr>
        <xdr:cNvSpPr/>
      </xdr:nvSpPr>
      <xdr:spPr>
        <a:xfrm>
          <a:off x="8418872" y="22050887"/>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32</xdr:col>
      <xdr:colOff>102420</xdr:colOff>
      <xdr:row>108</xdr:row>
      <xdr:rowOff>163871</xdr:rowOff>
    </xdr:from>
    <xdr:to>
      <xdr:col>32</xdr:col>
      <xdr:colOff>243968</xdr:colOff>
      <xdr:row>109</xdr:row>
      <xdr:rowOff>139143</xdr:rowOff>
    </xdr:to>
    <xdr:sp macro="" textlink="">
      <xdr:nvSpPr>
        <xdr:cNvPr id="3830" name="6-Point Star 717">
          <a:extLst>
            <a:ext uri="{FF2B5EF4-FFF2-40B4-BE49-F238E27FC236}">
              <a16:creationId xmlns:a16="http://schemas.microsoft.com/office/drawing/2014/main" id="{737A981F-FBE8-4A77-A406-B47C1B68D12D}"/>
            </a:ext>
          </a:extLst>
        </xdr:cNvPr>
        <xdr:cNvSpPr/>
      </xdr:nvSpPr>
      <xdr:spPr>
        <a:xfrm>
          <a:off x="10364839" y="22030403"/>
          <a:ext cx="141548" cy="169869"/>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34</xdr:col>
      <xdr:colOff>112662</xdr:colOff>
      <xdr:row>108</xdr:row>
      <xdr:rowOff>153630</xdr:rowOff>
    </xdr:from>
    <xdr:to>
      <xdr:col>34</xdr:col>
      <xdr:colOff>254210</xdr:colOff>
      <xdr:row>109</xdr:row>
      <xdr:rowOff>133136</xdr:rowOff>
    </xdr:to>
    <xdr:sp macro="" textlink="">
      <xdr:nvSpPr>
        <xdr:cNvPr id="3831" name="6-Point Star 717">
          <a:extLst>
            <a:ext uri="{FF2B5EF4-FFF2-40B4-BE49-F238E27FC236}">
              <a16:creationId xmlns:a16="http://schemas.microsoft.com/office/drawing/2014/main" id="{C7CB089B-59E6-4888-87CF-5765ED19AD00}"/>
            </a:ext>
          </a:extLst>
        </xdr:cNvPr>
        <xdr:cNvSpPr/>
      </xdr:nvSpPr>
      <xdr:spPr>
        <a:xfrm>
          <a:off x="10999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36</xdr:col>
      <xdr:colOff>122904</xdr:colOff>
      <xdr:row>108</xdr:row>
      <xdr:rowOff>174114</xdr:rowOff>
    </xdr:from>
    <xdr:to>
      <xdr:col>36</xdr:col>
      <xdr:colOff>264452</xdr:colOff>
      <xdr:row>109</xdr:row>
      <xdr:rowOff>153620</xdr:rowOff>
    </xdr:to>
    <xdr:sp macro="" textlink="">
      <xdr:nvSpPr>
        <xdr:cNvPr id="3832" name="6-Point Star 717">
          <a:extLst>
            <a:ext uri="{FF2B5EF4-FFF2-40B4-BE49-F238E27FC236}">
              <a16:creationId xmlns:a16="http://schemas.microsoft.com/office/drawing/2014/main" id="{3804FF15-18AB-4CC9-A6E7-5719356BEFAF}"/>
            </a:ext>
          </a:extLst>
        </xdr:cNvPr>
        <xdr:cNvSpPr/>
      </xdr:nvSpPr>
      <xdr:spPr>
        <a:xfrm>
          <a:off x="11634839" y="22040646"/>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102418</xdr:colOff>
      <xdr:row>108</xdr:row>
      <xdr:rowOff>143388</xdr:rowOff>
    </xdr:from>
    <xdr:to>
      <xdr:col>38</xdr:col>
      <xdr:colOff>243966</xdr:colOff>
      <xdr:row>109</xdr:row>
      <xdr:rowOff>122894</xdr:rowOff>
    </xdr:to>
    <xdr:sp macro="" textlink="">
      <xdr:nvSpPr>
        <xdr:cNvPr id="3833" name="6-Point Star 717">
          <a:extLst>
            <a:ext uri="{FF2B5EF4-FFF2-40B4-BE49-F238E27FC236}">
              <a16:creationId xmlns:a16="http://schemas.microsoft.com/office/drawing/2014/main" id="{D979D144-0FB0-48E5-8CD1-03FCAC640374}"/>
            </a:ext>
          </a:extLst>
        </xdr:cNvPr>
        <xdr:cNvSpPr/>
      </xdr:nvSpPr>
      <xdr:spPr>
        <a:xfrm>
          <a:off x="12280079" y="22009920"/>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102420</xdr:colOff>
      <xdr:row>108</xdr:row>
      <xdr:rowOff>153630</xdr:rowOff>
    </xdr:from>
    <xdr:to>
      <xdr:col>40</xdr:col>
      <xdr:colOff>243968</xdr:colOff>
      <xdr:row>109</xdr:row>
      <xdr:rowOff>133136</xdr:rowOff>
    </xdr:to>
    <xdr:sp macro="" textlink="">
      <xdr:nvSpPr>
        <xdr:cNvPr id="3834" name="6-Point Star 717">
          <a:extLst>
            <a:ext uri="{FF2B5EF4-FFF2-40B4-BE49-F238E27FC236}">
              <a16:creationId xmlns:a16="http://schemas.microsoft.com/office/drawing/2014/main" id="{65DDE695-1E28-478D-A5CF-05153D0BFEA1}"/>
            </a:ext>
          </a:extLst>
        </xdr:cNvPr>
        <xdr:cNvSpPr/>
      </xdr:nvSpPr>
      <xdr:spPr>
        <a:xfrm>
          <a:off x="12904839" y="22020162"/>
          <a:ext cx="141548" cy="174103"/>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28</xdr:col>
      <xdr:colOff>143388</xdr:colOff>
      <xdr:row>47</xdr:row>
      <xdr:rowOff>92178</xdr:rowOff>
    </xdr:from>
    <xdr:to>
      <xdr:col>28</xdr:col>
      <xdr:colOff>219196</xdr:colOff>
      <xdr:row>48</xdr:row>
      <xdr:rowOff>142716</xdr:rowOff>
    </xdr:to>
    <xdr:cxnSp macro="">
      <xdr:nvCxnSpPr>
        <xdr:cNvPr id="3835" name="Elbow Connector 55">
          <a:extLst>
            <a:ext uri="{FF2B5EF4-FFF2-40B4-BE49-F238E27FC236}">
              <a16:creationId xmlns:a16="http://schemas.microsoft.com/office/drawing/2014/main" id="{6E279B13-D4D3-4F08-A4E8-718099DB00C4}"/>
            </a:ext>
          </a:extLst>
        </xdr:cNvPr>
        <xdr:cNvCxnSpPr/>
      </xdr:nvCxnSpPr>
      <xdr:spPr>
        <a:xfrm rot="16200000" flipH="1">
          <a:off x="9071628" y="9640390"/>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133146</xdr:colOff>
      <xdr:row>47</xdr:row>
      <xdr:rowOff>71694</xdr:rowOff>
    </xdr:from>
    <xdr:to>
      <xdr:col>30</xdr:col>
      <xdr:colOff>208954</xdr:colOff>
      <xdr:row>48</xdr:row>
      <xdr:rowOff>122232</xdr:rowOff>
    </xdr:to>
    <xdr:cxnSp macro="">
      <xdr:nvCxnSpPr>
        <xdr:cNvPr id="3836" name="Elbow Connector 55">
          <a:extLst>
            <a:ext uri="{FF2B5EF4-FFF2-40B4-BE49-F238E27FC236}">
              <a16:creationId xmlns:a16="http://schemas.microsoft.com/office/drawing/2014/main" id="{C08DBBF9-DA7F-4AFB-9153-3B96A097802E}"/>
            </a:ext>
          </a:extLst>
        </xdr:cNvPr>
        <xdr:cNvCxnSpPr/>
      </xdr:nvCxnSpPr>
      <xdr:spPr>
        <a:xfrm rot="16200000" flipH="1">
          <a:off x="9686144" y="9619906"/>
          <a:ext cx="306586" cy="75808"/>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148165</xdr:colOff>
      <xdr:row>55</xdr:row>
      <xdr:rowOff>84666</xdr:rowOff>
    </xdr:from>
    <xdr:to>
      <xdr:col>42</xdr:col>
      <xdr:colOff>245355</xdr:colOff>
      <xdr:row>57</xdr:row>
      <xdr:rowOff>1076</xdr:rowOff>
    </xdr:to>
    <xdr:cxnSp macro="">
      <xdr:nvCxnSpPr>
        <xdr:cNvPr id="3837" name="Elbow Connector 55">
          <a:extLst>
            <a:ext uri="{FF2B5EF4-FFF2-40B4-BE49-F238E27FC236}">
              <a16:creationId xmlns:a16="http://schemas.microsoft.com/office/drawing/2014/main" id="{9EBDF9EA-7421-4B88-A5CE-76902C256A71}"/>
            </a:ext>
          </a:extLst>
        </xdr:cNvPr>
        <xdr:cNvCxnSpPr/>
      </xdr:nvCxnSpPr>
      <xdr:spPr>
        <a:xfrm rot="16200000" flipH="1">
          <a:off x="13520638" y="11138526"/>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158751</xdr:colOff>
      <xdr:row>63</xdr:row>
      <xdr:rowOff>63498</xdr:rowOff>
    </xdr:from>
    <xdr:to>
      <xdr:col>10</xdr:col>
      <xdr:colOff>255941</xdr:colOff>
      <xdr:row>64</xdr:row>
      <xdr:rowOff>170408</xdr:rowOff>
    </xdr:to>
    <xdr:cxnSp macro="">
      <xdr:nvCxnSpPr>
        <xdr:cNvPr id="3838" name="Elbow Connector 55">
          <a:extLst>
            <a:ext uri="{FF2B5EF4-FFF2-40B4-BE49-F238E27FC236}">
              <a16:creationId xmlns:a16="http://schemas.microsoft.com/office/drawing/2014/main" id="{006CF270-DD4A-408A-8850-65334C923F29}"/>
            </a:ext>
          </a:extLst>
        </xdr:cNvPr>
        <xdr:cNvCxnSpPr/>
      </xdr:nvCxnSpPr>
      <xdr:spPr>
        <a:xfrm rot="16200000" flipH="1">
          <a:off x="3212474" y="12704858"/>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137582</xdr:colOff>
      <xdr:row>63</xdr:row>
      <xdr:rowOff>52915</xdr:rowOff>
    </xdr:from>
    <xdr:to>
      <xdr:col>12</xdr:col>
      <xdr:colOff>234772</xdr:colOff>
      <xdr:row>64</xdr:row>
      <xdr:rowOff>159825</xdr:rowOff>
    </xdr:to>
    <xdr:cxnSp macro="">
      <xdr:nvCxnSpPr>
        <xdr:cNvPr id="3839" name="Elbow Connector 55">
          <a:extLst>
            <a:ext uri="{FF2B5EF4-FFF2-40B4-BE49-F238E27FC236}">
              <a16:creationId xmlns:a16="http://schemas.microsoft.com/office/drawing/2014/main" id="{9D92360D-9BE5-4E93-9C7A-468521F4A062}"/>
            </a:ext>
          </a:extLst>
        </xdr:cNvPr>
        <xdr:cNvCxnSpPr/>
      </xdr:nvCxnSpPr>
      <xdr:spPr>
        <a:xfrm rot="16200000" flipH="1">
          <a:off x="3836889" y="12694275"/>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137579</xdr:colOff>
      <xdr:row>63</xdr:row>
      <xdr:rowOff>74082</xdr:rowOff>
    </xdr:from>
    <xdr:to>
      <xdr:col>14</xdr:col>
      <xdr:colOff>234769</xdr:colOff>
      <xdr:row>64</xdr:row>
      <xdr:rowOff>180992</xdr:rowOff>
    </xdr:to>
    <xdr:cxnSp macro="">
      <xdr:nvCxnSpPr>
        <xdr:cNvPr id="3840" name="Elbow Connector 55">
          <a:extLst>
            <a:ext uri="{FF2B5EF4-FFF2-40B4-BE49-F238E27FC236}">
              <a16:creationId xmlns:a16="http://schemas.microsoft.com/office/drawing/2014/main" id="{079A0B86-54EE-4D8D-8FA5-E4A64ACEB997}"/>
            </a:ext>
          </a:extLst>
        </xdr:cNvPr>
        <xdr:cNvCxnSpPr/>
      </xdr:nvCxnSpPr>
      <xdr:spPr>
        <a:xfrm rot="16200000" flipH="1">
          <a:off x="4461302" y="12715442"/>
          <a:ext cx="360910"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145785</xdr:colOff>
      <xdr:row>55</xdr:row>
      <xdr:rowOff>97190</xdr:rowOff>
    </xdr:from>
    <xdr:to>
      <xdr:col>40</xdr:col>
      <xdr:colOff>242975</xdr:colOff>
      <xdr:row>57</xdr:row>
      <xdr:rowOff>13600</xdr:rowOff>
    </xdr:to>
    <xdr:cxnSp macro="">
      <xdr:nvCxnSpPr>
        <xdr:cNvPr id="3841" name="Elbow Connector 55">
          <a:extLst>
            <a:ext uri="{FF2B5EF4-FFF2-40B4-BE49-F238E27FC236}">
              <a16:creationId xmlns:a16="http://schemas.microsoft.com/office/drawing/2014/main" id="{4F2BDBF1-4442-4756-9B75-D8E117F8A2F0}"/>
            </a:ext>
          </a:extLst>
        </xdr:cNvPr>
        <xdr:cNvCxnSpPr/>
      </xdr:nvCxnSpPr>
      <xdr:spPr>
        <a:xfrm rot="16200000" flipH="1">
          <a:off x="12822782" y="11329887"/>
          <a:ext cx="363502" cy="97190"/>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155506</xdr:colOff>
      <xdr:row>15</xdr:row>
      <xdr:rowOff>68033</xdr:rowOff>
    </xdr:from>
    <xdr:to>
      <xdr:col>16</xdr:col>
      <xdr:colOff>250757</xdr:colOff>
      <xdr:row>16</xdr:row>
      <xdr:rowOff>157401</xdr:rowOff>
    </xdr:to>
    <xdr:cxnSp macro="">
      <xdr:nvCxnSpPr>
        <xdr:cNvPr id="3753" name="Elbow Connector 55">
          <a:extLst>
            <a:ext uri="{FF2B5EF4-FFF2-40B4-BE49-F238E27FC236}">
              <a16:creationId xmlns:a16="http://schemas.microsoft.com/office/drawing/2014/main" id="{3B6B98FD-1E05-4DFF-8AB9-485A390E4C7D}"/>
            </a:ext>
          </a:extLst>
        </xdr:cNvPr>
        <xdr:cNvCxnSpPr/>
      </xdr:nvCxnSpPr>
      <xdr:spPr>
        <a:xfrm rot="16200000" flipH="1">
          <a:off x="5081318"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136066</xdr:colOff>
      <xdr:row>15</xdr:row>
      <xdr:rowOff>58314</xdr:rowOff>
    </xdr:from>
    <xdr:to>
      <xdr:col>18</xdr:col>
      <xdr:colOff>231317</xdr:colOff>
      <xdr:row>16</xdr:row>
      <xdr:rowOff>147682</xdr:rowOff>
    </xdr:to>
    <xdr:cxnSp macro="">
      <xdr:nvCxnSpPr>
        <xdr:cNvPr id="3842" name="Elbow Connector 55">
          <a:extLst>
            <a:ext uri="{FF2B5EF4-FFF2-40B4-BE49-F238E27FC236}">
              <a16:creationId xmlns:a16="http://schemas.microsoft.com/office/drawing/2014/main" id="{9EB24240-2471-4373-BA98-144507AAD157}"/>
            </a:ext>
          </a:extLst>
        </xdr:cNvPr>
        <xdr:cNvCxnSpPr/>
      </xdr:nvCxnSpPr>
      <xdr:spPr>
        <a:xfrm rot="16200000" flipH="1">
          <a:off x="5751954" y="3141278"/>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126347</xdr:colOff>
      <xdr:row>15</xdr:row>
      <xdr:rowOff>68033</xdr:rowOff>
    </xdr:from>
    <xdr:to>
      <xdr:col>20</xdr:col>
      <xdr:colOff>221598</xdr:colOff>
      <xdr:row>16</xdr:row>
      <xdr:rowOff>157401</xdr:rowOff>
    </xdr:to>
    <xdr:cxnSp macro="">
      <xdr:nvCxnSpPr>
        <xdr:cNvPr id="3843" name="Elbow Connector 55">
          <a:extLst>
            <a:ext uri="{FF2B5EF4-FFF2-40B4-BE49-F238E27FC236}">
              <a16:creationId xmlns:a16="http://schemas.microsoft.com/office/drawing/2014/main" id="{F291FC15-E33A-4703-9F68-2410E7461C40}"/>
            </a:ext>
          </a:extLst>
        </xdr:cNvPr>
        <xdr:cNvCxnSpPr/>
      </xdr:nvCxnSpPr>
      <xdr:spPr>
        <a:xfrm rot="16200000" flipH="1">
          <a:off x="6364276" y="3150997"/>
          <a:ext cx="351791" cy="95251"/>
        </a:xfrm>
        <a:prstGeom prst="bentConnector3">
          <a:avLst>
            <a:gd name="adj1" fmla="val 50000"/>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155510</xdr:colOff>
      <xdr:row>29</xdr:row>
      <xdr:rowOff>38878</xdr:rowOff>
    </xdr:from>
    <xdr:to>
      <xdr:col>36</xdr:col>
      <xdr:colOff>204107</xdr:colOff>
      <xdr:row>30</xdr:row>
      <xdr:rowOff>68036</xdr:rowOff>
    </xdr:to>
    <xdr:sp macro="" textlink="">
      <xdr:nvSpPr>
        <xdr:cNvPr id="3844" name="Freeform 10707">
          <a:extLst>
            <a:ext uri="{FF2B5EF4-FFF2-40B4-BE49-F238E27FC236}">
              <a16:creationId xmlns:a16="http://schemas.microsoft.com/office/drawing/2014/main" id="{2A82F68B-AE2D-466B-B383-159260D6BEF9}"/>
            </a:ext>
          </a:extLst>
        </xdr:cNvPr>
        <xdr:cNvSpPr>
          <a:spLocks/>
        </xdr:cNvSpPr>
      </xdr:nvSpPr>
      <xdr:spPr bwMode="auto">
        <a:xfrm>
          <a:off x="11021786" y="5841352"/>
          <a:ext cx="680357" cy="22354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36</xdr:col>
      <xdr:colOff>272143</xdr:colOff>
      <xdr:row>29</xdr:row>
      <xdr:rowOff>38877</xdr:rowOff>
    </xdr:from>
    <xdr:to>
      <xdr:col>38</xdr:col>
      <xdr:colOff>145791</xdr:colOff>
      <xdr:row>30</xdr:row>
      <xdr:rowOff>48597</xdr:rowOff>
    </xdr:to>
    <xdr:sp macro="" textlink="">
      <xdr:nvSpPr>
        <xdr:cNvPr id="3845" name="Freeform 10707">
          <a:extLst>
            <a:ext uri="{FF2B5EF4-FFF2-40B4-BE49-F238E27FC236}">
              <a16:creationId xmlns:a16="http://schemas.microsoft.com/office/drawing/2014/main" id="{3601C7AD-4A9C-4C0C-9E50-0E2155E8A943}"/>
            </a:ext>
          </a:extLst>
        </xdr:cNvPr>
        <xdr:cNvSpPr>
          <a:spLocks/>
        </xdr:cNvSpPr>
      </xdr:nvSpPr>
      <xdr:spPr bwMode="auto">
        <a:xfrm>
          <a:off x="11770179" y="5841351"/>
          <a:ext cx="534566" cy="20410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38</xdr:col>
      <xdr:colOff>213826</xdr:colOff>
      <xdr:row>29</xdr:row>
      <xdr:rowOff>9719</xdr:rowOff>
    </xdr:from>
    <xdr:to>
      <xdr:col>40</xdr:col>
      <xdr:colOff>223545</xdr:colOff>
      <xdr:row>30</xdr:row>
      <xdr:rowOff>77754</xdr:rowOff>
    </xdr:to>
    <xdr:sp macro="" textlink="">
      <xdr:nvSpPr>
        <xdr:cNvPr id="3846" name="Freeform 10707">
          <a:extLst>
            <a:ext uri="{FF2B5EF4-FFF2-40B4-BE49-F238E27FC236}">
              <a16:creationId xmlns:a16="http://schemas.microsoft.com/office/drawing/2014/main" id="{6EEF97A4-FC76-4676-AF81-8B21CE72B9BC}"/>
            </a:ext>
          </a:extLst>
        </xdr:cNvPr>
        <xdr:cNvSpPr>
          <a:spLocks/>
        </xdr:cNvSpPr>
      </xdr:nvSpPr>
      <xdr:spPr bwMode="auto">
        <a:xfrm>
          <a:off x="12372780" y="5812193"/>
          <a:ext cx="631760" cy="26242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40</xdr:col>
      <xdr:colOff>145791</xdr:colOff>
      <xdr:row>29</xdr:row>
      <xdr:rowOff>19439</xdr:rowOff>
    </xdr:from>
    <xdr:to>
      <xdr:col>42</xdr:col>
      <xdr:colOff>174950</xdr:colOff>
      <xdr:row>30</xdr:row>
      <xdr:rowOff>48597</xdr:rowOff>
    </xdr:to>
    <xdr:sp macro="" textlink="">
      <xdr:nvSpPr>
        <xdr:cNvPr id="3847" name="Freeform 10707">
          <a:extLst>
            <a:ext uri="{FF2B5EF4-FFF2-40B4-BE49-F238E27FC236}">
              <a16:creationId xmlns:a16="http://schemas.microsoft.com/office/drawing/2014/main" id="{EF5D16EC-C2CF-4E9D-A702-6E19A744178D}"/>
            </a:ext>
          </a:extLst>
        </xdr:cNvPr>
        <xdr:cNvSpPr>
          <a:spLocks/>
        </xdr:cNvSpPr>
      </xdr:nvSpPr>
      <xdr:spPr bwMode="auto">
        <a:xfrm>
          <a:off x="12926786" y="5821913"/>
          <a:ext cx="651200" cy="22354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42</xdr:col>
      <xdr:colOff>174950</xdr:colOff>
      <xdr:row>29</xdr:row>
      <xdr:rowOff>9720</xdr:rowOff>
    </xdr:from>
    <xdr:to>
      <xdr:col>44</xdr:col>
      <xdr:colOff>136072</xdr:colOff>
      <xdr:row>30</xdr:row>
      <xdr:rowOff>9720</xdr:rowOff>
    </xdr:to>
    <xdr:sp macro="" textlink="">
      <xdr:nvSpPr>
        <xdr:cNvPr id="3849" name="Freeform 10707">
          <a:extLst>
            <a:ext uri="{FF2B5EF4-FFF2-40B4-BE49-F238E27FC236}">
              <a16:creationId xmlns:a16="http://schemas.microsoft.com/office/drawing/2014/main" id="{E0987FCF-807B-4DFF-B99B-941F340BA02E}"/>
            </a:ext>
          </a:extLst>
        </xdr:cNvPr>
        <xdr:cNvSpPr>
          <a:spLocks/>
        </xdr:cNvSpPr>
      </xdr:nvSpPr>
      <xdr:spPr bwMode="auto">
        <a:xfrm>
          <a:off x="13577986" y="5812194"/>
          <a:ext cx="699795" cy="19438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44</xdr:col>
      <xdr:colOff>204107</xdr:colOff>
      <xdr:row>28</xdr:row>
      <xdr:rowOff>165229</xdr:rowOff>
    </xdr:from>
    <xdr:to>
      <xdr:col>46</xdr:col>
      <xdr:colOff>106913</xdr:colOff>
      <xdr:row>29</xdr:row>
      <xdr:rowOff>194387</xdr:rowOff>
    </xdr:to>
    <xdr:sp macro="" textlink="">
      <xdr:nvSpPr>
        <xdr:cNvPr id="3850" name="Freeform 10707">
          <a:extLst>
            <a:ext uri="{FF2B5EF4-FFF2-40B4-BE49-F238E27FC236}">
              <a16:creationId xmlns:a16="http://schemas.microsoft.com/office/drawing/2014/main" id="{3D88A98F-CBEB-4353-9308-40ADEBA05AD0}"/>
            </a:ext>
          </a:extLst>
        </xdr:cNvPr>
        <xdr:cNvSpPr>
          <a:spLocks/>
        </xdr:cNvSpPr>
      </xdr:nvSpPr>
      <xdr:spPr bwMode="auto">
        <a:xfrm>
          <a:off x="14345816" y="5773316"/>
          <a:ext cx="554005" cy="22354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1</xdr:col>
      <xdr:colOff>0</xdr:colOff>
      <xdr:row>36</xdr:row>
      <xdr:rowOff>184660</xdr:rowOff>
    </xdr:from>
    <xdr:to>
      <xdr:col>2</xdr:col>
      <xdr:colOff>123825</xdr:colOff>
      <xdr:row>38</xdr:row>
      <xdr:rowOff>9719</xdr:rowOff>
    </xdr:to>
    <xdr:sp macro="" textlink="">
      <xdr:nvSpPr>
        <xdr:cNvPr id="3851" name="Freeform 10707">
          <a:extLst>
            <a:ext uri="{FF2B5EF4-FFF2-40B4-BE49-F238E27FC236}">
              <a16:creationId xmlns:a16="http://schemas.microsoft.com/office/drawing/2014/main" id="{B4756974-5782-4336-AE00-4CB05100536C}"/>
            </a:ext>
          </a:extLst>
        </xdr:cNvPr>
        <xdr:cNvSpPr>
          <a:spLocks/>
        </xdr:cNvSpPr>
      </xdr:nvSpPr>
      <xdr:spPr bwMode="auto">
        <a:xfrm>
          <a:off x="242985" y="7406165"/>
          <a:ext cx="405687" cy="21383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2</xdr:col>
      <xdr:colOff>184668</xdr:colOff>
      <xdr:row>37</xdr:row>
      <xdr:rowOff>29157</xdr:rowOff>
    </xdr:from>
    <xdr:to>
      <xdr:col>4</xdr:col>
      <xdr:colOff>194388</xdr:colOff>
      <xdr:row>38</xdr:row>
      <xdr:rowOff>48596</xdr:rowOff>
    </xdr:to>
    <xdr:sp macro="" textlink="">
      <xdr:nvSpPr>
        <xdr:cNvPr id="3852" name="Freeform 10707">
          <a:extLst>
            <a:ext uri="{FF2B5EF4-FFF2-40B4-BE49-F238E27FC236}">
              <a16:creationId xmlns:a16="http://schemas.microsoft.com/office/drawing/2014/main" id="{1E948230-8689-49BB-95F4-0A539E5142B1}"/>
            </a:ext>
          </a:extLst>
        </xdr:cNvPr>
        <xdr:cNvSpPr>
          <a:spLocks/>
        </xdr:cNvSpPr>
      </xdr:nvSpPr>
      <xdr:spPr bwMode="auto">
        <a:xfrm>
          <a:off x="709515" y="7445050"/>
          <a:ext cx="709516" cy="21382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4</xdr:col>
      <xdr:colOff>184672</xdr:colOff>
      <xdr:row>37</xdr:row>
      <xdr:rowOff>38877</xdr:rowOff>
    </xdr:from>
    <xdr:to>
      <xdr:col>6</xdr:col>
      <xdr:colOff>213826</xdr:colOff>
      <xdr:row>38</xdr:row>
      <xdr:rowOff>106912</xdr:rowOff>
    </xdr:to>
    <xdr:sp macro="" textlink="">
      <xdr:nvSpPr>
        <xdr:cNvPr id="3848" name="Freeform 10707">
          <a:extLst>
            <a:ext uri="{FF2B5EF4-FFF2-40B4-BE49-F238E27FC236}">
              <a16:creationId xmlns:a16="http://schemas.microsoft.com/office/drawing/2014/main" id="{DE1C37D6-750A-436C-BA6F-93D5468ADCD1}"/>
            </a:ext>
          </a:extLst>
        </xdr:cNvPr>
        <xdr:cNvSpPr>
          <a:spLocks/>
        </xdr:cNvSpPr>
      </xdr:nvSpPr>
      <xdr:spPr bwMode="auto">
        <a:xfrm>
          <a:off x="1409315" y="7454770"/>
          <a:ext cx="651195" cy="262423"/>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6</xdr:col>
      <xdr:colOff>165233</xdr:colOff>
      <xdr:row>37</xdr:row>
      <xdr:rowOff>19439</xdr:rowOff>
    </xdr:from>
    <xdr:to>
      <xdr:col>8</xdr:col>
      <xdr:colOff>204107</xdr:colOff>
      <xdr:row>38</xdr:row>
      <xdr:rowOff>97193</xdr:rowOff>
    </xdr:to>
    <xdr:sp macro="" textlink="">
      <xdr:nvSpPr>
        <xdr:cNvPr id="3853" name="Freeform 10707">
          <a:extLst>
            <a:ext uri="{FF2B5EF4-FFF2-40B4-BE49-F238E27FC236}">
              <a16:creationId xmlns:a16="http://schemas.microsoft.com/office/drawing/2014/main" id="{C657B700-1191-48A7-80D6-922C1B48158B}"/>
            </a:ext>
          </a:extLst>
        </xdr:cNvPr>
        <xdr:cNvSpPr>
          <a:spLocks/>
        </xdr:cNvSpPr>
      </xdr:nvSpPr>
      <xdr:spPr bwMode="auto">
        <a:xfrm>
          <a:off x="2011917" y="7435332"/>
          <a:ext cx="690073" cy="272142"/>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8</xdr:col>
      <xdr:colOff>213830</xdr:colOff>
      <xdr:row>37</xdr:row>
      <xdr:rowOff>58316</xdr:rowOff>
    </xdr:from>
    <xdr:to>
      <xdr:col>10</xdr:col>
      <xdr:colOff>155511</xdr:colOff>
      <xdr:row>38</xdr:row>
      <xdr:rowOff>145789</xdr:rowOff>
    </xdr:to>
    <xdr:sp macro="" textlink="">
      <xdr:nvSpPr>
        <xdr:cNvPr id="3854" name="Freeform 10707">
          <a:extLst>
            <a:ext uri="{FF2B5EF4-FFF2-40B4-BE49-F238E27FC236}">
              <a16:creationId xmlns:a16="http://schemas.microsoft.com/office/drawing/2014/main" id="{407F1704-7461-49F9-B18D-C60293B3088D}"/>
            </a:ext>
          </a:extLst>
        </xdr:cNvPr>
        <xdr:cNvSpPr>
          <a:spLocks/>
        </xdr:cNvSpPr>
      </xdr:nvSpPr>
      <xdr:spPr bwMode="auto">
        <a:xfrm>
          <a:off x="2711713" y="7474209"/>
          <a:ext cx="660915" cy="281861"/>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10</xdr:col>
      <xdr:colOff>126354</xdr:colOff>
      <xdr:row>37</xdr:row>
      <xdr:rowOff>77755</xdr:rowOff>
    </xdr:from>
    <xdr:to>
      <xdr:col>12</xdr:col>
      <xdr:colOff>126352</xdr:colOff>
      <xdr:row>38</xdr:row>
      <xdr:rowOff>68034</xdr:rowOff>
    </xdr:to>
    <xdr:sp macro="" textlink="">
      <xdr:nvSpPr>
        <xdr:cNvPr id="3855" name="Freeform 10707">
          <a:extLst>
            <a:ext uri="{FF2B5EF4-FFF2-40B4-BE49-F238E27FC236}">
              <a16:creationId xmlns:a16="http://schemas.microsoft.com/office/drawing/2014/main" id="{5EA22CC5-C3AA-4104-9D54-DA702E2E9973}"/>
            </a:ext>
          </a:extLst>
        </xdr:cNvPr>
        <xdr:cNvSpPr>
          <a:spLocks/>
        </xdr:cNvSpPr>
      </xdr:nvSpPr>
      <xdr:spPr bwMode="auto">
        <a:xfrm>
          <a:off x="3343471" y="7493648"/>
          <a:ext cx="641478" cy="1846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12</xdr:col>
      <xdr:colOff>204107</xdr:colOff>
      <xdr:row>37</xdr:row>
      <xdr:rowOff>48596</xdr:rowOff>
    </xdr:from>
    <xdr:to>
      <xdr:col>14</xdr:col>
      <xdr:colOff>194388</xdr:colOff>
      <xdr:row>38</xdr:row>
      <xdr:rowOff>77755</xdr:rowOff>
    </xdr:to>
    <xdr:sp macro="" textlink="">
      <xdr:nvSpPr>
        <xdr:cNvPr id="3856" name="Freeform 10707">
          <a:extLst>
            <a:ext uri="{FF2B5EF4-FFF2-40B4-BE49-F238E27FC236}">
              <a16:creationId xmlns:a16="http://schemas.microsoft.com/office/drawing/2014/main" id="{8B6F187E-4FEB-4366-BAF4-E16D13D3834F}"/>
            </a:ext>
          </a:extLst>
        </xdr:cNvPr>
        <xdr:cNvSpPr>
          <a:spLocks/>
        </xdr:cNvSpPr>
      </xdr:nvSpPr>
      <xdr:spPr bwMode="auto">
        <a:xfrm>
          <a:off x="4062704" y="7464489"/>
          <a:ext cx="612322" cy="22354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14</xdr:col>
      <xdr:colOff>194391</xdr:colOff>
      <xdr:row>37</xdr:row>
      <xdr:rowOff>38878</xdr:rowOff>
    </xdr:from>
    <xdr:to>
      <xdr:col>16</xdr:col>
      <xdr:colOff>165230</xdr:colOff>
      <xdr:row>38</xdr:row>
      <xdr:rowOff>87474</xdr:rowOff>
    </xdr:to>
    <xdr:sp macro="" textlink="">
      <xdr:nvSpPr>
        <xdr:cNvPr id="3857" name="Freeform 10707">
          <a:extLst>
            <a:ext uri="{FF2B5EF4-FFF2-40B4-BE49-F238E27FC236}">
              <a16:creationId xmlns:a16="http://schemas.microsoft.com/office/drawing/2014/main" id="{B9285851-5C68-4F41-9CF6-4ECAB0D74B9B}"/>
            </a:ext>
          </a:extLst>
        </xdr:cNvPr>
        <xdr:cNvSpPr>
          <a:spLocks/>
        </xdr:cNvSpPr>
      </xdr:nvSpPr>
      <xdr:spPr bwMode="auto">
        <a:xfrm>
          <a:off x="4675029" y="7454771"/>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00B050"/>
        </a:solidFill>
        <a:ln w="15875">
          <a:solidFill>
            <a:srgbClr val="000000"/>
          </a:solidFill>
          <a:prstDash val="sysDash"/>
          <a:round/>
          <a:headEnd/>
          <a:tailEnd/>
        </a:ln>
      </xdr:spPr>
    </xdr:sp>
    <xdr:clientData/>
  </xdr:twoCellAnchor>
  <xdr:twoCellAnchor>
    <xdr:from>
      <xdr:col>34</xdr:col>
      <xdr:colOff>87472</xdr:colOff>
      <xdr:row>28</xdr:row>
      <xdr:rowOff>155509</xdr:rowOff>
    </xdr:from>
    <xdr:to>
      <xdr:col>34</xdr:col>
      <xdr:colOff>252703</xdr:colOff>
      <xdr:row>29</xdr:row>
      <xdr:rowOff>106912</xdr:rowOff>
    </xdr:to>
    <xdr:sp macro="" textlink="">
      <xdr:nvSpPr>
        <xdr:cNvPr id="3858" name="6-Point Star 717">
          <a:extLst>
            <a:ext uri="{FF2B5EF4-FFF2-40B4-BE49-F238E27FC236}">
              <a16:creationId xmlns:a16="http://schemas.microsoft.com/office/drawing/2014/main" id="{EE5ABE80-E822-4B72-9B81-311DD13A5F20}"/>
            </a:ext>
          </a:extLst>
        </xdr:cNvPr>
        <xdr:cNvSpPr/>
      </xdr:nvSpPr>
      <xdr:spPr>
        <a:xfrm flipH="1" flipV="1">
          <a:off x="10953748" y="5763596"/>
          <a:ext cx="165231" cy="145790"/>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87470</xdr:colOff>
      <xdr:row>28</xdr:row>
      <xdr:rowOff>126350</xdr:rowOff>
    </xdr:from>
    <xdr:to>
      <xdr:col>40</xdr:col>
      <xdr:colOff>223546</xdr:colOff>
      <xdr:row>29</xdr:row>
      <xdr:rowOff>145790</xdr:rowOff>
    </xdr:to>
    <xdr:sp macro="" textlink="">
      <xdr:nvSpPr>
        <xdr:cNvPr id="3859" name="6-Point Star 717">
          <a:extLst>
            <a:ext uri="{FF2B5EF4-FFF2-40B4-BE49-F238E27FC236}">
              <a16:creationId xmlns:a16="http://schemas.microsoft.com/office/drawing/2014/main" id="{5B27FFBE-AA1D-4BEF-96DD-EAD57CA8BC15}"/>
            </a:ext>
          </a:extLst>
        </xdr:cNvPr>
        <xdr:cNvSpPr/>
      </xdr:nvSpPr>
      <xdr:spPr>
        <a:xfrm flipH="1" flipV="1">
          <a:off x="12868465" y="5734437"/>
          <a:ext cx="136076" cy="213827"/>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6</xdr:col>
      <xdr:colOff>77755</xdr:colOff>
      <xdr:row>36</xdr:row>
      <xdr:rowOff>194384</xdr:rowOff>
    </xdr:from>
    <xdr:to>
      <xdr:col>6</xdr:col>
      <xdr:colOff>219303</xdr:colOff>
      <xdr:row>37</xdr:row>
      <xdr:rowOff>173890</xdr:rowOff>
    </xdr:to>
    <xdr:sp macro="" textlink="">
      <xdr:nvSpPr>
        <xdr:cNvPr id="3860" name="6-Point Star 717">
          <a:extLst>
            <a:ext uri="{FF2B5EF4-FFF2-40B4-BE49-F238E27FC236}">
              <a16:creationId xmlns:a16="http://schemas.microsoft.com/office/drawing/2014/main" id="{FE9781EF-FEE6-464A-A3D8-5461B0A7A6CF}"/>
            </a:ext>
          </a:extLst>
        </xdr:cNvPr>
        <xdr:cNvSpPr/>
      </xdr:nvSpPr>
      <xdr:spPr>
        <a:xfrm>
          <a:off x="1924439" y="7415889"/>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38</xdr:col>
      <xdr:colOff>97191</xdr:colOff>
      <xdr:row>36</xdr:row>
      <xdr:rowOff>136076</xdr:rowOff>
    </xdr:from>
    <xdr:to>
      <xdr:col>38</xdr:col>
      <xdr:colOff>238739</xdr:colOff>
      <xdr:row>37</xdr:row>
      <xdr:rowOff>115582</xdr:rowOff>
    </xdr:to>
    <xdr:sp macro="" textlink="">
      <xdr:nvSpPr>
        <xdr:cNvPr id="3861" name="6-Point Star 717">
          <a:extLst>
            <a:ext uri="{FF2B5EF4-FFF2-40B4-BE49-F238E27FC236}">
              <a16:creationId xmlns:a16="http://schemas.microsoft.com/office/drawing/2014/main" id="{4B87EC35-98B2-4D26-8C1A-1A59BE7DB265}"/>
            </a:ext>
          </a:extLst>
        </xdr:cNvPr>
        <xdr:cNvSpPr/>
      </xdr:nvSpPr>
      <xdr:spPr>
        <a:xfrm>
          <a:off x="12256145" y="7357581"/>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40</xdr:col>
      <xdr:colOff>87473</xdr:colOff>
      <xdr:row>36</xdr:row>
      <xdr:rowOff>136074</xdr:rowOff>
    </xdr:from>
    <xdr:to>
      <xdr:col>40</xdr:col>
      <xdr:colOff>229021</xdr:colOff>
      <xdr:row>37</xdr:row>
      <xdr:rowOff>115580</xdr:rowOff>
    </xdr:to>
    <xdr:sp macro="" textlink="">
      <xdr:nvSpPr>
        <xdr:cNvPr id="3862" name="6-Point Star 717">
          <a:extLst>
            <a:ext uri="{FF2B5EF4-FFF2-40B4-BE49-F238E27FC236}">
              <a16:creationId xmlns:a16="http://schemas.microsoft.com/office/drawing/2014/main" id="{0D78D410-F279-4EF1-B8DE-B817D0015580}"/>
            </a:ext>
          </a:extLst>
        </xdr:cNvPr>
        <xdr:cNvSpPr/>
      </xdr:nvSpPr>
      <xdr:spPr>
        <a:xfrm>
          <a:off x="12868468" y="7357579"/>
          <a:ext cx="141548" cy="173894"/>
        </a:xfrm>
        <a:prstGeom prst="star6">
          <a:avLst/>
        </a:prstGeom>
        <a:solidFill>
          <a:srgbClr val="FFFF66"/>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en-US"/>
        </a:p>
      </xdr:txBody>
    </xdr:sp>
    <xdr:clientData/>
  </xdr:twoCellAnchor>
  <xdr:twoCellAnchor>
    <xdr:from>
      <xdr:col>16</xdr:col>
      <xdr:colOff>204107</xdr:colOff>
      <xdr:row>37</xdr:row>
      <xdr:rowOff>48598</xdr:rowOff>
    </xdr:from>
    <xdr:to>
      <xdr:col>18</xdr:col>
      <xdr:colOff>145787</xdr:colOff>
      <xdr:row>38</xdr:row>
      <xdr:rowOff>38877</xdr:rowOff>
    </xdr:to>
    <xdr:sp macro="" textlink="">
      <xdr:nvSpPr>
        <xdr:cNvPr id="3863" name="Freeform 10707">
          <a:extLst>
            <a:ext uri="{FF2B5EF4-FFF2-40B4-BE49-F238E27FC236}">
              <a16:creationId xmlns:a16="http://schemas.microsoft.com/office/drawing/2014/main" id="{2B35E736-95F6-4F17-A593-4F7B646FF767}"/>
            </a:ext>
          </a:extLst>
        </xdr:cNvPr>
        <xdr:cNvSpPr>
          <a:spLocks/>
        </xdr:cNvSpPr>
      </xdr:nvSpPr>
      <xdr:spPr bwMode="auto">
        <a:xfrm>
          <a:off x="5345663" y="7464491"/>
          <a:ext cx="631757" cy="184667"/>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18</xdr:col>
      <xdr:colOff>252704</xdr:colOff>
      <xdr:row>37</xdr:row>
      <xdr:rowOff>87474</xdr:rowOff>
    </xdr:from>
    <xdr:to>
      <xdr:col>20</xdr:col>
      <xdr:colOff>145791</xdr:colOff>
      <xdr:row>38</xdr:row>
      <xdr:rowOff>68034</xdr:rowOff>
    </xdr:to>
    <xdr:sp macro="" textlink="">
      <xdr:nvSpPr>
        <xdr:cNvPr id="3864" name="Freeform 10707">
          <a:extLst>
            <a:ext uri="{FF2B5EF4-FFF2-40B4-BE49-F238E27FC236}">
              <a16:creationId xmlns:a16="http://schemas.microsoft.com/office/drawing/2014/main" id="{6822DBF1-9784-46B5-872A-6448021F7CDF}"/>
            </a:ext>
          </a:extLst>
        </xdr:cNvPr>
        <xdr:cNvSpPr>
          <a:spLocks/>
        </xdr:cNvSpPr>
      </xdr:nvSpPr>
      <xdr:spPr bwMode="auto">
        <a:xfrm>
          <a:off x="6084337" y="7503367"/>
          <a:ext cx="515127" cy="17494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20</xdr:col>
      <xdr:colOff>233266</xdr:colOff>
      <xdr:row>37</xdr:row>
      <xdr:rowOff>97193</xdr:rowOff>
    </xdr:from>
    <xdr:to>
      <xdr:col>22</xdr:col>
      <xdr:colOff>174946</xdr:colOff>
      <xdr:row>38</xdr:row>
      <xdr:rowOff>58314</xdr:rowOff>
    </xdr:to>
    <xdr:sp macro="" textlink="">
      <xdr:nvSpPr>
        <xdr:cNvPr id="3865" name="Freeform 10707">
          <a:extLst>
            <a:ext uri="{FF2B5EF4-FFF2-40B4-BE49-F238E27FC236}">
              <a16:creationId xmlns:a16="http://schemas.microsoft.com/office/drawing/2014/main" id="{BF0EA226-8556-47B4-8ABE-60233960FA51}"/>
            </a:ext>
          </a:extLst>
        </xdr:cNvPr>
        <xdr:cNvSpPr>
          <a:spLocks/>
        </xdr:cNvSpPr>
      </xdr:nvSpPr>
      <xdr:spPr bwMode="auto">
        <a:xfrm>
          <a:off x="6686939" y="7513086"/>
          <a:ext cx="563721" cy="155509"/>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22</xdr:col>
      <xdr:colOff>213827</xdr:colOff>
      <xdr:row>37</xdr:row>
      <xdr:rowOff>68036</xdr:rowOff>
    </xdr:from>
    <xdr:to>
      <xdr:col>24</xdr:col>
      <xdr:colOff>174946</xdr:colOff>
      <xdr:row>38</xdr:row>
      <xdr:rowOff>58316</xdr:rowOff>
    </xdr:to>
    <xdr:sp macro="" textlink="">
      <xdr:nvSpPr>
        <xdr:cNvPr id="3866" name="Freeform 10707">
          <a:extLst>
            <a:ext uri="{FF2B5EF4-FFF2-40B4-BE49-F238E27FC236}">
              <a16:creationId xmlns:a16="http://schemas.microsoft.com/office/drawing/2014/main" id="{3301B78B-FA79-4115-9A4A-C888D056E82A}"/>
            </a:ext>
          </a:extLst>
        </xdr:cNvPr>
        <xdr:cNvSpPr>
          <a:spLocks/>
        </xdr:cNvSpPr>
      </xdr:nvSpPr>
      <xdr:spPr bwMode="auto">
        <a:xfrm>
          <a:off x="7289541" y="7483929"/>
          <a:ext cx="583160" cy="184668"/>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24</xdr:col>
      <xdr:colOff>223546</xdr:colOff>
      <xdr:row>37</xdr:row>
      <xdr:rowOff>48597</xdr:rowOff>
    </xdr:from>
    <xdr:to>
      <xdr:col>26</xdr:col>
      <xdr:colOff>116633</xdr:colOff>
      <xdr:row>38</xdr:row>
      <xdr:rowOff>0</xdr:rowOff>
    </xdr:to>
    <xdr:sp macro="" textlink="">
      <xdr:nvSpPr>
        <xdr:cNvPr id="3867" name="Freeform 10707">
          <a:extLst>
            <a:ext uri="{FF2B5EF4-FFF2-40B4-BE49-F238E27FC236}">
              <a16:creationId xmlns:a16="http://schemas.microsoft.com/office/drawing/2014/main" id="{8E2C44C1-25E5-49A3-9A7B-7C8BDF012FB9}"/>
            </a:ext>
          </a:extLst>
        </xdr:cNvPr>
        <xdr:cNvSpPr>
          <a:spLocks/>
        </xdr:cNvSpPr>
      </xdr:nvSpPr>
      <xdr:spPr bwMode="auto">
        <a:xfrm>
          <a:off x="7921301" y="7464490"/>
          <a:ext cx="515128" cy="145791"/>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26</xdr:col>
      <xdr:colOff>223546</xdr:colOff>
      <xdr:row>37</xdr:row>
      <xdr:rowOff>9719</xdr:rowOff>
    </xdr:from>
    <xdr:to>
      <xdr:col>28</xdr:col>
      <xdr:colOff>145787</xdr:colOff>
      <xdr:row>38</xdr:row>
      <xdr:rowOff>48597</xdr:rowOff>
    </xdr:to>
    <xdr:sp macro="" textlink="">
      <xdr:nvSpPr>
        <xdr:cNvPr id="3868" name="Freeform 10707">
          <a:extLst>
            <a:ext uri="{FF2B5EF4-FFF2-40B4-BE49-F238E27FC236}">
              <a16:creationId xmlns:a16="http://schemas.microsoft.com/office/drawing/2014/main" id="{654441DD-5E0D-47E7-854C-99D9BEE46A1E}"/>
            </a:ext>
          </a:extLst>
        </xdr:cNvPr>
        <xdr:cNvSpPr>
          <a:spLocks/>
        </xdr:cNvSpPr>
      </xdr:nvSpPr>
      <xdr:spPr bwMode="auto">
        <a:xfrm>
          <a:off x="8543342" y="7425612"/>
          <a:ext cx="573440" cy="233266"/>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28</xdr:col>
      <xdr:colOff>204107</xdr:colOff>
      <xdr:row>37</xdr:row>
      <xdr:rowOff>19438</xdr:rowOff>
    </xdr:from>
    <xdr:to>
      <xdr:col>30</xdr:col>
      <xdr:colOff>194384</xdr:colOff>
      <xdr:row>38</xdr:row>
      <xdr:rowOff>58315</xdr:rowOff>
    </xdr:to>
    <xdr:sp macro="" textlink="">
      <xdr:nvSpPr>
        <xdr:cNvPr id="3869" name="Freeform 10707">
          <a:extLst>
            <a:ext uri="{FF2B5EF4-FFF2-40B4-BE49-F238E27FC236}">
              <a16:creationId xmlns:a16="http://schemas.microsoft.com/office/drawing/2014/main" id="{01AE7F60-707B-48B1-A639-38DE95F7793F}"/>
            </a:ext>
          </a:extLst>
        </xdr:cNvPr>
        <xdr:cNvSpPr>
          <a:spLocks/>
        </xdr:cNvSpPr>
      </xdr:nvSpPr>
      <xdr:spPr bwMode="auto">
        <a:xfrm>
          <a:off x="9175102" y="7435331"/>
          <a:ext cx="612318" cy="233265"/>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30</xdr:col>
      <xdr:colOff>194387</xdr:colOff>
      <xdr:row>37</xdr:row>
      <xdr:rowOff>38877</xdr:rowOff>
    </xdr:from>
    <xdr:to>
      <xdr:col>32</xdr:col>
      <xdr:colOff>174945</xdr:colOff>
      <xdr:row>38</xdr:row>
      <xdr:rowOff>87473</xdr:rowOff>
    </xdr:to>
    <xdr:sp macro="" textlink="">
      <xdr:nvSpPr>
        <xdr:cNvPr id="3870" name="Freeform 10707">
          <a:extLst>
            <a:ext uri="{FF2B5EF4-FFF2-40B4-BE49-F238E27FC236}">
              <a16:creationId xmlns:a16="http://schemas.microsoft.com/office/drawing/2014/main" id="{85B37700-909E-4446-9A80-FEAAD39EB799}"/>
            </a:ext>
          </a:extLst>
        </xdr:cNvPr>
        <xdr:cNvSpPr>
          <a:spLocks/>
        </xdr:cNvSpPr>
      </xdr:nvSpPr>
      <xdr:spPr bwMode="auto">
        <a:xfrm>
          <a:off x="9787423" y="7454770"/>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32</xdr:col>
      <xdr:colOff>184668</xdr:colOff>
      <xdr:row>37</xdr:row>
      <xdr:rowOff>9719</xdr:rowOff>
    </xdr:from>
    <xdr:to>
      <xdr:col>34</xdr:col>
      <xdr:colOff>194384</xdr:colOff>
      <xdr:row>38</xdr:row>
      <xdr:rowOff>58315</xdr:rowOff>
    </xdr:to>
    <xdr:sp macro="" textlink="">
      <xdr:nvSpPr>
        <xdr:cNvPr id="3871" name="Freeform 10707">
          <a:extLst>
            <a:ext uri="{FF2B5EF4-FFF2-40B4-BE49-F238E27FC236}">
              <a16:creationId xmlns:a16="http://schemas.microsoft.com/office/drawing/2014/main" id="{D0D4E794-83BD-4A71-94AD-E7F60BE76703}"/>
            </a:ext>
          </a:extLst>
        </xdr:cNvPr>
        <xdr:cNvSpPr>
          <a:spLocks/>
        </xdr:cNvSpPr>
      </xdr:nvSpPr>
      <xdr:spPr bwMode="auto">
        <a:xfrm>
          <a:off x="10428903" y="7425612"/>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34</xdr:col>
      <xdr:colOff>136071</xdr:colOff>
      <xdr:row>37</xdr:row>
      <xdr:rowOff>19439</xdr:rowOff>
    </xdr:from>
    <xdr:to>
      <xdr:col>36</xdr:col>
      <xdr:colOff>136068</xdr:colOff>
      <xdr:row>38</xdr:row>
      <xdr:rowOff>68035</xdr:rowOff>
    </xdr:to>
    <xdr:sp macro="" textlink="">
      <xdr:nvSpPr>
        <xdr:cNvPr id="3872" name="Freeform 10707">
          <a:extLst>
            <a:ext uri="{FF2B5EF4-FFF2-40B4-BE49-F238E27FC236}">
              <a16:creationId xmlns:a16="http://schemas.microsoft.com/office/drawing/2014/main" id="{5AD4BE48-2FCE-4C60-B554-0AB22EEA93A3}"/>
            </a:ext>
          </a:extLst>
        </xdr:cNvPr>
        <xdr:cNvSpPr>
          <a:spLocks/>
        </xdr:cNvSpPr>
      </xdr:nvSpPr>
      <xdr:spPr bwMode="auto">
        <a:xfrm>
          <a:off x="11002347" y="7435332"/>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36</xdr:col>
      <xdr:colOff>204107</xdr:colOff>
      <xdr:row>36</xdr:row>
      <xdr:rowOff>184668</xdr:rowOff>
    </xdr:from>
    <xdr:to>
      <xdr:col>38</xdr:col>
      <xdr:colOff>174946</xdr:colOff>
      <xdr:row>38</xdr:row>
      <xdr:rowOff>38876</xdr:rowOff>
    </xdr:to>
    <xdr:sp macro="" textlink="">
      <xdr:nvSpPr>
        <xdr:cNvPr id="3873" name="Freeform 10707">
          <a:extLst>
            <a:ext uri="{FF2B5EF4-FFF2-40B4-BE49-F238E27FC236}">
              <a16:creationId xmlns:a16="http://schemas.microsoft.com/office/drawing/2014/main" id="{52E419AE-2A29-4EF2-B60F-6167AD52DF5E}"/>
            </a:ext>
          </a:extLst>
        </xdr:cNvPr>
        <xdr:cNvSpPr>
          <a:spLocks/>
        </xdr:cNvSpPr>
      </xdr:nvSpPr>
      <xdr:spPr bwMode="auto">
        <a:xfrm>
          <a:off x="11702143" y="7406173"/>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38</xdr:col>
      <xdr:colOff>174950</xdr:colOff>
      <xdr:row>36</xdr:row>
      <xdr:rowOff>184669</xdr:rowOff>
    </xdr:from>
    <xdr:to>
      <xdr:col>40</xdr:col>
      <xdr:colOff>184666</xdr:colOff>
      <xdr:row>38</xdr:row>
      <xdr:rowOff>38877</xdr:rowOff>
    </xdr:to>
    <xdr:sp macro="" textlink="">
      <xdr:nvSpPr>
        <xdr:cNvPr id="3874" name="Freeform 10707">
          <a:extLst>
            <a:ext uri="{FF2B5EF4-FFF2-40B4-BE49-F238E27FC236}">
              <a16:creationId xmlns:a16="http://schemas.microsoft.com/office/drawing/2014/main" id="{8E1CFE34-2E56-49C3-9BD0-2CF6F670C535}"/>
            </a:ext>
          </a:extLst>
        </xdr:cNvPr>
        <xdr:cNvSpPr>
          <a:spLocks/>
        </xdr:cNvSpPr>
      </xdr:nvSpPr>
      <xdr:spPr bwMode="auto">
        <a:xfrm>
          <a:off x="12333904" y="7406174"/>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ysClr val="window" lastClr="FFFFFF"/>
        </a:solidFill>
        <a:ln w="15875">
          <a:solidFill>
            <a:srgbClr val="000000"/>
          </a:solidFill>
          <a:prstDash val="sysDash"/>
          <a:round/>
          <a:headEnd/>
          <a:tailEnd/>
        </a:ln>
      </xdr:spPr>
    </xdr:sp>
    <xdr:clientData/>
  </xdr:twoCellAnchor>
  <xdr:twoCellAnchor>
    <xdr:from>
      <xdr:col>40</xdr:col>
      <xdr:colOff>174949</xdr:colOff>
      <xdr:row>37</xdr:row>
      <xdr:rowOff>0</xdr:rowOff>
    </xdr:from>
    <xdr:to>
      <xdr:col>42</xdr:col>
      <xdr:colOff>184665</xdr:colOff>
      <xdr:row>38</xdr:row>
      <xdr:rowOff>48596</xdr:rowOff>
    </xdr:to>
    <xdr:sp macro="" textlink="">
      <xdr:nvSpPr>
        <xdr:cNvPr id="3875" name="Freeform 10707">
          <a:extLst>
            <a:ext uri="{FF2B5EF4-FFF2-40B4-BE49-F238E27FC236}">
              <a16:creationId xmlns:a16="http://schemas.microsoft.com/office/drawing/2014/main" id="{447F9469-B8E5-4F79-805A-AD998B042221}"/>
            </a:ext>
          </a:extLst>
        </xdr:cNvPr>
        <xdr:cNvSpPr>
          <a:spLocks/>
        </xdr:cNvSpPr>
      </xdr:nvSpPr>
      <xdr:spPr bwMode="auto">
        <a:xfrm>
          <a:off x="12955944" y="7415893"/>
          <a:ext cx="631757" cy="242984"/>
        </a:xfrm>
        <a:custGeom>
          <a:avLst/>
          <a:gdLst>
            <a:gd name="T0" fmla="*/ 0 w 130"/>
            <a:gd name="T1" fmla="*/ 2147483646 h 50"/>
            <a:gd name="T2" fmla="*/ 2147483646 w 130"/>
            <a:gd name="T3" fmla="*/ 2147483646 h 50"/>
            <a:gd name="T4" fmla="*/ 2147483646 w 130"/>
            <a:gd name="T5" fmla="*/ 2147483646 h 50"/>
            <a:gd name="T6" fmla="*/ 2147483646 w 130"/>
            <a:gd name="T7" fmla="*/ 2147483646 h 50"/>
            <a:gd name="T8" fmla="*/ 2147483646 w 130"/>
            <a:gd name="T9" fmla="*/ 2147483646 h 50"/>
            <a:gd name="T10" fmla="*/ 0 w 130"/>
            <a:gd name="T11" fmla="*/ 2147483646 h 50"/>
            <a:gd name="T12" fmla="*/ 0 60000 65536"/>
            <a:gd name="T13" fmla="*/ 0 60000 65536"/>
            <a:gd name="T14" fmla="*/ 0 60000 65536"/>
            <a:gd name="T15" fmla="*/ 0 60000 65536"/>
            <a:gd name="T16" fmla="*/ 0 60000 65536"/>
            <a:gd name="T17" fmla="*/ 0 60000 65536"/>
            <a:gd name="T18" fmla="*/ 0 w 130"/>
            <a:gd name="T19" fmla="*/ 0 h 50"/>
            <a:gd name="T20" fmla="*/ 130 w 130"/>
            <a:gd name="T21" fmla="*/ 50 h 50"/>
          </a:gdLst>
          <a:ahLst/>
          <a:cxnLst>
            <a:cxn ang="T12">
              <a:pos x="T0" y="T1"/>
            </a:cxn>
            <a:cxn ang="T13">
              <a:pos x="T2" y="T3"/>
            </a:cxn>
            <a:cxn ang="T14">
              <a:pos x="T4" y="T5"/>
            </a:cxn>
            <a:cxn ang="T15">
              <a:pos x="T6" y="T7"/>
            </a:cxn>
            <a:cxn ang="T16">
              <a:pos x="T8" y="T9"/>
            </a:cxn>
            <a:cxn ang="T17">
              <a:pos x="T10" y="T11"/>
            </a:cxn>
          </a:cxnLst>
          <a:rect l="T18" t="T19" r="T20" b="T21"/>
          <a:pathLst>
            <a:path w="130" h="50">
              <a:moveTo>
                <a:pt x="0" y="10"/>
              </a:moveTo>
              <a:cubicBezTo>
                <a:pt x="0" y="7"/>
                <a:pt x="41" y="30"/>
                <a:pt x="61" y="30"/>
              </a:cubicBezTo>
              <a:cubicBezTo>
                <a:pt x="81" y="30"/>
                <a:pt x="112" y="14"/>
                <a:pt x="121" y="10"/>
              </a:cubicBezTo>
              <a:cubicBezTo>
                <a:pt x="130" y="6"/>
                <a:pt x="127" y="0"/>
                <a:pt x="117" y="7"/>
              </a:cubicBezTo>
              <a:cubicBezTo>
                <a:pt x="107" y="14"/>
                <a:pt x="80" y="50"/>
                <a:pt x="61" y="50"/>
              </a:cubicBezTo>
              <a:cubicBezTo>
                <a:pt x="42" y="50"/>
                <a:pt x="0" y="13"/>
                <a:pt x="0" y="10"/>
              </a:cubicBezTo>
              <a:close/>
            </a:path>
          </a:pathLst>
        </a:custGeom>
        <a:solidFill>
          <a:srgbClr val="FFFF00"/>
        </a:solidFill>
        <a:ln w="15875">
          <a:solidFill>
            <a:srgbClr val="000000"/>
          </a:solidFill>
          <a:prstDash val="sysDash"/>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228600</xdr:colOff>
      <xdr:row>9</xdr:row>
      <xdr:rowOff>174623</xdr:rowOff>
    </xdr:from>
    <xdr:to>
      <xdr:col>17</xdr:col>
      <xdr:colOff>330200</xdr:colOff>
      <xdr:row>9</xdr:row>
      <xdr:rowOff>210623</xdr:rowOff>
    </xdr:to>
    <xdr:sp macro="" textlink="">
      <xdr:nvSpPr>
        <xdr:cNvPr id="2" name="Rectangle 1">
          <a:extLst>
            <a:ext uri="{FF2B5EF4-FFF2-40B4-BE49-F238E27FC236}">
              <a16:creationId xmlns:a16="http://schemas.microsoft.com/office/drawing/2014/main" id="{44320ED9-DC40-42E7-B6B5-50382F45AB03}"/>
            </a:ext>
          </a:extLst>
        </xdr:cNvPr>
        <xdr:cNvSpPr/>
      </xdr:nvSpPr>
      <xdr:spPr>
        <a:xfrm>
          <a:off x="6781800" y="2060573"/>
          <a:ext cx="3502025"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12</xdr:row>
      <xdr:rowOff>171448</xdr:rowOff>
    </xdr:from>
    <xdr:to>
      <xdr:col>20</xdr:col>
      <xdr:colOff>355600</xdr:colOff>
      <xdr:row>12</xdr:row>
      <xdr:rowOff>207448</xdr:rowOff>
    </xdr:to>
    <xdr:sp macro="" textlink="">
      <xdr:nvSpPr>
        <xdr:cNvPr id="3" name="Rectangle 2">
          <a:extLst>
            <a:ext uri="{FF2B5EF4-FFF2-40B4-BE49-F238E27FC236}">
              <a16:creationId xmlns:a16="http://schemas.microsoft.com/office/drawing/2014/main" id="{F5F0EA3A-AE69-4B91-96BA-E38375DE4B50}"/>
            </a:ext>
          </a:extLst>
        </xdr:cNvPr>
        <xdr:cNvSpPr/>
      </xdr:nvSpPr>
      <xdr:spPr>
        <a:xfrm>
          <a:off x="7727950" y="2800348"/>
          <a:ext cx="45783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6350</xdr:colOff>
      <xdr:row>8</xdr:row>
      <xdr:rowOff>171450</xdr:rowOff>
    </xdr:from>
    <xdr:to>
      <xdr:col>10</xdr:col>
      <xdr:colOff>402350</xdr:colOff>
      <xdr:row>8</xdr:row>
      <xdr:rowOff>207450</xdr:rowOff>
    </xdr:to>
    <xdr:sp macro="" textlink="">
      <xdr:nvSpPr>
        <xdr:cNvPr id="4" name="Rectangle 3">
          <a:extLst>
            <a:ext uri="{FF2B5EF4-FFF2-40B4-BE49-F238E27FC236}">
              <a16:creationId xmlns:a16="http://schemas.microsoft.com/office/drawing/2014/main" id="{47918E29-5BE3-4F63-8E15-C94287035110}"/>
            </a:ext>
          </a:extLst>
        </xdr:cNvPr>
        <xdr:cNvSpPr/>
      </xdr:nvSpPr>
      <xdr:spPr>
        <a:xfrm>
          <a:off x="6870700" y="1784350"/>
          <a:ext cx="396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16</xdr:row>
      <xdr:rowOff>177798</xdr:rowOff>
    </xdr:from>
    <xdr:to>
      <xdr:col>18</xdr:col>
      <xdr:colOff>330200</xdr:colOff>
      <xdr:row>16</xdr:row>
      <xdr:rowOff>213798</xdr:rowOff>
    </xdr:to>
    <xdr:sp macro="" textlink="">
      <xdr:nvSpPr>
        <xdr:cNvPr id="5" name="Rectangle 4">
          <a:extLst>
            <a:ext uri="{FF2B5EF4-FFF2-40B4-BE49-F238E27FC236}">
              <a16:creationId xmlns:a16="http://schemas.microsoft.com/office/drawing/2014/main" id="{B79A930C-4AED-4ADA-B149-FFF145D1D839}"/>
            </a:ext>
          </a:extLst>
        </xdr:cNvPr>
        <xdr:cNvSpPr/>
      </xdr:nvSpPr>
      <xdr:spPr>
        <a:xfrm>
          <a:off x="8502650" y="382269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63500</xdr:colOff>
      <xdr:row>18</xdr:row>
      <xdr:rowOff>171448</xdr:rowOff>
    </xdr:from>
    <xdr:to>
      <xdr:col>18</xdr:col>
      <xdr:colOff>330200</xdr:colOff>
      <xdr:row>18</xdr:row>
      <xdr:rowOff>207448</xdr:rowOff>
    </xdr:to>
    <xdr:sp macro="" textlink="">
      <xdr:nvSpPr>
        <xdr:cNvPr id="6" name="Rectangle 5">
          <a:extLst>
            <a:ext uri="{FF2B5EF4-FFF2-40B4-BE49-F238E27FC236}">
              <a16:creationId xmlns:a16="http://schemas.microsoft.com/office/drawing/2014/main" id="{57A43EBC-71A0-49F7-B44A-CA44B1CECA6C}"/>
            </a:ext>
          </a:extLst>
        </xdr:cNvPr>
        <xdr:cNvSpPr/>
      </xdr:nvSpPr>
      <xdr:spPr>
        <a:xfrm>
          <a:off x="8502650" y="4324348"/>
          <a:ext cx="27749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139700</xdr:colOff>
      <xdr:row>20</xdr:row>
      <xdr:rowOff>177798</xdr:rowOff>
    </xdr:from>
    <xdr:to>
      <xdr:col>21</xdr:col>
      <xdr:colOff>381000</xdr:colOff>
      <xdr:row>20</xdr:row>
      <xdr:rowOff>213798</xdr:rowOff>
    </xdr:to>
    <xdr:sp macro="" textlink="">
      <xdr:nvSpPr>
        <xdr:cNvPr id="7" name="Rectangle 6">
          <a:extLst>
            <a:ext uri="{FF2B5EF4-FFF2-40B4-BE49-F238E27FC236}">
              <a16:creationId xmlns:a16="http://schemas.microsoft.com/office/drawing/2014/main" id="{D3799C7F-7258-4C54-8274-4EA67257F674}"/>
            </a:ext>
          </a:extLst>
        </xdr:cNvPr>
        <xdr:cNvSpPr/>
      </xdr:nvSpPr>
      <xdr:spPr>
        <a:xfrm>
          <a:off x="7505700" y="4965698"/>
          <a:ext cx="5327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82550</xdr:colOff>
      <xdr:row>22</xdr:row>
      <xdr:rowOff>171448</xdr:rowOff>
    </xdr:from>
    <xdr:to>
      <xdr:col>18</xdr:col>
      <xdr:colOff>400050</xdr:colOff>
      <xdr:row>22</xdr:row>
      <xdr:rowOff>207448</xdr:rowOff>
    </xdr:to>
    <xdr:sp macro="" textlink="">
      <xdr:nvSpPr>
        <xdr:cNvPr id="8" name="Rectangle 7">
          <a:extLst>
            <a:ext uri="{FF2B5EF4-FFF2-40B4-BE49-F238E27FC236}">
              <a16:creationId xmlns:a16="http://schemas.microsoft.com/office/drawing/2014/main" id="{4B2D9EA8-A0FB-475E-BF12-06716BE44D0D}"/>
            </a:ext>
          </a:extLst>
        </xdr:cNvPr>
        <xdr:cNvSpPr/>
      </xdr:nvSpPr>
      <xdr:spPr>
        <a:xfrm>
          <a:off x="8521700" y="5467348"/>
          <a:ext cx="28257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317500</xdr:colOff>
      <xdr:row>24</xdr:row>
      <xdr:rowOff>234948</xdr:rowOff>
    </xdr:from>
    <xdr:to>
      <xdr:col>18</xdr:col>
      <xdr:colOff>400050</xdr:colOff>
      <xdr:row>24</xdr:row>
      <xdr:rowOff>270948</xdr:rowOff>
    </xdr:to>
    <xdr:sp macro="" textlink="">
      <xdr:nvSpPr>
        <xdr:cNvPr id="9" name="Rectangle 8">
          <a:extLst>
            <a:ext uri="{FF2B5EF4-FFF2-40B4-BE49-F238E27FC236}">
              <a16:creationId xmlns:a16="http://schemas.microsoft.com/office/drawing/2014/main" id="{A149B56F-A5AA-4E17-8F0A-703E11C86C14}"/>
            </a:ext>
          </a:extLst>
        </xdr:cNvPr>
        <xdr:cNvSpPr/>
      </xdr:nvSpPr>
      <xdr:spPr>
        <a:xfrm>
          <a:off x="8255000" y="6038848"/>
          <a:ext cx="30924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69850</xdr:colOff>
      <xdr:row>26</xdr:row>
      <xdr:rowOff>177798</xdr:rowOff>
    </xdr:from>
    <xdr:to>
      <xdr:col>18</xdr:col>
      <xdr:colOff>342900</xdr:colOff>
      <xdr:row>26</xdr:row>
      <xdr:rowOff>213798</xdr:rowOff>
    </xdr:to>
    <xdr:sp macro="" textlink="">
      <xdr:nvSpPr>
        <xdr:cNvPr id="10" name="Rectangle 9">
          <a:extLst>
            <a:ext uri="{FF2B5EF4-FFF2-40B4-BE49-F238E27FC236}">
              <a16:creationId xmlns:a16="http://schemas.microsoft.com/office/drawing/2014/main" id="{47A14E03-25F1-481F-8A66-79F50521EDDC}"/>
            </a:ext>
          </a:extLst>
        </xdr:cNvPr>
        <xdr:cNvSpPr/>
      </xdr:nvSpPr>
      <xdr:spPr>
        <a:xfrm>
          <a:off x="9512300" y="6616698"/>
          <a:ext cx="1778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28</xdr:row>
      <xdr:rowOff>171450</xdr:rowOff>
    </xdr:from>
    <xdr:to>
      <xdr:col>20</xdr:col>
      <xdr:colOff>200</xdr:colOff>
      <xdr:row>28</xdr:row>
      <xdr:rowOff>207450</xdr:rowOff>
    </xdr:to>
    <xdr:sp macro="" textlink="">
      <xdr:nvSpPr>
        <xdr:cNvPr id="11" name="Rectangle 10">
          <a:extLst>
            <a:ext uri="{FF2B5EF4-FFF2-40B4-BE49-F238E27FC236}">
              <a16:creationId xmlns:a16="http://schemas.microsoft.com/office/drawing/2014/main" id="{51E60587-5AC8-4180-A421-C6A5D7868A42}"/>
            </a:ext>
          </a:extLst>
        </xdr:cNvPr>
        <xdr:cNvSpPr/>
      </xdr:nvSpPr>
      <xdr:spPr>
        <a:xfrm>
          <a:off x="11449050" y="7118350"/>
          <a:ext cx="5018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279400</xdr:colOff>
      <xdr:row>7</xdr:row>
      <xdr:rowOff>152400</xdr:rowOff>
    </xdr:from>
    <xdr:to>
      <xdr:col>10</xdr:col>
      <xdr:colOff>192800</xdr:colOff>
      <xdr:row>7</xdr:row>
      <xdr:rowOff>188400</xdr:rowOff>
    </xdr:to>
    <xdr:sp macro="" textlink="">
      <xdr:nvSpPr>
        <xdr:cNvPr id="12" name="Rectangle 11">
          <a:extLst>
            <a:ext uri="{FF2B5EF4-FFF2-40B4-BE49-F238E27FC236}">
              <a16:creationId xmlns:a16="http://schemas.microsoft.com/office/drawing/2014/main" id="{6B6C6C07-7103-4CD4-849F-0A5DF6CC2724}"/>
            </a:ext>
          </a:extLst>
        </xdr:cNvPr>
        <xdr:cNvSpPr/>
      </xdr:nvSpPr>
      <xdr:spPr>
        <a:xfrm>
          <a:off x="6642100" y="1511300"/>
          <a:ext cx="4150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279399</xdr:colOff>
      <xdr:row>6</xdr:row>
      <xdr:rowOff>116011</xdr:rowOff>
    </xdr:from>
    <xdr:to>
      <xdr:col>21</xdr:col>
      <xdr:colOff>371474</xdr:colOff>
      <xdr:row>6</xdr:row>
      <xdr:rowOff>161730</xdr:rowOff>
    </xdr:to>
    <xdr:sp macro="" textlink="">
      <xdr:nvSpPr>
        <xdr:cNvPr id="13" name="Rectangle 12">
          <a:extLst>
            <a:ext uri="{FF2B5EF4-FFF2-40B4-BE49-F238E27FC236}">
              <a16:creationId xmlns:a16="http://schemas.microsoft.com/office/drawing/2014/main" id="{3EBD5597-D72B-479D-8283-FC41D4AA1E52}"/>
            </a:ext>
          </a:extLst>
        </xdr:cNvPr>
        <xdr:cNvSpPr/>
      </xdr:nvSpPr>
      <xdr:spPr>
        <a:xfrm flipV="1">
          <a:off x="6642099" y="1220911"/>
          <a:ext cx="6181725" cy="45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25400</xdr:colOff>
      <xdr:row>32</xdr:row>
      <xdr:rowOff>228600</xdr:rowOff>
    </xdr:from>
    <xdr:to>
      <xdr:col>10</xdr:col>
      <xdr:colOff>355600</xdr:colOff>
      <xdr:row>32</xdr:row>
      <xdr:rowOff>264600</xdr:rowOff>
    </xdr:to>
    <xdr:sp macro="" textlink="">
      <xdr:nvSpPr>
        <xdr:cNvPr id="14" name="Rectangle 13">
          <a:extLst>
            <a:ext uri="{FF2B5EF4-FFF2-40B4-BE49-F238E27FC236}">
              <a16:creationId xmlns:a16="http://schemas.microsoft.com/office/drawing/2014/main" id="{0A5FDFE5-5F2A-40CB-BB12-BD5018CDAD67}"/>
            </a:ext>
          </a:extLst>
        </xdr:cNvPr>
        <xdr:cNvSpPr/>
      </xdr:nvSpPr>
      <xdr:spPr>
        <a:xfrm>
          <a:off x="6889750" y="8255000"/>
          <a:ext cx="330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31</xdr:row>
      <xdr:rowOff>222250</xdr:rowOff>
    </xdr:from>
    <xdr:to>
      <xdr:col>10</xdr:col>
      <xdr:colOff>381000</xdr:colOff>
      <xdr:row>31</xdr:row>
      <xdr:rowOff>258250</xdr:rowOff>
    </xdr:to>
    <xdr:sp macro="" textlink="">
      <xdr:nvSpPr>
        <xdr:cNvPr id="15" name="Rectangle 14">
          <a:extLst>
            <a:ext uri="{FF2B5EF4-FFF2-40B4-BE49-F238E27FC236}">
              <a16:creationId xmlns:a16="http://schemas.microsoft.com/office/drawing/2014/main" id="{F5ABCB8E-33ED-4CDF-8FFA-8BF6309D33B3}"/>
            </a:ext>
          </a:extLst>
        </xdr:cNvPr>
        <xdr:cNvSpPr/>
      </xdr:nvSpPr>
      <xdr:spPr>
        <a:xfrm>
          <a:off x="6661150" y="7861300"/>
          <a:ext cx="5842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285750</xdr:colOff>
      <xdr:row>34</xdr:row>
      <xdr:rowOff>234950</xdr:rowOff>
    </xdr:from>
    <xdr:to>
      <xdr:col>14</xdr:col>
      <xdr:colOff>406400</xdr:colOff>
      <xdr:row>34</xdr:row>
      <xdr:rowOff>270950</xdr:rowOff>
    </xdr:to>
    <xdr:sp macro="" textlink="">
      <xdr:nvSpPr>
        <xdr:cNvPr id="16" name="Rectangle 15">
          <a:extLst>
            <a:ext uri="{FF2B5EF4-FFF2-40B4-BE49-F238E27FC236}">
              <a16:creationId xmlns:a16="http://schemas.microsoft.com/office/drawing/2014/main" id="{88AF44B1-C4DF-4587-B0E1-1C156AA3ADD3}"/>
            </a:ext>
          </a:extLst>
        </xdr:cNvPr>
        <xdr:cNvSpPr/>
      </xdr:nvSpPr>
      <xdr:spPr>
        <a:xfrm>
          <a:off x="7150100" y="8832850"/>
          <a:ext cx="21971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36</xdr:row>
      <xdr:rowOff>234950</xdr:rowOff>
    </xdr:from>
    <xdr:to>
      <xdr:col>16</xdr:col>
      <xdr:colOff>400050</xdr:colOff>
      <xdr:row>36</xdr:row>
      <xdr:rowOff>270950</xdr:rowOff>
    </xdr:to>
    <xdr:sp macro="" textlink="">
      <xdr:nvSpPr>
        <xdr:cNvPr id="17" name="Rectangle 16">
          <a:extLst>
            <a:ext uri="{FF2B5EF4-FFF2-40B4-BE49-F238E27FC236}">
              <a16:creationId xmlns:a16="http://schemas.microsoft.com/office/drawing/2014/main" id="{04E07C26-EC6C-4D70-A8C5-96F59A20420C}"/>
            </a:ext>
          </a:extLst>
        </xdr:cNvPr>
        <xdr:cNvSpPr/>
      </xdr:nvSpPr>
      <xdr:spPr>
        <a:xfrm>
          <a:off x="7245350" y="9404350"/>
          <a:ext cx="30988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285750</xdr:colOff>
      <xdr:row>40</xdr:row>
      <xdr:rowOff>222250</xdr:rowOff>
    </xdr:from>
    <xdr:to>
      <xdr:col>25</xdr:col>
      <xdr:colOff>298450</xdr:colOff>
      <xdr:row>40</xdr:row>
      <xdr:rowOff>258250</xdr:rowOff>
    </xdr:to>
    <xdr:sp macro="" textlink="">
      <xdr:nvSpPr>
        <xdr:cNvPr id="18" name="Rectangle 17">
          <a:extLst>
            <a:ext uri="{FF2B5EF4-FFF2-40B4-BE49-F238E27FC236}">
              <a16:creationId xmlns:a16="http://schemas.microsoft.com/office/drawing/2014/main" id="{9EB28C2B-4334-42BA-BBC3-C70DCEB6ABCF}"/>
            </a:ext>
          </a:extLst>
        </xdr:cNvPr>
        <xdr:cNvSpPr/>
      </xdr:nvSpPr>
      <xdr:spPr>
        <a:xfrm>
          <a:off x="7651750" y="10534650"/>
          <a:ext cx="71056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209550</xdr:colOff>
      <xdr:row>42</xdr:row>
      <xdr:rowOff>222250</xdr:rowOff>
    </xdr:from>
    <xdr:to>
      <xdr:col>27</xdr:col>
      <xdr:colOff>330200</xdr:colOff>
      <xdr:row>42</xdr:row>
      <xdr:rowOff>258250</xdr:rowOff>
    </xdr:to>
    <xdr:sp macro="" textlink="">
      <xdr:nvSpPr>
        <xdr:cNvPr id="19" name="Rectangle 18">
          <a:extLst>
            <a:ext uri="{FF2B5EF4-FFF2-40B4-BE49-F238E27FC236}">
              <a16:creationId xmlns:a16="http://schemas.microsoft.com/office/drawing/2014/main" id="{EE0D0880-D0FC-4E9D-9A57-237994081F74}"/>
            </a:ext>
          </a:extLst>
        </xdr:cNvPr>
        <xdr:cNvSpPr/>
      </xdr:nvSpPr>
      <xdr:spPr>
        <a:xfrm>
          <a:off x="8147050" y="11106150"/>
          <a:ext cx="7645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209550</xdr:colOff>
      <xdr:row>44</xdr:row>
      <xdr:rowOff>231140</xdr:rowOff>
    </xdr:from>
    <xdr:to>
      <xdr:col>28</xdr:col>
      <xdr:colOff>361950</xdr:colOff>
      <xdr:row>44</xdr:row>
      <xdr:rowOff>267140</xdr:rowOff>
    </xdr:to>
    <xdr:sp macro="" textlink="">
      <xdr:nvSpPr>
        <xdr:cNvPr id="20" name="Rectangle 19">
          <a:extLst>
            <a:ext uri="{FF2B5EF4-FFF2-40B4-BE49-F238E27FC236}">
              <a16:creationId xmlns:a16="http://schemas.microsoft.com/office/drawing/2014/main" id="{1EC62CBB-995C-434E-88F0-D5F95D1B724D}"/>
            </a:ext>
          </a:extLst>
        </xdr:cNvPr>
        <xdr:cNvSpPr/>
      </xdr:nvSpPr>
      <xdr:spPr>
        <a:xfrm>
          <a:off x="10267950" y="11615420"/>
          <a:ext cx="713994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57150</xdr:colOff>
      <xdr:row>46</xdr:row>
      <xdr:rowOff>209550</xdr:rowOff>
    </xdr:from>
    <xdr:to>
      <xdr:col>29</xdr:col>
      <xdr:colOff>450850</xdr:colOff>
      <xdr:row>46</xdr:row>
      <xdr:rowOff>245550</xdr:rowOff>
    </xdr:to>
    <xdr:sp macro="" textlink="">
      <xdr:nvSpPr>
        <xdr:cNvPr id="21" name="Rectangle 20">
          <a:extLst>
            <a:ext uri="{FF2B5EF4-FFF2-40B4-BE49-F238E27FC236}">
              <a16:creationId xmlns:a16="http://schemas.microsoft.com/office/drawing/2014/main" id="{C29950F5-0042-495A-B981-47D7268059B3}"/>
            </a:ext>
          </a:extLst>
        </xdr:cNvPr>
        <xdr:cNvSpPr/>
      </xdr:nvSpPr>
      <xdr:spPr>
        <a:xfrm>
          <a:off x="13011150" y="12236450"/>
          <a:ext cx="390525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38</xdr:row>
      <xdr:rowOff>222250</xdr:rowOff>
    </xdr:from>
    <xdr:to>
      <xdr:col>12</xdr:col>
      <xdr:colOff>432000</xdr:colOff>
      <xdr:row>38</xdr:row>
      <xdr:rowOff>258250</xdr:rowOff>
    </xdr:to>
    <xdr:sp macro="" textlink="">
      <xdr:nvSpPr>
        <xdr:cNvPr id="22" name="Rectangle 21">
          <a:extLst>
            <a:ext uri="{FF2B5EF4-FFF2-40B4-BE49-F238E27FC236}">
              <a16:creationId xmlns:a16="http://schemas.microsoft.com/office/drawing/2014/main" id="{1E848B27-E1ED-4A15-9AFA-CEF351011290}"/>
            </a:ext>
          </a:extLst>
        </xdr:cNvPr>
        <xdr:cNvSpPr/>
      </xdr:nvSpPr>
      <xdr:spPr>
        <a:xfrm>
          <a:off x="7937500" y="9963150"/>
          <a:ext cx="4320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6350</xdr:colOff>
      <xdr:row>48</xdr:row>
      <xdr:rowOff>228599</xdr:rowOff>
    </xdr:from>
    <xdr:to>
      <xdr:col>30</xdr:col>
      <xdr:colOff>171450</xdr:colOff>
      <xdr:row>48</xdr:row>
      <xdr:rowOff>264599</xdr:rowOff>
    </xdr:to>
    <xdr:sp macro="" textlink="">
      <xdr:nvSpPr>
        <xdr:cNvPr id="23" name="Rectangle 22">
          <a:extLst>
            <a:ext uri="{FF2B5EF4-FFF2-40B4-BE49-F238E27FC236}">
              <a16:creationId xmlns:a16="http://schemas.microsoft.com/office/drawing/2014/main" id="{CDCAEE89-C29C-4011-ACE6-6A14DD75FEF8}"/>
            </a:ext>
          </a:extLst>
        </xdr:cNvPr>
        <xdr:cNvSpPr/>
      </xdr:nvSpPr>
      <xdr:spPr>
        <a:xfrm>
          <a:off x="15970250" y="12826999"/>
          <a:ext cx="1168400" cy="3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942975</xdr:colOff>
      <xdr:row>4</xdr:row>
      <xdr:rowOff>0</xdr:rowOff>
    </xdr:from>
    <xdr:to>
      <xdr:col>13</xdr:col>
      <xdr:colOff>952500</xdr:colOff>
      <xdr:row>4</xdr:row>
      <xdr:rowOff>0</xdr:rowOff>
    </xdr:to>
    <xdr:pic>
      <xdr:nvPicPr>
        <xdr:cNvPr id="6131465" name="Ink 11">
          <a:extLst>
            <a:ext uri="{FF2B5EF4-FFF2-40B4-BE49-F238E27FC236}">
              <a16:creationId xmlns:a16="http://schemas.microsoft.com/office/drawing/2014/main" id="{DBA9336B-C648-FD73-23CC-D8D6574EAA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37242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942975</xdr:colOff>
      <xdr:row>0</xdr:row>
      <xdr:rowOff>0</xdr:rowOff>
    </xdr:from>
    <xdr:to>
      <xdr:col>13</xdr:col>
      <xdr:colOff>952500</xdr:colOff>
      <xdr:row>0</xdr:row>
      <xdr:rowOff>7620</xdr:rowOff>
    </xdr:to>
    <xdr:pic>
      <xdr:nvPicPr>
        <xdr:cNvPr id="6131466" name="Ink 11">
          <a:extLst>
            <a:ext uri="{FF2B5EF4-FFF2-40B4-BE49-F238E27FC236}">
              <a16:creationId xmlns:a16="http://schemas.microsoft.com/office/drawing/2014/main" id="{E91400C4-8911-C3EB-FE4C-791C28FD29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13</xdr:col>
      <xdr:colOff>942975</xdr:colOff>
      <xdr:row>34</xdr:row>
      <xdr:rowOff>0</xdr:rowOff>
    </xdr:from>
    <xdr:ext cx="9525" cy="9525"/>
    <xdr:pic>
      <xdr:nvPicPr>
        <xdr:cNvPr id="2" name="Ink 11">
          <a:extLst>
            <a:ext uri="{FF2B5EF4-FFF2-40B4-BE49-F238E27FC236}">
              <a16:creationId xmlns:a16="http://schemas.microsoft.com/office/drawing/2014/main" id="{F31CF6D9-80B0-4617-AA45-46D8881F3D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7505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3" name="Ink 11">
          <a:extLst>
            <a:ext uri="{FF2B5EF4-FFF2-40B4-BE49-F238E27FC236}">
              <a16:creationId xmlns:a16="http://schemas.microsoft.com/office/drawing/2014/main" id="{58AB1E2A-A1CF-4799-9F00-9B511F667B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4" name="Ink 11">
          <a:extLst>
            <a:ext uri="{FF2B5EF4-FFF2-40B4-BE49-F238E27FC236}">
              <a16:creationId xmlns:a16="http://schemas.microsoft.com/office/drawing/2014/main" id="{7EC1197D-14C7-44DD-A690-7FFA42CF21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5" name="Ink 11">
          <a:extLst>
            <a:ext uri="{FF2B5EF4-FFF2-40B4-BE49-F238E27FC236}">
              <a16:creationId xmlns:a16="http://schemas.microsoft.com/office/drawing/2014/main" id="{ED4A5F6F-3813-456C-887B-A0257379B4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 name="Ink 11">
          <a:extLst>
            <a:ext uri="{FF2B5EF4-FFF2-40B4-BE49-F238E27FC236}">
              <a16:creationId xmlns:a16="http://schemas.microsoft.com/office/drawing/2014/main" id="{89BC9010-4225-4A75-B3CC-0B3F9645E5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7" name="Ink 11">
          <a:extLst>
            <a:ext uri="{FF2B5EF4-FFF2-40B4-BE49-F238E27FC236}">
              <a16:creationId xmlns:a16="http://schemas.microsoft.com/office/drawing/2014/main" id="{9D8C836A-A810-4AA2-B7FD-42A714335A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8" name="Ink 11">
          <a:extLst>
            <a:ext uri="{FF2B5EF4-FFF2-40B4-BE49-F238E27FC236}">
              <a16:creationId xmlns:a16="http://schemas.microsoft.com/office/drawing/2014/main" id="{FED84810-E7FC-47CA-B134-CAA0525991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9" name="Ink 11">
          <a:extLst>
            <a:ext uri="{FF2B5EF4-FFF2-40B4-BE49-F238E27FC236}">
              <a16:creationId xmlns:a16="http://schemas.microsoft.com/office/drawing/2014/main" id="{28056D8A-7FFB-4F0D-92E2-BE63EA8E79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10" name="Ink 11">
          <a:extLst>
            <a:ext uri="{FF2B5EF4-FFF2-40B4-BE49-F238E27FC236}">
              <a16:creationId xmlns:a16="http://schemas.microsoft.com/office/drawing/2014/main" id="{B563EFE6-5A54-4473-B28B-FD5F5C7155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1" name="Ink 11">
          <a:extLst>
            <a:ext uri="{FF2B5EF4-FFF2-40B4-BE49-F238E27FC236}">
              <a16:creationId xmlns:a16="http://schemas.microsoft.com/office/drawing/2014/main" id="{44C1FBAC-1F82-4141-A28B-4336F77A7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12" name="Ink 11">
          <a:extLst>
            <a:ext uri="{FF2B5EF4-FFF2-40B4-BE49-F238E27FC236}">
              <a16:creationId xmlns:a16="http://schemas.microsoft.com/office/drawing/2014/main" id="{0D711A94-8E59-4F69-B609-F109600985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39</xdr:row>
      <xdr:rowOff>0</xdr:rowOff>
    </xdr:from>
    <xdr:ext cx="9525" cy="9525"/>
    <xdr:pic>
      <xdr:nvPicPr>
        <xdr:cNvPr id="13" name="Ink 11">
          <a:extLst>
            <a:ext uri="{FF2B5EF4-FFF2-40B4-BE49-F238E27FC236}">
              <a16:creationId xmlns:a16="http://schemas.microsoft.com/office/drawing/2014/main" id="{8B250916-F071-4C82-88FF-BB40D3A174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40</xdr:row>
      <xdr:rowOff>0</xdr:rowOff>
    </xdr:from>
    <xdr:ext cx="9525" cy="9525"/>
    <xdr:pic>
      <xdr:nvPicPr>
        <xdr:cNvPr id="14" name="Ink 11">
          <a:extLst>
            <a:ext uri="{FF2B5EF4-FFF2-40B4-BE49-F238E27FC236}">
              <a16:creationId xmlns:a16="http://schemas.microsoft.com/office/drawing/2014/main" id="{FC2C971F-D401-4CAB-8EBD-8EE0F1892E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15" name="Ink 11">
          <a:extLst>
            <a:ext uri="{FF2B5EF4-FFF2-40B4-BE49-F238E27FC236}">
              <a16:creationId xmlns:a16="http://schemas.microsoft.com/office/drawing/2014/main" id="{AEF9406C-E624-40F1-AF24-F97561C6C4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16" name="Ink 11">
          <a:extLst>
            <a:ext uri="{FF2B5EF4-FFF2-40B4-BE49-F238E27FC236}">
              <a16:creationId xmlns:a16="http://schemas.microsoft.com/office/drawing/2014/main" id="{33BCE19D-6AC4-495D-9AA8-20C7B04195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17" name="Ink 11">
          <a:extLst>
            <a:ext uri="{FF2B5EF4-FFF2-40B4-BE49-F238E27FC236}">
              <a16:creationId xmlns:a16="http://schemas.microsoft.com/office/drawing/2014/main" id="{1F248FAD-DBDF-4B72-B4A0-00C7245EDE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14525" y="84709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8" name="Ink 11">
          <a:extLst>
            <a:ext uri="{FF2B5EF4-FFF2-40B4-BE49-F238E27FC236}">
              <a16:creationId xmlns:a16="http://schemas.microsoft.com/office/drawing/2014/main" id="{F968E4E1-DC76-41CE-AFDB-35559BCFFA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37</xdr:row>
      <xdr:rowOff>0</xdr:rowOff>
    </xdr:from>
    <xdr:ext cx="9525" cy="9525"/>
    <xdr:pic>
      <xdr:nvPicPr>
        <xdr:cNvPr id="19" name="Ink 11">
          <a:extLst>
            <a:ext uri="{FF2B5EF4-FFF2-40B4-BE49-F238E27FC236}">
              <a16:creationId xmlns:a16="http://schemas.microsoft.com/office/drawing/2014/main" id="{6356A896-80F2-482A-9A5A-D4C6278A57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0" name="Ink 11">
          <a:extLst>
            <a:ext uri="{FF2B5EF4-FFF2-40B4-BE49-F238E27FC236}">
              <a16:creationId xmlns:a16="http://schemas.microsoft.com/office/drawing/2014/main" id="{9E97B685-91B6-48D0-AC8B-0B7EAF7D4B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1" name="Ink 11">
          <a:extLst>
            <a:ext uri="{FF2B5EF4-FFF2-40B4-BE49-F238E27FC236}">
              <a16:creationId xmlns:a16="http://schemas.microsoft.com/office/drawing/2014/main" id="{1077ABCF-CEF4-409A-99D0-6A7A655AD8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2" name="Ink 11">
          <a:extLst>
            <a:ext uri="{FF2B5EF4-FFF2-40B4-BE49-F238E27FC236}">
              <a16:creationId xmlns:a16="http://schemas.microsoft.com/office/drawing/2014/main" id="{9561612B-0267-420D-802B-86B70F8E11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35</xdr:row>
      <xdr:rowOff>0</xdr:rowOff>
    </xdr:from>
    <xdr:ext cx="9525" cy="9525"/>
    <xdr:pic>
      <xdr:nvPicPr>
        <xdr:cNvPr id="23" name="Ink 11">
          <a:extLst>
            <a:ext uri="{FF2B5EF4-FFF2-40B4-BE49-F238E27FC236}">
              <a16:creationId xmlns:a16="http://schemas.microsoft.com/office/drawing/2014/main" id="{C99A2FB2-F007-4963-B796-1C418941D9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4" name="Ink 11">
          <a:extLst>
            <a:ext uri="{FF2B5EF4-FFF2-40B4-BE49-F238E27FC236}">
              <a16:creationId xmlns:a16="http://schemas.microsoft.com/office/drawing/2014/main" id="{B5B32B6E-E966-4E58-97DB-9BEB157157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5" name="Ink 11">
          <a:extLst>
            <a:ext uri="{FF2B5EF4-FFF2-40B4-BE49-F238E27FC236}">
              <a16:creationId xmlns:a16="http://schemas.microsoft.com/office/drawing/2014/main" id="{EE8293DB-5E6E-4E84-817B-0EAFEC3F26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6" name="Ink 11">
          <a:extLst>
            <a:ext uri="{FF2B5EF4-FFF2-40B4-BE49-F238E27FC236}">
              <a16:creationId xmlns:a16="http://schemas.microsoft.com/office/drawing/2014/main" id="{2A714B65-1397-4B02-861B-05F56A6D0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7" name="Ink 11">
          <a:extLst>
            <a:ext uri="{FF2B5EF4-FFF2-40B4-BE49-F238E27FC236}">
              <a16:creationId xmlns:a16="http://schemas.microsoft.com/office/drawing/2014/main" id="{94858928-4416-4137-BB5F-838460E6FC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8" name="Ink 11">
          <a:extLst>
            <a:ext uri="{FF2B5EF4-FFF2-40B4-BE49-F238E27FC236}">
              <a16:creationId xmlns:a16="http://schemas.microsoft.com/office/drawing/2014/main" id="{773F9163-735A-47FB-AB17-C0C562D3DD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29" name="Ink 11">
          <a:extLst>
            <a:ext uri="{FF2B5EF4-FFF2-40B4-BE49-F238E27FC236}">
              <a16:creationId xmlns:a16="http://schemas.microsoft.com/office/drawing/2014/main" id="{1043F4B9-2AE8-4284-B208-032F8A606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36</xdr:row>
      <xdr:rowOff>0</xdr:rowOff>
    </xdr:from>
    <xdr:ext cx="9525" cy="9525"/>
    <xdr:pic>
      <xdr:nvPicPr>
        <xdr:cNvPr id="30" name="Ink 11">
          <a:extLst>
            <a:ext uri="{FF2B5EF4-FFF2-40B4-BE49-F238E27FC236}">
              <a16:creationId xmlns:a16="http://schemas.microsoft.com/office/drawing/2014/main" id="{2568EEDB-252A-46D8-9452-E01F961B0C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31" name="Ink 11">
          <a:extLst>
            <a:ext uri="{FF2B5EF4-FFF2-40B4-BE49-F238E27FC236}">
              <a16:creationId xmlns:a16="http://schemas.microsoft.com/office/drawing/2014/main" id="{1EF10BF3-C0D5-4FBE-ADF7-89E6679883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6" name="Ink 11">
          <a:extLst>
            <a:ext uri="{FF2B5EF4-FFF2-40B4-BE49-F238E27FC236}">
              <a16:creationId xmlns:a16="http://schemas.microsoft.com/office/drawing/2014/main" id="{40537150-11E4-425A-97F0-F8369A3EBA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7" name="Ink 11">
          <a:extLst>
            <a:ext uri="{FF2B5EF4-FFF2-40B4-BE49-F238E27FC236}">
              <a16:creationId xmlns:a16="http://schemas.microsoft.com/office/drawing/2014/main" id="{93867C4D-73B7-43C7-81EA-B2A8FA45ED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38</xdr:row>
      <xdr:rowOff>0</xdr:rowOff>
    </xdr:from>
    <xdr:ext cx="9525" cy="9525"/>
    <xdr:pic>
      <xdr:nvPicPr>
        <xdr:cNvPr id="6131458" name="Ink 11">
          <a:extLst>
            <a:ext uri="{FF2B5EF4-FFF2-40B4-BE49-F238E27FC236}">
              <a16:creationId xmlns:a16="http://schemas.microsoft.com/office/drawing/2014/main" id="{43EB12FA-1685-4EF0-9936-8AE97FE583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96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59" name="Ink 11">
          <a:extLst>
            <a:ext uri="{FF2B5EF4-FFF2-40B4-BE49-F238E27FC236}">
              <a16:creationId xmlns:a16="http://schemas.microsoft.com/office/drawing/2014/main" id="{CDE5D119-69D2-45BA-9623-B129E1F7EE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0" name="Ink 11">
          <a:extLst>
            <a:ext uri="{FF2B5EF4-FFF2-40B4-BE49-F238E27FC236}">
              <a16:creationId xmlns:a16="http://schemas.microsoft.com/office/drawing/2014/main" id="{FAC5C7D1-55A5-4507-BF82-03BC3A2F66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1" name="Ink 11">
          <a:extLst>
            <a:ext uri="{FF2B5EF4-FFF2-40B4-BE49-F238E27FC236}">
              <a16:creationId xmlns:a16="http://schemas.microsoft.com/office/drawing/2014/main" id="{AAEEDB1C-A31D-49B0-B6A3-8A77A9795D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2" name="Ink 11">
          <a:extLst>
            <a:ext uri="{FF2B5EF4-FFF2-40B4-BE49-F238E27FC236}">
              <a16:creationId xmlns:a16="http://schemas.microsoft.com/office/drawing/2014/main" id="{46F7A324-BFE0-44B1-A120-3D5F7BF37F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3" name="Ink 11">
          <a:extLst>
            <a:ext uri="{FF2B5EF4-FFF2-40B4-BE49-F238E27FC236}">
              <a16:creationId xmlns:a16="http://schemas.microsoft.com/office/drawing/2014/main" id="{A4CF8D88-A34D-4CCC-9DB5-86CFDED025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4" name="Ink 11">
          <a:extLst>
            <a:ext uri="{FF2B5EF4-FFF2-40B4-BE49-F238E27FC236}">
              <a16:creationId xmlns:a16="http://schemas.microsoft.com/office/drawing/2014/main" id="{855201BC-4D90-494F-BC09-A12AB536F2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34</xdr:row>
      <xdr:rowOff>0</xdr:rowOff>
    </xdr:from>
    <xdr:ext cx="9525" cy="9525"/>
    <xdr:pic>
      <xdr:nvPicPr>
        <xdr:cNvPr id="6131467" name="Ink 11">
          <a:extLst>
            <a:ext uri="{FF2B5EF4-FFF2-40B4-BE49-F238E27FC236}">
              <a16:creationId xmlns:a16="http://schemas.microsoft.com/office/drawing/2014/main" id="{74164222-A0A2-40F8-A046-02F165C592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3345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8" name="Ink 11">
          <a:extLst>
            <a:ext uri="{FF2B5EF4-FFF2-40B4-BE49-F238E27FC236}">
              <a16:creationId xmlns:a16="http://schemas.microsoft.com/office/drawing/2014/main" id="{CD6711BC-F8F6-4C91-8940-7DFD54A102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69" name="Ink 11">
          <a:extLst>
            <a:ext uri="{FF2B5EF4-FFF2-40B4-BE49-F238E27FC236}">
              <a16:creationId xmlns:a16="http://schemas.microsoft.com/office/drawing/2014/main" id="{515F16EF-3D93-43A0-8392-4C199069E6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0" name="Ink 11">
          <a:extLst>
            <a:ext uri="{FF2B5EF4-FFF2-40B4-BE49-F238E27FC236}">
              <a16:creationId xmlns:a16="http://schemas.microsoft.com/office/drawing/2014/main" id="{5BE2D5FD-CFCC-40EB-8D38-FD6F17851C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1" name="Ink 11">
          <a:extLst>
            <a:ext uri="{FF2B5EF4-FFF2-40B4-BE49-F238E27FC236}">
              <a16:creationId xmlns:a16="http://schemas.microsoft.com/office/drawing/2014/main" id="{6DD24684-311F-42F4-AD48-53D9E9A390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2" name="Ink 11">
          <a:extLst>
            <a:ext uri="{FF2B5EF4-FFF2-40B4-BE49-F238E27FC236}">
              <a16:creationId xmlns:a16="http://schemas.microsoft.com/office/drawing/2014/main" id="{C964F9D9-66CC-4C3D-865B-B6DE55F528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3" name="Ink 11">
          <a:extLst>
            <a:ext uri="{FF2B5EF4-FFF2-40B4-BE49-F238E27FC236}">
              <a16:creationId xmlns:a16="http://schemas.microsoft.com/office/drawing/2014/main" id="{225EDB73-3035-4074-B4EB-20E808835D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4" name="Ink 11">
          <a:extLst>
            <a:ext uri="{FF2B5EF4-FFF2-40B4-BE49-F238E27FC236}">
              <a16:creationId xmlns:a16="http://schemas.microsoft.com/office/drawing/2014/main" id="{614B9150-2270-4236-AF42-53DC42FAA5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33</xdr:row>
      <xdr:rowOff>0</xdr:rowOff>
    </xdr:from>
    <xdr:ext cx="9525" cy="9525"/>
    <xdr:pic>
      <xdr:nvPicPr>
        <xdr:cNvPr id="6131475" name="Ink 11">
          <a:extLst>
            <a:ext uri="{FF2B5EF4-FFF2-40B4-BE49-F238E27FC236}">
              <a16:creationId xmlns:a16="http://schemas.microsoft.com/office/drawing/2014/main" id="{F04963B6-730B-4A38-AC00-6A8CC2066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90201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6" name="Ink 11">
          <a:extLst>
            <a:ext uri="{FF2B5EF4-FFF2-40B4-BE49-F238E27FC236}">
              <a16:creationId xmlns:a16="http://schemas.microsoft.com/office/drawing/2014/main" id="{AE8E7296-D444-4503-A476-1DEA44FDF6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7" name="Ink 11">
          <a:extLst>
            <a:ext uri="{FF2B5EF4-FFF2-40B4-BE49-F238E27FC236}">
              <a16:creationId xmlns:a16="http://schemas.microsoft.com/office/drawing/2014/main" id="{11C906BA-4E31-41A6-90FD-DD313CAFB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8" name="Ink 11">
          <a:extLst>
            <a:ext uri="{FF2B5EF4-FFF2-40B4-BE49-F238E27FC236}">
              <a16:creationId xmlns:a16="http://schemas.microsoft.com/office/drawing/2014/main" id="{5F0A746A-6D6E-41F4-8672-F56EC9C3DC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79" name="Ink 11">
          <a:extLst>
            <a:ext uri="{FF2B5EF4-FFF2-40B4-BE49-F238E27FC236}">
              <a16:creationId xmlns:a16="http://schemas.microsoft.com/office/drawing/2014/main" id="{A0CC7C4F-E8E7-4388-8FEB-3F249BB290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0" name="Ink 11">
          <a:extLst>
            <a:ext uri="{FF2B5EF4-FFF2-40B4-BE49-F238E27FC236}">
              <a16:creationId xmlns:a16="http://schemas.microsoft.com/office/drawing/2014/main" id="{08DF4ADD-9EF6-4F9F-8A02-70EE768E73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1" name="Ink 11">
          <a:extLst>
            <a:ext uri="{FF2B5EF4-FFF2-40B4-BE49-F238E27FC236}">
              <a16:creationId xmlns:a16="http://schemas.microsoft.com/office/drawing/2014/main" id="{3DB27388-12D8-4F32-8692-2E897A3ABC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2" name="Ink 11">
          <a:extLst>
            <a:ext uri="{FF2B5EF4-FFF2-40B4-BE49-F238E27FC236}">
              <a16:creationId xmlns:a16="http://schemas.microsoft.com/office/drawing/2014/main" id="{8C8A68DA-B1A4-4C38-8C83-A3C3FACF21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32</xdr:row>
      <xdr:rowOff>0</xdr:rowOff>
    </xdr:from>
    <xdr:ext cx="9525" cy="9525"/>
    <xdr:pic>
      <xdr:nvPicPr>
        <xdr:cNvPr id="6131483" name="Ink 11">
          <a:extLst>
            <a:ext uri="{FF2B5EF4-FFF2-40B4-BE49-F238E27FC236}">
              <a16:creationId xmlns:a16="http://schemas.microsoft.com/office/drawing/2014/main" id="{7678BD5C-59D0-4F9B-A70B-D333FCFE0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705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4" name="Ink 11">
          <a:extLst>
            <a:ext uri="{FF2B5EF4-FFF2-40B4-BE49-F238E27FC236}">
              <a16:creationId xmlns:a16="http://schemas.microsoft.com/office/drawing/2014/main" id="{E2399625-73D8-47F2-A1C8-314EF00E54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5" name="Ink 11">
          <a:extLst>
            <a:ext uri="{FF2B5EF4-FFF2-40B4-BE49-F238E27FC236}">
              <a16:creationId xmlns:a16="http://schemas.microsoft.com/office/drawing/2014/main" id="{B18AA991-5C1D-4EC4-ABA6-A2AA0F3B28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6" name="Ink 11">
          <a:extLst>
            <a:ext uri="{FF2B5EF4-FFF2-40B4-BE49-F238E27FC236}">
              <a16:creationId xmlns:a16="http://schemas.microsoft.com/office/drawing/2014/main" id="{0FE8610E-0634-443F-BB12-C327002AD0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7" name="Ink 11">
          <a:extLst>
            <a:ext uri="{FF2B5EF4-FFF2-40B4-BE49-F238E27FC236}">
              <a16:creationId xmlns:a16="http://schemas.microsoft.com/office/drawing/2014/main" id="{3197A10A-3809-45C4-AD65-35EABA51DF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8" name="Ink 11">
          <a:extLst>
            <a:ext uri="{FF2B5EF4-FFF2-40B4-BE49-F238E27FC236}">
              <a16:creationId xmlns:a16="http://schemas.microsoft.com/office/drawing/2014/main" id="{3202406E-CCF4-467B-9E62-D0C175F383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89" name="Ink 11">
          <a:extLst>
            <a:ext uri="{FF2B5EF4-FFF2-40B4-BE49-F238E27FC236}">
              <a16:creationId xmlns:a16="http://schemas.microsoft.com/office/drawing/2014/main" id="{E128F772-8F9F-4D7C-A713-564FB9B7E4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0" name="Ink 11">
          <a:extLst>
            <a:ext uri="{FF2B5EF4-FFF2-40B4-BE49-F238E27FC236}">
              <a16:creationId xmlns:a16="http://schemas.microsoft.com/office/drawing/2014/main" id="{6AFB9BE5-7AB9-49A3-9680-781C42A06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31</xdr:row>
      <xdr:rowOff>0</xdr:rowOff>
    </xdr:from>
    <xdr:ext cx="9525" cy="9525"/>
    <xdr:pic>
      <xdr:nvPicPr>
        <xdr:cNvPr id="6131491" name="Ink 11">
          <a:extLst>
            <a:ext uri="{FF2B5EF4-FFF2-40B4-BE49-F238E27FC236}">
              <a16:creationId xmlns:a16="http://schemas.microsoft.com/office/drawing/2014/main" id="{8984E511-9393-40FD-A484-1FE5244FAE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83915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2" name="Ink 11">
          <a:extLst>
            <a:ext uri="{FF2B5EF4-FFF2-40B4-BE49-F238E27FC236}">
              <a16:creationId xmlns:a16="http://schemas.microsoft.com/office/drawing/2014/main" id="{7BAFD747-5FBF-468D-810D-21C3DD03BC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42</xdr:row>
      <xdr:rowOff>0</xdr:rowOff>
    </xdr:from>
    <xdr:ext cx="9525" cy="9525"/>
    <xdr:pic>
      <xdr:nvPicPr>
        <xdr:cNvPr id="6131493" name="Ink 11">
          <a:extLst>
            <a:ext uri="{FF2B5EF4-FFF2-40B4-BE49-F238E27FC236}">
              <a16:creationId xmlns:a16="http://schemas.microsoft.com/office/drawing/2014/main" id="{2D3CCCE7-FD4E-4472-9DF0-094A98F0F9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090612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4" name="Ink 11">
          <a:extLst>
            <a:ext uri="{FF2B5EF4-FFF2-40B4-BE49-F238E27FC236}">
              <a16:creationId xmlns:a16="http://schemas.microsoft.com/office/drawing/2014/main" id="{F805ECA0-CE6D-4A85-B00D-EE719C34F0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5" name="Ink 11">
          <a:extLst>
            <a:ext uri="{FF2B5EF4-FFF2-40B4-BE49-F238E27FC236}">
              <a16:creationId xmlns:a16="http://schemas.microsoft.com/office/drawing/2014/main" id="{2B71BC98-6A96-491E-B5AE-1E1790C6B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43</xdr:row>
      <xdr:rowOff>0</xdr:rowOff>
    </xdr:from>
    <xdr:ext cx="9525" cy="9525"/>
    <xdr:pic>
      <xdr:nvPicPr>
        <xdr:cNvPr id="6131496" name="Ink 11">
          <a:extLst>
            <a:ext uri="{FF2B5EF4-FFF2-40B4-BE49-F238E27FC236}">
              <a16:creationId xmlns:a16="http://schemas.microsoft.com/office/drawing/2014/main" id="{7EE3A730-E064-4A71-A0FE-36A187778A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220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7" name="Ink 11">
          <a:extLst>
            <a:ext uri="{FF2B5EF4-FFF2-40B4-BE49-F238E27FC236}">
              <a16:creationId xmlns:a16="http://schemas.microsoft.com/office/drawing/2014/main" id="{D5D703BF-C6A5-4C1A-8CD5-E75CCC1F3A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8" name="Ink 11">
          <a:extLst>
            <a:ext uri="{FF2B5EF4-FFF2-40B4-BE49-F238E27FC236}">
              <a16:creationId xmlns:a16="http://schemas.microsoft.com/office/drawing/2014/main" id="{54436678-C75D-4F6B-BBC4-C0945A5782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499" name="Ink 11">
          <a:extLst>
            <a:ext uri="{FF2B5EF4-FFF2-40B4-BE49-F238E27FC236}">
              <a16:creationId xmlns:a16="http://schemas.microsoft.com/office/drawing/2014/main" id="{AC9810E1-EFA4-4EBC-AFE9-CC45B8E7D6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44</xdr:row>
      <xdr:rowOff>0</xdr:rowOff>
    </xdr:from>
    <xdr:ext cx="9525" cy="9525"/>
    <xdr:pic>
      <xdr:nvPicPr>
        <xdr:cNvPr id="6131500" name="Ink 11">
          <a:extLst>
            <a:ext uri="{FF2B5EF4-FFF2-40B4-BE49-F238E27FC236}">
              <a16:creationId xmlns:a16="http://schemas.microsoft.com/office/drawing/2014/main" id="{2E71F3B4-7B57-4BF4-A4C4-9F5FC570C9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1" name="Ink 11">
          <a:extLst>
            <a:ext uri="{FF2B5EF4-FFF2-40B4-BE49-F238E27FC236}">
              <a16:creationId xmlns:a16="http://schemas.microsoft.com/office/drawing/2014/main" id="{4AF36E25-08F2-44A3-BE96-25DE504E8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2" name="Ink 11">
          <a:extLst>
            <a:ext uri="{FF2B5EF4-FFF2-40B4-BE49-F238E27FC236}">
              <a16:creationId xmlns:a16="http://schemas.microsoft.com/office/drawing/2014/main" id="{4D8DCC4F-B6C5-4BEE-891C-EC42C117D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3" name="Ink 11">
          <a:extLst>
            <a:ext uri="{FF2B5EF4-FFF2-40B4-BE49-F238E27FC236}">
              <a16:creationId xmlns:a16="http://schemas.microsoft.com/office/drawing/2014/main" id="{37C56CD6-B139-4ACB-A9A2-D8E93637AE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45</xdr:row>
      <xdr:rowOff>0</xdr:rowOff>
    </xdr:from>
    <xdr:ext cx="9525" cy="9525"/>
    <xdr:pic>
      <xdr:nvPicPr>
        <xdr:cNvPr id="6131504" name="Ink 11">
          <a:extLst>
            <a:ext uri="{FF2B5EF4-FFF2-40B4-BE49-F238E27FC236}">
              <a16:creationId xmlns:a16="http://schemas.microsoft.com/office/drawing/2014/main" id="{E4B942B2-C11E-4F2F-BED2-8B03CE95D9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92225" y="115347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5" name="Ink 11">
          <a:extLst>
            <a:ext uri="{FF2B5EF4-FFF2-40B4-BE49-F238E27FC236}">
              <a16:creationId xmlns:a16="http://schemas.microsoft.com/office/drawing/2014/main" id="{32E7B7FB-831B-4E68-8180-8BA80F98C3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6" name="Ink 11">
          <a:extLst>
            <a:ext uri="{FF2B5EF4-FFF2-40B4-BE49-F238E27FC236}">
              <a16:creationId xmlns:a16="http://schemas.microsoft.com/office/drawing/2014/main" id="{178B4DAD-E78B-45E9-BAAD-BA6F5FB744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7" name="Ink 11">
          <a:extLst>
            <a:ext uri="{FF2B5EF4-FFF2-40B4-BE49-F238E27FC236}">
              <a16:creationId xmlns:a16="http://schemas.microsoft.com/office/drawing/2014/main" id="{3DE2E44C-6F27-484F-8D32-3B99EF17F3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8" name="Ink 11">
          <a:extLst>
            <a:ext uri="{FF2B5EF4-FFF2-40B4-BE49-F238E27FC236}">
              <a16:creationId xmlns:a16="http://schemas.microsoft.com/office/drawing/2014/main" id="{D730A507-C8BF-49C7-99AD-53594CB523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63</xdr:row>
      <xdr:rowOff>0</xdr:rowOff>
    </xdr:from>
    <xdr:ext cx="9525" cy="9525"/>
    <xdr:pic>
      <xdr:nvPicPr>
        <xdr:cNvPr id="6131509" name="Ink 11">
          <a:extLst>
            <a:ext uri="{FF2B5EF4-FFF2-40B4-BE49-F238E27FC236}">
              <a16:creationId xmlns:a16="http://schemas.microsoft.com/office/drawing/2014/main" id="{BD95E081-727E-4E3E-ACD0-1B2A08E05A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1925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0" name="Ink 11">
          <a:extLst>
            <a:ext uri="{FF2B5EF4-FFF2-40B4-BE49-F238E27FC236}">
              <a16:creationId xmlns:a16="http://schemas.microsoft.com/office/drawing/2014/main" id="{1180FEC5-7AD5-4DEA-AF0D-C0C1CEAD65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1" name="Ink 11">
          <a:extLst>
            <a:ext uri="{FF2B5EF4-FFF2-40B4-BE49-F238E27FC236}">
              <a16:creationId xmlns:a16="http://schemas.microsoft.com/office/drawing/2014/main" id="{529ECA24-88F6-4401-8053-3D40D31BC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2" name="Ink 11">
          <a:extLst>
            <a:ext uri="{FF2B5EF4-FFF2-40B4-BE49-F238E27FC236}">
              <a16:creationId xmlns:a16="http://schemas.microsoft.com/office/drawing/2014/main" id="{745A3709-1C90-4EB1-B7E8-6063FCF6E89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3" name="Ink 11">
          <a:extLst>
            <a:ext uri="{FF2B5EF4-FFF2-40B4-BE49-F238E27FC236}">
              <a16:creationId xmlns:a16="http://schemas.microsoft.com/office/drawing/2014/main" id="{EAF29F5D-D6CF-4F74-980F-00F12FDF59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62</xdr:row>
      <xdr:rowOff>0</xdr:rowOff>
    </xdr:from>
    <xdr:ext cx="9525" cy="9525"/>
    <xdr:pic>
      <xdr:nvPicPr>
        <xdr:cNvPr id="6131514" name="Ink 11">
          <a:extLst>
            <a:ext uri="{FF2B5EF4-FFF2-40B4-BE49-F238E27FC236}">
              <a16:creationId xmlns:a16="http://schemas.microsoft.com/office/drawing/2014/main" id="{881994F5-AF16-42E1-ACD1-81F86210B5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87350" y="17668875"/>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5" name="Ink 11">
          <a:extLst>
            <a:ext uri="{FF2B5EF4-FFF2-40B4-BE49-F238E27FC236}">
              <a16:creationId xmlns:a16="http://schemas.microsoft.com/office/drawing/2014/main" id="{1DAC5CF1-3C8F-4637-A087-2DCFCCA4DA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6" name="Ink 11">
          <a:extLst>
            <a:ext uri="{FF2B5EF4-FFF2-40B4-BE49-F238E27FC236}">
              <a16:creationId xmlns:a16="http://schemas.microsoft.com/office/drawing/2014/main" id="{F291269B-F14D-4C28-A3B8-E0ED19B933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7" name="Ink 11">
          <a:extLst>
            <a:ext uri="{FF2B5EF4-FFF2-40B4-BE49-F238E27FC236}">
              <a16:creationId xmlns:a16="http://schemas.microsoft.com/office/drawing/2014/main" id="{B7667433-487A-4343-8A3E-9F69685FB2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8" name="Ink 11">
          <a:extLst>
            <a:ext uri="{FF2B5EF4-FFF2-40B4-BE49-F238E27FC236}">
              <a16:creationId xmlns:a16="http://schemas.microsoft.com/office/drawing/2014/main" id="{7A596BF5-22D2-455D-8FD3-AC8BB19218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64</xdr:row>
      <xdr:rowOff>0</xdr:rowOff>
    </xdr:from>
    <xdr:ext cx="9525" cy="9525"/>
    <xdr:pic>
      <xdr:nvPicPr>
        <xdr:cNvPr id="6131519" name="Ink 11">
          <a:extLst>
            <a:ext uri="{FF2B5EF4-FFF2-40B4-BE49-F238E27FC236}">
              <a16:creationId xmlns:a16="http://schemas.microsoft.com/office/drawing/2014/main" id="{F6D1DD56-3AB1-4AF6-BBFB-280496793D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8772188"/>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2" name="Ink 11">
          <a:extLst>
            <a:ext uri="{FF2B5EF4-FFF2-40B4-BE49-F238E27FC236}">
              <a16:creationId xmlns:a16="http://schemas.microsoft.com/office/drawing/2014/main" id="{40C95238-A04D-45B4-B765-F0732CFB95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3" name="Ink 11">
          <a:extLst>
            <a:ext uri="{FF2B5EF4-FFF2-40B4-BE49-F238E27FC236}">
              <a16:creationId xmlns:a16="http://schemas.microsoft.com/office/drawing/2014/main" id="{9A70E519-254A-47EB-A8D7-2F0FD4D191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4" name="Ink 11">
          <a:extLst>
            <a:ext uri="{FF2B5EF4-FFF2-40B4-BE49-F238E27FC236}">
              <a16:creationId xmlns:a16="http://schemas.microsoft.com/office/drawing/2014/main" id="{08550F63-1CD0-467D-B7A4-D5B6AAF3FD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5" name="Ink 11">
          <a:extLst>
            <a:ext uri="{FF2B5EF4-FFF2-40B4-BE49-F238E27FC236}">
              <a16:creationId xmlns:a16="http://schemas.microsoft.com/office/drawing/2014/main" id="{EDB26EE6-BE9D-4419-8149-643D0E72EB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78</xdr:row>
      <xdr:rowOff>0</xdr:rowOff>
    </xdr:from>
    <xdr:ext cx="9525" cy="9525"/>
    <xdr:pic>
      <xdr:nvPicPr>
        <xdr:cNvPr id="36" name="Ink 11">
          <a:extLst>
            <a:ext uri="{FF2B5EF4-FFF2-40B4-BE49-F238E27FC236}">
              <a16:creationId xmlns:a16="http://schemas.microsoft.com/office/drawing/2014/main" id="{C64B4B39-E179-4573-9D01-5A8957F4036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19159141"/>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7" name="Ink 11">
          <a:extLst>
            <a:ext uri="{FF2B5EF4-FFF2-40B4-BE49-F238E27FC236}">
              <a16:creationId xmlns:a16="http://schemas.microsoft.com/office/drawing/2014/main" id="{E6933251-5988-45B0-8831-725B119D48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8" name="Ink 11">
          <a:extLst>
            <a:ext uri="{FF2B5EF4-FFF2-40B4-BE49-F238E27FC236}">
              <a16:creationId xmlns:a16="http://schemas.microsoft.com/office/drawing/2014/main" id="{425C5E27-0A0D-4236-89C0-5067B359E8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39" name="Ink 11">
          <a:extLst>
            <a:ext uri="{FF2B5EF4-FFF2-40B4-BE49-F238E27FC236}">
              <a16:creationId xmlns:a16="http://schemas.microsoft.com/office/drawing/2014/main" id="{F7AF7B2E-AC5F-4CC7-BC1C-218411C9CD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0" name="Ink 11">
          <a:extLst>
            <a:ext uri="{FF2B5EF4-FFF2-40B4-BE49-F238E27FC236}">
              <a16:creationId xmlns:a16="http://schemas.microsoft.com/office/drawing/2014/main" id="{64B05160-12D4-4B93-89B4-1E8F11EFB5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79</xdr:row>
      <xdr:rowOff>0</xdr:rowOff>
    </xdr:from>
    <xdr:ext cx="9525" cy="9525"/>
    <xdr:pic>
      <xdr:nvPicPr>
        <xdr:cNvPr id="41" name="Ink 11">
          <a:extLst>
            <a:ext uri="{FF2B5EF4-FFF2-40B4-BE49-F238E27FC236}">
              <a16:creationId xmlns:a16="http://schemas.microsoft.com/office/drawing/2014/main" id="{C7523694-9480-43B6-951E-004180C858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124297"/>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2" name="Ink 11">
          <a:extLst>
            <a:ext uri="{FF2B5EF4-FFF2-40B4-BE49-F238E27FC236}">
              <a16:creationId xmlns:a16="http://schemas.microsoft.com/office/drawing/2014/main" id="{24765B40-8F47-4739-929C-1A4C3BA99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3" name="Ink 11">
          <a:extLst>
            <a:ext uri="{FF2B5EF4-FFF2-40B4-BE49-F238E27FC236}">
              <a16:creationId xmlns:a16="http://schemas.microsoft.com/office/drawing/2014/main" id="{D3AD9977-FFAD-437C-AB44-3897E07CD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4" name="Ink 11">
          <a:extLst>
            <a:ext uri="{FF2B5EF4-FFF2-40B4-BE49-F238E27FC236}">
              <a16:creationId xmlns:a16="http://schemas.microsoft.com/office/drawing/2014/main" id="{FE20DBC7-F33B-4BA7-9A85-ED4B04F68A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5" name="Ink 11">
          <a:extLst>
            <a:ext uri="{FF2B5EF4-FFF2-40B4-BE49-F238E27FC236}">
              <a16:creationId xmlns:a16="http://schemas.microsoft.com/office/drawing/2014/main" id="{217277DA-6B9B-468A-86A6-6429641AF6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942975</xdr:colOff>
      <xdr:row>80</xdr:row>
      <xdr:rowOff>0</xdr:rowOff>
    </xdr:from>
    <xdr:ext cx="9525" cy="9525"/>
    <xdr:pic>
      <xdr:nvPicPr>
        <xdr:cNvPr id="46" name="Ink 11">
          <a:extLst>
            <a:ext uri="{FF2B5EF4-FFF2-40B4-BE49-F238E27FC236}">
              <a16:creationId xmlns:a16="http://schemas.microsoft.com/office/drawing/2014/main" id="{CB34AD67-2F99-4A62-8D87-D5FBA927C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74303" y="265112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257175</xdr:colOff>
      <xdr:row>0</xdr:row>
      <xdr:rowOff>47624</xdr:rowOff>
    </xdr:from>
    <xdr:to>
      <xdr:col>1</xdr:col>
      <xdr:colOff>352425</xdr:colOff>
      <xdr:row>1</xdr:row>
      <xdr:rowOff>200024</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B5846C53-4D96-4A73-9AF0-BB7228781F20}"/>
            </a:ext>
          </a:extLst>
        </xdr:cNvPr>
        <xdr:cNvSpPr/>
      </xdr:nvSpPr>
      <xdr:spPr>
        <a:xfrm>
          <a:off x="257175" y="47624"/>
          <a:ext cx="600075" cy="35242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b\scan\DOCUME~1\shiva\LOCALS~1\Temp\Temporary%20Directory%202%20for%20BOQ%20APRICOT.xls-R11.zip\Documents%20and%20Settings\Administrator\Local%20Settings\Temp\Water%20Front\WINDOWS\TEMP\dubai%20marina\RATE%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YOGESH%20KUMAR/Downloads/IPU/Civil-Stru/POWER/msh/OPERATING%20JOBS/TL%20TOWERS/66kV%20DC%20TL%20BRUNEI/2%20Pile%20capacity%20Calculation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YOGESH%20KUMAR/Downloads/tlcont/IPU/Civil-Stru/POWER/msh/OPERATING%20JOBS/TL%20TOWERS/66kV%20DC%20TL%20BRUNEI/2%20Pile%20capacity%20Calculation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Info%20Entry"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SOMA\My%20Documents\Measurements\IPC%20-08\Final%20DPR%20MP1%20srinivas\Volume%20V%20Rate%20Analysis\Rate%20Analysis%20%20%20M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el-lbg2xp\PKG%20I\Shared%20for%20All\MHPatil\DATA\Bank\Final%20Detailed%20Project%20Report\Volume%20V%20Rate%20Analysis\Rate%20Analysis%20%20%20MP-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es-del-pc-193\D\%23rajib\modfly\TRANS\500\DETAI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ender\Backbone\NHPC-Sewa\LOT-1%20Backbone\LOT-1%20Backbone\ANAL-LOT-SW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tender%20bid\TEHRI-KOTESHWARHYDROPOWER%20PROJECT\Koteshwar-II\Koteshwar-Old\WORKI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Eest_west_Package\NHAI_ADB_Pac_2\WORKING_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dhalpe\SUN\My%20Sun\MPEB\T662-1\T662%20Wt-Vol-Annex.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tsclient\C\CHIRAG\park2\PLANNING\INFBD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Active%20Offers\UB%20cITy\estimate.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kecgurfs01\UsersData\Temp\C.program%20files.Lotus.Notes.Data\Receivable%20Status%2005093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49\e$\vivek\Official\PLANNING\Equipment%20Hire%20charge%20workings\HUR-P&amp;M%20-%20Prestressed%20tendon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pgser\Mkt\Offers\Active%20Offers\Q3801-Q3900\Q3837-HP\Offers\Price%20Schedule\ravishankar\Q-2265-lucent\Q-bom%20with%20costing-r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isk--mcbs53\D\gkk\vision\REVISION01\01%20PIPC\01.0%20Bids\B%20-%20Year%202001\E%20APC%20RWB%202011%20-%20WIN%20Platform\TQ%20REplies\2nd%20TQ%20Replies\RIL-FINA\TRICO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FORM%206%20%20&amp;%207%20-%20working.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in-w-mjxi008059\Solapur\Planning\INSTRUMENTATION\Instprof042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d.docs.live.net/C/Users/nitin/Downloads/Scope_Definition.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elh-fs-01\Transportation\PROJECTS\2008%20Project\DD%20-%20Pre%20bid%20advisory\DD;%20John%20Liang;%20Labad%20-%20Jaora\Lebad%20-%20Jaora%20;%20Final%20report%20for%20client\analysis_of_rates_Nagpur%20Seoni.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Ramesh\c\Amrit%20Desktop\BC4%20Post%20Award\Tender\Copy%20of%20for%20DSM.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Viswanathan\d\Delhi-Gurgaon\PRE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Umesh\d\Documents%20and%20Settings\LENOVO\Desktop\ACPL%20Lion%20BOQ%20Final\Package-14%20%20Lakhnadon-Mandla-Dindori%20(SH-40&amp;11)\BOQ%20Lakhnadon-Mandla-Dindori%20(SH-40&amp;11)%20-%20Final%20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Venkat\D\u8%20mpr\WINDOWS\Desktop\NRB\naneen%20backup\FORMATS\Lab\Alp-cal.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Users\HP\AppData\Local\Microsoft\Windows\INetCache\Content.Outlook\HFX3U0S0\GTTPL\Drawings%20(FDN)\Tower%20Weights%20-%20GTTPL%20400kV_WZ-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0.5.90.10\Documents%20and%20Settings\LANCO\Desktop\PO%20EQUIPMENT%20BANK.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omp-12\d\Ramesh\Urban%20Transport\FINAL%20ESTIMATES%20AND%20RATE%20ANALYSIS\Dandeli\Tender%20Purpose\Road%20Works%20-%20Dandeli%20(Phase1)_R5_30.03.0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d.docs.live.net/Users/YOGESH%20KUMAR/Downloads/tlcont/CONTRACT/ES/BOOM%20Projects/RRVPNL%20BOOT/GMR/Cost%20working/Working-October/user/singaiah/KILN%20PIER/footing%20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4\Jaipur%20Metro%20C4_PartI_COO.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_BOQJV.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Tender\Tender%20Analysis\Road%20work%20Analysis\NHAI-Coachin%20Port\WORKING.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y%20Documents\Koteshwar%20Hydroelectric%20Project\MSRDC-CONCRETE.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lduaar\Allot_Hasneeta\BNS\FY2001-02\Terry\TW_01-02-Fin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lduaar\Allot_Hasneeta\BNS\FY2001-02\Form%2024\PN_01-02_21May02.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BOQ_VIMS_29_Dec_2010_Final%20CEO.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M:\bsa\outmail\batteryB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Basudeb\ffe%20minerals\Tender\BALCO\Sewage%20&amp;%20Storm%20Water%20network%20system_March04\Permanent%20Network%20_%20May04\Tender\BALCO\Sepco_Silo\Civil-Stru\Hydrocarb\Jjx\Tender\Magadi\Rev.3\Dslp.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d.docs.live.net/Users/YOGESH%20KUMAR/Downloads/template_OS%20analysis-(New).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Butola\commercial\My%20Documents\300\30014\300145\DLF\RwoodRev.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Sdhalpe\SUN\SUN\MPEB\T701\My%20Sun\MPEB\T662-1\T662%20Wt-Vol-Annex.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B:\EXCEL\-DA.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d.docs.live.net/Users/YOGESH%20KUMAR/Downloads/RP%20PC%20AFFECTIONATELY/INVOICES%20&amp;%20bills/Erection%20PV%20Final/A1/Erection%20PV%20Bill%20A1%20Bill%202NDi_corrected.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Estimate\Daily%20deployment%20Files\Tenders\Metro\Kolkata%20metro\Kolkata_Metro_PK_II_BOQ.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Structures_JNPT_01_Oct_10.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Ports%20and%20Harbours\JNPT%20Mumbai\JNPT\Structures_JNPT_01_Oct_10.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unwaykota\pfi\Documents%20and%20Settings\Compaq\Desktop\SAXENA\BKS_Folder\Trichy\SAXENA\BKS_Folder\Agg_Trichy.xls" TargetMode="External"/></Relationships>
</file>

<file path=xl/externalLinks/_rels/externalLink79.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Planning/IPC/GIPL/Jinesh/All%20sites/CAP/CTP%20Draft%20Mob/CIAL%20Mobilisation%20Budget-with%20latest%20rate09_07_05.xls?BBF05EC2" TargetMode="External"/><Relationship Id="rId1" Type="http://schemas.openxmlformats.org/officeDocument/2006/relationships/externalLinkPath" Target="file:///\\BBF05EC2\CIAL%20Mobilisation%20Budget-with%20latest%20rate09_07_0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LSERVER\tldesign\L&amp;T\GRIDCO-Colony\220&amp;13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Eibuserver\domcont\Resmy\UCIL\Cost\CIVIL-PGCIL-REV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D:\DOCUME~1\planning\LOCALS~1\Temp\DOCUME~1\ADMINI~1\LOCALS~1\Temp\notesBAAA25\Balance%20Works%20Programe%20JSL%20Meeting%2030-04-10\My%20Documents\1-PMP\AOP%20Revenue%20L3.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0.50.0.253\Commom\datta\Budgets\DOCUME~1\ghosh.tk\LOCALS~1\Temp\Rar$DI01.250\Cost%20Estimate%20OLD.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Ram\SharedDocs\HOTEL%20PROJECT-PROJECT%20TEAM\Presentation.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Josy\ash'sharqiya\sharqiya(2)sale\sharqiya%20(Final)\KAMIL\wc\BQ-K-M3-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d.docs.live.net/Users/User/AppData/Local/Microsoft/Windows/Temporary%20Internet%20Files/Content.Outlook/CL5V8JRC/work%20done%205-12/tender%20Bhopal%20Bina/Bhopal%20Bina/Cost%20Workings/Bhopal_-_Bina_OHE_Package_2.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0.50.0.254\Common\Documents%20and%20Settings\admin\Desktop\HO%20REVIEW%20050808\10%20crore\Sanjeet\DOCUME~1\ghosh.tk\LOCALS~1\Temp\Rar$DI01.250\Cost%20Estimate%20OLD.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drcdatacenter\ActivePrj\BandIP\CTI\Design\Geotech\KTS\TENDER%20JOBS\turial%20hep\BOOT%20TENDERS\singoli%20batwari\Singoli%20batwari-Intake.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lanning\d\SQS_CBILL\CLAIMED\IPC%2014\NUM2TXT.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Mmahaptra-epc\mm_mahaptra1\Documents%20and%20Settings\vjoshi\Local%20Settings\Temporary%20Internet%20Files\OLK2\ATMS,%20Toll%20&amp;%20Pnuematic%20system%20Costing%20for%20JLI%20-%2015Oct08.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sudhan.hr\Desktop\0021%20-%20Family%20members%20Dependants.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nair\e$\e\MANPOWER\Kunda%20Deshmukh's%20Data%20Set%20as%20on%2031%2012%202004.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tlplanning\PLANNING-JATL\My%20Documents\SUBTOTAL.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Kptl1\mktg\MKTG\ORDERS\Wo31\Rihand\pkg-a\PROGREPT.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Z:\Users\00732%20-msa\PR3F3\OUTPUT\DOCUMENT\00732-000-CN-1732-27_%20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Dlkaurgu\jacobs\2000-01\Thomas_00_01_FINAL_18july.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rpgnet-my.sharepoint.com/BGTL/Meeting/Meeting%20BGCL%2017-6-19/BGCL%20DPR%20With%20Visual%20Chart%2024-6-2019.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H:\Estimate\Daily%20deployment%20Files\TENDERS\TENDERS%20IN%20PROGRESS\Meja%20-%20NTPC\Final%20BOQ%20-%20Meja.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H:\Estimate\Daily%20deployment%20Files\Projects\Durgapur%20WTP\durgapur\durgapur\Piglet_Eq.Cantilever_25sep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s://d.docs.live.net/KEC/Rajasthan%20projects/TA-123/Progress%20and%20Visual%20Chart/Internal%20Progress/TA123_DPR_BSTL_14.10.23%20(1).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mb\scan\AMB\UAE%202007\Emirates%20Bank%20International%20PJSC\Hor%20Al%20Anz\analysis\Documents%20and%20Settings\Administrator\Local%20Settings\Temp\Water%20Front\WINDOWS\TEMP\dubai%20marina\RATE%20ANALYSIS.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lduaar\Allot_Hasneeta\DOCUME~1\DLSONISO\LOCALS~1\Temp\PN_01-02_21May02.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https://rpgnet-my.sharepoint.com/OBTL/DPR%20OCBTL.xlsx" TargetMode="External"/></Relationships>
</file>

<file path=xl/externalLinks/_rels/externalLink111.xml.rels><?xml version="1.0" encoding="UTF-8" standalone="yes"?>
<Relationships xmlns="http://schemas.openxmlformats.org/package/2006/relationships"><Relationship Id="rId2" Type="http://schemas.openxmlformats.org/officeDocument/2006/relationships/externalLinkPath" Target="file:///D:\C:\Users\RAM%20GANESH\OneDrive%20-%20RPG%20Enterprises\KEC_T&amp;D\Planning\Ref\TA-123%20-%20Micro%20Plan%20-%20Mar-24.xlsx" TargetMode="External"/><Relationship Id="rId1" Type="http://schemas.openxmlformats.org/officeDocument/2006/relationships/externalLinkPath" Target="https://d.docs.live.net/personal/rram_kecrpg_com/Documents/KEC_T&amp;D/Planning/Ref/TA-123%20-%20Micro%20Plan%20-%20Mar-24.xlsx"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F:\BOTL%20FILES\SCB\MAR'16\VKTL%20SCB-Nov'14.xlsx"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subbu\share\share\1_Tender%20documents\Kamachey-HEP\Civil%20works%20-%20Final.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Sgiyer\My%20Documents\My%20Documents\Reports%202001-02\Conversion%20Cost\Nasik%20Factory%20Conversion%20Cost\Provision%20for%20Freight%20SIN%20Upto%20Mar'02.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Dsatam\E\SanjayK\Tenders\PGCIL\T-838\T838%20Sch%203-5-6.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madhu\Local%20Settings\Temporary%20Internet%20Files\Content.Outlook\7RPTSAXC\PA\0021%20-%20Family%20members,%20Dependants.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Ranjan\NH%2028%20share%20file\share%20file%20from%20Tey\tender%20analysis\Analysis_NH28_Pkg04.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H:\Estimate\Daily%20deployment%20Files\Tenders\Buildings\VIMS,%20Bihar\Copy%20of%20BOQ_VIMS_22_Dec_2010.xlsm"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drcserver3\design\Elec-Mech\EandI\Krv\T1399-E-SY-CPCL\Battery\BATR0003al.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7705E58\Balance%20quantity.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rajasekhar.y\Local%20Settings\Temporary%20Internet%20Files\Content.Outlook\UK7S5EEK\RP%20XLS\CALCULATION%20SHEE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Harshag\Harsha\2001-02\Tax%20Audit%2001-02\Harsha\2000-01\Tax%20Audit-Final\Tax%20Audit-Annexures\Nashik%20Div%202%20&amp;%205%20-%20Annex-2000-0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es_server2\inter-dept\OLD%20PC-261\2007002-Taj%20expressway\krishana\Taj%20exp%20est\boq%20of%20taj\doq%20-10.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utocad1\anand\GROUP%201%20QUANTITY%20CALCULATIONS\ODR%20-%20ver-1104.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Package%20C_3\Jaipur%20C-3\C3%20Final.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H:\Estimate\Daily%20deployment%20Files\Users\Sleven\Desktop\MCL\Mahanadi__Road_Final.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Workings\Analysis_C2.xlsx"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30.2.2.75\c\Annual%20BUDGET%202003-04\BUDGETFORMS%202003-2004.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R:\KGT\YR98-99\DPR_9697\PLAN1697.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Users/Rakesh%20Singh/Desktop/Tower%20Schedule%20%20132%20kV%20seoni%20-%20Nainpur%20DCDS%20complete%20NEW.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utocad1\anand\GROUP%201%20QUANTITY%20CALCULATIONS\Causeway\pipe%20culvert%2018.06.07.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utocad1\anand\GROUP%201%20QUANTITY%20CALCULATIONS\Vetri\Pipe%20culvert\pipe%20culvert%2018.06.07.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1.Santosh\Tendering\Tender%20Software\THANEM~1\MSRDC-CONCRETE.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https://d.docs.live.net/Users/kptl/AppData/Local/Microsoft/Windows/Temporary%20Internet%20Files/Content.Outlook/507AWIXA/rajesh%20billing%20work/draw/MPR_Jan-07/Amit/RFI/Agu/Assam/Monthly%20Progress%20Report%20(Revise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Package%20C_2\Analysis_C2.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0.5.90.10\Documents%20and%20Settings\nikhil.kumar\Local%20Settings\Temp\FINAL-%20Project%20Budget-VA.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Users\acer\Desktop\Copy%20of%201106-PR-IIKA(Aug'15).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H:\Users\Guest\AppData\Roaming\Microsoft\Excel\1014-PR-IIMK%20(April'15)%2028-04-2015.xlsx"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Vbhate\D\Harsha\2000-01\Tax%20Audit-Final\Tax%20Audit-Annexures\Nashik%20Div%202%20&amp;%205%20-%20Annex-2000-01.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Estimate\Daily%20deployment%20Files\Users\Sleven\Documents\Mahanadi_Coal_Field_Analysis.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26.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172.16.72.51\kbk%20_boq\Sothwal%20Orissa\KBK-8948-11\KBK%20_BOQ\rayagada_28-11-05\Rate%20analysis%20_KBK_Rayagada.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H:\Estimate\Daily%20deployment%20Files\Documents%20and%20Settings\lanco\Local%20Settings\Temporary%20Internet%20Files\Content.Outlook\6W9HPZHR\C3_Ammended.xlsx"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H:\Estimate\Daily%20deployment%20Files\Tenders\Metro\Jaipur%20Metro\Jaipur%20Metro\Finalised%20by%20CEO_Revised\Analysis_C2%2025%20sept%202010CEO%20R.xlsx"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H:\Estimate\Daily%20deployment%20Files\Tenders\Buildings\UNIVER.HYD\HCU%20Rate%20analysis%2013-8-2010%20Final.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Ktrp03\D\1Jitendra\Reports\Structures\StrStatusq.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https://d.docs.live.net/Users/dell/Desktop/WPR/HOJAI%20SECTION/HOJAI%20SECTION%20-UPDATED.xlsx"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https://d.docs.live.net/C/Users/nitin/Downloads/01-SCOPE.xlsm" TargetMode="External"/></Relationships>
</file>

<file path=xl/externalLinks/_rels/externalLink161.xml.rels><?xml version="1.0" encoding="UTF-8" standalone="yes"?>
<Relationships xmlns="http://schemas.openxmlformats.org/package/2006/relationships"><Relationship Id="rId1" Type="http://schemas.microsoft.com/office/2006/relationships/xlExternalLinkPath/xlPathMissing" Target="DLA%20Standard%20Cost%20Report1"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Metfls\DATA\3_FERROUS\3_Proposals\32700all\32704-40\Technical_Layout\Databases\EQU_List\To_India_2003-03-31\Equ_List_Tisco_2003-03-28.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Keyur\e\BOT%20LAKHANDON\Estimate\Rate%20Analysis%20(nh%20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vss\share\share\results-ap.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Accenture6\accenture\Accenture\Modules\Finance\2.%20Process\Redesigned%20Process\Appendices\From%20Client\daily-skc.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J:\Tender%20Dept\BECL%20GUJ\Documents%20and%20Settings\Sudipto.SGA.000\Local%20Settings\Temporary%20Internet%20Files\OLK73\jindal_Fina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Delh-fs-01\bss\dools\AV%20MPPCC%20Cor-1(final).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lanning\Letters\IPU\Civil-Stru\POWER\msh\OPERATING%20JOBS\TL%20TOWERS\66kV%20DC%20TL%20BRUNEI\2%20Pile%20capacity%20Calculations.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H:\Estimate\Daily%20deployment%20Files\Tenders\Marine\JNPT\Cost%20Analysis\Current%20Files\Jetty_07_Oct_10.xlsx"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Jmcrdp\e\u8%20mpr\WINDOWS\Desktop\NRB\naneen%20backup\FORMATS\Lab\Alp-cal.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Nisar%20Sir_Backup\LITL\Tenders\Buildings\IISC%20Pune\Major%20Quantaties%20-%201%2030-10-10.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es_server2\inter-dept\Documents%20and%20Settings\ces-del-pc-398\My%20Documents\Fix_3p3.xls" TargetMode="External"/></Relationships>
</file>

<file path=xl/externalLinks/_rels/externalLink175.xml.rels><?xml version="1.0" encoding="UTF-8" standalone="yes"?>
<Relationships xmlns="http://schemas.openxmlformats.org/package/2006/relationships"><Relationship Id="rId2" Type="http://schemas.openxmlformats.org/officeDocument/2006/relationships/externalLinkPath" Target="https://rpgnet-my.sharepoint.com/personal/prsr_kecrpg_com/Documents/TA-419,%20Sikar%20II%20-%20Narela/002,%20Planning/001,%20DPR/004,%20Jul-24/TA-419,%20DPR_765%20KV%20DC%20Sikar%20II%20-%20Narela%20TL02_21.07.2024.xlsx" TargetMode="External"/><Relationship Id="rId1" Type="http://schemas.openxmlformats.org/officeDocument/2006/relationships/externalLinkPath" Target="/Users/prsr/OneDrive%20-%20RPG%20Enterprises/TA-419,%20Sikar%20II%20-%20Narela/002,%20Planning/001,%20DPR/004,%20Jul-24/TA-419,%20DPR_765%20KV%20DC%20Sikar%20II%20-%20Narela%20TL02_21.07.2024.xlsx"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H:\Estimate\Daily%20deployment%20Files\Workstation\Tenders\Metros\Jaipur%20Metro\Jaipur%20Metro\Jaipur%20Metro\Finalised%20by%20CEO_Revised\Analysis_C2%2025%20sept%202010CEO%20R.xlsx" TargetMode="External"/></Relationships>
</file>

<file path=xl/externalLinks/_rels/externalLink179.xml.rels><?xml version="1.0" encoding="UTF-8" standalone="yes"?>
<Relationships xmlns="http://schemas.openxmlformats.org/package/2006/relationships"><Relationship Id="rId2" Type="http://schemas.microsoft.com/office/2019/04/relationships/externalLinkLongPath" Target="https://d.docs.live.net/Users/kptl/AppData/Local/Microsoft/Windows/Temporary%20Internet%20Files/Content.Outlook/507AWIXA/Documents%20and%20Settings/AS25216/Desktop/PROJECTS/233063%20DMRC%20BC15%20Udyog%20Bhawan%20Station/Calc/233063%20Load%20Calculation%20R0.xls?34E1ADD3" TargetMode="External"/><Relationship Id="rId1" Type="http://schemas.openxmlformats.org/officeDocument/2006/relationships/externalLinkPath" Target="file:///\\34E1ADD3\233063%20Load%20Calculation%20R0.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Nks\PROGRESS%20REPORTS\MPR_HO\mpr\Revised%20MPR\Documents%20and%20Settings\Administrator.AKHIL_GUPTA\Desktop\Amul_230406\Assam\AS-8\AS-8%20Monthwise%20Schedule.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4.08.2024.xlsx" TargetMode="External"/></Relationships>
</file>

<file path=xl/externalLinks/_rels/externalLink182.xml.rels><?xml version="1.0" encoding="UTF-8" standalone="yes"?>
<Relationships xmlns="http://schemas.openxmlformats.org/package/2006/relationships"><Relationship Id="rId2" Type="http://schemas.openxmlformats.org/officeDocument/2006/relationships/externalLinkPath" Target="file:///C:\Users\kumarsan50\Desktop\KEC%20TA-413%20DPR.xlsx" TargetMode="External"/><Relationship Id="rId1" Type="http://schemas.openxmlformats.org/officeDocument/2006/relationships/externalLinkPath" Target="/Users/kumarsan50/Desktop/KEC%20TA-413%20DPR.xlsx" TargetMode="External"/></Relationships>
</file>

<file path=xl/externalLinks/_rels/externalLink183.xml.rels><?xml version="1.0" encoding="UTF-8" standalone="yes"?>
<Relationships xmlns="http://schemas.openxmlformats.org/package/2006/relationships"><Relationship Id="rId2" Type="http://schemas.openxmlformats.org/officeDocument/2006/relationships/externalLinkPath" Target="https://rpgnet-my.sharepoint.com/personal/kumarsan50_kecrpg_com/Documents/KEC_T&amp;D/1.DPR/DPR/TA413-PBNTL-10.05.2025.xlsx" TargetMode="External"/><Relationship Id="rId1" Type="http://schemas.openxmlformats.org/officeDocument/2006/relationships/externalLinkPath" Target="https://rpgnet-my.sharepoint.com/personal/kumarsan50_kecrpg_com/Documents/Miscellaneous/Sourabh%20Das/TA413-PBNTL-10.05.2025.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https://d.docs.live.net/d8059d8cb5fd919d/Documents/TA-413/TA-413/1%20.%20DPR/May%20month%20DPR/KEC_T&amp;D/Progress/DPR/KEC_T&amp;D/Progress/DPR/TA413-PBNTL-18.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PACK_(B)2"/>
      <sheetName val="PACK_(D)2"/>
      <sheetName val="_PACK_(C)2"/>
      <sheetName val="_PACK_(A)2"/>
      <sheetName val="PACK_(B)1"/>
      <sheetName val="PACK_(D)1"/>
      <sheetName val="_PACK_(C)1"/>
      <sheetName val="_PACK_(A)1"/>
      <sheetName val="PACK_(B)"/>
      <sheetName val="PACK_(D)"/>
      <sheetName val="_PACK_(C)"/>
      <sheetName val="_PACK_(A)"/>
      <sheetName val="Over All (3)"/>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PACK_(B)6"/>
      <sheetName val="PACK_(D)6"/>
      <sheetName val="_PACK_(C)6"/>
      <sheetName val="_PACK_(A)6"/>
      <sheetName val="Sheet3"/>
      <sheetName val="Sheet2"/>
      <sheetName val="code"/>
      <sheetName val="Basis"/>
      <sheetName val="TABLES"/>
      <sheetName val="PACK _B_"/>
      <sheetName val="EVA-SUBSTATION-PACKAGE-B"/>
      <sheetName val="1"/>
      <sheetName val="Synopsis "/>
      <sheetName val="Tractor"/>
      <sheetName val="SUM-OBTL"/>
      <sheetName val="CASH-FLOW"/>
      <sheetName val="5"/>
      <sheetName val="6"/>
      <sheetName val="Elect."/>
      <sheetName val="CLAY"/>
      <sheetName val="LP"/>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refreshError="1"/>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SPT vs PHI"/>
      <sheetName val="Report"/>
      <sheetName val="Form 6"/>
      <sheetName val="Sheet1"/>
      <sheetName val="Coalmine"/>
      <sheetName val="Elect."/>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BQMPALOC"/>
      <sheetName val="A 3_7"/>
      <sheetName val="explanation "/>
      <sheetName val="Conductor Parameter"/>
      <sheetName val="bu21"/>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TABLES"/>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ate Analysis"/>
      <sheetName val="sag-ten"/>
      <sheetName val="det_est"/>
      <sheetName val="MIS May-21"/>
      <sheetName val="SCHEDULE-3B"/>
      <sheetName val="#REF"/>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FEB 03"/>
      <sheetName val="CWCO FEB 03"/>
      <sheetName val="Chart1"/>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 val="AC E-1"/>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PACK (B)"/>
      <sheetName val="Definitions"/>
      <sheetName val="REVENUES &amp; BS"/>
      <sheetName val="Report"/>
      <sheetName val="STAFFSCHED "/>
      <sheetName val="Code"/>
      <sheetName val="vemagiri grid earth cal"/>
      <sheetName val="CASH-FLOW"/>
      <sheetName val="Wordsdata"/>
      <sheetName val="item"/>
      <sheetName val="REL"/>
      <sheetName val="Sheet1"/>
      <sheetName val="upa"/>
      <sheetName val="AutoOpen Stub Data"/>
      <sheetName val="Design"/>
      <sheetName val="p&amp;m"/>
      <sheetName val="Detail"/>
      <sheetName val="WWR"/>
      <sheetName val="cubes_M20"/>
      <sheetName val="RA-markate"/>
      <sheetName val="CLAY"/>
      <sheetName val="Reco C-4"/>
      <sheetName val="TABLES"/>
      <sheetName val="RATE-ANAY."/>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bs BP 04 SA"/>
      <sheetName val="REVENUES_&amp;_BS1"/>
      <sheetName val="STAFFSCHED_1"/>
      <sheetName val="PACK_(B)1"/>
      <sheetName val="REVENUES_&amp;_BS"/>
      <sheetName val="STAFFSCHED_"/>
      <sheetName val="PACK_(B)"/>
      <sheetName val="REVENUES_&amp;_BS2"/>
      <sheetName val="STAFFSCHED_2"/>
      <sheetName val="PACK_(B)2"/>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영업소실적"/>
      <sheetName val="IDCCALHYD-GOO"/>
      <sheetName val="Data"/>
      <sheetName val="budget"/>
      <sheetName val="ORG"/>
      <sheetName val="b.s.chalam"/>
      <sheetName val="vamsi"/>
      <sheetName val="CRITERIA1"/>
      <sheetName val="DSLP"/>
      <sheetName val="Basis"/>
      <sheetName val="220kv (2)"/>
      <sheetName val="220kv"/>
      <sheetName val="SPT vs PHI"/>
      <sheetName val="strand"/>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COLUMN"/>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Field Values"/>
      <sheetName val="Database"/>
      <sheetName val="SCHEDULE"/>
      <sheetName val="schedule nos"/>
      <sheetName val="BOQ"/>
      <sheetName val="Coalmine"/>
      <sheetName val="seT"/>
      <sheetName val="DM tANK Allow"/>
      <sheetName val="DSLP CALCULATION"/>
      <sheetName val="PTS-0885 Hard"/>
      <sheetName val="ord-lost_98&amp;99"/>
      <sheetName val="hydraulical model"/>
      <sheetName val="estimate"/>
      <sheetName val="revised#1"/>
      <sheetName val="starter"/>
      <sheetName val="TP1"/>
      <sheetName val="eq info"/>
      <sheetName val="BC &amp; MNB "/>
      <sheetName val="Appendix CC2.04"/>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 val="Vdc5"/>
      <sheetName val="PLGroupings"/>
      <sheetName val="Results"/>
      <sheetName val="細目"/>
      <sheetName val="IDCCALHYD_GOO"/>
      <sheetName val="LANGUAGE"/>
      <sheetName val="mainbs1"/>
      <sheetName val="Analysis"/>
    </sheetNames>
    <sheetDataSet>
      <sheetData sheetId="0" refreshError="1">
        <row r="1">
          <cell r="A1" t="str">
            <v>LARSEN &amp; TOUBRO LIMITED</v>
          </cell>
        </row>
        <row r="182">
          <cell r="C182">
            <v>1.3699999999999999</v>
          </cell>
        </row>
        <row r="191">
          <cell r="C191">
            <v>5.65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ow r="27">
          <cell r="F27">
            <v>475</v>
          </cell>
        </row>
      </sheetData>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Entry"/>
      <sheetName val="S1BOQ"/>
      <sheetName val="SUMMARY"/>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s>
    <sheetDataSet>
      <sheetData sheetId="0"/>
      <sheetData sheetId="1">
        <row r="8">
          <cell r="F8">
            <v>264.39999999999998</v>
          </cell>
        </row>
        <row r="9">
          <cell r="F9">
            <v>417.4</v>
          </cell>
        </row>
        <row r="10">
          <cell r="F10">
            <v>477.4</v>
          </cell>
        </row>
        <row r="12">
          <cell r="F12">
            <v>477.4</v>
          </cell>
        </row>
        <row r="13">
          <cell r="F13">
            <v>444.4</v>
          </cell>
        </row>
        <row r="14">
          <cell r="F14">
            <v>290.39999999999998</v>
          </cell>
        </row>
        <row r="15">
          <cell r="F15">
            <v>270.39999999999998</v>
          </cell>
        </row>
        <row r="38">
          <cell r="D38">
            <v>275</v>
          </cell>
        </row>
        <row r="39">
          <cell r="D39">
            <v>3</v>
          </cell>
        </row>
        <row r="90">
          <cell r="D90">
            <v>520</v>
          </cell>
        </row>
        <row r="91">
          <cell r="D91">
            <v>200</v>
          </cell>
        </row>
        <row r="93">
          <cell r="D93">
            <v>1.74</v>
          </cell>
        </row>
        <row r="96">
          <cell r="D96">
            <v>200</v>
          </cell>
        </row>
        <row r="97">
          <cell r="D97">
            <v>994</v>
          </cell>
        </row>
        <row r="107">
          <cell r="D107">
            <v>75</v>
          </cell>
        </row>
        <row r="127">
          <cell r="D127">
            <v>450</v>
          </cell>
        </row>
        <row r="131">
          <cell r="D131">
            <v>2400</v>
          </cell>
        </row>
        <row r="132">
          <cell r="D132">
            <v>1545</v>
          </cell>
        </row>
        <row r="133">
          <cell r="D133">
            <v>206</v>
          </cell>
        </row>
        <row r="134">
          <cell r="D134">
            <v>777</v>
          </cell>
        </row>
        <row r="152">
          <cell r="D152">
            <v>120</v>
          </cell>
        </row>
        <row r="158">
          <cell r="D158">
            <v>75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 val="CC_Pave"/>
      <sheetName val="Maint_"/>
      <sheetName val="CC_Pave1"/>
      <sheetName val="Maint_1"/>
      <sheetName val="01"/>
      <sheetName val="02"/>
      <sheetName val="03"/>
      <sheetName val="04"/>
      <sheetName val="Machinery"/>
      <sheetName val="Machinary_Road Work"/>
      <sheetName val="Major Quantities"/>
      <sheetName val="Batching&amp;Pil POL"/>
      <sheetName val="Pil"/>
      <sheetName val="Steel Piling_POL"/>
      <sheetName val="COST"/>
    </sheetNames>
    <sheetDataSet>
      <sheetData sheetId="0" refreshError="1"/>
      <sheetData sheetId="1" refreshError="1">
        <row r="145">
          <cell r="D145">
            <v>125</v>
          </cell>
        </row>
        <row r="158">
          <cell r="D158">
            <v>75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 val="No__of_cells18"/>
      <sheetName val="Load_Summary18"/>
      <sheetName val="AH_cal18"/>
      <sheetName val="K_factor18"/>
      <sheetName val="PACK_(B)18"/>
      <sheetName val="Executive_Summary_-Thermal16"/>
      <sheetName val="Stationwise_Thermal_&amp;_Hydel_G16"/>
      <sheetName val="SC_Cost_FEB_0316"/>
      <sheetName val="Rate_Analysis14"/>
      <sheetName val="Material_13"/>
      <sheetName val="Labour_&amp;_Plant13"/>
      <sheetName val="Anex-1_Con_Load13"/>
      <sheetName val="DETAILED__BOQ13"/>
      <sheetName val="beam-reinft-machine_rm13"/>
      <sheetName val="Fill_this_out_first___7"/>
      <sheetName val="Copy_of_Battery_Sizing_-_Worki7"/>
      <sheetName val="E_&amp;_R7"/>
      <sheetName val="INPUT_SHEET7"/>
      <sheetName val="Anex-1_Con_Load1"/>
      <sheetName val="DETAILED__BOQ1"/>
      <sheetName val="beam-reinft-machine_rm1"/>
      <sheetName val="Anex-1_Con_Load2"/>
      <sheetName val="DETAILED__BOQ2"/>
      <sheetName val="beam-reinft-machine_rm2"/>
      <sheetName val="No__of_cells8"/>
      <sheetName val="Load_Summary8"/>
      <sheetName val="AH_cal8"/>
      <sheetName val="K_factor8"/>
      <sheetName val="PACK_(B)8"/>
      <sheetName val="Executive_Summary_-Thermal6"/>
      <sheetName val="Stationwise_Thermal_&amp;_Hydel_Ge6"/>
      <sheetName val="SC_Cost_FEB_036"/>
      <sheetName val="Rate_Analysis4"/>
      <sheetName val="Material_3"/>
      <sheetName val="Labour_&amp;_Plant3"/>
      <sheetName val="Anex-1_Con_Load3"/>
      <sheetName val="DETAILED__BOQ3"/>
      <sheetName val="beam-reinft-machine_rm3"/>
      <sheetName val="No__of_cells9"/>
      <sheetName val="Load_Summary9"/>
      <sheetName val="AH_cal9"/>
      <sheetName val="K_factor9"/>
      <sheetName val="PACK_(B)9"/>
      <sheetName val="Executive_Summary_-Thermal7"/>
      <sheetName val="Stationwise_Thermal_&amp;_Hydel_Ge7"/>
      <sheetName val="SC_Cost_FEB_037"/>
      <sheetName val="Rate_Analysis5"/>
      <sheetName val="Material_4"/>
      <sheetName val="Labour_&amp;_Plant4"/>
      <sheetName val="Anex-1_Con_Load4"/>
      <sheetName val="DETAILED__BOQ4"/>
      <sheetName val="beam-reinft-machine_rm4"/>
      <sheetName val="No__of_cells14"/>
      <sheetName val="Load_Summary14"/>
      <sheetName val="AH_cal14"/>
      <sheetName val="K_factor14"/>
      <sheetName val="PACK_(B)14"/>
      <sheetName val="Executive_Summary_-Thermal12"/>
      <sheetName val="Stationwise_Thermal_&amp;_Hydel_G12"/>
      <sheetName val="SC_Cost_FEB_0312"/>
      <sheetName val="Rate_Analysis10"/>
      <sheetName val="Material_9"/>
      <sheetName val="Labour_&amp;_Plant9"/>
      <sheetName val="Anex-1_Con_Load9"/>
      <sheetName val="DETAILED__BOQ9"/>
      <sheetName val="beam-reinft-machine_rm9"/>
      <sheetName val="No__of_cells10"/>
      <sheetName val="Load_Summary10"/>
      <sheetName val="AH_cal10"/>
      <sheetName val="K_factor10"/>
      <sheetName val="PACK_(B)10"/>
      <sheetName val="Executive_Summary_-Thermal8"/>
      <sheetName val="Stationwise_Thermal_&amp;_Hydel_Ge8"/>
      <sheetName val="SC_Cost_FEB_038"/>
      <sheetName val="Rate_Analysis6"/>
      <sheetName val="Material_5"/>
      <sheetName val="Labour_&amp;_Plant5"/>
      <sheetName val="Anex-1_Con_Load5"/>
      <sheetName val="DETAILED__BOQ5"/>
      <sheetName val="beam-reinft-machine_rm5"/>
      <sheetName val="Fill_this_out_first___3"/>
      <sheetName val="Copy_of_Battery_Sizing_-_Worki3"/>
      <sheetName val="E_&amp;_R3"/>
      <sheetName val="INPUT_SHEET3"/>
      <sheetName val="No__of_cells12"/>
      <sheetName val="Load_Summary12"/>
      <sheetName val="AH_cal12"/>
      <sheetName val="K_factor12"/>
      <sheetName val="PACK_(B)12"/>
      <sheetName val="Executive_Summary_-Thermal10"/>
      <sheetName val="Stationwise_Thermal_&amp;_Hydel_G10"/>
      <sheetName val="SC_Cost_FEB_0310"/>
      <sheetName val="Rate_Analysis8"/>
      <sheetName val="Material_7"/>
      <sheetName val="Labour_&amp;_Plant7"/>
      <sheetName val="Anex-1_Con_Load7"/>
      <sheetName val="DETAILED__BOQ7"/>
      <sheetName val="beam-reinft-machine_rm7"/>
      <sheetName val="Fill_this_out_first___1"/>
      <sheetName val="Copy_of_Battery_Sizing_-_Worki1"/>
      <sheetName val="E_&amp;_R1"/>
      <sheetName val="INPUT_SHEET1"/>
      <sheetName val="No__of_cells11"/>
      <sheetName val="Load_Summary11"/>
      <sheetName val="AH_cal11"/>
      <sheetName val="K_factor11"/>
      <sheetName val="PACK_(B)11"/>
      <sheetName val="Executive_Summary_-Thermal9"/>
      <sheetName val="Stationwise_Thermal_&amp;_Hydel_Ge9"/>
      <sheetName val="SC_Cost_FEB_039"/>
      <sheetName val="Rate_Analysis7"/>
      <sheetName val="Material_6"/>
      <sheetName val="Labour_&amp;_Plant6"/>
      <sheetName val="Anex-1_Con_Load6"/>
      <sheetName val="DETAILED__BOQ6"/>
      <sheetName val="beam-reinft-machine_rm6"/>
      <sheetName val="Fill_this_out_first___"/>
      <sheetName val="Copy_of_Battery_Sizing_-_Workin"/>
      <sheetName val="E_&amp;_R"/>
      <sheetName val="INPUT_SHEET"/>
      <sheetName val="No__of_cells13"/>
      <sheetName val="Load_Summary13"/>
      <sheetName val="AH_cal13"/>
      <sheetName val="K_factor13"/>
      <sheetName val="PACK_(B)13"/>
      <sheetName val="Executive_Summary_-Thermal11"/>
      <sheetName val="Stationwise_Thermal_&amp;_Hydel_G11"/>
      <sheetName val="SC_Cost_FEB_0311"/>
      <sheetName val="Rate_Analysis9"/>
      <sheetName val="Material_8"/>
      <sheetName val="Labour_&amp;_Plant8"/>
      <sheetName val="Anex-1_Con_Load8"/>
      <sheetName val="DETAILED__BOQ8"/>
      <sheetName val="beam-reinft-machine_rm8"/>
      <sheetName val="Fill_this_out_first___2"/>
      <sheetName val="Copy_of_Battery_Sizing_-_Worki2"/>
      <sheetName val="E_&amp;_R2"/>
      <sheetName val="INPUT_SHEET2"/>
      <sheetName val="No__of_cells15"/>
      <sheetName val="Load_Summary15"/>
      <sheetName val="AH_cal15"/>
      <sheetName val="K_factor15"/>
      <sheetName val="PACK_(B)15"/>
      <sheetName val="Executive_Summary_-Thermal13"/>
      <sheetName val="Stationwise_Thermal_&amp;_Hydel_G13"/>
      <sheetName val="SC_Cost_FEB_0313"/>
      <sheetName val="Rate_Analysis11"/>
      <sheetName val="Material_10"/>
      <sheetName val="Labour_&amp;_Plant10"/>
      <sheetName val="Anex-1_Con_Load10"/>
      <sheetName val="DETAILED__BOQ10"/>
      <sheetName val="beam-reinft-machine_rm10"/>
      <sheetName val="Fill_this_out_first___4"/>
      <sheetName val="Copy_of_Battery_Sizing_-_Worki4"/>
      <sheetName val="E_&amp;_R4"/>
      <sheetName val="INPUT_SHEET4"/>
      <sheetName val="No__of_cells16"/>
      <sheetName val="Load_Summary16"/>
      <sheetName val="AH_cal16"/>
      <sheetName val="K_factor16"/>
      <sheetName val="PACK_(B)16"/>
      <sheetName val="Executive_Summary_-Thermal14"/>
      <sheetName val="Stationwise_Thermal_&amp;_Hydel_G14"/>
      <sheetName val="SC_Cost_FEB_0314"/>
      <sheetName val="Rate_Analysis12"/>
      <sheetName val="Material_11"/>
      <sheetName val="Labour_&amp;_Plant11"/>
      <sheetName val="Anex-1_Con_Load11"/>
      <sheetName val="DETAILED__BOQ11"/>
      <sheetName val="beam-reinft-machine_rm11"/>
      <sheetName val="Fill_this_out_first___5"/>
      <sheetName val="Copy_of_Battery_Sizing_-_Worki5"/>
      <sheetName val="E_&amp;_R5"/>
      <sheetName val="INPUT_SHEET5"/>
      <sheetName val="No__of_cells17"/>
      <sheetName val="Load_Summary17"/>
      <sheetName val="AH_cal17"/>
      <sheetName val="K_factor17"/>
      <sheetName val="PACK_(B)17"/>
      <sheetName val="Executive_Summary_-Thermal15"/>
      <sheetName val="Stationwise_Thermal_&amp;_Hydel_G15"/>
      <sheetName val="SC_Cost_FEB_0315"/>
      <sheetName val="Rate_Analysis13"/>
      <sheetName val="Material_12"/>
      <sheetName val="Labour_&amp;_Plant12"/>
      <sheetName val="Anex-1_Con_Load12"/>
      <sheetName val="DETAILED__BOQ12"/>
      <sheetName val="beam-reinft-machine_rm12"/>
      <sheetName val="Fill_this_out_first___6"/>
      <sheetName val="Copy_of_Battery_Sizing_-_Worki6"/>
      <sheetName val="E_&amp;_R6"/>
      <sheetName val="INPUT_SHEET6"/>
      <sheetName val="No__of_cells19"/>
      <sheetName val="Load_Summary19"/>
      <sheetName val="AH_cal19"/>
      <sheetName val="K_factor19"/>
      <sheetName val="PACK_(B)19"/>
      <sheetName val="Executive_Summary_-Thermal17"/>
      <sheetName val="Stationwise_Thermal_&amp;_Hydel_G17"/>
      <sheetName val="SC_Cost_FEB_0317"/>
      <sheetName val="Rate_Analysis15"/>
      <sheetName val="Material_14"/>
      <sheetName val="Labour_&amp;_Plant14"/>
      <sheetName val="Anex-1_Con_Load14"/>
      <sheetName val="DETAILED__BOQ14"/>
      <sheetName val="beam-reinft-machine_rm14"/>
      <sheetName val="Fill_this_out_first___8"/>
      <sheetName val="Copy_of_Battery_Sizing_-_Worki8"/>
      <sheetName val="E_&amp;_R8"/>
      <sheetName val="INPUT_SHEET8"/>
      <sheetName val="No__of_cells20"/>
      <sheetName val="Load_Summary20"/>
      <sheetName val="AH_cal20"/>
      <sheetName val="K_factor20"/>
      <sheetName val="PACK_(B)20"/>
      <sheetName val="Executive_Summary_-Thermal18"/>
      <sheetName val="Stationwise_Thermal_&amp;_Hydel_G18"/>
      <sheetName val="SC_Cost_FEB_0318"/>
      <sheetName val="Rate_Analysis16"/>
      <sheetName val="Material_15"/>
      <sheetName val="Labour_&amp;_Plant15"/>
      <sheetName val="Anex-1_Con_Load15"/>
      <sheetName val="DETAILED__BOQ15"/>
      <sheetName val="beam-reinft-machine_rm15"/>
      <sheetName val="Fill_this_out_first___9"/>
      <sheetName val="Copy_of_Battery_Sizing_-_Worki9"/>
      <sheetName val="E_&amp;_R9"/>
      <sheetName val="INPUT_SHEET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DSLP-Working"/>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main1"/>
      <sheetName val="STN WISE EMR"/>
      <sheetName val="Incoterms"/>
      <sheetName val="COSTING (import)"/>
      <sheetName val="SchA 220kV Line"/>
      <sheetName val="Sch 220kV Line Telecom"/>
      <sheetName val="SCH-B LINE"/>
      <sheetName val="SCH-B Civil Line"/>
      <sheetName val="Anex-1 Con Load"/>
      <sheetName val="Leg 1-1"/>
      <sheetName val="Basis"/>
      <sheetName val="TABLES"/>
      <sheetName val="Load Details(B2)"/>
      <sheetName val="A1-Continuous"/>
      <sheetName val="NJP"/>
      <sheetName val="grid"/>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heet2"/>
      <sheetName val="SPT vs PHI"/>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 val="sheet2 (Layout)"/>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STN_WISE_EMR15"/>
      <sheetName val="COSTING_(import)15"/>
      <sheetName val="SchA_220kV_Line15"/>
      <sheetName val="Sch_220kV_Line_Telecom15"/>
      <sheetName val="SCH-B_LINE15"/>
      <sheetName val="SCH-B_Civil_Line15"/>
      <sheetName val="Anex-1_Con_Load15"/>
      <sheetName val="Leg_1-115"/>
      <sheetName val="Load_Details(B2)15"/>
      <sheetName val="Scheme_Area_Details_Block___C13"/>
      <sheetName val="Prop_aug_of_Ex_33KVSS_E3a13"/>
      <sheetName val="Form_613"/>
      <sheetName val="SPT_vs_PHI13"/>
      <sheetName val="Executive_Summary_-Thermal13"/>
      <sheetName val="Stationwise_Thermal_&amp;_Hydel_G13"/>
      <sheetName val="Ag_LF13"/>
      <sheetName val="Rate_Analysis7"/>
      <sheetName val="E_&amp;_R7"/>
      <sheetName val="INPUT_SHEET7"/>
      <sheetName val="final_abstract7"/>
      <sheetName val="Material_7"/>
      <sheetName val="Labour_&amp;_Plant7"/>
      <sheetName val="SC_Cost_FEB_037"/>
      <sheetName val="Executive_Summary_-Thermal1"/>
      <sheetName val="Stationwise_Thermal_&amp;_Hydel_Ge1"/>
      <sheetName val="Ag_LF1"/>
      <sheetName val="Executive_Summary_-Thermal2"/>
      <sheetName val="Stationwise_Thermal_&amp;_Hydel_Ge2"/>
      <sheetName val="Ag_LF2"/>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STN_WISE_EMR5"/>
      <sheetName val="COSTING_(import)5"/>
      <sheetName val="SchA_220kV_Line5"/>
      <sheetName val="Sch_220kV_Line_Telecom5"/>
      <sheetName val="SCH-B_LINE5"/>
      <sheetName val="SCH-B_Civil_Line5"/>
      <sheetName val="Anex-1_Con_Load5"/>
      <sheetName val="Leg_1-15"/>
      <sheetName val="Load_Details(B2)5"/>
      <sheetName val="Scheme_Area_Details_Block___C23"/>
      <sheetName val="Prop_aug_of_Ex_33KVSS_E3a3"/>
      <sheetName val="Form_63"/>
      <sheetName val="SPT_vs_PHI3"/>
      <sheetName val="Executive_Summary_-Thermal3"/>
      <sheetName val="Stationwise_Thermal_&amp;_Hydel_Ge3"/>
      <sheetName val="Ag_LF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STN_WISE_EMR6"/>
      <sheetName val="COSTING_(import)6"/>
      <sheetName val="SchA_220kV_Line6"/>
      <sheetName val="Sch_220kV_Line_Telecom6"/>
      <sheetName val="SCH-B_LINE6"/>
      <sheetName val="SCH-B_Civil_Line6"/>
      <sheetName val="Anex-1_Con_Load6"/>
      <sheetName val="Leg_1-16"/>
      <sheetName val="Load_Details(B2)6"/>
      <sheetName val="Scheme_Area_Details_Block___C24"/>
      <sheetName val="Prop_aug_of_Ex_33KVSS_E3a4"/>
      <sheetName val="Form_64"/>
      <sheetName val="SPT_vs_PHI4"/>
      <sheetName val="Executive_Summary_-Thermal4"/>
      <sheetName val="Stationwise_Thermal_&amp;_Hydel_Ge4"/>
      <sheetName val="Ag_LF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STN_WISE_EMR11"/>
      <sheetName val="COSTING_(import)11"/>
      <sheetName val="SchA_220kV_Line11"/>
      <sheetName val="Sch_220kV_Line_Telecom11"/>
      <sheetName val="SCH-B_LINE11"/>
      <sheetName val="SCH-B_Civil_Line11"/>
      <sheetName val="Anex-1_Con_Load11"/>
      <sheetName val="Leg_1-111"/>
      <sheetName val="Load_Details(B2)11"/>
      <sheetName val="Scheme_Area_Details_Block___C29"/>
      <sheetName val="Prop_aug_of_Ex_33KVSS_E3a9"/>
      <sheetName val="Form_69"/>
      <sheetName val="SPT_vs_PHI9"/>
      <sheetName val="Executive_Summary_-Thermal9"/>
      <sheetName val="Stationwise_Thermal_&amp;_Hydel_Ge9"/>
      <sheetName val="Ag_LF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STN_WISE_EMR7"/>
      <sheetName val="COSTING_(import)7"/>
      <sheetName val="SchA_220kV_Line7"/>
      <sheetName val="Sch_220kV_Line_Telecom7"/>
      <sheetName val="SCH-B_LINE7"/>
      <sheetName val="SCH-B_Civil_Line7"/>
      <sheetName val="Anex-1_Con_Load7"/>
      <sheetName val="Leg_1-17"/>
      <sheetName val="Load_Details(B2)7"/>
      <sheetName val="Scheme_Area_Details_Block___C25"/>
      <sheetName val="Prop_aug_of_Ex_33KVSS_E3a5"/>
      <sheetName val="Form_65"/>
      <sheetName val="SPT_vs_PHI5"/>
      <sheetName val="Executive_Summary_-Thermal5"/>
      <sheetName val="Stationwise_Thermal_&amp;_Hydel_Ge5"/>
      <sheetName val="Ag_LF5"/>
      <sheetName val="Rate_Analysis3"/>
      <sheetName val="E_&amp;_R3"/>
      <sheetName val="INPUT_SHEET3"/>
      <sheetName val="final_abstract3"/>
      <sheetName val="Material_3"/>
      <sheetName val="Labour_&amp;_Plant3"/>
      <sheetName val="SC_Cost_FEB_03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STN_WISE_EMR9"/>
      <sheetName val="COSTING_(import)9"/>
      <sheetName val="SchA_220kV_Line9"/>
      <sheetName val="Sch_220kV_Line_Telecom9"/>
      <sheetName val="SCH-B_LINE9"/>
      <sheetName val="SCH-B_Civil_Line9"/>
      <sheetName val="Anex-1_Con_Load9"/>
      <sheetName val="Leg_1-19"/>
      <sheetName val="Load_Details(B2)9"/>
      <sheetName val="Scheme_Area_Details_Block___C27"/>
      <sheetName val="Prop_aug_of_Ex_33KVSS_E3a7"/>
      <sheetName val="Form_67"/>
      <sheetName val="SPT_vs_PHI7"/>
      <sheetName val="Executive_Summary_-Thermal7"/>
      <sheetName val="Stationwise_Thermal_&amp;_Hydel_Ge7"/>
      <sheetName val="Ag_LF7"/>
      <sheetName val="Rate_Analysis1"/>
      <sheetName val="E_&amp;_R1"/>
      <sheetName val="INPUT_SHEET1"/>
      <sheetName val="final_abstract1"/>
      <sheetName val="Material_1"/>
      <sheetName val="Labour_&amp;_Plant1"/>
      <sheetName val="SC_Cost_FEB_03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STN_WISE_EMR8"/>
      <sheetName val="COSTING_(import)8"/>
      <sheetName val="SchA_220kV_Line8"/>
      <sheetName val="Sch_220kV_Line_Telecom8"/>
      <sheetName val="SCH-B_LINE8"/>
      <sheetName val="SCH-B_Civil_Line8"/>
      <sheetName val="Anex-1_Con_Load8"/>
      <sheetName val="Leg_1-18"/>
      <sheetName val="Load_Details(B2)8"/>
      <sheetName val="Scheme_Area_Details_Block___C26"/>
      <sheetName val="Prop_aug_of_Ex_33KVSS_E3a6"/>
      <sheetName val="Form_66"/>
      <sheetName val="SPT_vs_PHI6"/>
      <sheetName val="Executive_Summary_-Thermal6"/>
      <sheetName val="Stationwise_Thermal_&amp;_Hydel_Ge6"/>
      <sheetName val="Ag_LF6"/>
      <sheetName val="Rate_Analysis"/>
      <sheetName val="E_&amp;_R"/>
      <sheetName val="INPUT_SHEET"/>
      <sheetName val="final_abstract"/>
      <sheetName val="Material_"/>
      <sheetName val="Labour_&amp;_Plant"/>
      <sheetName val="SC_Cost_FEB_03"/>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STN_WISE_EMR10"/>
      <sheetName val="COSTING_(import)10"/>
      <sheetName val="SchA_220kV_Line10"/>
      <sheetName val="Sch_220kV_Line_Telecom10"/>
      <sheetName val="SCH-B_LINE10"/>
      <sheetName val="SCH-B_Civil_Line10"/>
      <sheetName val="Anex-1_Con_Load10"/>
      <sheetName val="Leg_1-110"/>
      <sheetName val="Load_Details(B2)10"/>
      <sheetName val="Scheme_Area_Details_Block___C28"/>
      <sheetName val="Prop_aug_of_Ex_33KVSS_E3a8"/>
      <sheetName val="Form_68"/>
      <sheetName val="SPT_vs_PHI8"/>
      <sheetName val="Executive_Summary_-Thermal8"/>
      <sheetName val="Stationwise_Thermal_&amp;_Hydel_Ge8"/>
      <sheetName val="Ag_LF8"/>
      <sheetName val="Rate_Analysis2"/>
      <sheetName val="E_&amp;_R2"/>
      <sheetName val="INPUT_SHEET2"/>
      <sheetName val="final_abstract2"/>
      <sheetName val="Material_2"/>
      <sheetName val="Labour_&amp;_Plant2"/>
      <sheetName val="SC_Cost_FEB_03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STN_WISE_EMR12"/>
      <sheetName val="COSTING_(import)12"/>
      <sheetName val="SchA_220kV_Line12"/>
      <sheetName val="Sch_220kV_Line_Telecom12"/>
      <sheetName val="SCH-B_LINE12"/>
      <sheetName val="SCH-B_Civil_Line12"/>
      <sheetName val="Anex-1_Con_Load12"/>
      <sheetName val="Leg_1-112"/>
      <sheetName val="Load_Details(B2)12"/>
      <sheetName val="Scheme_Area_Details_Block___C10"/>
      <sheetName val="Prop_aug_of_Ex_33KVSS_E3a10"/>
      <sheetName val="Form_610"/>
      <sheetName val="SPT_vs_PHI10"/>
      <sheetName val="Executive_Summary_-Thermal10"/>
      <sheetName val="Stationwise_Thermal_&amp;_Hydel_G10"/>
      <sheetName val="Ag_LF10"/>
      <sheetName val="Rate_Analysis4"/>
      <sheetName val="E_&amp;_R4"/>
      <sheetName val="INPUT_SHEET4"/>
      <sheetName val="final_abstract4"/>
      <sheetName val="Material_4"/>
      <sheetName val="Labour_&amp;_Plant4"/>
      <sheetName val="SC_Cost_FEB_03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STN_WISE_EMR13"/>
      <sheetName val="COSTING_(import)13"/>
      <sheetName val="SchA_220kV_Line13"/>
      <sheetName val="Sch_220kV_Line_Telecom13"/>
      <sheetName val="SCH-B_LINE13"/>
      <sheetName val="SCH-B_Civil_Line13"/>
      <sheetName val="Anex-1_Con_Load13"/>
      <sheetName val="Leg_1-113"/>
      <sheetName val="Load_Details(B2)13"/>
      <sheetName val="Scheme_Area_Details_Block___C11"/>
      <sheetName val="Prop_aug_of_Ex_33KVSS_E3a11"/>
      <sheetName val="Form_611"/>
      <sheetName val="SPT_vs_PHI11"/>
      <sheetName val="Executive_Summary_-Thermal11"/>
      <sheetName val="Stationwise_Thermal_&amp;_Hydel_G11"/>
      <sheetName val="Ag_LF11"/>
      <sheetName val="Rate_Analysis5"/>
      <sheetName val="E_&amp;_R5"/>
      <sheetName val="INPUT_SHEET5"/>
      <sheetName val="final_abstract5"/>
      <sheetName val="Material_5"/>
      <sheetName val="Labour_&amp;_Plant5"/>
      <sheetName val="SC_Cost_FEB_03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STN_WISE_EMR14"/>
      <sheetName val="COSTING_(import)14"/>
      <sheetName val="SchA_220kV_Line14"/>
      <sheetName val="Sch_220kV_Line_Telecom14"/>
      <sheetName val="SCH-B_LINE14"/>
      <sheetName val="SCH-B_Civil_Line14"/>
      <sheetName val="Anex-1_Con_Load14"/>
      <sheetName val="Leg_1-114"/>
      <sheetName val="Load_Details(B2)14"/>
      <sheetName val="Scheme_Area_Details_Block___C12"/>
      <sheetName val="Prop_aug_of_Ex_33KVSS_E3a12"/>
      <sheetName val="Form_612"/>
      <sheetName val="SPT_vs_PHI12"/>
      <sheetName val="Executive_Summary_-Thermal12"/>
      <sheetName val="Stationwise_Thermal_&amp;_Hydel_G12"/>
      <sheetName val="Ag_LF12"/>
      <sheetName val="Rate_Analysis6"/>
      <sheetName val="E_&amp;_R6"/>
      <sheetName val="INPUT_SHEET6"/>
      <sheetName val="final_abstract6"/>
      <sheetName val="Material_6"/>
      <sheetName val="Labour_&amp;_Plant6"/>
      <sheetName val="SC_Cost_FEB_03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STN_WISE_EMR16"/>
      <sheetName val="COSTING_(import)16"/>
      <sheetName val="SchA_220kV_Line16"/>
      <sheetName val="Sch_220kV_Line_Telecom16"/>
      <sheetName val="SCH-B_LINE16"/>
      <sheetName val="SCH-B_Civil_Line16"/>
      <sheetName val="Anex-1_Con_Load16"/>
      <sheetName val="Leg_1-116"/>
      <sheetName val="Load_Details(B2)16"/>
      <sheetName val="Scheme_Area_Details_Block___C14"/>
      <sheetName val="Prop_aug_of_Ex_33KVSS_E3a14"/>
      <sheetName val="Form_614"/>
      <sheetName val="SPT_vs_PHI14"/>
      <sheetName val="Executive_Summary_-Thermal14"/>
      <sheetName val="Stationwise_Thermal_&amp;_Hydel_G14"/>
      <sheetName val="Ag_LF14"/>
      <sheetName val="Rate_Analysis8"/>
      <sheetName val="E_&amp;_R8"/>
      <sheetName val="INPUT_SHEET8"/>
      <sheetName val="final_abstract8"/>
      <sheetName val="Material_8"/>
      <sheetName val="Labour_&amp;_Plant8"/>
      <sheetName val="SC_Cost_FEB_03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STN_WISE_EMR17"/>
      <sheetName val="COSTING_(import)17"/>
      <sheetName val="SchA_220kV_Line17"/>
      <sheetName val="Sch_220kV_Line_Telecom17"/>
      <sheetName val="SCH-B_LINE17"/>
      <sheetName val="SCH-B_Civil_Line17"/>
      <sheetName val="Anex-1_Con_Load17"/>
      <sheetName val="Leg_1-117"/>
      <sheetName val="Load_Details(B2)17"/>
      <sheetName val="Scheme_Area_Details_Block___C15"/>
      <sheetName val="Prop_aug_of_Ex_33KVSS_E3a15"/>
      <sheetName val="Form_615"/>
      <sheetName val="SPT_vs_PHI15"/>
      <sheetName val="Executive_Summary_-Thermal15"/>
      <sheetName val="Stationwise_Thermal_&amp;_Hydel_G15"/>
      <sheetName val="Ag_LF15"/>
      <sheetName val="Rate_Analysis9"/>
      <sheetName val="E_&amp;_R9"/>
      <sheetName val="INPUT_SHEET9"/>
      <sheetName val="final_abstract9"/>
      <sheetName val="Material_9"/>
      <sheetName val="Labour_&amp;_Plant9"/>
      <sheetName val="SC_Cost_FEB_039"/>
    </sheetNames>
    <sheetDataSet>
      <sheetData sheetId="0" refreshError="1"/>
      <sheetData sheetId="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Sheet1"/>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A1-Continuous"/>
      <sheetName val="lp1"/>
      <sheetName val="grid"/>
      <sheetName val="Addl.40"/>
      <sheetName val="Sheet2"/>
      <sheetName val="Costing-blk-B"/>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REC-EDIT"/>
      <sheetName val="Data"/>
      <sheetName val="Fichiers"/>
      <sheetName val="RevisionRound1"/>
      <sheetName val="Anex-1_Con_Load2"/>
      <sheetName val="Anex-1_Con_Load1"/>
      <sheetName val="Anex-1_Con_Load"/>
      <sheetName val="Anex-1_Con_Load3"/>
      <sheetName val="Listes_de_Sélection"/>
      <sheetName val="SHEET6"/>
      <sheetName val="BOQ"/>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PI(LOW LEVEL)"/>
      <sheetName val="Sheet5"/>
      <sheetName val="Cable data"/>
      <sheetName val="Table"/>
      <sheetName val="moments-table(tri)"/>
      <sheetName val="STRIP Sizing"/>
      <sheetName val="drg"/>
      <sheetName val="PRECAST lightconc-II"/>
      <sheetName val="04REL"/>
      <sheetName val="BREAKUP OF OIL"/>
      <sheetName val="CAL"/>
      <sheetName val="PMCC3"/>
      <sheetName val="Pre-Sales Form"/>
      <sheetName val="Rate Analysis"/>
      <sheetName val="SOR"/>
      <sheetName val="Sump"/>
      <sheetName val="Riser-1"/>
      <sheetName val="Qty-UG"/>
      <sheetName val="TABLES"/>
      <sheetName val="Schedule(4)"/>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Param�tres"/>
      <sheetName val="Listes de S�lection"/>
      <sheetName val="COLUMN"/>
      <sheetName val="Indices"/>
      <sheetName val="ABB"/>
      <sheetName val="GE"/>
      <sheetName val="#REF"/>
      <sheetName val="newsales"/>
      <sheetName val="Fee_Rate_Summary2"/>
      <sheetName val="Administrative_Prices2"/>
      <sheetName val="11B_2"/>
      <sheetName val="STEEL_STRUCTURE2"/>
      <sheetName val="Fee_Rate_Summary3"/>
      <sheetName val="Administrative_Prices3"/>
      <sheetName val="11B_3"/>
      <sheetName val="STEEL_STRUCTURE3"/>
      <sheetName val="Fee_Rate_Summary4"/>
      <sheetName val="Administrative_Prices4"/>
      <sheetName val="11B_4"/>
      <sheetName val="STEEL_STRUCTURE4"/>
      <sheetName val="PRECAST_lightconc-II"/>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Fin_Sum2"/>
      <sheetName val="Fill_this_out_first___2"/>
      <sheetName val="BOQ_Direct_selling_cost2"/>
      <sheetName val="PRECAST_lightconc-II2"/>
      <sheetName val="FitOutConfCentre"/>
      <sheetName val="office"/>
      <sheetName val="Lab"/>
      <sheetName val="細目"/>
      <sheetName val="PA- Consutant "/>
      <sheetName val="SPILL OVER"/>
      <sheetName val="SECONDARY DESIGN"/>
      <sheetName val="Strstl"/>
      <sheetName val="220Kv"/>
      <sheetName val="unit cost"/>
      <sheetName val="TDL"/>
      <sheetName val="TD1 "/>
      <sheetName val="TD3"/>
      <sheetName val="TD6 "/>
      <sheetName val="Anex-1_Con_Load7"/>
      <sheetName val="Listes_de_Sélection4"/>
      <sheetName val="Addl_403"/>
      <sheetName val="SPT_vs_PHI2"/>
      <sheetName val="Load_Details(B2)1"/>
      <sheetName val="1__NI1"/>
      <sheetName val="5__Opex1"/>
      <sheetName val="BREAKUP_OF_OIL"/>
      <sheetName val="PI(LOW_LEVEL)"/>
      <sheetName val="Cable_data"/>
      <sheetName val="STRIP_Sizing"/>
      <sheetName val="220Kv_(2)"/>
      <sheetName val="Anex-1_Con_Load8"/>
      <sheetName val="Listes_de_Sélection5"/>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TBAL9697 -group wise  sdpl"/>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 val="Anex-1_Con_Load20"/>
      <sheetName val="Listes_de_Sélection17"/>
      <sheetName val="Addl_4016"/>
      <sheetName val="Fee_Rate_Summary15"/>
      <sheetName val="Administrative_Prices15"/>
      <sheetName val="11B_15"/>
      <sheetName val="STEEL_STRUCTURE15"/>
      <sheetName val="Fin_Sum15"/>
      <sheetName val="Fill_this_out_first___15"/>
      <sheetName val="BOQ_Direct_selling_cost15"/>
      <sheetName val="SPT_vs_PHI15"/>
      <sheetName val="Load_Details(B2)14"/>
      <sheetName val="1__NI14"/>
      <sheetName val="5__Opex14"/>
      <sheetName val="PI(LOW_LEVEL)13"/>
      <sheetName val="Cable_data13"/>
      <sheetName val="STRIP_Sizing13"/>
      <sheetName val="PRECAST_lightconc-II13"/>
      <sheetName val="BREAKUP_OF_OIL13"/>
      <sheetName val="unit_cost13"/>
      <sheetName val="TD1_13"/>
      <sheetName val="TD6_13"/>
      <sheetName val="Valve_Cl14"/>
      <sheetName val="PACK_(B)14"/>
      <sheetName val="final_abstract13"/>
      <sheetName val="precast_RC_element13"/>
      <sheetName val="220Kv_(2)13"/>
      <sheetName val="MTO_REV_2(ARMOR)13"/>
      <sheetName val="TBAL9697_-group_wise__sdpl13"/>
      <sheetName val="Pre-Sales_Form13"/>
      <sheetName val="Rate_Analysis13"/>
      <sheetName val="Listes_de_S�lection7"/>
      <sheetName val="PA-_Consutant_7"/>
      <sheetName val="SPILL_OVER7"/>
      <sheetName val="SECONDARY_DESIGN7"/>
      <sheetName val="unit_cost"/>
      <sheetName val="TD1_"/>
      <sheetName val="TD6_"/>
      <sheetName val="Valve_Cl1"/>
      <sheetName val="PACK_(B)1"/>
      <sheetName val="final_abstract"/>
      <sheetName val="precast_RC_element"/>
      <sheetName val="MTO_REV_2(ARMOR)"/>
      <sheetName val="TBAL9697_-group_wise__sdpl"/>
      <sheetName val="Pre-Sales_Form"/>
      <sheetName val="Rate_Analysis"/>
      <sheetName val="BREAKUP_OF_OIL1"/>
      <sheetName val="unit_cost1"/>
      <sheetName val="TD1_1"/>
      <sheetName val="TD6_1"/>
      <sheetName val="Valve_Cl2"/>
      <sheetName val="PACK_(B)2"/>
      <sheetName val="final_abstract1"/>
      <sheetName val="precast_RC_element1"/>
      <sheetName val="220Kv_(2)1"/>
      <sheetName val="MTO_REV_2(ARMOR)1"/>
      <sheetName val="TBAL9697_-group_wise__sdpl1"/>
      <sheetName val="Pre-Sales_Form1"/>
      <sheetName val="Rate_Analysis1"/>
      <sheetName val="BREAKUP_OF_OIL2"/>
      <sheetName val="unit_cost2"/>
      <sheetName val="TD1_2"/>
      <sheetName val="TD6_2"/>
      <sheetName val="Valve_Cl3"/>
      <sheetName val="PACK_(B)3"/>
      <sheetName val="final_abstract2"/>
      <sheetName val="precast_RC_element2"/>
      <sheetName val="220Kv_(2)2"/>
      <sheetName val="MTO_REV_2(ARMOR)2"/>
      <sheetName val="TBAL9697_-group_wise__sdpl2"/>
      <sheetName val="Pre-Sales_Form2"/>
      <sheetName val="Rate_Analysis2"/>
      <sheetName val="Anex-1_Con_Load10"/>
      <sheetName val="Listes_de_Sélection7"/>
      <sheetName val="Addl_406"/>
      <sheetName val="Fin_Sum5"/>
      <sheetName val="Fill_this_out_first___5"/>
      <sheetName val="BOQ_Direct_selling_cost5"/>
      <sheetName val="SPT_vs_PHI5"/>
      <sheetName val="Load_Details(B2)4"/>
      <sheetName val="1__NI4"/>
      <sheetName val="5__Opex4"/>
      <sheetName val="PI(LOW_LEVEL)3"/>
      <sheetName val="Cable_data3"/>
      <sheetName val="STRIP_Sizing3"/>
      <sheetName val="PRECAST_lightconc-II3"/>
      <sheetName val="BREAKUP_OF_OIL3"/>
      <sheetName val="unit_cost3"/>
      <sheetName val="TD1_3"/>
      <sheetName val="TD6_3"/>
      <sheetName val="Valve_Cl4"/>
      <sheetName val="PACK_(B)4"/>
      <sheetName val="final_abstract3"/>
      <sheetName val="precast_RC_element3"/>
      <sheetName val="220Kv_(2)3"/>
      <sheetName val="MTO_REV_2(ARMOR)3"/>
      <sheetName val="TBAL9697_-group_wise__sdpl3"/>
      <sheetName val="Pre-Sales_Form3"/>
      <sheetName val="Rate_Analysis3"/>
      <sheetName val="Anex-1_Con_Load11"/>
      <sheetName val="Listes_de_Sélection8"/>
      <sheetName val="Addl_407"/>
      <sheetName val="Fin_Sum6"/>
      <sheetName val="Fill_this_out_first___6"/>
      <sheetName val="BOQ_Direct_selling_cost6"/>
      <sheetName val="SPT_vs_PHI6"/>
      <sheetName val="Load_Details(B2)5"/>
      <sheetName val="1__NI5"/>
      <sheetName val="5__Opex5"/>
      <sheetName val="PI(LOW_LEVEL)4"/>
      <sheetName val="Cable_data4"/>
      <sheetName val="STRIP_Sizing4"/>
      <sheetName val="PRECAST_lightconc-II4"/>
      <sheetName val="BREAKUP_OF_OIL4"/>
      <sheetName val="unit_cost4"/>
      <sheetName val="TD1_4"/>
      <sheetName val="TD6_4"/>
      <sheetName val="Valve_Cl5"/>
      <sheetName val="PACK_(B)5"/>
      <sheetName val="final_abstract4"/>
      <sheetName val="precast_RC_element4"/>
      <sheetName val="220Kv_(2)4"/>
      <sheetName val="MTO_REV_2(ARMOR)4"/>
      <sheetName val="TBAL9697_-group_wise__sdpl4"/>
      <sheetName val="Pre-Sales_Form4"/>
      <sheetName val="Rate_Analysis4"/>
      <sheetName val="Anex-1_Con_Load16"/>
      <sheetName val="Listes_de_Sélection13"/>
      <sheetName val="Addl_4012"/>
      <sheetName val="Fee_Rate_Summary11"/>
      <sheetName val="Administrative_Prices11"/>
      <sheetName val="11B_11"/>
      <sheetName val="STEEL_STRUCTURE11"/>
      <sheetName val="Fin_Sum11"/>
      <sheetName val="Fill_this_out_first___11"/>
      <sheetName val="BOQ_Direct_selling_cost11"/>
      <sheetName val="SPT_vs_PHI11"/>
      <sheetName val="Load_Details(B2)10"/>
      <sheetName val="1__NI10"/>
      <sheetName val="5__Opex10"/>
      <sheetName val="PI(LOW_LEVEL)9"/>
      <sheetName val="Cable_data9"/>
      <sheetName val="STRIP_Sizing9"/>
      <sheetName val="PRECAST_lightconc-II9"/>
      <sheetName val="BREAKUP_OF_OIL9"/>
      <sheetName val="Valve_Cl10"/>
      <sheetName val="PACK_(B)10"/>
      <sheetName val="final_abstract9"/>
      <sheetName val="precast_RC_element9"/>
      <sheetName val="220Kv_(2)9"/>
      <sheetName val="MTO_REV_2(ARMOR)9"/>
      <sheetName val="Pre-Sales_Form9"/>
      <sheetName val="Rate_Analysis9"/>
      <sheetName val="unit_cost9"/>
      <sheetName val="TD1_9"/>
      <sheetName val="TD6_9"/>
      <sheetName val="TBAL9697_-group_wise__sdpl9"/>
      <sheetName val="Anex-1_Con_Load12"/>
      <sheetName val="Listes_de_Sélection9"/>
      <sheetName val="Addl_408"/>
      <sheetName val="Fee_Rate_Summary7"/>
      <sheetName val="Administrative_Prices7"/>
      <sheetName val="11B_7"/>
      <sheetName val="STEEL_STRUCTURE7"/>
      <sheetName val="Fin_Sum7"/>
      <sheetName val="Fill_this_out_first___7"/>
      <sheetName val="BOQ_Direct_selling_cost7"/>
      <sheetName val="SPT_vs_PHI7"/>
      <sheetName val="Load_Details(B2)6"/>
      <sheetName val="1__NI6"/>
      <sheetName val="5__Opex6"/>
      <sheetName val="PI(LOW_LEVEL)5"/>
      <sheetName val="Cable_data5"/>
      <sheetName val="STRIP_Sizing5"/>
      <sheetName val="PRECAST_lightconc-II5"/>
      <sheetName val="BREAKUP_OF_OIL5"/>
      <sheetName val="unit_cost5"/>
      <sheetName val="TD1_5"/>
      <sheetName val="TD6_5"/>
      <sheetName val="Valve_Cl6"/>
      <sheetName val="PACK_(B)6"/>
      <sheetName val="final_abstract5"/>
      <sheetName val="precast_RC_element5"/>
      <sheetName val="220Kv_(2)5"/>
      <sheetName val="MTO_REV_2(ARMOR)5"/>
      <sheetName val="TBAL9697_-group_wise__sdpl5"/>
      <sheetName val="Pre-Sales_Form5"/>
      <sheetName val="Rate_Analysis5"/>
      <sheetName val="Listes_de_S�lection3"/>
      <sheetName val="PA-_Consutant_3"/>
      <sheetName val="SPILL_OVER3"/>
      <sheetName val="SECONDARY_DESIGN3"/>
      <sheetName val="Anex-1_Con_Load14"/>
      <sheetName val="Listes_de_Sélection11"/>
      <sheetName val="Addl_4010"/>
      <sheetName val="Fee_Rate_Summary9"/>
      <sheetName val="Administrative_Prices9"/>
      <sheetName val="11B_9"/>
      <sheetName val="STEEL_STRUCTURE9"/>
      <sheetName val="Fin_Sum9"/>
      <sheetName val="Fill_this_out_first___9"/>
      <sheetName val="BOQ_Direct_selling_cost9"/>
      <sheetName val="SPT_vs_PHI9"/>
      <sheetName val="Load_Details(B2)8"/>
      <sheetName val="1__NI8"/>
      <sheetName val="5__Opex8"/>
      <sheetName val="PI(LOW_LEVEL)7"/>
      <sheetName val="Cable_data7"/>
      <sheetName val="STRIP_Sizing7"/>
      <sheetName val="PRECAST_lightconc-II7"/>
      <sheetName val="BREAKUP_OF_OIL7"/>
      <sheetName val="unit_cost7"/>
      <sheetName val="TD1_7"/>
      <sheetName val="TD6_7"/>
      <sheetName val="Valve_Cl8"/>
      <sheetName val="PACK_(B)8"/>
      <sheetName val="final_abstract7"/>
      <sheetName val="precast_RC_element7"/>
      <sheetName val="220Kv_(2)7"/>
      <sheetName val="MTO_REV_2(ARMOR)7"/>
      <sheetName val="TBAL9697_-group_wise__sdpl7"/>
      <sheetName val="Pre-Sales_Form7"/>
      <sheetName val="Rate_Analysis7"/>
      <sheetName val="Listes_de_S�lection1"/>
      <sheetName val="PA-_Consutant_1"/>
      <sheetName val="SPILL_OVER1"/>
      <sheetName val="SECONDARY_DESIGN1"/>
      <sheetName val="Anex-1_Con_Load13"/>
      <sheetName val="Listes_de_Sélection10"/>
      <sheetName val="Addl_409"/>
      <sheetName val="Fee_Rate_Summary8"/>
      <sheetName val="Administrative_Prices8"/>
      <sheetName val="11B_8"/>
      <sheetName val="STEEL_STRUCTURE8"/>
      <sheetName val="Fin_Sum8"/>
      <sheetName val="Fill_this_out_first___8"/>
      <sheetName val="BOQ_Direct_selling_cost8"/>
      <sheetName val="SPT_vs_PHI8"/>
      <sheetName val="Load_Details(B2)7"/>
      <sheetName val="1__NI7"/>
      <sheetName val="5__Opex7"/>
      <sheetName val="PI(LOW_LEVEL)6"/>
      <sheetName val="Cable_data6"/>
      <sheetName val="STRIP_Sizing6"/>
      <sheetName val="PRECAST_lightconc-II6"/>
      <sheetName val="BREAKUP_OF_OIL6"/>
      <sheetName val="Valve_Cl7"/>
      <sheetName val="PACK_(B)7"/>
      <sheetName val="final_abstract6"/>
      <sheetName val="precast_RC_element6"/>
      <sheetName val="220Kv_(2)6"/>
      <sheetName val="MTO_REV_2(ARMOR)6"/>
      <sheetName val="Pre-Sales_Form6"/>
      <sheetName val="Rate_Analysis6"/>
      <sheetName val="unit_cost6"/>
      <sheetName val="TD1_6"/>
      <sheetName val="TD6_6"/>
      <sheetName val="TBAL9697_-group_wise__sdpl6"/>
      <sheetName val="Listes_de_S�lection"/>
      <sheetName val="PA-_Consutant_"/>
      <sheetName val="SPILL_OVER"/>
      <sheetName val="SECONDARY_DESIGN"/>
      <sheetName val="Anex-1_Con_Load15"/>
      <sheetName val="Listes_de_Sélection12"/>
      <sheetName val="Addl_4011"/>
      <sheetName val="Fee_Rate_Summary10"/>
      <sheetName val="Administrative_Prices10"/>
      <sheetName val="11B_10"/>
      <sheetName val="STEEL_STRUCTURE10"/>
      <sheetName val="Fin_Sum10"/>
      <sheetName val="Fill_this_out_first___10"/>
      <sheetName val="BOQ_Direct_selling_cost10"/>
      <sheetName val="SPT_vs_PHI10"/>
      <sheetName val="Load_Details(B2)9"/>
      <sheetName val="1__NI9"/>
      <sheetName val="5__Opex9"/>
      <sheetName val="PI(LOW_LEVEL)8"/>
      <sheetName val="Cable_data8"/>
      <sheetName val="STRIP_Sizing8"/>
      <sheetName val="PRECAST_lightconc-II8"/>
      <sheetName val="BREAKUP_OF_OIL8"/>
      <sheetName val="Valve_Cl9"/>
      <sheetName val="PACK_(B)9"/>
      <sheetName val="final_abstract8"/>
      <sheetName val="precast_RC_element8"/>
      <sheetName val="220Kv_(2)8"/>
      <sheetName val="MTO_REV_2(ARMOR)8"/>
      <sheetName val="Pre-Sales_Form8"/>
      <sheetName val="Rate_Analysis8"/>
      <sheetName val="unit_cost8"/>
      <sheetName val="TD1_8"/>
      <sheetName val="TD6_8"/>
      <sheetName val="TBAL9697_-group_wise__sdpl8"/>
      <sheetName val="Listes_de_S�lection2"/>
      <sheetName val="PA-_Consutant_2"/>
      <sheetName val="SPILL_OVER2"/>
      <sheetName val="SECONDARY_DESIGN2"/>
      <sheetName val="Anex-1_Con_Load17"/>
      <sheetName val="Listes_de_Sélection14"/>
      <sheetName val="Addl_4013"/>
      <sheetName val="Fee_Rate_Summary12"/>
      <sheetName val="Administrative_Prices12"/>
      <sheetName val="11B_12"/>
      <sheetName val="STEEL_STRUCTURE12"/>
      <sheetName val="Fin_Sum12"/>
      <sheetName val="Fill_this_out_first___12"/>
      <sheetName val="BOQ_Direct_selling_cost12"/>
      <sheetName val="SPT_vs_PHI12"/>
      <sheetName val="Load_Details(B2)11"/>
      <sheetName val="1__NI11"/>
      <sheetName val="5__Opex11"/>
      <sheetName val="PI(LOW_LEVEL)10"/>
      <sheetName val="Cable_data10"/>
      <sheetName val="STRIP_Sizing10"/>
      <sheetName val="PRECAST_lightconc-II10"/>
      <sheetName val="BREAKUP_OF_OIL10"/>
      <sheetName val="unit_cost10"/>
      <sheetName val="TD1_10"/>
      <sheetName val="TD6_10"/>
      <sheetName val="Valve_Cl11"/>
      <sheetName val="PACK_(B)11"/>
      <sheetName val="final_abstract10"/>
      <sheetName val="precast_RC_element10"/>
      <sheetName val="220Kv_(2)10"/>
      <sheetName val="MTO_REV_2(ARMOR)10"/>
      <sheetName val="TBAL9697_-group_wise__sdpl10"/>
      <sheetName val="Pre-Sales_Form10"/>
      <sheetName val="Rate_Analysis10"/>
      <sheetName val="Listes_de_S�lection4"/>
      <sheetName val="PA-_Consutant_4"/>
      <sheetName val="SPILL_OVER4"/>
      <sheetName val="SECONDARY_DESIGN4"/>
      <sheetName val="Anex-1_Con_Load18"/>
      <sheetName val="Listes_de_Sélection15"/>
      <sheetName val="Addl_4014"/>
      <sheetName val="Fee_Rate_Summary13"/>
      <sheetName val="Administrative_Prices13"/>
      <sheetName val="11B_13"/>
      <sheetName val="STEEL_STRUCTURE13"/>
      <sheetName val="Fin_Sum13"/>
      <sheetName val="Fill_this_out_first___13"/>
      <sheetName val="BOQ_Direct_selling_cost13"/>
      <sheetName val="SPT_vs_PHI13"/>
      <sheetName val="Load_Details(B2)12"/>
      <sheetName val="1__NI12"/>
      <sheetName val="5__Opex12"/>
      <sheetName val="PI(LOW_LEVEL)11"/>
      <sheetName val="Cable_data11"/>
      <sheetName val="STRIP_Sizing11"/>
      <sheetName val="PRECAST_lightconc-II11"/>
      <sheetName val="BREAKUP_OF_OIL11"/>
      <sheetName val="Valve_Cl12"/>
      <sheetName val="PACK_(B)12"/>
      <sheetName val="final_abstract11"/>
      <sheetName val="precast_RC_element11"/>
      <sheetName val="220Kv_(2)11"/>
      <sheetName val="MTO_REV_2(ARMOR)11"/>
      <sheetName val="Pre-Sales_Form11"/>
      <sheetName val="Rate_Analysis11"/>
      <sheetName val="unit_cost11"/>
      <sheetName val="TD1_11"/>
      <sheetName val="TD6_11"/>
      <sheetName val="TBAL9697_-group_wise__sdpl11"/>
      <sheetName val="Listes_de_S�lection5"/>
      <sheetName val="PA-_Consutant_5"/>
      <sheetName val="SPILL_OVER5"/>
      <sheetName val="SECONDARY_DESIGN5"/>
      <sheetName val="Anex-1_Con_Load19"/>
      <sheetName val="Listes_de_Sélection16"/>
      <sheetName val="Addl_4015"/>
      <sheetName val="Fee_Rate_Summary14"/>
      <sheetName val="Administrative_Prices14"/>
      <sheetName val="11B_14"/>
      <sheetName val="STEEL_STRUCTURE14"/>
      <sheetName val="Fin_Sum14"/>
      <sheetName val="Fill_this_out_first___14"/>
      <sheetName val="BOQ_Direct_selling_cost14"/>
      <sheetName val="SPT_vs_PHI14"/>
      <sheetName val="Load_Details(B2)13"/>
      <sheetName val="1__NI13"/>
      <sheetName val="5__Opex13"/>
      <sheetName val="PI(LOW_LEVEL)12"/>
      <sheetName val="Cable_data12"/>
      <sheetName val="STRIP_Sizing12"/>
      <sheetName val="PRECAST_lightconc-II12"/>
      <sheetName val="BREAKUP_OF_OIL12"/>
      <sheetName val="unit_cost12"/>
      <sheetName val="TD1_12"/>
      <sheetName val="TD6_12"/>
      <sheetName val="Valve_Cl13"/>
      <sheetName val="PACK_(B)13"/>
      <sheetName val="final_abstract12"/>
      <sheetName val="precast_RC_element12"/>
      <sheetName val="220Kv_(2)12"/>
      <sheetName val="MTO_REV_2(ARMOR)12"/>
      <sheetName val="TBAL9697_-group_wise__sdpl12"/>
      <sheetName val="Pre-Sales_Form12"/>
      <sheetName val="Rate_Analysis12"/>
      <sheetName val="Listes_de_S�lection6"/>
      <sheetName val="PA-_Consutant_6"/>
      <sheetName val="SPILL_OVER6"/>
      <sheetName val="SECONDARY_DESIGN6"/>
      <sheetName val="Anex-1_Con_Load21"/>
      <sheetName val="Listes_de_Sélection18"/>
      <sheetName val="Addl_4017"/>
      <sheetName val="Fee_Rate_Summary16"/>
      <sheetName val="Administrative_Prices16"/>
      <sheetName val="11B_16"/>
      <sheetName val="STEEL_STRUCTURE16"/>
      <sheetName val="Fin_Sum16"/>
      <sheetName val="Fill_this_out_first___16"/>
      <sheetName val="BOQ_Direct_selling_cost16"/>
      <sheetName val="SPT_vs_PHI16"/>
      <sheetName val="Load_Details(B2)15"/>
      <sheetName val="1__NI15"/>
      <sheetName val="5__Opex15"/>
      <sheetName val="PI(LOW_LEVEL)14"/>
      <sheetName val="Cable_data14"/>
      <sheetName val="STRIP_Sizing14"/>
      <sheetName val="PRECAST_lightconc-II14"/>
      <sheetName val="BREAKUP_OF_OIL14"/>
      <sheetName val="unit_cost14"/>
      <sheetName val="TD1_14"/>
      <sheetName val="TD6_14"/>
      <sheetName val="Valve_Cl15"/>
      <sheetName val="PACK_(B)15"/>
      <sheetName val="final_abstract14"/>
      <sheetName val="precast_RC_element14"/>
      <sheetName val="220Kv_(2)14"/>
      <sheetName val="MTO_REV_2(ARMOR)14"/>
      <sheetName val="TBAL9697_-group_wise__sdpl14"/>
      <sheetName val="Pre-Sales_Form14"/>
      <sheetName val="Rate_Analysis14"/>
      <sheetName val="Listes_de_S�lection8"/>
      <sheetName val="PA-_Consutant_8"/>
      <sheetName val="SPILL_OVER8"/>
      <sheetName val="SECONDARY_DESIGN8"/>
      <sheetName val="Anex-1_Con_Load22"/>
      <sheetName val="Listes_de_Sélection19"/>
      <sheetName val="Addl_4018"/>
      <sheetName val="Fee_Rate_Summary17"/>
      <sheetName val="Administrative_Prices17"/>
      <sheetName val="11B_17"/>
      <sheetName val="STEEL_STRUCTURE17"/>
      <sheetName val="Fin_Sum17"/>
      <sheetName val="Fill_this_out_first___17"/>
      <sheetName val="BOQ_Direct_selling_cost17"/>
      <sheetName val="SPT_vs_PHI17"/>
      <sheetName val="Load_Details(B2)16"/>
      <sheetName val="1__NI16"/>
      <sheetName val="5__Opex16"/>
      <sheetName val="PI(LOW_LEVEL)15"/>
      <sheetName val="Cable_data15"/>
      <sheetName val="STRIP_Sizing15"/>
      <sheetName val="PRECAST_lightconc-II15"/>
      <sheetName val="BREAKUP_OF_OIL15"/>
      <sheetName val="unit_cost15"/>
      <sheetName val="TD1_15"/>
      <sheetName val="TD6_15"/>
      <sheetName val="Valve_Cl16"/>
      <sheetName val="PACK_(B)16"/>
      <sheetName val="final_abstract15"/>
      <sheetName val="precast_RC_element15"/>
      <sheetName val="220Kv_(2)15"/>
      <sheetName val="MTO_REV_2(ARMOR)15"/>
      <sheetName val="TBAL9697_-group_wise__sdpl15"/>
      <sheetName val="Pre-Sales_Form15"/>
      <sheetName val="Rate_Analysis15"/>
      <sheetName val="Listes_de_S�lection9"/>
      <sheetName val="PA-_Consutant_9"/>
      <sheetName val="SPILL_OVER9"/>
      <sheetName val="SECONDARY_DESIGN9"/>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COLUMN"/>
      <sheetName val="PACK_(B)"/>
      <sheetName val="PACK_(B)1"/>
      <sheetName val="Scheme_Area_Details_Block___C2"/>
      <sheetName val="E_&amp;_R"/>
      <sheetName val="STRIP Sizing"/>
      <sheetName val="CASH-FLOW"/>
      <sheetName val="GWC"/>
      <sheetName val="NWC"/>
      <sheetName val=""/>
      <sheetName val="REC-037A-Schedules"/>
      <sheetName val="CAL"/>
      <sheetName val="data"/>
      <sheetName val="Scheme_Area_Details_Block___C21"/>
      <sheetName val="SPARE MYSORE"/>
      <sheetName val="doq-1 DOQ Culvert"/>
      <sheetName val="doq-1 Aoq Culvert"/>
      <sheetName val="SPT vs PHI"/>
      <sheetName val="02"/>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Input"/>
      <sheetName val="No. of cells"/>
      <sheetName val="Load Summary"/>
      <sheetName val="AH cal"/>
      <sheetName val="A1-Continuous"/>
      <sheetName val="A2-Momentary"/>
      <sheetName val="A3-Emergency"/>
      <sheetName val="K factor"/>
      <sheetName val="Sheet1"/>
      <sheetName val="A1_Continuous"/>
      <sheetName val="Coalmine"/>
      <sheetName val="PACK (B)"/>
      <sheetName val="TopSheet"/>
      <sheetName val="Report"/>
      <sheetName val="grid"/>
      <sheetName val="Code"/>
      <sheetName val="Executive Summary -Thermal"/>
      <sheetName val="Stationwise Thermal &amp; Hydel Gen"/>
      <sheetName val="TWELV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OQ"/>
      <sheetName val="Raw Data"/>
      <sheetName val="BLK2"/>
      <sheetName val="BLK3"/>
      <sheetName val="E &amp; R"/>
      <sheetName val="radar"/>
      <sheetName val="UG"/>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ARMD CU XLPE"/>
      <sheetName val="Cond data"/>
      <sheetName val="Sheet1"/>
      <sheetName val="Design"/>
      <sheetName val="A1-Continuous"/>
      <sheetName val="Coalmine"/>
      <sheetName val="3060-LV Cable sizing"/>
      <sheetName val="SPT vs PHI"/>
      <sheetName val="220Kv (2)"/>
      <sheetName val="220Kv"/>
      <sheetName val="COLUMN"/>
      <sheetName val="Scheme Area Details_Block__ C2"/>
      <sheetName val="Pricing "/>
      <sheetName val="data"/>
      <sheetName val="PACK (B)"/>
      <sheetName val="pricing"/>
      <sheetName val="sof"/>
      <sheetName val="M-Book for Conc"/>
      <sheetName val="M-Book for FW"/>
      <sheetName val="final abstract"/>
      <sheetName val="SP Break Up"/>
      <sheetName val="office"/>
      <sheetName val="Lab"/>
      <sheetName val="Material&amp;equipment"/>
      <sheetName val="Debits as on 12.04.08"/>
      <sheetName val="Report"/>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TABLES"/>
      <sheetName val="gen"/>
      <sheetName val="CASH-FLOW"/>
      <sheetName val="Protection_(M-PRO20)1"/>
      <sheetName val="BOQ"/>
      <sheetName val="DSLP"/>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 val="ARMD_CU_XLPE18"/>
      <sheetName val="Cond_data18"/>
      <sheetName val="3060-LV_Cable_sizing15"/>
      <sheetName val="SPT_vs_PHI18"/>
      <sheetName val="220Kv_(2)15"/>
      <sheetName val="Pricing_15"/>
      <sheetName val="Scheme_Area_Details_Block___C15"/>
      <sheetName val="PACK_(B)15"/>
      <sheetName val="M-Book_for_Conc14"/>
      <sheetName val="M-Book_for_FW14"/>
      <sheetName val="final_abstract14"/>
      <sheetName val="SP_Break_Up14"/>
      <sheetName val="Debits_as_on_12_04_0814"/>
      <sheetName val="Protection_(M-PRO20)15"/>
      <sheetName val="Sheet3_(2)13"/>
      <sheetName val="33628-Rev__A7"/>
      <sheetName val="Tow_Sch8"/>
      <sheetName val="Day_work7"/>
      <sheetName val="Load_Details(B2)7"/>
      <sheetName val="3060-LV_Cable_sizing3"/>
      <sheetName val="SPT_vs_PHI6"/>
      <sheetName val="220Kv_(2)3"/>
      <sheetName val="Pricing_3"/>
      <sheetName val="Scheme_Area_Details_Block___C23"/>
      <sheetName val="PACK_(B)3"/>
      <sheetName val="Protection_(M-PRO20)3"/>
      <sheetName val="ARMD_CU_XLPE7"/>
      <sheetName val="Cond_data7"/>
      <sheetName val="3060-LV_Cable_sizing4"/>
      <sheetName val="SPT_vs_PHI7"/>
      <sheetName val="220Kv_(2)4"/>
      <sheetName val="Pricing_4"/>
      <sheetName val="Scheme_Area_Details_Block___C24"/>
      <sheetName val="PACK_(B)4"/>
      <sheetName val="Debits_as_on_12_04_083"/>
      <sheetName val="Protection_(M-PRO20)4"/>
      <sheetName val="ARMD_CU_XLPE8"/>
      <sheetName val="Cond_data8"/>
      <sheetName val="3060-LV_Cable_sizing5"/>
      <sheetName val="SPT_vs_PHI8"/>
      <sheetName val="220Kv_(2)5"/>
      <sheetName val="Pricing_5"/>
      <sheetName val="Scheme_Area_Details_Block___C25"/>
      <sheetName val="PACK_(B)5"/>
      <sheetName val="Debits_as_on_12_04_084"/>
      <sheetName val="Protection_(M-PRO20)5"/>
      <sheetName val="Sheet3_(2)3"/>
      <sheetName val="ARMD_CU_XLPE9"/>
      <sheetName val="Cond_data9"/>
      <sheetName val="3060-LV_Cable_sizing6"/>
      <sheetName val="SPT_vs_PHI9"/>
      <sheetName val="220Kv_(2)6"/>
      <sheetName val="Pricing_6"/>
      <sheetName val="Scheme_Area_Details_Block___C26"/>
      <sheetName val="PACK_(B)6"/>
      <sheetName val="Debits_as_on_12_04_085"/>
      <sheetName val="Protection_(M-PRO20)6"/>
      <sheetName val="Sheet3_(2)4"/>
      <sheetName val="ARMD_CU_XLPE14"/>
      <sheetName val="Cond_data14"/>
      <sheetName val="3060-LV_Cable_sizing11"/>
      <sheetName val="SPT_vs_PHI14"/>
      <sheetName val="220Kv_(2)11"/>
      <sheetName val="Scheme_Area_Details_Block___C11"/>
      <sheetName val="Pricing_11"/>
      <sheetName val="PACK_(B)11"/>
      <sheetName val="M-Book_for_Conc10"/>
      <sheetName val="M-Book_for_FW10"/>
      <sheetName val="final_abstract10"/>
      <sheetName val="SP_Break_Up10"/>
      <sheetName val="Debits_as_on_12_04_0810"/>
      <sheetName val="Protection_(M-PRO20)11"/>
      <sheetName val="Sheet3_(2)9"/>
      <sheetName val="ARMD_CU_XLPE10"/>
      <sheetName val="Cond_data10"/>
      <sheetName val="3060-LV_Cable_sizing7"/>
      <sheetName val="SPT_vs_PHI10"/>
      <sheetName val="220Kv_(2)7"/>
      <sheetName val="Pricing_7"/>
      <sheetName val="Scheme_Area_Details_Block___C27"/>
      <sheetName val="PACK_(B)7"/>
      <sheetName val="Debits_as_on_12_04_086"/>
      <sheetName val="Protection_(M-PRO20)7"/>
      <sheetName val="Sheet3_(2)5"/>
      <sheetName val="33628-Rev__A3"/>
      <sheetName val="Tow_Sch4"/>
      <sheetName val="Day_work3"/>
      <sheetName val="Load_Details(B2)3"/>
      <sheetName val="ARMD_CU_XLPE12"/>
      <sheetName val="Cond_data12"/>
      <sheetName val="3060-LV_Cable_sizing9"/>
      <sheetName val="SPT_vs_PHI12"/>
      <sheetName val="220Kv_(2)9"/>
      <sheetName val="Pricing_9"/>
      <sheetName val="Scheme_Area_Details_Block___C29"/>
      <sheetName val="PACK_(B)9"/>
      <sheetName val="M-Book_for_Conc8"/>
      <sheetName val="M-Book_for_FW8"/>
      <sheetName val="final_abstract8"/>
      <sheetName val="SP_Break_Up8"/>
      <sheetName val="Debits_as_on_12_04_088"/>
      <sheetName val="Protection_(M-PRO20)9"/>
      <sheetName val="Sheet3_(2)7"/>
      <sheetName val="33628-Rev__A1"/>
      <sheetName val="Tow_Sch2"/>
      <sheetName val="Day_work1"/>
      <sheetName val="Load_Details(B2)1"/>
      <sheetName val="ARMD_CU_XLPE11"/>
      <sheetName val="Cond_data11"/>
      <sheetName val="3060-LV_Cable_sizing8"/>
      <sheetName val="SPT_vs_PHI11"/>
      <sheetName val="220Kv_(2)8"/>
      <sheetName val="Scheme_Area_Details_Block___C28"/>
      <sheetName val="Pricing_8"/>
      <sheetName val="PACK_(B)8"/>
      <sheetName val="M-Book_for_Conc7"/>
      <sheetName val="M-Book_for_FW7"/>
      <sheetName val="final_abstract7"/>
      <sheetName val="SP_Break_Up7"/>
      <sheetName val="Debits_as_on_12_04_087"/>
      <sheetName val="Protection_(M-PRO20)8"/>
      <sheetName val="Sheet3_(2)6"/>
      <sheetName val="33628-Rev__A"/>
      <sheetName val="Tow_Sch1"/>
      <sheetName val="Day_work"/>
      <sheetName val="Load_Details(B2)"/>
      <sheetName val="ARMD_CU_XLPE13"/>
      <sheetName val="Cond_data13"/>
      <sheetName val="3060-LV_Cable_sizing10"/>
      <sheetName val="SPT_vs_PHI13"/>
      <sheetName val="220Kv_(2)10"/>
      <sheetName val="Scheme_Area_Details_Block___C10"/>
      <sheetName val="Pricing_10"/>
      <sheetName val="PACK_(B)10"/>
      <sheetName val="M-Book_for_Conc9"/>
      <sheetName val="M-Book_for_FW9"/>
      <sheetName val="final_abstract9"/>
      <sheetName val="SP_Break_Up9"/>
      <sheetName val="Debits_as_on_12_04_089"/>
      <sheetName val="Protection_(M-PRO20)10"/>
      <sheetName val="Sheet3_(2)8"/>
      <sheetName val="33628-Rev__A2"/>
      <sheetName val="Tow_Sch3"/>
      <sheetName val="Day_work2"/>
      <sheetName val="Load_Details(B2)2"/>
      <sheetName val="ARMD_CU_XLPE15"/>
      <sheetName val="Cond_data15"/>
      <sheetName val="3060-LV_Cable_sizing12"/>
      <sheetName val="SPT_vs_PHI15"/>
      <sheetName val="220Kv_(2)12"/>
      <sheetName val="Pricing_12"/>
      <sheetName val="Scheme_Area_Details_Block___C12"/>
      <sheetName val="PACK_(B)12"/>
      <sheetName val="M-Book_for_Conc11"/>
      <sheetName val="M-Book_for_FW11"/>
      <sheetName val="final_abstract11"/>
      <sheetName val="SP_Break_Up11"/>
      <sheetName val="Debits_as_on_12_04_0811"/>
      <sheetName val="Protection_(M-PRO20)12"/>
      <sheetName val="Sheet3_(2)10"/>
      <sheetName val="33628-Rev__A4"/>
      <sheetName val="Tow_Sch5"/>
      <sheetName val="Day_work4"/>
      <sheetName val="Load_Details(B2)4"/>
      <sheetName val="ARMD_CU_XLPE16"/>
      <sheetName val="Cond_data16"/>
      <sheetName val="3060-LV_Cable_sizing13"/>
      <sheetName val="SPT_vs_PHI16"/>
      <sheetName val="220Kv_(2)13"/>
      <sheetName val="Scheme_Area_Details_Block___C13"/>
      <sheetName val="Pricing_13"/>
      <sheetName val="PACK_(B)13"/>
      <sheetName val="M-Book_for_Conc12"/>
      <sheetName val="M-Book_for_FW12"/>
      <sheetName val="final_abstract12"/>
      <sheetName val="SP_Break_Up12"/>
      <sheetName val="Debits_as_on_12_04_0812"/>
      <sheetName val="Protection_(M-PRO20)13"/>
      <sheetName val="Sheet3_(2)11"/>
      <sheetName val="33628-Rev__A5"/>
      <sheetName val="Tow_Sch6"/>
      <sheetName val="Day_work5"/>
      <sheetName val="Load_Details(B2)5"/>
      <sheetName val="ARMD_CU_XLPE17"/>
      <sheetName val="Cond_data17"/>
      <sheetName val="3060-LV_Cable_sizing14"/>
      <sheetName val="SPT_vs_PHI17"/>
      <sheetName val="220Kv_(2)14"/>
      <sheetName val="Pricing_14"/>
      <sheetName val="Scheme_Area_Details_Block___C14"/>
      <sheetName val="PACK_(B)14"/>
      <sheetName val="M-Book_for_Conc13"/>
      <sheetName val="M-Book_for_FW13"/>
      <sheetName val="final_abstract13"/>
      <sheetName val="SP_Break_Up13"/>
      <sheetName val="Debits_as_on_12_04_0813"/>
      <sheetName val="Protection_(M-PRO20)14"/>
      <sheetName val="Sheet3_(2)12"/>
      <sheetName val="33628-Rev__A6"/>
      <sheetName val="Tow_Sch7"/>
      <sheetName val="Day_work6"/>
      <sheetName val="Load_Details(B2)6"/>
      <sheetName val="ARMD_CU_XLPE19"/>
      <sheetName val="Cond_data19"/>
      <sheetName val="3060-LV_Cable_sizing16"/>
      <sheetName val="SPT_vs_PHI19"/>
      <sheetName val="220Kv_(2)16"/>
      <sheetName val="Pricing_16"/>
      <sheetName val="Scheme_Area_Details_Block___C16"/>
      <sheetName val="PACK_(B)16"/>
      <sheetName val="M-Book_for_Conc15"/>
      <sheetName val="M-Book_for_FW15"/>
      <sheetName val="final_abstract15"/>
      <sheetName val="SP_Break_Up15"/>
      <sheetName val="Debits_as_on_12_04_0815"/>
      <sheetName val="Protection_(M-PRO20)16"/>
      <sheetName val="Sheet3_(2)14"/>
      <sheetName val="33628-Rev__A8"/>
      <sheetName val="Tow_Sch9"/>
      <sheetName val="Day_work8"/>
      <sheetName val="Load_Details(B2)8"/>
      <sheetName val="ARMD_CU_XLPE20"/>
      <sheetName val="Cond_data20"/>
      <sheetName val="3060-LV_Cable_sizing17"/>
      <sheetName val="SPT_vs_PHI20"/>
      <sheetName val="220Kv_(2)17"/>
      <sheetName val="Pricing_17"/>
      <sheetName val="Scheme_Area_Details_Block___C17"/>
      <sheetName val="PACK_(B)17"/>
      <sheetName val="M-Book_for_Conc16"/>
      <sheetName val="M-Book_for_FW16"/>
      <sheetName val="final_abstract16"/>
      <sheetName val="SP_Break_Up16"/>
      <sheetName val="Debits_as_on_12_04_0816"/>
      <sheetName val="Protection_(M-PRO20)17"/>
      <sheetName val="Sheet3_(2)15"/>
      <sheetName val="33628-Rev__A9"/>
      <sheetName val="Tow_Sch10"/>
      <sheetName val="Day_work9"/>
      <sheetName val="Load_Details(B2)9"/>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A1-Continuous"/>
      <sheetName val="Design"/>
      <sheetName val="B1"/>
      <sheetName val="04REL"/>
      <sheetName val="BREAKUP OF OIL"/>
      <sheetName val="Dom"/>
      <sheetName val="Code"/>
      <sheetName val="BREAKUP_OF_OIL"/>
      <sheetName val="GWC"/>
      <sheetName val="NWC"/>
      <sheetName val="Fee Rate Summary"/>
      <sheetName val="TABLES"/>
      <sheetName val="Scheme Area Details_Block__ C2"/>
      <sheetName val="PACK (B)"/>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PROG_DATA"/>
      <sheetName val="220_11__BS_2"/>
      <sheetName val="PACK_(B)"/>
      <sheetName val="220_11__BS_1"/>
      <sheetName val="220_11__BS_"/>
      <sheetName val="220_11__BS_3"/>
      <sheetName val="PACK_(B)1"/>
      <sheetName val="Fee_Rate_Summary"/>
      <sheetName val="220_11__BS_4"/>
      <sheetName val="PACK_(B)2"/>
      <sheetName val="Fee_Rate_Summary1"/>
      <sheetName val="DETAILED  BOQ"/>
      <sheetName val="Sheet2"/>
      <sheetName val="Vind-BtB"/>
      <sheetName val="Design"/>
      <sheetName val="grid"/>
      <sheetName val="upa"/>
      <sheetName val="DETAILED__BOQ"/>
      <sheetName val="SPT vs PHI"/>
      <sheetName val="Basis"/>
      <sheetName val="sag-ten"/>
      <sheetName val="Nilokheri-Schedules"/>
      <sheetName val="regions &amp; PL"/>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TopSheet"/>
      <sheetName val="Input"/>
      <sheetName val="No. of cells"/>
      <sheetName val="Load Summary"/>
      <sheetName val="AH cal"/>
      <sheetName val="A1-Continuous"/>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 val="No__of_cells18"/>
      <sheetName val="Load_Summary18"/>
      <sheetName val="AH_cal18"/>
      <sheetName val="K_factor18"/>
      <sheetName val="PACK_(B)18"/>
      <sheetName val="Executive_Summary_-Thermal15"/>
      <sheetName val="Stationwise_Thermal_&amp;_Hydel_G15"/>
      <sheetName val="SC_Cost_FEB_0315"/>
      <sheetName val="Rate_Analysis14"/>
      <sheetName val="Material_13"/>
      <sheetName val="Labour_&amp;_Plant13"/>
      <sheetName val="DETAILED__BOQ13"/>
      <sheetName val="beam-reinft-machine_rm13"/>
      <sheetName val="C_S_GENERATION13"/>
      <sheetName val="SPT_vs_PHI13"/>
      <sheetName val="Form_67"/>
      <sheetName val="SPT_vs_PHI"/>
      <sheetName val="C_S_GENERATION1"/>
      <sheetName val="SPT_vs_PHI1"/>
      <sheetName val="C_S_GENERATION2"/>
      <sheetName val="SPT_vs_PHI2"/>
      <sheetName val="No__of_cells8"/>
      <sheetName val="Load_Summary8"/>
      <sheetName val="AH_cal8"/>
      <sheetName val="K_factor8"/>
      <sheetName val="PACK_(B)8"/>
      <sheetName val="Executive_Summary_-Thermal5"/>
      <sheetName val="Stationwise_Thermal_&amp;_Hydel_Ge5"/>
      <sheetName val="SC_Cost_FEB_035"/>
      <sheetName val="Rate_Analysis4"/>
      <sheetName val="Material_3"/>
      <sheetName val="Labour_&amp;_Plant3"/>
      <sheetName val="DETAILED__BOQ3"/>
      <sheetName val="beam-reinft-machine_rm3"/>
      <sheetName val="C_S_GENERATION3"/>
      <sheetName val="SPT_vs_PHI3"/>
      <sheetName val="No__of_cells9"/>
      <sheetName val="Load_Summary9"/>
      <sheetName val="AH_cal9"/>
      <sheetName val="K_factor9"/>
      <sheetName val="PACK_(B)9"/>
      <sheetName val="Executive_Summary_-Thermal6"/>
      <sheetName val="Stationwise_Thermal_&amp;_Hydel_Ge6"/>
      <sheetName val="SC_Cost_FEB_036"/>
      <sheetName val="Rate_Analysis5"/>
      <sheetName val="Material_4"/>
      <sheetName val="Labour_&amp;_Plant4"/>
      <sheetName val="DETAILED__BOQ4"/>
      <sheetName val="beam-reinft-machine_rm4"/>
      <sheetName val="C_S_GENERATION4"/>
      <sheetName val="SPT_vs_PHI4"/>
      <sheetName val="No__of_cells14"/>
      <sheetName val="Load_Summary14"/>
      <sheetName val="AH_cal14"/>
      <sheetName val="K_factor14"/>
      <sheetName val="PACK_(B)14"/>
      <sheetName val="Executive_Summary_-Thermal11"/>
      <sheetName val="Stationwise_Thermal_&amp;_Hydel_G11"/>
      <sheetName val="SC_Cost_FEB_0311"/>
      <sheetName val="Rate_Analysis10"/>
      <sheetName val="Material_9"/>
      <sheetName val="Labour_&amp;_Plant9"/>
      <sheetName val="DETAILED__BOQ9"/>
      <sheetName val="beam-reinft-machine_rm9"/>
      <sheetName val="C_S_GENERATION9"/>
      <sheetName val="SPT_vs_PHI9"/>
      <sheetName val="No__of_cells10"/>
      <sheetName val="Load_Summary10"/>
      <sheetName val="AH_cal10"/>
      <sheetName val="K_factor10"/>
      <sheetName val="PACK_(B)10"/>
      <sheetName val="Executive_Summary_-Thermal7"/>
      <sheetName val="Stationwise_Thermal_&amp;_Hydel_Ge7"/>
      <sheetName val="SC_Cost_FEB_037"/>
      <sheetName val="Rate_Analysis6"/>
      <sheetName val="Material_5"/>
      <sheetName val="Labour_&amp;_Plant5"/>
      <sheetName val="DETAILED__BOQ5"/>
      <sheetName val="beam-reinft-machine_rm5"/>
      <sheetName val="C_S_GENERATION5"/>
      <sheetName val="SPT_vs_PHI5"/>
      <sheetName val="Form_63"/>
      <sheetName val="No__of_cells12"/>
      <sheetName val="Load_Summary12"/>
      <sheetName val="AH_cal12"/>
      <sheetName val="K_factor12"/>
      <sheetName val="PACK_(B)12"/>
      <sheetName val="Executive_Summary_-Thermal9"/>
      <sheetName val="Stationwise_Thermal_&amp;_Hydel_Ge9"/>
      <sheetName val="SC_Cost_FEB_039"/>
      <sheetName val="Rate_Analysis8"/>
      <sheetName val="Material_7"/>
      <sheetName val="Labour_&amp;_Plant7"/>
      <sheetName val="DETAILED__BOQ7"/>
      <sheetName val="beam-reinft-machine_rm7"/>
      <sheetName val="C_S_GENERATION7"/>
      <sheetName val="SPT_vs_PHI7"/>
      <sheetName val="Form_61"/>
      <sheetName val="No__of_cells11"/>
      <sheetName val="Load_Summary11"/>
      <sheetName val="AH_cal11"/>
      <sheetName val="K_factor11"/>
      <sheetName val="PACK_(B)11"/>
      <sheetName val="Executive_Summary_-Thermal8"/>
      <sheetName val="Stationwise_Thermal_&amp;_Hydel_Ge8"/>
      <sheetName val="SC_Cost_FEB_038"/>
      <sheetName val="Rate_Analysis7"/>
      <sheetName val="Material_6"/>
      <sheetName val="Labour_&amp;_Plant6"/>
      <sheetName val="DETAILED__BOQ6"/>
      <sheetName val="beam-reinft-machine_rm6"/>
      <sheetName val="C_S_GENERATION6"/>
      <sheetName val="SPT_vs_PHI6"/>
      <sheetName val="Form_6"/>
      <sheetName val="No__of_cells13"/>
      <sheetName val="Load_Summary13"/>
      <sheetName val="AH_cal13"/>
      <sheetName val="K_factor13"/>
      <sheetName val="PACK_(B)13"/>
      <sheetName val="Executive_Summary_-Thermal10"/>
      <sheetName val="Stationwise_Thermal_&amp;_Hydel_G10"/>
      <sheetName val="SC_Cost_FEB_0310"/>
      <sheetName val="Rate_Analysis9"/>
      <sheetName val="Material_8"/>
      <sheetName val="Labour_&amp;_Plant8"/>
      <sheetName val="DETAILED__BOQ8"/>
      <sheetName val="beam-reinft-machine_rm8"/>
      <sheetName val="C_S_GENERATION8"/>
      <sheetName val="SPT_vs_PHI8"/>
      <sheetName val="Form_62"/>
      <sheetName val="No__of_cells15"/>
      <sheetName val="Load_Summary15"/>
      <sheetName val="AH_cal15"/>
      <sheetName val="K_factor15"/>
      <sheetName val="PACK_(B)15"/>
      <sheetName val="Executive_Summary_-Thermal12"/>
      <sheetName val="Stationwise_Thermal_&amp;_Hydel_G12"/>
      <sheetName val="SC_Cost_FEB_0312"/>
      <sheetName val="Rate_Analysis11"/>
      <sheetName val="Material_10"/>
      <sheetName val="Labour_&amp;_Plant10"/>
      <sheetName val="DETAILED__BOQ10"/>
      <sheetName val="beam-reinft-machine_rm10"/>
      <sheetName val="C_S_GENERATION10"/>
      <sheetName val="SPT_vs_PHI10"/>
      <sheetName val="Form_64"/>
      <sheetName val="No__of_cells16"/>
      <sheetName val="Load_Summary16"/>
      <sheetName val="AH_cal16"/>
      <sheetName val="K_factor16"/>
      <sheetName val="PACK_(B)16"/>
      <sheetName val="Executive_Summary_-Thermal13"/>
      <sheetName val="Stationwise_Thermal_&amp;_Hydel_G13"/>
      <sheetName val="SC_Cost_FEB_0313"/>
      <sheetName val="Rate_Analysis12"/>
      <sheetName val="Material_11"/>
      <sheetName val="Labour_&amp;_Plant11"/>
      <sheetName val="DETAILED__BOQ11"/>
      <sheetName val="beam-reinft-machine_rm11"/>
      <sheetName val="C_S_GENERATION11"/>
      <sheetName val="SPT_vs_PHI11"/>
      <sheetName val="Form_65"/>
      <sheetName val="No__of_cells17"/>
      <sheetName val="Load_Summary17"/>
      <sheetName val="AH_cal17"/>
      <sheetName val="K_factor17"/>
      <sheetName val="PACK_(B)17"/>
      <sheetName val="Executive_Summary_-Thermal14"/>
      <sheetName val="Stationwise_Thermal_&amp;_Hydel_G14"/>
      <sheetName val="SC_Cost_FEB_0314"/>
      <sheetName val="Rate_Analysis13"/>
      <sheetName val="Material_12"/>
      <sheetName val="Labour_&amp;_Plant12"/>
      <sheetName val="DETAILED__BOQ12"/>
      <sheetName val="beam-reinft-machine_rm12"/>
      <sheetName val="C_S_GENERATION12"/>
      <sheetName val="SPT_vs_PHI12"/>
      <sheetName val="Form_66"/>
      <sheetName val="No__of_cells19"/>
      <sheetName val="Load_Summary19"/>
      <sheetName val="AH_cal19"/>
      <sheetName val="K_factor19"/>
      <sheetName val="PACK_(B)19"/>
      <sheetName val="Executive_Summary_-Thermal16"/>
      <sheetName val="Stationwise_Thermal_&amp;_Hydel_G16"/>
      <sheetName val="SC_Cost_FEB_0316"/>
      <sheetName val="Rate_Analysis15"/>
      <sheetName val="Material_14"/>
      <sheetName val="Labour_&amp;_Plant14"/>
      <sheetName val="DETAILED__BOQ14"/>
      <sheetName val="beam-reinft-machine_rm14"/>
      <sheetName val="C_S_GENERATION14"/>
      <sheetName val="SPT_vs_PHI14"/>
      <sheetName val="Form_68"/>
      <sheetName val="No__of_cells20"/>
      <sheetName val="Load_Summary20"/>
      <sheetName val="AH_cal20"/>
      <sheetName val="K_factor20"/>
      <sheetName val="PACK_(B)20"/>
      <sheetName val="Executive_Summary_-Thermal17"/>
      <sheetName val="Stationwise_Thermal_&amp;_Hydel_G17"/>
      <sheetName val="SC_Cost_FEB_0317"/>
      <sheetName val="Rate_Analysis16"/>
      <sheetName val="Material_15"/>
      <sheetName val="Labour_&amp;_Plant15"/>
      <sheetName val="DETAILED__BOQ15"/>
      <sheetName val="beam-reinft-machine_rm15"/>
      <sheetName val="C_S_GENERATION15"/>
      <sheetName val="SPT_vs_PHI15"/>
      <sheetName val="Form_6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Analysis"/>
      <sheetName val="gen"/>
      <sheetName val="REL"/>
      <sheetName val="COLUMN"/>
      <sheetName val="Steel-Circular"/>
      <sheetName val="loadcal"/>
      <sheetName val="05"/>
      <sheetName val="ANAL"/>
      <sheetName val="ANNEXURE-A"/>
      <sheetName val="Mix Design"/>
      <sheetName val="PROCTOR"/>
      <sheetName val="concrete"/>
      <sheetName val="Rate Analysis"/>
      <sheetName val="Electrical"/>
      <sheetName val="Voucher"/>
      <sheetName val="horizontal"/>
      <sheetName val="Site Dev BOQ"/>
      <sheetName val="Cal"/>
      <sheetName val="Data"/>
      <sheetName val="INPUT SHEET"/>
      <sheetName val="Basement Budget"/>
      <sheetName val="Extra Item"/>
      <sheetName val="RES-PLANNING"/>
      <sheetName val="Lead"/>
      <sheetName val="Intro"/>
      <sheetName val="Break up Sheet"/>
      <sheetName val="Headings"/>
      <sheetName val="Basicrates"/>
      <sheetName val="Sheet2 (2)"/>
      <sheetName val="BOQ-Part1"/>
      <sheetName val="entitlements"/>
      <sheetName val="Material_"/>
      <sheetName val="Labour___Plant"/>
      <sheetName val="Labour_&amp;_Plant"/>
      <sheetName val="_Analysis"/>
      <sheetName val="BOQ_"/>
      <sheetName val="Priced_DWR_"/>
      <sheetName val="_AnalysisPCC"/>
      <sheetName val="_AnalysisNH"/>
      <sheetName val="Mix_Design"/>
      <sheetName val="Rate_Analysis"/>
      <sheetName val="Site_Dev_BOQ"/>
      <sheetName val="INPUT_SHEET"/>
      <sheetName val="Basement_Budget"/>
      <sheetName val="Extra_Item"/>
      <sheetName val="Break_up_Sheet"/>
      <sheetName val="Detail"/>
      <sheetName val="CFForecast detail"/>
      <sheetName val="Pay_Sep06"/>
      <sheetName val="IO LIST"/>
      <sheetName val="Fill this out first..."/>
      <sheetName val="Formula"/>
      <sheetName val="sq ftg detail"/>
      <sheetName val="lookup"/>
      <sheetName val="Hotel Info Input"/>
    </sheetNames>
    <sheetDataSet>
      <sheetData sheetId="0" refreshError="1">
        <row r="14">
          <cell r="C14">
            <v>140</v>
          </cell>
        </row>
        <row r="15">
          <cell r="C15">
            <v>110</v>
          </cell>
        </row>
      </sheetData>
      <sheetData sheetId="1" refreshError="1">
        <row r="14">
          <cell r="C14">
            <v>140</v>
          </cell>
        </row>
        <row r="30">
          <cell r="G30">
            <v>710</v>
          </cell>
        </row>
        <row r="31">
          <cell r="G31">
            <v>24</v>
          </cell>
        </row>
        <row r="40">
          <cell r="G40">
            <v>10</v>
          </cell>
        </row>
        <row r="48">
          <cell r="G48">
            <v>3500</v>
          </cell>
        </row>
        <row r="49">
          <cell r="G49">
            <v>790</v>
          </cell>
        </row>
        <row r="50">
          <cell r="G50">
            <v>609</v>
          </cell>
        </row>
        <row r="51">
          <cell r="G51">
            <v>18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ow r="14">
          <cell r="C14">
            <v>140</v>
          </cell>
        </row>
      </sheetData>
      <sheetData sheetId="45"/>
      <sheetData sheetId="46"/>
      <sheetData sheetId="47"/>
      <sheetData sheetId="48"/>
      <sheetData sheetId="49"/>
      <sheetData sheetId="50"/>
      <sheetData sheetId="51"/>
      <sheetData sheetId="52"/>
      <sheetData sheetId="53">
        <row r="14">
          <cell r="C14">
            <v>140</v>
          </cell>
        </row>
      </sheetData>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Sheet2"/>
      <sheetName val="AOR"/>
      <sheetName val="CODE"/>
      <sheetName val="실행철강하도"/>
    </sheetNames>
    <sheetDataSet>
      <sheetData sheetId="0" refreshError="1"/>
      <sheetData sheetId="1" refreshError="1">
        <row r="134">
          <cell r="L134">
            <v>1.17E-5</v>
          </cell>
        </row>
        <row r="140">
          <cell r="B140">
            <v>150</v>
          </cell>
          <cell r="C140">
            <v>16.510000000000002</v>
          </cell>
          <cell r="J140">
            <v>9.94</v>
          </cell>
        </row>
        <row r="141">
          <cell r="L141">
            <v>250</v>
          </cell>
        </row>
        <row r="142">
          <cell r="B142">
            <v>250</v>
          </cell>
          <cell r="C142">
            <v>3.7</v>
          </cell>
          <cell r="J142">
            <v>0.69</v>
          </cell>
        </row>
        <row r="143">
          <cell r="L143">
            <v>200</v>
          </cell>
        </row>
        <row r="147">
          <cell r="L147">
            <v>200</v>
          </cell>
        </row>
        <row r="148">
          <cell r="B148">
            <v>165</v>
          </cell>
          <cell r="J148">
            <v>0.86</v>
          </cell>
        </row>
        <row r="149">
          <cell r="L149">
            <v>250</v>
          </cell>
        </row>
        <row r="150">
          <cell r="C150">
            <v>2.2200000000000002</v>
          </cell>
          <cell r="J150">
            <v>6.57</v>
          </cell>
        </row>
        <row r="157">
          <cell r="L157">
            <v>40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sag-ten"/>
      <sheetName val="TABLES"/>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STN_WISE_EMR1"/>
      <sheetName val="Anex-1_Con_Load1"/>
      <sheetName val="Leg_1-11"/>
      <sheetName val="NJP"/>
      <sheetName val="BREAKUP OF OIL"/>
      <sheetName val="RWOMSVBreak"/>
      <sheetName val="Sheet2"/>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 val="PACK_(B)18"/>
      <sheetName val="Rough_samut_sakhon18"/>
      <sheetName val="basic_rates_Samut_sakhon18"/>
      <sheetName val="Rate_Samut_sakhon18"/>
      <sheetName val="Title-Sh_18"/>
      <sheetName val="Civil_Works18"/>
      <sheetName val="Anx-A_(Gantry_structre)18"/>
      <sheetName val="Anx-B__(Eqpt_structre)18"/>
      <sheetName val="Anx-_C_(Gantry_fdn)18"/>
      <sheetName val="Anx-D_(Eqpt_fdn)18"/>
      <sheetName val="Anx-E_(Transf_fdn)18"/>
      <sheetName val="Anx-F_(Cable_Trench)18"/>
      <sheetName val="Anx-G(RCC_Road)18"/>
      <sheetName val="Anx-H_(chain_link_fence)18"/>
      <sheetName val="Anx-_I_(RCC_Sump_Tank)18"/>
      <sheetName val="Anx-J_(Retaining_wall)18"/>
      <sheetName val="Anx-K(Fire_Pump_Station)18"/>
      <sheetName val="Anx-L_(Sign_Board)18"/>
      <sheetName val="Anx-M_(LampPost&amp;RoadLightin_F18"/>
      <sheetName val="Anx-_N_(Soil_inves)_18"/>
      <sheetName val="Anx-O(Bldg_chachoengsao_SS)18"/>
      <sheetName val="Anx-P(Bldg_Samut_shakon_SS)18"/>
      <sheetName val="Anx-Q_(Busduct_Fdn)18"/>
      <sheetName val="Anx-R_(_fdn)_18"/>
      <sheetName val="Anx-S_(RC_Pipe_-water_Supply)18"/>
      <sheetName val="Anx-T_(Drain)18"/>
      <sheetName val="Anx-U(Water_tank_)18"/>
      <sheetName val="Anx-V_(Guard_House)18"/>
      <sheetName val="COSTING_(import)15"/>
      <sheetName val="SchA_220kV_Line15"/>
      <sheetName val="Sch_220kV_Line_Telecom15"/>
      <sheetName val="SCH-B_LINE15"/>
      <sheetName val="SCH-B_Civil_Line15"/>
      <sheetName val="STN_WISE_EMR15"/>
      <sheetName val="Anex-1_Con_Load15"/>
      <sheetName val="Leg_1-115"/>
      <sheetName val="Load_Details(B2)14"/>
      <sheetName val="BREAKUP_OF_OIL13"/>
      <sheetName val="Form_613"/>
      <sheetName val="R_Hrs__Since_Comm7"/>
      <sheetName val="SECONDARY_DESIGN7"/>
      <sheetName val="PACK_(B)8"/>
      <sheetName val="Rough_samut_sakhon8"/>
      <sheetName val="basic_rates_Samut_sakhon8"/>
      <sheetName val="Rate_Samut_sakhon8"/>
      <sheetName val="Title-Sh_8"/>
      <sheetName val="Civil_Works8"/>
      <sheetName val="Anx-A_(Gantry_structre)8"/>
      <sheetName val="Anx-B__(Eqpt_structre)8"/>
      <sheetName val="Anx-_C_(Gantry_fdn)8"/>
      <sheetName val="Anx-D_(Eqpt_fdn)8"/>
      <sheetName val="Anx-E_(Transf_fdn)8"/>
      <sheetName val="Anx-F_(Cable_Trench)8"/>
      <sheetName val="Anx-G(RCC_Road)8"/>
      <sheetName val="Anx-H_(chain_link_fence)8"/>
      <sheetName val="Anx-_I_(RCC_Sump_Tank)8"/>
      <sheetName val="Anx-J_(Retaining_wall)8"/>
      <sheetName val="Anx-K(Fire_Pump_Station)8"/>
      <sheetName val="Anx-L_(Sign_Board)8"/>
      <sheetName val="Anx-M_(LampPost&amp;RoadLightin_Fd8"/>
      <sheetName val="Anx-_N_(Soil_inves)_8"/>
      <sheetName val="Anx-O(Bldg_chachoengsao_SS)8"/>
      <sheetName val="Anx-P(Bldg_Samut_shakon_SS)8"/>
      <sheetName val="Anx-Q_(Busduct_Fdn)8"/>
      <sheetName val="Anx-R_(_fdn)_8"/>
      <sheetName val="Anx-S_(RC_Pipe_-water_Supply)8"/>
      <sheetName val="Anx-T_(Drain)8"/>
      <sheetName val="Anx-U(Water_tank_)8"/>
      <sheetName val="Anx-V_(Guard_House)8"/>
      <sheetName val="COSTING_(import)5"/>
      <sheetName val="SchA_220kV_Line5"/>
      <sheetName val="Sch_220kV_Line_Telecom5"/>
      <sheetName val="SCH-B_LINE5"/>
      <sheetName val="SCH-B_Civil_Line5"/>
      <sheetName val="STN_WISE_EMR5"/>
      <sheetName val="Anex-1_Con_Load5"/>
      <sheetName val="Leg_1-15"/>
      <sheetName val="Load_Details(B2)4"/>
      <sheetName val="BREAKUP_OF_OIL3"/>
      <sheetName val="Form_63"/>
      <sheetName val="PACK_(B)9"/>
      <sheetName val="Rough_samut_sakhon9"/>
      <sheetName val="basic_rates_Samut_sakhon9"/>
      <sheetName val="Rate_Samut_sakhon9"/>
      <sheetName val="Title-Sh_9"/>
      <sheetName val="Civil_Works9"/>
      <sheetName val="Anx-A_(Gantry_structre)9"/>
      <sheetName val="Anx-B__(Eqpt_structre)9"/>
      <sheetName val="Anx-_C_(Gantry_fdn)9"/>
      <sheetName val="Anx-D_(Eqpt_fdn)9"/>
      <sheetName val="Anx-E_(Transf_fdn)9"/>
      <sheetName val="Anx-F_(Cable_Trench)9"/>
      <sheetName val="Anx-G(RCC_Road)9"/>
      <sheetName val="Anx-H_(chain_link_fence)9"/>
      <sheetName val="Anx-_I_(RCC_Sump_Tank)9"/>
      <sheetName val="Anx-J_(Retaining_wall)9"/>
      <sheetName val="Anx-K(Fire_Pump_Station)9"/>
      <sheetName val="Anx-L_(Sign_Board)9"/>
      <sheetName val="Anx-M_(LampPost&amp;RoadLightin_Fd9"/>
      <sheetName val="Anx-_N_(Soil_inves)_9"/>
      <sheetName val="Anx-O(Bldg_chachoengsao_SS)9"/>
      <sheetName val="Anx-P(Bldg_Samut_shakon_SS)9"/>
      <sheetName val="Anx-Q_(Busduct_Fdn)9"/>
      <sheetName val="Anx-R_(_fdn)_9"/>
      <sheetName val="Anx-S_(RC_Pipe_-water_Supply)9"/>
      <sheetName val="Anx-T_(Drain)9"/>
      <sheetName val="Anx-U(Water_tank_)9"/>
      <sheetName val="Anx-V_(Guard_House)9"/>
      <sheetName val="COSTING_(import)6"/>
      <sheetName val="SchA_220kV_Line6"/>
      <sheetName val="Sch_220kV_Line_Telecom6"/>
      <sheetName val="SCH-B_LINE6"/>
      <sheetName val="SCH-B_Civil_Line6"/>
      <sheetName val="STN_WISE_EMR6"/>
      <sheetName val="Anex-1_Con_Load6"/>
      <sheetName val="Leg_1-16"/>
      <sheetName val="Load_Details(B2)5"/>
      <sheetName val="BREAKUP_OF_OIL4"/>
      <sheetName val="Form_64"/>
      <sheetName val="PACK_(B)14"/>
      <sheetName val="Rough_samut_sakhon14"/>
      <sheetName val="basic_rates_Samut_sakhon14"/>
      <sheetName val="Rate_Samut_sakhon14"/>
      <sheetName val="Title-Sh_14"/>
      <sheetName val="Civil_Works14"/>
      <sheetName val="Anx-A_(Gantry_structre)14"/>
      <sheetName val="Anx-B__(Eqpt_structre)14"/>
      <sheetName val="Anx-_C_(Gantry_fdn)14"/>
      <sheetName val="Anx-D_(Eqpt_fdn)14"/>
      <sheetName val="Anx-E_(Transf_fdn)14"/>
      <sheetName val="Anx-F_(Cable_Trench)14"/>
      <sheetName val="Anx-G(RCC_Road)14"/>
      <sheetName val="Anx-H_(chain_link_fence)14"/>
      <sheetName val="Anx-_I_(RCC_Sump_Tank)14"/>
      <sheetName val="Anx-J_(Retaining_wall)14"/>
      <sheetName val="Anx-K(Fire_Pump_Station)14"/>
      <sheetName val="Anx-L_(Sign_Board)14"/>
      <sheetName val="Anx-M_(LampPost&amp;RoadLightin_F14"/>
      <sheetName val="Anx-_N_(Soil_inves)_14"/>
      <sheetName val="Anx-O(Bldg_chachoengsao_SS)14"/>
      <sheetName val="Anx-P(Bldg_Samut_shakon_SS)14"/>
      <sheetName val="Anx-Q_(Busduct_Fdn)14"/>
      <sheetName val="Anx-R_(_fdn)_14"/>
      <sheetName val="Anx-S_(RC_Pipe_-water_Supply)14"/>
      <sheetName val="Anx-T_(Drain)14"/>
      <sheetName val="Anx-U(Water_tank_)14"/>
      <sheetName val="Anx-V_(Guard_House)14"/>
      <sheetName val="COSTING_(import)11"/>
      <sheetName val="SchA_220kV_Line11"/>
      <sheetName val="Sch_220kV_Line_Telecom11"/>
      <sheetName val="SCH-B_LINE11"/>
      <sheetName val="SCH-B_Civil_Line11"/>
      <sheetName val="STN_WISE_EMR11"/>
      <sheetName val="Anex-1_Con_Load11"/>
      <sheetName val="Leg_1-111"/>
      <sheetName val="Load_Details(B2)10"/>
      <sheetName val="BREAKUP_OF_OIL9"/>
      <sheetName val="Form_69"/>
      <sheetName val="PACK_(B)10"/>
      <sheetName val="Rough_samut_sakhon10"/>
      <sheetName val="basic_rates_Samut_sakhon10"/>
      <sheetName val="Rate_Samut_sakhon10"/>
      <sheetName val="Title-Sh_10"/>
      <sheetName val="Civil_Works10"/>
      <sheetName val="Anx-A_(Gantry_structre)10"/>
      <sheetName val="Anx-B__(Eqpt_structre)10"/>
      <sheetName val="Anx-_C_(Gantry_fdn)10"/>
      <sheetName val="Anx-D_(Eqpt_fdn)10"/>
      <sheetName val="Anx-E_(Transf_fdn)10"/>
      <sheetName val="Anx-F_(Cable_Trench)10"/>
      <sheetName val="Anx-G(RCC_Road)10"/>
      <sheetName val="Anx-H_(chain_link_fence)10"/>
      <sheetName val="Anx-_I_(RCC_Sump_Tank)10"/>
      <sheetName val="Anx-J_(Retaining_wall)10"/>
      <sheetName val="Anx-K(Fire_Pump_Station)10"/>
      <sheetName val="Anx-L_(Sign_Board)10"/>
      <sheetName val="Anx-M_(LampPost&amp;RoadLightin_F10"/>
      <sheetName val="Anx-_N_(Soil_inves)_10"/>
      <sheetName val="Anx-O(Bldg_chachoengsao_SS)10"/>
      <sheetName val="Anx-P(Bldg_Samut_shakon_SS)10"/>
      <sheetName val="Anx-Q_(Busduct_Fdn)10"/>
      <sheetName val="Anx-R_(_fdn)_10"/>
      <sheetName val="Anx-S_(RC_Pipe_-water_Supply)10"/>
      <sheetName val="Anx-T_(Drain)10"/>
      <sheetName val="Anx-U(Water_tank_)10"/>
      <sheetName val="Anx-V_(Guard_House)10"/>
      <sheetName val="COSTING_(import)7"/>
      <sheetName val="SchA_220kV_Line7"/>
      <sheetName val="Sch_220kV_Line_Telecom7"/>
      <sheetName val="SCH-B_LINE7"/>
      <sheetName val="SCH-B_Civil_Line7"/>
      <sheetName val="STN_WISE_EMR7"/>
      <sheetName val="Anex-1_Con_Load7"/>
      <sheetName val="Leg_1-17"/>
      <sheetName val="Load_Details(B2)6"/>
      <sheetName val="BREAKUP_OF_OIL5"/>
      <sheetName val="Form_65"/>
      <sheetName val="R_Hrs__Since_Comm3"/>
      <sheetName val="SECONDARY_DESIGN3"/>
      <sheetName val="PACK_(B)12"/>
      <sheetName val="Rough_samut_sakhon12"/>
      <sheetName val="basic_rates_Samut_sakhon12"/>
      <sheetName val="Rate_Samut_sakhon12"/>
      <sheetName val="Title-Sh_12"/>
      <sheetName val="Civil_Works12"/>
      <sheetName val="Anx-A_(Gantry_structre)12"/>
      <sheetName val="Anx-B__(Eqpt_structre)12"/>
      <sheetName val="Anx-_C_(Gantry_fdn)12"/>
      <sheetName val="Anx-D_(Eqpt_fdn)12"/>
      <sheetName val="Anx-E_(Transf_fdn)12"/>
      <sheetName val="Anx-F_(Cable_Trench)12"/>
      <sheetName val="Anx-G(RCC_Road)12"/>
      <sheetName val="Anx-H_(chain_link_fence)12"/>
      <sheetName val="Anx-_I_(RCC_Sump_Tank)12"/>
      <sheetName val="Anx-J_(Retaining_wall)12"/>
      <sheetName val="Anx-K(Fire_Pump_Station)12"/>
      <sheetName val="Anx-L_(Sign_Board)12"/>
      <sheetName val="Anx-M_(LampPost&amp;RoadLightin_F12"/>
      <sheetName val="Anx-_N_(Soil_inves)_12"/>
      <sheetName val="Anx-O(Bldg_chachoengsao_SS)12"/>
      <sheetName val="Anx-P(Bldg_Samut_shakon_SS)12"/>
      <sheetName val="Anx-Q_(Busduct_Fdn)12"/>
      <sheetName val="Anx-R_(_fdn)_12"/>
      <sheetName val="Anx-S_(RC_Pipe_-water_Supply)12"/>
      <sheetName val="Anx-T_(Drain)12"/>
      <sheetName val="Anx-U(Water_tank_)12"/>
      <sheetName val="Anx-V_(Guard_House)12"/>
      <sheetName val="COSTING_(import)9"/>
      <sheetName val="SchA_220kV_Line9"/>
      <sheetName val="Sch_220kV_Line_Telecom9"/>
      <sheetName val="SCH-B_LINE9"/>
      <sheetName val="SCH-B_Civil_Line9"/>
      <sheetName val="STN_WISE_EMR9"/>
      <sheetName val="Anex-1_Con_Load9"/>
      <sheetName val="Leg_1-19"/>
      <sheetName val="Load_Details(B2)8"/>
      <sheetName val="BREAKUP_OF_OIL7"/>
      <sheetName val="Form_67"/>
      <sheetName val="R_Hrs__Since_Comm1"/>
      <sheetName val="SECONDARY_DESIGN1"/>
      <sheetName val="PACK_(B)11"/>
      <sheetName val="Rough_samut_sakhon11"/>
      <sheetName val="basic_rates_Samut_sakhon11"/>
      <sheetName val="Rate_Samut_sakhon11"/>
      <sheetName val="Title-Sh_11"/>
      <sheetName val="Civil_Works11"/>
      <sheetName val="Anx-A_(Gantry_structre)11"/>
      <sheetName val="Anx-B__(Eqpt_structre)11"/>
      <sheetName val="Anx-_C_(Gantry_fdn)11"/>
      <sheetName val="Anx-D_(Eqpt_fdn)11"/>
      <sheetName val="Anx-E_(Transf_fdn)11"/>
      <sheetName val="Anx-F_(Cable_Trench)11"/>
      <sheetName val="Anx-G(RCC_Road)11"/>
      <sheetName val="Anx-H_(chain_link_fence)11"/>
      <sheetName val="Anx-_I_(RCC_Sump_Tank)11"/>
      <sheetName val="Anx-J_(Retaining_wall)11"/>
      <sheetName val="Anx-K(Fire_Pump_Station)11"/>
      <sheetName val="Anx-L_(Sign_Board)11"/>
      <sheetName val="Anx-M_(LampPost&amp;RoadLightin_F11"/>
      <sheetName val="Anx-_N_(Soil_inves)_11"/>
      <sheetName val="Anx-O(Bldg_chachoengsao_SS)11"/>
      <sheetName val="Anx-P(Bldg_Samut_shakon_SS)11"/>
      <sheetName val="Anx-Q_(Busduct_Fdn)11"/>
      <sheetName val="Anx-R_(_fdn)_11"/>
      <sheetName val="Anx-S_(RC_Pipe_-water_Supply)11"/>
      <sheetName val="Anx-T_(Drain)11"/>
      <sheetName val="Anx-U(Water_tank_)11"/>
      <sheetName val="Anx-V_(Guard_House)11"/>
      <sheetName val="COSTING_(import)8"/>
      <sheetName val="SchA_220kV_Line8"/>
      <sheetName val="Sch_220kV_Line_Telecom8"/>
      <sheetName val="SCH-B_LINE8"/>
      <sheetName val="SCH-B_Civil_Line8"/>
      <sheetName val="STN_WISE_EMR8"/>
      <sheetName val="Anex-1_Con_Load8"/>
      <sheetName val="Leg_1-18"/>
      <sheetName val="Load_Details(B2)7"/>
      <sheetName val="BREAKUP_OF_OIL6"/>
      <sheetName val="Form_66"/>
      <sheetName val="R_Hrs__Since_Comm"/>
      <sheetName val="SECONDARY_DESIGN"/>
      <sheetName val="PACK_(B)13"/>
      <sheetName val="Rough_samut_sakhon13"/>
      <sheetName val="basic_rates_Samut_sakhon13"/>
      <sheetName val="Rate_Samut_sakhon13"/>
      <sheetName val="Title-Sh_13"/>
      <sheetName val="Civil_Works13"/>
      <sheetName val="Anx-A_(Gantry_structre)13"/>
      <sheetName val="Anx-B__(Eqpt_structre)13"/>
      <sheetName val="Anx-_C_(Gantry_fdn)13"/>
      <sheetName val="Anx-D_(Eqpt_fdn)13"/>
      <sheetName val="Anx-E_(Transf_fdn)13"/>
      <sheetName val="Anx-F_(Cable_Trench)13"/>
      <sheetName val="Anx-G(RCC_Road)13"/>
      <sheetName val="Anx-H_(chain_link_fence)13"/>
      <sheetName val="Anx-_I_(RCC_Sump_Tank)13"/>
      <sheetName val="Anx-J_(Retaining_wall)13"/>
      <sheetName val="Anx-K(Fire_Pump_Station)13"/>
      <sheetName val="Anx-L_(Sign_Board)13"/>
      <sheetName val="Anx-M_(LampPost&amp;RoadLightin_F13"/>
      <sheetName val="Anx-_N_(Soil_inves)_13"/>
      <sheetName val="Anx-O(Bldg_chachoengsao_SS)13"/>
      <sheetName val="Anx-P(Bldg_Samut_shakon_SS)13"/>
      <sheetName val="Anx-Q_(Busduct_Fdn)13"/>
      <sheetName val="Anx-R_(_fdn)_13"/>
      <sheetName val="Anx-S_(RC_Pipe_-water_Supply)13"/>
      <sheetName val="Anx-T_(Drain)13"/>
      <sheetName val="Anx-U(Water_tank_)13"/>
      <sheetName val="Anx-V_(Guard_House)13"/>
      <sheetName val="COSTING_(import)10"/>
      <sheetName val="SchA_220kV_Line10"/>
      <sheetName val="Sch_220kV_Line_Telecom10"/>
      <sheetName val="SCH-B_LINE10"/>
      <sheetName val="SCH-B_Civil_Line10"/>
      <sheetName val="STN_WISE_EMR10"/>
      <sheetName val="Anex-1_Con_Load10"/>
      <sheetName val="Leg_1-110"/>
      <sheetName val="Load_Details(B2)9"/>
      <sheetName val="BREAKUP_OF_OIL8"/>
      <sheetName val="Form_68"/>
      <sheetName val="R_Hrs__Since_Comm2"/>
      <sheetName val="SECONDARY_DESIGN2"/>
      <sheetName val="PACK_(B)15"/>
      <sheetName val="Rough_samut_sakhon15"/>
      <sheetName val="basic_rates_Samut_sakhon15"/>
      <sheetName val="Rate_Samut_sakhon15"/>
      <sheetName val="Title-Sh_15"/>
      <sheetName val="Civil_Works15"/>
      <sheetName val="Anx-A_(Gantry_structre)15"/>
      <sheetName val="Anx-B__(Eqpt_structre)15"/>
      <sheetName val="Anx-_C_(Gantry_fdn)15"/>
      <sheetName val="Anx-D_(Eqpt_fdn)15"/>
      <sheetName val="Anx-E_(Transf_fdn)15"/>
      <sheetName val="Anx-F_(Cable_Trench)15"/>
      <sheetName val="Anx-G(RCC_Road)15"/>
      <sheetName val="Anx-H_(chain_link_fence)15"/>
      <sheetName val="Anx-_I_(RCC_Sump_Tank)15"/>
      <sheetName val="Anx-J_(Retaining_wall)15"/>
      <sheetName val="Anx-K(Fire_Pump_Station)15"/>
      <sheetName val="Anx-L_(Sign_Board)15"/>
      <sheetName val="Anx-M_(LampPost&amp;RoadLightin_F15"/>
      <sheetName val="Anx-_N_(Soil_inves)_15"/>
      <sheetName val="Anx-O(Bldg_chachoengsao_SS)15"/>
      <sheetName val="Anx-P(Bldg_Samut_shakon_SS)15"/>
      <sheetName val="Anx-Q_(Busduct_Fdn)15"/>
      <sheetName val="Anx-R_(_fdn)_15"/>
      <sheetName val="Anx-S_(RC_Pipe_-water_Supply)15"/>
      <sheetName val="Anx-T_(Drain)15"/>
      <sheetName val="Anx-U(Water_tank_)15"/>
      <sheetName val="Anx-V_(Guard_House)15"/>
      <sheetName val="COSTING_(import)12"/>
      <sheetName val="SchA_220kV_Line12"/>
      <sheetName val="Sch_220kV_Line_Telecom12"/>
      <sheetName val="SCH-B_LINE12"/>
      <sheetName val="SCH-B_Civil_Line12"/>
      <sheetName val="STN_WISE_EMR12"/>
      <sheetName val="Anex-1_Con_Load12"/>
      <sheetName val="Leg_1-112"/>
      <sheetName val="Load_Details(B2)11"/>
      <sheetName val="BREAKUP_OF_OIL10"/>
      <sheetName val="Form_610"/>
      <sheetName val="R_Hrs__Since_Comm4"/>
      <sheetName val="SECONDARY_DESIGN4"/>
      <sheetName val="PACK_(B)16"/>
      <sheetName val="Rough_samut_sakhon16"/>
      <sheetName val="basic_rates_Samut_sakhon16"/>
      <sheetName val="Rate_Samut_sakhon16"/>
      <sheetName val="Title-Sh_16"/>
      <sheetName val="Civil_Works16"/>
      <sheetName val="Anx-A_(Gantry_structre)16"/>
      <sheetName val="Anx-B__(Eqpt_structre)16"/>
      <sheetName val="Anx-_C_(Gantry_fdn)16"/>
      <sheetName val="Anx-D_(Eqpt_fdn)16"/>
      <sheetName val="Anx-E_(Transf_fdn)16"/>
      <sheetName val="Anx-F_(Cable_Trench)16"/>
      <sheetName val="Anx-G(RCC_Road)16"/>
      <sheetName val="Anx-H_(chain_link_fence)16"/>
      <sheetName val="Anx-_I_(RCC_Sump_Tank)16"/>
      <sheetName val="Anx-J_(Retaining_wall)16"/>
      <sheetName val="Anx-K(Fire_Pump_Station)16"/>
      <sheetName val="Anx-L_(Sign_Board)16"/>
      <sheetName val="Anx-M_(LampPost&amp;RoadLightin_F16"/>
      <sheetName val="Anx-_N_(Soil_inves)_16"/>
      <sheetName val="Anx-O(Bldg_chachoengsao_SS)16"/>
      <sheetName val="Anx-P(Bldg_Samut_shakon_SS)16"/>
      <sheetName val="Anx-Q_(Busduct_Fdn)16"/>
      <sheetName val="Anx-R_(_fdn)_16"/>
      <sheetName val="Anx-S_(RC_Pipe_-water_Supply)16"/>
      <sheetName val="Anx-T_(Drain)16"/>
      <sheetName val="Anx-U(Water_tank_)16"/>
      <sheetName val="Anx-V_(Guard_House)16"/>
      <sheetName val="COSTING_(import)13"/>
      <sheetName val="SchA_220kV_Line13"/>
      <sheetName val="Sch_220kV_Line_Telecom13"/>
      <sheetName val="SCH-B_LINE13"/>
      <sheetName val="SCH-B_Civil_Line13"/>
      <sheetName val="STN_WISE_EMR13"/>
      <sheetName val="Anex-1_Con_Load13"/>
      <sheetName val="Leg_1-113"/>
      <sheetName val="Load_Details(B2)12"/>
      <sheetName val="BREAKUP_OF_OIL11"/>
      <sheetName val="Form_611"/>
      <sheetName val="R_Hrs__Since_Comm5"/>
      <sheetName val="SECONDARY_DESIGN5"/>
      <sheetName val="PACK_(B)17"/>
      <sheetName val="Rough_samut_sakhon17"/>
      <sheetName val="basic_rates_Samut_sakhon17"/>
      <sheetName val="Rate_Samut_sakhon17"/>
      <sheetName val="Title-Sh_17"/>
      <sheetName val="Civil_Works17"/>
      <sheetName val="Anx-A_(Gantry_structre)17"/>
      <sheetName val="Anx-B__(Eqpt_structre)17"/>
      <sheetName val="Anx-_C_(Gantry_fdn)17"/>
      <sheetName val="Anx-D_(Eqpt_fdn)17"/>
      <sheetName val="Anx-E_(Transf_fdn)17"/>
      <sheetName val="Anx-F_(Cable_Trench)17"/>
      <sheetName val="Anx-G(RCC_Road)17"/>
      <sheetName val="Anx-H_(chain_link_fence)17"/>
      <sheetName val="Anx-_I_(RCC_Sump_Tank)17"/>
      <sheetName val="Anx-J_(Retaining_wall)17"/>
      <sheetName val="Anx-K(Fire_Pump_Station)17"/>
      <sheetName val="Anx-L_(Sign_Board)17"/>
      <sheetName val="Anx-M_(LampPost&amp;RoadLightin_F17"/>
      <sheetName val="Anx-_N_(Soil_inves)_17"/>
      <sheetName val="Anx-O(Bldg_chachoengsao_SS)17"/>
      <sheetName val="Anx-P(Bldg_Samut_shakon_SS)17"/>
      <sheetName val="Anx-Q_(Busduct_Fdn)17"/>
      <sheetName val="Anx-R_(_fdn)_17"/>
      <sheetName val="Anx-S_(RC_Pipe_-water_Supply)17"/>
      <sheetName val="Anx-T_(Drain)17"/>
      <sheetName val="Anx-U(Water_tank_)17"/>
      <sheetName val="Anx-V_(Guard_House)17"/>
      <sheetName val="COSTING_(import)14"/>
      <sheetName val="SchA_220kV_Line14"/>
      <sheetName val="Sch_220kV_Line_Telecom14"/>
      <sheetName val="SCH-B_LINE14"/>
      <sheetName val="SCH-B_Civil_Line14"/>
      <sheetName val="STN_WISE_EMR14"/>
      <sheetName val="Anex-1_Con_Load14"/>
      <sheetName val="Leg_1-114"/>
      <sheetName val="Load_Details(B2)13"/>
      <sheetName val="BREAKUP_OF_OIL12"/>
      <sheetName val="Form_612"/>
      <sheetName val="R_Hrs__Since_Comm6"/>
      <sheetName val="SECONDARY_DESIGN6"/>
      <sheetName val="PACK_(B)19"/>
      <sheetName val="Rough_samut_sakhon19"/>
      <sheetName val="basic_rates_Samut_sakhon19"/>
      <sheetName val="Rate_Samut_sakhon19"/>
      <sheetName val="Title-Sh_19"/>
      <sheetName val="Civil_Works19"/>
      <sheetName val="Anx-A_(Gantry_structre)19"/>
      <sheetName val="Anx-B__(Eqpt_structre)19"/>
      <sheetName val="Anx-_C_(Gantry_fdn)19"/>
      <sheetName val="Anx-D_(Eqpt_fdn)19"/>
      <sheetName val="Anx-E_(Transf_fdn)19"/>
      <sheetName val="Anx-F_(Cable_Trench)19"/>
      <sheetName val="Anx-G(RCC_Road)19"/>
      <sheetName val="Anx-H_(chain_link_fence)19"/>
      <sheetName val="Anx-_I_(RCC_Sump_Tank)19"/>
      <sheetName val="Anx-J_(Retaining_wall)19"/>
      <sheetName val="Anx-K(Fire_Pump_Station)19"/>
      <sheetName val="Anx-L_(Sign_Board)19"/>
      <sheetName val="Anx-M_(LampPost&amp;RoadLightin_F19"/>
      <sheetName val="Anx-_N_(Soil_inves)_19"/>
      <sheetName val="Anx-O(Bldg_chachoengsao_SS)19"/>
      <sheetName val="Anx-P(Bldg_Samut_shakon_SS)19"/>
      <sheetName val="Anx-Q_(Busduct_Fdn)19"/>
      <sheetName val="Anx-R_(_fdn)_19"/>
      <sheetName val="Anx-S_(RC_Pipe_-water_Supply)19"/>
      <sheetName val="Anx-T_(Drain)19"/>
      <sheetName val="Anx-U(Water_tank_)19"/>
      <sheetName val="Anx-V_(Guard_House)19"/>
      <sheetName val="COSTING_(import)16"/>
      <sheetName val="SchA_220kV_Line16"/>
      <sheetName val="Sch_220kV_Line_Telecom16"/>
      <sheetName val="SCH-B_LINE16"/>
      <sheetName val="SCH-B_Civil_Line16"/>
      <sheetName val="STN_WISE_EMR16"/>
      <sheetName val="Anex-1_Con_Load16"/>
      <sheetName val="Leg_1-116"/>
      <sheetName val="Load_Details(B2)15"/>
      <sheetName val="BREAKUP_OF_OIL14"/>
      <sheetName val="Form_614"/>
      <sheetName val="R_Hrs__Since_Comm8"/>
      <sheetName val="SECONDARY_DESIGN8"/>
      <sheetName val="PACK_(B)20"/>
      <sheetName val="Rough_samut_sakhon20"/>
      <sheetName val="basic_rates_Samut_sakhon20"/>
      <sheetName val="Rate_Samut_sakhon20"/>
      <sheetName val="Title-Sh_20"/>
      <sheetName val="Civil_Works20"/>
      <sheetName val="Anx-A_(Gantry_structre)20"/>
      <sheetName val="Anx-B__(Eqpt_structre)20"/>
      <sheetName val="Anx-_C_(Gantry_fdn)20"/>
      <sheetName val="Anx-D_(Eqpt_fdn)20"/>
      <sheetName val="Anx-E_(Transf_fdn)20"/>
      <sheetName val="Anx-F_(Cable_Trench)20"/>
      <sheetName val="Anx-G(RCC_Road)20"/>
      <sheetName val="Anx-H_(chain_link_fence)20"/>
      <sheetName val="Anx-_I_(RCC_Sump_Tank)20"/>
      <sheetName val="Anx-J_(Retaining_wall)20"/>
      <sheetName val="Anx-K(Fire_Pump_Station)20"/>
      <sheetName val="Anx-L_(Sign_Board)20"/>
      <sheetName val="Anx-M_(LampPost&amp;RoadLightin_F20"/>
      <sheetName val="Anx-_N_(Soil_inves)_20"/>
      <sheetName val="Anx-O(Bldg_chachoengsao_SS)20"/>
      <sheetName val="Anx-P(Bldg_Samut_shakon_SS)20"/>
      <sheetName val="Anx-Q_(Busduct_Fdn)20"/>
      <sheetName val="Anx-R_(_fdn)_20"/>
      <sheetName val="Anx-S_(RC_Pipe_-water_Supply)20"/>
      <sheetName val="Anx-T_(Drain)20"/>
      <sheetName val="Anx-U(Water_tank_)20"/>
      <sheetName val="Anx-V_(Guard_House)20"/>
      <sheetName val="COSTING_(import)17"/>
      <sheetName val="SchA_220kV_Line17"/>
      <sheetName val="Sch_220kV_Line_Telecom17"/>
      <sheetName val="SCH-B_LINE17"/>
      <sheetName val="SCH-B_Civil_Line17"/>
      <sheetName val="STN_WISE_EMR17"/>
      <sheetName val="Anex-1_Con_Load17"/>
      <sheetName val="Leg_1-117"/>
      <sheetName val="Load_Details(B2)16"/>
      <sheetName val="BREAKUP_OF_OIL15"/>
      <sheetName val="Form_615"/>
      <sheetName val="R_Hrs__Since_Comm9"/>
      <sheetName val="SECONDARY_DESIGN9"/>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sheetData sheetId="205"/>
      <sheetData sheetId="206"/>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2)"/>
      <sheetName val="CAL"/>
      <sheetName val="PACK (B)"/>
      <sheetName val="DSLP Calculations-my R.A"/>
      <sheetName val="Fee Rate Summary"/>
      <sheetName val="TABLES"/>
      <sheetName val="Design"/>
      <sheetName val="Report"/>
      <sheetName val="Coalmine"/>
      <sheetName val="data"/>
      <sheetName val="Sheet2"/>
      <sheetName val="Code"/>
      <sheetName val="SCHEDULE-3B"/>
      <sheetName val="BHANDUP"/>
      <sheetName val="Dom"/>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MAT"/>
      <sheetName val="COV"/>
      <sheetName val="=POP"/>
      <sheetName val="CW General Summary "/>
      <sheetName val="R"/>
      <sheetName val="CASH-FLOW"/>
      <sheetName val="A1-Continuous"/>
      <sheetName val="Sheet1"/>
      <sheetName val="girder"/>
      <sheetName val="Pricing "/>
      <sheetName val="STRIP Sizing"/>
      <sheetName val="SDH"/>
      <sheetName val="Anex-1 Con Load"/>
      <sheetName val="SPT vs PHI"/>
      <sheetName val="Basis"/>
      <sheetName val="IDCCALHYD-GOO"/>
      <sheetName val="pile Fabrication"/>
      <sheetName val="C1C2"/>
      <sheetName val="LIFE &amp; REP PROVN"/>
      <sheetName val="O&amp;M CREW"/>
      <sheetName val="4&quo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_I_Porbandar_to_bhiladi"/>
      <sheetName val="AnaLOT1"/>
      <sheetName val="Quotations"/>
      <sheetName val="Cost of O &amp; O"/>
      <sheetName val="Equipment Output"/>
      <sheetName val="Material Rate Analysis"/>
      <sheetName val="Labour"/>
      <sheetName val="Mix Design"/>
      <sheetName val="Quantity-Stones"/>
      <sheetName val="abstr"/>
      <sheetName val="Temp"/>
      <sheetName val="Salary"/>
      <sheetName val="Site_Running"/>
      <sheetName val="Finance"/>
      <sheetName val="Travel"/>
      <sheetName val="Accom"/>
      <sheetName val="LOT-SW.1"/>
      <sheetName val="dBase"/>
      <sheetName val="PROCTOR"/>
    </sheetNames>
    <sheetDataSet>
      <sheetData sheetId="0" refreshError="1"/>
      <sheetData sheetId="1" refreshError="1"/>
      <sheetData sheetId="2" refreshError="1"/>
      <sheetData sheetId="3" refreshError="1">
        <row r="7">
          <cell r="F7">
            <v>15.405063291139241</v>
          </cell>
        </row>
        <row r="9">
          <cell r="F9">
            <v>20.627118644067796</v>
          </cell>
        </row>
        <row r="10">
          <cell r="F10">
            <v>20.627118644067796</v>
          </cell>
        </row>
        <row r="14">
          <cell r="F14">
            <v>16.399999999999999</v>
          </cell>
        </row>
        <row r="15">
          <cell r="F15">
            <v>23.428571428571427</v>
          </cell>
        </row>
        <row r="17">
          <cell r="F17">
            <v>25.894736842105264</v>
          </cell>
        </row>
        <row r="18">
          <cell r="F18">
            <v>25.894736842105264</v>
          </cell>
        </row>
        <row r="23">
          <cell r="F23">
            <v>0.9966666666666667</v>
          </cell>
        </row>
        <row r="27">
          <cell r="F27">
            <v>27.226666666666667</v>
          </cell>
        </row>
        <row r="28">
          <cell r="F28">
            <v>1666.6666666666667</v>
          </cell>
        </row>
        <row r="29">
          <cell r="F29">
            <v>100</v>
          </cell>
        </row>
        <row r="31">
          <cell r="F31">
            <v>200</v>
          </cell>
        </row>
        <row r="32">
          <cell r="F32">
            <v>35</v>
          </cell>
        </row>
        <row r="34">
          <cell r="F34">
            <v>1000</v>
          </cell>
        </row>
        <row r="35">
          <cell r="F35">
            <v>200</v>
          </cell>
        </row>
        <row r="39">
          <cell r="F39">
            <v>100</v>
          </cell>
        </row>
        <row r="40">
          <cell r="F40">
            <v>40</v>
          </cell>
        </row>
        <row r="41">
          <cell r="F41">
            <v>60</v>
          </cell>
        </row>
        <row r="42">
          <cell r="F42">
            <v>44</v>
          </cell>
        </row>
      </sheetData>
      <sheetData sheetId="4" refreshError="1"/>
      <sheetData sheetId="5" refreshError="1"/>
      <sheetData sheetId="6" refreshError="1"/>
      <sheetData sheetId="7" refreshError="1">
        <row r="11">
          <cell r="P11">
            <v>1297</v>
          </cell>
        </row>
        <row r="12">
          <cell r="P12">
            <v>1774</v>
          </cell>
        </row>
        <row r="13">
          <cell r="P13">
            <v>1655</v>
          </cell>
        </row>
        <row r="15">
          <cell r="P15">
            <v>1774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nalysis"/>
      <sheetName val="Cost of O &amp; O"/>
      <sheetName val="Material Rate Analysis"/>
      <sheetName val="Mix Design"/>
      <sheetName val="Equipment Output"/>
      <sheetName val="Material Consumption"/>
      <sheetName val="WORKING"/>
      <sheetName val="ANAL-PIPE LINE"/>
      <sheetName val="MS Pipe Working"/>
    </sheetNames>
    <sheetDataSet>
      <sheetData sheetId="0"/>
      <sheetData sheetId="1"/>
      <sheetData sheetId="2"/>
      <sheetData sheetId="3"/>
      <sheetData sheetId="4" refreshError="1">
        <row r="12">
          <cell r="P12">
            <v>1311</v>
          </cell>
        </row>
      </sheetData>
      <sheetData sheetId="5"/>
      <sheetData sheetId="6"/>
      <sheetData sheetId="7" refreshError="1"/>
      <sheetData sheetId="8" refreshError="1"/>
      <sheetData sheetId="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BOQ_2"/>
      <sheetName val="Analysis"/>
      <sheetName val="Cost of O &amp; O"/>
      <sheetName val="Material Rate Analysis"/>
      <sheetName val="Mix Design"/>
      <sheetName val="Equipment Output"/>
      <sheetName val="Material Consumption"/>
      <sheetName val="WORKING_2"/>
    </sheetNames>
    <sheetDataSet>
      <sheetData sheetId="0"/>
      <sheetData sheetId="1" refreshError="1"/>
      <sheetData sheetId="2"/>
      <sheetData sheetId="3"/>
      <sheetData sheetId="4" refreshError="1"/>
      <sheetData sheetId="5" refreshError="1">
        <row r="11">
          <cell r="P11">
            <v>1056</v>
          </cell>
        </row>
        <row r="13">
          <cell r="P13">
            <v>1406</v>
          </cell>
        </row>
        <row r="14">
          <cell r="P14">
            <v>1565</v>
          </cell>
        </row>
      </sheetData>
      <sheetData sheetId="6"/>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Lab"/>
      <sheetName val="office"/>
      <sheetName val="Material&amp;equipment"/>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Sheet1"/>
      <sheetName val="BH 12-11-10-13"/>
      <sheetName val="BH 12-11-10-9"/>
      <sheetName val="BH 36-15-37"/>
      <sheetName val="BH 16-35-25-17"/>
      <sheetName val="BH 35-25-17"/>
      <sheetName val="Sheet1 (2)"/>
      <sheetName val="Sheet2"/>
      <sheetName val="Boq"/>
      <sheetName val="Rate Analysis"/>
      <sheetName val="SPT_vs_PHI"/>
      <sheetName val="glass_project_concrete"/>
      <sheetName val="glass_project_reift"/>
      <sheetName val="glass_project_indices"/>
      <sheetName val="FitOutConfCentre"/>
      <sheetName val="Summary 0506"/>
      <sheetName val="Summary 0607- 31.MAR"/>
      <sheetName val="#REF!"/>
      <sheetName val="Qty"/>
      <sheetName val="sept-plan"/>
      <sheetName val="Table10"/>
      <sheetName val="Table11"/>
      <sheetName val="Table12"/>
      <sheetName val="Table9"/>
      <sheetName val="Other"/>
      <sheetName val="Summary"/>
      <sheetName val="Spt-BH"/>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Civil Boq"/>
      <sheetName val="Pile cap"/>
      <sheetName val="PRECAST lightconc-II"/>
      <sheetName val="d-safe DELUXE"/>
      <sheetName val="Publicbuilding"/>
      <sheetName val="FT-05-02IsoBOM"/>
      <sheetName val="Mix Design"/>
      <sheetName val="std-rates"/>
      <sheetName val="8"/>
      <sheetName val="GBW"/>
      <sheetName val="Sheet3"/>
      <sheetName val="Flight-1"/>
      <sheetName val="Legal Risk Analysis"/>
      <sheetName val="V.O.4 - PCC Qty"/>
      <sheetName val="RCC,Ret. Wall"/>
      <sheetName val="Form 6"/>
      <sheetName val="PointNo.5"/>
      <sheetName val="Load Details-220kV"/>
      <sheetName val="dummy"/>
      <sheetName val="Design"/>
      <sheetName val="WWR"/>
      <sheetName val="TBAL9697 -group wise  sdpl"/>
      <sheetName val="Abstract Sheet"/>
      <sheetName val="BLK2"/>
      <sheetName val="BLK3"/>
      <sheetName val="E &amp; R"/>
      <sheetName val="radar"/>
      <sheetName val="UG"/>
      <sheetName val="Break up Sheet"/>
      <sheetName val="Fill this out first..."/>
      <sheetName val="LABOUR"/>
      <sheetName val="REVISED4A PROG PERF-SITE 1"/>
      <sheetName val="PRRM Dashboard"/>
      <sheetName val="Mappings"/>
      <sheetName val="BOQ_Direct_selling cost"/>
      <sheetName val="BOQ (2)"/>
      <sheetName val="CABLE DATA"/>
      <sheetName val="beam-reinft-IIInd floor"/>
      <sheetName val="Stock-II"/>
      <sheetName val="R20_R30_work"/>
      <sheetName val="Input"/>
      <sheetName val="Activity"/>
      <sheetName val="Staff Acco."/>
      <sheetName val="Crew"/>
      <sheetName val="Piping"/>
      <sheetName val="Pipe Supports"/>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A-General"/>
      <sheetName val="Rev S1 Abstract"/>
      <sheetName val="Quantity Abstract"/>
      <sheetName val="INPUT SHEET"/>
      <sheetName val="RES-PLANNING"/>
      <sheetName val="final abstract"/>
      <sheetName val=""/>
      <sheetName val="Abstract"/>
      <sheetName val="M-Book for Conc"/>
      <sheetName val="M-Book for FW"/>
      <sheetName val="BS1"/>
      <sheetName val="#REF"/>
      <sheetName val="RA"/>
      <sheetName val="11-hsd"/>
      <sheetName val="13-septic"/>
      <sheetName val="7-ug"/>
      <sheetName val="2-utility"/>
      <sheetName val="18-misc"/>
      <sheetName val="5-pipe"/>
      <sheetName val="Summary_0506"/>
      <sheetName val="Summary_0607-_31_MAR"/>
      <sheetName val="Form_6"/>
      <sheetName val="Supplier"/>
      <sheetName val="VCH-SLC"/>
      <sheetName val="Parapet"/>
      <sheetName val="sheet6"/>
      <sheetName val="RA-markate"/>
      <sheetName val="Footings"/>
      <sheetName val="B@__x005f_x005f_x005f_x0000__x005f_x005f_x005f_x0004_@_"/>
      <sheetName val="Project Budget Worksheet"/>
      <sheetName val="COLUMN"/>
      <sheetName val="B@_"/>
      <sheetName val="B@___x005f_x0004_@_____$__"/>
      <sheetName val="Sump"/>
      <sheetName val="cubes_M20"/>
      <sheetName val="BOQ -II ph 2"/>
      <sheetName val="switch"/>
      <sheetName val="Fee Rate Summary"/>
      <sheetName val="STAFFSCHED "/>
      <sheetName val="SUMM"/>
      <sheetName val="DADAN-1"/>
      <sheetName val="Macro1"/>
      <sheetName val="d-safe specs"/>
      <sheetName val="class &amp; category"/>
      <sheetName val="Rein-Final (Ph 1+Ph2)"/>
      <sheetName val="Cost_any"/>
      <sheetName val="Process"/>
      <sheetName val="pt_cw"/>
      <sheetName val="Metso - Forth &amp; Slurry 11.02.10"/>
      <sheetName val="1"/>
      <sheetName val="India F&amp;S Template"/>
      <sheetName val="Lead"/>
      <sheetName val="Quote Sheet"/>
      <sheetName val="220 11  BS "/>
      <sheetName val="Site wise NADs"/>
      <sheetName val="RA RCC F"/>
      <sheetName val="BHANDUP"/>
      <sheetName val="LT Motor catalog"/>
      <sheetName val="Cable cat"/>
      <sheetName val="FUNDFLOW"/>
      <sheetName val="Formulas"/>
      <sheetName val="NPV"/>
      <sheetName val="Stress Calculation"/>
      <sheetName val="SPT_vs_PHI2"/>
      <sheetName val="glass_project_concrete2"/>
      <sheetName val="glass_project_reift2"/>
      <sheetName val="glass_project_indices2"/>
      <sheetName val="BH_12-11-10-131"/>
      <sheetName val="BH_12-11-10-91"/>
      <sheetName val="BH_36-15-371"/>
      <sheetName val="BH_16-35-25-171"/>
      <sheetName val="BH_35-25-171"/>
      <sheetName val="Sheet1_(2)1"/>
      <sheetName val="SBC-BH_191"/>
      <sheetName val="Rate_Analysis1"/>
      <sheetName val="Civil_Boq"/>
      <sheetName val="Pile_cap"/>
      <sheetName val="PRECAST_lightconc-II"/>
      <sheetName val="d-safe_DELUXE"/>
      <sheetName val="Mix_Design"/>
      <sheetName val="RCC,Ret__Wall"/>
      <sheetName val="PointNo_5"/>
      <sheetName val="TBAL9697_-group_wise__sdpl"/>
      <sheetName val="Abstract_Sheet"/>
      <sheetName val="E_&amp;_R"/>
      <sheetName val="Legal_Risk_Analysis"/>
      <sheetName val="Break_up_Sheet"/>
      <sheetName val="V_O_4_-_PCC_Qty"/>
      <sheetName val="maingirder"/>
      <sheetName val="basic-data"/>
      <sheetName val="p&amp;m"/>
      <sheetName val="x-items"/>
      <sheetName val="precast RC element"/>
      <sheetName val="AOR"/>
      <sheetName val="3"/>
      <sheetName val="attach(2)"/>
      <sheetName val="T&amp;M"/>
      <sheetName val="Summary_05061"/>
      <sheetName val="Summary_0607-_31_MAR1"/>
      <sheetName val="Form_61"/>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col-reinft1"/>
      <sheetName val="SSR &amp; NSSR Market final"/>
      <sheetName val="Qty-Opt1"/>
      <sheetName val="合成単価作成表-BLDG"/>
      <sheetName val="Title"/>
      <sheetName val="Headings"/>
      <sheetName val="Costing"/>
      <sheetName val="SOR"/>
      <sheetName val="PriceSummary"/>
      <sheetName val="Build-up"/>
      <sheetName val="Cal"/>
      <sheetName val="Data"/>
      <sheetName val="Voucher"/>
      <sheetName val="Materials Cost(PCC)"/>
      <sheetName val="2gii"/>
      <sheetName val="B@___x005f_x005f_x005f_x0004_@_____$__"/>
      <sheetName val="B@__x005f_x005f_x005f_x005f_x005f_x005f_x005f_x0000__x0"/>
      <sheetName val="B@_@__$"/>
      <sheetName val="MGS"/>
      <sheetName val="Coefficients"/>
      <sheetName val="IS3370"/>
      <sheetName val="IS456"/>
      <sheetName val="Detail"/>
      <sheetName val="Basicrates"/>
      <sheetName val="EDWise"/>
      <sheetName val="ComboSheet"/>
      <sheetName val="Direct cost shed A-2 "/>
      <sheetName val="Staff Forecast spread"/>
      <sheetName val="B@__x005f_x0000__x005f_x0004_@_x005f_x0000__x0000"/>
      <sheetName val="Abstract for Variation"/>
      <sheetName val="LBD VARIATION"/>
      <sheetName val="inWords"/>
      <sheetName val="Report"/>
      <sheetName val="Inputs &amp; Summary Output"/>
      <sheetName val="Broad Refresher Model"/>
      <sheetName val="B@___x0004_@_____$__"/>
      <sheetName val="B@["/>
      <sheetName val="B@[_x005f_x0000__x005f_x0004_@_x005f_x0000__x0000"/>
      <sheetName val="B@__x0000__x0004_@_x0000__x0000"/>
      <sheetName val="B@__x005f_x0000__x005f_x0004_@_"/>
      <sheetName val="Debits as on 12.04.08"/>
      <sheetName val="Cost of O &amp; O"/>
      <sheetName val="Back"/>
      <sheetName val="C"/>
      <sheetName val="B"/>
      <sheetName val="Mx1012a"/>
      <sheetName val="BLOCK-E"/>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B@[_x005f_x005f_x005f_x0000__x005f_x005f_x005f_x0004_@_"/>
      <sheetName val="재1"/>
      <sheetName val="SubmitCal"/>
      <sheetName val="B@__x005f_x0000__x005f_x0004_@_x005f_x0000___$_x0"/>
      <sheetName val="Assmpns"/>
      <sheetName val="Material List "/>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PT_vs_PHI3"/>
      <sheetName val="glass_project_concrete3"/>
      <sheetName val="glass_project_reift3"/>
      <sheetName val="glass_project_indices3"/>
      <sheetName val="SBC-BH_192"/>
      <sheetName val="Rate_Analysis2"/>
      <sheetName val="Summary_05062"/>
      <sheetName val="Summary_0607-_31_MAR2"/>
      <sheetName val="Civil_Boq1"/>
      <sheetName val="Pile_cap1"/>
      <sheetName val="V_O_4_-_PCC_Qty1"/>
      <sheetName val="TBAL9697_-group_wise__sdpl1"/>
      <sheetName val="Abstract_Sheet1"/>
      <sheetName val="Legal_Risk_Analysis1"/>
      <sheetName val="BH_12-11-10-132"/>
      <sheetName val="BH_12-11-10-92"/>
      <sheetName val="BH_36-15-372"/>
      <sheetName val="BH_16-35-25-172"/>
      <sheetName val="BH_35-25-172"/>
      <sheetName val="Sheet1_(2)2"/>
      <sheetName val="PRECAST_lightconc-II1"/>
      <sheetName val="Mix_Design1"/>
      <sheetName val="d-safe_DELUXE1"/>
      <sheetName val="RCC,Ret__Wall1"/>
      <sheetName val="Form_62"/>
      <sheetName val="PointNo_51"/>
      <sheetName val="E_&amp;_R1"/>
      <sheetName val="Break_up_Sheet1"/>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Metso_-_Forth_&amp;_Slurry_11_02_10"/>
      <sheetName val="BOQ_-II_ph_21"/>
      <sheetName val="Fee_Rate_Summary"/>
      <sheetName val="STAFFSCHED_"/>
      <sheetName val="d-safe_specs"/>
      <sheetName val="class_&amp;_category"/>
      <sheetName val="Rein-Final_(Ph_1+Ph2)"/>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Fill_this_out_first___2"/>
      <sheetName val="REVISED4A_PROG_PERF-SITE_12"/>
      <sheetName val="BOQ_(2)2"/>
      <sheetName val="BOQ_Direct_selling_cost2"/>
      <sheetName val="CABLE_DATA2"/>
      <sheetName val="Staff_Acco_2"/>
      <sheetName val="Pipe_Supports2"/>
      <sheetName val="Names&amp;Cases"/>
      <sheetName val="Control"/>
      <sheetName val="Assumptions"/>
      <sheetName val="ASS"/>
      <sheetName val="Summary_output"/>
      <sheetName val="Fin__Assumpt__-_Sensitivities"/>
      <sheetName val="GUT_(2)"/>
      <sheetName val="Data_Input"/>
      <sheetName val="Cases"/>
      <sheetName val="ACE-OUT"/>
      <sheetName val="WORK_TABLE"/>
      <sheetName val="PCC"/>
      <sheetName val="FOOTING"/>
      <sheetName val="COLUMNS"/>
      <sheetName val="02"/>
      <sheetName val="03"/>
      <sheetName val="04"/>
      <sheetName val="05"/>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Stress_Calculation"/>
      <sheetName val="Stress_Calculation1"/>
      <sheetName val="Material "/>
      <sheetName val="Labour &amp; Plant"/>
      <sheetName val="Materials Cost"/>
      <sheetName val="ELECT"/>
      <sheetName val="pr.cal"/>
      <sheetName val="Tees"/>
      <sheetName val="TRF details"/>
      <sheetName val="TABLES"/>
      <sheetName val="Fin Sum"/>
      <sheetName val="SàQa_x0005_@_x0000__x0000__x0000_²"/>
      <sheetName val="upa"/>
      <sheetName val="Joints"/>
      <sheetName val="2.2 띠장의 설계"/>
      <sheetName val="HVAC"/>
      <sheetName val="precast_RC_element"/>
      <sheetName val="Abstract_for_Variation"/>
      <sheetName val="LBD_VARIATION"/>
      <sheetName val="LT_Motor_catalog"/>
      <sheetName val="Cable_cat"/>
      <sheetName val="PRRM_Dashboard"/>
      <sheetName val="database"/>
      <sheetName val="ISA"/>
      <sheetName val="Works - Quote Sheet"/>
      <sheetName val="measurement"/>
      <sheetName val="B@___x005f_x005f_x005f_x005f_x005f_x005f_x005f_x0004_@_"/>
      <sheetName val="B@__x005f_x005f_x005f_x005f_x005f_x005f_x005f_x005f_x00"/>
      <sheetName val="PL Inst RA 12"/>
      <sheetName val="estimate"/>
      <sheetName val="Havells  LT (XLPE)"/>
      <sheetName val="PL-ST-6"/>
      <sheetName val="bricks"/>
      <sheetName val="Coalmine"/>
      <sheetName val="PACK (B)"/>
      <sheetName val="Code"/>
      <sheetName val="LANGUAGE"/>
      <sheetName val="Materials_Cost(PCC)"/>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_x005f_x005f_x005f_x005f_x005f_x005f_x005f_x005f_x0"/>
      <sheetName val=" AT-1-220 "/>
      <sheetName val=" BC-220"/>
      <sheetName val="Components"/>
      <sheetName val="DETAILED  BOQ"/>
      <sheetName val="IO List"/>
      <sheetName val="B@__x0000__x0004_@_x0000___$_x0"/>
      <sheetName val="B@__x005f_x005f_x005f_x0000__x0"/>
      <sheetName val="B@___x0004_@___$_"/>
      <sheetName val="FT-05-02Is-_x0000_5y"/>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B@___x005f_x005f_x005f_x0004_@_"/>
      <sheetName val="B@__x005f_x005f_x005f_x005f_x00"/>
      <sheetName val="Staff_Forecast_spread"/>
      <sheetName val="Direct_cost_shed_A-2_"/>
      <sheetName val="Intro"/>
      <sheetName val="C1C2"/>
      <sheetName val="LIFE &amp; REP PROVN"/>
      <sheetName val="O&amp;M CREW"/>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2 BHK"/>
      <sheetName val="BALANCE-IOTL "/>
      <sheetName val="4NEXRA"/>
      <sheetName val=" "/>
      <sheetName val="Basic Rates"/>
      <sheetName val="activit-graph  "/>
      <sheetName val="syndicate codes"/>
      <sheetName val="Pipe_SupportÈ"/>
      <sheetName val="HDPE"/>
      <sheetName val="DI"/>
      <sheetName val="pvc"/>
      <sheetName val="Steel-Circular"/>
      <sheetName val="Material_"/>
      <sheetName val="Labour_&amp;_Plant"/>
      <sheetName val="pr_cal"/>
      <sheetName val="TRF_details"/>
      <sheetName val="Materials_Cost"/>
      <sheetName val="Civil-works"/>
      <sheetName val="ALL"/>
      <sheetName val="ANAL"/>
      <sheetName val="Basic Rate"/>
      <sheetName val="INFLUENCES ON GM"/>
      <sheetName val="SàQa_x0005_@"/>
      <sheetName val="Steel Payment Doc"/>
      <sheetName val="電気設備表"/>
      <sheetName val="Mat.Cost"/>
      <sheetName val="Ins &amp; Bonds"/>
      <sheetName val="Site facilities"/>
      <sheetName val="Clients Requirements"/>
      <sheetName val="DB_ET200(R. A)"/>
      <sheetName val="LTG-STG"/>
      <sheetName val="para"/>
      <sheetName val="kppl pl"/>
      <sheetName val="1.01 (a)"/>
      <sheetName val="Ra  stair"/>
      <sheetName val="石炭性状"/>
      <sheetName val="SP&amp;ST 제출가"/>
      <sheetName val="산업"/>
      <sheetName val="제출계산서"/>
      <sheetName val="공사내역"/>
      <sheetName val="eq_data"/>
      <sheetName val="가격분석@1100(990104)"/>
      <sheetName val="Escalation"/>
      <sheetName val="예가표"/>
      <sheetName val="TASKRSRC"/>
      <sheetName val="钢筋"/>
      <sheetName val="inter"/>
      <sheetName val="SàQa_x005f_x0005_@_x005f_x0000__x005f_x0000__x000"/>
      <sheetName val="간접비내역-1"/>
      <sheetName val="Vind - BtB"/>
      <sheetName val="BTB"/>
      <sheetName val="cf"/>
      <sheetName val="orders"/>
      <sheetName val="R2"/>
      <sheetName val="OVERHEADS"/>
      <sheetName val="[Spt-BH.xls][Spt-BH.xls]B@[_x0000__x0004_@_x0000_"/>
      <sheetName val="[Spt-BH.xls][Spt-BH.xls]B@[?_x0004_@?"/>
      <sheetName val="B@_?_x0004_@?_x0000"/>
      <sheetName val="DM tANK Allow"/>
      <sheetName val="CGL"/>
      <sheetName val="[Spt-BH.xls][Spt-BH.xls]B@[?@??"/>
      <sheetName val="PG-DIA.SEA"/>
      <sheetName val="[Spt-BH.xls][Spt-BH.xls]_Spt__6"/>
      <sheetName val="[Spt-BH.xls][Spt-BH.xls]B____22"/>
      <sheetName val="[Spt-BH.xls][Spt-BH.xls]B____23"/>
      <sheetName val="[Spt-BH.xls][Spt-BH.xls]B____24"/>
      <sheetName val="[Spt-BH.xls][Spt-BH.xls]_Spt__7"/>
      <sheetName val="[Spt-BH.xls][Spt-BH.xls]B____25"/>
      <sheetName val="[Spt-BH.xls][Spt-BH.xls]B____26"/>
      <sheetName val="[Spt-BH.xls][Spt-BH.xls]_Spt__2"/>
      <sheetName val="[Spt-BH.xls][Spt-BH.xls]B_____2"/>
      <sheetName val="[Spt-BH.xls][Spt-BH.xls]B_____3"/>
      <sheetName val="[Spt-BH.xls][Spt-BH.xls]B_____4"/>
      <sheetName val="[Spt-BH.xls][Spt-BH.xls]_Spt__3"/>
      <sheetName val="[Spt-BH.xls][Spt-BH.xls]B_____5"/>
      <sheetName val="[Spt-BH.xls][Spt-BH.xls]B_____6"/>
      <sheetName val="[Spt-BH.xls][Spt-BH.xls]B_____7"/>
      <sheetName val="[Spt-BH.xls][Spt-BH.xls]B_____8"/>
      <sheetName val="[Spt-BH.xls][Spt-BH.xls]B_____9"/>
      <sheetName val="[Spt-BH.xls][Spt-BH.xls]_Spt__4"/>
      <sheetName val="[Spt-BH.xls][Spt-BH.xls]B____10"/>
      <sheetName val="[Spt-BH.xls][Spt-BH.xls]B____11"/>
      <sheetName val="[Spt-BH.xls][Spt-BH.xls]B____12"/>
      <sheetName val="[Spt-BH.xls][Spt-BH.xls]B____13"/>
      <sheetName val="[Spt-BH.xls][Spt-BH.xls]B____14"/>
      <sheetName val="[Spt-BH.xls][Spt-BH.xls]B____15"/>
      <sheetName val="[Spt-BH.xls][Spt-BH.xls]B____16"/>
      <sheetName val="[Spt-BH.xls][Spt-BH.xls]_Spt__5"/>
      <sheetName val="[Spt-BH.xls][Spt-BH.xls]B____17"/>
      <sheetName val="[Spt-BH.xls][Spt-BH.xls]B____18"/>
      <sheetName val="[Spt-BH.xls][Spt-BH.xls]B____19"/>
      <sheetName val="[Spt-BH.xls][Spt-BH.xls]B____20"/>
      <sheetName val="[Spt-BH.xls][Spt-BH.xls]B____21"/>
      <sheetName val="[Spt-BH.xls][Spt-BH.xls]_Spt__8"/>
      <sheetName val="[Spt-BH.xls][Spt-BH.xls]B____27"/>
      <sheetName val="[Spt-BH.xls][Spt-BH.xls]B____28"/>
      <sheetName val="[Spt-BH.xls][Spt-BH.xls]B____29"/>
      <sheetName val="[Spt-BH.xls][Spt-BH.xls]_Spt__9"/>
      <sheetName val="[Spt-BH.xls][Spt-BH.xls]B____30"/>
      <sheetName val="[Spt-BH.xls][Spt-BH.xls]B____31"/>
      <sheetName val="[Spt-BH.xls][Spt-BH.xls][Spt-BH"/>
      <sheetName val="LIST-SUB-CON"/>
      <sheetName val="commercial"/>
      <sheetName val="Tender Appraisal"/>
      <sheetName val="[Spt-BH.xls][Spt-BH.xls]_Spt_13"/>
      <sheetName val="[Spt-BH.xls][Spt-BH.xls]B____45"/>
      <sheetName val="[Spt-BH.xls][Spt-BH.xls]B____46"/>
      <sheetName val="[Spt-BH.xls][Spt-BH.xls]B____40"/>
      <sheetName val="[Spt-BH.xls][Spt-BH.xls]B____41"/>
      <sheetName val="[Spt-BH.xls][Spt-BH.xls]B____42"/>
      <sheetName val="[Spt-BH.xls][Spt-BH.xls]_Spt_14"/>
      <sheetName val="[Spt-BH.xls][Spt-BH.xls]B____43"/>
      <sheetName val="[Spt-BH.xls][Spt-BH.xls]B____44"/>
      <sheetName val="[Spt-BH.xls][Spt-BH.xls]B____47"/>
      <sheetName val="[Spt-BH.xls][Spt-BH.xls]_Spt_15"/>
      <sheetName val="[Spt-BH.xls][Spt-BH.xls]B____48"/>
      <sheetName val="[Spt-BH.xls][Spt-BH.xls]B____49"/>
      <sheetName val="[Spt-BH.xls][Spt-BH.xls]_Spt_10"/>
      <sheetName val="[Spt-BH.xls][Spt-BH.xls]_Spt_11"/>
      <sheetName val="[Spt-BH.xls][Spt-BH.xls]B____32"/>
      <sheetName val="[Spt-BH.xls][Spt-BH.xls]B____33"/>
      <sheetName val="[Spt-BH.xls][Spt-BH.xls]B____34"/>
      <sheetName val="[Spt-BH.xls][Spt-BH.xls]_Spt_12"/>
      <sheetName val="[Spt-BH.xls][Spt-BH.xls]B____35"/>
      <sheetName val="[Spt-BH.xls][Spt-BH.xls]B____36"/>
      <sheetName val="[Spt-BH.xls][Spt-BH.xls]B____37"/>
      <sheetName val="[Spt-BH.xls][Spt-BH.xls]B____38"/>
      <sheetName val="[Spt-BH.xls][Spt-BH.xls]B____39"/>
      <sheetName val="[Spt-BH.xls][Spt-BH.xls]_Spt_16"/>
      <sheetName val="[Spt-BH.xls]B____x005f_x0004________2"/>
      <sheetName val="[Spt-BH.xls]B___x005f_x0000__x005f_x0004__2"/>
      <sheetName val="Rates"/>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Legend"/>
      <sheetName val="SàQa_x0005_@_x0000__x0000__x000"/>
      <sheetName val="B@___x005f_x005f_x005f_x005f_x0"/>
      <sheetName val="MASTER_RATE ANALYSIS"/>
      <sheetName val="Labour Rate "/>
      <sheetName val="(M+L)"/>
      <sheetName val="foot-slab reinft"/>
      <sheetName val="Pay_Sep06"/>
      <sheetName val="GR.slab-reinft"/>
      <sheetName val="매크로"/>
      <sheetName val="見積書"/>
      <sheetName val="Data sheet"/>
      <sheetName val="BPL"/>
      <sheetName val="FT-05-02Is-5y"/>
      <sheetName val="Abstract_for_Variation1"/>
      <sheetName val="LBD_VARIATION1"/>
      <sheetName val="LT_Motor_catalog1"/>
      <sheetName val="Cable_cat1"/>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Spt-BH.xls][Spt-BH.xls]B@[?_x0"/>
      <sheetName val="[Spt-BH.xls]B@[_x005f_x0000__x005f_x0004_@_"/>
      <sheetName val="st"/>
      <sheetName val="2_2_띠장의_설계"/>
      <sheetName val="2_2_띠장의_설계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B@__x005f_x005f_x005f_x005F_x005f_x0000__x0"/>
      <sheetName val="PANEL ANNEXURE"/>
      <sheetName val="B@___x0004_@__x0000"/>
      <sheetName val="SILICATE"/>
      <sheetName val="FT-05-02Is-"/>
      <sheetName val="[Spt-BH.xls][Spt-BH.xls]B@["/>
      <sheetName val="[Spt-BH.xls][Spt-BH.xls]B____50"/>
      <sheetName val="[Spt-BH.xls][Spt-BH.xls]B____51"/>
      <sheetName val="[Spt-BH.xls]B____x005f_x0004________3"/>
      <sheetName val="[Spt-BH.xls]B___x005f_x0000__x005f_x0004__3"/>
      <sheetName val="girder"/>
      <sheetName val="Rocker"/>
      <sheetName val="wt"/>
      <sheetName val="[Spt-BH.xls]B____x005f_x0004________4"/>
      <sheetName val="[Spt-BH.xls]B___x005f_x0000__x005f_x0004__4"/>
      <sheetName val="CPIPE"/>
      <sheetName val="conc-foot-gradeslab"/>
      <sheetName val="TMT STEEL"/>
      <sheetName val="95삼성급(본사)"/>
      <sheetName val="BQ List"/>
      <sheetName val="ENCL9"/>
      <sheetName val="SàQa_x005f_x0005_@_x005f_x0000_"/>
      <sheetName val="Extra Item"/>
      <sheetName val="[Spt-BH.xls][Spt-BH.xls]_Spt_19"/>
      <sheetName val="[Spt-BH.xls][Spt-BH.xls]B____80"/>
      <sheetName val="[Spt-BH.xls][Spt-BH.xls]B____81"/>
      <sheetName val="[Spt-BH.xls][Spt-BH.xls]B____82"/>
      <sheetName val="[Spt-BH.xls][Spt-BH.xls]_Spt_47"/>
      <sheetName val="[Spt-BH.xls][Spt-BH.xls]B____83"/>
      <sheetName val="[Spt-BH.xls][Spt-BH.xls]B____84"/>
      <sheetName val="[Spt-BH.xls][Spt-BH.xls]B____85"/>
      <sheetName val="[Spt-BH.xls][Spt-BH.xls]B___196"/>
      <sheetName val="[Spt-BH.xls][Spt-BH.xls]B___197"/>
      <sheetName val="[Spt-BH.xls][Spt-BH.xls]_Spt_48"/>
      <sheetName val="[Spt-BH.xls][Spt-BH.xls]B___198"/>
      <sheetName val="[Spt-BH.xls][Spt-BH.xls]B___199"/>
      <sheetName val="[Spt-BH.xls][Spt-BH.xls]B___200"/>
      <sheetName val="[Spt-BH.xls]B____x005f_x0004________7"/>
      <sheetName val="[Spt-BH.xls]B___x005f_x0000__x005f_x0004__7"/>
      <sheetName val="[Spt-BH.xls][Spt-BH.xls]B___201"/>
      <sheetName val="[Spt-BH.xls][Spt-BH.xls]B____52"/>
      <sheetName val="[Spt-BH.xls][Spt-BH.xls]B____53"/>
      <sheetName val="[Spt-BH.xls][Spt-BH.xls]B____54"/>
      <sheetName val="[Spt-BH.xls][Spt-BH.xls]B____55"/>
      <sheetName val="[Spt-BH.xls][Spt-BH.xls]B____56"/>
      <sheetName val="[Spt-BH.xls][Spt-BH.xls]B____57"/>
      <sheetName val="[Spt-BH.xls][Spt-BH.xls]B____58"/>
      <sheetName val="[Spt-BH.xls][Spt-BH.xls]B____59"/>
      <sheetName val="[Spt-BH.xls][Spt-BH.xls]B____60"/>
      <sheetName val="[Spt-BH.xls][Spt-BH.xls]B____61"/>
      <sheetName val="[Spt-BH.xls][Spt-BH.xls]_Spt_17"/>
      <sheetName val="[Spt-BH.xls][Spt-BH.xls]B____68"/>
      <sheetName val="[Spt-BH.xls][Spt-BH.xls]B____69"/>
      <sheetName val="[Spt-BH.xls][Spt-BH.xls]_Spt_18"/>
      <sheetName val="[Spt-BH.xls][Spt-BH.xls]B____70"/>
      <sheetName val="[Spt-BH.xls][Spt-BH.xls]B____71"/>
      <sheetName val="[Spt-BH.xls][Spt-BH.xls]B____72"/>
      <sheetName val="[Spt-BH.xls][Spt-BH.xls]B____73"/>
      <sheetName val="[Spt-BH.xls][Spt-BH.xls]B____74"/>
      <sheetName val="[Spt-BH.xls][Spt-BH.xls]B____75"/>
      <sheetName val="[Spt-BH.xls][Spt-BH.xls]B____76"/>
      <sheetName val="[Spt-BH.xls][Spt-BH.xls]B____77"/>
      <sheetName val="[Spt-BH.xls][Spt-BH.xls]B____78"/>
      <sheetName val="[Spt-BH.xls]B____x005f_x0004________6"/>
      <sheetName val="[Spt-BH.xls]B___x005f_x0000__x005f_x0004__6"/>
      <sheetName val="[Spt-BH.xls][Spt-BH.xls]B____79"/>
      <sheetName val="[Spt-BH.xls][Spt-BH.xls]B____62"/>
      <sheetName val="[Spt-BH.xls][Spt-BH.xls]B____63"/>
      <sheetName val="[Spt-BH.xls][Spt-BH.xls]B____64"/>
      <sheetName val="[Spt-BH.xls][Spt-BH.xls]B____65"/>
      <sheetName val="[Spt-BH.xls][Spt-BH.xls]B____66"/>
      <sheetName val="[Spt-BH.xls][Spt-BH.xls]B____67"/>
      <sheetName val="[Spt-BH.xls]B____x005f_x0004________5"/>
      <sheetName val="[Spt-BH.xls]B___x005f_x0000__x005f_x0004__5"/>
      <sheetName val="[Spt-BH.xls][Spt-BH.xls]B___202"/>
      <sheetName val="[Spt-BH.xls][Spt-BH.xls]B___203"/>
      <sheetName val="[Spt-BH.xls][Spt-BH.xls]_Spt_49"/>
      <sheetName val="[Spt-BH.xls][Spt-BH.xls]B___204"/>
      <sheetName val="[Spt-BH.xls][Spt-BH.xls]B___205"/>
      <sheetName val="[Spt-BH.xls][Spt-BH.xls]B___206"/>
      <sheetName val="[Spt-BH.xls][Spt-BH.xls]B____86"/>
      <sheetName val="[Spt-BH.xls][Spt-BH.xls]B____87"/>
      <sheetName val="[Spt-BH.xls][Spt-BH.xls]B____88"/>
      <sheetName val="[Spt-BH.xls][Spt-BH.xls]B____89"/>
      <sheetName val="[Spt-BH.xls][Spt-BH.xls]B____90"/>
      <sheetName val="[Spt-BH.xls][Spt-BH.xls]_Spt_20"/>
      <sheetName val="[Spt-BH.xls][Spt-BH.xls]B____91"/>
      <sheetName val="[Spt-BH.xls][Spt-BH.xls]_Spt_21"/>
      <sheetName val="[Spt-BH.xls][Spt-BH.xls]B____92"/>
      <sheetName val="[Spt-BH.xls][Spt-BH.xls]B____93"/>
      <sheetName val="[Spt-BH.xls][Spt-BH.xls]B____94"/>
      <sheetName val="[Spt-BH.xls][Spt-BH.xls]_Spt_22"/>
      <sheetName val="[Spt-BH.xls][Spt-BH.xls]B____95"/>
      <sheetName val="[Spt-BH.xls][Spt-BH.xls]B____96"/>
      <sheetName val="[Spt-BH.xls]B____x005f_x0004________8"/>
      <sheetName val="[Spt-BH.xls]B___x005f_x0000__x005f_x0004__8"/>
      <sheetName val="[Spt-BH.xls][Spt-BH.xls]B____97"/>
      <sheetName val="[Spt-BH.xls][Spt-BH.xls]B____98"/>
      <sheetName val="[Spt-BH.xls][Spt-BH.xls]B____99"/>
      <sheetName val="[Spt-BH.xls][Spt-BH.xls]B___100"/>
      <sheetName val="[Spt-BH.xls][Spt-BH.xls]_Spt_38"/>
      <sheetName val="[Spt-BH.xls][Spt-BH.xls]B___101"/>
      <sheetName val="[Spt-BH.xls][Spt-BH.xls]B___102"/>
      <sheetName val="[Spt-BH.xls]B____x005f_x0004________9"/>
      <sheetName val="[Spt-BH.xls]B___x005f_x0000__x005f_x0004__9"/>
      <sheetName val="[Spt-BH.xls][Spt-BH.xls]B___103"/>
      <sheetName val="[Spt-BH.xls][Spt-BH.xls]B___166"/>
      <sheetName val="[Spt-BH.xls][Spt-BH.xls]B___167"/>
      <sheetName val="[Spt-BH.xls][Spt-BH.xls]_Spt_41"/>
      <sheetName val="[Spt-BH.xls][Spt-BH.xls]B___168"/>
      <sheetName val="[Spt-BH.xls][Spt-BH.xls]B___169"/>
      <sheetName val="[Spt-BH.xls][Spt-BH.xls]B___170"/>
      <sheetName val="[Spt-BH.xls][Spt-BH.xls]B___142"/>
      <sheetName val="[Spt-BH.xls][Spt-BH.xls]B___143"/>
      <sheetName val="[Spt-BH.xls][Spt-BH.xls]B___144"/>
      <sheetName val="[Spt-BH.xls][Spt-BH.xls]_Spt_39"/>
      <sheetName val="[Spt-BH.xls][Spt-BH.xls]B___145"/>
      <sheetName val="[Spt-BH.xls][Spt-BH.xls]B___146"/>
      <sheetName val="[Spt-BH.xls][Spt-BH.xls]B___147"/>
      <sheetName val="[Spt-BH.xls]B____x005f_x0004_______10"/>
      <sheetName val="[Spt-BH.xls]B___x005f_x0000__x005f_x0004_10"/>
      <sheetName val="[Spt-BH.xls][Spt-BH.xls]B___171"/>
      <sheetName val="[Spt-BH.xls][Spt-BH.xls]B___127"/>
      <sheetName val="[Spt-BH.xls][Spt-BH.xls]B___128"/>
      <sheetName val="[Spt-BH.xls][Spt-BH.xls]B___129"/>
      <sheetName val="[Spt-BH.xls][Spt-BH.xls]_Spt_33"/>
      <sheetName val="[Spt-BH.xls][Spt-BH.xls]B___130"/>
      <sheetName val="[Spt-BH.xls][Spt-BH.xls]B___131"/>
      <sheetName val="[Spt-BH.xls][Spt-BH.xls]_Spt_32"/>
      <sheetName val="[Spt-BH.xls][Spt-BH.xls]_Spt_24"/>
      <sheetName val="[Spt-BH.xls][Spt-BH.xls]_Spt_25"/>
      <sheetName val="[Spt-BH.xls][Spt-BH.xls]_Spt_23"/>
      <sheetName val="[Spt-BH.xls][Spt-BH.xls]_Spt_28"/>
      <sheetName val="[Spt-BH.xls][Spt-BH.xls]_Spt_26"/>
      <sheetName val="[Spt-BH.xls][Spt-BH.xls]_Spt_29"/>
      <sheetName val="[Spt-BH.xls][Spt-BH.xls]_Spt_27"/>
      <sheetName val="[Spt-BH.xls][Spt-BH.xls]B___122"/>
      <sheetName val="[Spt-BH.xls][Spt-BH.xls]B___123"/>
      <sheetName val="[Spt-BH.xls][Spt-BH.xls]B___124"/>
      <sheetName val="[Spt-BH.xls][Spt-BH.xls]B___125"/>
      <sheetName val="[Spt-BH.xls][Spt-BH.xls]B___126"/>
      <sheetName val="[Spt-BH.xls][Spt-BH.xls]_Spt_31"/>
      <sheetName val="[Spt-BH.xls][Spt-BH.xls]B___112"/>
      <sheetName val="[Spt-BH.xls][Spt-BH.xls]B___113"/>
      <sheetName val="[Spt-BH.xls][Spt-BH.xls]B___114"/>
      <sheetName val="[Spt-BH.xls][Spt-BH.xls]_Spt_30"/>
      <sheetName val="[Spt-BH.xls][Spt-BH.xls]B___115"/>
      <sheetName val="[Spt-BH.xls][Spt-BH.xls]B___116"/>
      <sheetName val="[Spt-BH.xls][Spt-BH.xls]B___104"/>
      <sheetName val="[Spt-BH.xls][Spt-BH.xls]B___105"/>
      <sheetName val="[Spt-BH.xls][Spt-BH.xls]B___106"/>
      <sheetName val="[Spt-BH.xls][Spt-BH.xls]B___107"/>
      <sheetName val="[Spt-BH.xls][Spt-BH.xls]B___108"/>
      <sheetName val="[Spt-BH.xls][Spt-BH.xls]B___109"/>
      <sheetName val="[Spt-BH.xls][Spt-BH.xls]B___110"/>
      <sheetName val="[Spt-BH.xls][Spt-BH.xls]B___111"/>
      <sheetName val="[Spt-BH.xls][Spt-BH.xls]B___117"/>
      <sheetName val="[Spt-BH.xls][Spt-BH.xls]B___118"/>
      <sheetName val="[Spt-BH.xls][Spt-BH.xls]B___119"/>
      <sheetName val="[Spt-BH.xls][Spt-BH.xls]B___120"/>
      <sheetName val="[Spt-BH.xls][Spt-BH.xls]B___121"/>
      <sheetName val="[Spt-BH.xls][Spt-BH.xls]_Spt_34"/>
      <sheetName val="[Spt-BH.xls][Spt-BH.xls]B___132"/>
      <sheetName val="[Spt-BH.xls][Spt-BH.xls]B___133"/>
      <sheetName val="[Spt-BH.xls][Spt-BH.xls]_Spt_35"/>
      <sheetName val="[Spt-BH.xls][Spt-BH.xls]B___134"/>
      <sheetName val="[Spt-BH.xls][Spt-BH.xls]B___135"/>
      <sheetName val="[Spt-BH.xls][Spt-BH.xls]B___136"/>
      <sheetName val="[Spt-BH.xls][Spt-BH.xls]B___137"/>
      <sheetName val="[Spt-BH.xls][Spt-BH.xls]B___138"/>
      <sheetName val="[Spt-BH.xls][Spt-BH.xls]B___139"/>
      <sheetName val="[Spt-BH.xls][Spt-BH.xls]_Spt_37"/>
      <sheetName val="[Spt-BH.xls][Spt-BH.xls]B___140"/>
      <sheetName val="[Spt-BH.xls][Spt-BH.xls]B___141"/>
      <sheetName val="[Spt-BH.xls][Spt-BH.xls]_Spt_36"/>
      <sheetName val="[Spt-BH.xls][Spt-BH.xls]B___178"/>
      <sheetName val="[Spt-BH.xls][Spt-BH.xls]B___179"/>
      <sheetName val="[Spt-BH.xls][Spt-BH.xls]B___180"/>
      <sheetName val="[Spt-BH.xls][Spt-BH.xls]B___181"/>
      <sheetName val="[Spt-BH.xls][Spt-BH.xls]B___182"/>
      <sheetName val="[Spt-BH.xls]B____x005f_x0004_______13"/>
      <sheetName val="[Spt-BH.xls]B___x005f_x0000__x005f_x0004_13"/>
      <sheetName val="[Spt-BH.xls][Spt-BH.xls]B___183"/>
      <sheetName val="[Spt-BH.xls][Spt-BH.xls]B___160"/>
      <sheetName val="[Spt-BH.xls][Spt-BH.xls]B___161"/>
      <sheetName val="[Spt-BH.xls][Spt-BH.xls]B___162"/>
      <sheetName val="[Spt-BH.xls][Spt-BH.xls]B___163"/>
      <sheetName val="[Spt-BH.xls][Spt-BH.xls]B___164"/>
      <sheetName val="[Spt-BH.xls][Spt-BH.xls]B___165"/>
      <sheetName val="[Spt-BH.xls]B____x005f_x0004_______11"/>
      <sheetName val="[Spt-BH.xls]B___x005f_x0000__x005f_x0004_11"/>
      <sheetName val="[Spt-BH.xls][Spt-BH.xls]B___154"/>
      <sheetName val="[Spt-BH.xls][Spt-BH.xls]B___155"/>
      <sheetName val="[Spt-BH.xls][Spt-BH.xls]B___156"/>
      <sheetName val="[Spt-BH.xls][Spt-BH.xls]B___157"/>
      <sheetName val="[Spt-BH.xls][Spt-BH.xls]B___158"/>
      <sheetName val="[Spt-BH.xls][Spt-BH.xls]B___148"/>
      <sheetName val="[Spt-BH.xls][Spt-BH.xls]B___149"/>
      <sheetName val="[Spt-BH.xls][Spt-BH.xls]B___150"/>
      <sheetName val="[Spt-BH.xls][Spt-BH.xls]B___151"/>
      <sheetName val="[Spt-BH.xls][Spt-BH.xls]B___152"/>
      <sheetName val="[Spt-BH.xls][Spt-BH.xls]B___153"/>
      <sheetName val="[Spt-BH.xls][Spt-BH.xls]B___159"/>
      <sheetName val="[Spt-BH.xls]B____x005f_x0004_______12"/>
      <sheetName val="[Spt-BH.xls]B___x005f_x0000__x005f_x0004_12"/>
      <sheetName val="[Spt-BH.xls]B____x005f_x0004_______15"/>
      <sheetName val="[Spt-BH.xls]B___x005f_x0000__x005f_x0004_15"/>
      <sheetName val="[Spt-BH.xls][Spt-BH.xls]_Spt_40"/>
      <sheetName val="[Spt-BH.xls][Spt-BH.xls]B___172"/>
      <sheetName val="[Spt-BH.xls][Spt-BH.xls]B___173"/>
      <sheetName val="[Spt-BH.xls][Spt-BH.xls]B___174"/>
      <sheetName val="[Spt-BH.xls][Spt-BH.xls]B___175"/>
      <sheetName val="[Spt-BH.xls][Spt-BH.xls]B___176"/>
      <sheetName val="[Spt-BH.xls][Spt-BH.xls]B___177"/>
      <sheetName val="[Spt-BH.xls]B____x005f_x0004_______14"/>
      <sheetName val="[Spt-BH.xls]B___x005f_x0000__x005f_x0004_14"/>
      <sheetName val="[Spt-BH.xls]B____x005f_x0004_______17"/>
      <sheetName val="[Spt-BH.xls]B___x005f_x0000__x005f_x0004_17"/>
      <sheetName val="[Spt-BH.xls][Spt-BH.xls]B___207"/>
      <sheetName val="[Spt-BH.xls][Spt-BH.xls]_Spt_42"/>
      <sheetName val="[Spt-BH.xls][Spt-BH.xls]B___184"/>
      <sheetName val="[Spt-BH.xls][Spt-BH.xls]B___185"/>
      <sheetName val="[Spt-BH.xls][Spt-BH.xls]_Spt_43"/>
      <sheetName val="[Spt-BH.xls][Spt-BH.xls]B___186"/>
      <sheetName val="[Spt-BH.xls][Spt-BH.xls]B___187"/>
      <sheetName val="[Spt-BH.xls][Spt-BH.xls]B___188"/>
      <sheetName val="[Spt-BH.xls][Spt-BH.xls]B___189"/>
      <sheetName val="[Spt-BH.xls][Spt-BH.xls]_Spt_44"/>
      <sheetName val="[Spt-BH.xls][Spt-BH.xls]_Spt_45"/>
      <sheetName val="[Spt-BH.xls][Spt-BH.xls]B___190"/>
      <sheetName val="[Spt-BH.xls][Spt-BH.xls]B___191"/>
      <sheetName val="[Spt-BH.xls][Spt-BH.xls]B___192"/>
      <sheetName val="[Spt-BH.xls][Spt-BH.xls]B___193"/>
      <sheetName val="[Spt-BH.xls][Spt-BH.xls]B___194"/>
      <sheetName val="[Spt-BH.xls][Spt-BH.xls]_Spt_46"/>
      <sheetName val="[Spt-BH.xls][Spt-BH.xls]B___195"/>
      <sheetName val="[Spt-BH.xls]B____x005f_x0004_______16"/>
      <sheetName val="[Spt-BH.xls]B___x005f_x0000__x005f_x0004_16"/>
      <sheetName val="[Spt-BH.xls][Spt-BH.xls]B___401"/>
      <sheetName val="[Spt-BH.xls][Spt-BH.xls]B___402"/>
      <sheetName val="[Spt-BH.xls][Spt-BH.xls]_Sp_100"/>
      <sheetName val="[Spt-BH.xls][Spt-BH.xls]B___403"/>
      <sheetName val="[Spt-BH.xls][Spt-BH.xls]B___404"/>
      <sheetName val="[Spt-BH.xls][Spt-BH.xls]B___405"/>
      <sheetName val="[Spt-BH.xls][Spt-BH.xls]_Spt_99"/>
      <sheetName val="[Spt-BH.xls][Spt-BH.xls]B___407"/>
      <sheetName val="[Spt-BH.xls][Spt-BH.xls]B___408"/>
      <sheetName val="[Spt-BH.xls][Spt-BH.xls]_Sp_101"/>
      <sheetName val="[Spt-BH.xls][Spt-BH.xls]B___409"/>
      <sheetName val="[Spt-BH.xls][Spt-BH.xls]B___410"/>
      <sheetName val="[Spt-BH.xls][Spt-BH.xls]B___411"/>
      <sheetName val="[Spt-BH.xls][Spt-BH.xls]B___406"/>
      <sheetName val="[Spt-BH.xls][Spt-BH.xls]_Spt_54"/>
      <sheetName val="[Spt-BH.xls][Spt-BH.xls]B___220"/>
      <sheetName val="[Spt-BH.xls][Spt-BH.xls]B___221"/>
      <sheetName val="[Spt-BH.xls][Spt-BH.xls]_Spt_79"/>
      <sheetName val="[Spt-BH.xls][Spt-BH.xls]B___222"/>
      <sheetName val="[Spt-BH.xls][Spt-BH.xls]B___223"/>
      <sheetName val="[Spt-BH.xls][Spt-BH.xls]B___224"/>
      <sheetName val="[Spt-BH.xls][Spt-BH.xls]_Spt_52"/>
      <sheetName val="[Spt-BH.xls][Spt-BH.xls]B___208"/>
      <sheetName val="[Spt-BH.xls][Spt-BH.xls]B___209"/>
      <sheetName val="[Spt-BH.xls][Spt-BH.xls]B___210"/>
      <sheetName val="[Spt-BH.xls][Spt-BH.xls]B___211"/>
      <sheetName val="[Spt-BH.xls][Spt-BH.xls]B___212"/>
      <sheetName val="[Spt-BH.xls][Spt-BH.xls]B___213"/>
      <sheetName val="[Spt-BH.xls][Spt-BH.xls]_Spt_51"/>
      <sheetName val="[Spt-BH.xls][Spt-BH.xls]_Spt_50"/>
      <sheetName val="[Spt-BH.xls]B____x005f_x0004_______18"/>
      <sheetName val="[Spt-BH.xls]B___x005f_x0000__x005f_x0004_18"/>
      <sheetName val="[Spt-BH.xls][Spt-BH.xls]B___225"/>
      <sheetName val="[Spt-BH.xls][Spt-BH.xls]_Spt_53"/>
      <sheetName val="[Spt-BH.xls][Spt-BH.xls]B___214"/>
      <sheetName val="[Spt-BH.xls][Spt-BH.xls]B___215"/>
      <sheetName val="[Spt-BH.xls][Spt-BH.xls]B___216"/>
      <sheetName val="[Spt-BH.xls][Spt-BH.xls]B___217"/>
      <sheetName val="[Spt-BH.xls][Spt-BH.xls]B___218"/>
      <sheetName val="[Spt-BH.xls][Spt-BH.xls]B___219"/>
      <sheetName val="[Spt-BH.xls][Spt-BH.xls]_Spt_74"/>
      <sheetName val="[Spt-BH.xls][Spt-BH.xls]B___307"/>
      <sheetName val="[Spt-BH.xls][Spt-BH.xls]B___308"/>
      <sheetName val="[Spt-BH.xls][Spt-BH.xls]_Spt_76"/>
      <sheetName val="[Spt-BH.xls][Spt-BH.xls]B___309"/>
      <sheetName val="[Spt-BH.xls][Spt-BH.xls]B___310"/>
      <sheetName val="[Spt-BH.xls][Spt-BH.xls]B___311"/>
      <sheetName val="[Spt-BH.xls][Spt-BH.xls]B___301"/>
      <sheetName val="[Spt-BH.xls][Spt-BH.xls]B___302"/>
      <sheetName val="[Spt-BH.xls][Spt-BH.xls]B___303"/>
      <sheetName val="[Spt-BH.xls][Spt-BH.xls]_Spt_75"/>
      <sheetName val="[Spt-BH.xls][Spt-BH.xls]B___304"/>
      <sheetName val="[Spt-BH.xls][Spt-BH.xls]B___305"/>
      <sheetName val="[Spt-BH.xls][Spt-BH.xls]B___306"/>
      <sheetName val="[Spt-BH.xls]B____x005f_x0004_______22"/>
      <sheetName val="[Spt-BH.xls]B___x005f_x0000__x005f_x0004_22"/>
      <sheetName val="[Spt-BH.xls][Spt-BH.xls]B___312"/>
      <sheetName val="[Spt-BH.xls][Spt-BH.xls]_Spt_55"/>
      <sheetName val="[Spt-BH.xls][Spt-BH.xls]B___232"/>
      <sheetName val="[Spt-BH.xls][Spt-BH.xls]B___233"/>
      <sheetName val="[Spt-BH.xls][Spt-BH.xls]B___234"/>
      <sheetName val="[Spt-BH.xls][Spt-BH.xls]_Spt_73"/>
      <sheetName val="[Spt-BH.xls][Spt-BH.xls]B___235"/>
      <sheetName val="[Spt-BH.xls][Spt-BH.xls]B___236"/>
      <sheetName val="[Spt-BH.xls][Spt-BH.xls]B___237"/>
      <sheetName val="[Spt-BH.xls][Spt-BH.xls]B___295"/>
      <sheetName val="[Spt-BH.xls][Spt-BH.xls]B___296"/>
      <sheetName val="[Spt-BH.xls][Spt-BH.xls]B___297"/>
      <sheetName val="[Spt-BH.xls][Spt-BH.xls]B___298"/>
      <sheetName val="[Spt-BH.xls][Spt-BH.xls]B___299"/>
      <sheetName val="[Spt-BH.xls]B____x005f_x0004_______20"/>
      <sheetName val="[Spt-BH.xls]B___x005f_x0000__x005f_x0004_20"/>
      <sheetName val="[Spt-BH.xls][Spt-BH.xls]B___300"/>
      <sheetName val="[Spt-BH.xls][Spt-BH.xls]B___226"/>
      <sheetName val="[Spt-BH.xls][Spt-BH.xls]B___227"/>
      <sheetName val="[Spt-BH.xls][Spt-BH.xls]B___228"/>
      <sheetName val="[Spt-BH.xls][Spt-BH.xls]B___229"/>
      <sheetName val="[Spt-BH.xls][Spt-BH.xls]B___230"/>
      <sheetName val="[Spt-BH.xls][Spt-BH.xls]B___231"/>
      <sheetName val="[Spt-BH.xls]B____x005f_x0004_______19"/>
      <sheetName val="[Spt-BH.xls]B___x005f_x0000__x005f_x0004_19"/>
      <sheetName val="[Spt-BH.xls][Spt-BH.xls]_Spt_72"/>
      <sheetName val="[Spt-BH.xls][Spt-BH.xls]B___289"/>
      <sheetName val="[Spt-BH.xls][Spt-BH.xls]B___290"/>
      <sheetName val="[Spt-BH.xls][Spt-BH.xls]B___291"/>
      <sheetName val="[Spt-BH.xls][Spt-BH.xls]B___292"/>
      <sheetName val="[Spt-BH.xls][Spt-BH.xls]B___293"/>
      <sheetName val="[Spt-BH.xls][Spt-BH.xls]B___294"/>
      <sheetName val="[Spt-BH.xls][Spt-BH.xls]_Spt_70"/>
      <sheetName val="[Spt-BH.xls][Spt-BH.xls]B___279"/>
      <sheetName val="[Spt-BH.xls][Spt-BH.xls]B___280"/>
      <sheetName val="[Spt-BH.xls][Spt-BH.xls]_Spt_71"/>
      <sheetName val="[Spt-BH.xls][Spt-BH.xls]B___281"/>
      <sheetName val="[Spt-BH.xls][Spt-BH.xls]B___282"/>
      <sheetName val="[Spt-BH.xls][Spt-BH.xls]B___283"/>
      <sheetName val="[Spt-BH.xls][Spt-BH.xls]_Spt_67"/>
      <sheetName val="[Spt-BH.xls][Spt-BH.xls]_Spt_62"/>
      <sheetName val="Facilites Master"/>
      <sheetName val="EQP Master"/>
      <sheetName val="INPUTS"/>
      <sheetName val="1010"/>
      <sheetName val="1020"/>
      <sheetName val="1090"/>
      <sheetName val="Camp Power Cost"/>
      <sheetName val="Camp_Power_Cost"/>
      <sheetName val="_Spt-BH.xls__Spt-BH.xls_B@_"/>
      <sheetName val="_Spt-BH.xls__Spt-BH.xls_B@___x0004_@_"/>
      <sheetName val="_Spt-BH.xls__Spt-BH.xls__Spt-BH"/>
      <sheetName val="_Spt-BH.xls__Spt-BH.xls_B@__@__"/>
      <sheetName val="HOSPI-01"/>
      <sheetName val="Notes"/>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SP Break Up"/>
      <sheetName val="기계내역서"/>
      <sheetName val="Prelims Breakup"/>
      <sheetName val="Staff planning"/>
      <sheetName val="1 yr maintainance"/>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Schd 8 Input"/>
      <sheetName val="Emp &amp; Trng"/>
      <sheetName val="SANJAY_JENE120"/>
      <sheetName val="sujay_fagchi20"/>
      <sheetName val="RCC-Rates"/>
      <sheetName val="Rate analysis- BOQ 1 "/>
      <sheetName val="p_m"/>
      <sheetName val="dummy2"/>
      <sheetName val="SCHEDULE"/>
      <sheetName val="beam-reinft-machine rm"/>
      <sheetName val="TB"/>
      <sheetName val="입찰내역 발주처 양식"/>
      <sheetName val="detail'02"/>
      <sheetName val="CASHFLOWS"/>
      <sheetName val="MFG"/>
      <sheetName val="Contract Status"/>
      <sheetName val="Budget"/>
      <sheetName val="Door"/>
      <sheetName val="_Spt-BH.xls__Spt-BH.xls_B@__x00"/>
      <sheetName val="_Spt-BH.xls__Spt-BH.xls_B@___x0"/>
      <sheetName val="_Spt-BH.xls_B@__x005f_x0000__x0"/>
      <sheetName val="_Spt-BH.xls_B@__x0000__x0004_@_"/>
      <sheetName val="_Spt-BH.xls_B@___x0004_@_____$_"/>
      <sheetName val="_Spt-BH.xls_B@_@__$"/>
      <sheetName val="_Spt-BH.xls_B@__@_____$__"/>
      <sheetName val="_Spt-BH.xls_B@___x0004_@___$_"/>
      <sheetName val="_Spt-BH.xls_B@__@___$_"/>
      <sheetName val="_Spt-BH.xls__Spt-BH.xls_B@_@__$"/>
      <sheetName val="Sales"/>
      <sheetName val="Internet"/>
      <sheetName val="SC Cost FEB 03"/>
      <sheetName val="MG"/>
      <sheetName val="Schedule(4)"/>
      <sheetName val="B@[_x0000__x0004_@_x0000__x0000"/>
      <sheetName val="B@[_x005f_x0000__x005f_x0004_@_"/>
      <sheetName val="PPA Summary"/>
      <sheetName val="Bill No 2 to 8 (Rev)"/>
      <sheetName val="20th Office"/>
      <sheetName val="[Spt-BH.xls][Spt-BH.xls]B___238"/>
      <sheetName val="[Spt-BH.xls][Spt-BH.xls]_Spt_56"/>
      <sheetName val="[Spt-BH.xls][Spt-BH.xls]B___244"/>
      <sheetName val="[Spt-BH.xls][Spt-BH.xls]B___245"/>
      <sheetName val="[Spt-BH.xls][Spt-BH.xls]B___246"/>
      <sheetName val="[Spt-BH.xls][Spt-BH.xls]_Spt_59"/>
      <sheetName val="[Spt-BH.xls][Spt-BH.xls]B___247"/>
      <sheetName val="[Spt-BH.xls][Spt-BH.xls]B___248"/>
      <sheetName val="[Spt-BH.xls][Spt-BH.xls]_Spt_58"/>
      <sheetName val="[Spt-BH.xls][Spt-BH.xls]B___239"/>
      <sheetName val="[Spt-BH.xls][Spt-BH.xls]B___240"/>
      <sheetName val="[Spt-BH.xls][Spt-BH.xls]B___241"/>
      <sheetName val="[Spt-BH.xls][Spt-BH.xls]B___242"/>
      <sheetName val="[Spt-BH.xls][Spt-BH.xls]B___243"/>
      <sheetName val="[Spt-BH.xls][Spt-BH.xls]_Spt_57"/>
      <sheetName val="[Spt-BH.xls][Spt-BH.xls]_Spt_61"/>
      <sheetName val="[Spt-BH.xls][Spt-BH.xls]_Spt_60"/>
      <sheetName val="[Spt-BH.xls][Spt-BH.xls]B___249"/>
      <sheetName val="[Spt-BH.xls][Spt-BH.xls]B___250"/>
      <sheetName val="[Spt-BH.xls][Spt-BH.xls]_Spt_64"/>
      <sheetName val="[Spt-BH.xls][Spt-BH.xls]B___251"/>
      <sheetName val="[Spt-BH.xls][Spt-BH.xls]B___252"/>
      <sheetName val="[Spt-BH.xls][Spt-BH.xls]B___253"/>
      <sheetName val="[Spt-BH.xls][Spt-BH.xls]_Spt_63"/>
      <sheetName val="[Spt-BH.xls][Spt-BH.xls]B___254"/>
      <sheetName val="[Spt-BH.xls][Spt-BH.xls]B___261"/>
      <sheetName val="[Spt-BH.xls][Spt-BH.xls]B___262"/>
      <sheetName val="[Spt-BH.xls][Spt-BH.xls]_Spt_66"/>
      <sheetName val="[Spt-BH.xls][Spt-BH.xls]B___263"/>
      <sheetName val="[Spt-BH.xls][Spt-BH.xls]B___264"/>
      <sheetName val="[Spt-BH.xls][Spt-BH.xls]B___265"/>
      <sheetName val="[Spt-BH.xls][Spt-BH.xls]B___255"/>
      <sheetName val="[Spt-BH.xls][Spt-BH.xls]B___256"/>
      <sheetName val="[Spt-BH.xls][Spt-BH.xls]_Spt_65"/>
      <sheetName val="[Spt-BH.xls][Spt-BH.xls]B___257"/>
      <sheetName val="[Spt-BH.xls][Spt-BH.xls]B___258"/>
      <sheetName val="[Spt-BH.xls][Spt-BH.xls]B___259"/>
      <sheetName val="[Spt-BH.xls][Spt-BH.xls]B___260"/>
      <sheetName val="[Spt-BH.xls][Spt-BH.xls]B___266"/>
      <sheetName val="[Spt-BH.xls][Spt-BH.xls]_Spt_68"/>
      <sheetName val="[Spt-BH.xls][Spt-BH.xls]B___273"/>
      <sheetName val="[Spt-BH.xls][Spt-BH.xls]B___274"/>
      <sheetName val="[Spt-BH.xls][Spt-BH.xls]_Spt_69"/>
      <sheetName val="[Spt-BH.xls][Spt-BH.xls]B___275"/>
      <sheetName val="[Spt-BH.xls][Spt-BH.xls]B___276"/>
      <sheetName val="[Spt-BH.xls][Spt-BH.xls]B___277"/>
      <sheetName val="[Spt-BH.xls][Spt-BH.xls]B___278"/>
      <sheetName val="[Spt-BH.xls][Spt-BH.xls]B___267"/>
      <sheetName val="[Spt-BH.xls][Spt-BH.xls]B___268"/>
      <sheetName val="[Spt-BH.xls][Spt-BH.xls]B___269"/>
      <sheetName val="[Spt-BH.xls][Spt-BH.xls]B___270"/>
      <sheetName val="[Spt-BH.xls][Spt-BH.xls]B___271"/>
      <sheetName val="[Spt-BH.xls][Spt-BH.xls]B___272"/>
      <sheetName val="[Spt-BH.xls][Spt-BH.xls]B___284"/>
      <sheetName val="[Spt-BH.xls][Spt-BH.xls]B___285"/>
      <sheetName val="[Spt-BH.xls][Spt-BH.xls]B___286"/>
      <sheetName val="[Spt-BH.xls][Spt-BH.xls]B___287"/>
      <sheetName val="[Spt-BH.xls][Spt-BH.xls]B___288"/>
      <sheetName val="[Spt-BH.xls]B____x005f_x0004_______21"/>
      <sheetName val="[Spt-BH.xls]B___x005f_x0000__x005f_x0004_21"/>
      <sheetName val="[Spt-BH.xls][Spt-BH.xls]B___313"/>
      <sheetName val="[Spt-BH.xls][Spt-BH.xls]B___314"/>
      <sheetName val="[Spt-BH.xls][Spt-BH.xls]_Spt_78"/>
      <sheetName val="[Spt-BH.xls][Spt-BH.xls]B___315"/>
      <sheetName val="[Spt-BH.xls][Spt-BH.xls]B___316"/>
      <sheetName val="[Spt-BH.xls][Spt-BH.xls]B___317"/>
      <sheetName val="[Spt-BH.xls][Spt-BH.xls]_Spt_77"/>
      <sheetName val="[Spt-BH.xls][Spt-BH.xls]B___318"/>
      <sheetName val="[Spt-BH.xls][Spt-BH.xls]B___319"/>
      <sheetName val="[Spt-BH.xls][Spt-BH.xls]B___320"/>
      <sheetName val="[Spt-BH.xls][Spt-BH.xls]_Spt_80"/>
      <sheetName val="[Spt-BH.xls][Spt-BH.xls]B___321"/>
      <sheetName val="[Spt-BH.xls][Spt-BH.xls]B___322"/>
      <sheetName val="[Spt-BH.xls][Spt-BH.xls]B___323"/>
      <sheetName val="[Spt-BH.xls][Spt-BH.xls]B___324"/>
      <sheetName val="[Spt-BH.xls][Spt-BH.xls]_Spt_81"/>
      <sheetName val="[Spt-BH.xls][Spt-BH.xls]B___325"/>
      <sheetName val="[Spt-BH.xls][Spt-BH.xls]B___326"/>
      <sheetName val="[Spt-BH.xls][Spt-BH.xls]_Spt_82"/>
      <sheetName val="[Spt-BH.xls][Spt-BH.xls]B___327"/>
      <sheetName val="[Spt-BH.xls][Spt-BH.xls]B___328"/>
      <sheetName val="[Spt-BH.xls][Spt-BH.xls]B___329"/>
      <sheetName val="[Spt-BH.xls][Spt-BH.xls]B___330"/>
      <sheetName val="[Spt-BH.xls][Spt-BH.xls]B___331"/>
      <sheetName val="[Spt-BH.xls][Spt-BH.xls]B___332"/>
      <sheetName val="[Spt-BH.xls][Spt-BH.xls]_Spt_84"/>
      <sheetName val="[Spt-BH.xls][Spt-BH.xls]B___333"/>
      <sheetName val="[Spt-BH.xls][Spt-BH.xls]B___334"/>
      <sheetName val="[Spt-BH.xls][Spt-BH.xls]B___335"/>
      <sheetName val="[Spt-BH.xls]B____x005f_x0004_______23"/>
      <sheetName val="[Spt-BH.xls]B___x005f_x0000__x005f_x0004_23"/>
      <sheetName val="[Spt-BH.xls][Spt-BH.xls]B___336"/>
      <sheetName val="[Spt-BH.xls][Spt-BH.xls]B___349"/>
      <sheetName val="[Spt-BH.xls][Spt-BH.xls]B___350"/>
      <sheetName val="[Spt-BH.xls][Spt-BH.xls]_Spt_85"/>
      <sheetName val="[Spt-BH.xls][Spt-BH.xls]B___351"/>
      <sheetName val="[Spt-BH.xls][Spt-BH.xls]B___352"/>
      <sheetName val="[Spt-BH.xls][Spt-BH.xls]B___353"/>
      <sheetName val="[Spt-BH.xls][Spt-BH.xls]B___354"/>
      <sheetName val="[Spt-BH.xls]B____x005f_x0004_______24"/>
      <sheetName val="[Spt-BH.xls]B___x005f_x0000__x005f_x0004_24"/>
      <sheetName val="[Spt-BH.xls]B____x005f_x0004_______25"/>
      <sheetName val="[Spt-BH.xls]B___x005f_x0000__x005f_x0004_25"/>
      <sheetName val="[Spt-BH.xls][Spt-BH.xls]B___337"/>
      <sheetName val="[Spt-BH.xls][Spt-BH.xls]B___338"/>
      <sheetName val="[Spt-BH.xls][Spt-BH.xls]B___339"/>
      <sheetName val="[Spt-BH.xls][Spt-BH.xls]B___340"/>
      <sheetName val="[Spt-BH.xls][Spt-BH.xls]B___341"/>
      <sheetName val="[Spt-BH.xls][Spt-BH.xls]B___342"/>
      <sheetName val="[Spt-BH.xls][Spt-BH.xls]_Spt_83"/>
      <sheetName val="[Spt-BH.xls][Spt-BH.xls]B___343"/>
      <sheetName val="[Spt-BH.xls][Spt-BH.xls]B___344"/>
      <sheetName val="[Spt-BH.xls][Spt-BH.xls]B___345"/>
      <sheetName val="[Spt-BH.xls][Spt-BH.xls]B___346"/>
      <sheetName val="[Spt-BH.xls][Spt-BH.xls]B___347"/>
      <sheetName val="[Spt-BH.xls][Spt-BH.xls]B___348"/>
      <sheetName val="[Spt-BH.xls]B____x005f_x0004_______30"/>
      <sheetName val="[Spt-BH.xls]B___x005f_x0000__x005f_x0004_30"/>
      <sheetName val="[Spt-BH.xls][Spt-BH.xls]B___412"/>
      <sheetName val="B@__x005f_x005f_x005F"/>
      <sheetName val="B@__x005f_x005F_x00"/>
      <sheetName val="B@___x005f_x005F_x0"/>
      <sheetName val="B@___x005f_x0004_@_"/>
      <sheetName val="cash-flow"/>
      <sheetName val="[Spt-BH.xls][Spt-BH.xls]_Spt_89"/>
      <sheetName val="[Spt-BH.xls][Spt-BH.xls]B___373"/>
      <sheetName val="[Spt-BH.xls][Spt-BH.xls]B___374"/>
      <sheetName val="[Spt-BH.xls][Spt-BH.xls]_Spt_90"/>
      <sheetName val="[Spt-BH.xls][Spt-BH.xls]B___375"/>
      <sheetName val="[Spt-BH.xls][Spt-BH.xls]B___376"/>
      <sheetName val="[Spt-BH.xls][Spt-BH.xls]B___377"/>
      <sheetName val="[Spt-BH.xls][Spt-BH.xls]B___378"/>
      <sheetName val="[Spt-BH.xls][Spt-BH.xls]B___379"/>
      <sheetName val="[Spt-BH.xls][Spt-BH.xls]B___380"/>
      <sheetName val="[Spt-BH.xls][Spt-BH.xls]_Spt_92"/>
      <sheetName val="[Spt-BH.xls][Spt-BH.xls]B___381"/>
      <sheetName val="[Spt-BH.xls][Spt-BH.xls]B___382"/>
      <sheetName val="[Spt-BH.xls][Spt-BH.xls]B___383"/>
      <sheetName val="[Spt-BH.xls]B____x005f_x0004_______29"/>
      <sheetName val="[Spt-BH.xls]B___x005f_x0000__x005f_x0004_29"/>
      <sheetName val="[Spt-BH.xls][Spt-BH.xls]B___384"/>
      <sheetName val="[Spt-BH.xls][Spt-BH.xls]_Spt_86"/>
      <sheetName val="[Spt-BH.xls][Spt-BH.xls]B___355"/>
      <sheetName val="[Spt-BH.xls][Spt-BH.xls]B___356"/>
      <sheetName val="[Spt-BH.xls][Spt-BH.xls]_Spt_87"/>
      <sheetName val="[Spt-BH.xls][Spt-BH.xls]B___357"/>
      <sheetName val="[Spt-BH.xls][Spt-BH.xls]B___358"/>
      <sheetName val="[Spt-BH.xls][Spt-BH.xls]B___359"/>
      <sheetName val="[Spt-BH.xls][Spt-BH.xls]B___360"/>
      <sheetName val="[Spt-BH.xls][Spt-BH.xls]B___361"/>
      <sheetName val="[Spt-BH.xls][Spt-BH.xls]B___362"/>
      <sheetName val="[Spt-BH.xls][Spt-BH.xls]B___363"/>
      <sheetName val="[Spt-BH.xls][Spt-BH.xls]_Spt_88"/>
      <sheetName val="[Spt-BH.xls][Spt-BH.xls]B___364"/>
      <sheetName val="[Spt-BH.xls][Spt-BH.xls]B___365"/>
      <sheetName val="[Spt-BH.xls]B____x005f_x0004_______26"/>
      <sheetName val="[Spt-BH.xls]B___x005f_x0000__x005f_x0004_26"/>
      <sheetName val="[Spt-BH.xls][Spt-BH.xls]B___366"/>
      <sheetName val="[Spt-BH.xls][Spt-BH.xls]B___367"/>
      <sheetName val="[Spt-BH.xls][Spt-BH.xls]B___368"/>
      <sheetName val="[Spt-BH.xls][Spt-BH.xls]B___369"/>
      <sheetName val="[Spt-BH.xls][Spt-BH.xls]B___370"/>
      <sheetName val="[Spt-BH.xls][Spt-BH.xls]B___371"/>
      <sheetName val="[Spt-BH.xls]B____x005f_x0004_______27"/>
      <sheetName val="[Spt-BH.xls]B___x005f_x0000__x005f_x0004_27"/>
      <sheetName val="[Spt-BH.xls][Spt-BH.xls]B___372"/>
      <sheetName val="[Spt-BH.xls]B____x005f_x0004_______28"/>
      <sheetName val="[Spt-BH.xls]B___x005f_x0000__x005f_x0004_28"/>
      <sheetName val="[Spt-BH.xls][Spt-BH.xls]_Spt_91"/>
      <sheetName val="[Spt-BH.xls][Spt-BH.xls]_Spt_93"/>
      <sheetName val="[Spt-BH.xls][Spt-BH.xls]_Spt_94"/>
      <sheetName val="[Spt-BH.xls][Spt-BH.xls]B___385"/>
      <sheetName val="[Spt-BH.xls][Spt-BH.xls]B___386"/>
      <sheetName val="[Spt-BH.xls][Spt-BH.xls]_Spt_95"/>
      <sheetName val="[Spt-BH.xls][Spt-BH.xls]B___387"/>
      <sheetName val="[Spt-BH.xls][Spt-BH.xls]B___388"/>
      <sheetName val="[Spt-BH.xls][Spt-BH.xls]B___389"/>
      <sheetName val="[Spt-BH.xls][Spt-BH.xls]B___390"/>
      <sheetName val="[Spt-BH.xls][Spt-BH.xls]B___396"/>
      <sheetName val="[Spt-BH.xls][Spt-BH.xls]B___397"/>
      <sheetName val="[Spt-BH.xls][Spt-BH.xls]_Spt_98"/>
      <sheetName val="[Spt-BH.xls][Spt-BH.xls]B___398"/>
      <sheetName val="[Spt-BH.xls][Spt-BH.xls]B___399"/>
      <sheetName val="[Spt-BH.xls][Spt-BH.xls]B___400"/>
      <sheetName val="[Spt-BH.xls][Spt-BH.xls]B___391"/>
      <sheetName val="[Spt-BH.xls][Spt-BH.xls]B___392"/>
      <sheetName val="[Spt-BH.xls][Spt-BH.xls]_Spt_97"/>
      <sheetName val="[Spt-BH.xls][Spt-BH.xls]B___393"/>
      <sheetName val="[Spt-BH.xls][Spt-BH.xls]B___394"/>
      <sheetName val="[Spt-BH.xls][Spt-BH.xls]B___395"/>
      <sheetName val="[Spt-BH.xls][Spt-BH.xls]_Spt_96"/>
      <sheetName val="[Spt-BH.xls][Spt-BH.xls]B___413"/>
      <sheetName val="[Spt-BH.xls][Spt-BH.xls]B___414"/>
      <sheetName val="[Spt-BH.xls][Spt-BH.xls]_Sp_102"/>
      <sheetName val="[Spt-BH.xls][Spt-BH.xls]B___415"/>
      <sheetName val="[Spt-BH.xls][Spt-BH.xls]B___416"/>
      <sheetName val="[Spt-BH.xls][Spt-BH.xls]B___417"/>
      <sheetName val="[Spt-BH.xls][Spt-BH.xls]B___419"/>
      <sheetName val="[Spt-BH.xls][Spt-BH.xls]B___420"/>
      <sheetName val="[Spt-BH.xls][Spt-BH.xls]_Sp_103"/>
      <sheetName val="[Spt-BH.xls][Spt-BH.xls]B___421"/>
      <sheetName val="[Spt-BH.xls][Spt-BH.xls]B___422"/>
      <sheetName val="[Spt-BH.xls][Spt-BH.xls]B___423"/>
      <sheetName val="[Spt-BH.xls][Spt-BH.xls]B___418"/>
      <sheetName val="[Spt-BH.xls]B____x005f_x0004_______31"/>
      <sheetName val="[Spt-BH.xls]B___x005f_x0000__x005f_x0004_31"/>
      <sheetName val="[Spt-BH.xls][Spt-BH.xls]B___424"/>
      <sheetName val="[Spt-BH.xls][Spt-BH.xls]B___425"/>
      <sheetName val="[Spt-BH.xls][Spt-BH.xls]B___426"/>
      <sheetName val="[Spt-BH.xls][Spt-BH.xls]_Sp_104"/>
      <sheetName val="[Spt-BH.xls][Spt-BH.xls]B___427"/>
      <sheetName val="[Spt-BH.xls][Spt-BH.xls]B___428"/>
      <sheetName val="[Spt-BH.xls][Spt-BH.xls]B___429"/>
      <sheetName val="[Spt-BH.xls][Spt-BH.xls]B___430"/>
      <sheetName val="[Spt-BH.xls][Spt-BH.xls]B___431"/>
      <sheetName val="[Spt-BH.xls][Spt-BH.xls]B___432"/>
      <sheetName val="[Spt-BH.xls][Spt-BH.xls]_Sp_106"/>
      <sheetName val="[Spt-BH.xls][Spt-BH.xls]B___433"/>
      <sheetName val="[Spt-BH.xls][Spt-BH.xls]B___434"/>
      <sheetName val="[Spt-BH.xls][Spt-BH.xls]_Sp_105"/>
      <sheetName val="[Spt-BH.xls][Spt-BH.xls]_Sp_162"/>
      <sheetName val="[Spt-BH.xls][Spt-BH.xls]B___697"/>
      <sheetName val="[Spt-BH.xls][Spt-BH.xls]B___698"/>
      <sheetName val="[Spt-BH.xls][Spt-BH.xls]_Sp_163"/>
      <sheetName val="[Spt-BH.xls][Spt-BH.xls]B___699"/>
      <sheetName val="[Spt-BH.xls][Spt-BH.xls]B___700"/>
      <sheetName val="[Spt-BH.xls][Spt-BH.xls]B___701"/>
      <sheetName val="[Spt-BH.xls][Spt-BH.xls]B___702"/>
      <sheetName val="[Spt-BH.xls][Spt-BH.xls]B___703"/>
      <sheetName val="[Spt-BH.xls][Spt-BH.xls]B___704"/>
      <sheetName val="[Spt-BH.xls][Spt-BH.xls]_Sp_164"/>
      <sheetName val="[Spt-BH.xls][Spt-BH.xls]B___705"/>
      <sheetName val="[Spt-BH.xls][Spt-BH.xls]B___706"/>
      <sheetName val="[Spt-BH.xls][Spt-BH.xls]B___707"/>
      <sheetName val="[Spt-BH.xls][Spt-BH.xls]_Sp_107"/>
      <sheetName val="[Spt-BH.xls][Spt-BH.xls]B___435"/>
      <sheetName val="[Spt-BH.xls][Spt-BH.xls]B___436"/>
      <sheetName val="[Spt-BH.xls][Spt-BH.xls]B___437"/>
      <sheetName val="[Spt-BH.xls][Spt-BH.xls]B___438"/>
      <sheetName val="[Spt-BH.xls][Spt-BH.xls]_Sp_109"/>
      <sheetName val="[Spt-BH.xls][Spt-BH.xls]B___439"/>
      <sheetName val="[Spt-BH.xls][Spt-BH.xls]B___440"/>
      <sheetName val="[Spt-BH.xls][Spt-BH.xls]B___441"/>
      <sheetName val="[Spt-BH.xls][Spt-BH.xls]B___448"/>
      <sheetName val="[Spt-BH.xls][Spt-BH.xls]B___449"/>
      <sheetName val="[Spt-BH.xls][Spt-BH.xls]B___450"/>
      <sheetName val="[Spt-BH.xls][Spt-BH.xls]_Sp_110"/>
      <sheetName val="[Spt-BH.xls][Spt-BH.xls]B___451"/>
      <sheetName val="[Spt-BH.xls][Spt-BH.xls]B___452"/>
      <sheetName val="[Spt-BH.xls][Spt-BH.xls]B___453"/>
      <sheetName val="[Spt-BH.xls][Spt-BH.xls]_Sp_108"/>
      <sheetName val="[Spt-BH.xls][Spt-BH.xls]B___442"/>
      <sheetName val="[Spt-BH.xls][Spt-BH.xls]B___443"/>
      <sheetName val="[Spt-BH.xls][Spt-BH.xls]B___444"/>
      <sheetName val="[Spt-BH.xls][Spt-BH.xls]B___445"/>
      <sheetName val="[Spt-BH.xls][Spt-BH.xls]B___446"/>
      <sheetName val="[Spt-BH.xls][Spt-BH.xls]B___447"/>
      <sheetName val="[Spt-BH.xls][Spt-BH.xls]_Sp_111"/>
      <sheetName val="[Spt-BH.xls][Spt-BH.xls]B___454"/>
      <sheetName val="[Spt-BH.xls][Spt-BH.xls]B___455"/>
      <sheetName val="[Spt-BH.xls][Spt-BH.xls]_Sp_129"/>
      <sheetName val="[Spt-BH.xls][Spt-BH.xls]B___456"/>
      <sheetName val="[Spt-BH.xls][Spt-BH.xls]B___457"/>
      <sheetName val="[Spt-BH.xls][Spt-BH.xls]B___458"/>
      <sheetName val="[Spt-BH.xls][Spt-BH.xls]B___459"/>
      <sheetName val="[Spt-BH.xls][Spt-BH.xls]B___544"/>
      <sheetName val="[Spt-BH.xls][Spt-BH.xls]B___545"/>
      <sheetName val="[Spt-BH.xls][Spt-BH.xls]B___546"/>
      <sheetName val="[Spt-BH.xls][Spt-BH.xls]B___547"/>
      <sheetName val="[Spt-BH.xls][Spt-BH.xls]B___548"/>
      <sheetName val="[Spt-BH.xls]B____x005f_x0004_______32"/>
      <sheetName val="[Spt-BH.xls]B___x005f_x0000__x005f_x0004_32"/>
      <sheetName val="[Spt-BH.xls][Spt-BH.xls]B___549"/>
      <sheetName val="[Spt-BH.xls][Spt-BH.xls]_Sp_112"/>
      <sheetName val="[Spt-BH.xls][Spt-BH.xls]B___460"/>
      <sheetName val="[Spt-BH.xls][Spt-BH.xls]B___461"/>
      <sheetName val="[Spt-BH.xls][Spt-BH.xls]_Sp_113"/>
      <sheetName val="[Spt-BH.xls][Spt-BH.xls]B___462"/>
      <sheetName val="[Spt-BH.xls][Spt-BH.xls]B___463"/>
      <sheetName val="[Spt-BH.xls][Spt-BH.xls]B___464"/>
      <sheetName val="[Spt-BH.xls][Spt-BH.xls]B___465"/>
      <sheetName val="[Spt-BH.xls][Spt-BH.xls]B___466"/>
      <sheetName val="[Spt-BH.xls][Spt-BH.xls]B___467"/>
      <sheetName val="[Spt-BH.xls][Spt-BH.xls]_Sp_115"/>
      <sheetName val="[Spt-BH.xls][Spt-BH.xls]B___468"/>
      <sheetName val="[Spt-BH.xls][Spt-BH.xls]B___469"/>
      <sheetName val="[Spt-BH.xls][Spt-BH.xls]B___470"/>
      <sheetName val="[Spt-BH.xls][Spt-BH.xls]B___471"/>
      <sheetName val="[Spt-BH.xls][Spt-BH.xls]B___478"/>
      <sheetName val="[Spt-BH.xls][Spt-BH.xls]B___479"/>
      <sheetName val="[Spt-BH.xls][Spt-BH.xls]B___480"/>
      <sheetName val="[Spt-BH.xls][Spt-BH.xls]_Sp_116"/>
      <sheetName val="[Spt-BH.xls][Spt-BH.xls]B___481"/>
      <sheetName val="[Spt-BH.xls][Spt-BH.xls]B___482"/>
      <sheetName val="[Spt-BH.xls]B____x005f_x0004_______33"/>
      <sheetName val="[Spt-BH.xls]B___x005f_x0000__x005f_x0004_33"/>
      <sheetName val="[Spt-BH.xls][Spt-BH.xls]B___483"/>
      <sheetName val="[Spt-BH.xls][Spt-BH.xls]B___484"/>
      <sheetName val="[Spt-BH.xls][Spt-BH.xls]B___485"/>
      <sheetName val="[Spt-BH.xls][Spt-BH.xls]B___486"/>
      <sheetName val="[Spt-BH.xls][Spt-BH.xls]_Sp_119"/>
      <sheetName val="[Spt-BH.xls][Spt-BH.xls]B___487"/>
      <sheetName val="[Spt-BH.xls][Spt-BH.xls]B___488"/>
      <sheetName val="[Spt-BH.xls]B____x005f_x0004_______35"/>
      <sheetName val="[Spt-BH.xls]B___x005f_x0000__x005f_x0004_35"/>
      <sheetName val="[Spt-BH.xls][Spt-BH.xls]B___489"/>
      <sheetName val="[Spt-BH.xls][Spt-BH.xls]_Sp_114"/>
      <sheetName val="[Spt-BH.xls][Spt-BH.xls]B___472"/>
      <sheetName val="[Spt-BH.xls][Spt-BH.xls]B___473"/>
      <sheetName val="[Spt-BH.xls][Spt-BH.xls]B___474"/>
      <sheetName val="[Spt-BH.xls][Spt-BH.xls]B___475"/>
      <sheetName val="[Spt-BH.xls][Spt-BH.xls]B___476"/>
      <sheetName val="[Spt-BH.xls][Spt-BH.xls]B___477"/>
      <sheetName val="[Spt-BH.xls]B____x005f_x0004_______34"/>
      <sheetName val="[Spt-BH.xls]B___x005f_x0000__x005f_x0004_34"/>
      <sheetName val="[Spt-BH.xls][Spt-BH.xls]B___490"/>
      <sheetName val="[Spt-BH.xls][Spt-BH.xls]B___491"/>
      <sheetName val="[Spt-BH.xls][Spt-BH.xls]B___492"/>
      <sheetName val="[Spt-BH.xls][Spt-BH.xls]_Sp_126"/>
      <sheetName val="[Spt-BH.xls][Spt-BH.xls]B___493"/>
      <sheetName val="[Spt-BH.xls][Spt-BH.xls]B___494"/>
      <sheetName val="[Spt-BH.xls]B____x005f_x0004_______36"/>
      <sheetName val="[Spt-BH.xls]B___x005f_x0000__x005f_x0004_36"/>
      <sheetName val="[Spt-BH.xls][Spt-BH.xls]B___495"/>
      <sheetName val="[Spt-BH.xls][Spt-BH.xls]B___526"/>
      <sheetName val="[Spt-BH.xls][Spt-BH.xls]B___527"/>
      <sheetName val="[Spt-BH.xls][Spt-BH.xls]_Sp_128"/>
      <sheetName val="[Spt-BH.xls][Spt-BH.xls]B___528"/>
      <sheetName val="[Spt-BH.xls][Spt-BH.xls]B___529"/>
      <sheetName val="[Spt-BH.xls][Spt-BH.xls]B___530"/>
      <sheetName val="[Spt-BH.xls]B____x005f_x0004_______37"/>
      <sheetName val="[Spt-BH.xls]B___x005f_x0000__x005f_x0004_37"/>
      <sheetName val="[Spt-BH.xls][Spt-BH.xls]B___531"/>
      <sheetName val="[Spt-BH.xls][Spt-BH.xls]_Sp_118"/>
      <sheetName val="[Spt-BH.xls][Spt-BH.xls]_Sp_117"/>
      <sheetName val="[Spt-BH.xls][Spt-BH.xls]_Sp_125"/>
      <sheetName val="[Spt-BH.xls][Spt-BH.xls]B___520"/>
      <sheetName val="[Spt-BH.xls][Spt-BH.xls]B___521"/>
      <sheetName val="[Spt-BH.xls][Spt-BH.xls]B___522"/>
      <sheetName val="[Spt-BH.xls][Spt-BH.xls]B___523"/>
      <sheetName val="[Spt-BH.xls][Spt-BH.xls]B___524"/>
      <sheetName val="[Spt-BH.xls][Spt-BH.xls]B___525"/>
      <sheetName val="_Spt-BH.xls_B@_"/>
      <sheetName val="_Spt-BH.xls_B@___x0004_@_____$__"/>
      <sheetName val="[Spt-BH.xls][Spt-BH.xls]B___496"/>
      <sheetName val="[Spt-BH.xls][Spt-BH.xls]B___497"/>
      <sheetName val="[Spt-BH.xls][Spt-BH.xls]_Sp_120"/>
      <sheetName val="[Spt-BH.xls][Spt-BH.xls]B___498"/>
      <sheetName val="[Spt-BH.xls][Spt-BH.xls]B___499"/>
      <sheetName val="[Spt-BH.xls][Spt-BH.xls]B___500"/>
      <sheetName val="[Spt-BH.xls][Spt-BH.xls]B___501"/>
      <sheetName val="[Spt-BH.xls][Spt-BH.xls]_Sp_122"/>
      <sheetName val="[Spt-BH.xls][Spt-BH.xls]B___508"/>
      <sheetName val="[Spt-BH.xls][Spt-BH.xls]B___509"/>
      <sheetName val="[Spt-BH.xls][Spt-BH.xls]_Sp_123"/>
      <sheetName val="[Spt-BH.xls][Spt-BH.xls]B___510"/>
      <sheetName val="[Spt-BH.xls][Spt-BH.xls]B___511"/>
      <sheetName val="[Spt-BH.xls][Spt-BH.xls]B___512"/>
      <sheetName val="[Spt-BH.xls][Spt-BH.xls]B___513"/>
      <sheetName val="[Spt-BH.xls][Spt-BH.xls]B___514"/>
      <sheetName val="[Spt-BH.xls][Spt-BH.xls]B___515"/>
      <sheetName val="[Spt-BH.xls][Spt-BH.xls]_Sp_124"/>
      <sheetName val="[Spt-BH.xls][Spt-BH.xls]B___516"/>
      <sheetName val="[Spt-BH.xls][Spt-BH.xls]B___517"/>
      <sheetName val="[Spt-BH.xls][Spt-BH.xls]B___518"/>
      <sheetName val="[Spt-BH.xls]B____x005f_x0004_______39"/>
      <sheetName val="[Spt-BH.xls]B___x005f_x0000__x005f_x0004_39"/>
      <sheetName val="[Spt-BH.xls][Spt-BH.xls]B___519"/>
      <sheetName val="[Spt-BH.xls][Spt-BH.xls]_Sp_121"/>
      <sheetName val="[Spt-BH.xls][Spt-BH.xls]B___502"/>
      <sheetName val="[Spt-BH.xls][Spt-BH.xls]B___503"/>
      <sheetName val="[Spt-BH.xls][Spt-BH.xls]B___504"/>
      <sheetName val="[Spt-BH.xls][Spt-BH.xls]B___505"/>
      <sheetName val="[Spt-BH.xls][Spt-BH.xls]B___506"/>
      <sheetName val="[Spt-BH.xls][Spt-BH.xls]B___507"/>
      <sheetName val="[Spt-BH.xls]B____x005f_x0004_______38"/>
      <sheetName val="[Spt-BH.xls]B___x005f_x0000__x005f_x0004_38"/>
      <sheetName val="[Spt-BH.xls][Spt-BH.xls]B___538"/>
      <sheetName val="[Spt-BH.xls][Spt-BH.xls]B___539"/>
      <sheetName val="[Spt-BH.xls][Spt-BH.xls]B___540"/>
      <sheetName val="[Spt-BH.xls][Spt-BH.xls]B___541"/>
      <sheetName val="[Spt-BH.xls][Spt-BH.xls]B___542"/>
      <sheetName val="[Spt-BH.xls][Spt-BH.xls]B___543"/>
      <sheetName val="[Spt-BH.xls][Spt-BH.xls]_Sp_127"/>
      <sheetName val="[Spt-BH.xls][Spt-BH.xls]B___532"/>
      <sheetName val="[Spt-BH.xls][Spt-BH.xls]B___533"/>
      <sheetName val="[Spt-BH.xls][Spt-BH.xls]B___534"/>
      <sheetName val="[Spt-BH.xls][Spt-BH.xls]B___535"/>
      <sheetName val="[Spt-BH.xls][Spt-BH.xls]B___536"/>
      <sheetName val="[Spt-BH.xls][Spt-BH.xls]B___537"/>
      <sheetName val="[Spt-BH.xls]B____x005f_x0004_______40"/>
      <sheetName val="[Spt-BH.xls]B___x005f_x0000__x005f_x0004_40"/>
      <sheetName val="[Spt-BH.xls][Spt-BH.xls]B___662"/>
      <sheetName val="[Spt-BH.xls][Spt-BH.xls]B___663"/>
      <sheetName val="[Spt-BH.xls][Spt-BH.xls]B___667"/>
      <sheetName val="[Spt-BH.xls][Spt-BH.xls]B___668"/>
      <sheetName val="[Spt-BH.xls][Spt-BH.xls]_Sp_157"/>
      <sheetName val="[Spt-BH.xls][Spt-BH.xls]B___669"/>
      <sheetName val="[Spt-BH.xls][Spt-BH.xls]B___670"/>
      <sheetName val="[Spt-BH.xls][Spt-BH.xls]B___671"/>
      <sheetName val="[Spt-BH.xls][Spt-BH.xls]_Sp_156"/>
      <sheetName val="[Spt-BH.xls][Spt-BH.xls]B___664"/>
      <sheetName val="[Spt-BH.xls][Spt-BH.xls]B___665"/>
      <sheetName val="[Spt-BH.xls][Spt-BH.xls]B___666"/>
      <sheetName val="[Spt-BH.xls][Spt-BH.xls]_Sp_144"/>
      <sheetName val="[Spt-BH.xls][Spt-BH.xls]_Sp_131"/>
      <sheetName val="[Spt-BH.xls][Spt-BH.xls]B___556"/>
      <sheetName val="[Spt-BH.xls][Spt-BH.xls]B___557"/>
      <sheetName val="[Spt-BH.xls][Spt-BH.xls]_Sp_133"/>
      <sheetName val="[Spt-BH.xls][Spt-BH.xls]B___558"/>
      <sheetName val="[Spt-BH.xls][Spt-BH.xls]B___559"/>
      <sheetName val="[Spt-BH.xls][Spt-BH.xls]B___560"/>
      <sheetName val="[Spt-BH.xls][Spt-BH.xls]B___561"/>
      <sheetName val="[Spt-BH.xls][Spt-BH.xls]B___568"/>
      <sheetName val="[Spt-BH.xls][Spt-BH.xls]B___569"/>
      <sheetName val="[Spt-BH.xls][Spt-BH.xls]_Sp_134"/>
      <sheetName val="[Spt-BH.xls][Spt-BH.xls]B___570"/>
      <sheetName val="[Spt-BH.xls][Spt-BH.xls]B___571"/>
      <sheetName val="[Spt-BH.xls][Spt-BH.xls]B___572"/>
      <sheetName val="[Spt-BH.xls]B____x005f_x0004_______42"/>
      <sheetName val="[Spt-BH.xls]B___x005f_x0000__x005f_x0004_42"/>
      <sheetName val="[Spt-BH.xls][Spt-BH.xls]B___573"/>
      <sheetName val="[Spt-BH.xls][Spt-BH.xls]_Sp_130"/>
      <sheetName val="[Spt-BH.xls][Spt-BH.xls]B___550"/>
      <sheetName val="[Spt-BH.xls][Spt-BH.xls]B___551"/>
      <sheetName val="[Spt-BH.xls][Spt-BH.xls]B___552"/>
      <sheetName val="[Spt-BH.xls][Spt-BH.xls]B___553"/>
      <sheetName val="[Spt-BH.xls][Spt-BH.xls]B___554"/>
      <sheetName val="[Spt-BH.xls][Spt-BH.xls]B___555"/>
      <sheetName val="[Spt-BH.xls]B____x005f_x0004_______41"/>
      <sheetName val="[Spt-BH.xls]B___x005f_x0000__x005f_x0004_41"/>
      <sheetName val="[Spt-BH.xls][Spt-BH.xls]_Sp_132"/>
      <sheetName val="[Spt-BH.xls][Spt-BH.xls]B___562"/>
      <sheetName val="[Spt-BH.xls][Spt-BH.xls]B___563"/>
      <sheetName val="[Spt-BH.xls][Spt-BH.xls]B___564"/>
      <sheetName val="[Spt-BH.xls][Spt-BH.xls]B___565"/>
      <sheetName val="[Spt-BH.xls][Spt-BH.xls]B___566"/>
      <sheetName val="[Spt-BH.xls][Spt-BH.xls]B___567"/>
      <sheetName val="[Spt-BH.xls][Spt-BH.xls]_Sp_139"/>
      <sheetName val="[Spt-BH.xls][Spt-BH.xls]_Sp_136"/>
      <sheetName val="[Spt-BH.xls][Spt-BH.xls]_Sp_137"/>
      <sheetName val="[Spt-BH.xls][Spt-BH.xls]_Sp_135"/>
      <sheetName val="[Spt-BH.xls][Spt-BH.xls]_Sp_138"/>
      <sheetName val="[Spt-BH.xls][Spt-BH.xls]_Sp_140"/>
      <sheetName val="[Spt-BH.xls][Spt-BH.xls]B___574"/>
      <sheetName val="[Spt-BH.xls][Spt-BH.xls]B___575"/>
      <sheetName val="[Spt-BH.xls][Spt-BH.xls]_Sp_143"/>
      <sheetName val="[Spt-BH.xls][Spt-BH.xls]B___576"/>
      <sheetName val="[Spt-BH.xls][Spt-BH.xls]B___577"/>
      <sheetName val="[Spt-BH.xls][Spt-BH.xls]B___578"/>
      <sheetName val="[Spt-BH.xls][Spt-BH.xls]B___579"/>
      <sheetName val="[Spt-BH.xls][Spt-BH.xls]_Sp_141"/>
      <sheetName val="[Spt-BH.xls][Spt-BH.xls]_Sp_142"/>
      <sheetName val="[Spt-BH.xls][Spt-BH.xls]B___580"/>
      <sheetName val="[Spt-BH.xls][Spt-BH.xls]B___581"/>
      <sheetName val="[Spt-BH.xls][Spt-BH.xls]_Sp_155"/>
      <sheetName val="[Spt-BH.xls][Spt-BH.xls]B___582"/>
      <sheetName val="[Spt-BH.xls][Spt-BH.xls]B___583"/>
      <sheetName val="[Spt-BH.xls][Spt-BH.xls]B___584"/>
      <sheetName val="[Spt-BH.xls][Spt-BH.xls]_Sp_154"/>
      <sheetName val="[Spt-BH.xls][Spt-BH.xls]_Sp_152"/>
      <sheetName val="[Spt-BH.xls][Spt-BH.xls]_Sp_150"/>
      <sheetName val="[Spt-BH.xls][Spt-BH.xls]B___590"/>
      <sheetName val="[Spt-BH.xls][Spt-BH.xls]B___591"/>
      <sheetName val="[Spt-BH.xls][Spt-BH.xls]B___592"/>
      <sheetName val="[Spt-BH.xls][Spt-BH.xls]B___593"/>
      <sheetName val="[Spt-BH.xls][Spt-BH.xls]B___594"/>
      <sheetName val="[Spt-BH.xls][Spt-BH.xls]B___608"/>
      <sheetName val="[Spt-BH.xls][Spt-BH.xls]B___609"/>
      <sheetName val="[Spt-BH.xls][Spt-BH.xls]_Sp_145"/>
      <sheetName val="[Spt-BH.xls][Spt-BH.xls]B___610"/>
      <sheetName val="[Spt-BH.xls][Spt-BH.xls]B___611"/>
      <sheetName val="[Spt-BH.xls][Spt-BH.xls]B___612"/>
      <sheetName val="[Spt-BH.xls][Spt-BH.xls]B___595"/>
      <sheetName val="[Spt-BH.xls]B____x005f_x0004_______43"/>
      <sheetName val="[Spt-BH.xls]B___x005f_x0000__x005f_x0004_43"/>
      <sheetName val="[Spt-BH.xls][Spt-BH.xls]B___613"/>
      <sheetName val="[Spt-BH.xls][Spt-BH.xls]B___585"/>
      <sheetName val="[Spt-BH.xls][Spt-BH.xls]B___586"/>
      <sheetName val="[Spt-BH.xls][Spt-BH.xls]B___587"/>
      <sheetName val="[Spt-BH.xls][Spt-BH.xls]B___588"/>
      <sheetName val="[Spt-BH.xls][Spt-BH.xls]B___589"/>
      <sheetName val="[Spt-BH.xls][Spt-BH.xls]B___596"/>
      <sheetName val="[Spt-BH.xls][Spt-BH.xls]B___597"/>
      <sheetName val="[Spt-BH.xls][Spt-BH.xls]B___598"/>
      <sheetName val="[Spt-BH.xls][Spt-BH.xls]B___599"/>
      <sheetName val="[Spt-BH.xls][Spt-BH.xls]B___600"/>
      <sheetName val="[Spt-BH.xls][Spt-BH.xls]B___601"/>
      <sheetName val="[Spt-BH.xls][Spt-BH.xls]B___602"/>
      <sheetName val="[Spt-BH.xls][Spt-BH.xls]B___603"/>
      <sheetName val="[Spt-BH.xls][Spt-BH.xls]B___604"/>
      <sheetName val="[Spt-BH.xls][Spt-BH.xls]B___605"/>
      <sheetName val="[Spt-BH.xls][Spt-BH.xls]B___606"/>
      <sheetName val="[Spt-BH.xls][Spt-BH.xls]B___607"/>
      <sheetName val="[Spt-BH.xls][Spt-BH.xls]B___626"/>
      <sheetName val="[Spt-BH.xls][Spt-BH.xls]B___627"/>
      <sheetName val="[Spt-BH.xls][Spt-BH.xls]_Sp_147"/>
      <sheetName val="[Spt-BH.xls][Spt-BH.xls]B___628"/>
      <sheetName val="[Spt-BH.xls][Spt-BH.xls]B___629"/>
      <sheetName val="[Spt-BH.xls][Spt-BH.xls]B___630"/>
      <sheetName val="[Spt-BH.xls][Spt-BH.xls]B___631"/>
      <sheetName val="[Spt-BH.xls][Spt-BH.xls]B___614"/>
      <sheetName val="[Spt-BH.xls][Spt-BH.xls]B___615"/>
      <sheetName val="[Spt-BH.xls][Spt-BH.xls]B___616"/>
      <sheetName val="[Spt-BH.xls][Spt-BH.xls]B___617"/>
      <sheetName val="[Spt-BH.xls][Spt-BH.xls]B___618"/>
      <sheetName val="[Spt-BH.xls][Spt-BH.xls]B___619"/>
      <sheetName val="[Spt-BH.xls][Spt-BH.xls]B___638"/>
      <sheetName val="[Spt-BH.xls][Spt-BH.xls]B___639"/>
      <sheetName val="[Spt-BH.xls][Spt-BH.xls]_Sp_148"/>
      <sheetName val="[Spt-BH.xls][Spt-BH.xls]B___640"/>
      <sheetName val="[Spt-BH.xls][Spt-BH.xls]B___641"/>
      <sheetName val="[Spt-BH.xls][Spt-BH.xls]B___642"/>
      <sheetName val="[Spt-BH.xls]B____x005f_x0004_______45"/>
      <sheetName val="[Spt-BH.xls]B___x005f_x0000__x005f_x0004_45"/>
      <sheetName val="[Spt-BH.xls][Spt-BH.xls]B___643"/>
      <sheetName val="[Spt-BH.xls][Spt-BH.xls]B___620"/>
      <sheetName val="[Spt-BH.xls][Spt-BH.xls]B___621"/>
      <sheetName val="[Spt-BH.xls][Spt-BH.xls]B___622"/>
      <sheetName val="[Spt-BH.xls][Spt-BH.xls]B___623"/>
      <sheetName val="[Spt-BH.xls][Spt-BH.xls]B___624"/>
      <sheetName val="[Spt-BH.xls][Spt-BH.xls]B___625"/>
      <sheetName val="[Spt-BH.xls]B____x005f_x0004_______44"/>
      <sheetName val="[Spt-BH.xls]B___x005f_x0000__x005f_x0004_44"/>
      <sheetName val="[Spt-BH.xls][Spt-BH.xls]_Sp_146"/>
      <sheetName val="[Spt-BH.xls][Spt-BH.xls]B___632"/>
      <sheetName val="[Spt-BH.xls][Spt-BH.xls]B___633"/>
      <sheetName val="[Spt-BH.xls][Spt-BH.xls]B___634"/>
      <sheetName val="[Spt-BH.xls][Spt-BH.xls]B___635"/>
      <sheetName val="[Spt-BH.xls][Spt-BH.xls]B___636"/>
      <sheetName val="[Spt-BH.xls][Spt-BH.xls]B___637"/>
      <sheetName val="[Spt-BH.xls]B____x005f_x0004_______46"/>
      <sheetName val="[Spt-BH.xls]B___x005f_x0000__x005f_x0004_46"/>
      <sheetName val="[Spt-BH.xls][Spt-BH.xls]_Sp_149"/>
      <sheetName val="[Spt-BH.xls][Spt-BH.xls]B___644"/>
      <sheetName val="[Spt-BH.xls][Spt-BH.xls]B___645"/>
      <sheetName val="[Spt-BH.xls][Spt-BH.xls]_Sp_151"/>
      <sheetName val="[Spt-BH.xls][Spt-BH.xls]B___646"/>
      <sheetName val="[Spt-BH.xls][Spt-BH.xls]B___647"/>
      <sheetName val="[Spt-BH.xls][Spt-BH.xls]B___648"/>
      <sheetName val="[Spt-BH.xls][Spt-BH.xls]B___649"/>
      <sheetName val="[Spt-BH.xls][Spt-BH.xls]B___650"/>
      <sheetName val="[Spt-BH.xls][Spt-BH.xls]B___651"/>
      <sheetName val="[Spt-BH.xls][Spt-BH.xls]B___652"/>
      <sheetName val="[Spt-BH.xls][Spt-BH.xls]B___653"/>
      <sheetName val="[Spt-BH.xls][Spt-BH.xls]B___654"/>
      <sheetName val="[Spt-BH.xls][Spt-BH.xls]B___655"/>
      <sheetName val="[Spt-BH.xls][Spt-BH.xls]_Sp_153"/>
      <sheetName val="[Spt-BH.xls][Spt-BH.xls]B___656"/>
      <sheetName val="[Spt-BH.xls][Spt-BH.xls]B___657"/>
      <sheetName val="[Spt-BH.xls][Spt-BH.xls]B___658"/>
      <sheetName val="[Spt-BH.xls][Spt-BH.xls]B___659"/>
      <sheetName val="[Spt-BH.xls][Spt-BH.xls]B___660"/>
      <sheetName val="[Spt-BH.xls][Spt-BH.xls]B___661"/>
      <sheetName val="[Spt-BH.xls][Spt-BH.xls]B___672"/>
      <sheetName val="[Spt-BH.xls][Spt-BH.xls]B___673"/>
      <sheetName val="[Spt-BH.xls][Spt-BH.xls]_Sp_158"/>
      <sheetName val="[Spt-BH.xls][Spt-BH.xls]B___674"/>
      <sheetName val="[Spt-BH.xls][Spt-BH.xls]B___675"/>
      <sheetName val="[Spt-BH.xls][Spt-BH.xls]B___676"/>
      <sheetName val="[Spt-BH.xls][Spt-BH.xls]B___677"/>
      <sheetName val="[Spt-BH.xls][Spt-BH.xls]B___678"/>
      <sheetName val="[Spt-BH.xls][Spt-BH.xls]B___679"/>
      <sheetName val="[Spt-BH.xls][Spt-BH.xls]B___680"/>
      <sheetName val="[Spt-BH.xls][Spt-BH.xls]B___681"/>
      <sheetName val="[Spt-BH.xls][Spt-BH.xls]_Sp_161"/>
      <sheetName val="[Spt-BH.xls][Spt-BH.xls]B___692"/>
      <sheetName val="[Spt-BH.xls][Spt-BH.xls]B___693"/>
      <sheetName val="[Spt-BH.xls][Spt-BH.xls]B___694"/>
      <sheetName val="[Spt-BH.xls][Spt-BH.xls]B___695"/>
      <sheetName val="[Spt-BH.xls][Spt-BH.xls]B___696"/>
      <sheetName val="[Spt-BH.xls][Spt-BH.xls]_Sp_159"/>
      <sheetName val="[Spt-BH.xls][Spt-BH.xls]B___682"/>
      <sheetName val="[Spt-BH.xls][Spt-BH.xls]B___683"/>
      <sheetName val="[Spt-BH.xls][Spt-BH.xls]B___684"/>
      <sheetName val="[Spt-BH.xls][Spt-BH.xls]B___685"/>
      <sheetName val="[Spt-BH.xls][Spt-BH.xls]B___686"/>
      <sheetName val="[Spt-BH.xls][Spt-BH.xls]_Sp_160"/>
      <sheetName val="[Spt-BH.xls][Spt-BH.xls]B___687"/>
      <sheetName val="[Spt-BH.xls][Spt-BH.xls]B___688"/>
      <sheetName val="[Spt-BH.xls][Spt-BH.xls]B___689"/>
      <sheetName val="[Spt-BH.xls][Spt-BH.xls]B___690"/>
      <sheetName val="[Spt-BH.xls][Spt-BH.xls]B___691"/>
      <sheetName val="[Spt-BH.xls][Spt-BH.xls]B___708"/>
      <sheetName val="[Spt-BH.xls][Spt-BH.xls]B___709"/>
      <sheetName val="[Spt-BH.xls][Spt-BH.xls]B___710"/>
      <sheetName val="[Spt-BH.xls][Spt-BH.xls]_Sp_165"/>
      <sheetName val="[Spt-BH.xls][Spt-BH.xls]B___711"/>
      <sheetName val="[Spt-BH.xls][Spt-BH.xls]B___712"/>
      <sheetName val="[Spt-BH.xls][Spt-BH.xls]B___723"/>
      <sheetName val="[Spt-BH.xls][Spt-BH.xls]B___724"/>
      <sheetName val="[Spt-BH.xls][Spt-BH.xls]B___725"/>
      <sheetName val="[Spt-BH.xls][Spt-BH.xls]_Sp_168"/>
      <sheetName val="[Spt-BH.xls][Spt-BH.xls]B___726"/>
      <sheetName val="[Spt-BH.xls][Spt-BH.xls]B___727"/>
      <sheetName val="[Spt-BH.xls][Spt-BH.xls]B___718"/>
      <sheetName val="[Spt-BH.xls][Spt-BH.xls]B___719"/>
      <sheetName val="[Spt-BH.xls][Spt-BH.xls]B___720"/>
      <sheetName val="[Spt-BH.xls][Spt-BH.xls]_Sp_167"/>
      <sheetName val="[Spt-BH.xls][Spt-BH.xls]B___721"/>
      <sheetName val="[Spt-BH.xls][Spt-BH.xls]B___722"/>
      <sheetName val="[Spt-BH.xls][Spt-BH.xls]B___713"/>
      <sheetName val="[Spt-BH.xls][Spt-BH.xls]B___714"/>
      <sheetName val="[Spt-BH.xls][Spt-BH.xls]B___715"/>
      <sheetName val="[Spt-BH.xls][Spt-BH.xls]_Sp_166"/>
      <sheetName val="[Spt-BH.xls][Spt-BH.xls]B___716"/>
      <sheetName val="[Spt-BH.xls][Spt-BH.xls]B___717"/>
      <sheetName val="rdamdata"/>
      <sheetName val="C-data"/>
      <sheetName val="maya"/>
      <sheetName val="P-Ins &amp; Bonds"/>
    </sheetNames>
    <sheetDataSet>
      <sheetData sheetId="0">
        <row r="1">
          <cell r="J1">
            <v>1.7453292519943295E-2</v>
          </cell>
        </row>
      </sheetData>
      <sheetData sheetId="1">
        <row r="1">
          <cell r="J1">
            <v>1.7453292519943295E-2</v>
          </cell>
        </row>
      </sheetData>
      <sheetData sheetId="2">
        <row r="1">
          <cell r="J1">
            <v>1.7453292519943295E-2</v>
          </cell>
        </row>
      </sheetData>
      <sheetData sheetId="3" refreshError="1">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1">
          <cell r="J1">
            <v>1.7453292519943295E-2</v>
          </cell>
        </row>
      </sheetData>
      <sheetData sheetId="46"/>
      <sheetData sheetId="47"/>
      <sheetData sheetId="48" refreshError="1"/>
      <sheetData sheetId="49" refreshError="1"/>
      <sheetData sheetId="50" refreshError="1"/>
      <sheetData sheetId="51" refreshError="1"/>
      <sheetData sheetId="52" refreshError="1"/>
      <sheetData sheetId="53">
        <row r="1">
          <cell r="J1">
            <v>1.7453292519943295E-2</v>
          </cell>
        </row>
      </sheetData>
      <sheetData sheetId="54">
        <row r="1">
          <cell r="J1">
            <v>1.7453292519943295E-2</v>
          </cell>
        </row>
      </sheetData>
      <sheetData sheetId="55" refreshError="1"/>
      <sheetData sheetId="56">
        <row r="1">
          <cell r="J1">
            <v>1.7453292519943295E-2</v>
          </cell>
        </row>
      </sheetData>
      <sheetData sheetId="57">
        <row r="1">
          <cell r="J1">
            <v>1.7453292519943295E-2</v>
          </cell>
        </row>
      </sheetData>
      <sheetData sheetId="58">
        <row r="1">
          <cell r="J1">
            <v>1.7453292519943295E-2</v>
          </cell>
        </row>
      </sheetData>
      <sheetData sheetId="59">
        <row r="1">
          <cell r="J1">
            <v>1.7453292519943295E-2</v>
          </cell>
        </row>
      </sheetData>
      <sheetData sheetId="60">
        <row r="1">
          <cell r="J1">
            <v>1.7453292519943295E-2</v>
          </cell>
        </row>
      </sheetData>
      <sheetData sheetId="61">
        <row r="1">
          <cell r="J1">
            <v>1.7453292519943295E-2</v>
          </cell>
        </row>
      </sheetData>
      <sheetData sheetId="62">
        <row r="2">
          <cell r="B2">
            <v>1</v>
          </cell>
        </row>
      </sheetData>
      <sheetData sheetId="63">
        <row r="2">
          <cell r="B2">
            <v>1</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ow r="1">
          <cell r="J1">
            <v>1.7453292519943295E-2</v>
          </cell>
        </row>
      </sheetData>
      <sheetData sheetId="232">
        <row r="1">
          <cell r="J1">
            <v>1.7453292519943295E-2</v>
          </cell>
        </row>
      </sheetData>
      <sheetData sheetId="233">
        <row r="1">
          <cell r="J1">
            <v>1.7453292519943295E-2</v>
          </cell>
        </row>
      </sheetData>
      <sheetData sheetId="234">
        <row r="1">
          <cell r="J1">
            <v>1.7453292519943295E-2</v>
          </cell>
        </row>
      </sheetData>
      <sheetData sheetId="235">
        <row r="1">
          <cell r="J1">
            <v>1.7453292519943295E-2</v>
          </cell>
        </row>
      </sheetData>
      <sheetData sheetId="236">
        <row r="1">
          <cell r="J1">
            <v>1.7453292519943295E-2</v>
          </cell>
        </row>
      </sheetData>
      <sheetData sheetId="237">
        <row r="1">
          <cell r="J1">
            <v>1.7453292519943295E-2</v>
          </cell>
        </row>
      </sheetData>
      <sheetData sheetId="238">
        <row r="1">
          <cell r="J1">
            <v>1.7453292519943295E-2</v>
          </cell>
        </row>
      </sheetData>
      <sheetData sheetId="239">
        <row r="1">
          <cell r="J1">
            <v>1.7453292519943295E-2</v>
          </cell>
        </row>
      </sheetData>
      <sheetData sheetId="240">
        <row r="1">
          <cell r="J1">
            <v>1.7453292519943295E-2</v>
          </cell>
        </row>
      </sheetData>
      <sheetData sheetId="241">
        <row r="1">
          <cell r="J1">
            <v>1.7453292519943295E-2</v>
          </cell>
        </row>
      </sheetData>
      <sheetData sheetId="242">
        <row r="1">
          <cell r="J1">
            <v>1.7453292519943295E-2</v>
          </cell>
        </row>
      </sheetData>
      <sheetData sheetId="243">
        <row r="1">
          <cell r="J1">
            <v>1.7453292519943295E-2</v>
          </cell>
        </row>
      </sheetData>
      <sheetData sheetId="244">
        <row r="1">
          <cell r="J1">
            <v>1.7453292519943295E-2</v>
          </cell>
        </row>
      </sheetData>
      <sheetData sheetId="245">
        <row r="1">
          <cell r="J1">
            <v>1.7453292519943295E-2</v>
          </cell>
        </row>
      </sheetData>
      <sheetData sheetId="246">
        <row r="1">
          <cell r="J1">
            <v>1.7453292519943295E-2</v>
          </cell>
        </row>
      </sheetData>
      <sheetData sheetId="247">
        <row r="1">
          <cell r="J1">
            <v>1.7453292519943295E-2</v>
          </cell>
        </row>
      </sheetData>
      <sheetData sheetId="248">
        <row r="1">
          <cell r="J1">
            <v>1.7453292519943295E-2</v>
          </cell>
        </row>
      </sheetData>
      <sheetData sheetId="249">
        <row r="1">
          <cell r="J1">
            <v>1.7453292519943295E-2</v>
          </cell>
        </row>
      </sheetData>
      <sheetData sheetId="250">
        <row r="1">
          <cell r="J1">
            <v>1.7453292519943295E-2</v>
          </cell>
        </row>
      </sheetData>
      <sheetData sheetId="251">
        <row r="1">
          <cell r="J1">
            <v>1.7453292519943295E-2</v>
          </cell>
        </row>
      </sheetData>
      <sheetData sheetId="252">
        <row r="1">
          <cell r="J1">
            <v>1.7453292519943295E-2</v>
          </cell>
        </row>
      </sheetData>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row r="1">
          <cell r="J1">
            <v>1.7453292519943295E-2</v>
          </cell>
        </row>
      </sheetData>
      <sheetData sheetId="279">
        <row r="1">
          <cell r="J1">
            <v>1.7453292519943295E-2</v>
          </cell>
        </row>
      </sheetData>
      <sheetData sheetId="280">
        <row r="1">
          <cell r="J1">
            <v>1.7453292519943295E-2</v>
          </cell>
        </row>
      </sheetData>
      <sheetData sheetId="281">
        <row r="1">
          <cell r="J1">
            <v>1.7453292519943295E-2</v>
          </cell>
        </row>
      </sheetData>
      <sheetData sheetId="282">
        <row r="1">
          <cell r="J1">
            <v>1.7453292519943295E-2</v>
          </cell>
        </row>
      </sheetData>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ow r="1">
          <cell r="J1">
            <v>1.7453292519943295E-2</v>
          </cell>
        </row>
      </sheetData>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ow r="1">
          <cell r="J1">
            <v>1.7453292519943295E-2</v>
          </cell>
        </row>
      </sheetData>
      <sheetData sheetId="335">
        <row r="1">
          <cell r="J1">
            <v>1.7453292519943295E-2</v>
          </cell>
        </row>
      </sheetData>
      <sheetData sheetId="336" refreshError="1"/>
      <sheetData sheetId="337">
        <row r="1">
          <cell r="J1">
            <v>1.7453292519943295E-2</v>
          </cell>
        </row>
      </sheetData>
      <sheetData sheetId="338">
        <row r="1">
          <cell r="J1">
            <v>1.7453292519943295E-2</v>
          </cell>
        </row>
      </sheetData>
      <sheetData sheetId="339">
        <row r="1">
          <cell r="J1">
            <v>1.7453292519943295E-2</v>
          </cell>
        </row>
      </sheetData>
      <sheetData sheetId="340">
        <row r="1">
          <cell r="J1">
            <v>1.7453292519943295E-2</v>
          </cell>
        </row>
      </sheetData>
      <sheetData sheetId="341">
        <row r="1">
          <cell r="J1">
            <v>1.7453292519943295E-2</v>
          </cell>
        </row>
      </sheetData>
      <sheetData sheetId="342">
        <row r="1">
          <cell r="J1">
            <v>1.7453292519943295E-2</v>
          </cell>
        </row>
      </sheetData>
      <sheetData sheetId="343">
        <row r="1">
          <cell r="J1">
            <v>1.7453292519943295E-2</v>
          </cell>
        </row>
      </sheetData>
      <sheetData sheetId="344" refreshError="1"/>
      <sheetData sheetId="345" refreshError="1"/>
      <sheetData sheetId="346">
        <row r="1">
          <cell r="J1">
            <v>1.7453292519943295E-2</v>
          </cell>
        </row>
      </sheetData>
      <sheetData sheetId="347">
        <row r="1">
          <cell r="J1">
            <v>1.7453292519943295E-2</v>
          </cell>
        </row>
      </sheetData>
      <sheetData sheetId="348">
        <row r="1">
          <cell r="J1">
            <v>1.7453292519943295E-2</v>
          </cell>
        </row>
      </sheetData>
      <sheetData sheetId="349">
        <row r="1">
          <cell r="J1">
            <v>1.7453292519943295E-2</v>
          </cell>
        </row>
      </sheetData>
      <sheetData sheetId="350">
        <row r="1">
          <cell r="J1">
            <v>1.7453292519943295E-2</v>
          </cell>
        </row>
      </sheetData>
      <sheetData sheetId="351">
        <row r="1">
          <cell r="J1">
            <v>1.7453292519943295E-2</v>
          </cell>
        </row>
      </sheetData>
      <sheetData sheetId="352">
        <row r="1">
          <cell r="J1">
            <v>1.7453292519943295E-2</v>
          </cell>
        </row>
      </sheetData>
      <sheetData sheetId="353">
        <row r="1">
          <cell r="J1">
            <v>1.7453292519943295E-2</v>
          </cell>
        </row>
      </sheetData>
      <sheetData sheetId="354">
        <row r="1">
          <cell r="J1">
            <v>1.7453292519943295E-2</v>
          </cell>
        </row>
      </sheetData>
      <sheetData sheetId="355">
        <row r="1">
          <cell r="J1">
            <v>1.7453292519943295E-2</v>
          </cell>
        </row>
      </sheetData>
      <sheetData sheetId="356">
        <row r="1">
          <cell r="J1">
            <v>1.7453292519943295E-2</v>
          </cell>
        </row>
      </sheetData>
      <sheetData sheetId="357">
        <row r="1">
          <cell r="J1">
            <v>1.7453292519943295E-2</v>
          </cell>
        </row>
      </sheetData>
      <sheetData sheetId="358">
        <row r="1">
          <cell r="J1">
            <v>1.7453292519943295E-2</v>
          </cell>
        </row>
      </sheetData>
      <sheetData sheetId="359">
        <row r="1">
          <cell r="J1">
            <v>1.7453292519943295E-2</v>
          </cell>
        </row>
      </sheetData>
      <sheetData sheetId="360">
        <row r="1">
          <cell r="J1">
            <v>1.7453292519943295E-2</v>
          </cell>
        </row>
      </sheetData>
      <sheetData sheetId="361">
        <row r="1">
          <cell r="J1">
            <v>1.7453292519943295E-2</v>
          </cell>
        </row>
      </sheetData>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ow r="1">
          <cell r="J1">
            <v>1.7453292519943295E-2</v>
          </cell>
        </row>
      </sheetData>
      <sheetData sheetId="368">
        <row r="1">
          <cell r="J1">
            <v>1.7453292519943295E-2</v>
          </cell>
        </row>
      </sheetData>
      <sheetData sheetId="369">
        <row r="1">
          <cell r="J1">
            <v>1.7453292519943295E-2</v>
          </cell>
        </row>
      </sheetData>
      <sheetData sheetId="370">
        <row r="1">
          <cell r="J1">
            <v>1.7453292519943295E-2</v>
          </cell>
        </row>
      </sheetData>
      <sheetData sheetId="371">
        <row r="1">
          <cell r="J1">
            <v>1.7453292519943295E-2</v>
          </cell>
        </row>
      </sheetData>
      <sheetData sheetId="372">
        <row r="1">
          <cell r="J1">
            <v>1.7453292519943295E-2</v>
          </cell>
        </row>
      </sheetData>
      <sheetData sheetId="373">
        <row r="1">
          <cell r="J1">
            <v>1.7453292519943295E-2</v>
          </cell>
        </row>
      </sheetData>
      <sheetData sheetId="374">
        <row r="1">
          <cell r="J1">
            <v>1.7453292519943295E-2</v>
          </cell>
        </row>
      </sheetData>
      <sheetData sheetId="375">
        <row r="1">
          <cell r="J1">
            <v>1.7453292519943295E-2</v>
          </cell>
        </row>
      </sheetData>
      <sheetData sheetId="376">
        <row r="1">
          <cell r="J1">
            <v>1.7453292519943295E-2</v>
          </cell>
        </row>
      </sheetData>
      <sheetData sheetId="377">
        <row r="1">
          <cell r="J1">
            <v>1.7453292519943295E-2</v>
          </cell>
        </row>
      </sheetData>
      <sheetData sheetId="378" refreshError="1"/>
      <sheetData sheetId="379" refreshError="1"/>
      <sheetData sheetId="380" refreshError="1"/>
      <sheetData sheetId="381" refreshError="1"/>
      <sheetData sheetId="382"/>
      <sheetData sheetId="383">
        <row r="1">
          <cell r="J1">
            <v>1.7453292519943295E-2</v>
          </cell>
        </row>
      </sheetData>
      <sheetData sheetId="384">
        <row r="1">
          <cell r="J1">
            <v>1.7453292519943295E-2</v>
          </cell>
        </row>
      </sheetData>
      <sheetData sheetId="385">
        <row r="1">
          <cell r="J1">
            <v>1.7453292519943295E-2</v>
          </cell>
        </row>
      </sheetData>
      <sheetData sheetId="386">
        <row r="1">
          <cell r="J1">
            <v>1.7453292519943295E-2</v>
          </cell>
        </row>
      </sheetData>
      <sheetData sheetId="387">
        <row r="1">
          <cell r="J1">
            <v>1.7453292519943295E-2</v>
          </cell>
        </row>
      </sheetData>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ow r="1">
          <cell r="J1">
            <v>1.7453292519943295E-2</v>
          </cell>
        </row>
      </sheetData>
      <sheetData sheetId="412">
        <row r="1">
          <cell r="J1">
            <v>1.7453292519943295E-2</v>
          </cell>
        </row>
      </sheetData>
      <sheetData sheetId="413" refreshError="1"/>
      <sheetData sheetId="414" refreshError="1"/>
      <sheetData sheetId="415" refreshError="1"/>
      <sheetData sheetId="416" refreshError="1"/>
      <sheetData sheetId="417">
        <row r="1">
          <cell r="J1">
            <v>1.7453292519943295E-2</v>
          </cell>
        </row>
      </sheetData>
      <sheetData sheetId="418">
        <row r="1">
          <cell r="J1">
            <v>1.7453292519943295E-2</v>
          </cell>
        </row>
      </sheetData>
      <sheetData sheetId="419">
        <row r="1">
          <cell r="J1">
            <v>1.7453292519943295E-2</v>
          </cell>
        </row>
      </sheetData>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ow r="1">
          <cell r="J1">
            <v>1.7453292519943295E-2</v>
          </cell>
        </row>
      </sheetData>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ow r="1">
          <cell r="J1">
            <v>1.7453292519943295E-2</v>
          </cell>
        </row>
      </sheetData>
      <sheetData sheetId="438">
        <row r="1">
          <cell r="J1">
            <v>1.7453292519943295E-2</v>
          </cell>
        </row>
      </sheetData>
      <sheetData sheetId="439">
        <row r="1">
          <cell r="J1">
            <v>1.7453292519943295E-2</v>
          </cell>
        </row>
      </sheetData>
      <sheetData sheetId="440">
        <row r="1">
          <cell r="J1">
            <v>1.7453292519943295E-2</v>
          </cell>
        </row>
      </sheetData>
      <sheetData sheetId="441">
        <row r="1">
          <cell r="J1">
            <v>1.7453292519943295E-2</v>
          </cell>
        </row>
      </sheetData>
      <sheetData sheetId="442">
        <row r="1">
          <cell r="J1">
            <v>1.7453292519943295E-2</v>
          </cell>
        </row>
      </sheetData>
      <sheetData sheetId="443">
        <row r="1">
          <cell r="J1">
            <v>1.7453292519943295E-2</v>
          </cell>
        </row>
      </sheetData>
      <sheetData sheetId="444">
        <row r="1">
          <cell r="J1">
            <v>1.7453292519943295E-2</v>
          </cell>
        </row>
      </sheetData>
      <sheetData sheetId="445">
        <row r="1">
          <cell r="J1">
            <v>1.7453292519943295E-2</v>
          </cell>
        </row>
      </sheetData>
      <sheetData sheetId="446">
        <row r="1">
          <cell r="J1">
            <v>1.7453292519943295E-2</v>
          </cell>
        </row>
      </sheetData>
      <sheetData sheetId="447">
        <row r="1">
          <cell r="J1">
            <v>1.7453292519943295E-2</v>
          </cell>
        </row>
      </sheetData>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ow r="1">
          <cell r="J1">
            <v>1.7453292519943295E-2</v>
          </cell>
        </row>
      </sheetData>
      <sheetData sheetId="468">
        <row r="1">
          <cell r="J1">
            <v>1.7453292519943295E-2</v>
          </cell>
        </row>
      </sheetData>
      <sheetData sheetId="469">
        <row r="1">
          <cell r="J1">
            <v>1.7453292519943295E-2</v>
          </cell>
        </row>
      </sheetData>
      <sheetData sheetId="470">
        <row r="1">
          <cell r="J1">
            <v>1.7453292519943295E-2</v>
          </cell>
        </row>
      </sheetData>
      <sheetData sheetId="471">
        <row r="1">
          <cell r="J1">
            <v>1.7453292519943295E-2</v>
          </cell>
        </row>
      </sheetData>
      <sheetData sheetId="472">
        <row r="1">
          <cell r="J1">
            <v>1.7453292519943295E-2</v>
          </cell>
        </row>
      </sheetData>
      <sheetData sheetId="473">
        <row r="1">
          <cell r="J1">
            <v>1.7453292519943295E-2</v>
          </cell>
        </row>
      </sheetData>
      <sheetData sheetId="474">
        <row r="1">
          <cell r="J1">
            <v>1.7453292519943295E-2</v>
          </cell>
        </row>
      </sheetData>
      <sheetData sheetId="475">
        <row r="1">
          <cell r="J1">
            <v>1.7453292519943295E-2</v>
          </cell>
        </row>
      </sheetData>
      <sheetData sheetId="476">
        <row r="1">
          <cell r="J1">
            <v>1.7453292519943295E-2</v>
          </cell>
        </row>
      </sheetData>
      <sheetData sheetId="477">
        <row r="1">
          <cell r="J1">
            <v>1.7453292519943295E-2</v>
          </cell>
        </row>
      </sheetData>
      <sheetData sheetId="478">
        <row r="1">
          <cell r="J1">
            <v>1.7453292519943295E-2</v>
          </cell>
        </row>
      </sheetData>
      <sheetData sheetId="479">
        <row r="1">
          <cell r="J1">
            <v>1.7453292519943295E-2</v>
          </cell>
        </row>
      </sheetData>
      <sheetData sheetId="480">
        <row r="1">
          <cell r="J1">
            <v>1.7453292519943295E-2</v>
          </cell>
        </row>
      </sheetData>
      <sheetData sheetId="481">
        <row r="1">
          <cell r="J1">
            <v>1.7453292519943295E-2</v>
          </cell>
        </row>
      </sheetData>
      <sheetData sheetId="482">
        <row r="1">
          <cell r="J1">
            <v>1.7453292519943295E-2</v>
          </cell>
        </row>
      </sheetData>
      <sheetData sheetId="483">
        <row r="1">
          <cell r="J1">
            <v>1.7453292519943295E-2</v>
          </cell>
        </row>
      </sheetData>
      <sheetData sheetId="484">
        <row r="1">
          <cell r="J1">
            <v>1.7453292519943295E-2</v>
          </cell>
        </row>
      </sheetData>
      <sheetData sheetId="485">
        <row r="1">
          <cell r="J1">
            <v>1.7453292519943295E-2</v>
          </cell>
        </row>
      </sheetData>
      <sheetData sheetId="486">
        <row r="1">
          <cell r="J1">
            <v>1.7453292519943295E-2</v>
          </cell>
        </row>
      </sheetData>
      <sheetData sheetId="487">
        <row r="1">
          <cell r="J1">
            <v>1.7453292519943295E-2</v>
          </cell>
        </row>
      </sheetData>
      <sheetData sheetId="488">
        <row r="1">
          <cell r="J1">
            <v>1.7453292519943295E-2</v>
          </cell>
        </row>
      </sheetData>
      <sheetData sheetId="489">
        <row r="1">
          <cell r="J1">
            <v>1.7453292519943295E-2</v>
          </cell>
        </row>
      </sheetData>
      <sheetData sheetId="490">
        <row r="1">
          <cell r="J1">
            <v>1.7453292519943295E-2</v>
          </cell>
        </row>
      </sheetData>
      <sheetData sheetId="491">
        <row r="1">
          <cell r="J1">
            <v>1.7453292519943295E-2</v>
          </cell>
        </row>
      </sheetData>
      <sheetData sheetId="492">
        <row r="1">
          <cell r="J1">
            <v>1.7453292519943295E-2</v>
          </cell>
        </row>
      </sheetData>
      <sheetData sheetId="493">
        <row r="1">
          <cell r="J1">
            <v>1.7453292519943295E-2</v>
          </cell>
        </row>
      </sheetData>
      <sheetData sheetId="494">
        <row r="1">
          <cell r="J1">
            <v>1.7453292519943295E-2</v>
          </cell>
        </row>
      </sheetData>
      <sheetData sheetId="495">
        <row r="1">
          <cell r="J1">
            <v>1.7453292519943295E-2</v>
          </cell>
        </row>
      </sheetData>
      <sheetData sheetId="496">
        <row r="1">
          <cell r="J1">
            <v>1.7453292519943295E-2</v>
          </cell>
        </row>
      </sheetData>
      <sheetData sheetId="497">
        <row r="1">
          <cell r="J1">
            <v>1.7453292519943295E-2</v>
          </cell>
        </row>
      </sheetData>
      <sheetData sheetId="498">
        <row r="1">
          <cell r="J1">
            <v>1.7453292519943295E-2</v>
          </cell>
        </row>
      </sheetData>
      <sheetData sheetId="499">
        <row r="1">
          <cell r="J1">
            <v>1.7453292519943295E-2</v>
          </cell>
        </row>
      </sheetData>
      <sheetData sheetId="500">
        <row r="1">
          <cell r="J1">
            <v>1.7453292519943295E-2</v>
          </cell>
        </row>
      </sheetData>
      <sheetData sheetId="501">
        <row r="1">
          <cell r="J1">
            <v>1.7453292519943295E-2</v>
          </cell>
        </row>
      </sheetData>
      <sheetData sheetId="502">
        <row r="1">
          <cell r="J1">
            <v>1.7453292519943295E-2</v>
          </cell>
        </row>
      </sheetData>
      <sheetData sheetId="503">
        <row r="1">
          <cell r="J1">
            <v>1.7453292519943295E-2</v>
          </cell>
        </row>
      </sheetData>
      <sheetData sheetId="504">
        <row r="1">
          <cell r="J1">
            <v>1.7453292519943295E-2</v>
          </cell>
        </row>
      </sheetData>
      <sheetData sheetId="505">
        <row r="1">
          <cell r="J1">
            <v>1.7453292519943295E-2</v>
          </cell>
        </row>
      </sheetData>
      <sheetData sheetId="506">
        <row r="1">
          <cell r="J1">
            <v>1.7453292519943295E-2</v>
          </cell>
        </row>
      </sheetData>
      <sheetData sheetId="507">
        <row r="1">
          <cell r="J1">
            <v>1.7453292519943295E-2</v>
          </cell>
        </row>
      </sheetData>
      <sheetData sheetId="508">
        <row r="1">
          <cell r="J1">
            <v>1.7453292519943295E-2</v>
          </cell>
        </row>
      </sheetData>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ow r="2">
          <cell r="B2">
            <v>1</v>
          </cell>
        </row>
      </sheetData>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ow r="1">
          <cell r="J1">
            <v>1.7453292519943295E-2</v>
          </cell>
        </row>
      </sheetData>
      <sheetData sheetId="1218">
        <row r="1">
          <cell r="J1">
            <v>1.7453292519943295E-2</v>
          </cell>
        </row>
      </sheetData>
      <sheetData sheetId="1219">
        <row r="1">
          <cell r="J1">
            <v>1.7453292519943295E-2</v>
          </cell>
        </row>
      </sheetData>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ow r="1">
          <cell r="J1">
            <v>1.7453292519943295E-2</v>
          </cell>
        </row>
      </sheetData>
      <sheetData sheetId="1672">
        <row r="1">
          <cell r="J1">
            <v>1.7453292519943295E-2</v>
          </cell>
        </row>
      </sheetData>
      <sheetData sheetId="1673">
        <row r="1">
          <cell r="J1">
            <v>1.7453292519943295E-2</v>
          </cell>
        </row>
      </sheetData>
      <sheetData sheetId="1674">
        <row r="1">
          <cell r="J1">
            <v>1.7453292519943295E-2</v>
          </cell>
        </row>
      </sheetData>
      <sheetData sheetId="1675">
        <row r="1">
          <cell r="J1">
            <v>1.7453292519943295E-2</v>
          </cell>
        </row>
      </sheetData>
      <sheetData sheetId="1676">
        <row r="1">
          <cell r="J1">
            <v>1.7453292519943295E-2</v>
          </cell>
        </row>
      </sheetData>
      <sheetData sheetId="1677">
        <row r="1">
          <cell r="J1">
            <v>1.7453292519943295E-2</v>
          </cell>
        </row>
      </sheetData>
      <sheetData sheetId="1678">
        <row r="1">
          <cell r="J1">
            <v>1.7453292519943295E-2</v>
          </cell>
        </row>
      </sheetData>
      <sheetData sheetId="1679">
        <row r="1">
          <cell r="J1">
            <v>1.7453292519943295E-2</v>
          </cell>
        </row>
      </sheetData>
      <sheetData sheetId="1680">
        <row r="1">
          <cell r="J1">
            <v>1.7453292519943295E-2</v>
          </cell>
        </row>
      </sheetData>
      <sheetData sheetId="1681">
        <row r="1">
          <cell r="J1">
            <v>1.7453292519943295E-2</v>
          </cell>
        </row>
      </sheetData>
      <sheetData sheetId="1682">
        <row r="1">
          <cell r="J1">
            <v>1.7453292519943295E-2</v>
          </cell>
        </row>
      </sheetData>
      <sheetData sheetId="1683">
        <row r="1">
          <cell r="J1">
            <v>1.7453292519943295E-2</v>
          </cell>
        </row>
      </sheetData>
      <sheetData sheetId="1684">
        <row r="1">
          <cell r="J1">
            <v>1.7453292519943295E-2</v>
          </cell>
        </row>
      </sheetData>
      <sheetData sheetId="1685">
        <row r="1">
          <cell r="J1">
            <v>1.7453292519943295E-2</v>
          </cell>
        </row>
      </sheetData>
      <sheetData sheetId="1686">
        <row r="1">
          <cell r="J1">
            <v>1.7453292519943295E-2</v>
          </cell>
        </row>
      </sheetData>
      <sheetData sheetId="1687">
        <row r="1">
          <cell r="J1">
            <v>1.7453292519943295E-2</v>
          </cell>
        </row>
      </sheetData>
      <sheetData sheetId="1688">
        <row r="1">
          <cell r="J1">
            <v>1.7453292519943295E-2</v>
          </cell>
        </row>
      </sheetData>
      <sheetData sheetId="1689">
        <row r="1">
          <cell r="J1">
            <v>1.7453292519943295E-2</v>
          </cell>
        </row>
      </sheetData>
      <sheetData sheetId="1690">
        <row r="1">
          <cell r="J1">
            <v>1.7453292519943295E-2</v>
          </cell>
        </row>
      </sheetData>
      <sheetData sheetId="1691">
        <row r="1">
          <cell r="J1">
            <v>1.7453292519943295E-2</v>
          </cell>
        </row>
      </sheetData>
      <sheetData sheetId="1692">
        <row r="1">
          <cell r="J1">
            <v>1.7453292519943295E-2</v>
          </cell>
        </row>
      </sheetData>
      <sheetData sheetId="1693">
        <row r="1">
          <cell r="J1">
            <v>1.7453292519943295E-2</v>
          </cell>
        </row>
      </sheetData>
      <sheetData sheetId="1694">
        <row r="1">
          <cell r="J1">
            <v>1.7453292519943295E-2</v>
          </cell>
        </row>
      </sheetData>
      <sheetData sheetId="1695">
        <row r="1">
          <cell r="J1">
            <v>1.7453292519943295E-2</v>
          </cell>
        </row>
      </sheetData>
      <sheetData sheetId="1696">
        <row r="1">
          <cell r="J1">
            <v>1.7453292519943295E-2</v>
          </cell>
        </row>
      </sheetData>
      <sheetData sheetId="1697">
        <row r="1">
          <cell r="J1">
            <v>1.7453292519943295E-2</v>
          </cell>
        </row>
      </sheetData>
      <sheetData sheetId="1698">
        <row r="1">
          <cell r="J1">
            <v>1.7453292519943295E-2</v>
          </cell>
        </row>
      </sheetData>
      <sheetData sheetId="1699">
        <row r="1">
          <cell r="J1">
            <v>1.7453292519943295E-2</v>
          </cell>
        </row>
      </sheetData>
      <sheetData sheetId="1700">
        <row r="1">
          <cell r="J1">
            <v>1.7453292519943295E-2</v>
          </cell>
        </row>
      </sheetData>
      <sheetData sheetId="1701">
        <row r="1">
          <cell r="J1">
            <v>1.7453292519943295E-2</v>
          </cell>
        </row>
      </sheetData>
      <sheetData sheetId="1702">
        <row r="1">
          <cell r="J1">
            <v>1.7453292519943295E-2</v>
          </cell>
        </row>
      </sheetData>
      <sheetData sheetId="1703">
        <row r="1">
          <cell r="J1">
            <v>1.7453292519943295E-2</v>
          </cell>
        </row>
      </sheetData>
      <sheetData sheetId="1704">
        <row r="1">
          <cell r="J1">
            <v>1.7453292519943295E-2</v>
          </cell>
        </row>
      </sheetData>
      <sheetData sheetId="1705">
        <row r="1">
          <cell r="J1">
            <v>1.7453292519943295E-2</v>
          </cell>
        </row>
      </sheetData>
      <sheetData sheetId="1706">
        <row r="1">
          <cell r="J1">
            <v>1.7453292519943295E-2</v>
          </cell>
        </row>
      </sheetData>
      <sheetData sheetId="1707">
        <row r="1">
          <cell r="J1">
            <v>1.7453292519943295E-2</v>
          </cell>
        </row>
      </sheetData>
      <sheetData sheetId="1708">
        <row r="1">
          <cell r="J1">
            <v>1.7453292519943295E-2</v>
          </cell>
        </row>
      </sheetData>
      <sheetData sheetId="1709">
        <row r="1">
          <cell r="J1">
            <v>1.7453292519943295E-2</v>
          </cell>
        </row>
      </sheetData>
      <sheetData sheetId="1710">
        <row r="1">
          <cell r="J1">
            <v>1.7453292519943295E-2</v>
          </cell>
        </row>
      </sheetData>
      <sheetData sheetId="1711">
        <row r="1">
          <cell r="J1">
            <v>1.7453292519943295E-2</v>
          </cell>
        </row>
      </sheetData>
      <sheetData sheetId="1712">
        <row r="1">
          <cell r="J1">
            <v>1.7453292519943295E-2</v>
          </cell>
        </row>
      </sheetData>
      <sheetData sheetId="1713">
        <row r="1">
          <cell r="J1">
            <v>1.7453292519943295E-2</v>
          </cell>
        </row>
      </sheetData>
      <sheetData sheetId="1714">
        <row r="1">
          <cell r="J1">
            <v>1.7453292519943295E-2</v>
          </cell>
        </row>
      </sheetData>
      <sheetData sheetId="1715">
        <row r="1">
          <cell r="J1">
            <v>1.7453292519943295E-2</v>
          </cell>
        </row>
      </sheetData>
      <sheetData sheetId="1716">
        <row r="1">
          <cell r="J1">
            <v>1.7453292519943295E-2</v>
          </cell>
        </row>
      </sheetData>
      <sheetData sheetId="1717">
        <row r="1">
          <cell r="J1">
            <v>1.7453292519943295E-2</v>
          </cell>
        </row>
      </sheetData>
      <sheetData sheetId="1718">
        <row r="1">
          <cell r="J1">
            <v>1.7453292519943295E-2</v>
          </cell>
        </row>
      </sheetData>
      <sheetData sheetId="1719">
        <row r="1">
          <cell r="J1">
            <v>1.7453292519943295E-2</v>
          </cell>
        </row>
      </sheetData>
      <sheetData sheetId="1720">
        <row r="1">
          <cell r="J1">
            <v>1.7453292519943295E-2</v>
          </cell>
        </row>
      </sheetData>
      <sheetData sheetId="1721">
        <row r="1">
          <cell r="J1">
            <v>1.7453292519943295E-2</v>
          </cell>
        </row>
      </sheetData>
      <sheetData sheetId="1722">
        <row r="1">
          <cell r="J1">
            <v>1.7453292519943295E-2</v>
          </cell>
        </row>
      </sheetData>
      <sheetData sheetId="1723">
        <row r="1">
          <cell r="J1">
            <v>1.7453292519943295E-2</v>
          </cell>
        </row>
      </sheetData>
      <sheetData sheetId="1724">
        <row r="1">
          <cell r="J1">
            <v>1.7453292519943295E-2</v>
          </cell>
        </row>
      </sheetData>
      <sheetData sheetId="1725">
        <row r="1">
          <cell r="J1">
            <v>1.7453292519943295E-2</v>
          </cell>
        </row>
      </sheetData>
      <sheetData sheetId="1726">
        <row r="1">
          <cell r="J1">
            <v>1.7453292519943295E-2</v>
          </cell>
        </row>
      </sheetData>
      <sheetData sheetId="1727">
        <row r="1">
          <cell r="J1">
            <v>1.7453292519943295E-2</v>
          </cell>
        </row>
      </sheetData>
      <sheetData sheetId="1728">
        <row r="1">
          <cell r="J1">
            <v>1.7453292519943295E-2</v>
          </cell>
        </row>
      </sheetData>
      <sheetData sheetId="1729">
        <row r="1">
          <cell r="J1">
            <v>1.7453292519943295E-2</v>
          </cell>
        </row>
      </sheetData>
      <sheetData sheetId="1730">
        <row r="1">
          <cell r="J1">
            <v>1.7453292519943295E-2</v>
          </cell>
        </row>
      </sheetData>
      <sheetData sheetId="1731">
        <row r="1">
          <cell r="J1">
            <v>1.7453292519943295E-2</v>
          </cell>
        </row>
      </sheetData>
      <sheetData sheetId="1732">
        <row r="1">
          <cell r="J1">
            <v>1.7453292519943295E-2</v>
          </cell>
        </row>
      </sheetData>
      <sheetData sheetId="1733">
        <row r="1">
          <cell r="J1">
            <v>1.7453292519943295E-2</v>
          </cell>
        </row>
      </sheetData>
      <sheetData sheetId="1734">
        <row r="1">
          <cell r="J1">
            <v>1.7453292519943295E-2</v>
          </cell>
        </row>
      </sheetData>
      <sheetData sheetId="1735">
        <row r="1">
          <cell r="J1">
            <v>1.7453292519943295E-2</v>
          </cell>
        </row>
      </sheetData>
      <sheetData sheetId="1736">
        <row r="1">
          <cell r="J1">
            <v>1.7453292519943295E-2</v>
          </cell>
        </row>
      </sheetData>
      <sheetData sheetId="1737">
        <row r="1">
          <cell r="J1">
            <v>1.7453292519943295E-2</v>
          </cell>
        </row>
      </sheetData>
      <sheetData sheetId="1738">
        <row r="1">
          <cell r="J1">
            <v>1.7453292519943295E-2</v>
          </cell>
        </row>
      </sheetData>
      <sheetData sheetId="1739">
        <row r="1">
          <cell r="J1">
            <v>1.7453292519943295E-2</v>
          </cell>
        </row>
      </sheetData>
      <sheetData sheetId="1740">
        <row r="1">
          <cell r="J1">
            <v>1.7453292519943295E-2</v>
          </cell>
        </row>
      </sheetData>
      <sheetData sheetId="1741">
        <row r="1">
          <cell r="J1">
            <v>1.7453292519943295E-2</v>
          </cell>
        </row>
      </sheetData>
      <sheetData sheetId="1742">
        <row r="1">
          <cell r="J1">
            <v>1.7453292519943295E-2</v>
          </cell>
        </row>
      </sheetData>
      <sheetData sheetId="1743">
        <row r="1">
          <cell r="J1">
            <v>1.7453292519943295E-2</v>
          </cell>
        </row>
      </sheetData>
      <sheetData sheetId="1744">
        <row r="1">
          <cell r="J1">
            <v>1.7453292519943295E-2</v>
          </cell>
        </row>
      </sheetData>
      <sheetData sheetId="1745">
        <row r="1">
          <cell r="J1">
            <v>1.7453292519943295E-2</v>
          </cell>
        </row>
      </sheetData>
      <sheetData sheetId="1746">
        <row r="1">
          <cell r="J1">
            <v>1.7453292519943295E-2</v>
          </cell>
        </row>
      </sheetData>
      <sheetData sheetId="1747">
        <row r="1">
          <cell r="J1">
            <v>1.7453292519943295E-2</v>
          </cell>
        </row>
      </sheetData>
      <sheetData sheetId="1748">
        <row r="1">
          <cell r="J1">
            <v>1.7453292519943295E-2</v>
          </cell>
        </row>
      </sheetData>
      <sheetData sheetId="1749">
        <row r="1">
          <cell r="J1">
            <v>1.7453292519943295E-2</v>
          </cell>
        </row>
      </sheetData>
      <sheetData sheetId="1750">
        <row r="1">
          <cell r="J1">
            <v>1.7453292519943295E-2</v>
          </cell>
        </row>
      </sheetData>
      <sheetData sheetId="1751">
        <row r="1">
          <cell r="J1">
            <v>1.7453292519943295E-2</v>
          </cell>
        </row>
      </sheetData>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ow r="1">
          <cell r="J1">
            <v>1.7453292519943295E-2</v>
          </cell>
        </row>
      </sheetData>
      <sheetData sheetId="1941">
        <row r="1">
          <cell r="J1">
            <v>1.7453292519943295E-2</v>
          </cell>
        </row>
      </sheetData>
      <sheetData sheetId="1942">
        <row r="1">
          <cell r="J1">
            <v>1.7453292519943295E-2</v>
          </cell>
        </row>
      </sheetData>
      <sheetData sheetId="1943">
        <row r="1">
          <cell r="J1">
            <v>1.7453292519943295E-2</v>
          </cell>
        </row>
      </sheetData>
      <sheetData sheetId="1944">
        <row r="1">
          <cell r="J1">
            <v>1.7453292519943295E-2</v>
          </cell>
        </row>
      </sheetData>
      <sheetData sheetId="1945">
        <row r="1">
          <cell r="J1">
            <v>1.7453292519943295E-2</v>
          </cell>
        </row>
      </sheetData>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ow r="1">
          <cell r="J1">
            <v>1.7453292519943295E-2</v>
          </cell>
        </row>
      </sheetData>
      <sheetData sheetId="2325">
        <row r="1">
          <cell r="J1">
            <v>1.7453292519943295E-2</v>
          </cell>
        </row>
      </sheetData>
      <sheetData sheetId="2326">
        <row r="1">
          <cell r="J1">
            <v>1.7453292519943295E-2</v>
          </cell>
        </row>
      </sheetData>
      <sheetData sheetId="2327">
        <row r="1">
          <cell r="J1">
            <v>1.7453292519943295E-2</v>
          </cell>
        </row>
      </sheetData>
      <sheetData sheetId="2328">
        <row r="1">
          <cell r="J1">
            <v>1.7453292519943295E-2</v>
          </cell>
        </row>
      </sheetData>
      <sheetData sheetId="2329">
        <row r="1">
          <cell r="J1">
            <v>1.7453292519943295E-2</v>
          </cell>
        </row>
      </sheetData>
      <sheetData sheetId="2330">
        <row r="1">
          <cell r="J1">
            <v>1.7453292519943295E-2</v>
          </cell>
        </row>
      </sheetData>
      <sheetData sheetId="2331">
        <row r="1">
          <cell r="J1">
            <v>1.7453292519943295E-2</v>
          </cell>
        </row>
      </sheetData>
      <sheetData sheetId="2332">
        <row r="1">
          <cell r="J1">
            <v>1.7453292519943295E-2</v>
          </cell>
        </row>
      </sheetData>
      <sheetData sheetId="2333">
        <row r="1">
          <cell r="J1">
            <v>1.7453292519943295E-2</v>
          </cell>
        </row>
      </sheetData>
      <sheetData sheetId="2334">
        <row r="1">
          <cell r="J1">
            <v>1.7453292519943295E-2</v>
          </cell>
        </row>
      </sheetData>
      <sheetData sheetId="2335">
        <row r="1">
          <cell r="J1">
            <v>1.7453292519943295E-2</v>
          </cell>
        </row>
      </sheetData>
      <sheetData sheetId="2336">
        <row r="1">
          <cell r="J1">
            <v>1.7453292519943295E-2</v>
          </cell>
        </row>
      </sheetData>
      <sheetData sheetId="2337">
        <row r="1">
          <cell r="J1">
            <v>1.7453292519943295E-2</v>
          </cell>
        </row>
      </sheetData>
      <sheetData sheetId="2338">
        <row r="1">
          <cell r="J1">
            <v>1.7453292519943295E-2</v>
          </cell>
        </row>
      </sheetData>
      <sheetData sheetId="2339">
        <row r="1">
          <cell r="J1">
            <v>1.7453292519943295E-2</v>
          </cell>
        </row>
      </sheetData>
      <sheetData sheetId="2340">
        <row r="1">
          <cell r="J1">
            <v>1.7453292519943295E-2</v>
          </cell>
        </row>
      </sheetData>
      <sheetData sheetId="2341">
        <row r="1">
          <cell r="J1">
            <v>1.7453292519943295E-2</v>
          </cell>
        </row>
      </sheetData>
      <sheetData sheetId="2342">
        <row r="1">
          <cell r="J1">
            <v>1.7453292519943295E-2</v>
          </cell>
        </row>
      </sheetData>
      <sheetData sheetId="2343">
        <row r="1">
          <cell r="J1">
            <v>1.7453292519943295E-2</v>
          </cell>
        </row>
      </sheetData>
      <sheetData sheetId="2344">
        <row r="1">
          <cell r="J1">
            <v>1.7453292519943295E-2</v>
          </cell>
        </row>
      </sheetData>
      <sheetData sheetId="2345">
        <row r="1">
          <cell r="J1">
            <v>1.7453292519943295E-2</v>
          </cell>
        </row>
      </sheetData>
      <sheetData sheetId="2346">
        <row r="1">
          <cell r="J1">
            <v>1.7453292519943295E-2</v>
          </cell>
        </row>
      </sheetData>
      <sheetData sheetId="2347">
        <row r="1">
          <cell r="J1">
            <v>1.7453292519943295E-2</v>
          </cell>
        </row>
      </sheetData>
      <sheetData sheetId="2348">
        <row r="1">
          <cell r="J1">
            <v>1.7453292519943295E-2</v>
          </cell>
        </row>
      </sheetData>
      <sheetData sheetId="2349">
        <row r="1">
          <cell r="J1">
            <v>1.7453292519943295E-2</v>
          </cell>
        </row>
      </sheetData>
      <sheetData sheetId="2350">
        <row r="1">
          <cell r="J1">
            <v>1.7453292519943295E-2</v>
          </cell>
        </row>
      </sheetData>
      <sheetData sheetId="2351">
        <row r="1">
          <cell r="J1">
            <v>1.7453292519943295E-2</v>
          </cell>
        </row>
      </sheetData>
      <sheetData sheetId="2352">
        <row r="1">
          <cell r="J1">
            <v>1.7453292519943295E-2</v>
          </cell>
        </row>
      </sheetData>
      <sheetData sheetId="2353">
        <row r="1">
          <cell r="J1">
            <v>1.7453292519943295E-2</v>
          </cell>
        </row>
      </sheetData>
      <sheetData sheetId="2354">
        <row r="1">
          <cell r="J1">
            <v>1.7453292519943295E-2</v>
          </cell>
        </row>
      </sheetData>
      <sheetData sheetId="2355">
        <row r="1">
          <cell r="J1">
            <v>1.7453292519943295E-2</v>
          </cell>
        </row>
      </sheetData>
      <sheetData sheetId="2356">
        <row r="1">
          <cell r="J1">
            <v>1.7453292519943295E-2</v>
          </cell>
        </row>
      </sheetData>
      <sheetData sheetId="2357">
        <row r="1">
          <cell r="J1">
            <v>1.7453292519943295E-2</v>
          </cell>
        </row>
      </sheetData>
      <sheetData sheetId="2358">
        <row r="1">
          <cell r="J1">
            <v>1.7453292519943295E-2</v>
          </cell>
        </row>
      </sheetData>
      <sheetData sheetId="2359">
        <row r="1">
          <cell r="J1">
            <v>1.7453292519943295E-2</v>
          </cell>
        </row>
      </sheetData>
      <sheetData sheetId="2360">
        <row r="1">
          <cell r="J1">
            <v>1.7453292519943295E-2</v>
          </cell>
        </row>
      </sheetData>
      <sheetData sheetId="2361">
        <row r="1">
          <cell r="J1">
            <v>1.7453292519943295E-2</v>
          </cell>
        </row>
      </sheetData>
      <sheetData sheetId="2362">
        <row r="1">
          <cell r="J1">
            <v>1.7453292519943295E-2</v>
          </cell>
        </row>
      </sheetData>
      <sheetData sheetId="2363">
        <row r="1">
          <cell r="J1">
            <v>1.7453292519943295E-2</v>
          </cell>
        </row>
      </sheetData>
      <sheetData sheetId="2364">
        <row r="1">
          <cell r="J1">
            <v>1.7453292519943295E-2</v>
          </cell>
        </row>
      </sheetData>
      <sheetData sheetId="2365">
        <row r="1">
          <cell r="J1">
            <v>1.7453292519943295E-2</v>
          </cell>
        </row>
      </sheetData>
      <sheetData sheetId="2366">
        <row r="1">
          <cell r="J1">
            <v>1.7453292519943295E-2</v>
          </cell>
        </row>
      </sheetData>
      <sheetData sheetId="2367">
        <row r="1">
          <cell r="J1">
            <v>1.7453292519943295E-2</v>
          </cell>
        </row>
      </sheetData>
      <sheetData sheetId="2368">
        <row r="1">
          <cell r="J1">
            <v>1.7453292519943295E-2</v>
          </cell>
        </row>
      </sheetData>
      <sheetData sheetId="2369">
        <row r="1">
          <cell r="J1">
            <v>1.7453292519943295E-2</v>
          </cell>
        </row>
      </sheetData>
      <sheetData sheetId="2370">
        <row r="1">
          <cell r="J1">
            <v>1.7453292519943295E-2</v>
          </cell>
        </row>
      </sheetData>
      <sheetData sheetId="2371">
        <row r="1">
          <cell r="J1">
            <v>1.7453292519943295E-2</v>
          </cell>
        </row>
      </sheetData>
      <sheetData sheetId="2372">
        <row r="1">
          <cell r="J1">
            <v>1.7453292519943295E-2</v>
          </cell>
        </row>
      </sheetData>
      <sheetData sheetId="2373">
        <row r="1">
          <cell r="J1">
            <v>1.7453292519943295E-2</v>
          </cell>
        </row>
      </sheetData>
      <sheetData sheetId="2374">
        <row r="1">
          <cell r="J1">
            <v>1.7453292519943295E-2</v>
          </cell>
        </row>
      </sheetData>
      <sheetData sheetId="2375">
        <row r="1">
          <cell r="J1">
            <v>1.7453292519943295E-2</v>
          </cell>
        </row>
      </sheetData>
      <sheetData sheetId="2376">
        <row r="1">
          <cell r="J1">
            <v>1.7453292519943295E-2</v>
          </cell>
        </row>
      </sheetData>
      <sheetData sheetId="2377">
        <row r="1">
          <cell r="J1">
            <v>1.7453292519943295E-2</v>
          </cell>
        </row>
      </sheetData>
      <sheetData sheetId="2378">
        <row r="1">
          <cell r="J1">
            <v>1.7453292519943295E-2</v>
          </cell>
        </row>
      </sheetData>
      <sheetData sheetId="2379">
        <row r="1">
          <cell r="J1">
            <v>1.7453292519943295E-2</v>
          </cell>
        </row>
      </sheetData>
      <sheetData sheetId="2380">
        <row r="1">
          <cell r="J1">
            <v>1.7453292519943295E-2</v>
          </cell>
        </row>
      </sheetData>
      <sheetData sheetId="2381">
        <row r="1">
          <cell r="J1">
            <v>1.7453292519943295E-2</v>
          </cell>
        </row>
      </sheetData>
      <sheetData sheetId="2382">
        <row r="1">
          <cell r="J1">
            <v>1.7453292519943295E-2</v>
          </cell>
        </row>
      </sheetData>
      <sheetData sheetId="2383">
        <row r="1">
          <cell r="J1">
            <v>1.7453292519943295E-2</v>
          </cell>
        </row>
      </sheetData>
      <sheetData sheetId="2384">
        <row r="1">
          <cell r="J1">
            <v>1.7453292519943295E-2</v>
          </cell>
        </row>
      </sheetData>
      <sheetData sheetId="2385">
        <row r="1">
          <cell r="J1">
            <v>1.7453292519943295E-2</v>
          </cell>
        </row>
      </sheetData>
      <sheetData sheetId="2386">
        <row r="1">
          <cell r="J1">
            <v>1.7453292519943295E-2</v>
          </cell>
        </row>
      </sheetData>
      <sheetData sheetId="2387">
        <row r="1">
          <cell r="J1">
            <v>1.7453292519943295E-2</v>
          </cell>
        </row>
      </sheetData>
      <sheetData sheetId="2388">
        <row r="1">
          <cell r="J1">
            <v>1.7453292519943295E-2</v>
          </cell>
        </row>
      </sheetData>
      <sheetData sheetId="2389">
        <row r="1">
          <cell r="J1">
            <v>1.7453292519943295E-2</v>
          </cell>
        </row>
      </sheetData>
      <sheetData sheetId="2390">
        <row r="1">
          <cell r="J1">
            <v>1.7453292519943295E-2</v>
          </cell>
        </row>
      </sheetData>
      <sheetData sheetId="2391">
        <row r="1">
          <cell r="J1">
            <v>1.7453292519943295E-2</v>
          </cell>
        </row>
      </sheetData>
      <sheetData sheetId="2392">
        <row r="1">
          <cell r="J1">
            <v>1.7453292519943295E-2</v>
          </cell>
        </row>
      </sheetData>
      <sheetData sheetId="2393">
        <row r="1">
          <cell r="J1">
            <v>1.7453292519943295E-2</v>
          </cell>
        </row>
      </sheetData>
      <sheetData sheetId="2394">
        <row r="1">
          <cell r="J1">
            <v>1.7453292519943295E-2</v>
          </cell>
        </row>
      </sheetData>
      <sheetData sheetId="2395">
        <row r="1">
          <cell r="J1">
            <v>1.7453292519943295E-2</v>
          </cell>
        </row>
      </sheetData>
      <sheetData sheetId="2396">
        <row r="1">
          <cell r="J1">
            <v>1.7453292519943295E-2</v>
          </cell>
        </row>
      </sheetData>
      <sheetData sheetId="2397">
        <row r="1">
          <cell r="J1">
            <v>1.7453292519943295E-2</v>
          </cell>
        </row>
      </sheetData>
      <sheetData sheetId="2398">
        <row r="1">
          <cell r="J1">
            <v>1.7453292519943295E-2</v>
          </cell>
        </row>
      </sheetData>
      <sheetData sheetId="2399">
        <row r="1">
          <cell r="J1">
            <v>1.7453292519943295E-2</v>
          </cell>
        </row>
      </sheetData>
      <sheetData sheetId="2400">
        <row r="1">
          <cell r="J1">
            <v>1.7453292519943295E-2</v>
          </cell>
        </row>
      </sheetData>
      <sheetData sheetId="2401">
        <row r="1">
          <cell r="J1">
            <v>1.7453292519943295E-2</v>
          </cell>
        </row>
      </sheetData>
      <sheetData sheetId="2402">
        <row r="1">
          <cell r="J1">
            <v>1.7453292519943295E-2</v>
          </cell>
        </row>
      </sheetData>
      <sheetData sheetId="2403">
        <row r="1">
          <cell r="J1">
            <v>1.7453292519943295E-2</v>
          </cell>
        </row>
      </sheetData>
      <sheetData sheetId="2404">
        <row r="1">
          <cell r="J1">
            <v>1.7453292519943295E-2</v>
          </cell>
        </row>
      </sheetData>
      <sheetData sheetId="2405">
        <row r="1">
          <cell r="J1">
            <v>1.7453292519943295E-2</v>
          </cell>
        </row>
      </sheetData>
      <sheetData sheetId="2406">
        <row r="1">
          <cell r="J1">
            <v>1.7453292519943295E-2</v>
          </cell>
        </row>
      </sheetData>
      <sheetData sheetId="2407">
        <row r="1">
          <cell r="J1">
            <v>1.7453292519943295E-2</v>
          </cell>
        </row>
      </sheetData>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ow r="1">
          <cell r="J1">
            <v>1.7453292519943295E-2</v>
          </cell>
        </row>
      </sheetData>
      <sheetData sheetId="2413">
        <row r="1">
          <cell r="J1">
            <v>1.7453292519943295E-2</v>
          </cell>
        </row>
      </sheetData>
      <sheetData sheetId="2414">
        <row r="1">
          <cell r="J1">
            <v>1.7453292519943295E-2</v>
          </cell>
        </row>
      </sheetData>
      <sheetData sheetId="2415">
        <row r="1">
          <cell r="J1">
            <v>1.7453292519943295E-2</v>
          </cell>
        </row>
      </sheetData>
      <sheetData sheetId="2416">
        <row r="1">
          <cell r="J1">
            <v>1.7453292519943295E-2</v>
          </cell>
        </row>
      </sheetData>
      <sheetData sheetId="2417">
        <row r="1">
          <cell r="J1">
            <v>1.7453292519943295E-2</v>
          </cell>
        </row>
      </sheetData>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ow r="1">
          <cell r="J1">
            <v>1.7453292519943295E-2</v>
          </cell>
        </row>
      </sheetData>
      <sheetData sheetId="2423">
        <row r="1">
          <cell r="J1">
            <v>1.7453292519943295E-2</v>
          </cell>
        </row>
      </sheetData>
      <sheetData sheetId="2424">
        <row r="1">
          <cell r="J1">
            <v>1.7453292519943295E-2</v>
          </cell>
        </row>
      </sheetData>
      <sheetData sheetId="2425">
        <row r="1">
          <cell r="J1">
            <v>1.7453292519943295E-2</v>
          </cell>
        </row>
      </sheetData>
      <sheetData sheetId="2426">
        <row r="1">
          <cell r="J1">
            <v>1.7453292519943295E-2</v>
          </cell>
        </row>
      </sheetData>
      <sheetData sheetId="2427">
        <row r="1">
          <cell r="J1">
            <v>1.7453292519943295E-2</v>
          </cell>
        </row>
      </sheetData>
      <sheetData sheetId="2428">
        <row r="1">
          <cell r="J1">
            <v>1.7453292519943295E-2</v>
          </cell>
        </row>
      </sheetData>
      <sheetData sheetId="2429">
        <row r="1">
          <cell r="J1">
            <v>1.7453292519943295E-2</v>
          </cell>
        </row>
      </sheetData>
      <sheetData sheetId="2430">
        <row r="1">
          <cell r="J1">
            <v>1.7453292519943295E-2</v>
          </cell>
        </row>
      </sheetData>
      <sheetData sheetId="2431">
        <row r="1">
          <cell r="J1">
            <v>1.7453292519943295E-2</v>
          </cell>
        </row>
      </sheetData>
      <sheetData sheetId="2432">
        <row r="1">
          <cell r="J1">
            <v>1.7453292519943295E-2</v>
          </cell>
        </row>
      </sheetData>
      <sheetData sheetId="2433">
        <row r="1">
          <cell r="J1">
            <v>1.7453292519943295E-2</v>
          </cell>
        </row>
      </sheetData>
      <sheetData sheetId="2434">
        <row r="1">
          <cell r="J1">
            <v>1.7453292519943295E-2</v>
          </cell>
        </row>
      </sheetData>
      <sheetData sheetId="2435">
        <row r="1">
          <cell r="J1">
            <v>1.7453292519943295E-2</v>
          </cell>
        </row>
      </sheetData>
      <sheetData sheetId="2436">
        <row r="1">
          <cell r="J1">
            <v>1.7453292519943295E-2</v>
          </cell>
        </row>
      </sheetData>
      <sheetData sheetId="2437">
        <row r="1">
          <cell r="J1">
            <v>1.7453292519943295E-2</v>
          </cell>
        </row>
      </sheetData>
      <sheetData sheetId="2438">
        <row r="1">
          <cell r="J1">
            <v>1.7453292519943295E-2</v>
          </cell>
        </row>
      </sheetData>
      <sheetData sheetId="2439">
        <row r="1">
          <cell r="J1">
            <v>1.7453292519943295E-2</v>
          </cell>
        </row>
      </sheetData>
      <sheetData sheetId="2440">
        <row r="1">
          <cell r="J1">
            <v>1.7453292519943295E-2</v>
          </cell>
        </row>
      </sheetData>
      <sheetData sheetId="2441">
        <row r="1">
          <cell r="J1">
            <v>1.7453292519943295E-2</v>
          </cell>
        </row>
      </sheetData>
      <sheetData sheetId="2442">
        <row r="1">
          <cell r="J1">
            <v>1.7453292519943295E-2</v>
          </cell>
        </row>
      </sheetData>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ow r="1">
          <cell r="J1">
            <v>1.7453292519943295E-2</v>
          </cell>
        </row>
      </sheetData>
      <sheetData sheetId="2538">
        <row r="1">
          <cell r="J1">
            <v>1.7453292519943295E-2</v>
          </cell>
        </row>
      </sheetData>
      <sheetData sheetId="2539">
        <row r="1">
          <cell r="J1">
            <v>1.7453292519943295E-2</v>
          </cell>
        </row>
      </sheetData>
      <sheetData sheetId="2540">
        <row r="1">
          <cell r="J1">
            <v>1.7453292519943295E-2</v>
          </cell>
        </row>
      </sheetData>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ow r="2">
          <cell r="C2" t="str">
            <v>LARSEN &amp; TOUBRO LIMITED</v>
          </cell>
        </row>
      </sheetData>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ow r="1">
          <cell r="J1">
            <v>1.7453292519943295E-2</v>
          </cell>
        </row>
      </sheetData>
      <sheetData sheetId="2769">
        <row r="1">
          <cell r="J1">
            <v>1.7453292519943295E-2</v>
          </cell>
        </row>
      </sheetData>
      <sheetData sheetId="2770">
        <row r="1">
          <cell r="J1">
            <v>1.7453292519943295E-2</v>
          </cell>
        </row>
      </sheetData>
      <sheetData sheetId="2771">
        <row r="1">
          <cell r="J1">
            <v>1.7453292519943295E-2</v>
          </cell>
        </row>
      </sheetData>
      <sheetData sheetId="2772">
        <row r="1">
          <cell r="J1">
            <v>1.7453292519943295E-2</v>
          </cell>
        </row>
      </sheetData>
      <sheetData sheetId="2773">
        <row r="1">
          <cell r="J1">
            <v>1.7453292519943295E-2</v>
          </cell>
        </row>
      </sheetData>
      <sheetData sheetId="2774">
        <row r="1">
          <cell r="J1">
            <v>1.7453292519943295E-2</v>
          </cell>
        </row>
      </sheetData>
      <sheetData sheetId="2775">
        <row r="1">
          <cell r="J1">
            <v>1.7453292519943295E-2</v>
          </cell>
        </row>
      </sheetData>
      <sheetData sheetId="2776">
        <row r="1">
          <cell r="J1">
            <v>1.7453292519943295E-2</v>
          </cell>
        </row>
      </sheetData>
      <sheetData sheetId="2777">
        <row r="1">
          <cell r="J1">
            <v>1.7453292519943295E-2</v>
          </cell>
        </row>
      </sheetData>
      <sheetData sheetId="2778">
        <row r="1">
          <cell r="J1">
            <v>1.7453292519943295E-2</v>
          </cell>
        </row>
      </sheetData>
      <sheetData sheetId="2779">
        <row r="1">
          <cell r="J1">
            <v>1.7453292519943295E-2</v>
          </cell>
        </row>
      </sheetData>
      <sheetData sheetId="2780">
        <row r="1">
          <cell r="J1">
            <v>1.7453292519943295E-2</v>
          </cell>
        </row>
      </sheetData>
      <sheetData sheetId="2781">
        <row r="1">
          <cell r="J1">
            <v>1.7453292519943295E-2</v>
          </cell>
        </row>
      </sheetData>
      <sheetData sheetId="2782">
        <row r="1">
          <cell r="J1">
            <v>1.7453292519943295E-2</v>
          </cell>
        </row>
      </sheetData>
      <sheetData sheetId="2783">
        <row r="1">
          <cell r="J1">
            <v>1.7453292519943295E-2</v>
          </cell>
        </row>
      </sheetData>
      <sheetData sheetId="2784">
        <row r="1">
          <cell r="J1">
            <v>1.7453292519943295E-2</v>
          </cell>
        </row>
      </sheetData>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ow r="1">
          <cell r="J1">
            <v>1.7453292519943295E-2</v>
          </cell>
        </row>
      </sheetData>
      <sheetData sheetId="2986">
        <row r="1">
          <cell r="J1">
            <v>1.7453292519943295E-2</v>
          </cell>
        </row>
      </sheetData>
      <sheetData sheetId="2987">
        <row r="1">
          <cell r="J1">
            <v>1.7453292519943295E-2</v>
          </cell>
        </row>
      </sheetData>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ow r="1">
          <cell r="J1">
            <v>1.7453292519943295E-2</v>
          </cell>
        </row>
      </sheetData>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sheetData sheetId="3030">
        <row r="1">
          <cell r="J1">
            <v>1.7453292519943295E-2</v>
          </cell>
        </row>
      </sheetData>
      <sheetData sheetId="3031"/>
      <sheetData sheetId="3032"/>
      <sheetData sheetId="3033"/>
      <sheetData sheetId="3034" refreshError="1"/>
      <sheetData sheetId="3035" refreshError="1"/>
      <sheetData sheetId="3036" refreshError="1"/>
      <sheetData sheetId="3037" refreshError="1"/>
      <sheetData sheetId="3038" refreshError="1"/>
      <sheetData sheetId="3039" refreshError="1"/>
      <sheetData sheetId="3040" refreshError="1"/>
      <sheetData sheetId="3041">
        <row r="1">
          <cell r="J1">
            <v>1.7453292519943295E-2</v>
          </cell>
        </row>
      </sheetData>
      <sheetData sheetId="3042" refreshError="1"/>
      <sheetData sheetId="3043" refreshError="1"/>
      <sheetData sheetId="3044" refreshError="1"/>
      <sheetData sheetId="3045">
        <row r="1">
          <cell r="J1">
            <v>1.7453292519943295E-2</v>
          </cell>
        </row>
      </sheetData>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ow r="1">
          <cell r="J1">
            <v>1.7453292519943295E-2</v>
          </cell>
        </row>
      </sheetData>
      <sheetData sheetId="3079">
        <row r="1">
          <cell r="J1">
            <v>1.7453292519943295E-2</v>
          </cell>
        </row>
      </sheetData>
      <sheetData sheetId="3080">
        <row r="1">
          <cell r="J1">
            <v>1.7453292519943295E-2</v>
          </cell>
        </row>
      </sheetData>
      <sheetData sheetId="3081" refreshError="1"/>
      <sheetData sheetId="3082">
        <row r="1">
          <cell r="J1">
            <v>1.7453292519943295E-2</v>
          </cell>
        </row>
      </sheetData>
      <sheetData sheetId="3083">
        <row r="2">
          <cell r="B2">
            <v>1</v>
          </cell>
        </row>
      </sheetData>
      <sheetData sheetId="3084">
        <row r="1">
          <cell r="J1">
            <v>1.7453292519943295E-2</v>
          </cell>
        </row>
      </sheetData>
      <sheetData sheetId="3085">
        <row r="1">
          <cell r="J1">
            <v>1.7453292519943295E-2</v>
          </cell>
        </row>
      </sheetData>
      <sheetData sheetId="3086">
        <row r="1">
          <cell r="J1">
            <v>1.7453292519943295E-2</v>
          </cell>
        </row>
      </sheetData>
      <sheetData sheetId="3087" refreshError="1"/>
      <sheetData sheetId="3088" refreshError="1"/>
      <sheetData sheetId="3089" refreshError="1"/>
      <sheetData sheetId="3090">
        <row r="2">
          <cell r="B2">
            <v>1</v>
          </cell>
        </row>
      </sheetData>
      <sheetData sheetId="3091"/>
      <sheetData sheetId="3092" refreshError="1"/>
      <sheetData sheetId="3093" refreshError="1"/>
      <sheetData sheetId="3094" refreshError="1"/>
      <sheetData sheetId="3095">
        <row r="1">
          <cell r="J1">
            <v>1.7453292519943295E-2</v>
          </cell>
        </row>
      </sheetData>
      <sheetData sheetId="3096">
        <row r="1">
          <cell r="J1">
            <v>1.7453292519943295E-2</v>
          </cell>
        </row>
      </sheetData>
      <sheetData sheetId="3097" refreshError="1"/>
      <sheetData sheetId="3098" refreshError="1"/>
      <sheetData sheetId="3099" refreshError="1"/>
      <sheetData sheetId="3100">
        <row r="1">
          <cell r="J1">
            <v>1.7453292519943295E-2</v>
          </cell>
        </row>
      </sheetData>
      <sheetData sheetId="3101" refreshError="1"/>
      <sheetData sheetId="3102" refreshError="1"/>
      <sheetData sheetId="3103" refreshError="1"/>
      <sheetData sheetId="3104">
        <row r="1">
          <cell r="J1">
            <v>1.7453292519943295E-2</v>
          </cell>
        </row>
      </sheetData>
      <sheetData sheetId="3105">
        <row r="1">
          <cell r="J1">
            <v>1.7453292519943295E-2</v>
          </cell>
        </row>
      </sheetData>
      <sheetData sheetId="3106" refreshError="1"/>
      <sheetData sheetId="3107" refreshError="1"/>
      <sheetData sheetId="3108" refreshError="1"/>
      <sheetData sheetId="3109">
        <row r="1">
          <cell r="J1">
            <v>1.7453292519943295E-2</v>
          </cell>
        </row>
      </sheetData>
      <sheetData sheetId="3110">
        <row r="2">
          <cell r="B2">
            <v>1</v>
          </cell>
        </row>
      </sheetData>
      <sheetData sheetId="3111" refreshError="1"/>
      <sheetData sheetId="3112" refreshError="1"/>
      <sheetData sheetId="3113" refreshError="1"/>
      <sheetData sheetId="3114">
        <row r="2">
          <cell r="B2">
            <v>1</v>
          </cell>
        </row>
      </sheetData>
      <sheetData sheetId="3115">
        <row r="1">
          <cell r="J1">
            <v>1.7453292519943295E-2</v>
          </cell>
        </row>
      </sheetData>
      <sheetData sheetId="3116" refreshError="1"/>
      <sheetData sheetId="3117" refreshError="1"/>
      <sheetData sheetId="3118" refreshError="1"/>
      <sheetData sheetId="3119" refreshError="1"/>
      <sheetData sheetId="3120" refreshError="1"/>
      <sheetData sheetId="3121">
        <row r="2">
          <cell r="B2">
            <v>1</v>
          </cell>
        </row>
      </sheetData>
      <sheetData sheetId="3122">
        <row r="1">
          <cell r="J1">
            <v>1.7453292519943295E-2</v>
          </cell>
        </row>
      </sheetData>
      <sheetData sheetId="3123" refreshError="1"/>
      <sheetData sheetId="3124" refreshError="1"/>
      <sheetData sheetId="3125" refreshError="1"/>
      <sheetData sheetId="3126">
        <row r="1">
          <cell r="J1">
            <v>1.7453292519943295E-2</v>
          </cell>
        </row>
      </sheetData>
      <sheetData sheetId="3127">
        <row r="2">
          <cell r="B2">
            <v>1</v>
          </cell>
        </row>
      </sheetData>
      <sheetData sheetId="3128" refreshError="1"/>
      <sheetData sheetId="3129">
        <row r="1">
          <cell r="J1">
            <v>1.7453292519943295E-2</v>
          </cell>
        </row>
      </sheetData>
      <sheetData sheetId="3130">
        <row r="1">
          <cell r="J1">
            <v>1.7453292519943295E-2</v>
          </cell>
        </row>
      </sheetData>
      <sheetData sheetId="3131">
        <row r="1">
          <cell r="J1">
            <v>1.7453292519943295E-2</v>
          </cell>
        </row>
      </sheetData>
      <sheetData sheetId="3132">
        <row r="1">
          <cell r="J1">
            <v>1.7453292519943295E-2</v>
          </cell>
        </row>
      </sheetData>
      <sheetData sheetId="3133">
        <row r="1">
          <cell r="J1">
            <v>1.7453292519943295E-2</v>
          </cell>
        </row>
      </sheetData>
      <sheetData sheetId="3134">
        <row r="1">
          <cell r="J1">
            <v>1.7453292519943295E-2</v>
          </cell>
        </row>
      </sheetData>
      <sheetData sheetId="3135">
        <row r="1">
          <cell r="J1">
            <v>1.7453292519943295E-2</v>
          </cell>
        </row>
      </sheetData>
      <sheetData sheetId="3136">
        <row r="1">
          <cell r="J1">
            <v>1.7453292519943295E-2</v>
          </cell>
        </row>
      </sheetData>
      <sheetData sheetId="3137" refreshError="1"/>
      <sheetData sheetId="3138" refreshError="1"/>
      <sheetData sheetId="3139">
        <row r="1">
          <cell r="J1">
            <v>1.7453292519943295E-2</v>
          </cell>
        </row>
      </sheetData>
      <sheetData sheetId="3140" refreshError="1"/>
      <sheetData sheetId="3141" refreshError="1"/>
      <sheetData sheetId="3142">
        <row r="1">
          <cell r="J1">
            <v>1.7453292519943295E-2</v>
          </cell>
        </row>
      </sheetData>
      <sheetData sheetId="3143" refreshError="1"/>
      <sheetData sheetId="3144">
        <row r="1">
          <cell r="J1">
            <v>1.7453292519943295E-2</v>
          </cell>
        </row>
      </sheetData>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ow r="1">
          <cell r="J1">
            <v>1.7453292519943295E-2</v>
          </cell>
        </row>
      </sheetData>
      <sheetData sheetId="3176">
        <row r="1">
          <cell r="J1">
            <v>1.7453292519943295E-2</v>
          </cell>
        </row>
      </sheetData>
      <sheetData sheetId="3177">
        <row r="1">
          <cell r="J1">
            <v>1.7453292519943295E-2</v>
          </cell>
        </row>
      </sheetData>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ow r="1">
          <cell r="J1">
            <v>1.7453292519943295E-2</v>
          </cell>
        </row>
      </sheetData>
      <sheetData sheetId="3212">
        <row r="1">
          <cell r="J1">
            <v>1.7453292519943295E-2</v>
          </cell>
        </row>
      </sheetData>
      <sheetData sheetId="3213">
        <row r="1">
          <cell r="J1">
            <v>1.7453292519943295E-2</v>
          </cell>
        </row>
      </sheetData>
      <sheetData sheetId="3214">
        <row r="1">
          <cell r="J1">
            <v>1.7453292519943295E-2</v>
          </cell>
        </row>
      </sheetData>
      <sheetData sheetId="3215">
        <row r="1">
          <cell r="J1">
            <v>1.7453292519943295E-2</v>
          </cell>
        </row>
      </sheetData>
      <sheetData sheetId="3216">
        <row r="1">
          <cell r="J1">
            <v>1.7453292519943295E-2</v>
          </cell>
        </row>
      </sheetData>
      <sheetData sheetId="3217">
        <row r="1">
          <cell r="J1">
            <v>1.7453292519943295E-2</v>
          </cell>
        </row>
      </sheetData>
      <sheetData sheetId="3218">
        <row r="1">
          <cell r="J1">
            <v>1.7453292519943295E-2</v>
          </cell>
        </row>
      </sheetData>
      <sheetData sheetId="3219">
        <row r="1">
          <cell r="J1">
            <v>1.7453292519943295E-2</v>
          </cell>
        </row>
      </sheetData>
      <sheetData sheetId="3220">
        <row r="1">
          <cell r="J1">
            <v>1.7453292519943295E-2</v>
          </cell>
        </row>
      </sheetData>
      <sheetData sheetId="3221">
        <row r="1">
          <cell r="J1">
            <v>1.7453292519943295E-2</v>
          </cell>
        </row>
      </sheetData>
      <sheetData sheetId="3222">
        <row r="1">
          <cell r="J1">
            <v>1.7453292519943295E-2</v>
          </cell>
        </row>
      </sheetData>
      <sheetData sheetId="3223">
        <row r="1">
          <cell r="J1">
            <v>1.7453292519943295E-2</v>
          </cell>
        </row>
      </sheetData>
      <sheetData sheetId="3224">
        <row r="1">
          <cell r="J1">
            <v>1.7453292519943295E-2</v>
          </cell>
        </row>
      </sheetData>
      <sheetData sheetId="3225">
        <row r="1">
          <cell r="J1">
            <v>1.7453292519943295E-2</v>
          </cell>
        </row>
      </sheetData>
      <sheetData sheetId="3226">
        <row r="1">
          <cell r="J1">
            <v>1.7453292519943295E-2</v>
          </cell>
        </row>
      </sheetData>
      <sheetData sheetId="3227">
        <row r="1">
          <cell r="J1">
            <v>1.7453292519943295E-2</v>
          </cell>
        </row>
      </sheetData>
      <sheetData sheetId="3228">
        <row r="1">
          <cell r="J1">
            <v>1.7453292519943295E-2</v>
          </cell>
        </row>
      </sheetData>
      <sheetData sheetId="3229">
        <row r="1">
          <cell r="J1">
            <v>1.7453292519943295E-2</v>
          </cell>
        </row>
      </sheetData>
      <sheetData sheetId="3230">
        <row r="1">
          <cell r="J1">
            <v>1.7453292519943295E-2</v>
          </cell>
        </row>
      </sheetData>
      <sheetData sheetId="3231">
        <row r="1">
          <cell r="J1">
            <v>1.7453292519943295E-2</v>
          </cell>
        </row>
      </sheetData>
      <sheetData sheetId="3232">
        <row r="1">
          <cell r="J1">
            <v>1.7453292519943295E-2</v>
          </cell>
        </row>
      </sheetData>
      <sheetData sheetId="3233">
        <row r="1">
          <cell r="J1">
            <v>1.7453292519943295E-2</v>
          </cell>
        </row>
      </sheetData>
      <sheetData sheetId="3234">
        <row r="1">
          <cell r="J1">
            <v>1.7453292519943295E-2</v>
          </cell>
        </row>
      </sheetData>
      <sheetData sheetId="3235">
        <row r="1">
          <cell r="J1">
            <v>1.7453292519943295E-2</v>
          </cell>
        </row>
      </sheetData>
      <sheetData sheetId="3236">
        <row r="1">
          <cell r="J1">
            <v>1.7453292519943295E-2</v>
          </cell>
        </row>
      </sheetData>
      <sheetData sheetId="3237">
        <row r="1">
          <cell r="J1">
            <v>1.7453292519943295E-2</v>
          </cell>
        </row>
      </sheetData>
      <sheetData sheetId="3238">
        <row r="1">
          <cell r="J1">
            <v>1.7453292519943295E-2</v>
          </cell>
        </row>
      </sheetData>
      <sheetData sheetId="3239">
        <row r="1">
          <cell r="J1">
            <v>1.7453292519943295E-2</v>
          </cell>
        </row>
      </sheetData>
      <sheetData sheetId="3240">
        <row r="1">
          <cell r="J1">
            <v>1.7453292519943295E-2</v>
          </cell>
        </row>
      </sheetData>
      <sheetData sheetId="3241">
        <row r="1">
          <cell r="J1">
            <v>1.7453292519943295E-2</v>
          </cell>
        </row>
      </sheetData>
      <sheetData sheetId="3242">
        <row r="1">
          <cell r="J1">
            <v>1.7453292519943295E-2</v>
          </cell>
        </row>
      </sheetData>
      <sheetData sheetId="3243">
        <row r="1">
          <cell r="J1">
            <v>1.7453292519943295E-2</v>
          </cell>
        </row>
      </sheetData>
      <sheetData sheetId="3244">
        <row r="1">
          <cell r="J1">
            <v>1.7453292519943295E-2</v>
          </cell>
        </row>
      </sheetData>
      <sheetData sheetId="3245">
        <row r="1">
          <cell r="J1">
            <v>1.7453292519943295E-2</v>
          </cell>
        </row>
      </sheetData>
      <sheetData sheetId="3246">
        <row r="1">
          <cell r="J1">
            <v>1.7453292519943295E-2</v>
          </cell>
        </row>
      </sheetData>
      <sheetData sheetId="3247">
        <row r="1">
          <cell r="J1">
            <v>1.7453292519943295E-2</v>
          </cell>
        </row>
      </sheetData>
      <sheetData sheetId="3248">
        <row r="1">
          <cell r="J1">
            <v>1.7453292519943295E-2</v>
          </cell>
        </row>
      </sheetData>
      <sheetData sheetId="3249">
        <row r="1">
          <cell r="J1">
            <v>1.7453292519943295E-2</v>
          </cell>
        </row>
      </sheetData>
      <sheetData sheetId="3250">
        <row r="1">
          <cell r="J1">
            <v>1.7453292519943295E-2</v>
          </cell>
        </row>
      </sheetData>
      <sheetData sheetId="3251">
        <row r="1">
          <cell r="J1">
            <v>1.7453292519943295E-2</v>
          </cell>
        </row>
      </sheetData>
      <sheetData sheetId="3252">
        <row r="1">
          <cell r="J1">
            <v>1.7453292519943295E-2</v>
          </cell>
        </row>
      </sheetData>
      <sheetData sheetId="3253">
        <row r="1">
          <cell r="J1">
            <v>1.7453292519943295E-2</v>
          </cell>
        </row>
      </sheetData>
      <sheetData sheetId="3254">
        <row r="1">
          <cell r="J1">
            <v>1.7453292519943295E-2</v>
          </cell>
        </row>
      </sheetData>
      <sheetData sheetId="3255">
        <row r="1">
          <cell r="J1">
            <v>1.7453292519943295E-2</v>
          </cell>
        </row>
      </sheetData>
      <sheetData sheetId="3256">
        <row r="1">
          <cell r="J1">
            <v>1.7453292519943295E-2</v>
          </cell>
        </row>
      </sheetData>
      <sheetData sheetId="3257">
        <row r="1">
          <cell r="J1">
            <v>1.7453292519943295E-2</v>
          </cell>
        </row>
      </sheetData>
      <sheetData sheetId="3258">
        <row r="1">
          <cell r="J1">
            <v>1.7453292519943295E-2</v>
          </cell>
        </row>
      </sheetData>
      <sheetData sheetId="3259">
        <row r="1">
          <cell r="J1">
            <v>1.7453292519943295E-2</v>
          </cell>
        </row>
      </sheetData>
      <sheetData sheetId="3260">
        <row r="1">
          <cell r="J1">
            <v>1.7453292519943295E-2</v>
          </cell>
        </row>
      </sheetData>
      <sheetData sheetId="3261">
        <row r="1">
          <cell r="J1">
            <v>1.7453292519943295E-2</v>
          </cell>
        </row>
      </sheetData>
      <sheetData sheetId="3262" refreshError="1"/>
      <sheetData sheetId="3263">
        <row r="1">
          <cell r="J1">
            <v>1.7453292519943295E-2</v>
          </cell>
        </row>
      </sheetData>
      <sheetData sheetId="3264" refreshError="1"/>
      <sheetData sheetId="3265">
        <row r="1">
          <cell r="J1">
            <v>1.7453292519943295E-2</v>
          </cell>
        </row>
      </sheetData>
      <sheetData sheetId="3266">
        <row r="1">
          <cell r="J1">
            <v>1.7453292519943295E-2</v>
          </cell>
        </row>
      </sheetData>
      <sheetData sheetId="3267">
        <row r="1">
          <cell r="J1">
            <v>1.7453292519943295E-2</v>
          </cell>
        </row>
      </sheetData>
      <sheetData sheetId="3268" refreshError="1"/>
      <sheetData sheetId="3269" refreshError="1"/>
      <sheetData sheetId="3270">
        <row r="1">
          <cell r="J1">
            <v>1.7453292519943295E-2</v>
          </cell>
        </row>
      </sheetData>
      <sheetData sheetId="3271">
        <row r="1">
          <cell r="J1">
            <v>1.7453292519943295E-2</v>
          </cell>
        </row>
      </sheetData>
      <sheetData sheetId="3272">
        <row r="1">
          <cell r="J1">
            <v>1.7453292519943295E-2</v>
          </cell>
        </row>
      </sheetData>
      <sheetData sheetId="3273">
        <row r="1">
          <cell r="J1">
            <v>1.7453292519943295E-2</v>
          </cell>
        </row>
      </sheetData>
      <sheetData sheetId="3274" refreshError="1"/>
      <sheetData sheetId="3275">
        <row r="1">
          <cell r="J1">
            <v>1.7453292519943295E-2</v>
          </cell>
        </row>
      </sheetData>
      <sheetData sheetId="3276">
        <row r="1">
          <cell r="J1">
            <v>1.7453292519943295E-2</v>
          </cell>
        </row>
      </sheetData>
      <sheetData sheetId="3277" refreshError="1"/>
      <sheetData sheetId="3278" refreshError="1"/>
      <sheetData sheetId="3279" refreshError="1"/>
      <sheetData sheetId="3280" refreshError="1"/>
      <sheetData sheetId="3281">
        <row r="1">
          <cell r="J1">
            <v>1.7453292519943295E-2</v>
          </cell>
        </row>
      </sheetData>
      <sheetData sheetId="3282">
        <row r="1">
          <cell r="J1">
            <v>1.7453292519943295E-2</v>
          </cell>
        </row>
      </sheetData>
      <sheetData sheetId="3283" refreshError="1"/>
      <sheetData sheetId="3284" refreshError="1"/>
      <sheetData sheetId="3285">
        <row r="1">
          <cell r="J1">
            <v>1.7453292519943295E-2</v>
          </cell>
        </row>
      </sheetData>
      <sheetData sheetId="3286" refreshError="1"/>
      <sheetData sheetId="3287" refreshError="1"/>
      <sheetData sheetId="3288">
        <row r="1">
          <cell r="J1">
            <v>1.7453292519943295E-2</v>
          </cell>
        </row>
      </sheetData>
      <sheetData sheetId="3289">
        <row r="1">
          <cell r="J1">
            <v>1.7453292519943295E-2</v>
          </cell>
        </row>
      </sheetData>
      <sheetData sheetId="3290" refreshError="1"/>
      <sheetData sheetId="3291" refreshError="1"/>
      <sheetData sheetId="3292">
        <row r="1">
          <cell r="J1">
            <v>1.7453292519943295E-2</v>
          </cell>
        </row>
      </sheetData>
      <sheetData sheetId="3293" refreshError="1"/>
      <sheetData sheetId="3294">
        <row r="1">
          <cell r="J1">
            <v>1.7453292519943295E-2</v>
          </cell>
        </row>
      </sheetData>
      <sheetData sheetId="3295" refreshError="1"/>
      <sheetData sheetId="3296">
        <row r="1">
          <cell r="J1">
            <v>1.7453292519943295E-2</v>
          </cell>
        </row>
      </sheetData>
      <sheetData sheetId="3297" refreshError="1"/>
      <sheetData sheetId="3298">
        <row r="1">
          <cell r="J1">
            <v>1.7453292519943295E-2</v>
          </cell>
        </row>
      </sheetData>
      <sheetData sheetId="3299" refreshError="1"/>
      <sheetData sheetId="3300" refreshError="1"/>
      <sheetData sheetId="3301" refreshError="1"/>
      <sheetData sheetId="3302">
        <row r="1">
          <cell r="J1">
            <v>1.7453292519943295E-2</v>
          </cell>
        </row>
      </sheetData>
      <sheetData sheetId="3303">
        <row r="1">
          <cell r="J1">
            <v>1.7453292519943295E-2</v>
          </cell>
        </row>
      </sheetData>
      <sheetData sheetId="3304" refreshError="1"/>
      <sheetData sheetId="3305" refreshError="1"/>
      <sheetData sheetId="3306" refreshError="1"/>
      <sheetData sheetId="3307" refreshError="1"/>
      <sheetData sheetId="3308" refreshError="1"/>
      <sheetData sheetId="3309" refreshError="1"/>
      <sheetData sheetId="3310" refreshError="1"/>
      <sheetData sheetId="3311">
        <row r="1">
          <cell r="J1">
            <v>1.7453292519943295E-2</v>
          </cell>
        </row>
      </sheetData>
      <sheetData sheetId="3312" refreshError="1"/>
      <sheetData sheetId="3313" refreshError="1"/>
      <sheetData sheetId="3314" refreshError="1"/>
      <sheetData sheetId="3315">
        <row r="1">
          <cell r="J1">
            <v>1.7453292519943295E-2</v>
          </cell>
        </row>
      </sheetData>
      <sheetData sheetId="3316">
        <row r="1">
          <cell r="J1">
            <v>1.7453292519943295E-2</v>
          </cell>
        </row>
      </sheetData>
      <sheetData sheetId="3317">
        <row r="1">
          <cell r="J1">
            <v>1.7453292519943295E-2</v>
          </cell>
        </row>
      </sheetData>
      <sheetData sheetId="3318">
        <row r="1">
          <cell r="J1">
            <v>1.7453292519943295E-2</v>
          </cell>
        </row>
      </sheetData>
      <sheetData sheetId="3319">
        <row r="1">
          <cell r="J1">
            <v>1.7453292519943295E-2</v>
          </cell>
        </row>
      </sheetData>
      <sheetData sheetId="3320" refreshError="1"/>
      <sheetData sheetId="3321">
        <row r="1">
          <cell r="J1">
            <v>1.7453292519943295E-2</v>
          </cell>
        </row>
      </sheetData>
      <sheetData sheetId="3322" refreshError="1"/>
      <sheetData sheetId="3323" refreshError="1"/>
      <sheetData sheetId="3324" refreshError="1"/>
      <sheetData sheetId="3325" refreshError="1"/>
      <sheetData sheetId="3326">
        <row r="1">
          <cell r="J1">
            <v>1.7453292519943295E-2</v>
          </cell>
        </row>
      </sheetData>
      <sheetData sheetId="3327" refreshError="1"/>
      <sheetData sheetId="3328" refreshError="1"/>
      <sheetData sheetId="3329" refreshError="1"/>
      <sheetData sheetId="3330" refreshError="1"/>
      <sheetData sheetId="3331">
        <row r="1">
          <cell r="J1">
            <v>1.7453292519943295E-2</v>
          </cell>
        </row>
      </sheetData>
      <sheetData sheetId="3332">
        <row r="1">
          <cell r="J1">
            <v>1.7453292519943295E-2</v>
          </cell>
        </row>
      </sheetData>
      <sheetData sheetId="3333" refreshError="1"/>
      <sheetData sheetId="3334" refreshError="1"/>
      <sheetData sheetId="3335">
        <row r="1">
          <cell r="J1">
            <v>1.7453292519943295E-2</v>
          </cell>
        </row>
      </sheetData>
      <sheetData sheetId="3336">
        <row r="1">
          <cell r="J1">
            <v>1.7453292519943295E-2</v>
          </cell>
        </row>
      </sheetData>
      <sheetData sheetId="3337" refreshError="1"/>
      <sheetData sheetId="3338" refreshError="1"/>
      <sheetData sheetId="3339" refreshError="1"/>
      <sheetData sheetId="3340">
        <row r="1">
          <cell r="J1">
            <v>1.7453292519943295E-2</v>
          </cell>
        </row>
      </sheetData>
      <sheetData sheetId="3341" refreshError="1"/>
      <sheetData sheetId="3342" refreshError="1"/>
      <sheetData sheetId="3343" refreshError="1"/>
      <sheetData sheetId="3344" refreshError="1"/>
      <sheetData sheetId="3345">
        <row r="1">
          <cell r="J1">
            <v>1.7453292519943295E-2</v>
          </cell>
        </row>
      </sheetData>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ow r="1">
          <cell r="J1">
            <v>1.7453292519943295E-2</v>
          </cell>
        </row>
      </sheetData>
      <sheetData sheetId="3354">
        <row r="1">
          <cell r="J1">
            <v>1.7453292519943295E-2</v>
          </cell>
        </row>
      </sheetData>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efreshError="1"/>
      <sheetData sheetId="3364" refreshError="1"/>
      <sheetData sheetId="3365" refreshError="1"/>
      <sheetData sheetId="3366" refreshError="1"/>
      <sheetData sheetId="3367" refreshError="1"/>
      <sheetData sheetId="3368">
        <row r="1">
          <cell r="J1">
            <v>1.7453292519943295E-2</v>
          </cell>
        </row>
      </sheetData>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ow r="1">
          <cell r="J1">
            <v>1.7453292519943295E-2</v>
          </cell>
        </row>
      </sheetData>
      <sheetData sheetId="3378">
        <row r="1">
          <cell r="J1">
            <v>1.7453292519943295E-2</v>
          </cell>
        </row>
      </sheetData>
      <sheetData sheetId="3379" refreshError="1"/>
      <sheetData sheetId="3380" refreshError="1"/>
      <sheetData sheetId="3381" refreshError="1"/>
      <sheetData sheetId="3382" refreshError="1"/>
      <sheetData sheetId="3383" refreshError="1"/>
      <sheetData sheetId="3384">
        <row r="1">
          <cell r="J1">
            <v>1.7453292519943295E-2</v>
          </cell>
        </row>
      </sheetData>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ow r="1">
          <cell r="J1">
            <v>1.7453292519943295E-2</v>
          </cell>
        </row>
      </sheetData>
      <sheetData sheetId="3396" refreshError="1"/>
      <sheetData sheetId="3397">
        <row r="1">
          <cell r="J1">
            <v>1.7453292519943295E-2</v>
          </cell>
        </row>
      </sheetData>
      <sheetData sheetId="3398" refreshError="1"/>
      <sheetData sheetId="3399">
        <row r="1">
          <cell r="J1">
            <v>1.7453292519943295E-2</v>
          </cell>
        </row>
      </sheetData>
      <sheetData sheetId="3400" refreshError="1"/>
      <sheetData sheetId="3401" refreshError="1"/>
      <sheetData sheetId="3402" refreshError="1"/>
      <sheetData sheetId="3403">
        <row r="1">
          <cell r="J1">
            <v>1.7453292519943295E-2</v>
          </cell>
        </row>
      </sheetData>
      <sheetData sheetId="3404">
        <row r="1">
          <cell r="J1">
            <v>1.7453292519943295E-2</v>
          </cell>
        </row>
      </sheetData>
      <sheetData sheetId="3405" refreshError="1"/>
      <sheetData sheetId="3406" refreshError="1"/>
      <sheetData sheetId="3407" refreshError="1"/>
      <sheetData sheetId="3408" refreshError="1"/>
      <sheetData sheetId="3409" refreshError="1"/>
      <sheetData sheetId="3410">
        <row r="1">
          <cell r="J1">
            <v>1.7453292519943295E-2</v>
          </cell>
        </row>
      </sheetData>
      <sheetData sheetId="3411" refreshError="1"/>
      <sheetData sheetId="3412">
        <row r="1">
          <cell r="J1">
            <v>1.7453292519943295E-2</v>
          </cell>
        </row>
      </sheetData>
      <sheetData sheetId="3413" refreshError="1"/>
      <sheetData sheetId="3414">
        <row r="1">
          <cell r="J1">
            <v>1.7453292519943295E-2</v>
          </cell>
        </row>
      </sheetData>
      <sheetData sheetId="3415" refreshError="1"/>
      <sheetData sheetId="3416">
        <row r="1">
          <cell r="J1">
            <v>1.7453292519943295E-2</v>
          </cell>
        </row>
      </sheetData>
      <sheetData sheetId="3417" refreshError="1"/>
      <sheetData sheetId="3418" refreshError="1"/>
      <sheetData sheetId="3419" refreshError="1"/>
      <sheetData sheetId="3420">
        <row r="1">
          <cell r="J1">
            <v>1.7453292519943295E-2</v>
          </cell>
        </row>
      </sheetData>
      <sheetData sheetId="3421" refreshError="1"/>
      <sheetData sheetId="3422" refreshError="1"/>
      <sheetData sheetId="3423">
        <row r="1">
          <cell r="J1">
            <v>1.7453292519943295E-2</v>
          </cell>
        </row>
      </sheetData>
      <sheetData sheetId="3424" refreshError="1"/>
      <sheetData sheetId="3425">
        <row r="1">
          <cell r="J1">
            <v>1.7453292519943295E-2</v>
          </cell>
        </row>
      </sheetData>
      <sheetData sheetId="3426" refreshError="1"/>
      <sheetData sheetId="3427" refreshError="1"/>
      <sheetData sheetId="3428" refreshError="1"/>
      <sheetData sheetId="3429" refreshError="1"/>
      <sheetData sheetId="3430">
        <row r="1">
          <cell r="J1">
            <v>1.7453292519943295E-2</v>
          </cell>
        </row>
      </sheetData>
      <sheetData sheetId="3431" refreshError="1"/>
      <sheetData sheetId="3432" refreshError="1"/>
      <sheetData sheetId="3433" refreshError="1"/>
      <sheetData sheetId="3434"/>
      <sheetData sheetId="3435" refreshError="1"/>
      <sheetData sheetId="3436" refreshError="1"/>
      <sheetData sheetId="3437" refreshError="1"/>
      <sheetData sheetId="3438" refreshError="1"/>
      <sheetData sheetId="3439" refreshError="1"/>
      <sheetData sheetId="3440">
        <row r="1">
          <cell r="J1">
            <v>1.7453292519943295E-2</v>
          </cell>
        </row>
      </sheetData>
      <sheetData sheetId="3441"/>
      <sheetData sheetId="3442" refreshError="1"/>
      <sheetData sheetId="3443" refreshError="1"/>
      <sheetData sheetId="3444" refreshError="1"/>
      <sheetData sheetId="3445" refreshError="1"/>
      <sheetData sheetId="3446">
        <row r="1">
          <cell r="J1">
            <v>1.7453292519943295E-2</v>
          </cell>
        </row>
      </sheetData>
      <sheetData sheetId="3447" refreshError="1"/>
      <sheetData sheetId="3448" refreshError="1"/>
      <sheetData sheetId="3449" refreshError="1"/>
      <sheetData sheetId="3450" refreshError="1"/>
      <sheetData sheetId="3451" refreshError="1"/>
      <sheetData sheetId="3452" refreshError="1"/>
      <sheetData sheetId="3453" refreshError="1"/>
      <sheetData sheetId="3454">
        <row r="1">
          <cell r="J1">
            <v>1.7453292519943295E-2</v>
          </cell>
        </row>
      </sheetData>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1">
          <cell r="J1">
            <v>1.7453292519943295E-2</v>
          </cell>
        </row>
      </sheetData>
      <sheetData sheetId="3463" refreshError="1"/>
      <sheetData sheetId="3464" refreshError="1"/>
      <sheetData sheetId="3465" refreshError="1"/>
      <sheetData sheetId="3466" refreshError="1"/>
      <sheetData sheetId="3467">
        <row r="1">
          <cell r="J1">
            <v>1.7453292519943295E-2</v>
          </cell>
        </row>
      </sheetData>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ow r="1">
          <cell r="J1">
            <v>1.7453292519943295E-2</v>
          </cell>
        </row>
      </sheetData>
      <sheetData sheetId="3477" refreshError="1"/>
      <sheetData sheetId="3478" refreshError="1"/>
      <sheetData sheetId="3479">
        <row r="1">
          <cell r="J1">
            <v>1.7453292519943295E-2</v>
          </cell>
        </row>
      </sheetData>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ow r="1">
          <cell r="J1">
            <v>1.7453292519943295E-2</v>
          </cell>
        </row>
      </sheetData>
      <sheetData sheetId="3489" refreshError="1"/>
      <sheetData sheetId="3490" refreshError="1"/>
      <sheetData sheetId="3491">
        <row r="1">
          <cell r="J1">
            <v>1.7453292519943295E-2</v>
          </cell>
        </row>
      </sheetData>
      <sheetData sheetId="3492">
        <row r="1">
          <cell r="J1">
            <v>1.7453292519943295E-2</v>
          </cell>
        </row>
      </sheetData>
      <sheetData sheetId="3493" refreshError="1"/>
      <sheetData sheetId="3494" refreshError="1"/>
      <sheetData sheetId="3495" refreshError="1"/>
      <sheetData sheetId="3496">
        <row r="1">
          <cell r="J1">
            <v>1.7453292519943295E-2</v>
          </cell>
        </row>
      </sheetData>
      <sheetData sheetId="3497">
        <row r="1">
          <cell r="J1">
            <v>1.7453292519943295E-2</v>
          </cell>
        </row>
      </sheetData>
      <sheetData sheetId="3498" refreshError="1"/>
      <sheetData sheetId="3499">
        <row r="1">
          <cell r="J1">
            <v>1.7453292519943295E-2</v>
          </cell>
        </row>
      </sheetData>
      <sheetData sheetId="3500" refreshError="1"/>
      <sheetData sheetId="3501" refreshError="1"/>
      <sheetData sheetId="3502">
        <row r="1">
          <cell r="J1">
            <v>1.7453292519943295E-2</v>
          </cell>
        </row>
      </sheetData>
      <sheetData sheetId="3503" refreshError="1"/>
      <sheetData sheetId="3504" refreshError="1"/>
      <sheetData sheetId="3505" refreshError="1"/>
      <sheetData sheetId="3506" refreshError="1"/>
      <sheetData sheetId="3507" refreshError="1"/>
      <sheetData sheetId="3508" refreshError="1"/>
      <sheetData sheetId="3509">
        <row r="1">
          <cell r="J1">
            <v>1.7453292519943295E-2</v>
          </cell>
        </row>
      </sheetData>
      <sheetData sheetId="3510">
        <row r="1">
          <cell r="J1">
            <v>1.7453292519943295E-2</v>
          </cell>
        </row>
      </sheetData>
      <sheetData sheetId="3511" refreshError="1"/>
      <sheetData sheetId="3512" refreshError="1"/>
      <sheetData sheetId="3513">
        <row r="1">
          <cell r="J1">
            <v>1.7453292519943295E-2</v>
          </cell>
        </row>
      </sheetData>
      <sheetData sheetId="3514" refreshError="1"/>
      <sheetData sheetId="3515" refreshError="1"/>
      <sheetData sheetId="3516">
        <row r="1">
          <cell r="J1">
            <v>1.7453292519943295E-2</v>
          </cell>
        </row>
      </sheetData>
      <sheetData sheetId="3517">
        <row r="1">
          <cell r="J1">
            <v>1.7453292519943295E-2</v>
          </cell>
        </row>
      </sheetData>
      <sheetData sheetId="3518" refreshError="1"/>
      <sheetData sheetId="3519" refreshError="1"/>
      <sheetData sheetId="3520" refreshError="1"/>
      <sheetData sheetId="3521">
        <row r="1">
          <cell r="J1">
            <v>1.7453292519943295E-2</v>
          </cell>
        </row>
      </sheetData>
      <sheetData sheetId="3522" refreshError="1"/>
      <sheetData sheetId="3523" refreshError="1"/>
      <sheetData sheetId="3524">
        <row r="1">
          <cell r="J1">
            <v>1.7453292519943295E-2</v>
          </cell>
        </row>
      </sheetData>
      <sheetData sheetId="3525" refreshError="1"/>
      <sheetData sheetId="3526" refreshError="1"/>
      <sheetData sheetId="3527" refreshError="1"/>
      <sheetData sheetId="3528" refreshError="1"/>
      <sheetData sheetId="3529" refreshError="1"/>
      <sheetData sheetId="3530" refreshError="1"/>
      <sheetData sheetId="3531">
        <row r="1">
          <cell r="J1">
            <v>1.7453292519943295E-2</v>
          </cell>
        </row>
      </sheetData>
      <sheetData sheetId="3532" refreshError="1"/>
      <sheetData sheetId="3533" refreshError="1"/>
      <sheetData sheetId="3534" refreshError="1"/>
      <sheetData sheetId="3535">
        <row r="1">
          <cell r="J1">
            <v>1.7453292519943295E-2</v>
          </cell>
        </row>
      </sheetData>
      <sheetData sheetId="3536">
        <row r="1">
          <cell r="J1">
            <v>1.7453292519943295E-2</v>
          </cell>
        </row>
      </sheetData>
      <sheetData sheetId="3537" refreshError="1"/>
      <sheetData sheetId="3538" refreshError="1"/>
      <sheetData sheetId="3539" refreshError="1"/>
      <sheetData sheetId="3540">
        <row r="1">
          <cell r="J1">
            <v>1.7453292519943295E-2</v>
          </cell>
        </row>
      </sheetData>
      <sheetData sheetId="3541" refreshError="1"/>
      <sheetData sheetId="3542" refreshError="1"/>
      <sheetData sheetId="3543" refreshError="1"/>
      <sheetData sheetId="3544" refreshError="1"/>
      <sheetData sheetId="3545" refreshError="1"/>
      <sheetData sheetId="3546">
        <row r="1">
          <cell r="J1">
            <v>1.7453292519943295E-2</v>
          </cell>
        </row>
      </sheetData>
      <sheetData sheetId="3547" refreshError="1"/>
      <sheetData sheetId="3548" refreshError="1"/>
      <sheetData sheetId="3549" refreshError="1"/>
      <sheetData sheetId="3550">
        <row r="1">
          <cell r="J1">
            <v>1.7453292519943295E-2</v>
          </cell>
        </row>
      </sheetData>
      <sheetData sheetId="3551" refreshError="1"/>
      <sheetData sheetId="3552">
        <row r="1">
          <cell r="J1">
            <v>1.7453292519943295E-2</v>
          </cell>
        </row>
      </sheetData>
      <sheetData sheetId="3553" refreshError="1"/>
      <sheetData sheetId="3554" refreshError="1"/>
      <sheetData sheetId="3555" refreshError="1"/>
      <sheetData sheetId="3556" refreshError="1"/>
      <sheetData sheetId="3557">
        <row r="1">
          <cell r="J1">
            <v>1.7453292519943295E-2</v>
          </cell>
        </row>
      </sheetData>
      <sheetData sheetId="3558">
        <row r="1">
          <cell r="J1">
            <v>1.7453292519943295E-2</v>
          </cell>
        </row>
      </sheetData>
      <sheetData sheetId="3559" refreshError="1"/>
      <sheetData sheetId="3560" refreshError="1"/>
      <sheetData sheetId="3561" refreshError="1"/>
      <sheetData sheetId="3562" refreshError="1"/>
      <sheetData sheetId="3563" refreshError="1"/>
      <sheetData sheetId="3564">
        <row r="1">
          <cell r="J1">
            <v>1.7453292519943295E-2</v>
          </cell>
        </row>
      </sheetData>
      <sheetData sheetId="3565">
        <row r="1">
          <cell r="J1">
            <v>1.7453292519943295E-2</v>
          </cell>
        </row>
      </sheetData>
      <sheetData sheetId="3566" refreshError="1"/>
      <sheetData sheetId="3567" refreshError="1"/>
      <sheetData sheetId="3568" refreshError="1"/>
      <sheetData sheetId="3569" refreshError="1"/>
      <sheetData sheetId="3570" refreshError="1"/>
      <sheetData sheetId="3571">
        <row r="1">
          <cell r="J1">
            <v>1.7453292519943295E-2</v>
          </cell>
        </row>
      </sheetData>
      <sheetData sheetId="3572" refreshError="1"/>
      <sheetData sheetId="3573" refreshError="1"/>
      <sheetData sheetId="3574">
        <row r="1">
          <cell r="J1">
            <v>1.7453292519943295E-2</v>
          </cell>
        </row>
      </sheetData>
      <sheetData sheetId="3575" refreshError="1"/>
      <sheetData sheetId="3576" refreshError="1"/>
      <sheetData sheetId="3577" refreshError="1"/>
      <sheetData sheetId="3578" refreshError="1"/>
      <sheetData sheetId="3579" refreshError="1"/>
      <sheetData sheetId="3580">
        <row r="1">
          <cell r="J1">
            <v>1.7453292519943295E-2</v>
          </cell>
        </row>
      </sheetData>
      <sheetData sheetId="3581" refreshError="1"/>
      <sheetData sheetId="3582" refreshError="1"/>
      <sheetData sheetId="3583" refreshError="1"/>
      <sheetData sheetId="3584" refreshError="1"/>
      <sheetData sheetId="3585" refreshError="1"/>
      <sheetData sheetId="3586" refreshError="1"/>
      <sheetData sheetId="3587" refreshError="1"/>
      <sheetData sheetId="3588">
        <row r="1">
          <cell r="J1">
            <v>1.7453292519943295E-2</v>
          </cell>
        </row>
      </sheetData>
      <sheetData sheetId="3589" refreshError="1"/>
      <sheetData sheetId="3590" refreshError="1"/>
      <sheetData sheetId="3591" refreshError="1"/>
      <sheetData sheetId="3592">
        <row r="1">
          <cell r="J1">
            <v>1.7453292519943295E-2</v>
          </cell>
        </row>
      </sheetData>
      <sheetData sheetId="3593" refreshError="1"/>
      <sheetData sheetId="3594" refreshError="1"/>
      <sheetData sheetId="3595">
        <row r="1">
          <cell r="J1">
            <v>1.7453292519943295E-2</v>
          </cell>
        </row>
      </sheetData>
      <sheetData sheetId="3596" refreshError="1"/>
      <sheetData sheetId="3597">
        <row r="1">
          <cell r="J1">
            <v>1.7453292519943295E-2</v>
          </cell>
        </row>
      </sheetData>
      <sheetData sheetId="3598" refreshError="1"/>
      <sheetData sheetId="3599" refreshError="1"/>
      <sheetData sheetId="3600" refreshError="1"/>
      <sheetData sheetId="3601" refreshError="1"/>
      <sheetData sheetId="3602">
        <row r="1">
          <cell r="J1">
            <v>1.7453292519943295E-2</v>
          </cell>
        </row>
      </sheetData>
      <sheetData sheetId="3603">
        <row r="1">
          <cell r="J1">
            <v>1.7453292519943295E-2</v>
          </cell>
        </row>
      </sheetData>
      <sheetData sheetId="3604" refreshError="1"/>
      <sheetData sheetId="3605" refreshError="1"/>
      <sheetData sheetId="3606" refreshError="1"/>
      <sheetData sheetId="3607" refreshError="1"/>
      <sheetData sheetId="3608">
        <row r="1">
          <cell r="J1">
            <v>1.7453292519943295E-2</v>
          </cell>
        </row>
      </sheetData>
      <sheetData sheetId="3609" refreshError="1"/>
      <sheetData sheetId="3610" refreshError="1"/>
      <sheetData sheetId="3611" refreshError="1"/>
      <sheetData sheetId="3612" refreshError="1"/>
      <sheetData sheetId="3613" refreshError="1"/>
      <sheetData sheetId="3614" refreshError="1"/>
      <sheetData sheetId="3615" refreshError="1"/>
      <sheetData sheetId="3616">
        <row r="1">
          <cell r="J1">
            <v>1.7453292519943295E-2</v>
          </cell>
        </row>
      </sheetData>
      <sheetData sheetId="3617" refreshError="1"/>
      <sheetData sheetId="3618" refreshError="1"/>
      <sheetData sheetId="3619">
        <row r="1">
          <cell r="J1">
            <v>1.7453292519943295E-2</v>
          </cell>
        </row>
      </sheetData>
      <sheetData sheetId="3620">
        <row r="1">
          <cell r="J1">
            <v>1.7453292519943295E-2</v>
          </cell>
        </row>
      </sheetData>
      <sheetData sheetId="3621">
        <row r="1">
          <cell r="J1">
            <v>1.7453292519943295E-2</v>
          </cell>
        </row>
      </sheetData>
      <sheetData sheetId="3622" refreshError="1"/>
      <sheetData sheetId="3623" refreshError="1"/>
      <sheetData sheetId="3624" refreshError="1"/>
      <sheetData sheetId="3625">
        <row r="1">
          <cell r="J1">
            <v>1.7453292519943295E-2</v>
          </cell>
        </row>
      </sheetData>
      <sheetData sheetId="3626">
        <row r="1">
          <cell r="J1">
            <v>1.7453292519943295E-2</v>
          </cell>
        </row>
      </sheetData>
      <sheetData sheetId="3627">
        <row r="1">
          <cell r="J1">
            <v>1.7453292519943295E-2</v>
          </cell>
        </row>
      </sheetData>
      <sheetData sheetId="3628">
        <row r="1">
          <cell r="J1">
            <v>1.7453292519943295E-2</v>
          </cell>
        </row>
      </sheetData>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ow r="1">
          <cell r="J1">
            <v>1.7453292519943295E-2</v>
          </cell>
        </row>
      </sheetData>
      <sheetData sheetId="3636">
        <row r="1">
          <cell r="J1">
            <v>1.7453292519943295E-2</v>
          </cell>
        </row>
      </sheetData>
      <sheetData sheetId="3637">
        <row r="1">
          <cell r="J1">
            <v>1.7453292519943295E-2</v>
          </cell>
        </row>
      </sheetData>
      <sheetData sheetId="3638">
        <row r="1">
          <cell r="J1">
            <v>1.7453292519943295E-2</v>
          </cell>
        </row>
      </sheetData>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ow r="1">
          <cell r="J1">
            <v>1.7453292519943295E-2</v>
          </cell>
        </row>
      </sheetData>
      <sheetData sheetId="3694">
        <row r="1">
          <cell r="J1">
            <v>1.7453292519943295E-2</v>
          </cell>
        </row>
      </sheetData>
      <sheetData sheetId="3695">
        <row r="1">
          <cell r="J1">
            <v>1.7453292519943295E-2</v>
          </cell>
        </row>
      </sheetData>
      <sheetData sheetId="3696" refreshError="1"/>
      <sheetData sheetId="3697" refreshError="1"/>
      <sheetData sheetId="3698" refreshError="1"/>
      <sheetData sheetId="3699" refreshError="1"/>
      <sheetData sheetId="3700">
        <row r="1">
          <cell r="J1">
            <v>1.7453292519943295E-2</v>
          </cell>
        </row>
      </sheetData>
      <sheetData sheetId="3701">
        <row r="1">
          <cell r="J1">
            <v>1.7453292519943295E-2</v>
          </cell>
        </row>
      </sheetData>
      <sheetData sheetId="3702" refreshError="1"/>
      <sheetData sheetId="3703" refreshError="1"/>
      <sheetData sheetId="3704">
        <row r="1">
          <cell r="J1">
            <v>1.7453292519943295E-2</v>
          </cell>
        </row>
      </sheetData>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ow r="1">
          <cell r="J1">
            <v>1.7453292519943295E-2</v>
          </cell>
        </row>
      </sheetData>
      <sheetData sheetId="3744">
        <row r="1">
          <cell r="J1">
            <v>1.7453292519943295E-2</v>
          </cell>
        </row>
      </sheetData>
      <sheetData sheetId="3745">
        <row r="1">
          <cell r="J1">
            <v>1.7453292519943295E-2</v>
          </cell>
        </row>
      </sheetData>
      <sheetData sheetId="3746" refreshError="1"/>
      <sheetData sheetId="3747" refreshError="1"/>
      <sheetData sheetId="3748">
        <row r="1">
          <cell r="J1">
            <v>1.7453292519943295E-2</v>
          </cell>
        </row>
      </sheetData>
      <sheetData sheetId="3749">
        <row r="1">
          <cell r="J1">
            <v>1.7453292519943295E-2</v>
          </cell>
        </row>
      </sheetData>
      <sheetData sheetId="3750">
        <row r="1">
          <cell r="J1">
            <v>1.7453292519943295E-2</v>
          </cell>
        </row>
      </sheetData>
      <sheetData sheetId="3751">
        <row r="1">
          <cell r="J1">
            <v>1.7453292519943295E-2</v>
          </cell>
        </row>
      </sheetData>
      <sheetData sheetId="3752">
        <row r="1">
          <cell r="J1">
            <v>1.7453292519943295E-2</v>
          </cell>
        </row>
      </sheetData>
      <sheetData sheetId="3753">
        <row r="1">
          <cell r="J1">
            <v>1.7453292519943295E-2</v>
          </cell>
        </row>
      </sheetData>
      <sheetData sheetId="3754">
        <row r="1">
          <cell r="J1">
            <v>1.7453292519943295E-2</v>
          </cell>
        </row>
      </sheetData>
      <sheetData sheetId="3755">
        <row r="1">
          <cell r="J1">
            <v>1.7453292519943295E-2</v>
          </cell>
        </row>
      </sheetData>
      <sheetData sheetId="3756">
        <row r="1">
          <cell r="J1">
            <v>1.7453292519943295E-2</v>
          </cell>
        </row>
      </sheetData>
      <sheetData sheetId="3757">
        <row r="1">
          <cell r="J1">
            <v>1.7453292519943295E-2</v>
          </cell>
        </row>
      </sheetData>
      <sheetData sheetId="3758">
        <row r="1">
          <cell r="J1">
            <v>1.7453292519943295E-2</v>
          </cell>
        </row>
      </sheetData>
      <sheetData sheetId="3759">
        <row r="1">
          <cell r="J1">
            <v>1.7453292519943295E-2</v>
          </cell>
        </row>
      </sheetData>
      <sheetData sheetId="3760">
        <row r="1">
          <cell r="J1">
            <v>1.7453292519943295E-2</v>
          </cell>
        </row>
      </sheetData>
      <sheetData sheetId="3761">
        <row r="1">
          <cell r="J1">
            <v>1.7453292519943295E-2</v>
          </cell>
        </row>
      </sheetData>
      <sheetData sheetId="3762">
        <row r="1">
          <cell r="J1">
            <v>1.7453292519943295E-2</v>
          </cell>
        </row>
      </sheetData>
      <sheetData sheetId="3763">
        <row r="1">
          <cell r="J1">
            <v>1.7453292519943295E-2</v>
          </cell>
        </row>
      </sheetData>
      <sheetData sheetId="3764">
        <row r="1">
          <cell r="J1">
            <v>1.7453292519943295E-2</v>
          </cell>
        </row>
      </sheetData>
      <sheetData sheetId="3765">
        <row r="1">
          <cell r="J1">
            <v>1.7453292519943295E-2</v>
          </cell>
        </row>
      </sheetData>
      <sheetData sheetId="3766">
        <row r="1">
          <cell r="J1">
            <v>1.7453292519943295E-2</v>
          </cell>
        </row>
      </sheetData>
      <sheetData sheetId="3767">
        <row r="1">
          <cell r="J1">
            <v>1.7453292519943295E-2</v>
          </cell>
        </row>
      </sheetData>
      <sheetData sheetId="3768">
        <row r="1">
          <cell r="J1">
            <v>1.7453292519943295E-2</v>
          </cell>
        </row>
      </sheetData>
      <sheetData sheetId="3769">
        <row r="1">
          <cell r="J1">
            <v>1.7453292519943295E-2</v>
          </cell>
        </row>
      </sheetData>
      <sheetData sheetId="3770">
        <row r="1">
          <cell r="J1">
            <v>1.7453292519943295E-2</v>
          </cell>
        </row>
      </sheetData>
      <sheetData sheetId="3771">
        <row r="1">
          <cell r="J1">
            <v>1.7453292519943295E-2</v>
          </cell>
        </row>
      </sheetData>
      <sheetData sheetId="3772">
        <row r="1">
          <cell r="J1">
            <v>1.7453292519943295E-2</v>
          </cell>
        </row>
      </sheetData>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ow r="1">
          <cell r="J1">
            <v>1.7453292519943295E-2</v>
          </cell>
        </row>
      </sheetData>
      <sheetData sheetId="3784">
        <row r="1">
          <cell r="J1">
            <v>1.7453292519943295E-2</v>
          </cell>
        </row>
      </sheetData>
      <sheetData sheetId="3785">
        <row r="1">
          <cell r="J1">
            <v>1.7453292519943295E-2</v>
          </cell>
        </row>
      </sheetData>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ow r="1">
          <cell r="J1">
            <v>1.7453292519943295E-2</v>
          </cell>
        </row>
      </sheetData>
      <sheetData sheetId="3798" refreshError="1"/>
      <sheetData sheetId="3799">
        <row r="1">
          <cell r="J1">
            <v>1.7453292519943295E-2</v>
          </cell>
        </row>
      </sheetData>
      <sheetData sheetId="3800" refreshError="1"/>
      <sheetData sheetId="3801" refreshError="1"/>
      <sheetData sheetId="3802" refreshError="1"/>
      <sheetData sheetId="3803" refreshError="1"/>
      <sheetData sheetId="3804" refreshError="1"/>
      <sheetData sheetId="3805">
        <row r="1">
          <cell r="J1">
            <v>1.7453292519943295E-2</v>
          </cell>
        </row>
      </sheetData>
      <sheetData sheetId="3806" refreshError="1"/>
      <sheetData sheetId="3807">
        <row r="1">
          <cell r="J1">
            <v>1.7453292519943295E-2</v>
          </cell>
        </row>
      </sheetData>
      <sheetData sheetId="3808" refreshError="1"/>
      <sheetData sheetId="3809" refreshError="1"/>
      <sheetData sheetId="3810" refreshError="1"/>
      <sheetData sheetId="3811" refreshError="1"/>
      <sheetData sheetId="3812" refreshError="1"/>
      <sheetData sheetId="3813">
        <row r="1">
          <cell r="J1">
            <v>1.7453292519943295E-2</v>
          </cell>
        </row>
      </sheetData>
      <sheetData sheetId="3814" refreshError="1"/>
      <sheetData sheetId="3815">
        <row r="1">
          <cell r="J1">
            <v>1.7453292519943295E-2</v>
          </cell>
        </row>
      </sheetData>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ow r="1">
          <cell r="J1">
            <v>1.7453292519943295E-2</v>
          </cell>
        </row>
      </sheetData>
      <sheetData sheetId="3830">
        <row r="1">
          <cell r="J1">
            <v>1.7453292519943295E-2</v>
          </cell>
        </row>
      </sheetData>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ow r="1">
          <cell r="J1">
            <v>1.7453292519943295E-2</v>
          </cell>
        </row>
      </sheetData>
      <sheetData sheetId="3962">
        <row r="1">
          <cell r="J1">
            <v>1.7453292519943295E-2</v>
          </cell>
        </row>
      </sheetData>
      <sheetData sheetId="3963">
        <row r="1">
          <cell r="J1">
            <v>1.7453292519943295E-2</v>
          </cell>
        </row>
      </sheetData>
      <sheetData sheetId="3964">
        <row r="1">
          <cell r="J1">
            <v>1.7453292519943295E-2</v>
          </cell>
        </row>
      </sheetData>
      <sheetData sheetId="3965">
        <row r="1">
          <cell r="J1">
            <v>1.7453292519943295E-2</v>
          </cell>
        </row>
      </sheetData>
      <sheetData sheetId="3966">
        <row r="1">
          <cell r="J1">
            <v>1.7453292519943295E-2</v>
          </cell>
        </row>
      </sheetData>
      <sheetData sheetId="3967">
        <row r="1">
          <cell r="J1">
            <v>1.7453292519943295E-2</v>
          </cell>
        </row>
      </sheetData>
      <sheetData sheetId="3968">
        <row r="1">
          <cell r="J1">
            <v>1.7453292519943295E-2</v>
          </cell>
        </row>
      </sheetData>
      <sheetData sheetId="3969">
        <row r="1">
          <cell r="J1">
            <v>1.7453292519943295E-2</v>
          </cell>
        </row>
      </sheetData>
      <sheetData sheetId="3970">
        <row r="1">
          <cell r="J1">
            <v>1.7453292519943295E-2</v>
          </cell>
        </row>
      </sheetData>
      <sheetData sheetId="3971">
        <row r="1">
          <cell r="J1">
            <v>1.7453292519943295E-2</v>
          </cell>
        </row>
      </sheetData>
      <sheetData sheetId="3972">
        <row r="1">
          <cell r="J1">
            <v>1.7453292519943295E-2</v>
          </cell>
        </row>
      </sheetData>
      <sheetData sheetId="3973">
        <row r="1">
          <cell r="J1">
            <v>1.7453292519943295E-2</v>
          </cell>
        </row>
      </sheetData>
      <sheetData sheetId="3974">
        <row r="1">
          <cell r="J1">
            <v>1.7453292519943295E-2</v>
          </cell>
        </row>
      </sheetData>
      <sheetData sheetId="3975">
        <row r="1">
          <cell r="J1">
            <v>1.7453292519943295E-2</v>
          </cell>
        </row>
      </sheetData>
      <sheetData sheetId="3976">
        <row r="1">
          <cell r="J1">
            <v>1.7453292519943295E-2</v>
          </cell>
        </row>
      </sheetData>
      <sheetData sheetId="3977">
        <row r="1">
          <cell r="J1">
            <v>1.7453292519943295E-2</v>
          </cell>
        </row>
      </sheetData>
      <sheetData sheetId="3978">
        <row r="1">
          <cell r="J1">
            <v>1.7453292519943295E-2</v>
          </cell>
        </row>
      </sheetData>
      <sheetData sheetId="3979">
        <row r="1">
          <cell r="J1">
            <v>1.7453292519943295E-2</v>
          </cell>
        </row>
      </sheetData>
      <sheetData sheetId="3980">
        <row r="1">
          <cell r="J1">
            <v>1.7453292519943295E-2</v>
          </cell>
        </row>
      </sheetData>
      <sheetData sheetId="3981">
        <row r="1">
          <cell r="J1">
            <v>1.7453292519943295E-2</v>
          </cell>
        </row>
      </sheetData>
      <sheetData sheetId="3982">
        <row r="1">
          <cell r="J1">
            <v>1.7453292519943295E-2</v>
          </cell>
        </row>
      </sheetData>
      <sheetData sheetId="3983">
        <row r="1">
          <cell r="J1">
            <v>1.7453292519943295E-2</v>
          </cell>
        </row>
      </sheetData>
      <sheetData sheetId="3984">
        <row r="1">
          <cell r="J1">
            <v>1.7453292519943295E-2</v>
          </cell>
        </row>
      </sheetData>
      <sheetData sheetId="3985">
        <row r="1">
          <cell r="J1">
            <v>1.7453292519943295E-2</v>
          </cell>
        </row>
      </sheetData>
      <sheetData sheetId="3986">
        <row r="1">
          <cell r="J1">
            <v>1.7453292519943295E-2</v>
          </cell>
        </row>
      </sheetData>
      <sheetData sheetId="3987">
        <row r="1">
          <cell r="J1">
            <v>1.7453292519943295E-2</v>
          </cell>
        </row>
      </sheetData>
      <sheetData sheetId="3988">
        <row r="1">
          <cell r="J1">
            <v>1.7453292519943295E-2</v>
          </cell>
        </row>
      </sheetData>
      <sheetData sheetId="3989">
        <row r="1">
          <cell r="J1">
            <v>1.7453292519943295E-2</v>
          </cell>
        </row>
      </sheetData>
      <sheetData sheetId="3990">
        <row r="1">
          <cell r="J1">
            <v>1.7453292519943295E-2</v>
          </cell>
        </row>
      </sheetData>
      <sheetData sheetId="3991">
        <row r="1">
          <cell r="J1">
            <v>1.7453292519943295E-2</v>
          </cell>
        </row>
      </sheetData>
      <sheetData sheetId="3992">
        <row r="1">
          <cell r="J1">
            <v>1.7453292519943295E-2</v>
          </cell>
        </row>
      </sheetData>
      <sheetData sheetId="3993">
        <row r="1">
          <cell r="J1">
            <v>1.7453292519943295E-2</v>
          </cell>
        </row>
      </sheetData>
      <sheetData sheetId="3994">
        <row r="1">
          <cell r="J1">
            <v>1.7453292519943295E-2</v>
          </cell>
        </row>
      </sheetData>
      <sheetData sheetId="3995">
        <row r="1">
          <cell r="J1">
            <v>1.7453292519943295E-2</v>
          </cell>
        </row>
      </sheetData>
      <sheetData sheetId="3996">
        <row r="1">
          <cell r="J1">
            <v>1.7453292519943295E-2</v>
          </cell>
        </row>
      </sheetData>
      <sheetData sheetId="3997">
        <row r="1">
          <cell r="J1">
            <v>1.7453292519943295E-2</v>
          </cell>
        </row>
      </sheetData>
      <sheetData sheetId="3998">
        <row r="1">
          <cell r="J1">
            <v>1.7453292519943295E-2</v>
          </cell>
        </row>
      </sheetData>
      <sheetData sheetId="3999">
        <row r="1">
          <cell r="J1">
            <v>1.7453292519943295E-2</v>
          </cell>
        </row>
      </sheetData>
      <sheetData sheetId="4000">
        <row r="1">
          <cell r="J1">
            <v>1.7453292519943295E-2</v>
          </cell>
        </row>
      </sheetData>
      <sheetData sheetId="4001">
        <row r="1">
          <cell r="J1">
            <v>1.7453292519943295E-2</v>
          </cell>
        </row>
      </sheetData>
      <sheetData sheetId="4002">
        <row r="1">
          <cell r="J1">
            <v>1.7453292519943295E-2</v>
          </cell>
        </row>
      </sheetData>
      <sheetData sheetId="4003">
        <row r="1">
          <cell r="J1">
            <v>1.7453292519943295E-2</v>
          </cell>
        </row>
      </sheetData>
      <sheetData sheetId="4004">
        <row r="1">
          <cell r="J1">
            <v>1.7453292519943295E-2</v>
          </cell>
        </row>
      </sheetData>
      <sheetData sheetId="4005">
        <row r="1">
          <cell r="J1">
            <v>1.7453292519943295E-2</v>
          </cell>
        </row>
      </sheetData>
      <sheetData sheetId="4006">
        <row r="1">
          <cell r="J1">
            <v>1.7453292519943295E-2</v>
          </cell>
        </row>
      </sheetData>
      <sheetData sheetId="4007">
        <row r="1">
          <cell r="J1">
            <v>1.7453292519943295E-2</v>
          </cell>
        </row>
      </sheetData>
      <sheetData sheetId="4008">
        <row r="1">
          <cell r="J1">
            <v>1.7453292519943295E-2</v>
          </cell>
        </row>
      </sheetData>
      <sheetData sheetId="4009">
        <row r="1">
          <cell r="J1">
            <v>1.7453292519943295E-2</v>
          </cell>
        </row>
      </sheetData>
      <sheetData sheetId="4010">
        <row r="1">
          <cell r="J1">
            <v>1.7453292519943295E-2</v>
          </cell>
        </row>
      </sheetData>
      <sheetData sheetId="4011">
        <row r="1">
          <cell r="J1">
            <v>1.7453292519943295E-2</v>
          </cell>
        </row>
      </sheetData>
      <sheetData sheetId="4012">
        <row r="1">
          <cell r="J1">
            <v>1.7453292519943295E-2</v>
          </cell>
        </row>
      </sheetData>
      <sheetData sheetId="4013">
        <row r="1">
          <cell r="J1">
            <v>1.7453292519943295E-2</v>
          </cell>
        </row>
      </sheetData>
      <sheetData sheetId="4014">
        <row r="1">
          <cell r="J1">
            <v>1.7453292519943295E-2</v>
          </cell>
        </row>
      </sheetData>
      <sheetData sheetId="4015">
        <row r="1">
          <cell r="J1">
            <v>1.7453292519943295E-2</v>
          </cell>
        </row>
      </sheetData>
      <sheetData sheetId="4016">
        <row r="1">
          <cell r="J1">
            <v>1.7453292519943295E-2</v>
          </cell>
        </row>
      </sheetData>
      <sheetData sheetId="4017">
        <row r="1">
          <cell r="J1">
            <v>1.7453292519943295E-2</v>
          </cell>
        </row>
      </sheetData>
      <sheetData sheetId="4018">
        <row r="1">
          <cell r="J1">
            <v>1.7453292519943295E-2</v>
          </cell>
        </row>
      </sheetData>
      <sheetData sheetId="4019">
        <row r="1">
          <cell r="J1">
            <v>1.7453292519943295E-2</v>
          </cell>
        </row>
      </sheetData>
      <sheetData sheetId="4020">
        <row r="1">
          <cell r="J1">
            <v>1.7453292519943295E-2</v>
          </cell>
        </row>
      </sheetData>
      <sheetData sheetId="4021">
        <row r="1">
          <cell r="J1">
            <v>1.7453292519943295E-2</v>
          </cell>
        </row>
      </sheetData>
      <sheetData sheetId="4022">
        <row r="1">
          <cell r="J1">
            <v>1.7453292519943295E-2</v>
          </cell>
        </row>
      </sheetData>
      <sheetData sheetId="4023">
        <row r="1">
          <cell r="J1">
            <v>1.7453292519943295E-2</v>
          </cell>
        </row>
      </sheetData>
      <sheetData sheetId="4024">
        <row r="1">
          <cell r="J1">
            <v>1.7453292519943295E-2</v>
          </cell>
        </row>
      </sheetData>
      <sheetData sheetId="4025">
        <row r="1">
          <cell r="J1">
            <v>1.7453292519943295E-2</v>
          </cell>
        </row>
      </sheetData>
      <sheetData sheetId="4026">
        <row r="1">
          <cell r="J1">
            <v>1.7453292519943295E-2</v>
          </cell>
        </row>
      </sheetData>
      <sheetData sheetId="4027">
        <row r="1">
          <cell r="J1">
            <v>1.7453292519943295E-2</v>
          </cell>
        </row>
      </sheetData>
      <sheetData sheetId="4028">
        <row r="1">
          <cell r="J1">
            <v>1.7453292519943295E-2</v>
          </cell>
        </row>
      </sheetData>
      <sheetData sheetId="4029">
        <row r="1">
          <cell r="J1">
            <v>1.7453292519943295E-2</v>
          </cell>
        </row>
      </sheetData>
      <sheetData sheetId="4030">
        <row r="1">
          <cell r="J1">
            <v>1.7453292519943295E-2</v>
          </cell>
        </row>
      </sheetData>
      <sheetData sheetId="4031">
        <row r="1">
          <cell r="J1">
            <v>1.7453292519943295E-2</v>
          </cell>
        </row>
      </sheetData>
      <sheetData sheetId="4032">
        <row r="1">
          <cell r="J1">
            <v>1.7453292519943295E-2</v>
          </cell>
        </row>
      </sheetData>
      <sheetData sheetId="4033">
        <row r="1">
          <cell r="J1">
            <v>1.7453292519943295E-2</v>
          </cell>
        </row>
      </sheetData>
      <sheetData sheetId="4034">
        <row r="1">
          <cell r="J1">
            <v>1.7453292519943295E-2</v>
          </cell>
        </row>
      </sheetData>
      <sheetData sheetId="4035">
        <row r="1">
          <cell r="J1">
            <v>1.7453292519943295E-2</v>
          </cell>
        </row>
      </sheetData>
      <sheetData sheetId="4036">
        <row r="1">
          <cell r="J1">
            <v>1.7453292519943295E-2</v>
          </cell>
        </row>
      </sheetData>
      <sheetData sheetId="4037">
        <row r="1">
          <cell r="J1">
            <v>1.7453292519943295E-2</v>
          </cell>
        </row>
      </sheetData>
      <sheetData sheetId="4038">
        <row r="1">
          <cell r="J1">
            <v>1.7453292519943295E-2</v>
          </cell>
        </row>
      </sheetData>
      <sheetData sheetId="4039">
        <row r="1">
          <cell r="J1">
            <v>1.7453292519943295E-2</v>
          </cell>
        </row>
      </sheetData>
      <sheetData sheetId="4040">
        <row r="1">
          <cell r="J1">
            <v>1.7453292519943295E-2</v>
          </cell>
        </row>
      </sheetData>
      <sheetData sheetId="4041">
        <row r="1">
          <cell r="J1">
            <v>1.7453292519943295E-2</v>
          </cell>
        </row>
      </sheetData>
      <sheetData sheetId="4042">
        <row r="1">
          <cell r="J1">
            <v>1.7453292519943295E-2</v>
          </cell>
        </row>
      </sheetData>
      <sheetData sheetId="4043">
        <row r="1">
          <cell r="J1">
            <v>1.7453292519943295E-2</v>
          </cell>
        </row>
      </sheetData>
      <sheetData sheetId="4044">
        <row r="1">
          <cell r="J1">
            <v>1.7453292519943295E-2</v>
          </cell>
        </row>
      </sheetData>
      <sheetData sheetId="4045">
        <row r="1">
          <cell r="J1">
            <v>1.7453292519943295E-2</v>
          </cell>
        </row>
      </sheetData>
      <sheetData sheetId="4046">
        <row r="1">
          <cell r="J1">
            <v>1.7453292519943295E-2</v>
          </cell>
        </row>
      </sheetData>
      <sheetData sheetId="4047">
        <row r="1">
          <cell r="J1">
            <v>1.7453292519943295E-2</v>
          </cell>
        </row>
      </sheetData>
      <sheetData sheetId="4048">
        <row r="1">
          <cell r="J1">
            <v>1.7453292519943295E-2</v>
          </cell>
        </row>
      </sheetData>
      <sheetData sheetId="4049">
        <row r="1">
          <cell r="J1">
            <v>1.7453292519943295E-2</v>
          </cell>
        </row>
      </sheetData>
      <sheetData sheetId="4050">
        <row r="1">
          <cell r="J1">
            <v>1.7453292519943295E-2</v>
          </cell>
        </row>
      </sheetData>
      <sheetData sheetId="4051">
        <row r="1">
          <cell r="J1">
            <v>1.7453292519943295E-2</v>
          </cell>
        </row>
      </sheetData>
      <sheetData sheetId="4052">
        <row r="1">
          <cell r="J1">
            <v>1.7453292519943295E-2</v>
          </cell>
        </row>
      </sheetData>
      <sheetData sheetId="4053">
        <row r="1">
          <cell r="J1">
            <v>1.7453292519943295E-2</v>
          </cell>
        </row>
      </sheetData>
      <sheetData sheetId="4054">
        <row r="1">
          <cell r="J1">
            <v>1.7453292519943295E-2</v>
          </cell>
        </row>
      </sheetData>
      <sheetData sheetId="4055">
        <row r="1">
          <cell r="J1">
            <v>1.7453292519943295E-2</v>
          </cell>
        </row>
      </sheetData>
      <sheetData sheetId="4056">
        <row r="1">
          <cell r="J1">
            <v>1.7453292519943295E-2</v>
          </cell>
        </row>
      </sheetData>
      <sheetData sheetId="4057">
        <row r="1">
          <cell r="J1">
            <v>1.7453292519943295E-2</v>
          </cell>
        </row>
      </sheetData>
      <sheetData sheetId="4058">
        <row r="1">
          <cell r="J1">
            <v>1.7453292519943295E-2</v>
          </cell>
        </row>
      </sheetData>
      <sheetData sheetId="4059">
        <row r="1">
          <cell r="J1">
            <v>1.7453292519943295E-2</v>
          </cell>
        </row>
      </sheetData>
      <sheetData sheetId="4060">
        <row r="1">
          <cell r="J1">
            <v>1.7453292519943295E-2</v>
          </cell>
        </row>
      </sheetData>
      <sheetData sheetId="4061">
        <row r="1">
          <cell r="J1">
            <v>1.7453292519943295E-2</v>
          </cell>
        </row>
      </sheetData>
      <sheetData sheetId="4062">
        <row r="1">
          <cell r="J1">
            <v>1.7453292519943295E-2</v>
          </cell>
        </row>
      </sheetData>
      <sheetData sheetId="4063">
        <row r="1">
          <cell r="J1">
            <v>1.7453292519943295E-2</v>
          </cell>
        </row>
      </sheetData>
      <sheetData sheetId="4064">
        <row r="1">
          <cell r="J1">
            <v>1.7453292519943295E-2</v>
          </cell>
        </row>
      </sheetData>
      <sheetData sheetId="4065">
        <row r="1">
          <cell r="J1">
            <v>1.7453292519943295E-2</v>
          </cell>
        </row>
      </sheetData>
      <sheetData sheetId="4066">
        <row r="1">
          <cell r="J1">
            <v>1.7453292519943295E-2</v>
          </cell>
        </row>
      </sheetData>
      <sheetData sheetId="4067">
        <row r="1">
          <cell r="J1">
            <v>1.7453292519943295E-2</v>
          </cell>
        </row>
      </sheetData>
      <sheetData sheetId="4068">
        <row r="1">
          <cell r="J1">
            <v>1.7453292519943295E-2</v>
          </cell>
        </row>
      </sheetData>
      <sheetData sheetId="4069">
        <row r="1">
          <cell r="J1">
            <v>1.7453292519943295E-2</v>
          </cell>
        </row>
      </sheetData>
      <sheetData sheetId="4070">
        <row r="1">
          <cell r="J1">
            <v>1.7453292519943295E-2</v>
          </cell>
        </row>
      </sheetData>
      <sheetData sheetId="4071">
        <row r="1">
          <cell r="J1">
            <v>1.7453292519943295E-2</v>
          </cell>
        </row>
      </sheetData>
      <sheetData sheetId="4072">
        <row r="1">
          <cell r="J1">
            <v>1.7453292519943295E-2</v>
          </cell>
        </row>
      </sheetData>
      <sheetData sheetId="4073">
        <row r="1">
          <cell r="J1">
            <v>1.7453292519943295E-2</v>
          </cell>
        </row>
      </sheetData>
      <sheetData sheetId="4074">
        <row r="1">
          <cell r="J1">
            <v>1.7453292519943295E-2</v>
          </cell>
        </row>
      </sheetData>
      <sheetData sheetId="4075">
        <row r="1">
          <cell r="J1">
            <v>1.7453292519943295E-2</v>
          </cell>
        </row>
      </sheetData>
      <sheetData sheetId="4076">
        <row r="1">
          <cell r="J1">
            <v>1.7453292519943295E-2</v>
          </cell>
        </row>
      </sheetData>
      <sheetData sheetId="4077">
        <row r="1">
          <cell r="J1">
            <v>1.7453292519943295E-2</v>
          </cell>
        </row>
      </sheetData>
      <sheetData sheetId="4078">
        <row r="1">
          <cell r="J1">
            <v>1.7453292519943295E-2</v>
          </cell>
        </row>
      </sheetData>
      <sheetData sheetId="4079">
        <row r="1">
          <cell r="J1">
            <v>1.7453292519943295E-2</v>
          </cell>
        </row>
      </sheetData>
      <sheetData sheetId="4080">
        <row r="1">
          <cell r="J1">
            <v>1.7453292519943295E-2</v>
          </cell>
        </row>
      </sheetData>
      <sheetData sheetId="4081">
        <row r="1">
          <cell r="J1">
            <v>1.7453292519943295E-2</v>
          </cell>
        </row>
      </sheetData>
      <sheetData sheetId="4082">
        <row r="1">
          <cell r="J1">
            <v>1.7453292519943295E-2</v>
          </cell>
        </row>
      </sheetData>
      <sheetData sheetId="4083">
        <row r="1">
          <cell r="J1">
            <v>1.7453292519943295E-2</v>
          </cell>
        </row>
      </sheetData>
      <sheetData sheetId="4084">
        <row r="1">
          <cell r="J1">
            <v>1.7453292519943295E-2</v>
          </cell>
        </row>
      </sheetData>
      <sheetData sheetId="4085">
        <row r="1">
          <cell r="J1">
            <v>1.7453292519943295E-2</v>
          </cell>
        </row>
      </sheetData>
      <sheetData sheetId="4086">
        <row r="1">
          <cell r="J1">
            <v>1.7453292519943295E-2</v>
          </cell>
        </row>
      </sheetData>
      <sheetData sheetId="4087">
        <row r="1">
          <cell r="J1">
            <v>1.7453292519943295E-2</v>
          </cell>
        </row>
      </sheetData>
      <sheetData sheetId="4088">
        <row r="1">
          <cell r="J1">
            <v>1.7453292519943295E-2</v>
          </cell>
        </row>
      </sheetData>
      <sheetData sheetId="4089">
        <row r="1">
          <cell r="J1">
            <v>1.7453292519943295E-2</v>
          </cell>
        </row>
      </sheetData>
      <sheetData sheetId="4090">
        <row r="1">
          <cell r="J1">
            <v>1.7453292519943295E-2</v>
          </cell>
        </row>
      </sheetData>
      <sheetData sheetId="4091">
        <row r="1">
          <cell r="J1">
            <v>1.7453292519943295E-2</v>
          </cell>
        </row>
      </sheetData>
      <sheetData sheetId="4092">
        <row r="1">
          <cell r="J1">
            <v>1.7453292519943295E-2</v>
          </cell>
        </row>
      </sheetData>
      <sheetData sheetId="4093">
        <row r="1">
          <cell r="J1">
            <v>1.7453292519943295E-2</v>
          </cell>
        </row>
      </sheetData>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ow r="1">
          <cell r="J1">
            <v>1.7453292519943295E-2</v>
          </cell>
        </row>
      </sheetData>
      <sheetData sheetId="4133">
        <row r="1">
          <cell r="J1">
            <v>1.7453292519943295E-2</v>
          </cell>
        </row>
      </sheetData>
      <sheetData sheetId="4134">
        <row r="1">
          <cell r="J1">
            <v>1.7453292519943295E-2</v>
          </cell>
        </row>
      </sheetData>
      <sheetData sheetId="4135">
        <row r="1">
          <cell r="J1">
            <v>1.7453292519943295E-2</v>
          </cell>
        </row>
      </sheetData>
      <sheetData sheetId="4136">
        <row r="1">
          <cell r="J1">
            <v>1.7453292519943295E-2</v>
          </cell>
        </row>
      </sheetData>
      <sheetData sheetId="4137">
        <row r="1">
          <cell r="J1">
            <v>1.7453292519943295E-2</v>
          </cell>
        </row>
      </sheetData>
      <sheetData sheetId="4138">
        <row r="1">
          <cell r="J1">
            <v>1.7453292519943295E-2</v>
          </cell>
        </row>
      </sheetData>
      <sheetData sheetId="4139">
        <row r="1">
          <cell r="J1">
            <v>1.7453292519943295E-2</v>
          </cell>
        </row>
      </sheetData>
      <sheetData sheetId="4140">
        <row r="1">
          <cell r="J1">
            <v>1.7453292519943295E-2</v>
          </cell>
        </row>
      </sheetData>
      <sheetData sheetId="4141">
        <row r="1">
          <cell r="J1">
            <v>1.7453292519943295E-2</v>
          </cell>
        </row>
      </sheetData>
      <sheetData sheetId="4142">
        <row r="1">
          <cell r="J1">
            <v>1.7453292519943295E-2</v>
          </cell>
        </row>
      </sheetData>
      <sheetData sheetId="4143">
        <row r="1">
          <cell r="J1">
            <v>1.7453292519943295E-2</v>
          </cell>
        </row>
      </sheetData>
      <sheetData sheetId="4144">
        <row r="1">
          <cell r="J1">
            <v>1.7453292519943295E-2</v>
          </cell>
        </row>
      </sheetData>
      <sheetData sheetId="4145">
        <row r="1">
          <cell r="J1">
            <v>1.7453292519943295E-2</v>
          </cell>
        </row>
      </sheetData>
      <sheetData sheetId="4146">
        <row r="1">
          <cell r="J1">
            <v>1.7453292519943295E-2</v>
          </cell>
        </row>
      </sheetData>
      <sheetData sheetId="4147">
        <row r="1">
          <cell r="J1">
            <v>1.7453292519943295E-2</v>
          </cell>
        </row>
      </sheetData>
      <sheetData sheetId="4148">
        <row r="1">
          <cell r="J1">
            <v>1.7453292519943295E-2</v>
          </cell>
        </row>
      </sheetData>
      <sheetData sheetId="4149">
        <row r="1">
          <cell r="J1">
            <v>1.7453292519943295E-2</v>
          </cell>
        </row>
      </sheetData>
      <sheetData sheetId="4150">
        <row r="1">
          <cell r="J1">
            <v>1.7453292519943295E-2</v>
          </cell>
        </row>
      </sheetData>
      <sheetData sheetId="4151">
        <row r="1">
          <cell r="J1">
            <v>1.7453292519943295E-2</v>
          </cell>
        </row>
      </sheetData>
      <sheetData sheetId="4152">
        <row r="1">
          <cell r="J1">
            <v>1.7453292519943295E-2</v>
          </cell>
        </row>
      </sheetData>
      <sheetData sheetId="4153">
        <row r="1">
          <cell r="J1">
            <v>1.7453292519943295E-2</v>
          </cell>
        </row>
      </sheetData>
      <sheetData sheetId="4154">
        <row r="1">
          <cell r="J1">
            <v>1.7453292519943295E-2</v>
          </cell>
        </row>
      </sheetData>
      <sheetData sheetId="4155">
        <row r="1">
          <cell r="J1">
            <v>1.7453292519943295E-2</v>
          </cell>
        </row>
      </sheetData>
      <sheetData sheetId="4156">
        <row r="1">
          <cell r="J1">
            <v>1.7453292519943295E-2</v>
          </cell>
        </row>
      </sheetData>
      <sheetData sheetId="4157">
        <row r="1">
          <cell r="J1">
            <v>1.7453292519943295E-2</v>
          </cell>
        </row>
      </sheetData>
      <sheetData sheetId="4158">
        <row r="1">
          <cell r="J1">
            <v>1.7453292519943295E-2</v>
          </cell>
        </row>
      </sheetData>
      <sheetData sheetId="4159">
        <row r="1">
          <cell r="J1">
            <v>1.7453292519943295E-2</v>
          </cell>
        </row>
      </sheetData>
      <sheetData sheetId="4160">
        <row r="1">
          <cell r="J1">
            <v>1.7453292519943295E-2</v>
          </cell>
        </row>
      </sheetData>
      <sheetData sheetId="4161">
        <row r="1">
          <cell r="J1">
            <v>1.7453292519943295E-2</v>
          </cell>
        </row>
      </sheetData>
      <sheetData sheetId="4162">
        <row r="1">
          <cell r="J1">
            <v>1.7453292519943295E-2</v>
          </cell>
        </row>
      </sheetData>
      <sheetData sheetId="4163">
        <row r="1">
          <cell r="J1">
            <v>1.7453292519943295E-2</v>
          </cell>
        </row>
      </sheetData>
      <sheetData sheetId="4164">
        <row r="1">
          <cell r="J1">
            <v>1.7453292519943295E-2</v>
          </cell>
        </row>
      </sheetData>
      <sheetData sheetId="4165">
        <row r="1">
          <cell r="J1">
            <v>1.7453292519943295E-2</v>
          </cell>
        </row>
      </sheetData>
      <sheetData sheetId="4166">
        <row r="1">
          <cell r="J1">
            <v>1.7453292519943295E-2</v>
          </cell>
        </row>
      </sheetData>
      <sheetData sheetId="4167">
        <row r="1">
          <cell r="J1">
            <v>1.7453292519943295E-2</v>
          </cell>
        </row>
      </sheetData>
      <sheetData sheetId="4168">
        <row r="1">
          <cell r="J1">
            <v>1.7453292519943295E-2</v>
          </cell>
        </row>
      </sheetData>
      <sheetData sheetId="4169">
        <row r="1">
          <cell r="J1">
            <v>1.7453292519943295E-2</v>
          </cell>
        </row>
      </sheetData>
      <sheetData sheetId="4170">
        <row r="1">
          <cell r="J1">
            <v>1.7453292519943295E-2</v>
          </cell>
        </row>
      </sheetData>
      <sheetData sheetId="4171">
        <row r="1">
          <cell r="J1">
            <v>1.7453292519943295E-2</v>
          </cell>
        </row>
      </sheetData>
      <sheetData sheetId="4172">
        <row r="1">
          <cell r="J1">
            <v>1.7453292519943295E-2</v>
          </cell>
        </row>
      </sheetData>
      <sheetData sheetId="4173">
        <row r="1">
          <cell r="J1">
            <v>1.7453292519943295E-2</v>
          </cell>
        </row>
      </sheetData>
      <sheetData sheetId="4174">
        <row r="1">
          <cell r="J1">
            <v>1.7453292519943295E-2</v>
          </cell>
        </row>
      </sheetData>
      <sheetData sheetId="4175">
        <row r="1">
          <cell r="J1">
            <v>1.7453292519943295E-2</v>
          </cell>
        </row>
      </sheetData>
      <sheetData sheetId="4176">
        <row r="1">
          <cell r="J1">
            <v>1.7453292519943295E-2</v>
          </cell>
        </row>
      </sheetData>
      <sheetData sheetId="4177">
        <row r="1">
          <cell r="J1">
            <v>1.7453292519943295E-2</v>
          </cell>
        </row>
      </sheetData>
      <sheetData sheetId="4178">
        <row r="1">
          <cell r="J1">
            <v>1.7453292519943295E-2</v>
          </cell>
        </row>
      </sheetData>
      <sheetData sheetId="4179">
        <row r="1">
          <cell r="J1">
            <v>1.7453292519943295E-2</v>
          </cell>
        </row>
      </sheetData>
      <sheetData sheetId="4180">
        <row r="1">
          <cell r="J1">
            <v>1.7453292519943295E-2</v>
          </cell>
        </row>
      </sheetData>
      <sheetData sheetId="4181">
        <row r="1">
          <cell r="J1">
            <v>1.7453292519943295E-2</v>
          </cell>
        </row>
      </sheetData>
      <sheetData sheetId="4182">
        <row r="1">
          <cell r="J1">
            <v>1.7453292519943295E-2</v>
          </cell>
        </row>
      </sheetData>
      <sheetData sheetId="4183">
        <row r="1">
          <cell r="J1">
            <v>1.7453292519943295E-2</v>
          </cell>
        </row>
      </sheetData>
      <sheetData sheetId="4184">
        <row r="1">
          <cell r="J1">
            <v>1.7453292519943295E-2</v>
          </cell>
        </row>
      </sheetData>
      <sheetData sheetId="4185">
        <row r="1">
          <cell r="J1">
            <v>1.7453292519943295E-2</v>
          </cell>
        </row>
      </sheetData>
      <sheetData sheetId="4186">
        <row r="1">
          <cell r="J1">
            <v>1.7453292519943295E-2</v>
          </cell>
        </row>
      </sheetData>
      <sheetData sheetId="4187">
        <row r="1">
          <cell r="J1">
            <v>1.7453292519943295E-2</v>
          </cell>
        </row>
      </sheetData>
      <sheetData sheetId="4188">
        <row r="1">
          <cell r="J1">
            <v>1.7453292519943295E-2</v>
          </cell>
        </row>
      </sheetData>
      <sheetData sheetId="4189">
        <row r="1">
          <cell r="J1">
            <v>1.7453292519943295E-2</v>
          </cell>
        </row>
      </sheetData>
      <sheetData sheetId="4190">
        <row r="1">
          <cell r="J1">
            <v>1.7453292519943295E-2</v>
          </cell>
        </row>
      </sheetData>
      <sheetData sheetId="4191">
        <row r="1">
          <cell r="J1">
            <v>1.7453292519943295E-2</v>
          </cell>
        </row>
      </sheetData>
      <sheetData sheetId="4192">
        <row r="1">
          <cell r="J1">
            <v>1.7453292519943295E-2</v>
          </cell>
        </row>
      </sheetData>
      <sheetData sheetId="4193">
        <row r="1">
          <cell r="J1">
            <v>1.7453292519943295E-2</v>
          </cell>
        </row>
      </sheetData>
      <sheetData sheetId="4194">
        <row r="1">
          <cell r="J1">
            <v>1.7453292519943295E-2</v>
          </cell>
        </row>
      </sheetData>
      <sheetData sheetId="4195">
        <row r="1">
          <cell r="J1">
            <v>1.7453292519943295E-2</v>
          </cell>
        </row>
      </sheetData>
      <sheetData sheetId="4196">
        <row r="1">
          <cell r="J1">
            <v>1.7453292519943295E-2</v>
          </cell>
        </row>
      </sheetData>
      <sheetData sheetId="4197">
        <row r="1">
          <cell r="J1">
            <v>1.7453292519943295E-2</v>
          </cell>
        </row>
      </sheetData>
      <sheetData sheetId="4198">
        <row r="1">
          <cell r="J1">
            <v>1.7453292519943295E-2</v>
          </cell>
        </row>
      </sheetData>
      <sheetData sheetId="4199">
        <row r="1">
          <cell r="J1">
            <v>1.7453292519943295E-2</v>
          </cell>
        </row>
      </sheetData>
      <sheetData sheetId="4200">
        <row r="1">
          <cell r="J1">
            <v>1.7453292519943295E-2</v>
          </cell>
        </row>
      </sheetData>
      <sheetData sheetId="4201">
        <row r="1">
          <cell r="J1">
            <v>1.7453292519943295E-2</v>
          </cell>
        </row>
      </sheetData>
      <sheetData sheetId="4202">
        <row r="1">
          <cell r="J1">
            <v>1.7453292519943295E-2</v>
          </cell>
        </row>
      </sheetData>
      <sheetData sheetId="4203">
        <row r="1">
          <cell r="J1">
            <v>1.7453292519943295E-2</v>
          </cell>
        </row>
      </sheetData>
      <sheetData sheetId="4204">
        <row r="1">
          <cell r="J1">
            <v>1.7453292519943295E-2</v>
          </cell>
        </row>
      </sheetData>
      <sheetData sheetId="4205">
        <row r="1">
          <cell r="J1">
            <v>1.7453292519943295E-2</v>
          </cell>
        </row>
      </sheetData>
      <sheetData sheetId="4206">
        <row r="1">
          <cell r="J1">
            <v>1.7453292519943295E-2</v>
          </cell>
        </row>
      </sheetData>
      <sheetData sheetId="4207">
        <row r="1">
          <cell r="J1">
            <v>1.7453292519943295E-2</v>
          </cell>
        </row>
      </sheetData>
      <sheetData sheetId="4208">
        <row r="1">
          <cell r="J1">
            <v>1.7453292519943295E-2</v>
          </cell>
        </row>
      </sheetData>
      <sheetData sheetId="4209">
        <row r="1">
          <cell r="J1">
            <v>1.7453292519943295E-2</v>
          </cell>
        </row>
      </sheetData>
      <sheetData sheetId="4210">
        <row r="1">
          <cell r="J1">
            <v>1.7453292519943295E-2</v>
          </cell>
        </row>
      </sheetData>
      <sheetData sheetId="4211">
        <row r="1">
          <cell r="J1">
            <v>1.7453292519943295E-2</v>
          </cell>
        </row>
      </sheetData>
      <sheetData sheetId="4212">
        <row r="1">
          <cell r="J1">
            <v>1.7453292519943295E-2</v>
          </cell>
        </row>
      </sheetData>
      <sheetData sheetId="4213">
        <row r="1">
          <cell r="J1">
            <v>1.7453292519943295E-2</v>
          </cell>
        </row>
      </sheetData>
      <sheetData sheetId="4214">
        <row r="1">
          <cell r="J1">
            <v>1.7453292519943295E-2</v>
          </cell>
        </row>
      </sheetData>
      <sheetData sheetId="4215">
        <row r="1">
          <cell r="J1">
            <v>1.7453292519943295E-2</v>
          </cell>
        </row>
      </sheetData>
      <sheetData sheetId="4216">
        <row r="1">
          <cell r="J1">
            <v>1.7453292519943295E-2</v>
          </cell>
        </row>
      </sheetData>
      <sheetData sheetId="4217">
        <row r="1">
          <cell r="J1">
            <v>1.7453292519943295E-2</v>
          </cell>
        </row>
      </sheetData>
      <sheetData sheetId="4218">
        <row r="1">
          <cell r="J1">
            <v>1.7453292519943295E-2</v>
          </cell>
        </row>
      </sheetData>
      <sheetData sheetId="4219">
        <row r="1">
          <cell r="J1">
            <v>1.7453292519943295E-2</v>
          </cell>
        </row>
      </sheetData>
      <sheetData sheetId="4220">
        <row r="1">
          <cell r="J1">
            <v>1.7453292519943295E-2</v>
          </cell>
        </row>
      </sheetData>
      <sheetData sheetId="4221">
        <row r="1">
          <cell r="J1">
            <v>1.7453292519943295E-2</v>
          </cell>
        </row>
      </sheetData>
      <sheetData sheetId="4222">
        <row r="1">
          <cell r="J1">
            <v>1.7453292519943295E-2</v>
          </cell>
        </row>
      </sheetData>
      <sheetData sheetId="4223">
        <row r="1">
          <cell r="J1">
            <v>1.7453292519943295E-2</v>
          </cell>
        </row>
      </sheetData>
      <sheetData sheetId="4224">
        <row r="1">
          <cell r="J1">
            <v>1.7453292519943295E-2</v>
          </cell>
        </row>
      </sheetData>
      <sheetData sheetId="4225">
        <row r="1">
          <cell r="J1">
            <v>1.7453292519943295E-2</v>
          </cell>
        </row>
      </sheetData>
      <sheetData sheetId="4226">
        <row r="1">
          <cell r="J1">
            <v>1.7453292519943295E-2</v>
          </cell>
        </row>
      </sheetData>
      <sheetData sheetId="4227">
        <row r="1">
          <cell r="J1">
            <v>1.7453292519943295E-2</v>
          </cell>
        </row>
      </sheetData>
      <sheetData sheetId="4228">
        <row r="1">
          <cell r="J1">
            <v>1.7453292519943295E-2</v>
          </cell>
        </row>
      </sheetData>
      <sheetData sheetId="4229">
        <row r="1">
          <cell r="J1">
            <v>1.7453292519943295E-2</v>
          </cell>
        </row>
      </sheetData>
      <sheetData sheetId="4230">
        <row r="1">
          <cell r="J1">
            <v>1.7453292519943295E-2</v>
          </cell>
        </row>
      </sheetData>
      <sheetData sheetId="4231">
        <row r="1">
          <cell r="J1">
            <v>1.7453292519943295E-2</v>
          </cell>
        </row>
      </sheetData>
      <sheetData sheetId="4232">
        <row r="1">
          <cell r="J1">
            <v>1.7453292519943295E-2</v>
          </cell>
        </row>
      </sheetData>
      <sheetData sheetId="4233">
        <row r="1">
          <cell r="J1">
            <v>1.7453292519943295E-2</v>
          </cell>
        </row>
      </sheetData>
      <sheetData sheetId="4234">
        <row r="1">
          <cell r="J1">
            <v>1.7453292519943295E-2</v>
          </cell>
        </row>
      </sheetData>
      <sheetData sheetId="4235">
        <row r="1">
          <cell r="J1">
            <v>1.7453292519943295E-2</v>
          </cell>
        </row>
      </sheetData>
      <sheetData sheetId="4236">
        <row r="1">
          <cell r="J1">
            <v>1.7453292519943295E-2</v>
          </cell>
        </row>
      </sheetData>
      <sheetData sheetId="4237">
        <row r="1">
          <cell r="J1">
            <v>1.7453292519943295E-2</v>
          </cell>
        </row>
      </sheetData>
      <sheetData sheetId="4238">
        <row r="1">
          <cell r="J1">
            <v>1.7453292519943295E-2</v>
          </cell>
        </row>
      </sheetData>
      <sheetData sheetId="4239">
        <row r="1">
          <cell r="J1">
            <v>1.7453292519943295E-2</v>
          </cell>
        </row>
      </sheetData>
      <sheetData sheetId="4240">
        <row r="1">
          <cell r="J1">
            <v>1.7453292519943295E-2</v>
          </cell>
        </row>
      </sheetData>
      <sheetData sheetId="4241">
        <row r="1">
          <cell r="J1">
            <v>1.7453292519943295E-2</v>
          </cell>
        </row>
      </sheetData>
      <sheetData sheetId="4242">
        <row r="1">
          <cell r="J1">
            <v>1.7453292519943295E-2</v>
          </cell>
        </row>
      </sheetData>
      <sheetData sheetId="4243">
        <row r="1">
          <cell r="J1">
            <v>1.7453292519943295E-2</v>
          </cell>
        </row>
      </sheetData>
      <sheetData sheetId="4244">
        <row r="1">
          <cell r="J1">
            <v>1.7453292519943295E-2</v>
          </cell>
        </row>
      </sheetData>
      <sheetData sheetId="4245">
        <row r="1">
          <cell r="J1">
            <v>1.7453292519943295E-2</v>
          </cell>
        </row>
      </sheetData>
      <sheetData sheetId="4246">
        <row r="1">
          <cell r="J1">
            <v>1.7453292519943295E-2</v>
          </cell>
        </row>
      </sheetData>
      <sheetData sheetId="4247">
        <row r="1">
          <cell r="J1">
            <v>1.7453292519943295E-2</v>
          </cell>
        </row>
      </sheetData>
      <sheetData sheetId="4248">
        <row r="1">
          <cell r="J1">
            <v>1.7453292519943295E-2</v>
          </cell>
        </row>
      </sheetData>
      <sheetData sheetId="4249">
        <row r="1">
          <cell r="J1">
            <v>1.7453292519943295E-2</v>
          </cell>
        </row>
      </sheetData>
      <sheetData sheetId="4250">
        <row r="1">
          <cell r="J1">
            <v>1.7453292519943295E-2</v>
          </cell>
        </row>
      </sheetData>
      <sheetData sheetId="4251">
        <row r="1">
          <cell r="J1">
            <v>1.7453292519943295E-2</v>
          </cell>
        </row>
      </sheetData>
      <sheetData sheetId="4252">
        <row r="1">
          <cell r="J1">
            <v>1.7453292519943295E-2</v>
          </cell>
        </row>
      </sheetData>
      <sheetData sheetId="4253">
        <row r="1">
          <cell r="J1">
            <v>1.7453292519943295E-2</v>
          </cell>
        </row>
      </sheetData>
      <sheetData sheetId="4254">
        <row r="1">
          <cell r="J1">
            <v>1.7453292519943295E-2</v>
          </cell>
        </row>
      </sheetData>
      <sheetData sheetId="4255">
        <row r="1">
          <cell r="J1">
            <v>1.7453292519943295E-2</v>
          </cell>
        </row>
      </sheetData>
      <sheetData sheetId="4256">
        <row r="1">
          <cell r="J1">
            <v>1.7453292519943295E-2</v>
          </cell>
        </row>
      </sheetData>
      <sheetData sheetId="4257">
        <row r="1">
          <cell r="J1">
            <v>1.7453292519943295E-2</v>
          </cell>
        </row>
      </sheetData>
      <sheetData sheetId="4258">
        <row r="1">
          <cell r="J1">
            <v>1.7453292519943295E-2</v>
          </cell>
        </row>
      </sheetData>
      <sheetData sheetId="4259">
        <row r="1">
          <cell r="J1">
            <v>1.7453292519943295E-2</v>
          </cell>
        </row>
      </sheetData>
      <sheetData sheetId="4260">
        <row r="1">
          <cell r="J1">
            <v>1.7453292519943295E-2</v>
          </cell>
        </row>
      </sheetData>
      <sheetData sheetId="4261">
        <row r="1">
          <cell r="J1">
            <v>1.7453292519943295E-2</v>
          </cell>
        </row>
      </sheetData>
      <sheetData sheetId="4262">
        <row r="1">
          <cell r="J1">
            <v>1.7453292519943295E-2</v>
          </cell>
        </row>
      </sheetData>
      <sheetData sheetId="4263">
        <row r="1">
          <cell r="J1">
            <v>1.7453292519943295E-2</v>
          </cell>
        </row>
      </sheetData>
      <sheetData sheetId="4264">
        <row r="1">
          <cell r="J1">
            <v>1.7453292519943295E-2</v>
          </cell>
        </row>
      </sheetData>
      <sheetData sheetId="4265">
        <row r="1">
          <cell r="J1">
            <v>1.7453292519943295E-2</v>
          </cell>
        </row>
      </sheetData>
      <sheetData sheetId="4266">
        <row r="1">
          <cell r="J1">
            <v>1.7453292519943295E-2</v>
          </cell>
        </row>
      </sheetData>
      <sheetData sheetId="4267">
        <row r="1">
          <cell r="J1">
            <v>1.7453292519943295E-2</v>
          </cell>
        </row>
      </sheetData>
      <sheetData sheetId="4268">
        <row r="1">
          <cell r="J1">
            <v>1.7453292519943295E-2</v>
          </cell>
        </row>
      </sheetData>
      <sheetData sheetId="4269">
        <row r="1">
          <cell r="J1">
            <v>1.7453292519943295E-2</v>
          </cell>
        </row>
      </sheetData>
      <sheetData sheetId="4270">
        <row r="1">
          <cell r="J1">
            <v>1.7453292519943295E-2</v>
          </cell>
        </row>
      </sheetData>
      <sheetData sheetId="4271">
        <row r="1">
          <cell r="J1">
            <v>1.7453292519943295E-2</v>
          </cell>
        </row>
      </sheetData>
      <sheetData sheetId="4272">
        <row r="1">
          <cell r="J1">
            <v>1.7453292519943295E-2</v>
          </cell>
        </row>
      </sheetData>
      <sheetData sheetId="4273">
        <row r="1">
          <cell r="J1">
            <v>1.7453292519943295E-2</v>
          </cell>
        </row>
      </sheetData>
      <sheetData sheetId="4274">
        <row r="1">
          <cell r="J1">
            <v>1.7453292519943295E-2</v>
          </cell>
        </row>
      </sheetData>
      <sheetData sheetId="4275">
        <row r="1">
          <cell r="J1">
            <v>1.7453292519943295E-2</v>
          </cell>
        </row>
      </sheetData>
      <sheetData sheetId="4276">
        <row r="1">
          <cell r="J1">
            <v>1.7453292519943295E-2</v>
          </cell>
        </row>
      </sheetData>
      <sheetData sheetId="4277">
        <row r="1">
          <cell r="J1">
            <v>1.7453292519943295E-2</v>
          </cell>
        </row>
      </sheetData>
      <sheetData sheetId="4278">
        <row r="1">
          <cell r="J1">
            <v>1.7453292519943295E-2</v>
          </cell>
        </row>
      </sheetData>
      <sheetData sheetId="4279">
        <row r="1">
          <cell r="J1">
            <v>1.7453292519943295E-2</v>
          </cell>
        </row>
      </sheetData>
      <sheetData sheetId="4280">
        <row r="1">
          <cell r="J1">
            <v>1.7453292519943295E-2</v>
          </cell>
        </row>
      </sheetData>
      <sheetData sheetId="4281">
        <row r="1">
          <cell r="J1">
            <v>1.7453292519943295E-2</v>
          </cell>
        </row>
      </sheetData>
      <sheetData sheetId="4282">
        <row r="1">
          <cell r="J1">
            <v>1.7453292519943295E-2</v>
          </cell>
        </row>
      </sheetData>
      <sheetData sheetId="4283">
        <row r="1">
          <cell r="J1">
            <v>1.7453292519943295E-2</v>
          </cell>
        </row>
      </sheetData>
      <sheetData sheetId="4284">
        <row r="1">
          <cell r="J1">
            <v>1.7453292519943295E-2</v>
          </cell>
        </row>
      </sheetData>
      <sheetData sheetId="4285">
        <row r="1">
          <cell r="J1">
            <v>1.7453292519943295E-2</v>
          </cell>
        </row>
      </sheetData>
      <sheetData sheetId="4286">
        <row r="1">
          <cell r="J1">
            <v>1.7453292519943295E-2</v>
          </cell>
        </row>
      </sheetData>
      <sheetData sheetId="4287">
        <row r="1">
          <cell r="J1">
            <v>1.7453292519943295E-2</v>
          </cell>
        </row>
      </sheetData>
      <sheetData sheetId="4288">
        <row r="1">
          <cell r="J1">
            <v>1.7453292519943295E-2</v>
          </cell>
        </row>
      </sheetData>
      <sheetData sheetId="4289">
        <row r="1">
          <cell r="J1">
            <v>1.7453292519943295E-2</v>
          </cell>
        </row>
      </sheetData>
      <sheetData sheetId="4290">
        <row r="1">
          <cell r="J1">
            <v>1.7453292519943295E-2</v>
          </cell>
        </row>
      </sheetData>
      <sheetData sheetId="4291">
        <row r="1">
          <cell r="J1">
            <v>1.7453292519943295E-2</v>
          </cell>
        </row>
      </sheetData>
      <sheetData sheetId="4292">
        <row r="1">
          <cell r="J1">
            <v>1.7453292519943295E-2</v>
          </cell>
        </row>
      </sheetData>
      <sheetData sheetId="4293">
        <row r="1">
          <cell r="J1">
            <v>1.7453292519943295E-2</v>
          </cell>
        </row>
      </sheetData>
      <sheetData sheetId="4294">
        <row r="1">
          <cell r="J1">
            <v>1.7453292519943295E-2</v>
          </cell>
        </row>
      </sheetData>
      <sheetData sheetId="4295">
        <row r="1">
          <cell r="J1">
            <v>1.7453292519943295E-2</v>
          </cell>
        </row>
      </sheetData>
      <sheetData sheetId="4296">
        <row r="1">
          <cell r="J1">
            <v>1.7453292519943295E-2</v>
          </cell>
        </row>
      </sheetData>
      <sheetData sheetId="4297">
        <row r="1">
          <cell r="J1">
            <v>1.7453292519943295E-2</v>
          </cell>
        </row>
      </sheetData>
      <sheetData sheetId="4298">
        <row r="1">
          <cell r="J1">
            <v>1.7453292519943295E-2</v>
          </cell>
        </row>
      </sheetData>
      <sheetData sheetId="4299">
        <row r="1">
          <cell r="J1">
            <v>1.7453292519943295E-2</v>
          </cell>
        </row>
      </sheetData>
      <sheetData sheetId="4300">
        <row r="1">
          <cell r="J1">
            <v>1.7453292519943295E-2</v>
          </cell>
        </row>
      </sheetData>
      <sheetData sheetId="4301">
        <row r="1">
          <cell r="J1">
            <v>1.7453292519943295E-2</v>
          </cell>
        </row>
      </sheetData>
      <sheetData sheetId="4302">
        <row r="1">
          <cell r="J1">
            <v>1.7453292519943295E-2</v>
          </cell>
        </row>
      </sheetData>
      <sheetData sheetId="4303">
        <row r="1">
          <cell r="J1">
            <v>1.7453292519943295E-2</v>
          </cell>
        </row>
      </sheetData>
      <sheetData sheetId="4304">
        <row r="1">
          <cell r="J1">
            <v>1.7453292519943295E-2</v>
          </cell>
        </row>
      </sheetData>
      <sheetData sheetId="4305">
        <row r="1">
          <cell r="J1">
            <v>1.7453292519943295E-2</v>
          </cell>
        </row>
      </sheetData>
      <sheetData sheetId="4306">
        <row r="1">
          <cell r="J1">
            <v>1.7453292519943295E-2</v>
          </cell>
        </row>
      </sheetData>
      <sheetData sheetId="4307">
        <row r="1">
          <cell r="J1">
            <v>1.7453292519943295E-2</v>
          </cell>
        </row>
      </sheetData>
      <sheetData sheetId="4308">
        <row r="1">
          <cell r="J1">
            <v>1.7453292519943295E-2</v>
          </cell>
        </row>
      </sheetData>
      <sheetData sheetId="4309">
        <row r="1">
          <cell r="J1">
            <v>1.7453292519943295E-2</v>
          </cell>
        </row>
      </sheetData>
      <sheetData sheetId="4310">
        <row r="1">
          <cell r="J1">
            <v>1.7453292519943295E-2</v>
          </cell>
        </row>
      </sheetData>
      <sheetData sheetId="4311">
        <row r="1">
          <cell r="J1">
            <v>1.7453292519943295E-2</v>
          </cell>
        </row>
      </sheetData>
      <sheetData sheetId="4312">
        <row r="1">
          <cell r="J1">
            <v>1.7453292519943295E-2</v>
          </cell>
        </row>
      </sheetData>
      <sheetData sheetId="4313">
        <row r="1">
          <cell r="J1">
            <v>1.7453292519943295E-2</v>
          </cell>
        </row>
      </sheetData>
      <sheetData sheetId="4314">
        <row r="1">
          <cell r="J1">
            <v>1.7453292519943295E-2</v>
          </cell>
        </row>
      </sheetData>
      <sheetData sheetId="4315">
        <row r="1">
          <cell r="J1">
            <v>1.7453292519943295E-2</v>
          </cell>
        </row>
      </sheetData>
      <sheetData sheetId="4316">
        <row r="1">
          <cell r="J1">
            <v>1.7453292519943295E-2</v>
          </cell>
        </row>
      </sheetData>
      <sheetData sheetId="4317">
        <row r="1">
          <cell r="J1">
            <v>1.7453292519943295E-2</v>
          </cell>
        </row>
      </sheetData>
      <sheetData sheetId="4318">
        <row r="1">
          <cell r="J1">
            <v>1.7453292519943295E-2</v>
          </cell>
        </row>
      </sheetData>
      <sheetData sheetId="4319">
        <row r="1">
          <cell r="J1">
            <v>1.7453292519943295E-2</v>
          </cell>
        </row>
      </sheetData>
      <sheetData sheetId="4320">
        <row r="1">
          <cell r="J1">
            <v>1.7453292519943295E-2</v>
          </cell>
        </row>
      </sheetData>
      <sheetData sheetId="4321">
        <row r="1">
          <cell r="J1">
            <v>1.7453292519943295E-2</v>
          </cell>
        </row>
      </sheetData>
      <sheetData sheetId="4322">
        <row r="1">
          <cell r="J1">
            <v>1.7453292519943295E-2</v>
          </cell>
        </row>
      </sheetData>
      <sheetData sheetId="4323">
        <row r="1">
          <cell r="J1">
            <v>1.7453292519943295E-2</v>
          </cell>
        </row>
      </sheetData>
      <sheetData sheetId="4324">
        <row r="1">
          <cell r="J1">
            <v>1.7453292519943295E-2</v>
          </cell>
        </row>
      </sheetData>
      <sheetData sheetId="4325">
        <row r="1">
          <cell r="J1">
            <v>1.7453292519943295E-2</v>
          </cell>
        </row>
      </sheetData>
      <sheetData sheetId="4326">
        <row r="1">
          <cell r="J1">
            <v>1.7453292519943295E-2</v>
          </cell>
        </row>
      </sheetData>
      <sheetData sheetId="4327">
        <row r="1">
          <cell r="J1">
            <v>1.7453292519943295E-2</v>
          </cell>
        </row>
      </sheetData>
      <sheetData sheetId="4328">
        <row r="1">
          <cell r="J1">
            <v>1.7453292519943295E-2</v>
          </cell>
        </row>
      </sheetData>
      <sheetData sheetId="4329">
        <row r="1">
          <cell r="J1">
            <v>1.7453292519943295E-2</v>
          </cell>
        </row>
      </sheetData>
      <sheetData sheetId="4330">
        <row r="1">
          <cell r="J1">
            <v>1.7453292519943295E-2</v>
          </cell>
        </row>
      </sheetData>
      <sheetData sheetId="4331">
        <row r="1">
          <cell r="J1">
            <v>1.7453292519943295E-2</v>
          </cell>
        </row>
      </sheetData>
      <sheetData sheetId="4332">
        <row r="1">
          <cell r="J1">
            <v>1.7453292519943295E-2</v>
          </cell>
        </row>
      </sheetData>
      <sheetData sheetId="4333">
        <row r="1">
          <cell r="J1">
            <v>1.7453292519943295E-2</v>
          </cell>
        </row>
      </sheetData>
      <sheetData sheetId="4334">
        <row r="1">
          <cell r="J1">
            <v>1.7453292519943295E-2</v>
          </cell>
        </row>
      </sheetData>
      <sheetData sheetId="4335">
        <row r="1">
          <cell r="J1">
            <v>1.7453292519943295E-2</v>
          </cell>
        </row>
      </sheetData>
      <sheetData sheetId="4336">
        <row r="1">
          <cell r="J1">
            <v>1.7453292519943295E-2</v>
          </cell>
        </row>
      </sheetData>
      <sheetData sheetId="4337">
        <row r="1">
          <cell r="J1">
            <v>1.7453292519943295E-2</v>
          </cell>
        </row>
      </sheetData>
      <sheetData sheetId="4338">
        <row r="1">
          <cell r="J1">
            <v>1.7453292519943295E-2</v>
          </cell>
        </row>
      </sheetData>
      <sheetData sheetId="4339">
        <row r="1">
          <cell r="J1">
            <v>1.7453292519943295E-2</v>
          </cell>
        </row>
      </sheetData>
      <sheetData sheetId="4340">
        <row r="1">
          <cell r="J1">
            <v>1.7453292519943295E-2</v>
          </cell>
        </row>
      </sheetData>
      <sheetData sheetId="4341">
        <row r="1">
          <cell r="J1">
            <v>1.7453292519943295E-2</v>
          </cell>
        </row>
      </sheetData>
      <sheetData sheetId="4342">
        <row r="1">
          <cell r="J1">
            <v>1.7453292519943295E-2</v>
          </cell>
        </row>
      </sheetData>
      <sheetData sheetId="4343">
        <row r="1">
          <cell r="J1">
            <v>1.7453292519943295E-2</v>
          </cell>
        </row>
      </sheetData>
      <sheetData sheetId="4344">
        <row r="1">
          <cell r="J1">
            <v>1.7453292519943295E-2</v>
          </cell>
        </row>
      </sheetData>
      <sheetData sheetId="4345">
        <row r="1">
          <cell r="J1">
            <v>1.7453292519943295E-2</v>
          </cell>
        </row>
      </sheetData>
      <sheetData sheetId="4346">
        <row r="1">
          <cell r="J1">
            <v>1.7453292519943295E-2</v>
          </cell>
        </row>
      </sheetData>
      <sheetData sheetId="4347">
        <row r="1">
          <cell r="J1">
            <v>1.7453292519943295E-2</v>
          </cell>
        </row>
      </sheetData>
      <sheetData sheetId="4348">
        <row r="1">
          <cell r="J1">
            <v>1.7453292519943295E-2</v>
          </cell>
        </row>
      </sheetData>
      <sheetData sheetId="4349">
        <row r="1">
          <cell r="J1">
            <v>1.7453292519943295E-2</v>
          </cell>
        </row>
      </sheetData>
      <sheetData sheetId="4350">
        <row r="1">
          <cell r="J1">
            <v>1.7453292519943295E-2</v>
          </cell>
        </row>
      </sheetData>
      <sheetData sheetId="4351">
        <row r="1">
          <cell r="J1">
            <v>1.7453292519943295E-2</v>
          </cell>
        </row>
      </sheetData>
      <sheetData sheetId="4352">
        <row r="1">
          <cell r="J1">
            <v>1.7453292519943295E-2</v>
          </cell>
        </row>
      </sheetData>
      <sheetData sheetId="4353">
        <row r="1">
          <cell r="J1">
            <v>1.7453292519943295E-2</v>
          </cell>
        </row>
      </sheetData>
      <sheetData sheetId="4354">
        <row r="1">
          <cell r="J1">
            <v>1.7453292519943295E-2</v>
          </cell>
        </row>
      </sheetData>
      <sheetData sheetId="4355">
        <row r="1">
          <cell r="J1">
            <v>1.7453292519943295E-2</v>
          </cell>
        </row>
      </sheetData>
      <sheetData sheetId="4356">
        <row r="1">
          <cell r="J1">
            <v>1.7453292519943295E-2</v>
          </cell>
        </row>
      </sheetData>
      <sheetData sheetId="4357">
        <row r="1">
          <cell r="J1">
            <v>1.7453292519943295E-2</v>
          </cell>
        </row>
      </sheetData>
      <sheetData sheetId="4358">
        <row r="1">
          <cell r="J1">
            <v>1.7453292519943295E-2</v>
          </cell>
        </row>
      </sheetData>
      <sheetData sheetId="4359">
        <row r="1">
          <cell r="J1">
            <v>1.7453292519943295E-2</v>
          </cell>
        </row>
      </sheetData>
      <sheetData sheetId="4360">
        <row r="1">
          <cell r="J1">
            <v>1.7453292519943295E-2</v>
          </cell>
        </row>
      </sheetData>
      <sheetData sheetId="4361">
        <row r="1">
          <cell r="J1">
            <v>1.7453292519943295E-2</v>
          </cell>
        </row>
      </sheetData>
      <sheetData sheetId="4362">
        <row r="1">
          <cell r="J1">
            <v>1.7453292519943295E-2</v>
          </cell>
        </row>
      </sheetData>
      <sheetData sheetId="4363">
        <row r="1">
          <cell r="J1">
            <v>1.7453292519943295E-2</v>
          </cell>
        </row>
      </sheetData>
      <sheetData sheetId="4364">
        <row r="1">
          <cell r="J1">
            <v>1.7453292519943295E-2</v>
          </cell>
        </row>
      </sheetData>
      <sheetData sheetId="4365">
        <row r="1">
          <cell r="J1">
            <v>1.7453292519943295E-2</v>
          </cell>
        </row>
      </sheetData>
      <sheetData sheetId="4366">
        <row r="1">
          <cell r="J1">
            <v>1.7453292519943295E-2</v>
          </cell>
        </row>
      </sheetData>
      <sheetData sheetId="4367">
        <row r="1">
          <cell r="J1">
            <v>1.7453292519943295E-2</v>
          </cell>
        </row>
      </sheetData>
      <sheetData sheetId="4368">
        <row r="1">
          <cell r="J1">
            <v>1.7453292519943295E-2</v>
          </cell>
        </row>
      </sheetData>
      <sheetData sheetId="4369">
        <row r="1">
          <cell r="J1">
            <v>1.7453292519943295E-2</v>
          </cell>
        </row>
      </sheetData>
      <sheetData sheetId="4370">
        <row r="1">
          <cell r="J1">
            <v>1.7453292519943295E-2</v>
          </cell>
        </row>
      </sheetData>
      <sheetData sheetId="4371">
        <row r="1">
          <cell r="J1">
            <v>1.7453292519943295E-2</v>
          </cell>
        </row>
      </sheetData>
      <sheetData sheetId="4372">
        <row r="1">
          <cell r="J1">
            <v>1.7453292519943295E-2</v>
          </cell>
        </row>
      </sheetData>
      <sheetData sheetId="4373">
        <row r="1">
          <cell r="J1">
            <v>1.7453292519943295E-2</v>
          </cell>
        </row>
      </sheetData>
      <sheetData sheetId="4374">
        <row r="1">
          <cell r="J1">
            <v>1.7453292519943295E-2</v>
          </cell>
        </row>
      </sheetData>
      <sheetData sheetId="4375">
        <row r="1">
          <cell r="J1">
            <v>1.7453292519943295E-2</v>
          </cell>
        </row>
      </sheetData>
      <sheetData sheetId="4376">
        <row r="1">
          <cell r="J1">
            <v>1.7453292519943295E-2</v>
          </cell>
        </row>
      </sheetData>
      <sheetData sheetId="4377">
        <row r="1">
          <cell r="J1">
            <v>1.7453292519943295E-2</v>
          </cell>
        </row>
      </sheetData>
      <sheetData sheetId="4378">
        <row r="1">
          <cell r="J1">
            <v>1.7453292519943295E-2</v>
          </cell>
        </row>
      </sheetData>
      <sheetData sheetId="4379">
        <row r="1">
          <cell r="J1">
            <v>1.7453292519943295E-2</v>
          </cell>
        </row>
      </sheetData>
      <sheetData sheetId="4380">
        <row r="1">
          <cell r="J1">
            <v>1.7453292519943295E-2</v>
          </cell>
        </row>
      </sheetData>
      <sheetData sheetId="4381">
        <row r="1">
          <cell r="J1">
            <v>1.7453292519943295E-2</v>
          </cell>
        </row>
      </sheetData>
      <sheetData sheetId="4382">
        <row r="1">
          <cell r="J1">
            <v>1.7453292519943295E-2</v>
          </cell>
        </row>
      </sheetData>
      <sheetData sheetId="4383">
        <row r="1">
          <cell r="J1">
            <v>1.7453292519943295E-2</v>
          </cell>
        </row>
      </sheetData>
      <sheetData sheetId="4384">
        <row r="1">
          <cell r="J1">
            <v>1.7453292519943295E-2</v>
          </cell>
        </row>
      </sheetData>
      <sheetData sheetId="4385">
        <row r="1">
          <cell r="J1">
            <v>1.7453292519943295E-2</v>
          </cell>
        </row>
      </sheetData>
      <sheetData sheetId="4386">
        <row r="1">
          <cell r="J1">
            <v>1.7453292519943295E-2</v>
          </cell>
        </row>
      </sheetData>
      <sheetData sheetId="4387">
        <row r="1">
          <cell r="J1">
            <v>1.7453292519943295E-2</v>
          </cell>
        </row>
      </sheetData>
      <sheetData sheetId="4388">
        <row r="1">
          <cell r="J1">
            <v>1.7453292519943295E-2</v>
          </cell>
        </row>
      </sheetData>
      <sheetData sheetId="4389">
        <row r="1">
          <cell r="J1">
            <v>1.7453292519943295E-2</v>
          </cell>
        </row>
      </sheetData>
      <sheetData sheetId="4390">
        <row r="1">
          <cell r="J1">
            <v>1.7453292519943295E-2</v>
          </cell>
        </row>
      </sheetData>
      <sheetData sheetId="4391">
        <row r="1">
          <cell r="J1">
            <v>1.7453292519943295E-2</v>
          </cell>
        </row>
      </sheetData>
      <sheetData sheetId="4392">
        <row r="1">
          <cell r="J1">
            <v>1.7453292519943295E-2</v>
          </cell>
        </row>
      </sheetData>
      <sheetData sheetId="4393">
        <row r="1">
          <cell r="J1">
            <v>1.7453292519943295E-2</v>
          </cell>
        </row>
      </sheetData>
      <sheetData sheetId="4394">
        <row r="1">
          <cell r="J1">
            <v>1.7453292519943295E-2</v>
          </cell>
        </row>
      </sheetData>
      <sheetData sheetId="4395">
        <row r="1">
          <cell r="J1">
            <v>1.7453292519943295E-2</v>
          </cell>
        </row>
      </sheetData>
      <sheetData sheetId="4396">
        <row r="1">
          <cell r="J1">
            <v>1.7453292519943295E-2</v>
          </cell>
        </row>
      </sheetData>
      <sheetData sheetId="4397">
        <row r="1">
          <cell r="J1">
            <v>1.7453292519943295E-2</v>
          </cell>
        </row>
      </sheetData>
      <sheetData sheetId="4398">
        <row r="1">
          <cell r="J1">
            <v>1.7453292519943295E-2</v>
          </cell>
        </row>
      </sheetData>
      <sheetData sheetId="4399">
        <row r="1">
          <cell r="J1">
            <v>1.7453292519943295E-2</v>
          </cell>
        </row>
      </sheetData>
      <sheetData sheetId="4400">
        <row r="1">
          <cell r="J1">
            <v>1.7453292519943295E-2</v>
          </cell>
        </row>
      </sheetData>
      <sheetData sheetId="4401">
        <row r="1">
          <cell r="J1">
            <v>1.7453292519943295E-2</v>
          </cell>
        </row>
      </sheetData>
      <sheetData sheetId="4402">
        <row r="1">
          <cell r="J1">
            <v>1.7453292519943295E-2</v>
          </cell>
        </row>
      </sheetData>
      <sheetData sheetId="4403">
        <row r="1">
          <cell r="J1">
            <v>1.7453292519943295E-2</v>
          </cell>
        </row>
      </sheetData>
      <sheetData sheetId="4404">
        <row r="1">
          <cell r="J1">
            <v>1.7453292519943295E-2</v>
          </cell>
        </row>
      </sheetData>
      <sheetData sheetId="4405">
        <row r="1">
          <cell r="J1">
            <v>1.7453292519943295E-2</v>
          </cell>
        </row>
      </sheetData>
      <sheetData sheetId="4406">
        <row r="1">
          <cell r="J1">
            <v>1.7453292519943295E-2</v>
          </cell>
        </row>
      </sheetData>
      <sheetData sheetId="4407">
        <row r="1">
          <cell r="J1">
            <v>1.7453292519943295E-2</v>
          </cell>
        </row>
      </sheetData>
      <sheetData sheetId="4408">
        <row r="1">
          <cell r="J1">
            <v>1.7453292519943295E-2</v>
          </cell>
        </row>
      </sheetData>
      <sheetData sheetId="4409">
        <row r="1">
          <cell r="J1">
            <v>1.7453292519943295E-2</v>
          </cell>
        </row>
      </sheetData>
      <sheetData sheetId="4410">
        <row r="1">
          <cell r="J1">
            <v>1.7453292519943295E-2</v>
          </cell>
        </row>
      </sheetData>
      <sheetData sheetId="4411">
        <row r="1">
          <cell r="J1">
            <v>1.7453292519943295E-2</v>
          </cell>
        </row>
      </sheetData>
      <sheetData sheetId="4412">
        <row r="1">
          <cell r="J1">
            <v>1.7453292519943295E-2</v>
          </cell>
        </row>
      </sheetData>
      <sheetData sheetId="4413">
        <row r="1">
          <cell r="J1">
            <v>1.7453292519943295E-2</v>
          </cell>
        </row>
      </sheetData>
      <sheetData sheetId="4414">
        <row r="1">
          <cell r="J1">
            <v>1.7453292519943295E-2</v>
          </cell>
        </row>
      </sheetData>
      <sheetData sheetId="4415">
        <row r="1">
          <cell r="J1">
            <v>1.7453292519943295E-2</v>
          </cell>
        </row>
      </sheetData>
      <sheetData sheetId="4416">
        <row r="1">
          <cell r="J1">
            <v>1.7453292519943295E-2</v>
          </cell>
        </row>
      </sheetData>
      <sheetData sheetId="4417">
        <row r="1">
          <cell r="J1">
            <v>1.7453292519943295E-2</v>
          </cell>
        </row>
      </sheetData>
      <sheetData sheetId="4418">
        <row r="1">
          <cell r="J1">
            <v>1.7453292519943295E-2</v>
          </cell>
        </row>
      </sheetData>
      <sheetData sheetId="4419">
        <row r="1">
          <cell r="J1">
            <v>1.7453292519943295E-2</v>
          </cell>
        </row>
      </sheetData>
      <sheetData sheetId="4420">
        <row r="1">
          <cell r="J1">
            <v>1.7453292519943295E-2</v>
          </cell>
        </row>
      </sheetData>
      <sheetData sheetId="4421">
        <row r="1">
          <cell r="J1">
            <v>1.7453292519943295E-2</v>
          </cell>
        </row>
      </sheetData>
      <sheetData sheetId="4422">
        <row r="1">
          <cell r="J1">
            <v>1.7453292519943295E-2</v>
          </cell>
        </row>
      </sheetData>
      <sheetData sheetId="4423">
        <row r="1">
          <cell r="J1">
            <v>1.7453292519943295E-2</v>
          </cell>
        </row>
      </sheetData>
      <sheetData sheetId="4424">
        <row r="1">
          <cell r="J1">
            <v>1.7453292519943295E-2</v>
          </cell>
        </row>
      </sheetData>
      <sheetData sheetId="4425">
        <row r="1">
          <cell r="J1">
            <v>1.7453292519943295E-2</v>
          </cell>
        </row>
      </sheetData>
      <sheetData sheetId="4426">
        <row r="1">
          <cell r="J1">
            <v>1.7453292519943295E-2</v>
          </cell>
        </row>
      </sheetData>
      <sheetData sheetId="4427">
        <row r="1">
          <cell r="J1">
            <v>1.7453292519943295E-2</v>
          </cell>
        </row>
      </sheetData>
      <sheetData sheetId="4428">
        <row r="1">
          <cell r="J1">
            <v>1.7453292519943295E-2</v>
          </cell>
        </row>
      </sheetData>
      <sheetData sheetId="4429">
        <row r="1">
          <cell r="J1">
            <v>1.7453292519943295E-2</v>
          </cell>
        </row>
      </sheetData>
      <sheetData sheetId="4430">
        <row r="1">
          <cell r="J1">
            <v>1.7453292519943295E-2</v>
          </cell>
        </row>
      </sheetData>
      <sheetData sheetId="4431">
        <row r="1">
          <cell r="J1">
            <v>1.7453292519943295E-2</v>
          </cell>
        </row>
      </sheetData>
      <sheetData sheetId="4432">
        <row r="1">
          <cell r="J1">
            <v>1.7453292519943295E-2</v>
          </cell>
        </row>
      </sheetData>
      <sheetData sheetId="4433">
        <row r="1">
          <cell r="J1">
            <v>1.7453292519943295E-2</v>
          </cell>
        </row>
      </sheetData>
      <sheetData sheetId="4434">
        <row r="1">
          <cell r="J1">
            <v>1.7453292519943295E-2</v>
          </cell>
        </row>
      </sheetData>
      <sheetData sheetId="4435">
        <row r="1">
          <cell r="J1">
            <v>1.7453292519943295E-2</v>
          </cell>
        </row>
      </sheetData>
      <sheetData sheetId="4436">
        <row r="1">
          <cell r="J1">
            <v>1.7453292519943295E-2</v>
          </cell>
        </row>
      </sheetData>
      <sheetData sheetId="4437">
        <row r="1">
          <cell r="J1">
            <v>1.7453292519943295E-2</v>
          </cell>
        </row>
      </sheetData>
      <sheetData sheetId="4438">
        <row r="1">
          <cell r="J1">
            <v>1.7453292519943295E-2</v>
          </cell>
        </row>
      </sheetData>
      <sheetData sheetId="4439">
        <row r="1">
          <cell r="J1">
            <v>1.7453292519943295E-2</v>
          </cell>
        </row>
      </sheetData>
      <sheetData sheetId="4440">
        <row r="1">
          <cell r="J1">
            <v>1.7453292519943295E-2</v>
          </cell>
        </row>
      </sheetData>
      <sheetData sheetId="4441">
        <row r="1">
          <cell r="J1">
            <v>1.7453292519943295E-2</v>
          </cell>
        </row>
      </sheetData>
      <sheetData sheetId="4442">
        <row r="1">
          <cell r="J1">
            <v>1.7453292519943295E-2</v>
          </cell>
        </row>
      </sheetData>
      <sheetData sheetId="4443">
        <row r="1">
          <cell r="J1">
            <v>1.7453292519943295E-2</v>
          </cell>
        </row>
      </sheetData>
      <sheetData sheetId="4444">
        <row r="1">
          <cell r="J1">
            <v>1.7453292519943295E-2</v>
          </cell>
        </row>
      </sheetData>
      <sheetData sheetId="4445">
        <row r="1">
          <cell r="J1">
            <v>1.7453292519943295E-2</v>
          </cell>
        </row>
      </sheetData>
      <sheetData sheetId="4446">
        <row r="1">
          <cell r="J1">
            <v>1.7453292519943295E-2</v>
          </cell>
        </row>
      </sheetData>
      <sheetData sheetId="4447">
        <row r="1">
          <cell r="J1">
            <v>1.7453292519943295E-2</v>
          </cell>
        </row>
      </sheetData>
      <sheetData sheetId="4448">
        <row r="1">
          <cell r="J1">
            <v>1.7453292519943295E-2</v>
          </cell>
        </row>
      </sheetData>
      <sheetData sheetId="4449">
        <row r="1">
          <cell r="J1">
            <v>1.7453292519943295E-2</v>
          </cell>
        </row>
      </sheetData>
      <sheetData sheetId="4450">
        <row r="1">
          <cell r="J1">
            <v>1.7453292519943295E-2</v>
          </cell>
        </row>
      </sheetData>
      <sheetData sheetId="4451">
        <row r="1">
          <cell r="J1">
            <v>1.7453292519943295E-2</v>
          </cell>
        </row>
      </sheetData>
      <sheetData sheetId="4452">
        <row r="1">
          <cell r="J1">
            <v>1.7453292519943295E-2</v>
          </cell>
        </row>
      </sheetData>
      <sheetData sheetId="4453">
        <row r="1">
          <cell r="J1">
            <v>1.7453292519943295E-2</v>
          </cell>
        </row>
      </sheetData>
      <sheetData sheetId="4454">
        <row r="1">
          <cell r="J1">
            <v>1.7453292519943295E-2</v>
          </cell>
        </row>
      </sheetData>
      <sheetData sheetId="4455">
        <row r="1">
          <cell r="J1">
            <v>1.7453292519943295E-2</v>
          </cell>
        </row>
      </sheetData>
      <sheetData sheetId="4456">
        <row r="1">
          <cell r="J1">
            <v>1.7453292519943295E-2</v>
          </cell>
        </row>
      </sheetData>
      <sheetData sheetId="4457">
        <row r="1">
          <cell r="J1">
            <v>1.7453292519943295E-2</v>
          </cell>
        </row>
      </sheetData>
      <sheetData sheetId="4458">
        <row r="1">
          <cell r="J1">
            <v>1.7453292519943295E-2</v>
          </cell>
        </row>
      </sheetData>
      <sheetData sheetId="4459">
        <row r="1">
          <cell r="J1">
            <v>1.7453292519943295E-2</v>
          </cell>
        </row>
      </sheetData>
      <sheetData sheetId="4460">
        <row r="1">
          <cell r="J1">
            <v>1.7453292519943295E-2</v>
          </cell>
        </row>
      </sheetData>
      <sheetData sheetId="4461">
        <row r="1">
          <cell r="J1">
            <v>1.7453292519943295E-2</v>
          </cell>
        </row>
      </sheetData>
      <sheetData sheetId="4462">
        <row r="1">
          <cell r="J1">
            <v>1.7453292519943295E-2</v>
          </cell>
        </row>
      </sheetData>
      <sheetData sheetId="4463">
        <row r="1">
          <cell r="J1">
            <v>1.7453292519943295E-2</v>
          </cell>
        </row>
      </sheetData>
      <sheetData sheetId="4464">
        <row r="1">
          <cell r="J1">
            <v>1.7453292519943295E-2</v>
          </cell>
        </row>
      </sheetData>
      <sheetData sheetId="4465">
        <row r="1">
          <cell r="J1">
            <v>1.7453292519943295E-2</v>
          </cell>
        </row>
      </sheetData>
      <sheetData sheetId="4466">
        <row r="1">
          <cell r="J1">
            <v>1.7453292519943295E-2</v>
          </cell>
        </row>
      </sheetData>
      <sheetData sheetId="4467">
        <row r="1">
          <cell r="J1">
            <v>1.7453292519943295E-2</v>
          </cell>
        </row>
      </sheetData>
      <sheetData sheetId="4468">
        <row r="1">
          <cell r="J1">
            <v>1.7453292519943295E-2</v>
          </cell>
        </row>
      </sheetData>
      <sheetData sheetId="4469">
        <row r="1">
          <cell r="J1">
            <v>1.7453292519943295E-2</v>
          </cell>
        </row>
      </sheetData>
      <sheetData sheetId="4470">
        <row r="1">
          <cell r="J1">
            <v>1.7453292519943295E-2</v>
          </cell>
        </row>
      </sheetData>
      <sheetData sheetId="4471">
        <row r="1">
          <cell r="J1">
            <v>1.7453292519943295E-2</v>
          </cell>
        </row>
      </sheetData>
      <sheetData sheetId="4472">
        <row r="1">
          <cell r="J1">
            <v>1.7453292519943295E-2</v>
          </cell>
        </row>
      </sheetData>
      <sheetData sheetId="4473">
        <row r="1">
          <cell r="J1">
            <v>1.7453292519943295E-2</v>
          </cell>
        </row>
      </sheetData>
      <sheetData sheetId="4474">
        <row r="1">
          <cell r="J1">
            <v>1.7453292519943295E-2</v>
          </cell>
        </row>
      </sheetData>
      <sheetData sheetId="4475">
        <row r="1">
          <cell r="J1">
            <v>1.7453292519943295E-2</v>
          </cell>
        </row>
      </sheetData>
      <sheetData sheetId="4476">
        <row r="1">
          <cell r="J1">
            <v>1.7453292519943295E-2</v>
          </cell>
        </row>
      </sheetData>
      <sheetData sheetId="4477">
        <row r="1">
          <cell r="J1">
            <v>1.7453292519943295E-2</v>
          </cell>
        </row>
      </sheetData>
      <sheetData sheetId="4478">
        <row r="1">
          <cell r="J1">
            <v>1.7453292519943295E-2</v>
          </cell>
        </row>
      </sheetData>
      <sheetData sheetId="4479">
        <row r="1">
          <cell r="J1">
            <v>1.7453292519943295E-2</v>
          </cell>
        </row>
      </sheetData>
      <sheetData sheetId="4480">
        <row r="1">
          <cell r="J1">
            <v>1.7453292519943295E-2</v>
          </cell>
        </row>
      </sheetData>
      <sheetData sheetId="4481">
        <row r="1">
          <cell r="J1">
            <v>1.7453292519943295E-2</v>
          </cell>
        </row>
      </sheetData>
      <sheetData sheetId="4482">
        <row r="1">
          <cell r="J1">
            <v>1.7453292519943295E-2</v>
          </cell>
        </row>
      </sheetData>
      <sheetData sheetId="4483">
        <row r="1">
          <cell r="J1">
            <v>1.7453292519943295E-2</v>
          </cell>
        </row>
      </sheetData>
      <sheetData sheetId="4484">
        <row r="1">
          <cell r="J1">
            <v>1.7453292519943295E-2</v>
          </cell>
        </row>
      </sheetData>
      <sheetData sheetId="4485">
        <row r="1">
          <cell r="J1">
            <v>1.7453292519943295E-2</v>
          </cell>
        </row>
      </sheetData>
      <sheetData sheetId="4486">
        <row r="1">
          <cell r="J1">
            <v>1.7453292519943295E-2</v>
          </cell>
        </row>
      </sheetData>
      <sheetData sheetId="4487">
        <row r="1">
          <cell r="J1">
            <v>1.7453292519943295E-2</v>
          </cell>
        </row>
      </sheetData>
      <sheetData sheetId="4488">
        <row r="1">
          <cell r="J1">
            <v>1.7453292519943295E-2</v>
          </cell>
        </row>
      </sheetData>
      <sheetData sheetId="4489">
        <row r="1">
          <cell r="J1">
            <v>1.7453292519943295E-2</v>
          </cell>
        </row>
      </sheetData>
      <sheetData sheetId="4490">
        <row r="1">
          <cell r="J1">
            <v>1.7453292519943295E-2</v>
          </cell>
        </row>
      </sheetData>
      <sheetData sheetId="4491">
        <row r="1">
          <cell r="J1">
            <v>1.7453292519943295E-2</v>
          </cell>
        </row>
      </sheetData>
      <sheetData sheetId="4492">
        <row r="1">
          <cell r="J1">
            <v>1.7453292519943295E-2</v>
          </cell>
        </row>
      </sheetData>
      <sheetData sheetId="4493">
        <row r="1">
          <cell r="J1">
            <v>1.7453292519943295E-2</v>
          </cell>
        </row>
      </sheetData>
      <sheetData sheetId="4494">
        <row r="1">
          <cell r="J1">
            <v>1.7453292519943295E-2</v>
          </cell>
        </row>
      </sheetData>
      <sheetData sheetId="4495">
        <row r="1">
          <cell r="J1">
            <v>1.7453292519943295E-2</v>
          </cell>
        </row>
      </sheetData>
      <sheetData sheetId="4496">
        <row r="1">
          <cell r="J1">
            <v>1.7453292519943295E-2</v>
          </cell>
        </row>
      </sheetData>
      <sheetData sheetId="4497">
        <row r="1">
          <cell r="J1">
            <v>1.7453292519943295E-2</v>
          </cell>
        </row>
      </sheetData>
      <sheetData sheetId="4498">
        <row r="1">
          <cell r="J1">
            <v>1.7453292519943295E-2</v>
          </cell>
        </row>
      </sheetData>
      <sheetData sheetId="4499">
        <row r="1">
          <cell r="J1">
            <v>1.7453292519943295E-2</v>
          </cell>
        </row>
      </sheetData>
      <sheetData sheetId="4500">
        <row r="1">
          <cell r="J1">
            <v>1.7453292519943295E-2</v>
          </cell>
        </row>
      </sheetData>
      <sheetData sheetId="4501">
        <row r="1">
          <cell r="J1">
            <v>1.7453292519943295E-2</v>
          </cell>
        </row>
      </sheetData>
      <sheetData sheetId="4502">
        <row r="1">
          <cell r="J1">
            <v>1.7453292519943295E-2</v>
          </cell>
        </row>
      </sheetData>
      <sheetData sheetId="4503">
        <row r="1">
          <cell r="J1">
            <v>1.7453292519943295E-2</v>
          </cell>
        </row>
      </sheetData>
      <sheetData sheetId="4504">
        <row r="1">
          <cell r="J1">
            <v>1.7453292519943295E-2</v>
          </cell>
        </row>
      </sheetData>
      <sheetData sheetId="4505">
        <row r="1">
          <cell r="J1">
            <v>1.7453292519943295E-2</v>
          </cell>
        </row>
      </sheetData>
      <sheetData sheetId="4506">
        <row r="1">
          <cell r="J1">
            <v>1.7453292519943295E-2</v>
          </cell>
        </row>
      </sheetData>
      <sheetData sheetId="4507">
        <row r="1">
          <cell r="J1">
            <v>1.7453292519943295E-2</v>
          </cell>
        </row>
      </sheetData>
      <sheetData sheetId="4508">
        <row r="1">
          <cell r="J1">
            <v>1.7453292519943295E-2</v>
          </cell>
        </row>
      </sheetData>
      <sheetData sheetId="4509">
        <row r="1">
          <cell r="J1">
            <v>1.7453292519943295E-2</v>
          </cell>
        </row>
      </sheetData>
      <sheetData sheetId="4510">
        <row r="1">
          <cell r="J1">
            <v>1.7453292519943295E-2</v>
          </cell>
        </row>
      </sheetData>
      <sheetData sheetId="4511">
        <row r="1">
          <cell r="J1">
            <v>1.7453292519943295E-2</v>
          </cell>
        </row>
      </sheetData>
      <sheetData sheetId="4512">
        <row r="1">
          <cell r="J1">
            <v>1.7453292519943295E-2</v>
          </cell>
        </row>
      </sheetData>
      <sheetData sheetId="4513">
        <row r="1">
          <cell r="J1">
            <v>1.7453292519943295E-2</v>
          </cell>
        </row>
      </sheetData>
      <sheetData sheetId="4514">
        <row r="1">
          <cell r="J1">
            <v>1.7453292519943295E-2</v>
          </cell>
        </row>
      </sheetData>
      <sheetData sheetId="4515">
        <row r="1">
          <cell r="J1">
            <v>1.7453292519943295E-2</v>
          </cell>
        </row>
      </sheetData>
      <sheetData sheetId="4516">
        <row r="1">
          <cell r="J1">
            <v>1.7453292519943295E-2</v>
          </cell>
        </row>
      </sheetData>
      <sheetData sheetId="4517">
        <row r="1">
          <cell r="J1">
            <v>1.7453292519943295E-2</v>
          </cell>
        </row>
      </sheetData>
      <sheetData sheetId="4518">
        <row r="1">
          <cell r="J1">
            <v>1.7453292519943295E-2</v>
          </cell>
        </row>
      </sheetData>
      <sheetData sheetId="4519">
        <row r="1">
          <cell r="J1">
            <v>1.7453292519943295E-2</v>
          </cell>
        </row>
      </sheetData>
      <sheetData sheetId="4520">
        <row r="1">
          <cell r="J1">
            <v>1.7453292519943295E-2</v>
          </cell>
        </row>
      </sheetData>
      <sheetData sheetId="4521">
        <row r="1">
          <cell r="J1">
            <v>1.7453292519943295E-2</v>
          </cell>
        </row>
      </sheetData>
      <sheetData sheetId="4522">
        <row r="1">
          <cell r="J1">
            <v>1.7453292519943295E-2</v>
          </cell>
        </row>
      </sheetData>
      <sheetData sheetId="4523">
        <row r="1">
          <cell r="J1">
            <v>1.7453292519943295E-2</v>
          </cell>
        </row>
      </sheetData>
      <sheetData sheetId="4524">
        <row r="1">
          <cell r="J1">
            <v>1.7453292519943295E-2</v>
          </cell>
        </row>
      </sheetData>
      <sheetData sheetId="4525">
        <row r="1">
          <cell r="J1">
            <v>1.7453292519943295E-2</v>
          </cell>
        </row>
      </sheetData>
      <sheetData sheetId="4526">
        <row r="1">
          <cell r="J1">
            <v>1.7453292519943295E-2</v>
          </cell>
        </row>
      </sheetData>
      <sheetData sheetId="4527">
        <row r="1">
          <cell r="J1">
            <v>1.7453292519943295E-2</v>
          </cell>
        </row>
      </sheetData>
      <sheetData sheetId="4528">
        <row r="1">
          <cell r="J1">
            <v>1.7453292519943295E-2</v>
          </cell>
        </row>
      </sheetData>
      <sheetData sheetId="4529">
        <row r="1">
          <cell r="J1">
            <v>1.7453292519943295E-2</v>
          </cell>
        </row>
      </sheetData>
      <sheetData sheetId="4530">
        <row r="1">
          <cell r="J1">
            <v>1.7453292519943295E-2</v>
          </cell>
        </row>
      </sheetData>
      <sheetData sheetId="4531">
        <row r="1">
          <cell r="J1">
            <v>1.7453292519943295E-2</v>
          </cell>
        </row>
      </sheetData>
      <sheetData sheetId="4532">
        <row r="1">
          <cell r="J1">
            <v>1.7453292519943295E-2</v>
          </cell>
        </row>
      </sheetData>
      <sheetData sheetId="4533">
        <row r="1">
          <cell r="J1">
            <v>1.7453292519943295E-2</v>
          </cell>
        </row>
      </sheetData>
      <sheetData sheetId="4534">
        <row r="1">
          <cell r="J1">
            <v>1.7453292519943295E-2</v>
          </cell>
        </row>
      </sheetData>
      <sheetData sheetId="4535">
        <row r="1">
          <cell r="J1">
            <v>1.7453292519943295E-2</v>
          </cell>
        </row>
      </sheetData>
      <sheetData sheetId="4536">
        <row r="1">
          <cell r="J1">
            <v>1.7453292519943295E-2</v>
          </cell>
        </row>
      </sheetData>
      <sheetData sheetId="4537">
        <row r="1">
          <cell r="J1">
            <v>1.7453292519943295E-2</v>
          </cell>
        </row>
      </sheetData>
      <sheetData sheetId="4538">
        <row r="1">
          <cell r="J1">
            <v>1.7453292519943295E-2</v>
          </cell>
        </row>
      </sheetData>
      <sheetData sheetId="4539">
        <row r="1">
          <cell r="J1">
            <v>1.7453292519943295E-2</v>
          </cell>
        </row>
      </sheetData>
      <sheetData sheetId="4540">
        <row r="1">
          <cell r="J1">
            <v>1.7453292519943295E-2</v>
          </cell>
        </row>
      </sheetData>
      <sheetData sheetId="4541">
        <row r="1">
          <cell r="J1">
            <v>1.7453292519943295E-2</v>
          </cell>
        </row>
      </sheetData>
      <sheetData sheetId="4542">
        <row r="1">
          <cell r="J1">
            <v>1.7453292519943295E-2</v>
          </cell>
        </row>
      </sheetData>
      <sheetData sheetId="4543">
        <row r="1">
          <cell r="J1">
            <v>1.7453292519943295E-2</v>
          </cell>
        </row>
      </sheetData>
      <sheetData sheetId="4544">
        <row r="1">
          <cell r="J1">
            <v>1.7453292519943295E-2</v>
          </cell>
        </row>
      </sheetData>
      <sheetData sheetId="4545">
        <row r="1">
          <cell r="J1">
            <v>1.7453292519943295E-2</v>
          </cell>
        </row>
      </sheetData>
      <sheetData sheetId="4546">
        <row r="1">
          <cell r="J1">
            <v>1.7453292519943295E-2</v>
          </cell>
        </row>
      </sheetData>
      <sheetData sheetId="4547">
        <row r="1">
          <cell r="J1">
            <v>1.7453292519943295E-2</v>
          </cell>
        </row>
      </sheetData>
      <sheetData sheetId="4548">
        <row r="1">
          <cell r="J1">
            <v>1.7453292519943295E-2</v>
          </cell>
        </row>
      </sheetData>
      <sheetData sheetId="4549">
        <row r="1">
          <cell r="J1">
            <v>1.7453292519943295E-2</v>
          </cell>
        </row>
      </sheetData>
      <sheetData sheetId="4550">
        <row r="1">
          <cell r="J1">
            <v>1.7453292519943295E-2</v>
          </cell>
        </row>
      </sheetData>
      <sheetData sheetId="4551">
        <row r="1">
          <cell r="J1">
            <v>1.7453292519943295E-2</v>
          </cell>
        </row>
      </sheetData>
      <sheetData sheetId="4552">
        <row r="1">
          <cell r="J1">
            <v>1.7453292519943295E-2</v>
          </cell>
        </row>
      </sheetData>
      <sheetData sheetId="4553">
        <row r="1">
          <cell r="J1">
            <v>1.7453292519943295E-2</v>
          </cell>
        </row>
      </sheetData>
      <sheetData sheetId="4554">
        <row r="1">
          <cell r="J1">
            <v>1.7453292519943295E-2</v>
          </cell>
        </row>
      </sheetData>
      <sheetData sheetId="4555">
        <row r="1">
          <cell r="J1">
            <v>1.7453292519943295E-2</v>
          </cell>
        </row>
      </sheetData>
      <sheetData sheetId="4556">
        <row r="1">
          <cell r="J1">
            <v>1.7453292519943295E-2</v>
          </cell>
        </row>
      </sheetData>
      <sheetData sheetId="4557">
        <row r="1">
          <cell r="J1">
            <v>1.7453292519943295E-2</v>
          </cell>
        </row>
      </sheetData>
      <sheetData sheetId="4558">
        <row r="1">
          <cell r="J1">
            <v>1.7453292519943295E-2</v>
          </cell>
        </row>
      </sheetData>
      <sheetData sheetId="4559">
        <row r="1">
          <cell r="J1">
            <v>1.7453292519943295E-2</v>
          </cell>
        </row>
      </sheetData>
      <sheetData sheetId="4560">
        <row r="1">
          <cell r="J1">
            <v>1.7453292519943295E-2</v>
          </cell>
        </row>
      </sheetData>
      <sheetData sheetId="4561">
        <row r="1">
          <cell r="J1">
            <v>1.7453292519943295E-2</v>
          </cell>
        </row>
      </sheetData>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ow r="1">
          <cell r="J1">
            <v>1.7453292519943295E-2</v>
          </cell>
        </row>
      </sheetData>
      <sheetData sheetId="4719">
        <row r="1">
          <cell r="J1">
            <v>1.7453292519943295E-2</v>
          </cell>
        </row>
      </sheetData>
      <sheetData sheetId="4720">
        <row r="1">
          <cell r="J1">
            <v>1.7453292519943295E-2</v>
          </cell>
        </row>
      </sheetData>
      <sheetData sheetId="4721">
        <row r="1">
          <cell r="J1">
            <v>1.7453292519943295E-2</v>
          </cell>
        </row>
      </sheetData>
      <sheetData sheetId="4722">
        <row r="1">
          <cell r="J1">
            <v>1.7453292519943295E-2</v>
          </cell>
        </row>
      </sheetData>
      <sheetData sheetId="4723">
        <row r="1">
          <cell r="J1">
            <v>1.7453292519943295E-2</v>
          </cell>
        </row>
      </sheetData>
      <sheetData sheetId="4724">
        <row r="1">
          <cell r="J1">
            <v>1.7453292519943295E-2</v>
          </cell>
        </row>
      </sheetData>
      <sheetData sheetId="4725">
        <row r="1">
          <cell r="J1">
            <v>1.7453292519943295E-2</v>
          </cell>
        </row>
      </sheetData>
      <sheetData sheetId="4726">
        <row r="1">
          <cell r="J1">
            <v>1.7453292519943295E-2</v>
          </cell>
        </row>
      </sheetData>
      <sheetData sheetId="4727">
        <row r="1">
          <cell r="J1">
            <v>1.7453292519943295E-2</v>
          </cell>
        </row>
      </sheetData>
      <sheetData sheetId="4728">
        <row r="1">
          <cell r="J1">
            <v>1.7453292519943295E-2</v>
          </cell>
        </row>
      </sheetData>
      <sheetData sheetId="4729">
        <row r="1">
          <cell r="J1">
            <v>1.7453292519943295E-2</v>
          </cell>
        </row>
      </sheetData>
      <sheetData sheetId="4730">
        <row r="1">
          <cell r="J1">
            <v>1.7453292519943295E-2</v>
          </cell>
        </row>
      </sheetData>
      <sheetData sheetId="4731">
        <row r="1">
          <cell r="J1">
            <v>1.7453292519943295E-2</v>
          </cell>
        </row>
      </sheetData>
      <sheetData sheetId="4732">
        <row r="1">
          <cell r="J1">
            <v>1.7453292519943295E-2</v>
          </cell>
        </row>
      </sheetData>
      <sheetData sheetId="4733">
        <row r="1">
          <cell r="J1">
            <v>1.7453292519943295E-2</v>
          </cell>
        </row>
      </sheetData>
      <sheetData sheetId="4734">
        <row r="1">
          <cell r="J1">
            <v>1.7453292519943295E-2</v>
          </cell>
        </row>
      </sheetData>
      <sheetData sheetId="4735">
        <row r="1">
          <cell r="J1">
            <v>1.7453292519943295E-2</v>
          </cell>
        </row>
      </sheetData>
      <sheetData sheetId="4736">
        <row r="1">
          <cell r="J1">
            <v>1.7453292519943295E-2</v>
          </cell>
        </row>
      </sheetData>
      <sheetData sheetId="4737">
        <row r="1">
          <cell r="J1">
            <v>1.7453292519943295E-2</v>
          </cell>
        </row>
      </sheetData>
      <sheetData sheetId="4738">
        <row r="1">
          <cell r="J1">
            <v>1.7453292519943295E-2</v>
          </cell>
        </row>
      </sheetData>
      <sheetData sheetId="4739">
        <row r="1">
          <cell r="J1">
            <v>1.7453292519943295E-2</v>
          </cell>
        </row>
      </sheetData>
      <sheetData sheetId="4740">
        <row r="1">
          <cell r="J1">
            <v>1.7453292519943295E-2</v>
          </cell>
        </row>
      </sheetData>
      <sheetData sheetId="4741">
        <row r="1">
          <cell r="J1">
            <v>1.7453292519943295E-2</v>
          </cell>
        </row>
      </sheetData>
      <sheetData sheetId="4742">
        <row r="1">
          <cell r="J1">
            <v>1.7453292519943295E-2</v>
          </cell>
        </row>
      </sheetData>
      <sheetData sheetId="4743">
        <row r="1">
          <cell r="J1">
            <v>1.7453292519943295E-2</v>
          </cell>
        </row>
      </sheetData>
      <sheetData sheetId="4744">
        <row r="1">
          <cell r="J1">
            <v>1.7453292519943295E-2</v>
          </cell>
        </row>
      </sheetData>
      <sheetData sheetId="4745">
        <row r="1">
          <cell r="J1">
            <v>1.7453292519943295E-2</v>
          </cell>
        </row>
      </sheetData>
      <sheetData sheetId="4746">
        <row r="1">
          <cell r="J1">
            <v>1.7453292519943295E-2</v>
          </cell>
        </row>
      </sheetData>
      <sheetData sheetId="4747">
        <row r="1">
          <cell r="J1">
            <v>1.7453292519943295E-2</v>
          </cell>
        </row>
      </sheetData>
      <sheetData sheetId="4748">
        <row r="1">
          <cell r="J1">
            <v>1.7453292519943295E-2</v>
          </cell>
        </row>
      </sheetData>
      <sheetData sheetId="4749">
        <row r="1">
          <cell r="J1">
            <v>1.7453292519943295E-2</v>
          </cell>
        </row>
      </sheetData>
      <sheetData sheetId="4750">
        <row r="1">
          <cell r="J1">
            <v>1.7453292519943295E-2</v>
          </cell>
        </row>
      </sheetData>
      <sheetData sheetId="4751">
        <row r="1">
          <cell r="J1">
            <v>1.7453292519943295E-2</v>
          </cell>
        </row>
      </sheetData>
      <sheetData sheetId="4752">
        <row r="1">
          <cell r="J1">
            <v>1.7453292519943295E-2</v>
          </cell>
        </row>
      </sheetData>
      <sheetData sheetId="4753">
        <row r="1">
          <cell r="J1">
            <v>1.7453292519943295E-2</v>
          </cell>
        </row>
      </sheetData>
      <sheetData sheetId="4754">
        <row r="1">
          <cell r="J1">
            <v>1.7453292519943295E-2</v>
          </cell>
        </row>
      </sheetData>
      <sheetData sheetId="4755">
        <row r="1">
          <cell r="J1">
            <v>1.7453292519943295E-2</v>
          </cell>
        </row>
      </sheetData>
      <sheetData sheetId="4756">
        <row r="1">
          <cell r="J1">
            <v>1.7453292519943295E-2</v>
          </cell>
        </row>
      </sheetData>
      <sheetData sheetId="4757">
        <row r="1">
          <cell r="J1">
            <v>1.7453292519943295E-2</v>
          </cell>
        </row>
      </sheetData>
      <sheetData sheetId="4758">
        <row r="1">
          <cell r="J1">
            <v>1.7453292519943295E-2</v>
          </cell>
        </row>
      </sheetData>
      <sheetData sheetId="4759">
        <row r="1">
          <cell r="J1">
            <v>1.7453292519943295E-2</v>
          </cell>
        </row>
      </sheetData>
      <sheetData sheetId="4760">
        <row r="1">
          <cell r="J1">
            <v>1.7453292519943295E-2</v>
          </cell>
        </row>
      </sheetData>
      <sheetData sheetId="4761">
        <row r="1">
          <cell r="J1">
            <v>1.7453292519943295E-2</v>
          </cell>
        </row>
      </sheetData>
      <sheetData sheetId="4762">
        <row r="1">
          <cell r="J1">
            <v>1.7453292519943295E-2</v>
          </cell>
        </row>
      </sheetData>
      <sheetData sheetId="4763">
        <row r="1">
          <cell r="J1">
            <v>1.7453292519943295E-2</v>
          </cell>
        </row>
      </sheetData>
      <sheetData sheetId="4764">
        <row r="1">
          <cell r="J1">
            <v>1.7453292519943295E-2</v>
          </cell>
        </row>
      </sheetData>
      <sheetData sheetId="4765">
        <row r="1">
          <cell r="J1">
            <v>1.7453292519943295E-2</v>
          </cell>
        </row>
      </sheetData>
      <sheetData sheetId="4766">
        <row r="1">
          <cell r="J1">
            <v>1.7453292519943295E-2</v>
          </cell>
        </row>
      </sheetData>
      <sheetData sheetId="4767">
        <row r="1">
          <cell r="J1">
            <v>1.7453292519943295E-2</v>
          </cell>
        </row>
      </sheetData>
      <sheetData sheetId="4768">
        <row r="1">
          <cell r="J1">
            <v>1.7453292519943295E-2</v>
          </cell>
        </row>
      </sheetData>
      <sheetData sheetId="4769">
        <row r="1">
          <cell r="J1">
            <v>1.7453292519943295E-2</v>
          </cell>
        </row>
      </sheetData>
      <sheetData sheetId="4770">
        <row r="1">
          <cell r="J1">
            <v>1.7453292519943295E-2</v>
          </cell>
        </row>
      </sheetData>
      <sheetData sheetId="4771">
        <row r="1">
          <cell r="J1">
            <v>1.7453292519943295E-2</v>
          </cell>
        </row>
      </sheetData>
      <sheetData sheetId="4772">
        <row r="1">
          <cell r="J1">
            <v>1.7453292519943295E-2</v>
          </cell>
        </row>
      </sheetData>
      <sheetData sheetId="4773">
        <row r="1">
          <cell r="J1">
            <v>1.7453292519943295E-2</v>
          </cell>
        </row>
      </sheetData>
      <sheetData sheetId="4774">
        <row r="1">
          <cell r="J1">
            <v>1.7453292519943295E-2</v>
          </cell>
        </row>
      </sheetData>
      <sheetData sheetId="4775">
        <row r="1">
          <cell r="J1">
            <v>1.7453292519943295E-2</v>
          </cell>
        </row>
      </sheetData>
      <sheetData sheetId="4776">
        <row r="1">
          <cell r="J1">
            <v>1.7453292519943295E-2</v>
          </cell>
        </row>
      </sheetData>
      <sheetData sheetId="4777">
        <row r="1">
          <cell r="J1">
            <v>1.7453292519943295E-2</v>
          </cell>
        </row>
      </sheetData>
      <sheetData sheetId="4778">
        <row r="1">
          <cell r="J1">
            <v>1.7453292519943295E-2</v>
          </cell>
        </row>
      </sheetData>
      <sheetData sheetId="4779">
        <row r="1">
          <cell r="J1">
            <v>1.7453292519943295E-2</v>
          </cell>
        </row>
      </sheetData>
      <sheetData sheetId="4780">
        <row r="1">
          <cell r="J1">
            <v>1.7453292519943295E-2</v>
          </cell>
        </row>
      </sheetData>
      <sheetData sheetId="4781">
        <row r="1">
          <cell r="J1">
            <v>1.7453292519943295E-2</v>
          </cell>
        </row>
      </sheetData>
      <sheetData sheetId="4782">
        <row r="1">
          <cell r="J1">
            <v>1.7453292519943295E-2</v>
          </cell>
        </row>
      </sheetData>
      <sheetData sheetId="4783">
        <row r="1">
          <cell r="J1">
            <v>1.7453292519943295E-2</v>
          </cell>
        </row>
      </sheetData>
      <sheetData sheetId="4784">
        <row r="1">
          <cell r="J1">
            <v>1.7453292519943295E-2</v>
          </cell>
        </row>
      </sheetData>
      <sheetData sheetId="4785">
        <row r="1">
          <cell r="J1">
            <v>1.7453292519943295E-2</v>
          </cell>
        </row>
      </sheetData>
      <sheetData sheetId="4786">
        <row r="1">
          <cell r="J1">
            <v>1.7453292519943295E-2</v>
          </cell>
        </row>
      </sheetData>
      <sheetData sheetId="4787">
        <row r="1">
          <cell r="J1">
            <v>1.7453292519943295E-2</v>
          </cell>
        </row>
      </sheetData>
      <sheetData sheetId="4788">
        <row r="1">
          <cell r="J1">
            <v>1.7453292519943295E-2</v>
          </cell>
        </row>
      </sheetData>
      <sheetData sheetId="4789">
        <row r="1">
          <cell r="J1">
            <v>1.7453292519943295E-2</v>
          </cell>
        </row>
      </sheetData>
      <sheetData sheetId="4790">
        <row r="1">
          <cell r="J1">
            <v>1.7453292519943295E-2</v>
          </cell>
        </row>
      </sheetData>
      <sheetData sheetId="4791">
        <row r="1">
          <cell r="J1">
            <v>1.7453292519943295E-2</v>
          </cell>
        </row>
      </sheetData>
      <sheetData sheetId="4792">
        <row r="1">
          <cell r="J1">
            <v>1.7453292519943295E-2</v>
          </cell>
        </row>
      </sheetData>
      <sheetData sheetId="4793">
        <row r="1">
          <cell r="J1">
            <v>1.7453292519943295E-2</v>
          </cell>
        </row>
      </sheetData>
      <sheetData sheetId="4794">
        <row r="1">
          <cell r="J1">
            <v>1.7453292519943295E-2</v>
          </cell>
        </row>
      </sheetData>
      <sheetData sheetId="4795">
        <row r="1">
          <cell r="J1">
            <v>1.7453292519943295E-2</v>
          </cell>
        </row>
      </sheetData>
      <sheetData sheetId="4796">
        <row r="1">
          <cell r="J1">
            <v>1.7453292519943295E-2</v>
          </cell>
        </row>
      </sheetData>
      <sheetData sheetId="4797">
        <row r="1">
          <cell r="J1">
            <v>1.7453292519943295E-2</v>
          </cell>
        </row>
      </sheetData>
      <sheetData sheetId="4798">
        <row r="1">
          <cell r="J1">
            <v>1.7453292519943295E-2</v>
          </cell>
        </row>
      </sheetData>
      <sheetData sheetId="4799">
        <row r="1">
          <cell r="J1">
            <v>1.7453292519943295E-2</v>
          </cell>
        </row>
      </sheetData>
      <sheetData sheetId="4800">
        <row r="1">
          <cell r="J1">
            <v>1.7453292519943295E-2</v>
          </cell>
        </row>
      </sheetData>
      <sheetData sheetId="4801">
        <row r="1">
          <cell r="J1">
            <v>1.7453292519943295E-2</v>
          </cell>
        </row>
      </sheetData>
      <sheetData sheetId="4802">
        <row r="1">
          <cell r="J1">
            <v>1.7453292519943295E-2</v>
          </cell>
        </row>
      </sheetData>
      <sheetData sheetId="4803">
        <row r="1">
          <cell r="J1">
            <v>1.7453292519943295E-2</v>
          </cell>
        </row>
      </sheetData>
      <sheetData sheetId="4804">
        <row r="1">
          <cell r="J1">
            <v>1.7453292519943295E-2</v>
          </cell>
        </row>
      </sheetData>
      <sheetData sheetId="4805">
        <row r="1">
          <cell r="J1">
            <v>1.7453292519943295E-2</v>
          </cell>
        </row>
      </sheetData>
      <sheetData sheetId="4806">
        <row r="1">
          <cell r="J1">
            <v>1.7453292519943295E-2</v>
          </cell>
        </row>
      </sheetData>
      <sheetData sheetId="4807">
        <row r="1">
          <cell r="J1">
            <v>1.7453292519943295E-2</v>
          </cell>
        </row>
      </sheetData>
      <sheetData sheetId="4808">
        <row r="1">
          <cell r="J1">
            <v>1.7453292519943295E-2</v>
          </cell>
        </row>
      </sheetData>
      <sheetData sheetId="4809">
        <row r="1">
          <cell r="J1">
            <v>1.7453292519943295E-2</v>
          </cell>
        </row>
      </sheetData>
      <sheetData sheetId="4810">
        <row r="1">
          <cell r="J1">
            <v>1.7453292519943295E-2</v>
          </cell>
        </row>
      </sheetData>
      <sheetData sheetId="4811">
        <row r="1">
          <cell r="J1">
            <v>1.7453292519943295E-2</v>
          </cell>
        </row>
      </sheetData>
      <sheetData sheetId="4812">
        <row r="1">
          <cell r="J1">
            <v>1.7453292519943295E-2</v>
          </cell>
        </row>
      </sheetData>
      <sheetData sheetId="4813">
        <row r="1">
          <cell r="J1">
            <v>1.7453292519943295E-2</v>
          </cell>
        </row>
      </sheetData>
      <sheetData sheetId="4814">
        <row r="1">
          <cell r="J1">
            <v>1.7453292519943295E-2</v>
          </cell>
        </row>
      </sheetData>
      <sheetData sheetId="4815">
        <row r="1">
          <cell r="J1">
            <v>1.7453292519943295E-2</v>
          </cell>
        </row>
      </sheetData>
      <sheetData sheetId="4816">
        <row r="1">
          <cell r="J1">
            <v>1.7453292519943295E-2</v>
          </cell>
        </row>
      </sheetData>
      <sheetData sheetId="4817">
        <row r="1">
          <cell r="J1">
            <v>1.7453292519943295E-2</v>
          </cell>
        </row>
      </sheetData>
      <sheetData sheetId="4818">
        <row r="1">
          <cell r="J1">
            <v>1.7453292519943295E-2</v>
          </cell>
        </row>
      </sheetData>
      <sheetData sheetId="4819">
        <row r="1">
          <cell r="J1">
            <v>1.7453292519943295E-2</v>
          </cell>
        </row>
      </sheetData>
      <sheetData sheetId="4820">
        <row r="1">
          <cell r="J1">
            <v>1.7453292519943295E-2</v>
          </cell>
        </row>
      </sheetData>
      <sheetData sheetId="4821">
        <row r="1">
          <cell r="J1">
            <v>1.7453292519943295E-2</v>
          </cell>
        </row>
      </sheetData>
      <sheetData sheetId="4822">
        <row r="1">
          <cell r="J1">
            <v>1.7453292519943295E-2</v>
          </cell>
        </row>
      </sheetData>
      <sheetData sheetId="4823">
        <row r="1">
          <cell r="J1">
            <v>1.7453292519943295E-2</v>
          </cell>
        </row>
      </sheetData>
      <sheetData sheetId="4824">
        <row r="1">
          <cell r="J1">
            <v>1.7453292519943295E-2</v>
          </cell>
        </row>
      </sheetData>
      <sheetData sheetId="4825">
        <row r="1">
          <cell r="J1">
            <v>1.7453292519943295E-2</v>
          </cell>
        </row>
      </sheetData>
      <sheetData sheetId="4826">
        <row r="1">
          <cell r="J1">
            <v>1.7453292519943295E-2</v>
          </cell>
        </row>
      </sheetData>
      <sheetData sheetId="4827">
        <row r="1">
          <cell r="J1">
            <v>1.7453292519943295E-2</v>
          </cell>
        </row>
      </sheetData>
      <sheetData sheetId="4828">
        <row r="1">
          <cell r="J1">
            <v>1.7453292519943295E-2</v>
          </cell>
        </row>
      </sheetData>
      <sheetData sheetId="4829">
        <row r="1">
          <cell r="J1">
            <v>1.7453292519943295E-2</v>
          </cell>
        </row>
      </sheetData>
      <sheetData sheetId="4830">
        <row r="1">
          <cell r="J1">
            <v>1.7453292519943295E-2</v>
          </cell>
        </row>
      </sheetData>
      <sheetData sheetId="4831">
        <row r="1">
          <cell r="J1">
            <v>1.7453292519943295E-2</v>
          </cell>
        </row>
      </sheetData>
      <sheetData sheetId="4832">
        <row r="1">
          <cell r="J1">
            <v>1.7453292519943295E-2</v>
          </cell>
        </row>
      </sheetData>
      <sheetData sheetId="4833">
        <row r="1">
          <cell r="J1">
            <v>1.7453292519943295E-2</v>
          </cell>
        </row>
      </sheetData>
      <sheetData sheetId="4834">
        <row r="1">
          <cell r="J1">
            <v>1.7453292519943295E-2</v>
          </cell>
        </row>
      </sheetData>
      <sheetData sheetId="4835">
        <row r="1">
          <cell r="J1">
            <v>1.7453292519943295E-2</v>
          </cell>
        </row>
      </sheetData>
      <sheetData sheetId="4836">
        <row r="1">
          <cell r="J1">
            <v>1.7453292519943295E-2</v>
          </cell>
        </row>
      </sheetData>
      <sheetData sheetId="4837">
        <row r="1">
          <cell r="J1">
            <v>1.7453292519943295E-2</v>
          </cell>
        </row>
      </sheetData>
      <sheetData sheetId="4838">
        <row r="1">
          <cell r="J1">
            <v>1.7453292519943295E-2</v>
          </cell>
        </row>
      </sheetData>
      <sheetData sheetId="4839">
        <row r="1">
          <cell r="J1">
            <v>1.7453292519943295E-2</v>
          </cell>
        </row>
      </sheetData>
      <sheetData sheetId="4840">
        <row r="1">
          <cell r="J1">
            <v>1.7453292519943295E-2</v>
          </cell>
        </row>
      </sheetData>
      <sheetData sheetId="4841">
        <row r="1">
          <cell r="J1">
            <v>1.7453292519943295E-2</v>
          </cell>
        </row>
      </sheetData>
      <sheetData sheetId="4842">
        <row r="2">
          <cell r="B2">
            <v>1</v>
          </cell>
        </row>
      </sheetData>
      <sheetData sheetId="4843">
        <row r="2">
          <cell r="B2">
            <v>1</v>
          </cell>
        </row>
      </sheetData>
      <sheetData sheetId="4844">
        <row r="2">
          <cell r="B2">
            <v>1</v>
          </cell>
        </row>
      </sheetData>
      <sheetData sheetId="4845">
        <row r="2">
          <cell r="B2">
            <v>1</v>
          </cell>
        </row>
      </sheetData>
      <sheetData sheetId="4846">
        <row r="2">
          <cell r="B2">
            <v>1</v>
          </cell>
        </row>
      </sheetData>
      <sheetData sheetId="4847">
        <row r="2">
          <cell r="B2">
            <v>1</v>
          </cell>
        </row>
      </sheetData>
      <sheetData sheetId="4848">
        <row r="2">
          <cell r="B2">
            <v>1</v>
          </cell>
        </row>
      </sheetData>
      <sheetData sheetId="4849">
        <row r="2">
          <cell r="B2">
            <v>1</v>
          </cell>
        </row>
      </sheetData>
      <sheetData sheetId="4850">
        <row r="2">
          <cell r="B2">
            <v>1</v>
          </cell>
        </row>
      </sheetData>
      <sheetData sheetId="4851">
        <row r="2">
          <cell r="B2">
            <v>1</v>
          </cell>
        </row>
      </sheetData>
      <sheetData sheetId="4852">
        <row r="2">
          <cell r="B2">
            <v>1</v>
          </cell>
        </row>
      </sheetData>
      <sheetData sheetId="4853">
        <row r="2">
          <cell r="B2">
            <v>1</v>
          </cell>
        </row>
      </sheetData>
      <sheetData sheetId="4854">
        <row r="2">
          <cell r="B2">
            <v>1</v>
          </cell>
        </row>
      </sheetData>
      <sheetData sheetId="4855">
        <row r="2">
          <cell r="B2">
            <v>1</v>
          </cell>
        </row>
      </sheetData>
      <sheetData sheetId="4856">
        <row r="2">
          <cell r="B2">
            <v>1</v>
          </cell>
        </row>
      </sheetData>
      <sheetData sheetId="4857">
        <row r="2">
          <cell r="B2">
            <v>1</v>
          </cell>
        </row>
      </sheetData>
      <sheetData sheetId="4858">
        <row r="2">
          <cell r="B2">
            <v>1</v>
          </cell>
        </row>
      </sheetData>
      <sheetData sheetId="4859">
        <row r="2">
          <cell r="B2">
            <v>1</v>
          </cell>
        </row>
      </sheetData>
      <sheetData sheetId="4860">
        <row r="2">
          <cell r="B2">
            <v>1</v>
          </cell>
        </row>
      </sheetData>
      <sheetData sheetId="4861">
        <row r="2">
          <cell r="B2">
            <v>1</v>
          </cell>
        </row>
      </sheetData>
      <sheetData sheetId="4862">
        <row r="2">
          <cell r="B2">
            <v>1</v>
          </cell>
        </row>
      </sheetData>
      <sheetData sheetId="4863">
        <row r="2">
          <cell r="B2">
            <v>1</v>
          </cell>
        </row>
      </sheetData>
      <sheetData sheetId="4864">
        <row r="2">
          <cell r="B2">
            <v>1</v>
          </cell>
        </row>
      </sheetData>
      <sheetData sheetId="4865">
        <row r="2">
          <cell r="B2">
            <v>1</v>
          </cell>
        </row>
      </sheetData>
      <sheetData sheetId="4866">
        <row r="2">
          <cell r="B2">
            <v>1</v>
          </cell>
        </row>
      </sheetData>
      <sheetData sheetId="4867">
        <row r="2">
          <cell r="B2">
            <v>1</v>
          </cell>
        </row>
      </sheetData>
      <sheetData sheetId="4868">
        <row r="2">
          <cell r="B2">
            <v>1</v>
          </cell>
        </row>
      </sheetData>
      <sheetData sheetId="4869">
        <row r="2">
          <cell r="B2">
            <v>1</v>
          </cell>
        </row>
      </sheetData>
      <sheetData sheetId="4870">
        <row r="2">
          <cell r="B2">
            <v>1</v>
          </cell>
        </row>
      </sheetData>
      <sheetData sheetId="4871">
        <row r="2">
          <cell r="B2">
            <v>1</v>
          </cell>
        </row>
      </sheetData>
      <sheetData sheetId="4872">
        <row r="2">
          <cell r="B2">
            <v>1</v>
          </cell>
        </row>
      </sheetData>
      <sheetData sheetId="4873">
        <row r="2">
          <cell r="B2">
            <v>1</v>
          </cell>
        </row>
      </sheetData>
      <sheetData sheetId="4874">
        <row r="2">
          <cell r="B2">
            <v>1</v>
          </cell>
        </row>
      </sheetData>
      <sheetData sheetId="4875">
        <row r="2">
          <cell r="B2">
            <v>1</v>
          </cell>
        </row>
      </sheetData>
      <sheetData sheetId="4876">
        <row r="2">
          <cell r="B2">
            <v>1</v>
          </cell>
        </row>
      </sheetData>
      <sheetData sheetId="4877">
        <row r="2">
          <cell r="B2">
            <v>1</v>
          </cell>
        </row>
      </sheetData>
      <sheetData sheetId="4878">
        <row r="2">
          <cell r="B2">
            <v>1</v>
          </cell>
        </row>
      </sheetData>
      <sheetData sheetId="4879">
        <row r="2">
          <cell r="B2">
            <v>1</v>
          </cell>
        </row>
      </sheetData>
      <sheetData sheetId="4880">
        <row r="2">
          <cell r="B2">
            <v>1</v>
          </cell>
        </row>
      </sheetData>
      <sheetData sheetId="4881">
        <row r="2">
          <cell r="B2">
            <v>1</v>
          </cell>
        </row>
      </sheetData>
      <sheetData sheetId="4882">
        <row r="2">
          <cell r="B2">
            <v>1</v>
          </cell>
        </row>
      </sheetData>
      <sheetData sheetId="4883">
        <row r="2">
          <cell r="B2">
            <v>1</v>
          </cell>
        </row>
      </sheetData>
      <sheetData sheetId="4884">
        <row r="2">
          <cell r="B2">
            <v>1</v>
          </cell>
        </row>
      </sheetData>
      <sheetData sheetId="4885">
        <row r="2">
          <cell r="B2">
            <v>1</v>
          </cell>
        </row>
      </sheetData>
      <sheetData sheetId="4886">
        <row r="2">
          <cell r="B2">
            <v>1</v>
          </cell>
        </row>
      </sheetData>
      <sheetData sheetId="4887">
        <row r="2">
          <cell r="B2">
            <v>1</v>
          </cell>
        </row>
      </sheetData>
      <sheetData sheetId="4888">
        <row r="2">
          <cell r="B2">
            <v>1</v>
          </cell>
        </row>
      </sheetData>
      <sheetData sheetId="4889">
        <row r="2">
          <cell r="B2">
            <v>1</v>
          </cell>
        </row>
      </sheetData>
      <sheetData sheetId="4890">
        <row r="2">
          <cell r="B2">
            <v>1</v>
          </cell>
        </row>
      </sheetData>
      <sheetData sheetId="4891">
        <row r="2">
          <cell r="B2">
            <v>1</v>
          </cell>
        </row>
      </sheetData>
      <sheetData sheetId="4892">
        <row r="2">
          <cell r="B2">
            <v>1</v>
          </cell>
        </row>
      </sheetData>
      <sheetData sheetId="4893">
        <row r="2">
          <cell r="B2">
            <v>1</v>
          </cell>
        </row>
      </sheetData>
      <sheetData sheetId="4894">
        <row r="2">
          <cell r="B2">
            <v>1</v>
          </cell>
        </row>
      </sheetData>
      <sheetData sheetId="4895">
        <row r="2">
          <cell r="B2">
            <v>1</v>
          </cell>
        </row>
      </sheetData>
      <sheetData sheetId="4896">
        <row r="1">
          <cell r="J1">
            <v>1.7453292519943295E-2</v>
          </cell>
        </row>
      </sheetData>
      <sheetData sheetId="4897">
        <row r="1">
          <cell r="J1">
            <v>1.7453292519943295E-2</v>
          </cell>
        </row>
      </sheetData>
      <sheetData sheetId="4898">
        <row r="1">
          <cell r="J1">
            <v>1.7453292519943295E-2</v>
          </cell>
        </row>
      </sheetData>
      <sheetData sheetId="4899">
        <row r="1">
          <cell r="J1">
            <v>1.7453292519943295E-2</v>
          </cell>
        </row>
      </sheetData>
      <sheetData sheetId="4900">
        <row r="2">
          <cell r="B2">
            <v>1</v>
          </cell>
        </row>
      </sheetData>
      <sheetData sheetId="4901">
        <row r="2">
          <cell r="B2">
            <v>1</v>
          </cell>
        </row>
      </sheetData>
      <sheetData sheetId="4902">
        <row r="2">
          <cell r="B2">
            <v>1</v>
          </cell>
        </row>
      </sheetData>
      <sheetData sheetId="4903">
        <row r="1">
          <cell r="J1">
            <v>1.7453292519943295E-2</v>
          </cell>
        </row>
      </sheetData>
      <sheetData sheetId="4904">
        <row r="2">
          <cell r="B2">
            <v>1</v>
          </cell>
        </row>
      </sheetData>
      <sheetData sheetId="4905">
        <row r="1">
          <cell r="J1">
            <v>1.7453292519943295E-2</v>
          </cell>
        </row>
      </sheetData>
      <sheetData sheetId="4906">
        <row r="1">
          <cell r="J1">
            <v>1.7453292519943295E-2</v>
          </cell>
        </row>
      </sheetData>
      <sheetData sheetId="4907">
        <row r="1">
          <cell r="J1">
            <v>1.7453292519943295E-2</v>
          </cell>
        </row>
      </sheetData>
      <sheetData sheetId="4908">
        <row r="2">
          <cell r="B2">
            <v>1</v>
          </cell>
        </row>
      </sheetData>
      <sheetData sheetId="4909">
        <row r="1">
          <cell r="J1">
            <v>1.7453292519943295E-2</v>
          </cell>
        </row>
      </sheetData>
      <sheetData sheetId="4910">
        <row r="1">
          <cell r="J1">
            <v>1.7453292519943295E-2</v>
          </cell>
        </row>
      </sheetData>
      <sheetData sheetId="4911">
        <row r="1">
          <cell r="J1">
            <v>1.7453292519943295E-2</v>
          </cell>
        </row>
      </sheetData>
      <sheetData sheetId="4912">
        <row r="1">
          <cell r="J1">
            <v>1.7453292519943295E-2</v>
          </cell>
        </row>
      </sheetData>
      <sheetData sheetId="4913">
        <row r="1">
          <cell r="J1">
            <v>1.7453292519943295E-2</v>
          </cell>
        </row>
      </sheetData>
      <sheetData sheetId="4914">
        <row r="1">
          <cell r="J1">
            <v>1.7453292519943295E-2</v>
          </cell>
        </row>
      </sheetData>
      <sheetData sheetId="4915">
        <row r="1">
          <cell r="J1">
            <v>1.7453292519943295E-2</v>
          </cell>
        </row>
      </sheetData>
      <sheetData sheetId="4916">
        <row r="1">
          <cell r="J1">
            <v>1.7453292519943295E-2</v>
          </cell>
        </row>
      </sheetData>
      <sheetData sheetId="4917">
        <row r="1">
          <cell r="J1">
            <v>1.7453292519943295E-2</v>
          </cell>
        </row>
      </sheetData>
      <sheetData sheetId="4918">
        <row r="1">
          <cell r="J1">
            <v>1.7453292519943295E-2</v>
          </cell>
        </row>
      </sheetData>
      <sheetData sheetId="4919">
        <row r="1">
          <cell r="J1">
            <v>1.7453292519943295E-2</v>
          </cell>
        </row>
      </sheetData>
      <sheetData sheetId="4920">
        <row r="1">
          <cell r="J1">
            <v>1.7453292519943295E-2</v>
          </cell>
        </row>
      </sheetData>
      <sheetData sheetId="4921">
        <row r="1">
          <cell r="J1">
            <v>1.7453292519943295E-2</v>
          </cell>
        </row>
      </sheetData>
      <sheetData sheetId="4922">
        <row r="1">
          <cell r="J1">
            <v>1.7453292519943295E-2</v>
          </cell>
        </row>
      </sheetData>
      <sheetData sheetId="4923">
        <row r="1">
          <cell r="J1">
            <v>1.7453292519943295E-2</v>
          </cell>
        </row>
      </sheetData>
      <sheetData sheetId="4924">
        <row r="1">
          <cell r="J1">
            <v>1.7453292519943295E-2</v>
          </cell>
        </row>
      </sheetData>
      <sheetData sheetId="4925">
        <row r="2">
          <cell r="B2">
            <v>1</v>
          </cell>
        </row>
      </sheetData>
      <sheetData sheetId="4926">
        <row r="1">
          <cell r="J1">
            <v>1.7453292519943295E-2</v>
          </cell>
        </row>
      </sheetData>
      <sheetData sheetId="4927">
        <row r="1">
          <cell r="J1">
            <v>1.7453292519943295E-2</v>
          </cell>
        </row>
      </sheetData>
      <sheetData sheetId="4928">
        <row r="1">
          <cell r="J1">
            <v>1.7453292519943295E-2</v>
          </cell>
        </row>
      </sheetData>
      <sheetData sheetId="4929">
        <row r="1">
          <cell r="J1">
            <v>1.7453292519943295E-2</v>
          </cell>
        </row>
      </sheetData>
      <sheetData sheetId="4930">
        <row r="1">
          <cell r="J1">
            <v>1.7453292519943295E-2</v>
          </cell>
        </row>
      </sheetData>
      <sheetData sheetId="4931">
        <row r="1">
          <cell r="J1">
            <v>1.7453292519943295E-2</v>
          </cell>
        </row>
      </sheetData>
      <sheetData sheetId="4932">
        <row r="1">
          <cell r="J1">
            <v>1.7453292519943295E-2</v>
          </cell>
        </row>
      </sheetData>
      <sheetData sheetId="4933">
        <row r="1">
          <cell r="J1">
            <v>1.7453292519943295E-2</v>
          </cell>
        </row>
      </sheetData>
      <sheetData sheetId="4934">
        <row r="1">
          <cell r="J1">
            <v>1.7453292519943295E-2</v>
          </cell>
        </row>
      </sheetData>
      <sheetData sheetId="4935">
        <row r="1">
          <cell r="J1">
            <v>1.7453292519943295E-2</v>
          </cell>
        </row>
      </sheetData>
      <sheetData sheetId="4936">
        <row r="1">
          <cell r="J1">
            <v>1.7453292519943295E-2</v>
          </cell>
        </row>
      </sheetData>
      <sheetData sheetId="4937">
        <row r="1">
          <cell r="J1">
            <v>1.7453292519943295E-2</v>
          </cell>
        </row>
      </sheetData>
      <sheetData sheetId="4938">
        <row r="1">
          <cell r="J1">
            <v>1.7453292519943295E-2</v>
          </cell>
        </row>
      </sheetData>
      <sheetData sheetId="4939">
        <row r="1">
          <cell r="J1">
            <v>1.7453292519943295E-2</v>
          </cell>
        </row>
      </sheetData>
      <sheetData sheetId="4940">
        <row r="1">
          <cell r="J1">
            <v>1.7453292519943295E-2</v>
          </cell>
        </row>
      </sheetData>
      <sheetData sheetId="4941">
        <row r="1">
          <cell r="J1">
            <v>1.7453292519943295E-2</v>
          </cell>
        </row>
      </sheetData>
      <sheetData sheetId="4942">
        <row r="2">
          <cell r="B2">
            <v>1</v>
          </cell>
        </row>
      </sheetData>
      <sheetData sheetId="4943">
        <row r="2">
          <cell r="B2">
            <v>1</v>
          </cell>
        </row>
      </sheetData>
      <sheetData sheetId="4944">
        <row r="2">
          <cell r="B2">
            <v>1</v>
          </cell>
        </row>
      </sheetData>
      <sheetData sheetId="4945">
        <row r="2">
          <cell r="B2">
            <v>1</v>
          </cell>
        </row>
      </sheetData>
      <sheetData sheetId="4946">
        <row r="1">
          <cell r="J1">
            <v>1.7453292519943295E-2</v>
          </cell>
        </row>
      </sheetData>
      <sheetData sheetId="4947">
        <row r="1">
          <cell r="J1">
            <v>1.7453292519943295E-2</v>
          </cell>
        </row>
      </sheetData>
      <sheetData sheetId="4948">
        <row r="1">
          <cell r="J1">
            <v>1.7453292519943295E-2</v>
          </cell>
        </row>
      </sheetData>
      <sheetData sheetId="4949">
        <row r="1">
          <cell r="J1">
            <v>1.7453292519943295E-2</v>
          </cell>
        </row>
      </sheetData>
      <sheetData sheetId="4950">
        <row r="1">
          <cell r="J1">
            <v>1.7453292519943295E-2</v>
          </cell>
        </row>
      </sheetData>
      <sheetData sheetId="4951">
        <row r="1">
          <cell r="J1">
            <v>1.7453292519943295E-2</v>
          </cell>
        </row>
      </sheetData>
      <sheetData sheetId="4952">
        <row r="2">
          <cell r="B2">
            <v>1</v>
          </cell>
        </row>
      </sheetData>
      <sheetData sheetId="4953">
        <row r="2">
          <cell r="B2">
            <v>1</v>
          </cell>
        </row>
      </sheetData>
      <sheetData sheetId="4954">
        <row r="2">
          <cell r="B2">
            <v>1</v>
          </cell>
        </row>
      </sheetData>
      <sheetData sheetId="4955">
        <row r="2">
          <cell r="B2">
            <v>1</v>
          </cell>
        </row>
      </sheetData>
      <sheetData sheetId="4956">
        <row r="2">
          <cell r="B2">
            <v>1</v>
          </cell>
        </row>
      </sheetData>
      <sheetData sheetId="4957">
        <row r="1">
          <cell r="J1">
            <v>1.7453292519943295E-2</v>
          </cell>
        </row>
      </sheetData>
      <sheetData sheetId="4958">
        <row r="2">
          <cell r="B2">
            <v>1</v>
          </cell>
        </row>
      </sheetData>
      <sheetData sheetId="4959">
        <row r="2">
          <cell r="B2">
            <v>1</v>
          </cell>
        </row>
      </sheetData>
      <sheetData sheetId="4960">
        <row r="2">
          <cell r="B2">
            <v>1</v>
          </cell>
        </row>
      </sheetData>
      <sheetData sheetId="4961">
        <row r="2">
          <cell r="B2">
            <v>1</v>
          </cell>
        </row>
      </sheetData>
      <sheetData sheetId="4962">
        <row r="2">
          <cell r="B2">
            <v>1</v>
          </cell>
        </row>
      </sheetData>
      <sheetData sheetId="4963">
        <row r="2">
          <cell r="B2">
            <v>1</v>
          </cell>
        </row>
      </sheetData>
      <sheetData sheetId="4964">
        <row r="1">
          <cell r="J1">
            <v>1.7453292519943295E-2</v>
          </cell>
        </row>
      </sheetData>
      <sheetData sheetId="4965">
        <row r="2">
          <cell r="B2">
            <v>1</v>
          </cell>
        </row>
      </sheetData>
      <sheetData sheetId="4966">
        <row r="2">
          <cell r="B2">
            <v>1</v>
          </cell>
        </row>
      </sheetData>
      <sheetData sheetId="4967">
        <row r="2">
          <cell r="B2">
            <v>1</v>
          </cell>
        </row>
      </sheetData>
      <sheetData sheetId="4968">
        <row r="2">
          <cell r="B2">
            <v>1</v>
          </cell>
        </row>
      </sheetData>
      <sheetData sheetId="4969">
        <row r="2">
          <cell r="B2">
            <v>1</v>
          </cell>
        </row>
      </sheetData>
      <sheetData sheetId="4970">
        <row r="2">
          <cell r="B2">
            <v>1</v>
          </cell>
        </row>
      </sheetData>
      <sheetData sheetId="4971">
        <row r="2">
          <cell r="B2">
            <v>1</v>
          </cell>
        </row>
      </sheetData>
      <sheetData sheetId="4972">
        <row r="2">
          <cell r="B2">
            <v>1</v>
          </cell>
        </row>
      </sheetData>
      <sheetData sheetId="4973">
        <row r="2">
          <cell r="B2">
            <v>1</v>
          </cell>
        </row>
      </sheetData>
      <sheetData sheetId="4974">
        <row r="2">
          <cell r="B2">
            <v>1</v>
          </cell>
        </row>
      </sheetData>
      <sheetData sheetId="4975">
        <row r="2">
          <cell r="B2">
            <v>1</v>
          </cell>
        </row>
      </sheetData>
      <sheetData sheetId="4976">
        <row r="1">
          <cell r="J1">
            <v>1.7453292519943295E-2</v>
          </cell>
        </row>
      </sheetData>
      <sheetData sheetId="4977">
        <row r="1">
          <cell r="J1">
            <v>1.7453292519943295E-2</v>
          </cell>
        </row>
      </sheetData>
      <sheetData sheetId="4978">
        <row r="1">
          <cell r="J1">
            <v>1.7453292519943295E-2</v>
          </cell>
        </row>
      </sheetData>
      <sheetData sheetId="4979">
        <row r="1">
          <cell r="J1">
            <v>1.7453292519943295E-2</v>
          </cell>
        </row>
      </sheetData>
      <sheetData sheetId="4980">
        <row r="1">
          <cell r="J1">
            <v>1.7453292519943295E-2</v>
          </cell>
        </row>
      </sheetData>
      <sheetData sheetId="4981">
        <row r="1">
          <cell r="J1">
            <v>1.7453292519943295E-2</v>
          </cell>
        </row>
      </sheetData>
      <sheetData sheetId="4982">
        <row r="1">
          <cell r="J1">
            <v>1.7453292519943295E-2</v>
          </cell>
        </row>
      </sheetData>
      <sheetData sheetId="4983">
        <row r="1">
          <cell r="J1">
            <v>1.7453292519943295E-2</v>
          </cell>
        </row>
      </sheetData>
      <sheetData sheetId="4984">
        <row r="1">
          <cell r="J1">
            <v>1.7453292519943295E-2</v>
          </cell>
        </row>
      </sheetData>
      <sheetData sheetId="4985">
        <row r="2">
          <cell r="B2">
            <v>1</v>
          </cell>
        </row>
      </sheetData>
      <sheetData sheetId="4986">
        <row r="1">
          <cell r="J1">
            <v>1.7453292519943295E-2</v>
          </cell>
        </row>
      </sheetData>
      <sheetData sheetId="4987">
        <row r="1">
          <cell r="J1">
            <v>1.7453292519943295E-2</v>
          </cell>
        </row>
      </sheetData>
      <sheetData sheetId="4988">
        <row r="1">
          <cell r="J1">
            <v>1.7453292519943295E-2</v>
          </cell>
        </row>
      </sheetData>
      <sheetData sheetId="4989">
        <row r="1">
          <cell r="J1">
            <v>1.7453292519943295E-2</v>
          </cell>
        </row>
      </sheetData>
      <sheetData sheetId="4990">
        <row r="1">
          <cell r="J1">
            <v>1.7453292519943295E-2</v>
          </cell>
        </row>
      </sheetData>
      <sheetData sheetId="4991">
        <row r="1">
          <cell r="J1">
            <v>1.7453292519943295E-2</v>
          </cell>
        </row>
      </sheetData>
      <sheetData sheetId="4992">
        <row r="1">
          <cell r="J1">
            <v>1.7453292519943295E-2</v>
          </cell>
        </row>
      </sheetData>
      <sheetData sheetId="4993">
        <row r="1">
          <cell r="J1">
            <v>1.7453292519943295E-2</v>
          </cell>
        </row>
      </sheetData>
      <sheetData sheetId="4994">
        <row r="1">
          <cell r="J1">
            <v>1.7453292519943295E-2</v>
          </cell>
        </row>
      </sheetData>
      <sheetData sheetId="4995">
        <row r="1">
          <cell r="J1">
            <v>1.7453292519943295E-2</v>
          </cell>
        </row>
      </sheetData>
      <sheetData sheetId="4996">
        <row r="1">
          <cell r="J1">
            <v>1.7453292519943295E-2</v>
          </cell>
        </row>
      </sheetData>
      <sheetData sheetId="4997">
        <row r="1">
          <cell r="J1">
            <v>1.7453292519943295E-2</v>
          </cell>
        </row>
      </sheetData>
      <sheetData sheetId="4998">
        <row r="1">
          <cell r="J1">
            <v>1.7453292519943295E-2</v>
          </cell>
        </row>
      </sheetData>
      <sheetData sheetId="4999">
        <row r="1">
          <cell r="J1">
            <v>1.7453292519943295E-2</v>
          </cell>
        </row>
      </sheetData>
      <sheetData sheetId="5000">
        <row r="1">
          <cell r="J1">
            <v>1.7453292519943295E-2</v>
          </cell>
        </row>
      </sheetData>
      <sheetData sheetId="5001">
        <row r="1">
          <cell r="J1">
            <v>1.7453292519943295E-2</v>
          </cell>
        </row>
      </sheetData>
      <sheetData sheetId="5002">
        <row r="1">
          <cell r="J1">
            <v>1.7453292519943295E-2</v>
          </cell>
        </row>
      </sheetData>
      <sheetData sheetId="5003">
        <row r="1">
          <cell r="J1">
            <v>1.7453292519943295E-2</v>
          </cell>
        </row>
      </sheetData>
      <sheetData sheetId="5004">
        <row r="1">
          <cell r="J1">
            <v>1.7453292519943295E-2</v>
          </cell>
        </row>
      </sheetData>
      <sheetData sheetId="5005">
        <row r="1">
          <cell r="J1">
            <v>1.7453292519943295E-2</v>
          </cell>
        </row>
      </sheetData>
      <sheetData sheetId="5006">
        <row r="1">
          <cell r="J1">
            <v>1.7453292519943295E-2</v>
          </cell>
        </row>
      </sheetData>
      <sheetData sheetId="5007">
        <row r="1">
          <cell r="J1">
            <v>1.7453292519943295E-2</v>
          </cell>
        </row>
      </sheetData>
      <sheetData sheetId="5008">
        <row r="1">
          <cell r="J1">
            <v>1.7453292519943295E-2</v>
          </cell>
        </row>
      </sheetData>
      <sheetData sheetId="5009">
        <row r="1">
          <cell r="J1">
            <v>1.7453292519943295E-2</v>
          </cell>
        </row>
      </sheetData>
      <sheetData sheetId="5010">
        <row r="1">
          <cell r="J1">
            <v>1.7453292519943295E-2</v>
          </cell>
        </row>
      </sheetData>
      <sheetData sheetId="5011">
        <row r="1">
          <cell r="J1">
            <v>1.7453292519943295E-2</v>
          </cell>
        </row>
      </sheetData>
      <sheetData sheetId="5012">
        <row r="1">
          <cell r="J1">
            <v>1.7453292519943295E-2</v>
          </cell>
        </row>
      </sheetData>
      <sheetData sheetId="5013">
        <row r="1">
          <cell r="J1">
            <v>1.7453292519943295E-2</v>
          </cell>
        </row>
      </sheetData>
      <sheetData sheetId="5014">
        <row r="1">
          <cell r="J1">
            <v>1.7453292519943295E-2</v>
          </cell>
        </row>
      </sheetData>
      <sheetData sheetId="5015">
        <row r="1">
          <cell r="J1">
            <v>1.7453292519943295E-2</v>
          </cell>
        </row>
      </sheetData>
      <sheetData sheetId="5016">
        <row r="1">
          <cell r="J1">
            <v>1.7453292519943295E-2</v>
          </cell>
        </row>
      </sheetData>
      <sheetData sheetId="5017">
        <row r="1">
          <cell r="J1">
            <v>1.7453292519943295E-2</v>
          </cell>
        </row>
      </sheetData>
      <sheetData sheetId="5018">
        <row r="1">
          <cell r="J1">
            <v>1.7453292519943295E-2</v>
          </cell>
        </row>
      </sheetData>
      <sheetData sheetId="5019">
        <row r="1">
          <cell r="J1">
            <v>1.7453292519943295E-2</v>
          </cell>
        </row>
      </sheetData>
      <sheetData sheetId="5020">
        <row r="1">
          <cell r="J1">
            <v>1.7453292519943295E-2</v>
          </cell>
        </row>
      </sheetData>
      <sheetData sheetId="5021">
        <row r="1">
          <cell r="J1">
            <v>1.7453292519943295E-2</v>
          </cell>
        </row>
      </sheetData>
      <sheetData sheetId="5022">
        <row r="2">
          <cell r="B2">
            <v>1</v>
          </cell>
        </row>
      </sheetData>
      <sheetData sheetId="5023">
        <row r="2">
          <cell r="B2">
            <v>1</v>
          </cell>
        </row>
      </sheetData>
      <sheetData sheetId="5024">
        <row r="2">
          <cell r="B2">
            <v>1</v>
          </cell>
        </row>
      </sheetData>
      <sheetData sheetId="5025">
        <row r="2">
          <cell r="B2">
            <v>1</v>
          </cell>
        </row>
      </sheetData>
      <sheetData sheetId="5026">
        <row r="2">
          <cell r="B2">
            <v>1</v>
          </cell>
        </row>
      </sheetData>
      <sheetData sheetId="5027">
        <row r="2">
          <cell r="B2">
            <v>1</v>
          </cell>
        </row>
      </sheetData>
      <sheetData sheetId="5028">
        <row r="2">
          <cell r="B2">
            <v>1</v>
          </cell>
        </row>
      </sheetData>
      <sheetData sheetId="5029">
        <row r="2">
          <cell r="B2">
            <v>1</v>
          </cell>
        </row>
      </sheetData>
      <sheetData sheetId="5030">
        <row r="2">
          <cell r="B2">
            <v>1</v>
          </cell>
        </row>
      </sheetData>
      <sheetData sheetId="5031">
        <row r="2">
          <cell r="B2">
            <v>1</v>
          </cell>
        </row>
      </sheetData>
      <sheetData sheetId="5032">
        <row r="2">
          <cell r="B2">
            <v>1</v>
          </cell>
        </row>
      </sheetData>
      <sheetData sheetId="5033">
        <row r="1">
          <cell r="J1">
            <v>1.7453292519943295E-2</v>
          </cell>
        </row>
      </sheetData>
      <sheetData sheetId="5034">
        <row r="2">
          <cell r="B2">
            <v>1</v>
          </cell>
        </row>
      </sheetData>
      <sheetData sheetId="5035">
        <row r="2">
          <cell r="B2">
            <v>1</v>
          </cell>
        </row>
      </sheetData>
      <sheetData sheetId="5036">
        <row r="2">
          <cell r="B2">
            <v>1</v>
          </cell>
        </row>
      </sheetData>
      <sheetData sheetId="5037">
        <row r="2">
          <cell r="B2">
            <v>1</v>
          </cell>
        </row>
      </sheetData>
      <sheetData sheetId="5038">
        <row r="2">
          <cell r="B2">
            <v>1</v>
          </cell>
        </row>
      </sheetData>
      <sheetData sheetId="5039">
        <row r="2">
          <cell r="B2">
            <v>1</v>
          </cell>
        </row>
      </sheetData>
      <sheetData sheetId="5040">
        <row r="2">
          <cell r="B2">
            <v>1</v>
          </cell>
        </row>
      </sheetData>
      <sheetData sheetId="5041">
        <row r="2">
          <cell r="B2">
            <v>1</v>
          </cell>
        </row>
      </sheetData>
      <sheetData sheetId="5042">
        <row r="2">
          <cell r="B2">
            <v>1</v>
          </cell>
        </row>
      </sheetData>
      <sheetData sheetId="5043">
        <row r="2">
          <cell r="B2">
            <v>1</v>
          </cell>
        </row>
      </sheetData>
      <sheetData sheetId="5044">
        <row r="2">
          <cell r="B2">
            <v>1</v>
          </cell>
        </row>
      </sheetData>
      <sheetData sheetId="5045">
        <row r="2">
          <cell r="B2">
            <v>1</v>
          </cell>
        </row>
      </sheetData>
      <sheetData sheetId="5046">
        <row r="2">
          <cell r="B2">
            <v>1</v>
          </cell>
        </row>
      </sheetData>
      <sheetData sheetId="5047">
        <row r="2">
          <cell r="B2">
            <v>1</v>
          </cell>
        </row>
      </sheetData>
      <sheetData sheetId="5048">
        <row r="2">
          <cell r="B2">
            <v>1</v>
          </cell>
        </row>
      </sheetData>
      <sheetData sheetId="5049">
        <row r="2">
          <cell r="B2">
            <v>1</v>
          </cell>
        </row>
      </sheetData>
      <sheetData sheetId="5050">
        <row r="2">
          <cell r="B2">
            <v>1</v>
          </cell>
        </row>
      </sheetData>
      <sheetData sheetId="5051">
        <row r="2">
          <cell r="B2">
            <v>1</v>
          </cell>
        </row>
      </sheetData>
      <sheetData sheetId="5052">
        <row r="2">
          <cell r="B2">
            <v>1</v>
          </cell>
        </row>
      </sheetData>
      <sheetData sheetId="5053">
        <row r="2">
          <cell r="B2">
            <v>1</v>
          </cell>
        </row>
      </sheetData>
      <sheetData sheetId="5054">
        <row r="2">
          <cell r="B2">
            <v>1</v>
          </cell>
        </row>
      </sheetData>
      <sheetData sheetId="5055">
        <row r="2">
          <cell r="B2">
            <v>1</v>
          </cell>
        </row>
      </sheetData>
      <sheetData sheetId="5056">
        <row r="1">
          <cell r="J1">
            <v>1.7453292519943295E-2</v>
          </cell>
        </row>
      </sheetData>
      <sheetData sheetId="5057">
        <row r="1">
          <cell r="J1">
            <v>1.7453292519943295E-2</v>
          </cell>
        </row>
      </sheetData>
      <sheetData sheetId="5058">
        <row r="2">
          <cell r="B2">
            <v>1</v>
          </cell>
        </row>
      </sheetData>
      <sheetData sheetId="5059">
        <row r="2">
          <cell r="B2">
            <v>1</v>
          </cell>
        </row>
      </sheetData>
      <sheetData sheetId="5060">
        <row r="2">
          <cell r="B2">
            <v>1</v>
          </cell>
        </row>
      </sheetData>
      <sheetData sheetId="5061">
        <row r="2">
          <cell r="B2">
            <v>1</v>
          </cell>
        </row>
      </sheetData>
      <sheetData sheetId="5062">
        <row r="1">
          <cell r="J1">
            <v>1.7453292519943295E-2</v>
          </cell>
        </row>
      </sheetData>
      <sheetData sheetId="5063">
        <row r="2">
          <cell r="B2">
            <v>1</v>
          </cell>
        </row>
      </sheetData>
      <sheetData sheetId="5064">
        <row r="2">
          <cell r="B2">
            <v>1</v>
          </cell>
        </row>
      </sheetData>
      <sheetData sheetId="5065">
        <row r="2">
          <cell r="B2">
            <v>1</v>
          </cell>
        </row>
      </sheetData>
      <sheetData sheetId="5066">
        <row r="2">
          <cell r="B2">
            <v>1</v>
          </cell>
        </row>
      </sheetData>
      <sheetData sheetId="5067">
        <row r="2">
          <cell r="B2">
            <v>1</v>
          </cell>
        </row>
      </sheetData>
      <sheetData sheetId="5068">
        <row r="2">
          <cell r="B2">
            <v>1</v>
          </cell>
        </row>
      </sheetData>
      <sheetData sheetId="5069">
        <row r="2">
          <cell r="B2">
            <v>1</v>
          </cell>
        </row>
      </sheetData>
      <sheetData sheetId="5070">
        <row r="2">
          <cell r="B2">
            <v>1</v>
          </cell>
        </row>
      </sheetData>
      <sheetData sheetId="5071">
        <row r="2">
          <cell r="B2">
            <v>1</v>
          </cell>
        </row>
      </sheetData>
      <sheetData sheetId="5072">
        <row r="2">
          <cell r="B2">
            <v>1</v>
          </cell>
        </row>
      </sheetData>
      <sheetData sheetId="5073">
        <row r="2">
          <cell r="B2">
            <v>1</v>
          </cell>
        </row>
      </sheetData>
      <sheetData sheetId="5074">
        <row r="1">
          <cell r="J1">
            <v>1.7453292519943295E-2</v>
          </cell>
        </row>
      </sheetData>
      <sheetData sheetId="5075">
        <row r="2">
          <cell r="B2">
            <v>1</v>
          </cell>
        </row>
      </sheetData>
      <sheetData sheetId="5076">
        <row r="2">
          <cell r="B2">
            <v>1</v>
          </cell>
        </row>
      </sheetData>
      <sheetData sheetId="5077">
        <row r="2">
          <cell r="B2">
            <v>1</v>
          </cell>
        </row>
      </sheetData>
      <sheetData sheetId="5078">
        <row r="2">
          <cell r="B2">
            <v>1</v>
          </cell>
        </row>
      </sheetData>
      <sheetData sheetId="5079">
        <row r="2">
          <cell r="B2">
            <v>1</v>
          </cell>
        </row>
      </sheetData>
      <sheetData sheetId="5080">
        <row r="2">
          <cell r="B2">
            <v>1</v>
          </cell>
        </row>
      </sheetData>
      <sheetData sheetId="5081">
        <row r="2">
          <cell r="B2">
            <v>1</v>
          </cell>
        </row>
      </sheetData>
      <sheetData sheetId="5082">
        <row r="2">
          <cell r="B2">
            <v>1</v>
          </cell>
        </row>
      </sheetData>
      <sheetData sheetId="5083">
        <row r="2">
          <cell r="B2">
            <v>1</v>
          </cell>
        </row>
      </sheetData>
      <sheetData sheetId="5084">
        <row r="2">
          <cell r="B2">
            <v>1</v>
          </cell>
        </row>
      </sheetData>
      <sheetData sheetId="5085">
        <row r="2">
          <cell r="B2">
            <v>1</v>
          </cell>
        </row>
      </sheetData>
      <sheetData sheetId="5086">
        <row r="1">
          <cell r="J1">
            <v>1.7453292519943295E-2</v>
          </cell>
        </row>
      </sheetData>
      <sheetData sheetId="5087">
        <row r="2">
          <cell r="B2">
            <v>1</v>
          </cell>
        </row>
      </sheetData>
      <sheetData sheetId="5088">
        <row r="2">
          <cell r="B2">
            <v>1</v>
          </cell>
        </row>
      </sheetData>
      <sheetData sheetId="5089">
        <row r="2">
          <cell r="B2">
            <v>1</v>
          </cell>
        </row>
      </sheetData>
      <sheetData sheetId="5090">
        <row r="2">
          <cell r="B2">
            <v>1</v>
          </cell>
        </row>
      </sheetData>
      <sheetData sheetId="5091">
        <row r="2">
          <cell r="B2">
            <v>1</v>
          </cell>
        </row>
      </sheetData>
      <sheetData sheetId="5092">
        <row r="2">
          <cell r="B2">
            <v>1</v>
          </cell>
        </row>
      </sheetData>
      <sheetData sheetId="5093">
        <row r="2">
          <cell r="B2">
            <v>1</v>
          </cell>
        </row>
      </sheetData>
      <sheetData sheetId="5094">
        <row r="1">
          <cell r="J1">
            <v>1.7453292519943295E-2</v>
          </cell>
        </row>
      </sheetData>
      <sheetData sheetId="5095">
        <row r="1">
          <cell r="J1">
            <v>1.7453292519943295E-2</v>
          </cell>
        </row>
      </sheetData>
      <sheetData sheetId="5096">
        <row r="1">
          <cell r="J1">
            <v>1.7453292519943295E-2</v>
          </cell>
        </row>
      </sheetData>
      <sheetData sheetId="5097">
        <row r="1">
          <cell r="J1">
            <v>1.7453292519943295E-2</v>
          </cell>
        </row>
      </sheetData>
      <sheetData sheetId="5098">
        <row r="2">
          <cell r="B2">
            <v>1</v>
          </cell>
        </row>
      </sheetData>
      <sheetData sheetId="5099">
        <row r="2">
          <cell r="B2">
            <v>1</v>
          </cell>
        </row>
      </sheetData>
      <sheetData sheetId="5100">
        <row r="2">
          <cell r="B2">
            <v>1</v>
          </cell>
        </row>
      </sheetData>
      <sheetData sheetId="5101">
        <row r="1">
          <cell r="J1">
            <v>1.7453292519943295E-2</v>
          </cell>
        </row>
      </sheetData>
      <sheetData sheetId="5102">
        <row r="2">
          <cell r="B2">
            <v>1</v>
          </cell>
        </row>
      </sheetData>
      <sheetData sheetId="5103">
        <row r="2">
          <cell r="B2">
            <v>1</v>
          </cell>
        </row>
      </sheetData>
      <sheetData sheetId="5104">
        <row r="2">
          <cell r="B2">
            <v>1</v>
          </cell>
        </row>
      </sheetData>
      <sheetData sheetId="5105">
        <row r="2">
          <cell r="B2">
            <v>1</v>
          </cell>
        </row>
      </sheetData>
      <sheetData sheetId="5106">
        <row r="2">
          <cell r="B2">
            <v>1</v>
          </cell>
        </row>
      </sheetData>
      <sheetData sheetId="5107">
        <row r="1">
          <cell r="J1">
            <v>1.7453292519943295E-2</v>
          </cell>
        </row>
      </sheetData>
      <sheetData sheetId="5108">
        <row r="1">
          <cell r="J1">
            <v>1.7453292519943295E-2</v>
          </cell>
        </row>
      </sheetData>
      <sheetData sheetId="5109">
        <row r="1">
          <cell r="J1">
            <v>1.7453292519943295E-2</v>
          </cell>
        </row>
      </sheetData>
      <sheetData sheetId="5110">
        <row r="1">
          <cell r="J1">
            <v>1.7453292519943295E-2</v>
          </cell>
        </row>
      </sheetData>
      <sheetData sheetId="5111">
        <row r="1">
          <cell r="J1">
            <v>1.7453292519943295E-2</v>
          </cell>
        </row>
      </sheetData>
      <sheetData sheetId="5112">
        <row r="1">
          <cell r="J1">
            <v>1.7453292519943295E-2</v>
          </cell>
        </row>
      </sheetData>
      <sheetData sheetId="5113">
        <row r="1">
          <cell r="J1">
            <v>1.7453292519943295E-2</v>
          </cell>
        </row>
      </sheetData>
      <sheetData sheetId="5114">
        <row r="1">
          <cell r="J1">
            <v>1.7453292519943295E-2</v>
          </cell>
        </row>
      </sheetData>
      <sheetData sheetId="5115">
        <row r="2">
          <cell r="B2">
            <v>1</v>
          </cell>
        </row>
      </sheetData>
      <sheetData sheetId="5116">
        <row r="2">
          <cell r="B2">
            <v>1</v>
          </cell>
        </row>
      </sheetData>
      <sheetData sheetId="5117">
        <row r="2">
          <cell r="B2">
            <v>1</v>
          </cell>
        </row>
      </sheetData>
      <sheetData sheetId="5118">
        <row r="1">
          <cell r="J1">
            <v>1.7453292519943295E-2</v>
          </cell>
        </row>
      </sheetData>
      <sheetData sheetId="5119">
        <row r="2">
          <cell r="B2">
            <v>1</v>
          </cell>
        </row>
      </sheetData>
      <sheetData sheetId="5120">
        <row r="2">
          <cell r="B2">
            <v>1</v>
          </cell>
        </row>
      </sheetData>
      <sheetData sheetId="5121">
        <row r="2">
          <cell r="B2">
            <v>1</v>
          </cell>
        </row>
      </sheetData>
      <sheetData sheetId="5122">
        <row r="2">
          <cell r="B2">
            <v>1</v>
          </cell>
        </row>
      </sheetData>
      <sheetData sheetId="5123">
        <row r="2">
          <cell r="B2">
            <v>1</v>
          </cell>
        </row>
      </sheetData>
      <sheetData sheetId="5124">
        <row r="1">
          <cell r="J1">
            <v>1.7453292519943295E-2</v>
          </cell>
        </row>
      </sheetData>
      <sheetData sheetId="5125">
        <row r="1">
          <cell r="J1">
            <v>1.7453292519943295E-2</v>
          </cell>
        </row>
      </sheetData>
      <sheetData sheetId="5126">
        <row r="1">
          <cell r="J1">
            <v>1.7453292519943295E-2</v>
          </cell>
        </row>
      </sheetData>
      <sheetData sheetId="5127">
        <row r="1">
          <cell r="J1">
            <v>1.7453292519943295E-2</v>
          </cell>
        </row>
      </sheetData>
      <sheetData sheetId="5128">
        <row r="2">
          <cell r="B2">
            <v>1</v>
          </cell>
        </row>
      </sheetData>
      <sheetData sheetId="5129">
        <row r="1">
          <cell r="J1">
            <v>1.7453292519943295E-2</v>
          </cell>
        </row>
      </sheetData>
      <sheetData sheetId="5130">
        <row r="2">
          <cell r="B2">
            <v>1</v>
          </cell>
        </row>
      </sheetData>
      <sheetData sheetId="5131">
        <row r="2">
          <cell r="B2">
            <v>1</v>
          </cell>
        </row>
      </sheetData>
      <sheetData sheetId="5132">
        <row r="1">
          <cell r="J1">
            <v>1.7453292519943295E-2</v>
          </cell>
        </row>
      </sheetData>
      <sheetData sheetId="5133">
        <row r="1">
          <cell r="J1">
            <v>1.7453292519943295E-2</v>
          </cell>
        </row>
      </sheetData>
      <sheetData sheetId="5134">
        <row r="1">
          <cell r="J1">
            <v>1.7453292519943295E-2</v>
          </cell>
        </row>
      </sheetData>
      <sheetData sheetId="5135">
        <row r="2">
          <cell r="B2">
            <v>1</v>
          </cell>
        </row>
      </sheetData>
      <sheetData sheetId="5136">
        <row r="1">
          <cell r="J1">
            <v>1.7453292519943295E-2</v>
          </cell>
        </row>
      </sheetData>
      <sheetData sheetId="5137">
        <row r="1">
          <cell r="J1">
            <v>1.7453292519943295E-2</v>
          </cell>
        </row>
      </sheetData>
      <sheetData sheetId="5138">
        <row r="1">
          <cell r="J1">
            <v>1.7453292519943295E-2</v>
          </cell>
        </row>
      </sheetData>
      <sheetData sheetId="5139">
        <row r="2">
          <cell r="B2">
            <v>1</v>
          </cell>
        </row>
      </sheetData>
      <sheetData sheetId="5140">
        <row r="1">
          <cell r="J1">
            <v>1.7453292519943295E-2</v>
          </cell>
        </row>
      </sheetData>
      <sheetData sheetId="5141">
        <row r="2">
          <cell r="B2">
            <v>1</v>
          </cell>
        </row>
      </sheetData>
      <sheetData sheetId="5142">
        <row r="2">
          <cell r="B2">
            <v>1</v>
          </cell>
        </row>
      </sheetData>
      <sheetData sheetId="5143">
        <row r="1">
          <cell r="J1">
            <v>1.7453292519943295E-2</v>
          </cell>
        </row>
      </sheetData>
      <sheetData sheetId="5144">
        <row r="2">
          <cell r="B2">
            <v>1</v>
          </cell>
        </row>
      </sheetData>
      <sheetData sheetId="5145">
        <row r="2">
          <cell r="B2">
            <v>1</v>
          </cell>
        </row>
      </sheetData>
      <sheetData sheetId="5146">
        <row r="1">
          <cell r="J1">
            <v>1.7453292519943295E-2</v>
          </cell>
        </row>
      </sheetData>
      <sheetData sheetId="5147">
        <row r="1">
          <cell r="J1">
            <v>1.7453292519943295E-2</v>
          </cell>
        </row>
      </sheetData>
      <sheetData sheetId="5148">
        <row r="2">
          <cell r="B2">
            <v>1</v>
          </cell>
        </row>
      </sheetData>
      <sheetData sheetId="5149">
        <row r="1">
          <cell r="J1">
            <v>1.7453292519943295E-2</v>
          </cell>
        </row>
      </sheetData>
      <sheetData sheetId="5150">
        <row r="1">
          <cell r="J1">
            <v>1.7453292519943295E-2</v>
          </cell>
        </row>
      </sheetData>
      <sheetData sheetId="5151">
        <row r="2">
          <cell r="B2">
            <v>1</v>
          </cell>
        </row>
      </sheetData>
      <sheetData sheetId="5152">
        <row r="2">
          <cell r="B2">
            <v>1</v>
          </cell>
        </row>
      </sheetData>
      <sheetData sheetId="5153">
        <row r="1">
          <cell r="J1">
            <v>1.7453292519943295E-2</v>
          </cell>
        </row>
      </sheetData>
      <sheetData sheetId="5154">
        <row r="2">
          <cell r="B2">
            <v>1</v>
          </cell>
        </row>
      </sheetData>
      <sheetData sheetId="5155">
        <row r="2">
          <cell r="B2">
            <v>1</v>
          </cell>
        </row>
      </sheetData>
      <sheetData sheetId="5156">
        <row r="2">
          <cell r="B2">
            <v>1</v>
          </cell>
        </row>
      </sheetData>
      <sheetData sheetId="5157">
        <row r="2">
          <cell r="B2">
            <v>1</v>
          </cell>
        </row>
      </sheetData>
      <sheetData sheetId="5158">
        <row r="2">
          <cell r="B2">
            <v>1</v>
          </cell>
        </row>
      </sheetData>
      <sheetData sheetId="5159">
        <row r="2">
          <cell r="B2">
            <v>1</v>
          </cell>
        </row>
      </sheetData>
      <sheetData sheetId="5160">
        <row r="1">
          <cell r="J1">
            <v>1.7453292519943295E-2</v>
          </cell>
        </row>
      </sheetData>
      <sheetData sheetId="5161">
        <row r="1">
          <cell r="J1">
            <v>1.7453292519943295E-2</v>
          </cell>
        </row>
      </sheetData>
      <sheetData sheetId="5162">
        <row r="2">
          <cell r="B2">
            <v>1</v>
          </cell>
        </row>
      </sheetData>
      <sheetData sheetId="5163">
        <row r="2">
          <cell r="B2">
            <v>1</v>
          </cell>
        </row>
      </sheetData>
      <sheetData sheetId="5164">
        <row r="2">
          <cell r="B2">
            <v>1</v>
          </cell>
        </row>
      </sheetData>
      <sheetData sheetId="5165">
        <row r="2">
          <cell r="B2">
            <v>1</v>
          </cell>
        </row>
      </sheetData>
      <sheetData sheetId="5166">
        <row r="2">
          <cell r="B2">
            <v>1</v>
          </cell>
        </row>
      </sheetData>
      <sheetData sheetId="5167">
        <row r="1">
          <cell r="J1">
            <v>1.7453292519943295E-2</v>
          </cell>
        </row>
      </sheetData>
      <sheetData sheetId="5168">
        <row r="2">
          <cell r="B2">
            <v>1</v>
          </cell>
        </row>
      </sheetData>
      <sheetData sheetId="5169">
        <row r="2">
          <cell r="B2">
            <v>1</v>
          </cell>
        </row>
      </sheetData>
      <sheetData sheetId="5170">
        <row r="2">
          <cell r="B2">
            <v>1</v>
          </cell>
        </row>
      </sheetData>
      <sheetData sheetId="5171">
        <row r="1">
          <cell r="J1">
            <v>1.7453292519943295E-2</v>
          </cell>
        </row>
      </sheetData>
      <sheetData sheetId="5172">
        <row r="1">
          <cell r="J1">
            <v>1.7453292519943295E-2</v>
          </cell>
        </row>
      </sheetData>
      <sheetData sheetId="5173">
        <row r="1">
          <cell r="J1">
            <v>1.7453292519943295E-2</v>
          </cell>
        </row>
      </sheetData>
      <sheetData sheetId="5174">
        <row r="1">
          <cell r="J1">
            <v>1.7453292519943295E-2</v>
          </cell>
        </row>
      </sheetData>
      <sheetData sheetId="5175">
        <row r="1">
          <cell r="J1">
            <v>1.7453292519943295E-2</v>
          </cell>
        </row>
      </sheetData>
      <sheetData sheetId="5176">
        <row r="1">
          <cell r="J1">
            <v>1.7453292519943295E-2</v>
          </cell>
        </row>
      </sheetData>
      <sheetData sheetId="5177">
        <row r="1">
          <cell r="J1">
            <v>1.7453292519943295E-2</v>
          </cell>
        </row>
      </sheetData>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ow r="1">
          <cell r="J1">
            <v>1.7453292519943295E-2</v>
          </cell>
        </row>
      </sheetData>
      <sheetData sheetId="5744">
        <row r="1">
          <cell r="J1">
            <v>1.7453292519943295E-2</v>
          </cell>
        </row>
      </sheetData>
      <sheetData sheetId="5745">
        <row r="1">
          <cell r="J1">
            <v>1.7453292519943295E-2</v>
          </cell>
        </row>
      </sheetData>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ow r="1">
          <cell r="J1">
            <v>1.7453292519943295E-2</v>
          </cell>
        </row>
      </sheetData>
      <sheetData sheetId="5795">
        <row r="1">
          <cell r="J1">
            <v>1.7453292519943295E-2</v>
          </cell>
        </row>
      </sheetData>
      <sheetData sheetId="5796">
        <row r="1">
          <cell r="J1">
            <v>1.7453292519943295E-2</v>
          </cell>
        </row>
      </sheetData>
      <sheetData sheetId="5797">
        <row r="1">
          <cell r="J1">
            <v>1.7453292519943295E-2</v>
          </cell>
        </row>
      </sheetData>
      <sheetData sheetId="5798">
        <row r="1">
          <cell r="J1">
            <v>1.7453292519943295E-2</v>
          </cell>
        </row>
      </sheetData>
      <sheetData sheetId="5799">
        <row r="1">
          <cell r="J1">
            <v>1.7453292519943295E-2</v>
          </cell>
        </row>
      </sheetData>
      <sheetData sheetId="5800">
        <row r="1">
          <cell r="J1">
            <v>1.7453292519943295E-2</v>
          </cell>
        </row>
      </sheetData>
      <sheetData sheetId="5801">
        <row r="1">
          <cell r="J1">
            <v>1.7453292519943295E-2</v>
          </cell>
        </row>
      </sheetData>
      <sheetData sheetId="5802">
        <row r="1">
          <cell r="J1">
            <v>1.7453292519943295E-2</v>
          </cell>
        </row>
      </sheetData>
      <sheetData sheetId="5803">
        <row r="1">
          <cell r="J1">
            <v>1.7453292519943295E-2</v>
          </cell>
        </row>
      </sheetData>
      <sheetData sheetId="5804">
        <row r="1">
          <cell r="J1">
            <v>1.7453292519943295E-2</v>
          </cell>
        </row>
      </sheetData>
      <sheetData sheetId="5805">
        <row r="1">
          <cell r="J1">
            <v>1.7453292519943295E-2</v>
          </cell>
        </row>
      </sheetData>
      <sheetData sheetId="5806">
        <row r="1">
          <cell r="J1">
            <v>1.7453292519943295E-2</v>
          </cell>
        </row>
      </sheetData>
      <sheetData sheetId="5807">
        <row r="1">
          <cell r="J1">
            <v>1.7453292519943295E-2</v>
          </cell>
        </row>
      </sheetData>
      <sheetData sheetId="5808">
        <row r="1">
          <cell r="J1">
            <v>1.7453292519943295E-2</v>
          </cell>
        </row>
      </sheetData>
      <sheetData sheetId="5809">
        <row r="1">
          <cell r="J1">
            <v>1.7453292519943295E-2</v>
          </cell>
        </row>
      </sheetData>
      <sheetData sheetId="5810">
        <row r="1">
          <cell r="J1">
            <v>1.7453292519943295E-2</v>
          </cell>
        </row>
      </sheetData>
      <sheetData sheetId="5811">
        <row r="1">
          <cell r="J1">
            <v>1.7453292519943295E-2</v>
          </cell>
        </row>
      </sheetData>
      <sheetData sheetId="5812">
        <row r="1">
          <cell r="J1">
            <v>1.7453292519943295E-2</v>
          </cell>
        </row>
      </sheetData>
      <sheetData sheetId="5813">
        <row r="1">
          <cell r="J1">
            <v>1.7453292519943295E-2</v>
          </cell>
        </row>
      </sheetData>
      <sheetData sheetId="5814">
        <row r="1">
          <cell r="J1">
            <v>1.7453292519943295E-2</v>
          </cell>
        </row>
      </sheetData>
      <sheetData sheetId="5815">
        <row r="1">
          <cell r="J1">
            <v>1.7453292519943295E-2</v>
          </cell>
        </row>
      </sheetData>
      <sheetData sheetId="5816">
        <row r="1">
          <cell r="J1">
            <v>1.7453292519943295E-2</v>
          </cell>
        </row>
      </sheetData>
      <sheetData sheetId="5817">
        <row r="1">
          <cell r="J1">
            <v>1.7453292519943295E-2</v>
          </cell>
        </row>
      </sheetData>
      <sheetData sheetId="5818">
        <row r="1">
          <cell r="J1">
            <v>1.7453292519943295E-2</v>
          </cell>
        </row>
      </sheetData>
      <sheetData sheetId="5819">
        <row r="1">
          <cell r="J1">
            <v>1.7453292519943295E-2</v>
          </cell>
        </row>
      </sheetData>
      <sheetData sheetId="5820">
        <row r="1">
          <cell r="J1">
            <v>1.7453292519943295E-2</v>
          </cell>
        </row>
      </sheetData>
      <sheetData sheetId="5821">
        <row r="1">
          <cell r="J1">
            <v>1.7453292519943295E-2</v>
          </cell>
        </row>
      </sheetData>
      <sheetData sheetId="5822">
        <row r="1">
          <cell r="J1">
            <v>1.7453292519943295E-2</v>
          </cell>
        </row>
      </sheetData>
      <sheetData sheetId="5823">
        <row r="1">
          <cell r="J1">
            <v>1.7453292519943295E-2</v>
          </cell>
        </row>
      </sheetData>
      <sheetData sheetId="5824">
        <row r="1">
          <cell r="J1">
            <v>1.7453292519943295E-2</v>
          </cell>
        </row>
      </sheetData>
      <sheetData sheetId="5825">
        <row r="1">
          <cell r="J1">
            <v>1.7453292519943295E-2</v>
          </cell>
        </row>
      </sheetData>
      <sheetData sheetId="5826">
        <row r="1">
          <cell r="J1">
            <v>1.7453292519943295E-2</v>
          </cell>
        </row>
      </sheetData>
      <sheetData sheetId="5827">
        <row r="1">
          <cell r="J1">
            <v>1.7453292519943295E-2</v>
          </cell>
        </row>
      </sheetData>
      <sheetData sheetId="5828">
        <row r="1">
          <cell r="J1">
            <v>1.7453292519943295E-2</v>
          </cell>
        </row>
      </sheetData>
      <sheetData sheetId="5829">
        <row r="1">
          <cell r="J1">
            <v>1.7453292519943295E-2</v>
          </cell>
        </row>
      </sheetData>
      <sheetData sheetId="5830">
        <row r="1">
          <cell r="J1">
            <v>1.7453292519943295E-2</v>
          </cell>
        </row>
      </sheetData>
      <sheetData sheetId="5831">
        <row r="1">
          <cell r="J1">
            <v>1.7453292519943295E-2</v>
          </cell>
        </row>
      </sheetData>
      <sheetData sheetId="5832">
        <row r="1">
          <cell r="J1">
            <v>1.7453292519943295E-2</v>
          </cell>
        </row>
      </sheetData>
      <sheetData sheetId="5833">
        <row r="1">
          <cell r="J1">
            <v>1.7453292519943295E-2</v>
          </cell>
        </row>
      </sheetData>
      <sheetData sheetId="5834">
        <row r="1">
          <cell r="J1">
            <v>1.7453292519943295E-2</v>
          </cell>
        </row>
      </sheetData>
      <sheetData sheetId="5835">
        <row r="1">
          <cell r="J1">
            <v>1.7453292519943295E-2</v>
          </cell>
        </row>
      </sheetData>
      <sheetData sheetId="5836">
        <row r="1">
          <cell r="J1">
            <v>1.7453292519943295E-2</v>
          </cell>
        </row>
      </sheetData>
      <sheetData sheetId="5837">
        <row r="1">
          <cell r="J1">
            <v>1.7453292519943295E-2</v>
          </cell>
        </row>
      </sheetData>
      <sheetData sheetId="5838">
        <row r="1">
          <cell r="J1">
            <v>1.7453292519943295E-2</v>
          </cell>
        </row>
      </sheetData>
      <sheetData sheetId="5839">
        <row r="1">
          <cell r="J1">
            <v>1.7453292519943295E-2</v>
          </cell>
        </row>
      </sheetData>
      <sheetData sheetId="5840">
        <row r="1">
          <cell r="J1">
            <v>1.7453292519943295E-2</v>
          </cell>
        </row>
      </sheetData>
      <sheetData sheetId="5841">
        <row r="1">
          <cell r="J1">
            <v>1.7453292519943295E-2</v>
          </cell>
        </row>
      </sheetData>
      <sheetData sheetId="5842">
        <row r="1">
          <cell r="J1">
            <v>1.7453292519943295E-2</v>
          </cell>
        </row>
      </sheetData>
      <sheetData sheetId="5843">
        <row r="1">
          <cell r="J1">
            <v>1.7453292519943295E-2</v>
          </cell>
        </row>
      </sheetData>
      <sheetData sheetId="5844">
        <row r="1">
          <cell r="J1">
            <v>1.7453292519943295E-2</v>
          </cell>
        </row>
      </sheetData>
      <sheetData sheetId="5845">
        <row r="1">
          <cell r="J1">
            <v>1.7453292519943295E-2</v>
          </cell>
        </row>
      </sheetData>
      <sheetData sheetId="5846">
        <row r="1">
          <cell r="J1">
            <v>1.7453292519943295E-2</v>
          </cell>
        </row>
      </sheetData>
      <sheetData sheetId="5847">
        <row r="1">
          <cell r="J1">
            <v>1.7453292519943295E-2</v>
          </cell>
        </row>
      </sheetData>
      <sheetData sheetId="5848">
        <row r="1">
          <cell r="J1">
            <v>1.7453292519943295E-2</v>
          </cell>
        </row>
      </sheetData>
      <sheetData sheetId="5849">
        <row r="1">
          <cell r="J1">
            <v>1.7453292519943295E-2</v>
          </cell>
        </row>
      </sheetData>
      <sheetData sheetId="5850">
        <row r="1">
          <cell r="J1">
            <v>1.7453292519943295E-2</v>
          </cell>
        </row>
      </sheetData>
      <sheetData sheetId="5851">
        <row r="1">
          <cell r="J1">
            <v>1.7453292519943295E-2</v>
          </cell>
        </row>
      </sheetData>
      <sheetData sheetId="5852">
        <row r="1">
          <cell r="J1">
            <v>1.7453292519943295E-2</v>
          </cell>
        </row>
      </sheetData>
      <sheetData sheetId="5853">
        <row r="1">
          <cell r="J1">
            <v>1.7453292519943295E-2</v>
          </cell>
        </row>
      </sheetData>
      <sheetData sheetId="5854">
        <row r="1">
          <cell r="J1">
            <v>1.7453292519943295E-2</v>
          </cell>
        </row>
      </sheetData>
      <sheetData sheetId="5855">
        <row r="1">
          <cell r="J1">
            <v>1.7453292519943295E-2</v>
          </cell>
        </row>
      </sheetData>
      <sheetData sheetId="5856">
        <row r="1">
          <cell r="J1">
            <v>1.7453292519943295E-2</v>
          </cell>
        </row>
      </sheetData>
      <sheetData sheetId="5857">
        <row r="1">
          <cell r="J1">
            <v>1.7453292519943295E-2</v>
          </cell>
        </row>
      </sheetData>
      <sheetData sheetId="5858">
        <row r="1">
          <cell r="J1">
            <v>1.7453292519943295E-2</v>
          </cell>
        </row>
      </sheetData>
      <sheetData sheetId="5859">
        <row r="1">
          <cell r="J1">
            <v>1.7453292519943295E-2</v>
          </cell>
        </row>
      </sheetData>
      <sheetData sheetId="5860">
        <row r="1">
          <cell r="J1">
            <v>1.7453292519943295E-2</v>
          </cell>
        </row>
      </sheetData>
      <sheetData sheetId="5861">
        <row r="1">
          <cell r="J1">
            <v>1.7453292519943295E-2</v>
          </cell>
        </row>
      </sheetData>
      <sheetData sheetId="5862">
        <row r="1">
          <cell r="J1">
            <v>1.7453292519943295E-2</v>
          </cell>
        </row>
      </sheetData>
      <sheetData sheetId="5863">
        <row r="1">
          <cell r="J1">
            <v>1.7453292519943295E-2</v>
          </cell>
        </row>
      </sheetData>
      <sheetData sheetId="5864">
        <row r="1">
          <cell r="J1">
            <v>1.7453292519943295E-2</v>
          </cell>
        </row>
      </sheetData>
      <sheetData sheetId="5865">
        <row r="1">
          <cell r="J1">
            <v>1.7453292519943295E-2</v>
          </cell>
        </row>
      </sheetData>
      <sheetData sheetId="5866">
        <row r="1">
          <cell r="J1">
            <v>1.7453292519943295E-2</v>
          </cell>
        </row>
      </sheetData>
      <sheetData sheetId="5867">
        <row r="1">
          <cell r="J1">
            <v>1.7453292519943295E-2</v>
          </cell>
        </row>
      </sheetData>
      <sheetData sheetId="5868">
        <row r="1">
          <cell r="J1">
            <v>1.7453292519943295E-2</v>
          </cell>
        </row>
      </sheetData>
      <sheetData sheetId="5869">
        <row r="1">
          <cell r="J1">
            <v>1.7453292519943295E-2</v>
          </cell>
        </row>
      </sheetData>
      <sheetData sheetId="5870">
        <row r="1">
          <cell r="J1">
            <v>1.7453292519943295E-2</v>
          </cell>
        </row>
      </sheetData>
      <sheetData sheetId="5871">
        <row r="1">
          <cell r="J1">
            <v>1.7453292519943295E-2</v>
          </cell>
        </row>
      </sheetData>
      <sheetData sheetId="5872">
        <row r="1">
          <cell r="J1">
            <v>1.7453292519943295E-2</v>
          </cell>
        </row>
      </sheetData>
      <sheetData sheetId="5873">
        <row r="1">
          <cell r="J1">
            <v>1.7453292519943295E-2</v>
          </cell>
        </row>
      </sheetData>
      <sheetData sheetId="5874">
        <row r="1">
          <cell r="J1">
            <v>1.7453292519943295E-2</v>
          </cell>
        </row>
      </sheetData>
      <sheetData sheetId="5875">
        <row r="1">
          <cell r="J1">
            <v>1.7453292519943295E-2</v>
          </cell>
        </row>
      </sheetData>
      <sheetData sheetId="5876">
        <row r="1">
          <cell r="J1">
            <v>1.7453292519943295E-2</v>
          </cell>
        </row>
      </sheetData>
      <sheetData sheetId="5877">
        <row r="1">
          <cell r="J1">
            <v>1.7453292519943295E-2</v>
          </cell>
        </row>
      </sheetData>
      <sheetData sheetId="5878">
        <row r="1">
          <cell r="J1">
            <v>1.7453292519943295E-2</v>
          </cell>
        </row>
      </sheetData>
      <sheetData sheetId="5879">
        <row r="1">
          <cell r="J1">
            <v>1.7453292519943295E-2</v>
          </cell>
        </row>
      </sheetData>
      <sheetData sheetId="5880">
        <row r="1">
          <cell r="J1">
            <v>1.7453292519943295E-2</v>
          </cell>
        </row>
      </sheetData>
      <sheetData sheetId="5881">
        <row r="1">
          <cell r="J1">
            <v>1.7453292519943295E-2</v>
          </cell>
        </row>
      </sheetData>
      <sheetData sheetId="5882">
        <row r="1">
          <cell r="J1">
            <v>1.7453292519943295E-2</v>
          </cell>
        </row>
      </sheetData>
      <sheetData sheetId="5883">
        <row r="1">
          <cell r="J1">
            <v>1.7453292519943295E-2</v>
          </cell>
        </row>
      </sheetData>
      <sheetData sheetId="5884">
        <row r="1">
          <cell r="J1">
            <v>1.7453292519943295E-2</v>
          </cell>
        </row>
      </sheetData>
      <sheetData sheetId="5885">
        <row r="1">
          <cell r="J1">
            <v>1.7453292519943295E-2</v>
          </cell>
        </row>
      </sheetData>
      <sheetData sheetId="5886">
        <row r="1">
          <cell r="J1">
            <v>1.7453292519943295E-2</v>
          </cell>
        </row>
      </sheetData>
      <sheetData sheetId="5887">
        <row r="1">
          <cell r="J1">
            <v>1.7453292519943295E-2</v>
          </cell>
        </row>
      </sheetData>
      <sheetData sheetId="5888">
        <row r="1">
          <cell r="J1">
            <v>1.7453292519943295E-2</v>
          </cell>
        </row>
      </sheetData>
      <sheetData sheetId="5889">
        <row r="1">
          <cell r="J1">
            <v>1.7453292519943295E-2</v>
          </cell>
        </row>
      </sheetData>
      <sheetData sheetId="5890">
        <row r="1">
          <cell r="J1">
            <v>1.7453292519943295E-2</v>
          </cell>
        </row>
      </sheetData>
      <sheetData sheetId="5891">
        <row r="1">
          <cell r="J1">
            <v>1.7453292519943295E-2</v>
          </cell>
        </row>
      </sheetData>
      <sheetData sheetId="5892">
        <row r="1">
          <cell r="J1">
            <v>1.7453292519943295E-2</v>
          </cell>
        </row>
      </sheetData>
      <sheetData sheetId="5893">
        <row r="1">
          <cell r="J1">
            <v>1.7453292519943295E-2</v>
          </cell>
        </row>
      </sheetData>
      <sheetData sheetId="5894">
        <row r="1">
          <cell r="J1">
            <v>1.7453292519943295E-2</v>
          </cell>
        </row>
      </sheetData>
      <sheetData sheetId="5895">
        <row r="1">
          <cell r="J1">
            <v>1.7453292519943295E-2</v>
          </cell>
        </row>
      </sheetData>
      <sheetData sheetId="5896">
        <row r="1">
          <cell r="J1">
            <v>1.7453292519943295E-2</v>
          </cell>
        </row>
      </sheetData>
      <sheetData sheetId="5897">
        <row r="1">
          <cell r="J1">
            <v>1.7453292519943295E-2</v>
          </cell>
        </row>
      </sheetData>
      <sheetData sheetId="5898">
        <row r="1">
          <cell r="J1">
            <v>1.7453292519943295E-2</v>
          </cell>
        </row>
      </sheetData>
      <sheetData sheetId="5899">
        <row r="1">
          <cell r="J1">
            <v>1.7453292519943295E-2</v>
          </cell>
        </row>
      </sheetData>
      <sheetData sheetId="5900">
        <row r="1">
          <cell r="J1">
            <v>1.7453292519943295E-2</v>
          </cell>
        </row>
      </sheetData>
      <sheetData sheetId="5901">
        <row r="1">
          <cell r="J1">
            <v>1.7453292519943295E-2</v>
          </cell>
        </row>
      </sheetData>
      <sheetData sheetId="5902">
        <row r="1">
          <cell r="J1">
            <v>1.7453292519943295E-2</v>
          </cell>
        </row>
      </sheetData>
      <sheetData sheetId="5903">
        <row r="1">
          <cell r="J1">
            <v>1.7453292519943295E-2</v>
          </cell>
        </row>
      </sheetData>
      <sheetData sheetId="5904">
        <row r="1">
          <cell r="J1">
            <v>1.7453292519943295E-2</v>
          </cell>
        </row>
      </sheetData>
      <sheetData sheetId="5905">
        <row r="1">
          <cell r="J1">
            <v>1.7453292519943295E-2</v>
          </cell>
        </row>
      </sheetData>
      <sheetData sheetId="5906">
        <row r="1">
          <cell r="J1">
            <v>1.7453292519943295E-2</v>
          </cell>
        </row>
      </sheetData>
      <sheetData sheetId="5907">
        <row r="1">
          <cell r="J1">
            <v>1.7453292519943295E-2</v>
          </cell>
        </row>
      </sheetData>
      <sheetData sheetId="5908">
        <row r="1">
          <cell r="J1">
            <v>1.7453292519943295E-2</v>
          </cell>
        </row>
      </sheetData>
      <sheetData sheetId="5909">
        <row r="1">
          <cell r="J1">
            <v>1.7453292519943295E-2</v>
          </cell>
        </row>
      </sheetData>
      <sheetData sheetId="5910">
        <row r="1">
          <cell r="J1">
            <v>1.7453292519943295E-2</v>
          </cell>
        </row>
      </sheetData>
      <sheetData sheetId="5911">
        <row r="1">
          <cell r="J1">
            <v>1.7453292519943295E-2</v>
          </cell>
        </row>
      </sheetData>
      <sheetData sheetId="5912">
        <row r="1">
          <cell r="J1">
            <v>1.7453292519943295E-2</v>
          </cell>
        </row>
      </sheetData>
      <sheetData sheetId="5913">
        <row r="1">
          <cell r="J1">
            <v>1.7453292519943295E-2</v>
          </cell>
        </row>
      </sheetData>
      <sheetData sheetId="5914">
        <row r="1">
          <cell r="J1">
            <v>1.7453292519943295E-2</v>
          </cell>
        </row>
      </sheetData>
      <sheetData sheetId="5915">
        <row r="1">
          <cell r="J1">
            <v>1.7453292519943295E-2</v>
          </cell>
        </row>
      </sheetData>
      <sheetData sheetId="5916">
        <row r="1">
          <cell r="J1">
            <v>1.7453292519943295E-2</v>
          </cell>
        </row>
      </sheetData>
      <sheetData sheetId="5917">
        <row r="1">
          <cell r="J1">
            <v>1.7453292519943295E-2</v>
          </cell>
        </row>
      </sheetData>
      <sheetData sheetId="5918">
        <row r="1">
          <cell r="J1">
            <v>1.7453292519943295E-2</v>
          </cell>
        </row>
      </sheetData>
      <sheetData sheetId="5919">
        <row r="1">
          <cell r="J1">
            <v>1.7453292519943295E-2</v>
          </cell>
        </row>
      </sheetData>
      <sheetData sheetId="5920">
        <row r="1">
          <cell r="J1">
            <v>1.7453292519943295E-2</v>
          </cell>
        </row>
      </sheetData>
      <sheetData sheetId="5921">
        <row r="1">
          <cell r="J1">
            <v>1.7453292519943295E-2</v>
          </cell>
        </row>
      </sheetData>
      <sheetData sheetId="5922">
        <row r="1">
          <cell r="J1">
            <v>1.7453292519943295E-2</v>
          </cell>
        </row>
      </sheetData>
      <sheetData sheetId="5923">
        <row r="1">
          <cell r="J1">
            <v>1.7453292519943295E-2</v>
          </cell>
        </row>
      </sheetData>
      <sheetData sheetId="5924">
        <row r="1">
          <cell r="J1">
            <v>1.7453292519943295E-2</v>
          </cell>
        </row>
      </sheetData>
      <sheetData sheetId="5925">
        <row r="1">
          <cell r="J1">
            <v>1.7453292519943295E-2</v>
          </cell>
        </row>
      </sheetData>
      <sheetData sheetId="5926">
        <row r="1">
          <cell r="J1">
            <v>1.7453292519943295E-2</v>
          </cell>
        </row>
      </sheetData>
      <sheetData sheetId="5927">
        <row r="1">
          <cell r="J1">
            <v>1.7453292519943295E-2</v>
          </cell>
        </row>
      </sheetData>
      <sheetData sheetId="5928">
        <row r="1">
          <cell r="J1">
            <v>1.7453292519943295E-2</v>
          </cell>
        </row>
      </sheetData>
      <sheetData sheetId="5929">
        <row r="1">
          <cell r="J1">
            <v>1.7453292519943295E-2</v>
          </cell>
        </row>
      </sheetData>
      <sheetData sheetId="5930">
        <row r="1">
          <cell r="J1">
            <v>1.7453292519943295E-2</v>
          </cell>
        </row>
      </sheetData>
      <sheetData sheetId="5931">
        <row r="1">
          <cell r="J1">
            <v>1.7453292519943295E-2</v>
          </cell>
        </row>
      </sheetData>
      <sheetData sheetId="5932">
        <row r="1">
          <cell r="J1">
            <v>1.7453292519943295E-2</v>
          </cell>
        </row>
      </sheetData>
      <sheetData sheetId="5933">
        <row r="1">
          <cell r="J1">
            <v>1.7453292519943295E-2</v>
          </cell>
        </row>
      </sheetData>
      <sheetData sheetId="5934">
        <row r="1">
          <cell r="J1">
            <v>1.7453292519943295E-2</v>
          </cell>
        </row>
      </sheetData>
      <sheetData sheetId="5935">
        <row r="1">
          <cell r="J1">
            <v>1.7453292519943295E-2</v>
          </cell>
        </row>
      </sheetData>
      <sheetData sheetId="5936">
        <row r="1">
          <cell r="J1">
            <v>1.7453292519943295E-2</v>
          </cell>
        </row>
      </sheetData>
      <sheetData sheetId="5937">
        <row r="1">
          <cell r="J1">
            <v>1.7453292519943295E-2</v>
          </cell>
        </row>
      </sheetData>
      <sheetData sheetId="5938">
        <row r="1">
          <cell r="J1">
            <v>1.7453292519943295E-2</v>
          </cell>
        </row>
      </sheetData>
      <sheetData sheetId="5939">
        <row r="1">
          <cell r="J1">
            <v>1.7453292519943295E-2</v>
          </cell>
        </row>
      </sheetData>
      <sheetData sheetId="5940">
        <row r="1">
          <cell r="J1">
            <v>1.7453292519943295E-2</v>
          </cell>
        </row>
      </sheetData>
      <sheetData sheetId="5941">
        <row r="1">
          <cell r="J1">
            <v>1.7453292519943295E-2</v>
          </cell>
        </row>
      </sheetData>
      <sheetData sheetId="5942">
        <row r="1">
          <cell r="J1">
            <v>1.7453292519943295E-2</v>
          </cell>
        </row>
      </sheetData>
      <sheetData sheetId="5943">
        <row r="1">
          <cell r="J1">
            <v>1.7453292519943295E-2</v>
          </cell>
        </row>
      </sheetData>
      <sheetData sheetId="5944">
        <row r="1">
          <cell r="J1">
            <v>1.7453292519943295E-2</v>
          </cell>
        </row>
      </sheetData>
      <sheetData sheetId="5945">
        <row r="1">
          <cell r="J1">
            <v>1.7453292519943295E-2</v>
          </cell>
        </row>
      </sheetData>
      <sheetData sheetId="5946">
        <row r="1">
          <cell r="J1">
            <v>1.7453292519943295E-2</v>
          </cell>
        </row>
      </sheetData>
      <sheetData sheetId="5947">
        <row r="1">
          <cell r="J1">
            <v>1.7453292519943295E-2</v>
          </cell>
        </row>
      </sheetData>
      <sheetData sheetId="5948">
        <row r="1">
          <cell r="J1">
            <v>1.7453292519943295E-2</v>
          </cell>
        </row>
      </sheetData>
      <sheetData sheetId="5949">
        <row r="1">
          <cell r="J1">
            <v>1.7453292519943295E-2</v>
          </cell>
        </row>
      </sheetData>
      <sheetData sheetId="5950">
        <row r="1">
          <cell r="J1">
            <v>1.7453292519943295E-2</v>
          </cell>
        </row>
      </sheetData>
      <sheetData sheetId="5951">
        <row r="1">
          <cell r="J1">
            <v>1.7453292519943295E-2</v>
          </cell>
        </row>
      </sheetData>
      <sheetData sheetId="5952">
        <row r="1">
          <cell r="J1">
            <v>1.7453292519943295E-2</v>
          </cell>
        </row>
      </sheetData>
      <sheetData sheetId="5953">
        <row r="1">
          <cell r="J1">
            <v>1.7453292519943295E-2</v>
          </cell>
        </row>
      </sheetData>
      <sheetData sheetId="5954">
        <row r="1">
          <cell r="J1">
            <v>1.7453292519943295E-2</v>
          </cell>
        </row>
      </sheetData>
      <sheetData sheetId="5955">
        <row r="1">
          <cell r="J1">
            <v>1.7453292519943295E-2</v>
          </cell>
        </row>
      </sheetData>
      <sheetData sheetId="5956">
        <row r="1">
          <cell r="J1">
            <v>1.7453292519943295E-2</v>
          </cell>
        </row>
      </sheetData>
      <sheetData sheetId="5957">
        <row r="1">
          <cell r="J1">
            <v>1.7453292519943295E-2</v>
          </cell>
        </row>
      </sheetData>
      <sheetData sheetId="5958">
        <row r="1">
          <cell r="J1">
            <v>1.7453292519943295E-2</v>
          </cell>
        </row>
      </sheetData>
      <sheetData sheetId="5959">
        <row r="1">
          <cell r="J1">
            <v>1.7453292519943295E-2</v>
          </cell>
        </row>
      </sheetData>
      <sheetData sheetId="5960">
        <row r="1">
          <cell r="J1">
            <v>1.7453292519943295E-2</v>
          </cell>
        </row>
      </sheetData>
      <sheetData sheetId="5961">
        <row r="1">
          <cell r="J1">
            <v>1.7453292519943295E-2</v>
          </cell>
        </row>
      </sheetData>
      <sheetData sheetId="5962">
        <row r="1">
          <cell r="J1">
            <v>1.7453292519943295E-2</v>
          </cell>
        </row>
      </sheetData>
      <sheetData sheetId="5963">
        <row r="1">
          <cell r="J1">
            <v>1.7453292519943295E-2</v>
          </cell>
        </row>
      </sheetData>
      <sheetData sheetId="5964">
        <row r="1">
          <cell r="J1">
            <v>1.7453292519943295E-2</v>
          </cell>
        </row>
      </sheetData>
      <sheetData sheetId="5965">
        <row r="1">
          <cell r="J1">
            <v>1.7453292519943295E-2</v>
          </cell>
        </row>
      </sheetData>
      <sheetData sheetId="5966">
        <row r="1">
          <cell r="J1">
            <v>1.7453292519943295E-2</v>
          </cell>
        </row>
      </sheetData>
      <sheetData sheetId="5967">
        <row r="1">
          <cell r="J1">
            <v>1.7453292519943295E-2</v>
          </cell>
        </row>
      </sheetData>
      <sheetData sheetId="5968">
        <row r="1">
          <cell r="J1">
            <v>1.7453292519943295E-2</v>
          </cell>
        </row>
      </sheetData>
      <sheetData sheetId="5969">
        <row r="1">
          <cell r="J1">
            <v>1.7453292519943295E-2</v>
          </cell>
        </row>
      </sheetData>
      <sheetData sheetId="5970">
        <row r="1">
          <cell r="J1">
            <v>1.7453292519943295E-2</v>
          </cell>
        </row>
      </sheetData>
      <sheetData sheetId="5971">
        <row r="1">
          <cell r="J1">
            <v>1.7453292519943295E-2</v>
          </cell>
        </row>
      </sheetData>
      <sheetData sheetId="5972">
        <row r="1">
          <cell r="J1">
            <v>1.7453292519943295E-2</v>
          </cell>
        </row>
      </sheetData>
      <sheetData sheetId="5973">
        <row r="1">
          <cell r="J1">
            <v>1.7453292519943295E-2</v>
          </cell>
        </row>
      </sheetData>
      <sheetData sheetId="5974">
        <row r="1">
          <cell r="J1">
            <v>1.7453292519943295E-2</v>
          </cell>
        </row>
      </sheetData>
      <sheetData sheetId="5975">
        <row r="1">
          <cell r="J1">
            <v>1.7453292519943295E-2</v>
          </cell>
        </row>
      </sheetData>
      <sheetData sheetId="5976">
        <row r="1">
          <cell r="J1">
            <v>1.7453292519943295E-2</v>
          </cell>
        </row>
      </sheetData>
      <sheetData sheetId="5977">
        <row r="1">
          <cell r="J1">
            <v>1.7453292519943295E-2</v>
          </cell>
        </row>
      </sheetData>
      <sheetData sheetId="5978">
        <row r="1">
          <cell r="J1">
            <v>1.7453292519943295E-2</v>
          </cell>
        </row>
      </sheetData>
      <sheetData sheetId="5979">
        <row r="1">
          <cell r="J1">
            <v>1.7453292519943295E-2</v>
          </cell>
        </row>
      </sheetData>
      <sheetData sheetId="5980">
        <row r="1">
          <cell r="J1">
            <v>1.7453292519943295E-2</v>
          </cell>
        </row>
      </sheetData>
      <sheetData sheetId="5981">
        <row r="1">
          <cell r="J1">
            <v>1.7453292519943295E-2</v>
          </cell>
        </row>
      </sheetData>
      <sheetData sheetId="5982">
        <row r="1">
          <cell r="J1">
            <v>1.7453292519943295E-2</v>
          </cell>
        </row>
      </sheetData>
      <sheetData sheetId="5983">
        <row r="1">
          <cell r="J1">
            <v>1.7453292519943295E-2</v>
          </cell>
        </row>
      </sheetData>
      <sheetData sheetId="5984">
        <row r="1">
          <cell r="J1">
            <v>1.7453292519943295E-2</v>
          </cell>
        </row>
      </sheetData>
      <sheetData sheetId="5985">
        <row r="1">
          <cell r="J1">
            <v>1.7453292519943295E-2</v>
          </cell>
        </row>
      </sheetData>
      <sheetData sheetId="5986">
        <row r="1">
          <cell r="J1">
            <v>1.7453292519943295E-2</v>
          </cell>
        </row>
      </sheetData>
      <sheetData sheetId="5987">
        <row r="1">
          <cell r="J1">
            <v>1.7453292519943295E-2</v>
          </cell>
        </row>
      </sheetData>
      <sheetData sheetId="5988">
        <row r="1">
          <cell r="J1">
            <v>1.7453292519943295E-2</v>
          </cell>
        </row>
      </sheetData>
      <sheetData sheetId="5989">
        <row r="1">
          <cell r="J1">
            <v>1.7453292519943295E-2</v>
          </cell>
        </row>
      </sheetData>
      <sheetData sheetId="5990">
        <row r="1">
          <cell r="J1">
            <v>1.7453292519943295E-2</v>
          </cell>
        </row>
      </sheetData>
      <sheetData sheetId="5991">
        <row r="1">
          <cell r="J1">
            <v>1.7453292519943295E-2</v>
          </cell>
        </row>
      </sheetData>
      <sheetData sheetId="5992">
        <row r="1">
          <cell r="J1">
            <v>1.7453292519943295E-2</v>
          </cell>
        </row>
      </sheetData>
      <sheetData sheetId="5993">
        <row r="1">
          <cell r="J1">
            <v>1.7453292519943295E-2</v>
          </cell>
        </row>
      </sheetData>
      <sheetData sheetId="5994">
        <row r="1">
          <cell r="J1">
            <v>1.7453292519943295E-2</v>
          </cell>
        </row>
      </sheetData>
      <sheetData sheetId="5995">
        <row r="1">
          <cell r="J1">
            <v>1.7453292519943295E-2</v>
          </cell>
        </row>
      </sheetData>
      <sheetData sheetId="5996">
        <row r="1">
          <cell r="J1">
            <v>1.7453292519943295E-2</v>
          </cell>
        </row>
      </sheetData>
      <sheetData sheetId="5997">
        <row r="1">
          <cell r="J1">
            <v>1.7453292519943295E-2</v>
          </cell>
        </row>
      </sheetData>
      <sheetData sheetId="5998">
        <row r="1">
          <cell r="J1">
            <v>1.7453292519943295E-2</v>
          </cell>
        </row>
      </sheetData>
      <sheetData sheetId="5999">
        <row r="1">
          <cell r="J1">
            <v>1.7453292519943295E-2</v>
          </cell>
        </row>
      </sheetData>
      <sheetData sheetId="6000">
        <row r="1">
          <cell r="J1">
            <v>1.7453292519943295E-2</v>
          </cell>
        </row>
      </sheetData>
      <sheetData sheetId="6001">
        <row r="1">
          <cell r="J1">
            <v>1.7453292519943295E-2</v>
          </cell>
        </row>
      </sheetData>
      <sheetData sheetId="6002">
        <row r="1">
          <cell r="J1">
            <v>1.7453292519943295E-2</v>
          </cell>
        </row>
      </sheetData>
      <sheetData sheetId="6003">
        <row r="1">
          <cell r="J1">
            <v>1.7453292519943295E-2</v>
          </cell>
        </row>
      </sheetData>
      <sheetData sheetId="6004">
        <row r="1">
          <cell r="J1">
            <v>1.7453292519943295E-2</v>
          </cell>
        </row>
      </sheetData>
      <sheetData sheetId="6005">
        <row r="1">
          <cell r="J1">
            <v>1.7453292519943295E-2</v>
          </cell>
        </row>
      </sheetData>
      <sheetData sheetId="6006">
        <row r="1">
          <cell r="J1">
            <v>1.7453292519943295E-2</v>
          </cell>
        </row>
      </sheetData>
      <sheetData sheetId="6007">
        <row r="1">
          <cell r="J1">
            <v>1.7453292519943295E-2</v>
          </cell>
        </row>
      </sheetData>
      <sheetData sheetId="6008">
        <row r="1">
          <cell r="J1">
            <v>1.7453292519943295E-2</v>
          </cell>
        </row>
      </sheetData>
      <sheetData sheetId="6009">
        <row r="1">
          <cell r="J1">
            <v>1.7453292519943295E-2</v>
          </cell>
        </row>
      </sheetData>
      <sheetData sheetId="6010">
        <row r="1">
          <cell r="J1">
            <v>1.7453292519943295E-2</v>
          </cell>
        </row>
      </sheetData>
      <sheetData sheetId="6011">
        <row r="1">
          <cell r="J1">
            <v>1.7453292519943295E-2</v>
          </cell>
        </row>
      </sheetData>
      <sheetData sheetId="6012">
        <row r="1">
          <cell r="J1">
            <v>1.7453292519943295E-2</v>
          </cell>
        </row>
      </sheetData>
      <sheetData sheetId="6013">
        <row r="1">
          <cell r="J1">
            <v>1.7453292519943295E-2</v>
          </cell>
        </row>
      </sheetData>
      <sheetData sheetId="6014">
        <row r="1">
          <cell r="J1">
            <v>1.7453292519943295E-2</v>
          </cell>
        </row>
      </sheetData>
      <sheetData sheetId="6015">
        <row r="1">
          <cell r="J1">
            <v>1.7453292519943295E-2</v>
          </cell>
        </row>
      </sheetData>
      <sheetData sheetId="6016">
        <row r="1">
          <cell r="J1">
            <v>1.7453292519943295E-2</v>
          </cell>
        </row>
      </sheetData>
      <sheetData sheetId="6017">
        <row r="1">
          <cell r="J1">
            <v>1.7453292519943295E-2</v>
          </cell>
        </row>
      </sheetData>
      <sheetData sheetId="6018">
        <row r="1">
          <cell r="J1">
            <v>1.7453292519943295E-2</v>
          </cell>
        </row>
      </sheetData>
      <sheetData sheetId="6019">
        <row r="1">
          <cell r="J1">
            <v>1.7453292519943295E-2</v>
          </cell>
        </row>
      </sheetData>
      <sheetData sheetId="6020">
        <row r="1">
          <cell r="J1">
            <v>1.7453292519943295E-2</v>
          </cell>
        </row>
      </sheetData>
      <sheetData sheetId="6021">
        <row r="1">
          <cell r="J1">
            <v>1.7453292519943295E-2</v>
          </cell>
        </row>
      </sheetData>
      <sheetData sheetId="6022">
        <row r="1">
          <cell r="J1">
            <v>1.7453292519943295E-2</v>
          </cell>
        </row>
      </sheetData>
      <sheetData sheetId="6023">
        <row r="1">
          <cell r="J1">
            <v>1.7453292519943295E-2</v>
          </cell>
        </row>
      </sheetData>
      <sheetData sheetId="6024">
        <row r="1">
          <cell r="J1">
            <v>1.7453292519943295E-2</v>
          </cell>
        </row>
      </sheetData>
      <sheetData sheetId="6025">
        <row r="1">
          <cell r="J1">
            <v>1.7453292519943295E-2</v>
          </cell>
        </row>
      </sheetData>
      <sheetData sheetId="6026">
        <row r="1">
          <cell r="J1">
            <v>1.7453292519943295E-2</v>
          </cell>
        </row>
      </sheetData>
      <sheetData sheetId="6027">
        <row r="1">
          <cell r="J1">
            <v>1.7453292519943295E-2</v>
          </cell>
        </row>
      </sheetData>
      <sheetData sheetId="6028">
        <row r="1">
          <cell r="J1">
            <v>1.7453292519943295E-2</v>
          </cell>
        </row>
      </sheetData>
      <sheetData sheetId="6029">
        <row r="1">
          <cell r="J1">
            <v>1.7453292519943295E-2</v>
          </cell>
        </row>
      </sheetData>
      <sheetData sheetId="6030">
        <row r="1">
          <cell r="J1">
            <v>1.7453292519943295E-2</v>
          </cell>
        </row>
      </sheetData>
      <sheetData sheetId="6031">
        <row r="1">
          <cell r="J1">
            <v>1.7453292519943295E-2</v>
          </cell>
        </row>
      </sheetData>
      <sheetData sheetId="6032">
        <row r="1">
          <cell r="J1">
            <v>1.7453292519943295E-2</v>
          </cell>
        </row>
      </sheetData>
      <sheetData sheetId="6033">
        <row r="1">
          <cell r="J1">
            <v>1.7453292519943295E-2</v>
          </cell>
        </row>
      </sheetData>
      <sheetData sheetId="6034">
        <row r="1">
          <cell r="J1">
            <v>1.7453292519943295E-2</v>
          </cell>
        </row>
      </sheetData>
      <sheetData sheetId="6035">
        <row r="1">
          <cell r="J1">
            <v>1.7453292519943295E-2</v>
          </cell>
        </row>
      </sheetData>
      <sheetData sheetId="6036">
        <row r="1">
          <cell r="J1">
            <v>1.7453292519943295E-2</v>
          </cell>
        </row>
      </sheetData>
      <sheetData sheetId="6037">
        <row r="1">
          <cell r="J1">
            <v>1.7453292519943295E-2</v>
          </cell>
        </row>
      </sheetData>
      <sheetData sheetId="6038">
        <row r="1">
          <cell r="J1">
            <v>1.7453292519943295E-2</v>
          </cell>
        </row>
      </sheetData>
      <sheetData sheetId="6039">
        <row r="1">
          <cell r="J1">
            <v>1.7453292519943295E-2</v>
          </cell>
        </row>
      </sheetData>
      <sheetData sheetId="6040">
        <row r="1">
          <cell r="J1">
            <v>1.7453292519943295E-2</v>
          </cell>
        </row>
      </sheetData>
      <sheetData sheetId="6041">
        <row r="1">
          <cell r="J1">
            <v>1.7453292519943295E-2</v>
          </cell>
        </row>
      </sheetData>
      <sheetData sheetId="6042">
        <row r="1">
          <cell r="J1">
            <v>1.7453292519943295E-2</v>
          </cell>
        </row>
      </sheetData>
      <sheetData sheetId="6043">
        <row r="1">
          <cell r="J1">
            <v>1.7453292519943295E-2</v>
          </cell>
        </row>
      </sheetData>
      <sheetData sheetId="6044">
        <row r="1">
          <cell r="J1">
            <v>1.7453292519943295E-2</v>
          </cell>
        </row>
      </sheetData>
      <sheetData sheetId="6045">
        <row r="1">
          <cell r="J1">
            <v>1.7453292519943295E-2</v>
          </cell>
        </row>
      </sheetData>
      <sheetData sheetId="6046">
        <row r="1">
          <cell r="J1">
            <v>1.7453292519943295E-2</v>
          </cell>
        </row>
      </sheetData>
      <sheetData sheetId="6047">
        <row r="1">
          <cell r="J1">
            <v>1.7453292519943295E-2</v>
          </cell>
        </row>
      </sheetData>
      <sheetData sheetId="6048">
        <row r="1">
          <cell r="J1">
            <v>1.7453292519943295E-2</v>
          </cell>
        </row>
      </sheetData>
      <sheetData sheetId="6049">
        <row r="1">
          <cell r="J1">
            <v>1.7453292519943295E-2</v>
          </cell>
        </row>
      </sheetData>
      <sheetData sheetId="6050">
        <row r="1">
          <cell r="J1">
            <v>1.7453292519943295E-2</v>
          </cell>
        </row>
      </sheetData>
      <sheetData sheetId="6051">
        <row r="1">
          <cell r="J1">
            <v>1.7453292519943295E-2</v>
          </cell>
        </row>
      </sheetData>
      <sheetData sheetId="6052">
        <row r="1">
          <cell r="J1">
            <v>1.7453292519943295E-2</v>
          </cell>
        </row>
      </sheetData>
      <sheetData sheetId="6053">
        <row r="1">
          <cell r="J1">
            <v>1.7453292519943295E-2</v>
          </cell>
        </row>
      </sheetData>
      <sheetData sheetId="6054">
        <row r="1">
          <cell r="J1">
            <v>1.7453292519943295E-2</v>
          </cell>
        </row>
      </sheetData>
      <sheetData sheetId="6055">
        <row r="1">
          <cell r="J1">
            <v>1.7453292519943295E-2</v>
          </cell>
        </row>
      </sheetData>
      <sheetData sheetId="6056">
        <row r="1">
          <cell r="J1">
            <v>1.7453292519943295E-2</v>
          </cell>
        </row>
      </sheetData>
      <sheetData sheetId="6057">
        <row r="1">
          <cell r="J1">
            <v>1.7453292519943295E-2</v>
          </cell>
        </row>
      </sheetData>
      <sheetData sheetId="6058">
        <row r="1">
          <cell r="J1">
            <v>1.7453292519943295E-2</v>
          </cell>
        </row>
      </sheetData>
      <sheetData sheetId="6059">
        <row r="1">
          <cell r="J1">
            <v>1.7453292519943295E-2</v>
          </cell>
        </row>
      </sheetData>
      <sheetData sheetId="6060">
        <row r="1">
          <cell r="J1">
            <v>1.7453292519943295E-2</v>
          </cell>
        </row>
      </sheetData>
      <sheetData sheetId="6061">
        <row r="1">
          <cell r="J1">
            <v>1.7453292519943295E-2</v>
          </cell>
        </row>
      </sheetData>
      <sheetData sheetId="6062">
        <row r="1">
          <cell r="J1">
            <v>1.7453292519943295E-2</v>
          </cell>
        </row>
      </sheetData>
      <sheetData sheetId="6063">
        <row r="1">
          <cell r="J1">
            <v>1.7453292519943295E-2</v>
          </cell>
        </row>
      </sheetData>
      <sheetData sheetId="6064">
        <row r="1">
          <cell r="J1">
            <v>1.7453292519943295E-2</v>
          </cell>
        </row>
      </sheetData>
      <sheetData sheetId="6065">
        <row r="1">
          <cell r="J1">
            <v>1.7453292519943295E-2</v>
          </cell>
        </row>
      </sheetData>
      <sheetData sheetId="6066">
        <row r="1">
          <cell r="J1">
            <v>1.7453292519943295E-2</v>
          </cell>
        </row>
      </sheetData>
      <sheetData sheetId="6067">
        <row r="1">
          <cell r="J1">
            <v>1.7453292519943295E-2</v>
          </cell>
        </row>
      </sheetData>
      <sheetData sheetId="6068">
        <row r="1">
          <cell r="J1">
            <v>1.7453292519943295E-2</v>
          </cell>
        </row>
      </sheetData>
      <sheetData sheetId="6069">
        <row r="1">
          <cell r="J1">
            <v>1.7453292519943295E-2</v>
          </cell>
        </row>
      </sheetData>
      <sheetData sheetId="6070">
        <row r="1">
          <cell r="J1">
            <v>1.7453292519943295E-2</v>
          </cell>
        </row>
      </sheetData>
      <sheetData sheetId="6071">
        <row r="1">
          <cell r="J1">
            <v>1.7453292519943295E-2</v>
          </cell>
        </row>
      </sheetData>
      <sheetData sheetId="6072">
        <row r="1">
          <cell r="J1">
            <v>1.7453292519943295E-2</v>
          </cell>
        </row>
      </sheetData>
      <sheetData sheetId="6073">
        <row r="1">
          <cell r="J1">
            <v>1.7453292519943295E-2</v>
          </cell>
        </row>
      </sheetData>
      <sheetData sheetId="6074">
        <row r="1">
          <cell r="J1">
            <v>1.7453292519943295E-2</v>
          </cell>
        </row>
      </sheetData>
      <sheetData sheetId="6075">
        <row r="1">
          <cell r="J1">
            <v>1.7453292519943295E-2</v>
          </cell>
        </row>
      </sheetData>
      <sheetData sheetId="6076">
        <row r="1">
          <cell r="J1">
            <v>1.7453292519943295E-2</v>
          </cell>
        </row>
      </sheetData>
      <sheetData sheetId="6077">
        <row r="1">
          <cell r="J1">
            <v>1.7453292519943295E-2</v>
          </cell>
        </row>
      </sheetData>
      <sheetData sheetId="6078">
        <row r="1">
          <cell r="J1">
            <v>1.7453292519943295E-2</v>
          </cell>
        </row>
      </sheetData>
      <sheetData sheetId="6079">
        <row r="1">
          <cell r="J1">
            <v>1.7453292519943295E-2</v>
          </cell>
        </row>
      </sheetData>
      <sheetData sheetId="6080">
        <row r="1">
          <cell r="J1">
            <v>1.7453292519943295E-2</v>
          </cell>
        </row>
      </sheetData>
      <sheetData sheetId="6081">
        <row r="1">
          <cell r="J1">
            <v>1.7453292519943295E-2</v>
          </cell>
        </row>
      </sheetData>
      <sheetData sheetId="6082">
        <row r="1">
          <cell r="J1">
            <v>1.7453292519943295E-2</v>
          </cell>
        </row>
      </sheetData>
      <sheetData sheetId="6083">
        <row r="1">
          <cell r="J1">
            <v>1.7453292519943295E-2</v>
          </cell>
        </row>
      </sheetData>
      <sheetData sheetId="6084">
        <row r="1">
          <cell r="J1">
            <v>1.7453292519943295E-2</v>
          </cell>
        </row>
      </sheetData>
      <sheetData sheetId="6085">
        <row r="1">
          <cell r="J1">
            <v>1.7453292519943295E-2</v>
          </cell>
        </row>
      </sheetData>
      <sheetData sheetId="6086">
        <row r="1">
          <cell r="J1">
            <v>1.7453292519943295E-2</v>
          </cell>
        </row>
      </sheetData>
      <sheetData sheetId="6087">
        <row r="1">
          <cell r="J1">
            <v>1.7453292519943295E-2</v>
          </cell>
        </row>
      </sheetData>
      <sheetData sheetId="6088">
        <row r="1">
          <cell r="J1">
            <v>1.7453292519943295E-2</v>
          </cell>
        </row>
      </sheetData>
      <sheetData sheetId="6089">
        <row r="1">
          <cell r="J1">
            <v>1.7453292519943295E-2</v>
          </cell>
        </row>
      </sheetData>
      <sheetData sheetId="6090">
        <row r="1">
          <cell r="J1">
            <v>1.7453292519943295E-2</v>
          </cell>
        </row>
      </sheetData>
      <sheetData sheetId="6091">
        <row r="1">
          <cell r="J1">
            <v>1.7453292519943295E-2</v>
          </cell>
        </row>
      </sheetData>
      <sheetData sheetId="6092">
        <row r="1">
          <cell r="J1">
            <v>1.7453292519943295E-2</v>
          </cell>
        </row>
      </sheetData>
      <sheetData sheetId="6093">
        <row r="1">
          <cell r="J1">
            <v>1.7453292519943295E-2</v>
          </cell>
        </row>
      </sheetData>
      <sheetData sheetId="6094">
        <row r="1">
          <cell r="J1">
            <v>1.7453292519943295E-2</v>
          </cell>
        </row>
      </sheetData>
      <sheetData sheetId="6095">
        <row r="1">
          <cell r="J1">
            <v>1.7453292519943295E-2</v>
          </cell>
        </row>
      </sheetData>
      <sheetData sheetId="6096">
        <row r="1">
          <cell r="J1">
            <v>1.7453292519943295E-2</v>
          </cell>
        </row>
      </sheetData>
      <sheetData sheetId="6097">
        <row r="1">
          <cell r="J1">
            <v>1.7453292519943295E-2</v>
          </cell>
        </row>
      </sheetData>
      <sheetData sheetId="6098">
        <row r="1">
          <cell r="J1">
            <v>1.7453292519943295E-2</v>
          </cell>
        </row>
      </sheetData>
      <sheetData sheetId="6099">
        <row r="1">
          <cell r="J1">
            <v>1.7453292519943295E-2</v>
          </cell>
        </row>
      </sheetData>
      <sheetData sheetId="6100">
        <row r="1">
          <cell r="J1">
            <v>1.7453292519943295E-2</v>
          </cell>
        </row>
      </sheetData>
      <sheetData sheetId="6101">
        <row r="1">
          <cell r="J1">
            <v>1.7453292519943295E-2</v>
          </cell>
        </row>
      </sheetData>
      <sheetData sheetId="6102">
        <row r="1">
          <cell r="J1">
            <v>1.7453292519943295E-2</v>
          </cell>
        </row>
      </sheetData>
      <sheetData sheetId="6103">
        <row r="1">
          <cell r="J1">
            <v>1.7453292519943295E-2</v>
          </cell>
        </row>
      </sheetData>
      <sheetData sheetId="6104">
        <row r="1">
          <cell r="J1">
            <v>1.7453292519943295E-2</v>
          </cell>
        </row>
      </sheetData>
      <sheetData sheetId="6105">
        <row r="1">
          <cell r="J1">
            <v>1.7453292519943295E-2</v>
          </cell>
        </row>
      </sheetData>
      <sheetData sheetId="6106">
        <row r="1">
          <cell r="J1">
            <v>1.7453292519943295E-2</v>
          </cell>
        </row>
      </sheetData>
      <sheetData sheetId="6107">
        <row r="1">
          <cell r="J1">
            <v>1.7453292519943295E-2</v>
          </cell>
        </row>
      </sheetData>
      <sheetData sheetId="6108">
        <row r="1">
          <cell r="J1">
            <v>1.7453292519943295E-2</v>
          </cell>
        </row>
      </sheetData>
      <sheetData sheetId="6109">
        <row r="1">
          <cell r="J1">
            <v>1.7453292519943295E-2</v>
          </cell>
        </row>
      </sheetData>
      <sheetData sheetId="6110">
        <row r="1">
          <cell r="J1">
            <v>1.7453292519943295E-2</v>
          </cell>
        </row>
      </sheetData>
      <sheetData sheetId="6111">
        <row r="1">
          <cell r="J1">
            <v>1.7453292519943295E-2</v>
          </cell>
        </row>
      </sheetData>
      <sheetData sheetId="6112">
        <row r="1">
          <cell r="J1">
            <v>1.7453292519943295E-2</v>
          </cell>
        </row>
      </sheetData>
      <sheetData sheetId="6113">
        <row r="1">
          <cell r="J1">
            <v>1.7453292519943295E-2</v>
          </cell>
        </row>
      </sheetData>
      <sheetData sheetId="6114">
        <row r="1">
          <cell r="J1">
            <v>1.7453292519943295E-2</v>
          </cell>
        </row>
      </sheetData>
      <sheetData sheetId="6115">
        <row r="1">
          <cell r="J1">
            <v>1.7453292519943295E-2</v>
          </cell>
        </row>
      </sheetData>
      <sheetData sheetId="6116">
        <row r="1">
          <cell r="J1">
            <v>1.7453292519943295E-2</v>
          </cell>
        </row>
      </sheetData>
      <sheetData sheetId="6117">
        <row r="1">
          <cell r="J1">
            <v>1.7453292519943295E-2</v>
          </cell>
        </row>
      </sheetData>
      <sheetData sheetId="6118">
        <row r="1">
          <cell r="J1">
            <v>1.7453292519943295E-2</v>
          </cell>
        </row>
      </sheetData>
      <sheetData sheetId="6119">
        <row r="1">
          <cell r="J1">
            <v>1.7453292519943295E-2</v>
          </cell>
        </row>
      </sheetData>
      <sheetData sheetId="6120">
        <row r="1">
          <cell r="J1">
            <v>1.7453292519943295E-2</v>
          </cell>
        </row>
      </sheetData>
      <sheetData sheetId="6121">
        <row r="1">
          <cell r="J1">
            <v>1.7453292519943295E-2</v>
          </cell>
        </row>
      </sheetData>
      <sheetData sheetId="6122">
        <row r="1">
          <cell r="J1">
            <v>1.7453292519943295E-2</v>
          </cell>
        </row>
      </sheetData>
      <sheetData sheetId="6123">
        <row r="1">
          <cell r="J1">
            <v>1.7453292519943295E-2</v>
          </cell>
        </row>
      </sheetData>
      <sheetData sheetId="6124">
        <row r="1">
          <cell r="J1">
            <v>1.7453292519943295E-2</v>
          </cell>
        </row>
      </sheetData>
      <sheetData sheetId="6125">
        <row r="1">
          <cell r="J1">
            <v>1.7453292519943295E-2</v>
          </cell>
        </row>
      </sheetData>
      <sheetData sheetId="6126">
        <row r="1">
          <cell r="J1">
            <v>1.7453292519943295E-2</v>
          </cell>
        </row>
      </sheetData>
      <sheetData sheetId="6127">
        <row r="1">
          <cell r="J1">
            <v>1.7453292519943295E-2</v>
          </cell>
        </row>
      </sheetData>
      <sheetData sheetId="6128">
        <row r="1">
          <cell r="J1">
            <v>1.7453292519943295E-2</v>
          </cell>
        </row>
      </sheetData>
      <sheetData sheetId="6129">
        <row r="1">
          <cell r="J1">
            <v>1.7453292519943295E-2</v>
          </cell>
        </row>
      </sheetData>
      <sheetData sheetId="6130">
        <row r="1">
          <cell r="J1">
            <v>1.7453292519943295E-2</v>
          </cell>
        </row>
      </sheetData>
      <sheetData sheetId="6131">
        <row r="1">
          <cell r="J1">
            <v>1.7453292519943295E-2</v>
          </cell>
        </row>
      </sheetData>
      <sheetData sheetId="6132">
        <row r="1">
          <cell r="J1">
            <v>1.7453292519943295E-2</v>
          </cell>
        </row>
      </sheetData>
      <sheetData sheetId="6133">
        <row r="1">
          <cell r="J1">
            <v>1.7453292519943295E-2</v>
          </cell>
        </row>
      </sheetData>
      <sheetData sheetId="6134">
        <row r="1">
          <cell r="J1">
            <v>1.7453292519943295E-2</v>
          </cell>
        </row>
      </sheetData>
      <sheetData sheetId="6135">
        <row r="1">
          <cell r="J1">
            <v>1.7453292519943295E-2</v>
          </cell>
        </row>
      </sheetData>
      <sheetData sheetId="6136">
        <row r="1">
          <cell r="J1">
            <v>1.7453292519943295E-2</v>
          </cell>
        </row>
      </sheetData>
      <sheetData sheetId="6137">
        <row r="1">
          <cell r="J1">
            <v>1.7453292519943295E-2</v>
          </cell>
        </row>
      </sheetData>
      <sheetData sheetId="6138">
        <row r="1">
          <cell r="J1">
            <v>1.7453292519943295E-2</v>
          </cell>
        </row>
      </sheetData>
      <sheetData sheetId="6139">
        <row r="1">
          <cell r="J1">
            <v>1.7453292519943295E-2</v>
          </cell>
        </row>
      </sheetData>
      <sheetData sheetId="6140">
        <row r="1">
          <cell r="J1">
            <v>1.7453292519943295E-2</v>
          </cell>
        </row>
      </sheetData>
      <sheetData sheetId="6141">
        <row r="1">
          <cell r="J1">
            <v>1.7453292519943295E-2</v>
          </cell>
        </row>
      </sheetData>
      <sheetData sheetId="6142">
        <row r="1">
          <cell r="J1">
            <v>1.7453292519943295E-2</v>
          </cell>
        </row>
      </sheetData>
      <sheetData sheetId="6143">
        <row r="1">
          <cell r="J1">
            <v>1.7453292519943295E-2</v>
          </cell>
        </row>
      </sheetData>
      <sheetData sheetId="6144">
        <row r="1">
          <cell r="J1">
            <v>1.7453292519943295E-2</v>
          </cell>
        </row>
      </sheetData>
      <sheetData sheetId="6145">
        <row r="1">
          <cell r="J1">
            <v>1.7453292519943295E-2</v>
          </cell>
        </row>
      </sheetData>
      <sheetData sheetId="6146">
        <row r="1">
          <cell r="J1">
            <v>1.7453292519943295E-2</v>
          </cell>
        </row>
      </sheetData>
      <sheetData sheetId="6147">
        <row r="1">
          <cell r="J1">
            <v>1.7453292519943295E-2</v>
          </cell>
        </row>
      </sheetData>
      <sheetData sheetId="6148">
        <row r="1">
          <cell r="J1">
            <v>1.7453292519943295E-2</v>
          </cell>
        </row>
      </sheetData>
      <sheetData sheetId="6149">
        <row r="1">
          <cell r="J1">
            <v>1.7453292519943295E-2</v>
          </cell>
        </row>
      </sheetData>
      <sheetData sheetId="6150">
        <row r="1">
          <cell r="J1">
            <v>1.7453292519943295E-2</v>
          </cell>
        </row>
      </sheetData>
      <sheetData sheetId="6151">
        <row r="1">
          <cell r="J1">
            <v>1.7453292519943295E-2</v>
          </cell>
        </row>
      </sheetData>
      <sheetData sheetId="6152">
        <row r="1">
          <cell r="J1">
            <v>1.7453292519943295E-2</v>
          </cell>
        </row>
      </sheetData>
      <sheetData sheetId="6153">
        <row r="1">
          <cell r="J1">
            <v>1.7453292519943295E-2</v>
          </cell>
        </row>
      </sheetData>
      <sheetData sheetId="6154">
        <row r="1">
          <cell r="J1">
            <v>1.7453292519943295E-2</v>
          </cell>
        </row>
      </sheetData>
      <sheetData sheetId="6155">
        <row r="1">
          <cell r="J1">
            <v>1.7453292519943295E-2</v>
          </cell>
        </row>
      </sheetData>
      <sheetData sheetId="6156">
        <row r="1">
          <cell r="J1">
            <v>1.7453292519943295E-2</v>
          </cell>
        </row>
      </sheetData>
      <sheetData sheetId="6157">
        <row r="1">
          <cell r="J1">
            <v>1.7453292519943295E-2</v>
          </cell>
        </row>
      </sheetData>
      <sheetData sheetId="6158">
        <row r="1">
          <cell r="J1">
            <v>1.7453292519943295E-2</v>
          </cell>
        </row>
      </sheetData>
      <sheetData sheetId="6159">
        <row r="1">
          <cell r="J1">
            <v>1.7453292519943295E-2</v>
          </cell>
        </row>
      </sheetData>
      <sheetData sheetId="6160">
        <row r="1">
          <cell r="J1">
            <v>1.7453292519943295E-2</v>
          </cell>
        </row>
      </sheetData>
      <sheetData sheetId="6161">
        <row r="1">
          <cell r="J1">
            <v>1.7453292519943295E-2</v>
          </cell>
        </row>
      </sheetData>
      <sheetData sheetId="6162">
        <row r="1">
          <cell r="J1">
            <v>1.7453292519943295E-2</v>
          </cell>
        </row>
      </sheetData>
      <sheetData sheetId="6163">
        <row r="1">
          <cell r="J1">
            <v>1.7453292519943295E-2</v>
          </cell>
        </row>
      </sheetData>
      <sheetData sheetId="6164">
        <row r="1">
          <cell r="J1">
            <v>1.7453292519943295E-2</v>
          </cell>
        </row>
      </sheetData>
      <sheetData sheetId="6165">
        <row r="1">
          <cell r="J1">
            <v>1.7453292519943295E-2</v>
          </cell>
        </row>
      </sheetData>
      <sheetData sheetId="6166">
        <row r="1">
          <cell r="J1">
            <v>1.7453292519943295E-2</v>
          </cell>
        </row>
      </sheetData>
      <sheetData sheetId="6167">
        <row r="1">
          <cell r="J1">
            <v>1.7453292519943295E-2</v>
          </cell>
        </row>
      </sheetData>
      <sheetData sheetId="6168">
        <row r="1">
          <cell r="J1">
            <v>1.7453292519943295E-2</v>
          </cell>
        </row>
      </sheetData>
      <sheetData sheetId="6169">
        <row r="1">
          <cell r="J1">
            <v>1.7453292519943295E-2</v>
          </cell>
        </row>
      </sheetData>
      <sheetData sheetId="6170">
        <row r="1">
          <cell r="J1">
            <v>1.7453292519943295E-2</v>
          </cell>
        </row>
      </sheetData>
      <sheetData sheetId="6171">
        <row r="1">
          <cell r="J1">
            <v>1.7453292519943295E-2</v>
          </cell>
        </row>
      </sheetData>
      <sheetData sheetId="6172">
        <row r="1">
          <cell r="J1">
            <v>1.7453292519943295E-2</v>
          </cell>
        </row>
      </sheetData>
      <sheetData sheetId="6173">
        <row r="1">
          <cell r="J1">
            <v>1.7453292519943295E-2</v>
          </cell>
        </row>
      </sheetData>
      <sheetData sheetId="6174">
        <row r="1">
          <cell r="J1">
            <v>1.7453292519943295E-2</v>
          </cell>
        </row>
      </sheetData>
      <sheetData sheetId="6175">
        <row r="1">
          <cell r="J1">
            <v>1.7453292519943295E-2</v>
          </cell>
        </row>
      </sheetData>
      <sheetData sheetId="6176">
        <row r="1">
          <cell r="J1">
            <v>1.7453292519943295E-2</v>
          </cell>
        </row>
      </sheetData>
      <sheetData sheetId="6177">
        <row r="1">
          <cell r="J1">
            <v>1.7453292519943295E-2</v>
          </cell>
        </row>
      </sheetData>
      <sheetData sheetId="6178">
        <row r="1">
          <cell r="J1">
            <v>1.7453292519943295E-2</v>
          </cell>
        </row>
      </sheetData>
      <sheetData sheetId="6179">
        <row r="1">
          <cell r="J1">
            <v>1.7453292519943295E-2</v>
          </cell>
        </row>
      </sheetData>
      <sheetData sheetId="6180">
        <row r="1">
          <cell r="J1">
            <v>1.7453292519943295E-2</v>
          </cell>
        </row>
      </sheetData>
      <sheetData sheetId="6181">
        <row r="1">
          <cell r="J1">
            <v>1.7453292519943295E-2</v>
          </cell>
        </row>
      </sheetData>
      <sheetData sheetId="6182">
        <row r="1">
          <cell r="J1">
            <v>1.7453292519943295E-2</v>
          </cell>
        </row>
      </sheetData>
      <sheetData sheetId="6183">
        <row r="1">
          <cell r="J1">
            <v>1.7453292519943295E-2</v>
          </cell>
        </row>
      </sheetData>
      <sheetData sheetId="6184">
        <row r="1">
          <cell r="J1">
            <v>1.7453292519943295E-2</v>
          </cell>
        </row>
      </sheetData>
      <sheetData sheetId="6185">
        <row r="1">
          <cell r="J1">
            <v>1.7453292519943295E-2</v>
          </cell>
        </row>
      </sheetData>
      <sheetData sheetId="6186">
        <row r="1">
          <cell r="J1">
            <v>1.7453292519943295E-2</v>
          </cell>
        </row>
      </sheetData>
      <sheetData sheetId="6187">
        <row r="1">
          <cell r="J1">
            <v>1.7453292519943295E-2</v>
          </cell>
        </row>
      </sheetData>
      <sheetData sheetId="6188">
        <row r="1">
          <cell r="J1">
            <v>1.7453292519943295E-2</v>
          </cell>
        </row>
      </sheetData>
      <sheetData sheetId="6189">
        <row r="1">
          <cell r="J1">
            <v>1.7453292519943295E-2</v>
          </cell>
        </row>
      </sheetData>
      <sheetData sheetId="6190">
        <row r="1">
          <cell r="J1">
            <v>1.7453292519943295E-2</v>
          </cell>
        </row>
      </sheetData>
      <sheetData sheetId="6191">
        <row r="1">
          <cell r="J1">
            <v>1.7453292519943295E-2</v>
          </cell>
        </row>
      </sheetData>
      <sheetData sheetId="6192">
        <row r="1">
          <cell r="J1">
            <v>1.7453292519943295E-2</v>
          </cell>
        </row>
      </sheetData>
      <sheetData sheetId="6193">
        <row r="1">
          <cell r="J1">
            <v>1.7453292519943295E-2</v>
          </cell>
        </row>
      </sheetData>
      <sheetData sheetId="6194">
        <row r="1">
          <cell r="J1">
            <v>1.7453292519943295E-2</v>
          </cell>
        </row>
      </sheetData>
      <sheetData sheetId="6195">
        <row r="1">
          <cell r="J1">
            <v>1.7453292519943295E-2</v>
          </cell>
        </row>
      </sheetData>
      <sheetData sheetId="6196">
        <row r="1">
          <cell r="J1">
            <v>1.7453292519943295E-2</v>
          </cell>
        </row>
      </sheetData>
      <sheetData sheetId="6197">
        <row r="1">
          <cell r="J1">
            <v>1.7453292519943295E-2</v>
          </cell>
        </row>
      </sheetData>
      <sheetData sheetId="6198">
        <row r="1">
          <cell r="J1">
            <v>1.7453292519943295E-2</v>
          </cell>
        </row>
      </sheetData>
      <sheetData sheetId="6199">
        <row r="1">
          <cell r="J1">
            <v>1.7453292519943295E-2</v>
          </cell>
        </row>
      </sheetData>
      <sheetData sheetId="6200">
        <row r="1">
          <cell r="J1">
            <v>1.7453292519943295E-2</v>
          </cell>
        </row>
      </sheetData>
      <sheetData sheetId="6201">
        <row r="1">
          <cell r="J1">
            <v>1.7453292519943295E-2</v>
          </cell>
        </row>
      </sheetData>
      <sheetData sheetId="6202">
        <row r="1">
          <cell r="J1">
            <v>1.7453292519943295E-2</v>
          </cell>
        </row>
      </sheetData>
      <sheetData sheetId="6203">
        <row r="1">
          <cell r="J1">
            <v>1.7453292519943295E-2</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ow r="1">
          <cell r="J1">
            <v>1.7453292519943295E-2</v>
          </cell>
        </row>
      </sheetData>
      <sheetData sheetId="6208">
        <row r="1">
          <cell r="J1">
            <v>1.7453292519943295E-2</v>
          </cell>
        </row>
      </sheetData>
      <sheetData sheetId="6209">
        <row r="1">
          <cell r="J1">
            <v>1.7453292519943295E-2</v>
          </cell>
        </row>
      </sheetData>
      <sheetData sheetId="6210">
        <row r="1">
          <cell r="J1">
            <v>1.7453292519943295E-2</v>
          </cell>
        </row>
      </sheetData>
      <sheetData sheetId="6211">
        <row r="1">
          <cell r="J1">
            <v>1.7453292519943295E-2</v>
          </cell>
        </row>
      </sheetData>
      <sheetData sheetId="6212">
        <row r="1">
          <cell r="J1">
            <v>1.7453292519943295E-2</v>
          </cell>
        </row>
      </sheetData>
      <sheetData sheetId="6213">
        <row r="1">
          <cell r="J1">
            <v>1.7453292519943295E-2</v>
          </cell>
        </row>
      </sheetData>
      <sheetData sheetId="6214">
        <row r="1">
          <cell r="J1">
            <v>1.7453292519943295E-2</v>
          </cell>
        </row>
      </sheetData>
      <sheetData sheetId="6215">
        <row r="1">
          <cell r="J1">
            <v>1.7453292519943295E-2</v>
          </cell>
        </row>
      </sheetData>
      <sheetData sheetId="6216">
        <row r="1">
          <cell r="J1">
            <v>1.7453292519943295E-2</v>
          </cell>
        </row>
      </sheetData>
      <sheetData sheetId="6217">
        <row r="1">
          <cell r="J1">
            <v>1.7453292519943295E-2</v>
          </cell>
        </row>
      </sheetData>
      <sheetData sheetId="6218">
        <row r="1">
          <cell r="J1">
            <v>1.7453292519943295E-2</v>
          </cell>
        </row>
      </sheetData>
      <sheetData sheetId="6219">
        <row r="1">
          <cell r="J1">
            <v>1.7453292519943295E-2</v>
          </cell>
        </row>
      </sheetData>
      <sheetData sheetId="6220">
        <row r="1">
          <cell r="J1">
            <v>1.7453292519943295E-2</v>
          </cell>
        </row>
      </sheetData>
      <sheetData sheetId="6221">
        <row r="1">
          <cell r="J1">
            <v>1.7453292519943295E-2</v>
          </cell>
        </row>
      </sheetData>
      <sheetData sheetId="6222">
        <row r="1">
          <cell r="J1">
            <v>1.7453292519943295E-2</v>
          </cell>
        </row>
      </sheetData>
      <sheetData sheetId="6223">
        <row r="1">
          <cell r="J1">
            <v>1.7453292519943295E-2</v>
          </cell>
        </row>
      </sheetData>
      <sheetData sheetId="6224">
        <row r="1">
          <cell r="J1">
            <v>1.7453292519943295E-2</v>
          </cell>
        </row>
      </sheetData>
      <sheetData sheetId="6225">
        <row r="1">
          <cell r="J1">
            <v>1.7453292519943295E-2</v>
          </cell>
        </row>
      </sheetData>
      <sheetData sheetId="6226">
        <row r="1">
          <cell r="J1">
            <v>1.7453292519943295E-2</v>
          </cell>
        </row>
      </sheetData>
      <sheetData sheetId="6227">
        <row r="1">
          <cell r="J1">
            <v>1.7453292519943295E-2</v>
          </cell>
        </row>
      </sheetData>
      <sheetData sheetId="6228">
        <row r="1">
          <cell r="J1">
            <v>1.7453292519943295E-2</v>
          </cell>
        </row>
      </sheetData>
      <sheetData sheetId="6229">
        <row r="1">
          <cell r="J1">
            <v>1.7453292519943295E-2</v>
          </cell>
        </row>
      </sheetData>
      <sheetData sheetId="6230">
        <row r="1">
          <cell r="J1">
            <v>1.7453292519943295E-2</v>
          </cell>
        </row>
      </sheetData>
      <sheetData sheetId="6231">
        <row r="1">
          <cell r="J1">
            <v>1.7453292519943295E-2</v>
          </cell>
        </row>
      </sheetData>
      <sheetData sheetId="6232">
        <row r="1">
          <cell r="J1">
            <v>1.7453292519943295E-2</v>
          </cell>
        </row>
      </sheetData>
      <sheetData sheetId="6233">
        <row r="1">
          <cell r="J1">
            <v>1.7453292519943295E-2</v>
          </cell>
        </row>
      </sheetData>
      <sheetData sheetId="6234">
        <row r="1">
          <cell r="J1">
            <v>1.7453292519943295E-2</v>
          </cell>
        </row>
      </sheetData>
      <sheetData sheetId="6235">
        <row r="1">
          <cell r="J1">
            <v>1.7453292519943295E-2</v>
          </cell>
        </row>
      </sheetData>
      <sheetData sheetId="6236">
        <row r="1">
          <cell r="J1">
            <v>1.7453292519943295E-2</v>
          </cell>
        </row>
      </sheetData>
      <sheetData sheetId="6237">
        <row r="1">
          <cell r="J1">
            <v>1.7453292519943295E-2</v>
          </cell>
        </row>
      </sheetData>
      <sheetData sheetId="6238">
        <row r="1">
          <cell r="J1">
            <v>1.7453292519943295E-2</v>
          </cell>
        </row>
      </sheetData>
      <sheetData sheetId="6239">
        <row r="1">
          <cell r="J1">
            <v>1.7453292519943295E-2</v>
          </cell>
        </row>
      </sheetData>
      <sheetData sheetId="6240">
        <row r="1">
          <cell r="J1">
            <v>1.7453292519943295E-2</v>
          </cell>
        </row>
      </sheetData>
      <sheetData sheetId="6241">
        <row r="1">
          <cell r="J1">
            <v>1.7453292519943295E-2</v>
          </cell>
        </row>
      </sheetData>
      <sheetData sheetId="6242">
        <row r="1">
          <cell r="J1">
            <v>1.7453292519943295E-2</v>
          </cell>
        </row>
      </sheetData>
      <sheetData sheetId="6243">
        <row r="1">
          <cell r="J1">
            <v>1.7453292519943295E-2</v>
          </cell>
        </row>
      </sheetData>
      <sheetData sheetId="6244">
        <row r="1">
          <cell r="J1">
            <v>1.7453292519943295E-2</v>
          </cell>
        </row>
      </sheetData>
      <sheetData sheetId="6245">
        <row r="1">
          <cell r="J1">
            <v>1.7453292519943295E-2</v>
          </cell>
        </row>
      </sheetData>
      <sheetData sheetId="6246">
        <row r="1">
          <cell r="J1">
            <v>1.7453292519943295E-2</v>
          </cell>
        </row>
      </sheetData>
      <sheetData sheetId="6247">
        <row r="1">
          <cell r="J1">
            <v>1.7453292519943295E-2</v>
          </cell>
        </row>
      </sheetData>
      <sheetData sheetId="6248">
        <row r="1">
          <cell r="J1">
            <v>1.7453292519943295E-2</v>
          </cell>
        </row>
      </sheetData>
      <sheetData sheetId="6249">
        <row r="1">
          <cell r="J1">
            <v>1.7453292519943295E-2</v>
          </cell>
        </row>
      </sheetData>
      <sheetData sheetId="6250">
        <row r="1">
          <cell r="J1">
            <v>1.7453292519943295E-2</v>
          </cell>
        </row>
      </sheetData>
      <sheetData sheetId="6251">
        <row r="1">
          <cell r="J1">
            <v>1.7453292519943295E-2</v>
          </cell>
        </row>
      </sheetData>
      <sheetData sheetId="6252">
        <row r="1">
          <cell r="J1">
            <v>1.7453292519943295E-2</v>
          </cell>
        </row>
      </sheetData>
      <sheetData sheetId="6253">
        <row r="1">
          <cell r="J1">
            <v>1.7453292519943295E-2</v>
          </cell>
        </row>
      </sheetData>
      <sheetData sheetId="6254">
        <row r="1">
          <cell r="J1">
            <v>1.7453292519943295E-2</v>
          </cell>
        </row>
      </sheetData>
      <sheetData sheetId="6255">
        <row r="1">
          <cell r="J1">
            <v>1.7453292519943295E-2</v>
          </cell>
        </row>
      </sheetData>
      <sheetData sheetId="6256">
        <row r="1">
          <cell r="J1">
            <v>1.7453292519943295E-2</v>
          </cell>
        </row>
      </sheetData>
      <sheetData sheetId="6257">
        <row r="1">
          <cell r="J1">
            <v>1.7453292519943295E-2</v>
          </cell>
        </row>
      </sheetData>
      <sheetData sheetId="6258">
        <row r="1">
          <cell r="J1">
            <v>1.7453292519943295E-2</v>
          </cell>
        </row>
      </sheetData>
      <sheetData sheetId="6259">
        <row r="1">
          <cell r="J1">
            <v>1.7453292519943295E-2</v>
          </cell>
        </row>
      </sheetData>
      <sheetData sheetId="6260">
        <row r="1">
          <cell r="J1">
            <v>1.7453292519943295E-2</v>
          </cell>
        </row>
      </sheetData>
      <sheetData sheetId="6261">
        <row r="1">
          <cell r="J1">
            <v>1.7453292519943295E-2</v>
          </cell>
        </row>
      </sheetData>
      <sheetData sheetId="6262">
        <row r="1">
          <cell r="J1">
            <v>1.7453292519943295E-2</v>
          </cell>
        </row>
      </sheetData>
      <sheetData sheetId="6263">
        <row r="1">
          <cell r="J1">
            <v>1.7453292519943295E-2</v>
          </cell>
        </row>
      </sheetData>
      <sheetData sheetId="6264">
        <row r="1">
          <cell r="J1">
            <v>1.7453292519943295E-2</v>
          </cell>
        </row>
      </sheetData>
      <sheetData sheetId="6265">
        <row r="1">
          <cell r="J1">
            <v>1.7453292519943295E-2</v>
          </cell>
        </row>
      </sheetData>
      <sheetData sheetId="6266">
        <row r="1">
          <cell r="J1">
            <v>1.7453292519943295E-2</v>
          </cell>
        </row>
      </sheetData>
      <sheetData sheetId="6267">
        <row r="1">
          <cell r="J1">
            <v>1.7453292519943295E-2</v>
          </cell>
        </row>
      </sheetData>
      <sheetData sheetId="6268">
        <row r="1">
          <cell r="J1">
            <v>1.7453292519943295E-2</v>
          </cell>
        </row>
      </sheetData>
      <sheetData sheetId="6269">
        <row r="1">
          <cell r="J1">
            <v>1.7453292519943295E-2</v>
          </cell>
        </row>
      </sheetData>
      <sheetData sheetId="6270">
        <row r="1">
          <cell r="J1">
            <v>1.7453292519943295E-2</v>
          </cell>
        </row>
      </sheetData>
      <sheetData sheetId="6271">
        <row r="1">
          <cell r="J1">
            <v>1.7453292519943295E-2</v>
          </cell>
        </row>
      </sheetData>
      <sheetData sheetId="6272">
        <row r="1">
          <cell r="J1">
            <v>1.7453292519943295E-2</v>
          </cell>
        </row>
      </sheetData>
      <sheetData sheetId="6273">
        <row r="1">
          <cell r="J1">
            <v>1.7453292519943295E-2</v>
          </cell>
        </row>
      </sheetData>
      <sheetData sheetId="6274">
        <row r="1">
          <cell r="J1">
            <v>1.7453292519943295E-2</v>
          </cell>
        </row>
      </sheetData>
      <sheetData sheetId="6275">
        <row r="1">
          <cell r="J1">
            <v>1.7453292519943295E-2</v>
          </cell>
        </row>
      </sheetData>
      <sheetData sheetId="6276">
        <row r="1">
          <cell r="J1">
            <v>1.7453292519943295E-2</v>
          </cell>
        </row>
      </sheetData>
      <sheetData sheetId="6277">
        <row r="1">
          <cell r="J1">
            <v>1.7453292519943295E-2</v>
          </cell>
        </row>
      </sheetData>
      <sheetData sheetId="6278">
        <row r="1">
          <cell r="J1">
            <v>1.7453292519943295E-2</v>
          </cell>
        </row>
      </sheetData>
      <sheetData sheetId="6279">
        <row r="1">
          <cell r="J1">
            <v>1.7453292519943295E-2</v>
          </cell>
        </row>
      </sheetData>
      <sheetData sheetId="6280">
        <row r="1">
          <cell r="J1">
            <v>1.7453292519943295E-2</v>
          </cell>
        </row>
      </sheetData>
      <sheetData sheetId="6281">
        <row r="1">
          <cell r="J1">
            <v>1.7453292519943295E-2</v>
          </cell>
        </row>
      </sheetData>
      <sheetData sheetId="6282">
        <row r="1">
          <cell r="J1">
            <v>1.7453292519943295E-2</v>
          </cell>
        </row>
      </sheetData>
      <sheetData sheetId="6283">
        <row r="1">
          <cell r="J1">
            <v>1.7453292519943295E-2</v>
          </cell>
        </row>
      </sheetData>
      <sheetData sheetId="6284">
        <row r="1">
          <cell r="J1">
            <v>1.7453292519943295E-2</v>
          </cell>
        </row>
      </sheetData>
      <sheetData sheetId="6285">
        <row r="1">
          <cell r="J1">
            <v>1.7453292519943295E-2</v>
          </cell>
        </row>
      </sheetData>
      <sheetData sheetId="6286">
        <row r="1">
          <cell r="J1">
            <v>1.7453292519943295E-2</v>
          </cell>
        </row>
      </sheetData>
      <sheetData sheetId="6287">
        <row r="1">
          <cell r="J1">
            <v>1.7453292519943295E-2</v>
          </cell>
        </row>
      </sheetData>
      <sheetData sheetId="6288">
        <row r="1">
          <cell r="J1">
            <v>1.7453292519943295E-2</v>
          </cell>
        </row>
      </sheetData>
      <sheetData sheetId="6289">
        <row r="1">
          <cell r="J1">
            <v>1.7453292519943295E-2</v>
          </cell>
        </row>
      </sheetData>
      <sheetData sheetId="6290">
        <row r="1">
          <cell r="J1">
            <v>1.7453292519943295E-2</v>
          </cell>
        </row>
      </sheetData>
      <sheetData sheetId="6291">
        <row r="1">
          <cell r="J1">
            <v>1.7453292519943295E-2</v>
          </cell>
        </row>
      </sheetData>
      <sheetData sheetId="6292">
        <row r="1">
          <cell r="J1">
            <v>1.7453292519943295E-2</v>
          </cell>
        </row>
      </sheetData>
      <sheetData sheetId="6293">
        <row r="1">
          <cell r="J1">
            <v>1.7453292519943295E-2</v>
          </cell>
        </row>
      </sheetData>
      <sheetData sheetId="6294">
        <row r="1">
          <cell r="J1">
            <v>1.7453292519943295E-2</v>
          </cell>
        </row>
      </sheetData>
      <sheetData sheetId="6295">
        <row r="1">
          <cell r="J1">
            <v>1.7453292519943295E-2</v>
          </cell>
        </row>
      </sheetData>
      <sheetData sheetId="6296">
        <row r="1">
          <cell r="J1">
            <v>1.7453292519943295E-2</v>
          </cell>
        </row>
      </sheetData>
      <sheetData sheetId="6297">
        <row r="1">
          <cell r="J1">
            <v>1.7453292519943295E-2</v>
          </cell>
        </row>
      </sheetData>
      <sheetData sheetId="6298">
        <row r="1">
          <cell r="J1">
            <v>1.7453292519943295E-2</v>
          </cell>
        </row>
      </sheetData>
      <sheetData sheetId="6299">
        <row r="1">
          <cell r="J1">
            <v>1.7453292519943295E-2</v>
          </cell>
        </row>
      </sheetData>
      <sheetData sheetId="6300">
        <row r="1">
          <cell r="J1">
            <v>1.7453292519943295E-2</v>
          </cell>
        </row>
      </sheetData>
      <sheetData sheetId="6301">
        <row r="1">
          <cell r="J1">
            <v>1.7453292519943295E-2</v>
          </cell>
        </row>
      </sheetData>
      <sheetData sheetId="6302">
        <row r="1">
          <cell r="J1">
            <v>1.7453292519943295E-2</v>
          </cell>
        </row>
      </sheetData>
      <sheetData sheetId="6303">
        <row r="1">
          <cell r="J1">
            <v>1.7453292519943295E-2</v>
          </cell>
        </row>
      </sheetData>
      <sheetData sheetId="6304">
        <row r="1">
          <cell r="J1">
            <v>1.7453292519943295E-2</v>
          </cell>
        </row>
      </sheetData>
      <sheetData sheetId="6305">
        <row r="1">
          <cell r="J1">
            <v>1.7453292519943295E-2</v>
          </cell>
        </row>
      </sheetData>
      <sheetData sheetId="6306">
        <row r="1">
          <cell r="J1">
            <v>1.7453292519943295E-2</v>
          </cell>
        </row>
      </sheetData>
      <sheetData sheetId="6307">
        <row r="1">
          <cell r="J1">
            <v>1.7453292519943295E-2</v>
          </cell>
        </row>
      </sheetData>
      <sheetData sheetId="6308">
        <row r="1">
          <cell r="J1">
            <v>1.7453292519943295E-2</v>
          </cell>
        </row>
      </sheetData>
      <sheetData sheetId="6309">
        <row r="1">
          <cell r="J1">
            <v>1.7453292519943295E-2</v>
          </cell>
        </row>
      </sheetData>
      <sheetData sheetId="6310">
        <row r="1">
          <cell r="J1">
            <v>1.7453292519943295E-2</v>
          </cell>
        </row>
      </sheetData>
      <sheetData sheetId="6311">
        <row r="1">
          <cell r="J1">
            <v>1.7453292519943295E-2</v>
          </cell>
        </row>
      </sheetData>
      <sheetData sheetId="6312">
        <row r="1">
          <cell r="J1">
            <v>1.7453292519943295E-2</v>
          </cell>
        </row>
      </sheetData>
      <sheetData sheetId="6313">
        <row r="1">
          <cell r="J1">
            <v>1.7453292519943295E-2</v>
          </cell>
        </row>
      </sheetData>
      <sheetData sheetId="6314">
        <row r="1">
          <cell r="J1">
            <v>1.7453292519943295E-2</v>
          </cell>
        </row>
      </sheetData>
      <sheetData sheetId="6315">
        <row r="1">
          <cell r="J1">
            <v>1.7453292519943295E-2</v>
          </cell>
        </row>
      </sheetData>
      <sheetData sheetId="6316">
        <row r="1">
          <cell r="J1">
            <v>1.7453292519943295E-2</v>
          </cell>
        </row>
      </sheetData>
      <sheetData sheetId="6317">
        <row r="1">
          <cell r="J1">
            <v>1.7453292519943295E-2</v>
          </cell>
        </row>
      </sheetData>
      <sheetData sheetId="6318">
        <row r="1">
          <cell r="J1">
            <v>1.7453292519943295E-2</v>
          </cell>
        </row>
      </sheetData>
      <sheetData sheetId="6319">
        <row r="1">
          <cell r="J1">
            <v>1.7453292519943295E-2</v>
          </cell>
        </row>
      </sheetData>
      <sheetData sheetId="6320">
        <row r="1">
          <cell r="J1">
            <v>1.7453292519943295E-2</v>
          </cell>
        </row>
      </sheetData>
      <sheetData sheetId="6321">
        <row r="1">
          <cell r="J1">
            <v>1.7453292519943295E-2</v>
          </cell>
        </row>
      </sheetData>
      <sheetData sheetId="6322">
        <row r="1">
          <cell r="J1">
            <v>1.7453292519943295E-2</v>
          </cell>
        </row>
      </sheetData>
      <sheetData sheetId="6323">
        <row r="1">
          <cell r="J1">
            <v>1.7453292519943295E-2</v>
          </cell>
        </row>
      </sheetData>
      <sheetData sheetId="6324">
        <row r="1">
          <cell r="J1">
            <v>1.7453292519943295E-2</v>
          </cell>
        </row>
      </sheetData>
      <sheetData sheetId="6325">
        <row r="1">
          <cell r="J1">
            <v>1.7453292519943295E-2</v>
          </cell>
        </row>
      </sheetData>
      <sheetData sheetId="6326">
        <row r="1">
          <cell r="J1">
            <v>1.7453292519943295E-2</v>
          </cell>
        </row>
      </sheetData>
      <sheetData sheetId="6327">
        <row r="1">
          <cell r="J1">
            <v>1.7453292519943295E-2</v>
          </cell>
        </row>
      </sheetData>
      <sheetData sheetId="6328">
        <row r="1">
          <cell r="J1">
            <v>1.7453292519943295E-2</v>
          </cell>
        </row>
      </sheetData>
      <sheetData sheetId="6329">
        <row r="1">
          <cell r="J1">
            <v>1.7453292519943295E-2</v>
          </cell>
        </row>
      </sheetData>
      <sheetData sheetId="6330">
        <row r="1">
          <cell r="J1">
            <v>1.7453292519943295E-2</v>
          </cell>
        </row>
      </sheetData>
      <sheetData sheetId="6331">
        <row r="1">
          <cell r="J1">
            <v>1.7453292519943295E-2</v>
          </cell>
        </row>
      </sheetData>
      <sheetData sheetId="6332">
        <row r="1">
          <cell r="J1">
            <v>1.7453292519943295E-2</v>
          </cell>
        </row>
      </sheetData>
      <sheetData sheetId="6333">
        <row r="1">
          <cell r="J1">
            <v>1.7453292519943295E-2</v>
          </cell>
        </row>
      </sheetData>
      <sheetData sheetId="6334">
        <row r="1">
          <cell r="J1">
            <v>1.7453292519943295E-2</v>
          </cell>
        </row>
      </sheetData>
      <sheetData sheetId="6335">
        <row r="1">
          <cell r="J1">
            <v>1.7453292519943295E-2</v>
          </cell>
        </row>
      </sheetData>
      <sheetData sheetId="6336">
        <row r="1">
          <cell r="J1">
            <v>1.7453292519943295E-2</v>
          </cell>
        </row>
      </sheetData>
      <sheetData sheetId="6337">
        <row r="1">
          <cell r="J1">
            <v>1.7453292519943295E-2</v>
          </cell>
        </row>
      </sheetData>
      <sheetData sheetId="6338">
        <row r="1">
          <cell r="J1">
            <v>1.7453292519943295E-2</v>
          </cell>
        </row>
      </sheetData>
      <sheetData sheetId="6339">
        <row r="1">
          <cell r="J1">
            <v>1.7453292519943295E-2</v>
          </cell>
        </row>
      </sheetData>
      <sheetData sheetId="6340">
        <row r="1">
          <cell r="J1">
            <v>1.7453292519943295E-2</v>
          </cell>
        </row>
      </sheetData>
      <sheetData sheetId="6341">
        <row r="1">
          <cell r="J1">
            <v>1.7453292519943295E-2</v>
          </cell>
        </row>
      </sheetData>
      <sheetData sheetId="6342">
        <row r="1">
          <cell r="J1">
            <v>1.7453292519943295E-2</v>
          </cell>
        </row>
      </sheetData>
      <sheetData sheetId="6343">
        <row r="1">
          <cell r="J1">
            <v>1.7453292519943295E-2</v>
          </cell>
        </row>
      </sheetData>
      <sheetData sheetId="6344">
        <row r="1">
          <cell r="J1">
            <v>1.7453292519943295E-2</v>
          </cell>
        </row>
      </sheetData>
      <sheetData sheetId="6345">
        <row r="1">
          <cell r="J1">
            <v>1.7453292519943295E-2</v>
          </cell>
        </row>
      </sheetData>
      <sheetData sheetId="6346">
        <row r="1">
          <cell r="J1">
            <v>1.7453292519943295E-2</v>
          </cell>
        </row>
      </sheetData>
      <sheetData sheetId="6347">
        <row r="1">
          <cell r="J1">
            <v>1.7453292519943295E-2</v>
          </cell>
        </row>
      </sheetData>
      <sheetData sheetId="6348">
        <row r="1">
          <cell r="J1">
            <v>1.7453292519943295E-2</v>
          </cell>
        </row>
      </sheetData>
      <sheetData sheetId="6349">
        <row r="1">
          <cell r="J1">
            <v>1.7453292519943295E-2</v>
          </cell>
        </row>
      </sheetData>
      <sheetData sheetId="6350">
        <row r="1">
          <cell r="J1">
            <v>1.7453292519943295E-2</v>
          </cell>
        </row>
      </sheetData>
      <sheetData sheetId="6351">
        <row r="1">
          <cell r="J1">
            <v>1.7453292519943295E-2</v>
          </cell>
        </row>
      </sheetData>
      <sheetData sheetId="6352">
        <row r="1">
          <cell r="J1">
            <v>1.7453292519943295E-2</v>
          </cell>
        </row>
      </sheetData>
      <sheetData sheetId="6353">
        <row r="1">
          <cell r="J1">
            <v>1.7453292519943295E-2</v>
          </cell>
        </row>
      </sheetData>
      <sheetData sheetId="6354">
        <row r="1">
          <cell r="J1">
            <v>1.7453292519943295E-2</v>
          </cell>
        </row>
      </sheetData>
      <sheetData sheetId="6355">
        <row r="1">
          <cell r="J1">
            <v>1.7453292519943295E-2</v>
          </cell>
        </row>
      </sheetData>
      <sheetData sheetId="6356">
        <row r="1">
          <cell r="J1">
            <v>1.7453292519943295E-2</v>
          </cell>
        </row>
      </sheetData>
      <sheetData sheetId="6357">
        <row r="1">
          <cell r="J1">
            <v>1.7453292519943295E-2</v>
          </cell>
        </row>
      </sheetData>
      <sheetData sheetId="6358">
        <row r="1">
          <cell r="J1">
            <v>1.7453292519943295E-2</v>
          </cell>
        </row>
      </sheetData>
      <sheetData sheetId="6359">
        <row r="1">
          <cell r="J1">
            <v>1.7453292519943295E-2</v>
          </cell>
        </row>
      </sheetData>
      <sheetData sheetId="6360">
        <row r="1">
          <cell r="J1">
            <v>1.7453292519943295E-2</v>
          </cell>
        </row>
      </sheetData>
      <sheetData sheetId="6361">
        <row r="1">
          <cell r="J1">
            <v>1.7453292519943295E-2</v>
          </cell>
        </row>
      </sheetData>
      <sheetData sheetId="6362">
        <row r="1">
          <cell r="J1">
            <v>1.7453292519943295E-2</v>
          </cell>
        </row>
      </sheetData>
      <sheetData sheetId="6363">
        <row r="1">
          <cell r="J1">
            <v>1.7453292519943295E-2</v>
          </cell>
        </row>
      </sheetData>
      <sheetData sheetId="6364">
        <row r="1">
          <cell r="J1">
            <v>1.7453292519943295E-2</v>
          </cell>
        </row>
      </sheetData>
      <sheetData sheetId="6365">
        <row r="1">
          <cell r="J1">
            <v>1.7453292519943295E-2</v>
          </cell>
        </row>
      </sheetData>
      <sheetData sheetId="6366">
        <row r="1">
          <cell r="J1">
            <v>1.7453292519943295E-2</v>
          </cell>
        </row>
      </sheetData>
      <sheetData sheetId="6367">
        <row r="1">
          <cell r="J1">
            <v>1.7453292519943295E-2</v>
          </cell>
        </row>
      </sheetData>
      <sheetData sheetId="6368">
        <row r="1">
          <cell r="J1">
            <v>1.7453292519943295E-2</v>
          </cell>
        </row>
      </sheetData>
      <sheetData sheetId="6369">
        <row r="1">
          <cell r="J1">
            <v>1.7453292519943295E-2</v>
          </cell>
        </row>
      </sheetData>
      <sheetData sheetId="6370">
        <row r="1">
          <cell r="J1">
            <v>1.7453292519943295E-2</v>
          </cell>
        </row>
      </sheetData>
      <sheetData sheetId="6371">
        <row r="1">
          <cell r="J1">
            <v>1.7453292519943295E-2</v>
          </cell>
        </row>
      </sheetData>
      <sheetData sheetId="6372">
        <row r="1">
          <cell r="J1">
            <v>1.7453292519943295E-2</v>
          </cell>
        </row>
      </sheetData>
      <sheetData sheetId="6373">
        <row r="1">
          <cell r="J1">
            <v>1.7453292519943295E-2</v>
          </cell>
        </row>
      </sheetData>
      <sheetData sheetId="6374">
        <row r="1">
          <cell r="J1">
            <v>1.7453292519943295E-2</v>
          </cell>
        </row>
      </sheetData>
      <sheetData sheetId="6375">
        <row r="1">
          <cell r="J1">
            <v>1.7453292519943295E-2</v>
          </cell>
        </row>
      </sheetData>
      <sheetData sheetId="6376">
        <row r="1">
          <cell r="J1">
            <v>1.7453292519943295E-2</v>
          </cell>
        </row>
      </sheetData>
      <sheetData sheetId="6377">
        <row r="1">
          <cell r="J1">
            <v>1.7453292519943295E-2</v>
          </cell>
        </row>
      </sheetData>
      <sheetData sheetId="6378">
        <row r="1">
          <cell r="J1">
            <v>1.7453292519943295E-2</v>
          </cell>
        </row>
      </sheetData>
      <sheetData sheetId="6379">
        <row r="1">
          <cell r="J1">
            <v>1.7453292519943295E-2</v>
          </cell>
        </row>
      </sheetData>
      <sheetData sheetId="6380">
        <row r="1">
          <cell r="J1">
            <v>1.7453292519943295E-2</v>
          </cell>
        </row>
      </sheetData>
      <sheetData sheetId="6381">
        <row r="1">
          <cell r="J1">
            <v>1.7453292519943295E-2</v>
          </cell>
        </row>
      </sheetData>
      <sheetData sheetId="6382">
        <row r="1">
          <cell r="J1">
            <v>1.7453292519943295E-2</v>
          </cell>
        </row>
      </sheetData>
      <sheetData sheetId="6383">
        <row r="1">
          <cell r="J1">
            <v>1.7453292519943295E-2</v>
          </cell>
        </row>
      </sheetData>
      <sheetData sheetId="6384">
        <row r="1">
          <cell r="J1">
            <v>1.7453292519943295E-2</v>
          </cell>
        </row>
      </sheetData>
      <sheetData sheetId="6385">
        <row r="1">
          <cell r="J1">
            <v>1.7453292519943295E-2</v>
          </cell>
        </row>
      </sheetData>
      <sheetData sheetId="6386">
        <row r="1">
          <cell r="J1">
            <v>1.7453292519943295E-2</v>
          </cell>
        </row>
      </sheetData>
      <sheetData sheetId="6387">
        <row r="1">
          <cell r="J1">
            <v>1.7453292519943295E-2</v>
          </cell>
        </row>
      </sheetData>
      <sheetData sheetId="6388">
        <row r="1">
          <cell r="J1">
            <v>1.7453292519943295E-2</v>
          </cell>
        </row>
      </sheetData>
      <sheetData sheetId="6389">
        <row r="1">
          <cell r="J1">
            <v>1.7453292519943295E-2</v>
          </cell>
        </row>
      </sheetData>
      <sheetData sheetId="6390">
        <row r="1">
          <cell r="J1">
            <v>1.7453292519943295E-2</v>
          </cell>
        </row>
      </sheetData>
      <sheetData sheetId="6391">
        <row r="1">
          <cell r="J1">
            <v>1.7453292519943295E-2</v>
          </cell>
        </row>
      </sheetData>
      <sheetData sheetId="6392">
        <row r="1">
          <cell r="J1">
            <v>1.7453292519943295E-2</v>
          </cell>
        </row>
      </sheetData>
      <sheetData sheetId="6393">
        <row r="1">
          <cell r="J1">
            <v>1.7453292519943295E-2</v>
          </cell>
        </row>
      </sheetData>
      <sheetData sheetId="6394">
        <row r="1">
          <cell r="J1">
            <v>1.7453292519943295E-2</v>
          </cell>
        </row>
      </sheetData>
      <sheetData sheetId="6395">
        <row r="1">
          <cell r="J1">
            <v>1.7453292519943295E-2</v>
          </cell>
        </row>
      </sheetData>
      <sheetData sheetId="6396">
        <row r="1">
          <cell r="J1">
            <v>1.7453292519943295E-2</v>
          </cell>
        </row>
      </sheetData>
      <sheetData sheetId="6397">
        <row r="1">
          <cell r="J1">
            <v>1.7453292519943295E-2</v>
          </cell>
        </row>
      </sheetData>
      <sheetData sheetId="6398">
        <row r="1">
          <cell r="J1">
            <v>1.7453292519943295E-2</v>
          </cell>
        </row>
      </sheetData>
      <sheetData sheetId="6399">
        <row r="1">
          <cell r="J1">
            <v>1.7453292519943295E-2</v>
          </cell>
        </row>
      </sheetData>
      <sheetData sheetId="6400">
        <row r="1">
          <cell r="J1">
            <v>1.7453292519943295E-2</v>
          </cell>
        </row>
      </sheetData>
      <sheetData sheetId="6401">
        <row r="1">
          <cell r="J1">
            <v>1.7453292519943295E-2</v>
          </cell>
        </row>
      </sheetData>
      <sheetData sheetId="6402">
        <row r="1">
          <cell r="J1">
            <v>1.7453292519943295E-2</v>
          </cell>
        </row>
      </sheetData>
      <sheetData sheetId="6403">
        <row r="1">
          <cell r="J1">
            <v>1.7453292519943295E-2</v>
          </cell>
        </row>
      </sheetData>
      <sheetData sheetId="6404">
        <row r="1">
          <cell r="J1">
            <v>1.7453292519943295E-2</v>
          </cell>
        </row>
      </sheetData>
      <sheetData sheetId="6405">
        <row r="1">
          <cell r="J1">
            <v>1.7453292519943295E-2</v>
          </cell>
        </row>
      </sheetData>
      <sheetData sheetId="6406">
        <row r="1">
          <cell r="J1">
            <v>1.7453292519943295E-2</v>
          </cell>
        </row>
      </sheetData>
      <sheetData sheetId="6407">
        <row r="1">
          <cell r="J1">
            <v>1.7453292519943295E-2</v>
          </cell>
        </row>
      </sheetData>
      <sheetData sheetId="6408">
        <row r="1">
          <cell r="J1">
            <v>1.7453292519943295E-2</v>
          </cell>
        </row>
      </sheetData>
      <sheetData sheetId="6409">
        <row r="1">
          <cell r="J1">
            <v>1.7453292519943295E-2</v>
          </cell>
        </row>
      </sheetData>
      <sheetData sheetId="6410">
        <row r="1">
          <cell r="J1">
            <v>1.7453292519943295E-2</v>
          </cell>
        </row>
      </sheetData>
      <sheetData sheetId="6411">
        <row r="1">
          <cell r="J1">
            <v>1.7453292519943295E-2</v>
          </cell>
        </row>
      </sheetData>
      <sheetData sheetId="6412">
        <row r="1">
          <cell r="J1">
            <v>1.7453292519943295E-2</v>
          </cell>
        </row>
      </sheetData>
      <sheetData sheetId="6413">
        <row r="1">
          <cell r="J1">
            <v>1.7453292519943295E-2</v>
          </cell>
        </row>
      </sheetData>
      <sheetData sheetId="6414">
        <row r="1">
          <cell r="J1">
            <v>1.7453292519943295E-2</v>
          </cell>
        </row>
      </sheetData>
      <sheetData sheetId="6415">
        <row r="1">
          <cell r="J1">
            <v>1.7453292519943295E-2</v>
          </cell>
        </row>
      </sheetData>
      <sheetData sheetId="6416">
        <row r="1">
          <cell r="J1">
            <v>1.7453292519943295E-2</v>
          </cell>
        </row>
      </sheetData>
      <sheetData sheetId="6417">
        <row r="1">
          <cell r="J1">
            <v>1.7453292519943295E-2</v>
          </cell>
        </row>
      </sheetData>
      <sheetData sheetId="6418">
        <row r="1">
          <cell r="J1">
            <v>1.7453292519943295E-2</v>
          </cell>
        </row>
      </sheetData>
      <sheetData sheetId="6419">
        <row r="1">
          <cell r="J1">
            <v>1.7453292519943295E-2</v>
          </cell>
        </row>
      </sheetData>
      <sheetData sheetId="6420">
        <row r="1">
          <cell r="J1">
            <v>1.7453292519943295E-2</v>
          </cell>
        </row>
      </sheetData>
      <sheetData sheetId="6421">
        <row r="1">
          <cell r="J1">
            <v>1.7453292519943295E-2</v>
          </cell>
        </row>
      </sheetData>
      <sheetData sheetId="6422">
        <row r="1">
          <cell r="J1">
            <v>1.7453292519943295E-2</v>
          </cell>
        </row>
      </sheetData>
      <sheetData sheetId="6423">
        <row r="1">
          <cell r="J1">
            <v>1.7453292519943295E-2</v>
          </cell>
        </row>
      </sheetData>
      <sheetData sheetId="6424">
        <row r="1">
          <cell r="J1">
            <v>1.7453292519943295E-2</v>
          </cell>
        </row>
      </sheetData>
      <sheetData sheetId="6425">
        <row r="1">
          <cell r="J1">
            <v>1.7453292519943295E-2</v>
          </cell>
        </row>
      </sheetData>
      <sheetData sheetId="6426">
        <row r="1">
          <cell r="J1">
            <v>1.7453292519943295E-2</v>
          </cell>
        </row>
      </sheetData>
      <sheetData sheetId="6427">
        <row r="1">
          <cell r="J1">
            <v>1.7453292519943295E-2</v>
          </cell>
        </row>
      </sheetData>
      <sheetData sheetId="6428">
        <row r="1">
          <cell r="J1">
            <v>1.7453292519943295E-2</v>
          </cell>
        </row>
      </sheetData>
      <sheetData sheetId="6429">
        <row r="1">
          <cell r="J1">
            <v>1.7453292519943295E-2</v>
          </cell>
        </row>
      </sheetData>
      <sheetData sheetId="6430">
        <row r="1">
          <cell r="J1">
            <v>1.7453292519943295E-2</v>
          </cell>
        </row>
      </sheetData>
      <sheetData sheetId="6431">
        <row r="1">
          <cell r="J1">
            <v>1.7453292519943295E-2</v>
          </cell>
        </row>
      </sheetData>
      <sheetData sheetId="6432"/>
      <sheetData sheetId="6433"/>
      <sheetData sheetId="6434"/>
      <sheetData sheetId="6435"/>
      <sheetData sheetId="6436"/>
      <sheetData sheetId="6437"/>
      <sheetData sheetId="6438"/>
      <sheetData sheetId="6439">
        <row r="1">
          <cell r="J1">
            <v>1.7453292519943295E-2</v>
          </cell>
        </row>
      </sheetData>
      <sheetData sheetId="6440">
        <row r="1">
          <cell r="J1">
            <v>1.7453292519943295E-2</v>
          </cell>
        </row>
      </sheetData>
      <sheetData sheetId="6441"/>
      <sheetData sheetId="6442">
        <row r="1">
          <cell r="J1">
            <v>1.7453292519943295E-2</v>
          </cell>
        </row>
      </sheetData>
      <sheetData sheetId="6443"/>
      <sheetData sheetId="6444"/>
      <sheetData sheetId="6445">
        <row r="1">
          <cell r="J1">
            <v>1.7453292519943295E-2</v>
          </cell>
        </row>
      </sheetData>
      <sheetData sheetId="6446">
        <row r="1">
          <cell r="J1">
            <v>1.7453292519943295E-2</v>
          </cell>
        </row>
      </sheetData>
      <sheetData sheetId="6447"/>
      <sheetData sheetId="6448">
        <row r="1">
          <cell r="J1">
            <v>1.7453292519943295E-2</v>
          </cell>
        </row>
      </sheetData>
      <sheetData sheetId="6449"/>
      <sheetData sheetId="6450">
        <row r="1">
          <cell r="J1">
            <v>1.7453292519943295E-2</v>
          </cell>
        </row>
      </sheetData>
      <sheetData sheetId="6451">
        <row r="1">
          <cell r="J1">
            <v>1.7453292519943295E-2</v>
          </cell>
        </row>
      </sheetData>
      <sheetData sheetId="6452"/>
      <sheetData sheetId="6453">
        <row r="1">
          <cell r="J1">
            <v>1.7453292519943295E-2</v>
          </cell>
        </row>
      </sheetData>
      <sheetData sheetId="6454"/>
      <sheetData sheetId="6455"/>
      <sheetData sheetId="6456"/>
      <sheetData sheetId="6457"/>
      <sheetData sheetId="6458"/>
      <sheetData sheetId="6459">
        <row r="1">
          <cell r="J1">
            <v>1.7453292519943295E-2</v>
          </cell>
        </row>
      </sheetData>
      <sheetData sheetId="6460">
        <row r="1">
          <cell r="J1">
            <v>1.7453292519943295E-2</v>
          </cell>
        </row>
      </sheetData>
      <sheetData sheetId="6461">
        <row r="1">
          <cell r="J1">
            <v>1.7453292519943295E-2</v>
          </cell>
        </row>
      </sheetData>
      <sheetData sheetId="6462">
        <row r="1">
          <cell r="J1">
            <v>1.7453292519943295E-2</v>
          </cell>
        </row>
      </sheetData>
      <sheetData sheetId="6463">
        <row r="1">
          <cell r="J1">
            <v>1.7453292519943295E-2</v>
          </cell>
        </row>
      </sheetData>
      <sheetData sheetId="6464">
        <row r="1">
          <cell r="J1">
            <v>1.7453292519943295E-2</v>
          </cell>
        </row>
      </sheetData>
      <sheetData sheetId="6465">
        <row r="1">
          <cell r="J1">
            <v>1.7453292519943295E-2</v>
          </cell>
        </row>
      </sheetData>
      <sheetData sheetId="6466">
        <row r="1">
          <cell r="J1">
            <v>1.7453292519943295E-2</v>
          </cell>
        </row>
      </sheetData>
      <sheetData sheetId="6467">
        <row r="1">
          <cell r="J1">
            <v>1.7453292519943295E-2</v>
          </cell>
        </row>
      </sheetData>
      <sheetData sheetId="6468">
        <row r="1">
          <cell r="J1">
            <v>1.7453292519943295E-2</v>
          </cell>
        </row>
      </sheetData>
      <sheetData sheetId="6469">
        <row r="1">
          <cell r="J1">
            <v>1.7453292519943295E-2</v>
          </cell>
        </row>
      </sheetData>
      <sheetData sheetId="6470">
        <row r="1">
          <cell r="J1">
            <v>1.7453292519943295E-2</v>
          </cell>
        </row>
      </sheetData>
      <sheetData sheetId="6471">
        <row r="1">
          <cell r="J1">
            <v>1.7453292519943295E-2</v>
          </cell>
        </row>
      </sheetData>
      <sheetData sheetId="6472">
        <row r="1">
          <cell r="J1">
            <v>1.7453292519943295E-2</v>
          </cell>
        </row>
      </sheetData>
      <sheetData sheetId="6473">
        <row r="1">
          <cell r="J1">
            <v>1.7453292519943295E-2</v>
          </cell>
        </row>
      </sheetData>
      <sheetData sheetId="6474">
        <row r="1">
          <cell r="J1">
            <v>1.7453292519943295E-2</v>
          </cell>
        </row>
      </sheetData>
      <sheetData sheetId="6475">
        <row r="1">
          <cell r="J1">
            <v>1.7453292519943295E-2</v>
          </cell>
        </row>
      </sheetData>
      <sheetData sheetId="6476">
        <row r="1">
          <cell r="J1">
            <v>1.7453292519943295E-2</v>
          </cell>
        </row>
      </sheetData>
      <sheetData sheetId="6477">
        <row r="1">
          <cell r="J1">
            <v>1.7453292519943295E-2</v>
          </cell>
        </row>
      </sheetData>
      <sheetData sheetId="6478">
        <row r="1">
          <cell r="J1">
            <v>1.7453292519943295E-2</v>
          </cell>
        </row>
      </sheetData>
      <sheetData sheetId="6479">
        <row r="1">
          <cell r="J1">
            <v>1.7453292519943295E-2</v>
          </cell>
        </row>
      </sheetData>
      <sheetData sheetId="6480">
        <row r="1">
          <cell r="J1">
            <v>1.7453292519943295E-2</v>
          </cell>
        </row>
      </sheetData>
      <sheetData sheetId="6481">
        <row r="1">
          <cell r="J1">
            <v>1.7453292519943295E-2</v>
          </cell>
        </row>
      </sheetData>
      <sheetData sheetId="6482">
        <row r="1">
          <cell r="J1">
            <v>1.7453292519943295E-2</v>
          </cell>
        </row>
      </sheetData>
      <sheetData sheetId="6483">
        <row r="1">
          <cell r="J1">
            <v>1.7453292519943295E-2</v>
          </cell>
        </row>
      </sheetData>
      <sheetData sheetId="6484">
        <row r="1">
          <cell r="J1">
            <v>1.7453292519943295E-2</v>
          </cell>
        </row>
      </sheetData>
      <sheetData sheetId="6485">
        <row r="1">
          <cell r="J1">
            <v>1.7453292519943295E-2</v>
          </cell>
        </row>
      </sheetData>
      <sheetData sheetId="6486">
        <row r="1">
          <cell r="J1">
            <v>1.7453292519943295E-2</v>
          </cell>
        </row>
      </sheetData>
      <sheetData sheetId="6487">
        <row r="1">
          <cell r="J1">
            <v>1.7453292519943295E-2</v>
          </cell>
        </row>
      </sheetData>
      <sheetData sheetId="6488">
        <row r="1">
          <cell r="J1">
            <v>1.7453292519943295E-2</v>
          </cell>
        </row>
      </sheetData>
      <sheetData sheetId="6489">
        <row r="1">
          <cell r="J1">
            <v>1.7453292519943295E-2</v>
          </cell>
        </row>
      </sheetData>
      <sheetData sheetId="6490">
        <row r="1">
          <cell r="J1">
            <v>1.7453292519943295E-2</v>
          </cell>
        </row>
      </sheetData>
      <sheetData sheetId="6491">
        <row r="1">
          <cell r="J1">
            <v>1.7453292519943295E-2</v>
          </cell>
        </row>
      </sheetData>
      <sheetData sheetId="6492">
        <row r="1">
          <cell r="J1">
            <v>1.7453292519943295E-2</v>
          </cell>
        </row>
      </sheetData>
      <sheetData sheetId="6493">
        <row r="1">
          <cell r="J1">
            <v>1.7453292519943295E-2</v>
          </cell>
        </row>
      </sheetData>
      <sheetData sheetId="6494">
        <row r="1">
          <cell r="J1">
            <v>1.7453292519943295E-2</v>
          </cell>
        </row>
      </sheetData>
      <sheetData sheetId="6495">
        <row r="1">
          <cell r="J1">
            <v>1.7453292519943295E-2</v>
          </cell>
        </row>
      </sheetData>
      <sheetData sheetId="6496">
        <row r="1">
          <cell r="J1">
            <v>1.7453292519943295E-2</v>
          </cell>
        </row>
      </sheetData>
      <sheetData sheetId="6497">
        <row r="1">
          <cell r="J1">
            <v>1.7453292519943295E-2</v>
          </cell>
        </row>
      </sheetData>
      <sheetData sheetId="6498">
        <row r="1">
          <cell r="J1">
            <v>1.7453292519943295E-2</v>
          </cell>
        </row>
      </sheetData>
      <sheetData sheetId="6499">
        <row r="1">
          <cell r="J1">
            <v>1.7453292519943295E-2</v>
          </cell>
        </row>
      </sheetData>
      <sheetData sheetId="6500">
        <row r="1">
          <cell r="J1">
            <v>1.7453292519943295E-2</v>
          </cell>
        </row>
      </sheetData>
      <sheetData sheetId="6501">
        <row r="1">
          <cell r="J1">
            <v>1.7453292519943295E-2</v>
          </cell>
        </row>
      </sheetData>
      <sheetData sheetId="6502">
        <row r="1">
          <cell r="J1">
            <v>1.7453292519943295E-2</v>
          </cell>
        </row>
      </sheetData>
      <sheetData sheetId="6503">
        <row r="1">
          <cell r="J1">
            <v>1.7453292519943295E-2</v>
          </cell>
        </row>
      </sheetData>
      <sheetData sheetId="6504">
        <row r="1">
          <cell r="J1">
            <v>1.7453292519943295E-2</v>
          </cell>
        </row>
      </sheetData>
      <sheetData sheetId="6505">
        <row r="1">
          <cell r="J1">
            <v>1.7453292519943295E-2</v>
          </cell>
        </row>
      </sheetData>
      <sheetData sheetId="6506">
        <row r="1">
          <cell r="J1">
            <v>1.7453292519943295E-2</v>
          </cell>
        </row>
      </sheetData>
      <sheetData sheetId="6507">
        <row r="1">
          <cell r="J1">
            <v>1.7453292519943295E-2</v>
          </cell>
        </row>
      </sheetData>
      <sheetData sheetId="6508">
        <row r="1">
          <cell r="J1">
            <v>1.7453292519943295E-2</v>
          </cell>
        </row>
      </sheetData>
      <sheetData sheetId="6509">
        <row r="1">
          <cell r="J1">
            <v>1.7453292519943295E-2</v>
          </cell>
        </row>
      </sheetData>
      <sheetData sheetId="6510">
        <row r="1">
          <cell r="J1">
            <v>1.7453292519943295E-2</v>
          </cell>
        </row>
      </sheetData>
      <sheetData sheetId="6511">
        <row r="1">
          <cell r="J1">
            <v>1.7453292519943295E-2</v>
          </cell>
        </row>
      </sheetData>
      <sheetData sheetId="6512">
        <row r="1">
          <cell r="J1">
            <v>1.7453292519943295E-2</v>
          </cell>
        </row>
      </sheetData>
      <sheetData sheetId="6513">
        <row r="1">
          <cell r="J1">
            <v>1.7453292519943295E-2</v>
          </cell>
        </row>
      </sheetData>
      <sheetData sheetId="6514">
        <row r="1">
          <cell r="J1">
            <v>1.7453292519943295E-2</v>
          </cell>
        </row>
      </sheetData>
      <sheetData sheetId="6515">
        <row r="1">
          <cell r="J1">
            <v>1.7453292519943295E-2</v>
          </cell>
        </row>
      </sheetData>
      <sheetData sheetId="6516">
        <row r="1">
          <cell r="J1">
            <v>1.7453292519943295E-2</v>
          </cell>
        </row>
      </sheetData>
      <sheetData sheetId="6517">
        <row r="1">
          <cell r="J1">
            <v>1.7453292519943295E-2</v>
          </cell>
        </row>
      </sheetData>
      <sheetData sheetId="6518">
        <row r="1">
          <cell r="J1">
            <v>1.7453292519943295E-2</v>
          </cell>
        </row>
      </sheetData>
      <sheetData sheetId="6519">
        <row r="1">
          <cell r="J1">
            <v>1.7453292519943295E-2</v>
          </cell>
        </row>
      </sheetData>
      <sheetData sheetId="6520">
        <row r="1">
          <cell r="J1">
            <v>1.7453292519943295E-2</v>
          </cell>
        </row>
      </sheetData>
      <sheetData sheetId="6521">
        <row r="1">
          <cell r="J1">
            <v>1.7453292519943295E-2</v>
          </cell>
        </row>
      </sheetData>
      <sheetData sheetId="6522">
        <row r="1">
          <cell r="J1">
            <v>1.7453292519943295E-2</v>
          </cell>
        </row>
      </sheetData>
      <sheetData sheetId="6523">
        <row r="1">
          <cell r="J1">
            <v>1.7453292519943295E-2</v>
          </cell>
        </row>
      </sheetData>
      <sheetData sheetId="6524">
        <row r="1">
          <cell r="J1">
            <v>1.7453292519943295E-2</v>
          </cell>
        </row>
      </sheetData>
      <sheetData sheetId="6525">
        <row r="1">
          <cell r="J1">
            <v>1.7453292519943295E-2</v>
          </cell>
        </row>
      </sheetData>
      <sheetData sheetId="6526">
        <row r="1">
          <cell r="J1">
            <v>1.7453292519943295E-2</v>
          </cell>
        </row>
      </sheetData>
      <sheetData sheetId="6527">
        <row r="1">
          <cell r="J1">
            <v>1.7453292519943295E-2</v>
          </cell>
        </row>
      </sheetData>
      <sheetData sheetId="6528">
        <row r="1">
          <cell r="J1">
            <v>1.7453292519943295E-2</v>
          </cell>
        </row>
      </sheetData>
      <sheetData sheetId="6529">
        <row r="1">
          <cell r="J1">
            <v>1.7453292519943295E-2</v>
          </cell>
        </row>
      </sheetData>
      <sheetData sheetId="6530">
        <row r="1">
          <cell r="J1">
            <v>1.7453292519943295E-2</v>
          </cell>
        </row>
      </sheetData>
      <sheetData sheetId="6531">
        <row r="1">
          <cell r="J1">
            <v>1.7453292519943295E-2</v>
          </cell>
        </row>
      </sheetData>
      <sheetData sheetId="6532">
        <row r="1">
          <cell r="J1">
            <v>1.7453292519943295E-2</v>
          </cell>
        </row>
      </sheetData>
      <sheetData sheetId="6533">
        <row r="1">
          <cell r="J1">
            <v>1.7453292519943295E-2</v>
          </cell>
        </row>
      </sheetData>
      <sheetData sheetId="6534">
        <row r="1">
          <cell r="J1">
            <v>1.7453292519943295E-2</v>
          </cell>
        </row>
      </sheetData>
      <sheetData sheetId="6535">
        <row r="1">
          <cell r="J1">
            <v>1.7453292519943295E-2</v>
          </cell>
        </row>
      </sheetData>
      <sheetData sheetId="6536">
        <row r="1">
          <cell r="J1">
            <v>1.7453292519943295E-2</v>
          </cell>
        </row>
      </sheetData>
      <sheetData sheetId="6537">
        <row r="1">
          <cell r="J1">
            <v>1.7453292519943295E-2</v>
          </cell>
        </row>
      </sheetData>
      <sheetData sheetId="6538">
        <row r="1">
          <cell r="J1">
            <v>1.7453292519943295E-2</v>
          </cell>
        </row>
      </sheetData>
      <sheetData sheetId="6539">
        <row r="1">
          <cell r="J1">
            <v>1.7453292519943295E-2</v>
          </cell>
        </row>
      </sheetData>
      <sheetData sheetId="6540">
        <row r="1">
          <cell r="J1">
            <v>1.7453292519943295E-2</v>
          </cell>
        </row>
      </sheetData>
      <sheetData sheetId="6541">
        <row r="1">
          <cell r="J1">
            <v>1.7453292519943295E-2</v>
          </cell>
        </row>
      </sheetData>
      <sheetData sheetId="6542">
        <row r="1">
          <cell r="J1">
            <v>1.7453292519943295E-2</v>
          </cell>
        </row>
      </sheetData>
      <sheetData sheetId="6543">
        <row r="1">
          <cell r="J1">
            <v>1.7453292519943295E-2</v>
          </cell>
        </row>
      </sheetData>
      <sheetData sheetId="6544">
        <row r="1">
          <cell r="J1">
            <v>1.7453292519943295E-2</v>
          </cell>
        </row>
      </sheetData>
      <sheetData sheetId="6545">
        <row r="1">
          <cell r="J1">
            <v>1.7453292519943295E-2</v>
          </cell>
        </row>
      </sheetData>
      <sheetData sheetId="6546">
        <row r="1">
          <cell r="J1">
            <v>1.7453292519943295E-2</v>
          </cell>
        </row>
      </sheetData>
      <sheetData sheetId="6547">
        <row r="1">
          <cell r="J1">
            <v>1.7453292519943295E-2</v>
          </cell>
        </row>
      </sheetData>
      <sheetData sheetId="6548">
        <row r="1">
          <cell r="J1">
            <v>1.7453292519943295E-2</v>
          </cell>
        </row>
      </sheetData>
      <sheetData sheetId="6549">
        <row r="1">
          <cell r="J1">
            <v>1.7453292519943295E-2</v>
          </cell>
        </row>
      </sheetData>
      <sheetData sheetId="6550">
        <row r="1">
          <cell r="J1">
            <v>1.7453292519943295E-2</v>
          </cell>
        </row>
      </sheetData>
      <sheetData sheetId="6551">
        <row r="1">
          <cell r="J1">
            <v>1.7453292519943295E-2</v>
          </cell>
        </row>
      </sheetData>
      <sheetData sheetId="6552">
        <row r="1">
          <cell r="J1">
            <v>1.7453292519943295E-2</v>
          </cell>
        </row>
      </sheetData>
      <sheetData sheetId="6553">
        <row r="1">
          <cell r="J1">
            <v>1.7453292519943295E-2</v>
          </cell>
        </row>
      </sheetData>
      <sheetData sheetId="6554">
        <row r="1">
          <cell r="J1">
            <v>1.7453292519943295E-2</v>
          </cell>
        </row>
      </sheetData>
      <sheetData sheetId="6555">
        <row r="1">
          <cell r="J1">
            <v>1.7453292519943295E-2</v>
          </cell>
        </row>
      </sheetData>
      <sheetData sheetId="6556">
        <row r="1">
          <cell r="J1">
            <v>1.7453292519943295E-2</v>
          </cell>
        </row>
      </sheetData>
      <sheetData sheetId="6557">
        <row r="1">
          <cell r="J1">
            <v>1.7453292519943295E-2</v>
          </cell>
        </row>
      </sheetData>
      <sheetData sheetId="6558">
        <row r="1">
          <cell r="J1">
            <v>1.7453292519943295E-2</v>
          </cell>
        </row>
      </sheetData>
      <sheetData sheetId="6559">
        <row r="1">
          <cell r="J1">
            <v>1.7453292519943295E-2</v>
          </cell>
        </row>
      </sheetData>
      <sheetData sheetId="6560">
        <row r="1">
          <cell r="J1">
            <v>1.7453292519943295E-2</v>
          </cell>
        </row>
      </sheetData>
      <sheetData sheetId="6561">
        <row r="1">
          <cell r="J1">
            <v>1.7453292519943295E-2</v>
          </cell>
        </row>
      </sheetData>
      <sheetData sheetId="6562">
        <row r="1">
          <cell r="J1">
            <v>1.7453292519943295E-2</v>
          </cell>
        </row>
      </sheetData>
      <sheetData sheetId="6563">
        <row r="1">
          <cell r="J1">
            <v>1.7453292519943295E-2</v>
          </cell>
        </row>
      </sheetData>
      <sheetData sheetId="6564">
        <row r="1">
          <cell r="J1">
            <v>1.7453292519943295E-2</v>
          </cell>
        </row>
      </sheetData>
      <sheetData sheetId="6565">
        <row r="1">
          <cell r="J1">
            <v>1.7453292519943295E-2</v>
          </cell>
        </row>
      </sheetData>
      <sheetData sheetId="6566">
        <row r="1">
          <cell r="J1">
            <v>1.7453292519943295E-2</v>
          </cell>
        </row>
      </sheetData>
      <sheetData sheetId="6567">
        <row r="1">
          <cell r="J1">
            <v>1.7453292519943295E-2</v>
          </cell>
        </row>
      </sheetData>
      <sheetData sheetId="6568">
        <row r="1">
          <cell r="J1">
            <v>1.7453292519943295E-2</v>
          </cell>
        </row>
      </sheetData>
      <sheetData sheetId="6569">
        <row r="1">
          <cell r="J1">
            <v>1.7453292519943295E-2</v>
          </cell>
        </row>
      </sheetData>
      <sheetData sheetId="6570">
        <row r="1">
          <cell r="J1">
            <v>1.7453292519943295E-2</v>
          </cell>
        </row>
      </sheetData>
      <sheetData sheetId="6571">
        <row r="1">
          <cell r="J1">
            <v>1.7453292519943295E-2</v>
          </cell>
        </row>
      </sheetData>
      <sheetData sheetId="6572">
        <row r="1">
          <cell r="J1">
            <v>1.7453292519943295E-2</v>
          </cell>
        </row>
      </sheetData>
      <sheetData sheetId="6573">
        <row r="1">
          <cell r="J1">
            <v>1.7453292519943295E-2</v>
          </cell>
        </row>
      </sheetData>
      <sheetData sheetId="6574">
        <row r="1">
          <cell r="J1">
            <v>1.7453292519943295E-2</v>
          </cell>
        </row>
      </sheetData>
      <sheetData sheetId="6575">
        <row r="1">
          <cell r="J1">
            <v>1.7453292519943295E-2</v>
          </cell>
        </row>
      </sheetData>
      <sheetData sheetId="6576">
        <row r="1">
          <cell r="J1">
            <v>1.7453292519943295E-2</v>
          </cell>
        </row>
      </sheetData>
      <sheetData sheetId="6577">
        <row r="1">
          <cell r="J1">
            <v>1.7453292519943295E-2</v>
          </cell>
        </row>
      </sheetData>
      <sheetData sheetId="6578">
        <row r="1">
          <cell r="J1">
            <v>1.7453292519943295E-2</v>
          </cell>
        </row>
      </sheetData>
      <sheetData sheetId="6579">
        <row r="1">
          <cell r="J1">
            <v>1.7453292519943295E-2</v>
          </cell>
        </row>
      </sheetData>
      <sheetData sheetId="6580">
        <row r="1">
          <cell r="J1">
            <v>1.7453292519943295E-2</v>
          </cell>
        </row>
      </sheetData>
      <sheetData sheetId="6581">
        <row r="1">
          <cell r="J1">
            <v>1.7453292519943295E-2</v>
          </cell>
        </row>
      </sheetData>
      <sheetData sheetId="6582">
        <row r="1">
          <cell r="J1">
            <v>1.7453292519943295E-2</v>
          </cell>
        </row>
      </sheetData>
      <sheetData sheetId="6583">
        <row r="1">
          <cell r="J1">
            <v>1.7453292519943295E-2</v>
          </cell>
        </row>
      </sheetData>
      <sheetData sheetId="6584">
        <row r="1">
          <cell r="J1">
            <v>1.7453292519943295E-2</v>
          </cell>
        </row>
      </sheetData>
      <sheetData sheetId="6585">
        <row r="1">
          <cell r="J1">
            <v>1.7453292519943295E-2</v>
          </cell>
        </row>
      </sheetData>
      <sheetData sheetId="6586">
        <row r="1">
          <cell r="J1">
            <v>1.7453292519943295E-2</v>
          </cell>
        </row>
      </sheetData>
      <sheetData sheetId="6587">
        <row r="1">
          <cell r="J1">
            <v>1.7453292519943295E-2</v>
          </cell>
        </row>
      </sheetData>
      <sheetData sheetId="6588">
        <row r="1">
          <cell r="J1">
            <v>1.7453292519943295E-2</v>
          </cell>
        </row>
      </sheetData>
      <sheetData sheetId="6589">
        <row r="1">
          <cell r="J1">
            <v>1.7453292519943295E-2</v>
          </cell>
        </row>
      </sheetData>
      <sheetData sheetId="6590">
        <row r="1">
          <cell r="J1">
            <v>1.7453292519943295E-2</v>
          </cell>
        </row>
      </sheetData>
      <sheetData sheetId="6591">
        <row r="1">
          <cell r="J1">
            <v>1.7453292519943295E-2</v>
          </cell>
        </row>
      </sheetData>
      <sheetData sheetId="6592">
        <row r="1">
          <cell r="J1">
            <v>1.7453292519943295E-2</v>
          </cell>
        </row>
      </sheetData>
      <sheetData sheetId="6593">
        <row r="1">
          <cell r="J1">
            <v>1.7453292519943295E-2</v>
          </cell>
        </row>
      </sheetData>
      <sheetData sheetId="6594">
        <row r="1">
          <cell r="J1">
            <v>1.7453292519943295E-2</v>
          </cell>
        </row>
      </sheetData>
      <sheetData sheetId="6595">
        <row r="1">
          <cell r="J1">
            <v>1.7453292519943295E-2</v>
          </cell>
        </row>
      </sheetData>
      <sheetData sheetId="6596">
        <row r="1">
          <cell r="J1">
            <v>1.7453292519943295E-2</v>
          </cell>
        </row>
      </sheetData>
      <sheetData sheetId="6597">
        <row r="1">
          <cell r="J1">
            <v>1.7453292519943295E-2</v>
          </cell>
        </row>
      </sheetData>
      <sheetData sheetId="6598">
        <row r="1">
          <cell r="J1">
            <v>1.7453292519943295E-2</v>
          </cell>
        </row>
      </sheetData>
      <sheetData sheetId="6599">
        <row r="1">
          <cell r="J1">
            <v>1.7453292519943295E-2</v>
          </cell>
        </row>
      </sheetData>
      <sheetData sheetId="6600">
        <row r="1">
          <cell r="J1">
            <v>1.7453292519943295E-2</v>
          </cell>
        </row>
      </sheetData>
      <sheetData sheetId="6601">
        <row r="1">
          <cell r="J1">
            <v>1.7453292519943295E-2</v>
          </cell>
        </row>
      </sheetData>
      <sheetData sheetId="6602">
        <row r="1">
          <cell r="J1">
            <v>1.7453292519943295E-2</v>
          </cell>
        </row>
      </sheetData>
      <sheetData sheetId="6603">
        <row r="1">
          <cell r="J1">
            <v>1.7453292519943295E-2</v>
          </cell>
        </row>
      </sheetData>
      <sheetData sheetId="6604">
        <row r="1">
          <cell r="J1">
            <v>1.7453292519943295E-2</v>
          </cell>
        </row>
      </sheetData>
      <sheetData sheetId="6605">
        <row r="1">
          <cell r="J1">
            <v>1.7453292519943295E-2</v>
          </cell>
        </row>
      </sheetData>
      <sheetData sheetId="6606">
        <row r="1">
          <cell r="J1">
            <v>1.7453292519943295E-2</v>
          </cell>
        </row>
      </sheetData>
      <sheetData sheetId="6607">
        <row r="1">
          <cell r="J1">
            <v>1.7453292519943295E-2</v>
          </cell>
        </row>
      </sheetData>
      <sheetData sheetId="6608">
        <row r="1">
          <cell r="J1">
            <v>1.7453292519943295E-2</v>
          </cell>
        </row>
      </sheetData>
      <sheetData sheetId="6609">
        <row r="1">
          <cell r="J1">
            <v>1.7453292519943295E-2</v>
          </cell>
        </row>
      </sheetData>
      <sheetData sheetId="6610">
        <row r="1">
          <cell r="J1">
            <v>1.7453292519943295E-2</v>
          </cell>
        </row>
      </sheetData>
      <sheetData sheetId="6611">
        <row r="1">
          <cell r="J1">
            <v>1.7453292519943295E-2</v>
          </cell>
        </row>
      </sheetData>
      <sheetData sheetId="6612">
        <row r="1">
          <cell r="J1">
            <v>1.7453292519943295E-2</v>
          </cell>
        </row>
      </sheetData>
      <sheetData sheetId="6613">
        <row r="1">
          <cell r="J1">
            <v>1.7453292519943295E-2</v>
          </cell>
        </row>
      </sheetData>
      <sheetData sheetId="6614">
        <row r="1">
          <cell r="J1">
            <v>1.7453292519943295E-2</v>
          </cell>
        </row>
      </sheetData>
      <sheetData sheetId="6615">
        <row r="1">
          <cell r="J1">
            <v>1.7453292519943295E-2</v>
          </cell>
        </row>
      </sheetData>
      <sheetData sheetId="6616">
        <row r="1">
          <cell r="J1">
            <v>1.7453292519943295E-2</v>
          </cell>
        </row>
      </sheetData>
      <sheetData sheetId="6617">
        <row r="1">
          <cell r="J1">
            <v>1.7453292519943295E-2</v>
          </cell>
        </row>
      </sheetData>
      <sheetData sheetId="6618">
        <row r="1">
          <cell r="J1">
            <v>1.7453292519943295E-2</v>
          </cell>
        </row>
      </sheetData>
      <sheetData sheetId="6619">
        <row r="1">
          <cell r="J1">
            <v>1.7453292519943295E-2</v>
          </cell>
        </row>
      </sheetData>
      <sheetData sheetId="6620">
        <row r="1">
          <cell r="J1">
            <v>1.7453292519943295E-2</v>
          </cell>
        </row>
      </sheetData>
      <sheetData sheetId="6621">
        <row r="1">
          <cell r="J1">
            <v>1.7453292519943295E-2</v>
          </cell>
        </row>
      </sheetData>
      <sheetData sheetId="6622">
        <row r="1">
          <cell r="J1">
            <v>1.7453292519943295E-2</v>
          </cell>
        </row>
      </sheetData>
      <sheetData sheetId="6623">
        <row r="1">
          <cell r="J1">
            <v>1.7453292519943295E-2</v>
          </cell>
        </row>
      </sheetData>
      <sheetData sheetId="6624">
        <row r="1">
          <cell r="J1">
            <v>1.7453292519943295E-2</v>
          </cell>
        </row>
      </sheetData>
      <sheetData sheetId="6625">
        <row r="1">
          <cell r="J1">
            <v>1.7453292519943295E-2</v>
          </cell>
        </row>
      </sheetData>
      <sheetData sheetId="6626">
        <row r="1">
          <cell r="J1">
            <v>1.7453292519943295E-2</v>
          </cell>
        </row>
      </sheetData>
      <sheetData sheetId="6627">
        <row r="1">
          <cell r="J1">
            <v>1.7453292519943295E-2</v>
          </cell>
        </row>
      </sheetData>
      <sheetData sheetId="6628">
        <row r="1">
          <cell r="J1">
            <v>1.7453292519943295E-2</v>
          </cell>
        </row>
      </sheetData>
      <sheetData sheetId="6629">
        <row r="1">
          <cell r="J1">
            <v>1.7453292519943295E-2</v>
          </cell>
        </row>
      </sheetData>
      <sheetData sheetId="6630">
        <row r="1">
          <cell r="J1">
            <v>1.7453292519943295E-2</v>
          </cell>
        </row>
      </sheetData>
      <sheetData sheetId="6631">
        <row r="1">
          <cell r="J1">
            <v>1.7453292519943295E-2</v>
          </cell>
        </row>
      </sheetData>
      <sheetData sheetId="6632">
        <row r="1">
          <cell r="J1">
            <v>1.7453292519943295E-2</v>
          </cell>
        </row>
      </sheetData>
      <sheetData sheetId="6633">
        <row r="1">
          <cell r="J1">
            <v>1.7453292519943295E-2</v>
          </cell>
        </row>
      </sheetData>
      <sheetData sheetId="6634">
        <row r="1">
          <cell r="J1">
            <v>1.7453292519943295E-2</v>
          </cell>
        </row>
      </sheetData>
      <sheetData sheetId="6635">
        <row r="1">
          <cell r="J1">
            <v>1.7453292519943295E-2</v>
          </cell>
        </row>
      </sheetData>
      <sheetData sheetId="6636">
        <row r="1">
          <cell r="J1">
            <v>1.7453292519943295E-2</v>
          </cell>
        </row>
      </sheetData>
      <sheetData sheetId="6637">
        <row r="1">
          <cell r="J1">
            <v>1.7453292519943295E-2</v>
          </cell>
        </row>
      </sheetData>
      <sheetData sheetId="6638">
        <row r="1">
          <cell r="J1">
            <v>1.7453292519943295E-2</v>
          </cell>
        </row>
      </sheetData>
      <sheetData sheetId="6639">
        <row r="1">
          <cell r="J1">
            <v>1.7453292519943295E-2</v>
          </cell>
        </row>
      </sheetData>
      <sheetData sheetId="6640">
        <row r="1">
          <cell r="J1">
            <v>1.7453292519943295E-2</v>
          </cell>
        </row>
      </sheetData>
      <sheetData sheetId="6641">
        <row r="1">
          <cell r="J1">
            <v>1.7453292519943295E-2</v>
          </cell>
        </row>
      </sheetData>
      <sheetData sheetId="6642">
        <row r="1">
          <cell r="J1">
            <v>1.7453292519943295E-2</v>
          </cell>
        </row>
      </sheetData>
      <sheetData sheetId="6643">
        <row r="1">
          <cell r="J1">
            <v>1.7453292519943295E-2</v>
          </cell>
        </row>
      </sheetData>
      <sheetData sheetId="6644">
        <row r="1">
          <cell r="J1">
            <v>1.7453292519943295E-2</v>
          </cell>
        </row>
      </sheetData>
      <sheetData sheetId="6645">
        <row r="1">
          <cell r="J1">
            <v>1.7453292519943295E-2</v>
          </cell>
        </row>
      </sheetData>
      <sheetData sheetId="6646">
        <row r="1">
          <cell r="J1">
            <v>1.7453292519943295E-2</v>
          </cell>
        </row>
      </sheetData>
      <sheetData sheetId="6647">
        <row r="1">
          <cell r="J1">
            <v>1.7453292519943295E-2</v>
          </cell>
        </row>
      </sheetData>
      <sheetData sheetId="6648">
        <row r="1">
          <cell r="J1">
            <v>1.7453292519943295E-2</v>
          </cell>
        </row>
      </sheetData>
      <sheetData sheetId="6649">
        <row r="1">
          <cell r="J1">
            <v>1.7453292519943295E-2</v>
          </cell>
        </row>
      </sheetData>
      <sheetData sheetId="6650">
        <row r="1">
          <cell r="J1">
            <v>1.7453292519943295E-2</v>
          </cell>
        </row>
      </sheetData>
      <sheetData sheetId="6651">
        <row r="1">
          <cell r="J1">
            <v>1.7453292519943295E-2</v>
          </cell>
        </row>
      </sheetData>
      <sheetData sheetId="6652">
        <row r="1">
          <cell r="J1">
            <v>1.7453292519943295E-2</v>
          </cell>
        </row>
      </sheetData>
      <sheetData sheetId="6653">
        <row r="1">
          <cell r="J1">
            <v>1.7453292519943295E-2</v>
          </cell>
        </row>
      </sheetData>
      <sheetData sheetId="6654">
        <row r="1">
          <cell r="J1">
            <v>1.7453292519943295E-2</v>
          </cell>
        </row>
      </sheetData>
      <sheetData sheetId="6655">
        <row r="1">
          <cell r="J1">
            <v>1.7453292519943295E-2</v>
          </cell>
        </row>
      </sheetData>
      <sheetData sheetId="6656">
        <row r="1">
          <cell r="J1">
            <v>1.7453292519943295E-2</v>
          </cell>
        </row>
      </sheetData>
      <sheetData sheetId="6657">
        <row r="1">
          <cell r="J1">
            <v>1.7453292519943295E-2</v>
          </cell>
        </row>
      </sheetData>
      <sheetData sheetId="6658">
        <row r="1">
          <cell r="J1">
            <v>1.7453292519943295E-2</v>
          </cell>
        </row>
      </sheetData>
      <sheetData sheetId="6659">
        <row r="1">
          <cell r="J1">
            <v>1.7453292519943295E-2</v>
          </cell>
        </row>
      </sheetData>
      <sheetData sheetId="6660">
        <row r="1">
          <cell r="J1">
            <v>1.7453292519943295E-2</v>
          </cell>
        </row>
      </sheetData>
      <sheetData sheetId="6661">
        <row r="1">
          <cell r="J1">
            <v>1.7453292519943295E-2</v>
          </cell>
        </row>
      </sheetData>
      <sheetData sheetId="6662">
        <row r="1">
          <cell r="J1">
            <v>1.7453292519943295E-2</v>
          </cell>
        </row>
      </sheetData>
      <sheetData sheetId="6663">
        <row r="1">
          <cell r="J1">
            <v>1.7453292519943295E-2</v>
          </cell>
        </row>
      </sheetData>
      <sheetData sheetId="6664">
        <row r="1">
          <cell r="J1">
            <v>1.7453292519943295E-2</v>
          </cell>
        </row>
      </sheetData>
      <sheetData sheetId="6665">
        <row r="1">
          <cell r="J1">
            <v>1.7453292519943295E-2</v>
          </cell>
        </row>
      </sheetData>
      <sheetData sheetId="6666">
        <row r="1">
          <cell r="J1">
            <v>1.7453292519943295E-2</v>
          </cell>
        </row>
      </sheetData>
      <sheetData sheetId="6667">
        <row r="1">
          <cell r="J1">
            <v>1.7453292519943295E-2</v>
          </cell>
        </row>
      </sheetData>
      <sheetData sheetId="6668">
        <row r="1">
          <cell r="J1">
            <v>1.7453292519943295E-2</v>
          </cell>
        </row>
      </sheetData>
      <sheetData sheetId="6669">
        <row r="1">
          <cell r="J1">
            <v>1.7453292519943295E-2</v>
          </cell>
        </row>
      </sheetData>
      <sheetData sheetId="6670">
        <row r="1">
          <cell r="J1">
            <v>1.7453292519943295E-2</v>
          </cell>
        </row>
      </sheetData>
      <sheetData sheetId="6671">
        <row r="1">
          <cell r="J1">
            <v>1.7453292519943295E-2</v>
          </cell>
        </row>
      </sheetData>
      <sheetData sheetId="6672">
        <row r="1">
          <cell r="J1">
            <v>1.7453292519943295E-2</v>
          </cell>
        </row>
      </sheetData>
      <sheetData sheetId="6673">
        <row r="1">
          <cell r="J1">
            <v>1.7453292519943295E-2</v>
          </cell>
        </row>
      </sheetData>
      <sheetData sheetId="6674">
        <row r="1">
          <cell r="J1">
            <v>1.7453292519943295E-2</v>
          </cell>
        </row>
      </sheetData>
      <sheetData sheetId="6675">
        <row r="1">
          <cell r="J1">
            <v>1.7453292519943295E-2</v>
          </cell>
        </row>
      </sheetData>
      <sheetData sheetId="6676">
        <row r="1">
          <cell r="J1">
            <v>1.7453292519943295E-2</v>
          </cell>
        </row>
      </sheetData>
      <sheetData sheetId="6677">
        <row r="1">
          <cell r="J1">
            <v>1.7453292519943295E-2</v>
          </cell>
        </row>
      </sheetData>
      <sheetData sheetId="6678">
        <row r="1">
          <cell r="J1">
            <v>1.7453292519943295E-2</v>
          </cell>
        </row>
      </sheetData>
      <sheetData sheetId="6679">
        <row r="1">
          <cell r="J1">
            <v>1.7453292519943295E-2</v>
          </cell>
        </row>
      </sheetData>
      <sheetData sheetId="6680">
        <row r="1">
          <cell r="J1">
            <v>1.7453292519943295E-2</v>
          </cell>
        </row>
      </sheetData>
      <sheetData sheetId="6681">
        <row r="1">
          <cell r="J1">
            <v>1.7453292519943295E-2</v>
          </cell>
        </row>
      </sheetData>
      <sheetData sheetId="6682">
        <row r="1">
          <cell r="J1">
            <v>1.7453292519943295E-2</v>
          </cell>
        </row>
      </sheetData>
      <sheetData sheetId="6683">
        <row r="1">
          <cell r="J1">
            <v>1.7453292519943295E-2</v>
          </cell>
        </row>
      </sheetData>
      <sheetData sheetId="6684">
        <row r="1">
          <cell r="J1">
            <v>1.7453292519943295E-2</v>
          </cell>
        </row>
      </sheetData>
      <sheetData sheetId="6685">
        <row r="1">
          <cell r="J1">
            <v>1.7453292519943295E-2</v>
          </cell>
        </row>
      </sheetData>
      <sheetData sheetId="6686">
        <row r="1">
          <cell r="J1">
            <v>1.7453292519943295E-2</v>
          </cell>
        </row>
      </sheetData>
      <sheetData sheetId="6687">
        <row r="1">
          <cell r="J1">
            <v>1.7453292519943295E-2</v>
          </cell>
        </row>
      </sheetData>
      <sheetData sheetId="6688">
        <row r="1">
          <cell r="J1">
            <v>1.7453292519943295E-2</v>
          </cell>
        </row>
      </sheetData>
      <sheetData sheetId="6689">
        <row r="1">
          <cell r="J1">
            <v>1.7453292519943295E-2</v>
          </cell>
        </row>
      </sheetData>
      <sheetData sheetId="6690">
        <row r="1">
          <cell r="J1">
            <v>1.7453292519943295E-2</v>
          </cell>
        </row>
      </sheetData>
      <sheetData sheetId="6691">
        <row r="1">
          <cell r="J1">
            <v>1.7453292519943295E-2</v>
          </cell>
        </row>
      </sheetData>
      <sheetData sheetId="6692">
        <row r="1">
          <cell r="J1">
            <v>1.7453292519943295E-2</v>
          </cell>
        </row>
      </sheetData>
      <sheetData sheetId="6693">
        <row r="1">
          <cell r="J1">
            <v>1.7453292519943295E-2</v>
          </cell>
        </row>
      </sheetData>
      <sheetData sheetId="6694">
        <row r="1">
          <cell r="J1">
            <v>1.7453292519943295E-2</v>
          </cell>
        </row>
      </sheetData>
      <sheetData sheetId="6695">
        <row r="1">
          <cell r="J1">
            <v>1.7453292519943295E-2</v>
          </cell>
        </row>
      </sheetData>
      <sheetData sheetId="6696">
        <row r="1">
          <cell r="J1">
            <v>1.7453292519943295E-2</v>
          </cell>
        </row>
      </sheetData>
      <sheetData sheetId="6697">
        <row r="1">
          <cell r="J1">
            <v>1.7453292519943295E-2</v>
          </cell>
        </row>
      </sheetData>
      <sheetData sheetId="6698">
        <row r="1">
          <cell r="J1">
            <v>1.7453292519943295E-2</v>
          </cell>
        </row>
      </sheetData>
      <sheetData sheetId="6699">
        <row r="1">
          <cell r="J1">
            <v>1.7453292519943295E-2</v>
          </cell>
        </row>
      </sheetData>
      <sheetData sheetId="6700">
        <row r="1">
          <cell r="J1">
            <v>1.7453292519943295E-2</v>
          </cell>
        </row>
      </sheetData>
      <sheetData sheetId="6701">
        <row r="1">
          <cell r="J1">
            <v>1.7453292519943295E-2</v>
          </cell>
        </row>
      </sheetData>
      <sheetData sheetId="6702">
        <row r="1">
          <cell r="J1">
            <v>1.7453292519943295E-2</v>
          </cell>
        </row>
      </sheetData>
      <sheetData sheetId="6703">
        <row r="1">
          <cell r="J1">
            <v>1.7453292519943295E-2</v>
          </cell>
        </row>
      </sheetData>
      <sheetData sheetId="6704">
        <row r="1">
          <cell r="J1">
            <v>1.7453292519943295E-2</v>
          </cell>
        </row>
      </sheetData>
      <sheetData sheetId="6705">
        <row r="1">
          <cell r="J1">
            <v>1.7453292519943295E-2</v>
          </cell>
        </row>
      </sheetData>
      <sheetData sheetId="6706">
        <row r="1">
          <cell r="J1">
            <v>1.7453292519943295E-2</v>
          </cell>
        </row>
      </sheetData>
      <sheetData sheetId="6707">
        <row r="1">
          <cell r="J1">
            <v>1.7453292519943295E-2</v>
          </cell>
        </row>
      </sheetData>
      <sheetData sheetId="6708">
        <row r="1">
          <cell r="J1">
            <v>1.7453292519943295E-2</v>
          </cell>
        </row>
      </sheetData>
      <sheetData sheetId="6709">
        <row r="1">
          <cell r="J1">
            <v>1.7453292519943295E-2</v>
          </cell>
        </row>
      </sheetData>
      <sheetData sheetId="6710">
        <row r="1">
          <cell r="J1">
            <v>1.7453292519943295E-2</v>
          </cell>
        </row>
      </sheetData>
      <sheetData sheetId="6711">
        <row r="1">
          <cell r="J1">
            <v>1.7453292519943295E-2</v>
          </cell>
        </row>
      </sheetData>
      <sheetData sheetId="6712">
        <row r="1">
          <cell r="J1">
            <v>1.7453292519943295E-2</v>
          </cell>
        </row>
      </sheetData>
      <sheetData sheetId="6713">
        <row r="1">
          <cell r="J1">
            <v>1.7453292519943295E-2</v>
          </cell>
        </row>
      </sheetData>
      <sheetData sheetId="6714">
        <row r="1">
          <cell r="J1">
            <v>1.7453292519943295E-2</v>
          </cell>
        </row>
      </sheetData>
      <sheetData sheetId="6715">
        <row r="1">
          <cell r="J1">
            <v>1.7453292519943295E-2</v>
          </cell>
        </row>
      </sheetData>
      <sheetData sheetId="6716">
        <row r="1">
          <cell r="J1">
            <v>1.7453292519943295E-2</v>
          </cell>
        </row>
      </sheetData>
      <sheetData sheetId="6717">
        <row r="1">
          <cell r="J1">
            <v>1.7453292519943295E-2</v>
          </cell>
        </row>
      </sheetData>
      <sheetData sheetId="6718">
        <row r="1">
          <cell r="J1">
            <v>1.7453292519943295E-2</v>
          </cell>
        </row>
      </sheetData>
      <sheetData sheetId="6719">
        <row r="1">
          <cell r="J1">
            <v>1.7453292519943295E-2</v>
          </cell>
        </row>
      </sheetData>
      <sheetData sheetId="6720">
        <row r="1">
          <cell r="J1">
            <v>1.7453292519943295E-2</v>
          </cell>
        </row>
      </sheetData>
      <sheetData sheetId="6721">
        <row r="1">
          <cell r="J1">
            <v>1.7453292519943295E-2</v>
          </cell>
        </row>
      </sheetData>
      <sheetData sheetId="6722">
        <row r="1">
          <cell r="J1">
            <v>1.7453292519943295E-2</v>
          </cell>
        </row>
      </sheetData>
      <sheetData sheetId="6723">
        <row r="1">
          <cell r="J1">
            <v>1.7453292519943295E-2</v>
          </cell>
        </row>
      </sheetData>
      <sheetData sheetId="6724">
        <row r="1">
          <cell r="J1">
            <v>1.7453292519943295E-2</v>
          </cell>
        </row>
      </sheetData>
      <sheetData sheetId="6725">
        <row r="1">
          <cell r="J1">
            <v>1.7453292519943295E-2</v>
          </cell>
        </row>
      </sheetData>
      <sheetData sheetId="6726">
        <row r="1">
          <cell r="J1">
            <v>1.7453292519943295E-2</v>
          </cell>
        </row>
      </sheetData>
      <sheetData sheetId="6727">
        <row r="1">
          <cell r="J1">
            <v>1.7453292519943295E-2</v>
          </cell>
        </row>
      </sheetData>
      <sheetData sheetId="6728">
        <row r="1">
          <cell r="J1">
            <v>1.7453292519943295E-2</v>
          </cell>
        </row>
      </sheetData>
      <sheetData sheetId="6729">
        <row r="1">
          <cell r="J1">
            <v>1.7453292519943295E-2</v>
          </cell>
        </row>
      </sheetData>
      <sheetData sheetId="6730">
        <row r="1">
          <cell r="J1">
            <v>1.7453292519943295E-2</v>
          </cell>
        </row>
      </sheetData>
      <sheetData sheetId="6731">
        <row r="1">
          <cell r="J1">
            <v>1.7453292519943295E-2</v>
          </cell>
        </row>
      </sheetData>
      <sheetData sheetId="6732">
        <row r="1">
          <cell r="J1">
            <v>1.7453292519943295E-2</v>
          </cell>
        </row>
      </sheetData>
      <sheetData sheetId="6733">
        <row r="1">
          <cell r="J1">
            <v>1.7453292519943295E-2</v>
          </cell>
        </row>
      </sheetData>
      <sheetData sheetId="6734">
        <row r="1">
          <cell r="J1">
            <v>1.7453292519943295E-2</v>
          </cell>
        </row>
      </sheetData>
      <sheetData sheetId="6735">
        <row r="1">
          <cell r="J1">
            <v>1.7453292519943295E-2</v>
          </cell>
        </row>
      </sheetData>
      <sheetData sheetId="6736">
        <row r="1">
          <cell r="J1">
            <v>1.7453292519943295E-2</v>
          </cell>
        </row>
      </sheetData>
      <sheetData sheetId="6737">
        <row r="1">
          <cell r="J1">
            <v>1.7453292519943295E-2</v>
          </cell>
        </row>
      </sheetData>
      <sheetData sheetId="6738">
        <row r="1">
          <cell r="J1">
            <v>1.7453292519943295E-2</v>
          </cell>
        </row>
      </sheetData>
      <sheetData sheetId="6739">
        <row r="1">
          <cell r="J1">
            <v>1.7453292519943295E-2</v>
          </cell>
        </row>
      </sheetData>
      <sheetData sheetId="6740">
        <row r="1">
          <cell r="J1">
            <v>1.7453292519943295E-2</v>
          </cell>
        </row>
      </sheetData>
      <sheetData sheetId="6741">
        <row r="1">
          <cell r="J1">
            <v>1.7453292519943295E-2</v>
          </cell>
        </row>
      </sheetData>
      <sheetData sheetId="6742">
        <row r="1">
          <cell r="J1">
            <v>1.7453292519943295E-2</v>
          </cell>
        </row>
      </sheetData>
      <sheetData sheetId="6743">
        <row r="1">
          <cell r="J1">
            <v>1.7453292519943295E-2</v>
          </cell>
        </row>
      </sheetData>
      <sheetData sheetId="6744">
        <row r="1">
          <cell r="J1">
            <v>1.7453292519943295E-2</v>
          </cell>
        </row>
      </sheetData>
      <sheetData sheetId="6745">
        <row r="1">
          <cell r="J1">
            <v>1.7453292519943295E-2</v>
          </cell>
        </row>
      </sheetData>
      <sheetData sheetId="6746">
        <row r="1">
          <cell r="J1">
            <v>1.7453292519943295E-2</v>
          </cell>
        </row>
      </sheetData>
      <sheetData sheetId="6747">
        <row r="1">
          <cell r="J1">
            <v>1.7453292519943295E-2</v>
          </cell>
        </row>
      </sheetData>
      <sheetData sheetId="6748">
        <row r="1">
          <cell r="J1">
            <v>1.7453292519943295E-2</v>
          </cell>
        </row>
      </sheetData>
      <sheetData sheetId="6749">
        <row r="1">
          <cell r="J1">
            <v>1.7453292519943295E-2</v>
          </cell>
        </row>
      </sheetData>
      <sheetData sheetId="6750">
        <row r="1">
          <cell r="J1">
            <v>1.7453292519943295E-2</v>
          </cell>
        </row>
      </sheetData>
      <sheetData sheetId="6751">
        <row r="1">
          <cell r="J1">
            <v>1.7453292519943295E-2</v>
          </cell>
        </row>
      </sheetData>
      <sheetData sheetId="6752">
        <row r="1">
          <cell r="J1">
            <v>1.7453292519943295E-2</v>
          </cell>
        </row>
      </sheetData>
      <sheetData sheetId="6753">
        <row r="1">
          <cell r="J1">
            <v>1.7453292519943295E-2</v>
          </cell>
        </row>
      </sheetData>
      <sheetData sheetId="6754">
        <row r="1">
          <cell r="J1">
            <v>1.7453292519943295E-2</v>
          </cell>
        </row>
      </sheetData>
      <sheetData sheetId="6755">
        <row r="1">
          <cell r="J1">
            <v>1.7453292519943295E-2</v>
          </cell>
        </row>
      </sheetData>
      <sheetData sheetId="6756">
        <row r="1">
          <cell r="J1">
            <v>1.7453292519943295E-2</v>
          </cell>
        </row>
      </sheetData>
      <sheetData sheetId="6757">
        <row r="1">
          <cell r="J1">
            <v>1.7453292519943295E-2</v>
          </cell>
        </row>
      </sheetData>
      <sheetData sheetId="6758">
        <row r="1">
          <cell r="J1">
            <v>1.7453292519943295E-2</v>
          </cell>
        </row>
      </sheetData>
      <sheetData sheetId="6759">
        <row r="1">
          <cell r="J1">
            <v>1.7453292519943295E-2</v>
          </cell>
        </row>
      </sheetData>
      <sheetData sheetId="6760">
        <row r="1">
          <cell r="J1">
            <v>1.7453292519943295E-2</v>
          </cell>
        </row>
      </sheetData>
      <sheetData sheetId="6761">
        <row r="1">
          <cell r="J1">
            <v>1.7453292519943295E-2</v>
          </cell>
        </row>
      </sheetData>
      <sheetData sheetId="6762">
        <row r="1">
          <cell r="J1">
            <v>1.7453292519943295E-2</v>
          </cell>
        </row>
      </sheetData>
      <sheetData sheetId="6763">
        <row r="1">
          <cell r="J1">
            <v>1.7453292519943295E-2</v>
          </cell>
        </row>
      </sheetData>
      <sheetData sheetId="6764">
        <row r="1">
          <cell r="J1">
            <v>1.7453292519943295E-2</v>
          </cell>
        </row>
      </sheetData>
      <sheetData sheetId="6765">
        <row r="1">
          <cell r="J1">
            <v>1.7453292519943295E-2</v>
          </cell>
        </row>
      </sheetData>
      <sheetData sheetId="6766">
        <row r="1">
          <cell r="J1">
            <v>1.7453292519943295E-2</v>
          </cell>
        </row>
      </sheetData>
      <sheetData sheetId="6767">
        <row r="1">
          <cell r="J1">
            <v>1.7453292519943295E-2</v>
          </cell>
        </row>
      </sheetData>
      <sheetData sheetId="6768">
        <row r="1">
          <cell r="J1">
            <v>1.7453292519943295E-2</v>
          </cell>
        </row>
      </sheetData>
      <sheetData sheetId="6769">
        <row r="1">
          <cell r="J1">
            <v>1.7453292519943295E-2</v>
          </cell>
        </row>
      </sheetData>
      <sheetData sheetId="6770">
        <row r="1">
          <cell r="J1">
            <v>1.7453292519943295E-2</v>
          </cell>
        </row>
      </sheetData>
      <sheetData sheetId="6771">
        <row r="1">
          <cell r="J1">
            <v>1.7453292519943295E-2</v>
          </cell>
        </row>
      </sheetData>
      <sheetData sheetId="6772">
        <row r="1">
          <cell r="J1">
            <v>1.7453292519943295E-2</v>
          </cell>
        </row>
      </sheetData>
      <sheetData sheetId="6773">
        <row r="1">
          <cell r="J1">
            <v>1.7453292519943295E-2</v>
          </cell>
        </row>
      </sheetData>
      <sheetData sheetId="6774">
        <row r="1">
          <cell r="J1">
            <v>1.7453292519943295E-2</v>
          </cell>
        </row>
      </sheetData>
      <sheetData sheetId="6775">
        <row r="1">
          <cell r="J1">
            <v>1.7453292519943295E-2</v>
          </cell>
        </row>
      </sheetData>
      <sheetData sheetId="6776">
        <row r="1">
          <cell r="J1">
            <v>1.7453292519943295E-2</v>
          </cell>
        </row>
      </sheetData>
      <sheetData sheetId="6777">
        <row r="1">
          <cell r="J1">
            <v>1.7453292519943295E-2</v>
          </cell>
        </row>
      </sheetData>
      <sheetData sheetId="6778">
        <row r="1">
          <cell r="J1">
            <v>1.7453292519943295E-2</v>
          </cell>
        </row>
      </sheetData>
      <sheetData sheetId="6779">
        <row r="1">
          <cell r="J1">
            <v>1.7453292519943295E-2</v>
          </cell>
        </row>
      </sheetData>
      <sheetData sheetId="6780">
        <row r="1">
          <cell r="J1">
            <v>1.7453292519943295E-2</v>
          </cell>
        </row>
      </sheetData>
      <sheetData sheetId="6781">
        <row r="1">
          <cell r="J1">
            <v>1.7453292519943295E-2</v>
          </cell>
        </row>
      </sheetData>
      <sheetData sheetId="6782">
        <row r="1">
          <cell r="J1">
            <v>1.7453292519943295E-2</v>
          </cell>
        </row>
      </sheetData>
      <sheetData sheetId="6783">
        <row r="1">
          <cell r="J1">
            <v>1.7453292519943295E-2</v>
          </cell>
        </row>
      </sheetData>
      <sheetData sheetId="6784">
        <row r="1">
          <cell r="J1">
            <v>1.7453292519943295E-2</v>
          </cell>
        </row>
      </sheetData>
      <sheetData sheetId="6785">
        <row r="1">
          <cell r="J1">
            <v>1.7453292519943295E-2</v>
          </cell>
        </row>
      </sheetData>
      <sheetData sheetId="6786">
        <row r="1">
          <cell r="J1">
            <v>1.7453292519943295E-2</v>
          </cell>
        </row>
      </sheetData>
      <sheetData sheetId="6787">
        <row r="1">
          <cell r="J1">
            <v>1.7453292519943295E-2</v>
          </cell>
        </row>
      </sheetData>
      <sheetData sheetId="6788">
        <row r="1">
          <cell r="J1">
            <v>1.7453292519943295E-2</v>
          </cell>
        </row>
      </sheetData>
      <sheetData sheetId="6789">
        <row r="1">
          <cell r="J1">
            <v>1.7453292519943295E-2</v>
          </cell>
        </row>
      </sheetData>
      <sheetData sheetId="6790">
        <row r="1">
          <cell r="J1">
            <v>1.7453292519943295E-2</v>
          </cell>
        </row>
      </sheetData>
      <sheetData sheetId="6791">
        <row r="1">
          <cell r="J1">
            <v>1.7453292519943295E-2</v>
          </cell>
        </row>
      </sheetData>
      <sheetData sheetId="6792">
        <row r="1">
          <cell r="J1">
            <v>1.7453292519943295E-2</v>
          </cell>
        </row>
      </sheetData>
      <sheetData sheetId="6793">
        <row r="1">
          <cell r="J1">
            <v>1.7453292519943295E-2</v>
          </cell>
        </row>
      </sheetData>
      <sheetData sheetId="6794">
        <row r="1">
          <cell r="J1">
            <v>1.7453292519943295E-2</v>
          </cell>
        </row>
      </sheetData>
      <sheetData sheetId="6795">
        <row r="1">
          <cell r="J1">
            <v>1.7453292519943295E-2</v>
          </cell>
        </row>
      </sheetData>
      <sheetData sheetId="6796">
        <row r="1">
          <cell r="J1">
            <v>1.7453292519943295E-2</v>
          </cell>
        </row>
      </sheetData>
      <sheetData sheetId="6797">
        <row r="1">
          <cell r="J1">
            <v>1.7453292519943295E-2</v>
          </cell>
        </row>
      </sheetData>
      <sheetData sheetId="6798">
        <row r="1">
          <cell r="J1">
            <v>1.7453292519943295E-2</v>
          </cell>
        </row>
      </sheetData>
      <sheetData sheetId="6799">
        <row r="1">
          <cell r="J1">
            <v>1.7453292519943295E-2</v>
          </cell>
        </row>
      </sheetData>
      <sheetData sheetId="6800">
        <row r="1">
          <cell r="J1">
            <v>1.7453292519943295E-2</v>
          </cell>
        </row>
      </sheetData>
      <sheetData sheetId="6801">
        <row r="1">
          <cell r="J1">
            <v>1.7453292519943295E-2</v>
          </cell>
        </row>
      </sheetData>
      <sheetData sheetId="6802">
        <row r="1">
          <cell r="J1">
            <v>1.7453292519943295E-2</v>
          </cell>
        </row>
      </sheetData>
      <sheetData sheetId="6803">
        <row r="1">
          <cell r="J1">
            <v>1.7453292519943295E-2</v>
          </cell>
        </row>
      </sheetData>
      <sheetData sheetId="6804">
        <row r="1">
          <cell r="J1">
            <v>1.7453292519943295E-2</v>
          </cell>
        </row>
      </sheetData>
      <sheetData sheetId="6805">
        <row r="1">
          <cell r="J1">
            <v>1.7453292519943295E-2</v>
          </cell>
        </row>
      </sheetData>
      <sheetData sheetId="6806">
        <row r="1">
          <cell r="J1">
            <v>1.7453292519943295E-2</v>
          </cell>
        </row>
      </sheetData>
      <sheetData sheetId="6807">
        <row r="1">
          <cell r="J1">
            <v>1.7453292519943295E-2</v>
          </cell>
        </row>
      </sheetData>
      <sheetData sheetId="6808">
        <row r="1">
          <cell r="J1">
            <v>1.7453292519943295E-2</v>
          </cell>
        </row>
      </sheetData>
      <sheetData sheetId="6809">
        <row r="1">
          <cell r="J1">
            <v>1.7453292519943295E-2</v>
          </cell>
        </row>
      </sheetData>
      <sheetData sheetId="6810">
        <row r="1">
          <cell r="J1">
            <v>1.7453292519943295E-2</v>
          </cell>
        </row>
      </sheetData>
      <sheetData sheetId="6811">
        <row r="1">
          <cell r="J1">
            <v>1.7453292519943295E-2</v>
          </cell>
        </row>
      </sheetData>
      <sheetData sheetId="6812">
        <row r="1">
          <cell r="J1">
            <v>1.7453292519943295E-2</v>
          </cell>
        </row>
      </sheetData>
      <sheetData sheetId="6813">
        <row r="1">
          <cell r="J1">
            <v>1.7453292519943295E-2</v>
          </cell>
        </row>
      </sheetData>
      <sheetData sheetId="6814">
        <row r="1">
          <cell r="J1">
            <v>1.7453292519943295E-2</v>
          </cell>
        </row>
      </sheetData>
      <sheetData sheetId="6815">
        <row r="1">
          <cell r="J1">
            <v>1.7453292519943295E-2</v>
          </cell>
        </row>
      </sheetData>
      <sheetData sheetId="6816">
        <row r="1">
          <cell r="J1">
            <v>1.7453292519943295E-2</v>
          </cell>
        </row>
      </sheetData>
      <sheetData sheetId="6817">
        <row r="1">
          <cell r="J1">
            <v>1.7453292519943295E-2</v>
          </cell>
        </row>
      </sheetData>
      <sheetData sheetId="6818">
        <row r="1">
          <cell r="J1">
            <v>1.7453292519943295E-2</v>
          </cell>
        </row>
      </sheetData>
      <sheetData sheetId="6819">
        <row r="1">
          <cell r="J1">
            <v>1.7453292519943295E-2</v>
          </cell>
        </row>
      </sheetData>
      <sheetData sheetId="6820">
        <row r="1">
          <cell r="J1">
            <v>1.7453292519943295E-2</v>
          </cell>
        </row>
      </sheetData>
      <sheetData sheetId="6821">
        <row r="1">
          <cell r="J1">
            <v>1.7453292519943295E-2</v>
          </cell>
        </row>
      </sheetData>
      <sheetData sheetId="6822">
        <row r="1">
          <cell r="J1">
            <v>1.7453292519943295E-2</v>
          </cell>
        </row>
      </sheetData>
      <sheetData sheetId="6823">
        <row r="1">
          <cell r="J1">
            <v>1.7453292519943295E-2</v>
          </cell>
        </row>
      </sheetData>
      <sheetData sheetId="6824">
        <row r="1">
          <cell r="J1">
            <v>1.7453292519943295E-2</v>
          </cell>
        </row>
      </sheetData>
      <sheetData sheetId="6825">
        <row r="1">
          <cell r="J1">
            <v>1.7453292519943295E-2</v>
          </cell>
        </row>
      </sheetData>
      <sheetData sheetId="6826">
        <row r="1">
          <cell r="J1">
            <v>1.7453292519943295E-2</v>
          </cell>
        </row>
      </sheetData>
      <sheetData sheetId="6827">
        <row r="1">
          <cell r="J1">
            <v>1.7453292519943295E-2</v>
          </cell>
        </row>
      </sheetData>
      <sheetData sheetId="6828">
        <row r="1">
          <cell r="J1">
            <v>1.7453292519943295E-2</v>
          </cell>
        </row>
      </sheetData>
      <sheetData sheetId="6829">
        <row r="1">
          <cell r="J1">
            <v>1.7453292519943295E-2</v>
          </cell>
        </row>
      </sheetData>
      <sheetData sheetId="6830">
        <row r="1">
          <cell r="J1">
            <v>1.7453292519943295E-2</v>
          </cell>
        </row>
      </sheetData>
      <sheetData sheetId="6831">
        <row r="1">
          <cell r="J1">
            <v>1.7453292519943295E-2</v>
          </cell>
        </row>
      </sheetData>
      <sheetData sheetId="6832">
        <row r="1">
          <cell r="J1">
            <v>1.7453292519943295E-2</v>
          </cell>
        </row>
      </sheetData>
      <sheetData sheetId="6833">
        <row r="1">
          <cell r="J1">
            <v>1.7453292519943295E-2</v>
          </cell>
        </row>
      </sheetData>
      <sheetData sheetId="6834">
        <row r="1">
          <cell r="J1">
            <v>1.7453292519943295E-2</v>
          </cell>
        </row>
      </sheetData>
      <sheetData sheetId="6835">
        <row r="1">
          <cell r="J1">
            <v>1.7453292519943295E-2</v>
          </cell>
        </row>
      </sheetData>
      <sheetData sheetId="6836">
        <row r="1">
          <cell r="J1">
            <v>1.7453292519943295E-2</v>
          </cell>
        </row>
      </sheetData>
      <sheetData sheetId="6837">
        <row r="1">
          <cell r="J1">
            <v>1.7453292519943295E-2</v>
          </cell>
        </row>
      </sheetData>
      <sheetData sheetId="6838">
        <row r="1">
          <cell r="J1">
            <v>1.7453292519943295E-2</v>
          </cell>
        </row>
      </sheetData>
      <sheetData sheetId="6839">
        <row r="1">
          <cell r="J1">
            <v>1.7453292519943295E-2</v>
          </cell>
        </row>
      </sheetData>
      <sheetData sheetId="6840">
        <row r="1">
          <cell r="J1">
            <v>1.7453292519943295E-2</v>
          </cell>
        </row>
      </sheetData>
      <sheetData sheetId="6841">
        <row r="1">
          <cell r="J1">
            <v>1.7453292519943295E-2</v>
          </cell>
        </row>
      </sheetData>
      <sheetData sheetId="6842">
        <row r="1">
          <cell r="J1">
            <v>1.7453292519943295E-2</v>
          </cell>
        </row>
      </sheetData>
      <sheetData sheetId="6843">
        <row r="1">
          <cell r="J1">
            <v>1.7453292519943295E-2</v>
          </cell>
        </row>
      </sheetData>
      <sheetData sheetId="6844">
        <row r="1">
          <cell r="J1">
            <v>1.7453292519943295E-2</v>
          </cell>
        </row>
      </sheetData>
      <sheetData sheetId="6845">
        <row r="1">
          <cell r="J1">
            <v>1.7453292519943295E-2</v>
          </cell>
        </row>
      </sheetData>
      <sheetData sheetId="6846">
        <row r="1">
          <cell r="J1">
            <v>1.7453292519943295E-2</v>
          </cell>
        </row>
      </sheetData>
      <sheetData sheetId="6847">
        <row r="1">
          <cell r="J1">
            <v>1.7453292519943295E-2</v>
          </cell>
        </row>
      </sheetData>
      <sheetData sheetId="6848">
        <row r="1">
          <cell r="J1">
            <v>1.7453292519943295E-2</v>
          </cell>
        </row>
      </sheetData>
      <sheetData sheetId="6849">
        <row r="1">
          <cell r="J1">
            <v>1.7453292519943295E-2</v>
          </cell>
        </row>
      </sheetData>
      <sheetData sheetId="6850">
        <row r="1">
          <cell r="J1">
            <v>1.7453292519943295E-2</v>
          </cell>
        </row>
      </sheetData>
      <sheetData sheetId="6851">
        <row r="1">
          <cell r="J1">
            <v>1.7453292519943295E-2</v>
          </cell>
        </row>
      </sheetData>
      <sheetData sheetId="6852">
        <row r="1">
          <cell r="J1">
            <v>1.7453292519943295E-2</v>
          </cell>
        </row>
      </sheetData>
      <sheetData sheetId="6853">
        <row r="1">
          <cell r="J1">
            <v>1.7453292519943295E-2</v>
          </cell>
        </row>
      </sheetData>
      <sheetData sheetId="6854">
        <row r="1">
          <cell r="J1">
            <v>1.7453292519943295E-2</v>
          </cell>
        </row>
      </sheetData>
      <sheetData sheetId="6855">
        <row r="1">
          <cell r="J1">
            <v>1.7453292519943295E-2</v>
          </cell>
        </row>
      </sheetData>
      <sheetData sheetId="6856">
        <row r="1">
          <cell r="J1">
            <v>1.7453292519943295E-2</v>
          </cell>
        </row>
      </sheetData>
      <sheetData sheetId="6857">
        <row r="1">
          <cell r="J1">
            <v>1.7453292519943295E-2</v>
          </cell>
        </row>
      </sheetData>
      <sheetData sheetId="6858">
        <row r="1">
          <cell r="J1">
            <v>1.7453292519943295E-2</v>
          </cell>
        </row>
      </sheetData>
      <sheetData sheetId="6859">
        <row r="1">
          <cell r="J1">
            <v>1.7453292519943295E-2</v>
          </cell>
        </row>
      </sheetData>
      <sheetData sheetId="6860">
        <row r="1">
          <cell r="J1">
            <v>1.7453292519943295E-2</v>
          </cell>
        </row>
      </sheetData>
      <sheetData sheetId="6861">
        <row r="1">
          <cell r="J1">
            <v>1.7453292519943295E-2</v>
          </cell>
        </row>
      </sheetData>
      <sheetData sheetId="6862">
        <row r="1">
          <cell r="J1">
            <v>1.7453292519943295E-2</v>
          </cell>
        </row>
      </sheetData>
      <sheetData sheetId="6863">
        <row r="1">
          <cell r="J1">
            <v>1.7453292519943295E-2</v>
          </cell>
        </row>
      </sheetData>
      <sheetData sheetId="6864">
        <row r="1">
          <cell r="J1">
            <v>1.7453292519943295E-2</v>
          </cell>
        </row>
      </sheetData>
      <sheetData sheetId="6865">
        <row r="1">
          <cell r="J1">
            <v>1.7453292519943295E-2</v>
          </cell>
        </row>
      </sheetData>
      <sheetData sheetId="6866">
        <row r="1">
          <cell r="J1">
            <v>1.7453292519943295E-2</v>
          </cell>
        </row>
      </sheetData>
      <sheetData sheetId="6867">
        <row r="1">
          <cell r="J1">
            <v>1.7453292519943295E-2</v>
          </cell>
        </row>
      </sheetData>
      <sheetData sheetId="6868">
        <row r="1">
          <cell r="J1">
            <v>1.7453292519943295E-2</v>
          </cell>
        </row>
      </sheetData>
      <sheetData sheetId="6869">
        <row r="1">
          <cell r="J1">
            <v>1.7453292519943295E-2</v>
          </cell>
        </row>
      </sheetData>
      <sheetData sheetId="6870">
        <row r="1">
          <cell r="J1">
            <v>1.7453292519943295E-2</v>
          </cell>
        </row>
      </sheetData>
      <sheetData sheetId="6871">
        <row r="1">
          <cell r="J1">
            <v>1.7453292519943295E-2</v>
          </cell>
        </row>
      </sheetData>
      <sheetData sheetId="6872">
        <row r="1">
          <cell r="J1">
            <v>1.7453292519943295E-2</v>
          </cell>
        </row>
      </sheetData>
      <sheetData sheetId="6873">
        <row r="1">
          <cell r="J1">
            <v>1.7453292519943295E-2</v>
          </cell>
        </row>
      </sheetData>
      <sheetData sheetId="6874">
        <row r="1">
          <cell r="J1">
            <v>1.7453292519943295E-2</v>
          </cell>
        </row>
      </sheetData>
      <sheetData sheetId="6875">
        <row r="1">
          <cell r="J1">
            <v>1.7453292519943295E-2</v>
          </cell>
        </row>
      </sheetData>
      <sheetData sheetId="6876">
        <row r="1">
          <cell r="J1">
            <v>1.7453292519943295E-2</v>
          </cell>
        </row>
      </sheetData>
      <sheetData sheetId="6877">
        <row r="1">
          <cell r="J1">
            <v>1.7453292519943295E-2</v>
          </cell>
        </row>
      </sheetData>
      <sheetData sheetId="6878">
        <row r="1">
          <cell r="J1">
            <v>1.7453292519943295E-2</v>
          </cell>
        </row>
      </sheetData>
      <sheetData sheetId="6879">
        <row r="1">
          <cell r="J1">
            <v>1.7453292519943295E-2</v>
          </cell>
        </row>
      </sheetData>
      <sheetData sheetId="6880">
        <row r="1">
          <cell r="J1">
            <v>1.7453292519943295E-2</v>
          </cell>
        </row>
      </sheetData>
      <sheetData sheetId="6881">
        <row r="1">
          <cell r="J1">
            <v>1.7453292519943295E-2</v>
          </cell>
        </row>
      </sheetData>
      <sheetData sheetId="6882">
        <row r="1">
          <cell r="J1">
            <v>1.7453292519943295E-2</v>
          </cell>
        </row>
      </sheetData>
      <sheetData sheetId="6883">
        <row r="1">
          <cell r="J1">
            <v>1.7453292519943295E-2</v>
          </cell>
        </row>
      </sheetData>
      <sheetData sheetId="6884">
        <row r="1">
          <cell r="J1">
            <v>1.7453292519943295E-2</v>
          </cell>
        </row>
      </sheetData>
      <sheetData sheetId="6885">
        <row r="1">
          <cell r="J1">
            <v>1.7453292519943295E-2</v>
          </cell>
        </row>
      </sheetData>
      <sheetData sheetId="6886">
        <row r="1">
          <cell r="J1">
            <v>1.7453292519943295E-2</v>
          </cell>
        </row>
      </sheetData>
      <sheetData sheetId="6887">
        <row r="1">
          <cell r="J1">
            <v>1.7453292519943295E-2</v>
          </cell>
        </row>
      </sheetData>
      <sheetData sheetId="6888">
        <row r="1">
          <cell r="J1">
            <v>1.7453292519943295E-2</v>
          </cell>
        </row>
      </sheetData>
      <sheetData sheetId="6889">
        <row r="1">
          <cell r="J1">
            <v>1.7453292519943295E-2</v>
          </cell>
        </row>
      </sheetData>
      <sheetData sheetId="6890">
        <row r="1">
          <cell r="J1">
            <v>1.7453292519943295E-2</v>
          </cell>
        </row>
      </sheetData>
      <sheetData sheetId="6891">
        <row r="1">
          <cell r="J1">
            <v>1.7453292519943295E-2</v>
          </cell>
        </row>
      </sheetData>
      <sheetData sheetId="6892">
        <row r="1">
          <cell r="J1">
            <v>1.7453292519943295E-2</v>
          </cell>
        </row>
      </sheetData>
      <sheetData sheetId="6893">
        <row r="1">
          <cell r="J1">
            <v>1.7453292519943295E-2</v>
          </cell>
        </row>
      </sheetData>
      <sheetData sheetId="6894">
        <row r="1">
          <cell r="J1">
            <v>1.7453292519943295E-2</v>
          </cell>
        </row>
      </sheetData>
      <sheetData sheetId="6895">
        <row r="1">
          <cell r="J1">
            <v>1.7453292519943295E-2</v>
          </cell>
        </row>
      </sheetData>
      <sheetData sheetId="6896">
        <row r="1">
          <cell r="J1">
            <v>1.7453292519943295E-2</v>
          </cell>
        </row>
      </sheetData>
      <sheetData sheetId="6897">
        <row r="1">
          <cell r="J1">
            <v>1.7453292519943295E-2</v>
          </cell>
        </row>
      </sheetData>
      <sheetData sheetId="6898">
        <row r="1">
          <cell r="J1">
            <v>1.7453292519943295E-2</v>
          </cell>
        </row>
      </sheetData>
      <sheetData sheetId="6899">
        <row r="1">
          <cell r="J1">
            <v>1.7453292519943295E-2</v>
          </cell>
        </row>
      </sheetData>
      <sheetData sheetId="6900">
        <row r="1">
          <cell r="J1">
            <v>1.7453292519943295E-2</v>
          </cell>
        </row>
      </sheetData>
      <sheetData sheetId="6901">
        <row r="1">
          <cell r="J1">
            <v>1.7453292519943295E-2</v>
          </cell>
        </row>
      </sheetData>
      <sheetData sheetId="6902">
        <row r="1">
          <cell r="J1">
            <v>1.7453292519943295E-2</v>
          </cell>
        </row>
      </sheetData>
      <sheetData sheetId="6903">
        <row r="1">
          <cell r="J1">
            <v>1.7453292519943295E-2</v>
          </cell>
        </row>
      </sheetData>
      <sheetData sheetId="6904">
        <row r="1">
          <cell r="J1">
            <v>1.7453292519943295E-2</v>
          </cell>
        </row>
      </sheetData>
      <sheetData sheetId="6905">
        <row r="1">
          <cell r="J1">
            <v>1.7453292519943295E-2</v>
          </cell>
        </row>
      </sheetData>
      <sheetData sheetId="6906">
        <row r="1">
          <cell r="J1">
            <v>1.7453292519943295E-2</v>
          </cell>
        </row>
      </sheetData>
      <sheetData sheetId="6907">
        <row r="1">
          <cell r="J1">
            <v>1.7453292519943295E-2</v>
          </cell>
        </row>
      </sheetData>
      <sheetData sheetId="6908">
        <row r="1">
          <cell r="J1">
            <v>1.7453292519943295E-2</v>
          </cell>
        </row>
      </sheetData>
      <sheetData sheetId="6909">
        <row r="1">
          <cell r="J1">
            <v>1.7453292519943295E-2</v>
          </cell>
        </row>
      </sheetData>
      <sheetData sheetId="6910">
        <row r="1">
          <cell r="J1">
            <v>1.7453292519943295E-2</v>
          </cell>
        </row>
      </sheetData>
      <sheetData sheetId="6911">
        <row r="1">
          <cell r="J1">
            <v>1.7453292519943295E-2</v>
          </cell>
        </row>
      </sheetData>
      <sheetData sheetId="6912">
        <row r="1">
          <cell r="J1">
            <v>1.7453292519943295E-2</v>
          </cell>
        </row>
      </sheetData>
      <sheetData sheetId="6913">
        <row r="1">
          <cell r="J1">
            <v>1.7453292519943295E-2</v>
          </cell>
        </row>
      </sheetData>
      <sheetData sheetId="6914">
        <row r="1">
          <cell r="J1">
            <v>1.7453292519943295E-2</v>
          </cell>
        </row>
      </sheetData>
      <sheetData sheetId="6915">
        <row r="1">
          <cell r="J1">
            <v>1.7453292519943295E-2</v>
          </cell>
        </row>
      </sheetData>
      <sheetData sheetId="6916">
        <row r="1">
          <cell r="J1">
            <v>1.7453292519943295E-2</v>
          </cell>
        </row>
      </sheetData>
      <sheetData sheetId="6917">
        <row r="1">
          <cell r="J1">
            <v>1.7453292519943295E-2</v>
          </cell>
        </row>
      </sheetData>
      <sheetData sheetId="6918">
        <row r="1">
          <cell r="J1">
            <v>1.7453292519943295E-2</v>
          </cell>
        </row>
      </sheetData>
      <sheetData sheetId="6919">
        <row r="1">
          <cell r="J1">
            <v>1.7453292519943295E-2</v>
          </cell>
        </row>
      </sheetData>
      <sheetData sheetId="6920">
        <row r="1">
          <cell r="J1">
            <v>1.7453292519943295E-2</v>
          </cell>
        </row>
      </sheetData>
      <sheetData sheetId="6921">
        <row r="1">
          <cell r="J1">
            <v>1.7453292519943295E-2</v>
          </cell>
        </row>
      </sheetData>
      <sheetData sheetId="6922">
        <row r="1">
          <cell r="J1">
            <v>1.7453292519943295E-2</v>
          </cell>
        </row>
      </sheetData>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row r="1">
          <cell r="J1">
            <v>1.7453292519943295E-2</v>
          </cell>
        </row>
      </sheetData>
      <sheetData sheetId="6992">
        <row r="1">
          <cell r="J1">
            <v>1.7453292519943295E-2</v>
          </cell>
        </row>
      </sheetData>
      <sheetData sheetId="6993">
        <row r="1">
          <cell r="J1">
            <v>1.7453292519943295E-2</v>
          </cell>
        </row>
      </sheetData>
      <sheetData sheetId="6994">
        <row r="1">
          <cell r="J1">
            <v>1.7453292519943295E-2</v>
          </cell>
        </row>
      </sheetData>
      <sheetData sheetId="6995">
        <row r="1">
          <cell r="J1">
            <v>1.7453292519943295E-2</v>
          </cell>
        </row>
      </sheetData>
      <sheetData sheetId="6996">
        <row r="1">
          <cell r="J1">
            <v>1.7453292519943295E-2</v>
          </cell>
        </row>
      </sheetData>
      <sheetData sheetId="6997">
        <row r="1">
          <cell r="J1">
            <v>1.7453292519943295E-2</v>
          </cell>
        </row>
      </sheetData>
      <sheetData sheetId="6998">
        <row r="1">
          <cell r="J1">
            <v>1.7453292519943295E-2</v>
          </cell>
        </row>
      </sheetData>
      <sheetData sheetId="6999">
        <row r="1">
          <cell r="J1">
            <v>1.7453292519943295E-2</v>
          </cell>
        </row>
      </sheetData>
      <sheetData sheetId="7000">
        <row r="1">
          <cell r="J1">
            <v>1.7453292519943295E-2</v>
          </cell>
        </row>
      </sheetData>
      <sheetData sheetId="7001">
        <row r="1">
          <cell r="J1">
            <v>1.7453292519943295E-2</v>
          </cell>
        </row>
      </sheetData>
      <sheetData sheetId="7002">
        <row r="1">
          <cell r="J1">
            <v>1.7453292519943295E-2</v>
          </cell>
        </row>
      </sheetData>
      <sheetData sheetId="7003">
        <row r="1">
          <cell r="J1">
            <v>1.7453292519943295E-2</v>
          </cell>
        </row>
      </sheetData>
      <sheetData sheetId="7004">
        <row r="1">
          <cell r="J1">
            <v>1.7453292519943295E-2</v>
          </cell>
        </row>
      </sheetData>
      <sheetData sheetId="7005">
        <row r="1">
          <cell r="J1">
            <v>1.7453292519943295E-2</v>
          </cell>
        </row>
      </sheetData>
      <sheetData sheetId="7006">
        <row r="1">
          <cell r="J1">
            <v>1.7453292519943295E-2</v>
          </cell>
        </row>
      </sheetData>
      <sheetData sheetId="7007">
        <row r="1">
          <cell r="J1">
            <v>1.7453292519943295E-2</v>
          </cell>
        </row>
      </sheetData>
      <sheetData sheetId="7008">
        <row r="1">
          <cell r="J1">
            <v>1.7453292519943295E-2</v>
          </cell>
        </row>
      </sheetData>
      <sheetData sheetId="7009">
        <row r="1">
          <cell r="J1">
            <v>1.7453292519943295E-2</v>
          </cell>
        </row>
      </sheetData>
      <sheetData sheetId="7010">
        <row r="1">
          <cell r="J1">
            <v>1.7453292519943295E-2</v>
          </cell>
        </row>
      </sheetData>
      <sheetData sheetId="7011">
        <row r="1">
          <cell r="J1">
            <v>1.7453292519943295E-2</v>
          </cell>
        </row>
      </sheetData>
      <sheetData sheetId="7012">
        <row r="1">
          <cell r="J1">
            <v>1.7453292519943295E-2</v>
          </cell>
        </row>
      </sheetData>
      <sheetData sheetId="7013">
        <row r="1">
          <cell r="J1">
            <v>1.7453292519943295E-2</v>
          </cell>
        </row>
      </sheetData>
      <sheetData sheetId="7014">
        <row r="1">
          <cell r="J1">
            <v>1.7453292519943295E-2</v>
          </cell>
        </row>
      </sheetData>
      <sheetData sheetId="7015">
        <row r="1">
          <cell r="J1">
            <v>1.7453292519943295E-2</v>
          </cell>
        </row>
      </sheetData>
      <sheetData sheetId="7016">
        <row r="1">
          <cell r="J1">
            <v>1.7453292519943295E-2</v>
          </cell>
        </row>
      </sheetData>
      <sheetData sheetId="7017">
        <row r="1">
          <cell r="J1">
            <v>1.7453292519943295E-2</v>
          </cell>
        </row>
      </sheetData>
      <sheetData sheetId="7018">
        <row r="1">
          <cell r="J1">
            <v>1.7453292519943295E-2</v>
          </cell>
        </row>
      </sheetData>
      <sheetData sheetId="7019">
        <row r="1">
          <cell r="J1">
            <v>1.7453292519943295E-2</v>
          </cell>
        </row>
      </sheetData>
      <sheetData sheetId="7020">
        <row r="1">
          <cell r="J1">
            <v>1.7453292519943295E-2</v>
          </cell>
        </row>
      </sheetData>
      <sheetData sheetId="7021">
        <row r="1">
          <cell r="J1">
            <v>1.7453292519943295E-2</v>
          </cell>
        </row>
      </sheetData>
      <sheetData sheetId="7022">
        <row r="1">
          <cell r="J1">
            <v>1.7453292519943295E-2</v>
          </cell>
        </row>
      </sheetData>
      <sheetData sheetId="7023">
        <row r="1">
          <cell r="J1">
            <v>1.7453292519943295E-2</v>
          </cell>
        </row>
      </sheetData>
      <sheetData sheetId="7024">
        <row r="1">
          <cell r="J1">
            <v>1.7453292519943295E-2</v>
          </cell>
        </row>
      </sheetData>
      <sheetData sheetId="7025">
        <row r="1">
          <cell r="J1">
            <v>1.7453292519943295E-2</v>
          </cell>
        </row>
      </sheetData>
      <sheetData sheetId="7026">
        <row r="1">
          <cell r="J1">
            <v>1.7453292519943295E-2</v>
          </cell>
        </row>
      </sheetData>
      <sheetData sheetId="7027">
        <row r="1">
          <cell r="J1">
            <v>1.7453292519943295E-2</v>
          </cell>
        </row>
      </sheetData>
      <sheetData sheetId="7028">
        <row r="1">
          <cell r="J1">
            <v>1.7453292519943295E-2</v>
          </cell>
        </row>
      </sheetData>
      <sheetData sheetId="7029">
        <row r="1">
          <cell r="J1">
            <v>1.7453292519943295E-2</v>
          </cell>
        </row>
      </sheetData>
      <sheetData sheetId="7030">
        <row r="1">
          <cell r="J1">
            <v>1.7453292519943295E-2</v>
          </cell>
        </row>
      </sheetData>
      <sheetData sheetId="7031">
        <row r="1">
          <cell r="J1">
            <v>1.7453292519943295E-2</v>
          </cell>
        </row>
      </sheetData>
      <sheetData sheetId="7032">
        <row r="1">
          <cell r="J1">
            <v>1.7453292519943295E-2</v>
          </cell>
        </row>
      </sheetData>
      <sheetData sheetId="7033">
        <row r="1">
          <cell r="J1">
            <v>1.7453292519943295E-2</v>
          </cell>
        </row>
      </sheetData>
      <sheetData sheetId="7034">
        <row r="1">
          <cell r="J1">
            <v>1.7453292519943295E-2</v>
          </cell>
        </row>
      </sheetData>
      <sheetData sheetId="7035">
        <row r="1">
          <cell r="J1">
            <v>1.7453292519943295E-2</v>
          </cell>
        </row>
      </sheetData>
      <sheetData sheetId="7036">
        <row r="1">
          <cell r="J1">
            <v>1.7453292519943295E-2</v>
          </cell>
        </row>
      </sheetData>
      <sheetData sheetId="7037">
        <row r="1">
          <cell r="J1">
            <v>1.7453292519943295E-2</v>
          </cell>
        </row>
      </sheetData>
      <sheetData sheetId="7038">
        <row r="1">
          <cell r="J1">
            <v>1.7453292519943295E-2</v>
          </cell>
        </row>
      </sheetData>
      <sheetData sheetId="7039">
        <row r="1">
          <cell r="J1">
            <v>1.7453292519943295E-2</v>
          </cell>
        </row>
      </sheetData>
      <sheetData sheetId="7040">
        <row r="1">
          <cell r="J1">
            <v>1.7453292519943295E-2</v>
          </cell>
        </row>
      </sheetData>
      <sheetData sheetId="7041">
        <row r="1">
          <cell r="J1">
            <v>1.7453292519943295E-2</v>
          </cell>
        </row>
      </sheetData>
      <sheetData sheetId="7042">
        <row r="1">
          <cell r="J1">
            <v>1.7453292519943295E-2</v>
          </cell>
        </row>
      </sheetData>
      <sheetData sheetId="7043">
        <row r="1">
          <cell r="J1">
            <v>1.7453292519943295E-2</v>
          </cell>
        </row>
      </sheetData>
      <sheetData sheetId="7044">
        <row r="1">
          <cell r="J1">
            <v>1.7453292519943295E-2</v>
          </cell>
        </row>
      </sheetData>
      <sheetData sheetId="7045">
        <row r="1">
          <cell r="J1">
            <v>1.7453292519943295E-2</v>
          </cell>
        </row>
      </sheetData>
      <sheetData sheetId="7046">
        <row r="1">
          <cell r="J1">
            <v>1.7453292519943295E-2</v>
          </cell>
        </row>
      </sheetData>
      <sheetData sheetId="7047">
        <row r="1">
          <cell r="J1">
            <v>1.7453292519943295E-2</v>
          </cell>
        </row>
      </sheetData>
      <sheetData sheetId="7048">
        <row r="1">
          <cell r="J1">
            <v>1.7453292519943295E-2</v>
          </cell>
        </row>
      </sheetData>
      <sheetData sheetId="7049">
        <row r="1">
          <cell r="J1">
            <v>1.7453292519943295E-2</v>
          </cell>
        </row>
      </sheetData>
      <sheetData sheetId="7050">
        <row r="1">
          <cell r="J1">
            <v>1.7453292519943295E-2</v>
          </cell>
        </row>
      </sheetData>
      <sheetData sheetId="7051">
        <row r="1">
          <cell r="J1">
            <v>1.7453292519943295E-2</v>
          </cell>
        </row>
      </sheetData>
      <sheetData sheetId="7052">
        <row r="1">
          <cell r="J1">
            <v>1.7453292519943295E-2</v>
          </cell>
        </row>
      </sheetData>
      <sheetData sheetId="7053">
        <row r="1">
          <cell r="J1">
            <v>1.7453292519943295E-2</v>
          </cell>
        </row>
      </sheetData>
      <sheetData sheetId="7054">
        <row r="1">
          <cell r="J1">
            <v>1.7453292519943295E-2</v>
          </cell>
        </row>
      </sheetData>
      <sheetData sheetId="7055">
        <row r="1">
          <cell r="J1">
            <v>1.7453292519943295E-2</v>
          </cell>
        </row>
      </sheetData>
      <sheetData sheetId="7056">
        <row r="1">
          <cell r="J1">
            <v>1.7453292519943295E-2</v>
          </cell>
        </row>
      </sheetData>
      <sheetData sheetId="7057">
        <row r="1">
          <cell r="J1">
            <v>1.7453292519943295E-2</v>
          </cell>
        </row>
      </sheetData>
      <sheetData sheetId="7058">
        <row r="1">
          <cell r="J1">
            <v>1.7453292519943295E-2</v>
          </cell>
        </row>
      </sheetData>
      <sheetData sheetId="7059">
        <row r="1">
          <cell r="J1">
            <v>1.7453292519943295E-2</v>
          </cell>
        </row>
      </sheetData>
      <sheetData sheetId="7060">
        <row r="1">
          <cell r="J1">
            <v>1.7453292519943295E-2</v>
          </cell>
        </row>
      </sheetData>
      <sheetData sheetId="7061">
        <row r="1">
          <cell r="J1">
            <v>1.7453292519943295E-2</v>
          </cell>
        </row>
      </sheetData>
      <sheetData sheetId="7062">
        <row r="1">
          <cell r="J1">
            <v>1.7453292519943295E-2</v>
          </cell>
        </row>
      </sheetData>
      <sheetData sheetId="7063">
        <row r="1">
          <cell r="J1">
            <v>1.7453292519943295E-2</v>
          </cell>
        </row>
      </sheetData>
      <sheetData sheetId="7064">
        <row r="1">
          <cell r="J1">
            <v>1.7453292519943295E-2</v>
          </cell>
        </row>
      </sheetData>
      <sheetData sheetId="7065">
        <row r="1">
          <cell r="J1">
            <v>1.7453292519943295E-2</v>
          </cell>
        </row>
      </sheetData>
      <sheetData sheetId="7066">
        <row r="1">
          <cell r="J1">
            <v>1.7453292519943295E-2</v>
          </cell>
        </row>
      </sheetData>
      <sheetData sheetId="7067">
        <row r="1">
          <cell r="J1">
            <v>1.7453292519943295E-2</v>
          </cell>
        </row>
      </sheetData>
      <sheetData sheetId="7068">
        <row r="1">
          <cell r="J1">
            <v>1.7453292519943295E-2</v>
          </cell>
        </row>
      </sheetData>
      <sheetData sheetId="7069">
        <row r="1">
          <cell r="J1">
            <v>1.7453292519943295E-2</v>
          </cell>
        </row>
      </sheetData>
      <sheetData sheetId="7070">
        <row r="1">
          <cell r="J1">
            <v>1.7453292519943295E-2</v>
          </cell>
        </row>
      </sheetData>
      <sheetData sheetId="7071">
        <row r="1">
          <cell r="J1">
            <v>1.7453292519943295E-2</v>
          </cell>
        </row>
      </sheetData>
      <sheetData sheetId="7072">
        <row r="1">
          <cell r="J1">
            <v>1.7453292519943295E-2</v>
          </cell>
        </row>
      </sheetData>
      <sheetData sheetId="7073">
        <row r="1">
          <cell r="J1">
            <v>1.7453292519943295E-2</v>
          </cell>
        </row>
      </sheetData>
      <sheetData sheetId="7074">
        <row r="1">
          <cell r="J1">
            <v>1.7453292519943295E-2</v>
          </cell>
        </row>
      </sheetData>
      <sheetData sheetId="7075">
        <row r="1">
          <cell r="J1">
            <v>1.7453292519943295E-2</v>
          </cell>
        </row>
      </sheetData>
      <sheetData sheetId="7076">
        <row r="1">
          <cell r="J1">
            <v>1.7453292519943295E-2</v>
          </cell>
        </row>
      </sheetData>
      <sheetData sheetId="7077">
        <row r="1">
          <cell r="J1">
            <v>1.7453292519943295E-2</v>
          </cell>
        </row>
      </sheetData>
      <sheetData sheetId="7078">
        <row r="1">
          <cell r="J1">
            <v>1.7453292519943295E-2</v>
          </cell>
        </row>
      </sheetData>
      <sheetData sheetId="7079">
        <row r="1">
          <cell r="J1">
            <v>1.7453292519943295E-2</v>
          </cell>
        </row>
      </sheetData>
      <sheetData sheetId="7080">
        <row r="1">
          <cell r="J1">
            <v>1.7453292519943295E-2</v>
          </cell>
        </row>
      </sheetData>
      <sheetData sheetId="7081">
        <row r="1">
          <cell r="J1">
            <v>1.7453292519943295E-2</v>
          </cell>
        </row>
      </sheetData>
      <sheetData sheetId="7082">
        <row r="1">
          <cell r="J1">
            <v>1.7453292519943295E-2</v>
          </cell>
        </row>
      </sheetData>
      <sheetData sheetId="7083">
        <row r="1">
          <cell r="J1">
            <v>1.7453292519943295E-2</v>
          </cell>
        </row>
      </sheetData>
      <sheetData sheetId="7084">
        <row r="1">
          <cell r="J1">
            <v>1.7453292519943295E-2</v>
          </cell>
        </row>
      </sheetData>
      <sheetData sheetId="7085">
        <row r="1">
          <cell r="J1">
            <v>1.7453292519943295E-2</v>
          </cell>
        </row>
      </sheetData>
      <sheetData sheetId="7086">
        <row r="1">
          <cell r="J1">
            <v>1.7453292519943295E-2</v>
          </cell>
        </row>
      </sheetData>
      <sheetData sheetId="7087">
        <row r="1">
          <cell r="J1">
            <v>1.7453292519943295E-2</v>
          </cell>
        </row>
      </sheetData>
      <sheetData sheetId="7088">
        <row r="1">
          <cell r="J1">
            <v>1.7453292519943295E-2</v>
          </cell>
        </row>
      </sheetData>
      <sheetData sheetId="7089">
        <row r="1">
          <cell r="J1">
            <v>1.7453292519943295E-2</v>
          </cell>
        </row>
      </sheetData>
      <sheetData sheetId="7090">
        <row r="1">
          <cell r="J1">
            <v>1.7453292519943295E-2</v>
          </cell>
        </row>
      </sheetData>
      <sheetData sheetId="7091">
        <row r="1">
          <cell r="J1">
            <v>1.7453292519943295E-2</v>
          </cell>
        </row>
      </sheetData>
      <sheetData sheetId="7092">
        <row r="1">
          <cell r="J1">
            <v>1.7453292519943295E-2</v>
          </cell>
        </row>
      </sheetData>
      <sheetData sheetId="7093">
        <row r="1">
          <cell r="J1">
            <v>1.7453292519943295E-2</v>
          </cell>
        </row>
      </sheetData>
      <sheetData sheetId="7094">
        <row r="1">
          <cell r="J1">
            <v>1.7453292519943295E-2</v>
          </cell>
        </row>
      </sheetData>
      <sheetData sheetId="7095">
        <row r="1">
          <cell r="J1">
            <v>1.7453292519943295E-2</v>
          </cell>
        </row>
      </sheetData>
      <sheetData sheetId="7096">
        <row r="1">
          <cell r="J1">
            <v>1.7453292519943295E-2</v>
          </cell>
        </row>
      </sheetData>
      <sheetData sheetId="7097">
        <row r="1">
          <cell r="J1">
            <v>1.7453292519943295E-2</v>
          </cell>
        </row>
      </sheetData>
      <sheetData sheetId="7098">
        <row r="1">
          <cell r="J1">
            <v>1.7453292519943295E-2</v>
          </cell>
        </row>
      </sheetData>
      <sheetData sheetId="7099">
        <row r="1">
          <cell r="J1">
            <v>1.7453292519943295E-2</v>
          </cell>
        </row>
      </sheetData>
      <sheetData sheetId="7100">
        <row r="1">
          <cell r="J1">
            <v>1.7453292519943295E-2</v>
          </cell>
        </row>
      </sheetData>
      <sheetData sheetId="7101">
        <row r="1">
          <cell r="J1">
            <v>1.7453292519943295E-2</v>
          </cell>
        </row>
      </sheetData>
      <sheetData sheetId="7102">
        <row r="1">
          <cell r="J1">
            <v>1.7453292519943295E-2</v>
          </cell>
        </row>
      </sheetData>
      <sheetData sheetId="7103">
        <row r="1">
          <cell r="J1">
            <v>1.7453292519943295E-2</v>
          </cell>
        </row>
      </sheetData>
      <sheetData sheetId="7104">
        <row r="1">
          <cell r="J1">
            <v>1.7453292519943295E-2</v>
          </cell>
        </row>
      </sheetData>
      <sheetData sheetId="7105">
        <row r="1">
          <cell r="J1">
            <v>1.7453292519943295E-2</v>
          </cell>
        </row>
      </sheetData>
      <sheetData sheetId="7106">
        <row r="1">
          <cell r="J1">
            <v>1.7453292519943295E-2</v>
          </cell>
        </row>
      </sheetData>
      <sheetData sheetId="7107">
        <row r="1">
          <cell r="J1">
            <v>1.7453292519943295E-2</v>
          </cell>
        </row>
      </sheetData>
      <sheetData sheetId="7108">
        <row r="1">
          <cell r="J1">
            <v>1.7453292519943295E-2</v>
          </cell>
        </row>
      </sheetData>
      <sheetData sheetId="7109">
        <row r="1">
          <cell r="J1">
            <v>1.7453292519943295E-2</v>
          </cell>
        </row>
      </sheetData>
      <sheetData sheetId="7110">
        <row r="1">
          <cell r="J1">
            <v>1.7453292519943295E-2</v>
          </cell>
        </row>
      </sheetData>
      <sheetData sheetId="7111">
        <row r="1">
          <cell r="J1">
            <v>1.7453292519943295E-2</v>
          </cell>
        </row>
      </sheetData>
      <sheetData sheetId="7112">
        <row r="1">
          <cell r="J1">
            <v>1.7453292519943295E-2</v>
          </cell>
        </row>
      </sheetData>
      <sheetData sheetId="7113">
        <row r="1">
          <cell r="J1">
            <v>1.7453292519943295E-2</v>
          </cell>
        </row>
      </sheetData>
      <sheetData sheetId="7114">
        <row r="1">
          <cell r="J1">
            <v>1.7453292519943295E-2</v>
          </cell>
        </row>
      </sheetData>
      <sheetData sheetId="7115">
        <row r="1">
          <cell r="J1">
            <v>1.7453292519943295E-2</v>
          </cell>
        </row>
      </sheetData>
      <sheetData sheetId="7116">
        <row r="1">
          <cell r="J1">
            <v>1.7453292519943295E-2</v>
          </cell>
        </row>
      </sheetData>
      <sheetData sheetId="7117">
        <row r="1">
          <cell r="J1">
            <v>1.7453292519943295E-2</v>
          </cell>
        </row>
      </sheetData>
      <sheetData sheetId="7118">
        <row r="1">
          <cell r="J1">
            <v>1.7453292519943295E-2</v>
          </cell>
        </row>
      </sheetData>
      <sheetData sheetId="7119">
        <row r="1">
          <cell r="J1">
            <v>1.7453292519943295E-2</v>
          </cell>
        </row>
      </sheetData>
      <sheetData sheetId="7120">
        <row r="1">
          <cell r="J1">
            <v>1.7453292519943295E-2</v>
          </cell>
        </row>
      </sheetData>
      <sheetData sheetId="7121">
        <row r="1">
          <cell r="J1">
            <v>1.7453292519943295E-2</v>
          </cell>
        </row>
      </sheetData>
      <sheetData sheetId="7122">
        <row r="1">
          <cell r="J1">
            <v>1.7453292519943295E-2</v>
          </cell>
        </row>
      </sheetData>
      <sheetData sheetId="7123">
        <row r="1">
          <cell r="J1">
            <v>1.7453292519943295E-2</v>
          </cell>
        </row>
      </sheetData>
      <sheetData sheetId="7124">
        <row r="1">
          <cell r="J1">
            <v>1.7453292519943295E-2</v>
          </cell>
        </row>
      </sheetData>
      <sheetData sheetId="7125">
        <row r="1">
          <cell r="J1">
            <v>1.7453292519943295E-2</v>
          </cell>
        </row>
      </sheetData>
      <sheetData sheetId="7126">
        <row r="1">
          <cell r="J1">
            <v>1.7453292519943295E-2</v>
          </cell>
        </row>
      </sheetData>
      <sheetData sheetId="7127">
        <row r="1">
          <cell r="J1">
            <v>1.7453292519943295E-2</v>
          </cell>
        </row>
      </sheetData>
      <sheetData sheetId="7128">
        <row r="1">
          <cell r="J1">
            <v>1.7453292519943295E-2</v>
          </cell>
        </row>
      </sheetData>
      <sheetData sheetId="7129">
        <row r="1">
          <cell r="J1">
            <v>1.7453292519943295E-2</v>
          </cell>
        </row>
      </sheetData>
      <sheetData sheetId="7130">
        <row r="1">
          <cell r="J1">
            <v>1.7453292519943295E-2</v>
          </cell>
        </row>
      </sheetData>
      <sheetData sheetId="7131">
        <row r="1">
          <cell r="J1">
            <v>1.7453292519943295E-2</v>
          </cell>
        </row>
      </sheetData>
      <sheetData sheetId="7132">
        <row r="1">
          <cell r="J1">
            <v>1.7453292519943295E-2</v>
          </cell>
        </row>
      </sheetData>
      <sheetData sheetId="7133">
        <row r="1">
          <cell r="J1">
            <v>1.7453292519943295E-2</v>
          </cell>
        </row>
      </sheetData>
      <sheetData sheetId="7134">
        <row r="1">
          <cell r="J1">
            <v>1.7453292519943295E-2</v>
          </cell>
        </row>
      </sheetData>
      <sheetData sheetId="7135">
        <row r="1">
          <cell r="J1">
            <v>1.7453292519943295E-2</v>
          </cell>
        </row>
      </sheetData>
      <sheetData sheetId="7136">
        <row r="1">
          <cell r="J1">
            <v>1.7453292519943295E-2</v>
          </cell>
        </row>
      </sheetData>
      <sheetData sheetId="7137">
        <row r="1">
          <cell r="J1">
            <v>1.7453292519943295E-2</v>
          </cell>
        </row>
      </sheetData>
      <sheetData sheetId="7138">
        <row r="1">
          <cell r="J1">
            <v>1.7453292519943295E-2</v>
          </cell>
        </row>
      </sheetData>
      <sheetData sheetId="7139">
        <row r="1">
          <cell r="J1">
            <v>1.7453292519943295E-2</v>
          </cell>
        </row>
      </sheetData>
      <sheetData sheetId="7140">
        <row r="1">
          <cell r="J1">
            <v>1.7453292519943295E-2</v>
          </cell>
        </row>
      </sheetData>
      <sheetData sheetId="7141">
        <row r="1">
          <cell r="J1">
            <v>1.7453292519943295E-2</v>
          </cell>
        </row>
      </sheetData>
      <sheetData sheetId="7142">
        <row r="1">
          <cell r="J1">
            <v>1.7453292519943295E-2</v>
          </cell>
        </row>
      </sheetData>
      <sheetData sheetId="7143">
        <row r="1">
          <cell r="J1">
            <v>1.7453292519943295E-2</v>
          </cell>
        </row>
      </sheetData>
      <sheetData sheetId="7144">
        <row r="1">
          <cell r="J1">
            <v>1.7453292519943295E-2</v>
          </cell>
        </row>
      </sheetData>
      <sheetData sheetId="7145">
        <row r="1">
          <cell r="J1">
            <v>1.7453292519943295E-2</v>
          </cell>
        </row>
      </sheetData>
      <sheetData sheetId="7146">
        <row r="1">
          <cell r="J1">
            <v>1.7453292519943295E-2</v>
          </cell>
        </row>
      </sheetData>
      <sheetData sheetId="7147">
        <row r="1">
          <cell r="J1">
            <v>1.7453292519943295E-2</v>
          </cell>
        </row>
      </sheetData>
      <sheetData sheetId="7148">
        <row r="1">
          <cell r="J1">
            <v>1.7453292519943295E-2</v>
          </cell>
        </row>
      </sheetData>
      <sheetData sheetId="7149">
        <row r="1">
          <cell r="J1">
            <v>1.7453292519943295E-2</v>
          </cell>
        </row>
      </sheetData>
      <sheetData sheetId="7150">
        <row r="1">
          <cell r="J1">
            <v>1.7453292519943295E-2</v>
          </cell>
        </row>
      </sheetData>
      <sheetData sheetId="7151">
        <row r="1">
          <cell r="J1">
            <v>1.7453292519943295E-2</v>
          </cell>
        </row>
      </sheetData>
      <sheetData sheetId="7152">
        <row r="1">
          <cell r="J1">
            <v>1.7453292519943295E-2</v>
          </cell>
        </row>
      </sheetData>
      <sheetData sheetId="7153">
        <row r="1">
          <cell r="J1">
            <v>1.7453292519943295E-2</v>
          </cell>
        </row>
      </sheetData>
      <sheetData sheetId="7154">
        <row r="1">
          <cell r="J1">
            <v>1.7453292519943295E-2</v>
          </cell>
        </row>
      </sheetData>
      <sheetData sheetId="7155">
        <row r="1">
          <cell r="J1">
            <v>1.7453292519943295E-2</v>
          </cell>
        </row>
      </sheetData>
      <sheetData sheetId="7156">
        <row r="1">
          <cell r="J1">
            <v>1.7453292519943295E-2</v>
          </cell>
        </row>
      </sheetData>
      <sheetData sheetId="7157">
        <row r="1">
          <cell r="J1">
            <v>1.7453292519943295E-2</v>
          </cell>
        </row>
      </sheetData>
      <sheetData sheetId="7158">
        <row r="1">
          <cell r="J1">
            <v>1.7453292519943295E-2</v>
          </cell>
        </row>
      </sheetData>
      <sheetData sheetId="7159">
        <row r="1">
          <cell r="J1">
            <v>1.7453292519943295E-2</v>
          </cell>
        </row>
      </sheetData>
      <sheetData sheetId="7160">
        <row r="1">
          <cell r="J1">
            <v>1.7453292519943295E-2</v>
          </cell>
        </row>
      </sheetData>
      <sheetData sheetId="7161">
        <row r="1">
          <cell r="J1">
            <v>1.7453292519943295E-2</v>
          </cell>
        </row>
      </sheetData>
      <sheetData sheetId="7162">
        <row r="1">
          <cell r="J1">
            <v>1.7453292519943295E-2</v>
          </cell>
        </row>
      </sheetData>
      <sheetData sheetId="7163">
        <row r="1">
          <cell r="J1">
            <v>1.7453292519943295E-2</v>
          </cell>
        </row>
      </sheetData>
      <sheetData sheetId="7164">
        <row r="1">
          <cell r="J1">
            <v>1.7453292519943295E-2</v>
          </cell>
        </row>
      </sheetData>
      <sheetData sheetId="7165">
        <row r="1">
          <cell r="J1">
            <v>1.7453292519943295E-2</v>
          </cell>
        </row>
      </sheetData>
      <sheetData sheetId="7166">
        <row r="1">
          <cell r="J1">
            <v>1.7453292519943295E-2</v>
          </cell>
        </row>
      </sheetData>
      <sheetData sheetId="7167">
        <row r="1">
          <cell r="J1">
            <v>1.7453292519943295E-2</v>
          </cell>
        </row>
      </sheetData>
      <sheetData sheetId="7168">
        <row r="1">
          <cell r="J1">
            <v>1.7453292519943295E-2</v>
          </cell>
        </row>
      </sheetData>
      <sheetData sheetId="7169">
        <row r="1">
          <cell r="J1">
            <v>1.7453292519943295E-2</v>
          </cell>
        </row>
      </sheetData>
      <sheetData sheetId="7170">
        <row r="1">
          <cell r="J1">
            <v>1.7453292519943295E-2</v>
          </cell>
        </row>
      </sheetData>
      <sheetData sheetId="7171">
        <row r="1">
          <cell r="J1">
            <v>1.7453292519943295E-2</v>
          </cell>
        </row>
      </sheetData>
      <sheetData sheetId="7172">
        <row r="1">
          <cell r="J1">
            <v>1.7453292519943295E-2</v>
          </cell>
        </row>
      </sheetData>
      <sheetData sheetId="7173">
        <row r="1">
          <cell r="J1">
            <v>1.7453292519943295E-2</v>
          </cell>
        </row>
      </sheetData>
      <sheetData sheetId="7174">
        <row r="1">
          <cell r="J1">
            <v>1.7453292519943295E-2</v>
          </cell>
        </row>
      </sheetData>
      <sheetData sheetId="7175">
        <row r="1">
          <cell r="J1">
            <v>1.7453292519943295E-2</v>
          </cell>
        </row>
      </sheetData>
      <sheetData sheetId="7176">
        <row r="1">
          <cell r="J1">
            <v>1.7453292519943295E-2</v>
          </cell>
        </row>
      </sheetData>
      <sheetData sheetId="7177">
        <row r="1">
          <cell r="J1">
            <v>1.7453292519943295E-2</v>
          </cell>
        </row>
      </sheetData>
      <sheetData sheetId="7178">
        <row r="1">
          <cell r="J1">
            <v>1.7453292519943295E-2</v>
          </cell>
        </row>
      </sheetData>
      <sheetData sheetId="7179">
        <row r="1">
          <cell r="J1">
            <v>1.7453292519943295E-2</v>
          </cell>
        </row>
      </sheetData>
      <sheetData sheetId="7180">
        <row r="1">
          <cell r="J1">
            <v>1.7453292519943295E-2</v>
          </cell>
        </row>
      </sheetData>
      <sheetData sheetId="7181">
        <row r="1">
          <cell r="J1">
            <v>1.7453292519943295E-2</v>
          </cell>
        </row>
      </sheetData>
      <sheetData sheetId="7182">
        <row r="1">
          <cell r="J1">
            <v>1.7453292519943295E-2</v>
          </cell>
        </row>
      </sheetData>
      <sheetData sheetId="7183">
        <row r="1">
          <cell r="J1">
            <v>1.7453292519943295E-2</v>
          </cell>
        </row>
      </sheetData>
      <sheetData sheetId="7184">
        <row r="1">
          <cell r="J1">
            <v>1.7453292519943295E-2</v>
          </cell>
        </row>
      </sheetData>
      <sheetData sheetId="7185">
        <row r="1">
          <cell r="J1">
            <v>1.7453292519943295E-2</v>
          </cell>
        </row>
      </sheetData>
      <sheetData sheetId="7186">
        <row r="1">
          <cell r="J1">
            <v>1.7453292519943295E-2</v>
          </cell>
        </row>
      </sheetData>
      <sheetData sheetId="7187">
        <row r="1">
          <cell r="J1">
            <v>1.7453292519943295E-2</v>
          </cell>
        </row>
      </sheetData>
      <sheetData sheetId="7188">
        <row r="1">
          <cell r="J1">
            <v>1.7453292519943295E-2</v>
          </cell>
        </row>
      </sheetData>
      <sheetData sheetId="7189">
        <row r="1">
          <cell r="J1">
            <v>1.7453292519943295E-2</v>
          </cell>
        </row>
      </sheetData>
      <sheetData sheetId="7190">
        <row r="1">
          <cell r="J1">
            <v>1.7453292519943295E-2</v>
          </cell>
        </row>
      </sheetData>
      <sheetData sheetId="7191">
        <row r="1">
          <cell r="J1">
            <v>1.7453292519943295E-2</v>
          </cell>
        </row>
      </sheetData>
      <sheetData sheetId="7192">
        <row r="1">
          <cell r="J1">
            <v>1.7453292519943295E-2</v>
          </cell>
        </row>
      </sheetData>
      <sheetData sheetId="7193">
        <row r="1">
          <cell r="J1">
            <v>1.7453292519943295E-2</v>
          </cell>
        </row>
      </sheetData>
      <sheetData sheetId="7194">
        <row r="1">
          <cell r="J1">
            <v>1.7453292519943295E-2</v>
          </cell>
        </row>
      </sheetData>
      <sheetData sheetId="7195">
        <row r="1">
          <cell r="J1">
            <v>1.7453292519943295E-2</v>
          </cell>
        </row>
      </sheetData>
      <sheetData sheetId="7196">
        <row r="1">
          <cell r="J1">
            <v>1.7453292519943295E-2</v>
          </cell>
        </row>
      </sheetData>
      <sheetData sheetId="7197">
        <row r="1">
          <cell r="J1">
            <v>1.7453292519943295E-2</v>
          </cell>
        </row>
      </sheetData>
      <sheetData sheetId="7198">
        <row r="1">
          <cell r="J1">
            <v>1.7453292519943295E-2</v>
          </cell>
        </row>
      </sheetData>
      <sheetData sheetId="7199">
        <row r="1">
          <cell r="J1">
            <v>1.7453292519943295E-2</v>
          </cell>
        </row>
      </sheetData>
      <sheetData sheetId="7200">
        <row r="1">
          <cell r="J1">
            <v>1.7453292519943295E-2</v>
          </cell>
        </row>
      </sheetData>
      <sheetData sheetId="7201">
        <row r="1">
          <cell r="J1">
            <v>1.7453292519943295E-2</v>
          </cell>
        </row>
      </sheetData>
      <sheetData sheetId="7202">
        <row r="1">
          <cell r="J1">
            <v>1.7453292519943295E-2</v>
          </cell>
        </row>
      </sheetData>
      <sheetData sheetId="7203">
        <row r="1">
          <cell r="J1">
            <v>1.7453292519943295E-2</v>
          </cell>
        </row>
      </sheetData>
      <sheetData sheetId="7204">
        <row r="1">
          <cell r="J1">
            <v>1.7453292519943295E-2</v>
          </cell>
        </row>
      </sheetData>
      <sheetData sheetId="7205">
        <row r="1">
          <cell r="J1">
            <v>1.7453292519943295E-2</v>
          </cell>
        </row>
      </sheetData>
      <sheetData sheetId="7206">
        <row r="1">
          <cell r="J1">
            <v>1.7453292519943295E-2</v>
          </cell>
        </row>
      </sheetData>
      <sheetData sheetId="7207">
        <row r="1">
          <cell r="J1">
            <v>1.7453292519943295E-2</v>
          </cell>
        </row>
      </sheetData>
      <sheetData sheetId="7208">
        <row r="1">
          <cell r="J1">
            <v>1.7453292519943295E-2</v>
          </cell>
        </row>
      </sheetData>
      <sheetData sheetId="7209">
        <row r="1">
          <cell r="J1">
            <v>1.7453292519943295E-2</v>
          </cell>
        </row>
      </sheetData>
      <sheetData sheetId="7210">
        <row r="1">
          <cell r="J1">
            <v>1.7453292519943295E-2</v>
          </cell>
        </row>
      </sheetData>
      <sheetData sheetId="7211">
        <row r="1">
          <cell r="J1">
            <v>1.7453292519943295E-2</v>
          </cell>
        </row>
      </sheetData>
      <sheetData sheetId="7212">
        <row r="1">
          <cell r="J1">
            <v>1.7453292519943295E-2</v>
          </cell>
        </row>
      </sheetData>
      <sheetData sheetId="7213">
        <row r="1">
          <cell r="J1">
            <v>1.7453292519943295E-2</v>
          </cell>
        </row>
      </sheetData>
      <sheetData sheetId="7214">
        <row r="1">
          <cell r="J1">
            <v>1.7453292519943295E-2</v>
          </cell>
        </row>
      </sheetData>
      <sheetData sheetId="7215">
        <row r="1">
          <cell r="J1">
            <v>1.7453292519943295E-2</v>
          </cell>
        </row>
      </sheetData>
      <sheetData sheetId="7216">
        <row r="1">
          <cell r="J1">
            <v>1.7453292519943295E-2</v>
          </cell>
        </row>
      </sheetData>
      <sheetData sheetId="7217">
        <row r="1">
          <cell r="J1">
            <v>1.7453292519943295E-2</v>
          </cell>
        </row>
      </sheetData>
      <sheetData sheetId="7218">
        <row r="1">
          <cell r="J1">
            <v>1.7453292519943295E-2</v>
          </cell>
        </row>
      </sheetData>
      <sheetData sheetId="7219">
        <row r="1">
          <cell r="J1">
            <v>1.7453292519943295E-2</v>
          </cell>
        </row>
      </sheetData>
      <sheetData sheetId="7220">
        <row r="1">
          <cell r="J1">
            <v>1.7453292519943295E-2</v>
          </cell>
        </row>
      </sheetData>
      <sheetData sheetId="7221">
        <row r="1">
          <cell r="J1">
            <v>1.7453292519943295E-2</v>
          </cell>
        </row>
      </sheetData>
      <sheetData sheetId="7222">
        <row r="1">
          <cell r="J1">
            <v>1.7453292519943295E-2</v>
          </cell>
        </row>
      </sheetData>
      <sheetData sheetId="7223">
        <row r="1">
          <cell r="J1">
            <v>1.7453292519943295E-2</v>
          </cell>
        </row>
      </sheetData>
      <sheetData sheetId="7224">
        <row r="1">
          <cell r="J1">
            <v>1.7453292519943295E-2</v>
          </cell>
        </row>
      </sheetData>
      <sheetData sheetId="7225">
        <row r="1">
          <cell r="J1">
            <v>1.7453292519943295E-2</v>
          </cell>
        </row>
      </sheetData>
      <sheetData sheetId="7226">
        <row r="1">
          <cell r="J1">
            <v>1.7453292519943295E-2</v>
          </cell>
        </row>
      </sheetData>
      <sheetData sheetId="7227">
        <row r="1">
          <cell r="J1">
            <v>1.7453292519943295E-2</v>
          </cell>
        </row>
      </sheetData>
      <sheetData sheetId="7228">
        <row r="1">
          <cell r="J1">
            <v>1.7453292519943295E-2</v>
          </cell>
        </row>
      </sheetData>
      <sheetData sheetId="7229">
        <row r="1">
          <cell r="J1">
            <v>1.7453292519943295E-2</v>
          </cell>
        </row>
      </sheetData>
      <sheetData sheetId="7230">
        <row r="1">
          <cell r="J1">
            <v>1.7453292519943295E-2</v>
          </cell>
        </row>
      </sheetData>
      <sheetData sheetId="7231">
        <row r="1">
          <cell r="J1">
            <v>1.7453292519943295E-2</v>
          </cell>
        </row>
      </sheetData>
      <sheetData sheetId="7232">
        <row r="1">
          <cell r="J1">
            <v>1.7453292519943295E-2</v>
          </cell>
        </row>
      </sheetData>
      <sheetData sheetId="7233">
        <row r="1">
          <cell r="J1">
            <v>1.7453292519943295E-2</v>
          </cell>
        </row>
      </sheetData>
      <sheetData sheetId="7234">
        <row r="1">
          <cell r="J1">
            <v>1.7453292519943295E-2</v>
          </cell>
        </row>
      </sheetData>
      <sheetData sheetId="7235">
        <row r="1">
          <cell r="J1">
            <v>1.7453292519943295E-2</v>
          </cell>
        </row>
      </sheetData>
      <sheetData sheetId="7236">
        <row r="1">
          <cell r="J1">
            <v>1.7453292519943295E-2</v>
          </cell>
        </row>
      </sheetData>
      <sheetData sheetId="7237">
        <row r="1">
          <cell r="J1">
            <v>1.7453292519943295E-2</v>
          </cell>
        </row>
      </sheetData>
      <sheetData sheetId="7238">
        <row r="1">
          <cell r="J1">
            <v>1.7453292519943295E-2</v>
          </cell>
        </row>
      </sheetData>
      <sheetData sheetId="7239">
        <row r="1">
          <cell r="J1">
            <v>1.7453292519943295E-2</v>
          </cell>
        </row>
      </sheetData>
      <sheetData sheetId="7240">
        <row r="1">
          <cell r="J1">
            <v>1.7453292519943295E-2</v>
          </cell>
        </row>
      </sheetData>
      <sheetData sheetId="7241">
        <row r="1">
          <cell r="J1">
            <v>1.7453292519943295E-2</v>
          </cell>
        </row>
      </sheetData>
      <sheetData sheetId="7242">
        <row r="1">
          <cell r="J1">
            <v>1.7453292519943295E-2</v>
          </cell>
        </row>
      </sheetData>
      <sheetData sheetId="7243">
        <row r="1">
          <cell r="J1">
            <v>1.7453292519943295E-2</v>
          </cell>
        </row>
      </sheetData>
      <sheetData sheetId="7244">
        <row r="1">
          <cell r="J1">
            <v>1.7453292519943295E-2</v>
          </cell>
        </row>
      </sheetData>
      <sheetData sheetId="7245">
        <row r="1">
          <cell r="J1">
            <v>1.7453292519943295E-2</v>
          </cell>
        </row>
      </sheetData>
      <sheetData sheetId="7246">
        <row r="1">
          <cell r="J1">
            <v>1.7453292519943295E-2</v>
          </cell>
        </row>
      </sheetData>
      <sheetData sheetId="7247">
        <row r="1">
          <cell r="J1">
            <v>1.7453292519943295E-2</v>
          </cell>
        </row>
      </sheetData>
      <sheetData sheetId="7248">
        <row r="1">
          <cell r="J1">
            <v>1.7453292519943295E-2</v>
          </cell>
        </row>
      </sheetData>
      <sheetData sheetId="7249">
        <row r="1">
          <cell r="J1">
            <v>1.7453292519943295E-2</v>
          </cell>
        </row>
      </sheetData>
      <sheetData sheetId="7250">
        <row r="1">
          <cell r="J1">
            <v>1.7453292519943295E-2</v>
          </cell>
        </row>
      </sheetData>
      <sheetData sheetId="7251">
        <row r="1">
          <cell r="J1">
            <v>1.7453292519943295E-2</v>
          </cell>
        </row>
      </sheetData>
      <sheetData sheetId="7252">
        <row r="1">
          <cell r="J1">
            <v>1.7453292519943295E-2</v>
          </cell>
        </row>
      </sheetData>
      <sheetData sheetId="7253">
        <row r="1">
          <cell r="J1">
            <v>1.7453292519943295E-2</v>
          </cell>
        </row>
      </sheetData>
      <sheetData sheetId="7254">
        <row r="1">
          <cell r="J1">
            <v>1.7453292519943295E-2</v>
          </cell>
        </row>
      </sheetData>
      <sheetData sheetId="7255">
        <row r="1">
          <cell r="J1">
            <v>1.7453292519943295E-2</v>
          </cell>
        </row>
      </sheetData>
      <sheetData sheetId="7256">
        <row r="1">
          <cell r="J1">
            <v>1.7453292519943295E-2</v>
          </cell>
        </row>
      </sheetData>
      <sheetData sheetId="7257">
        <row r="1">
          <cell r="J1">
            <v>1.7453292519943295E-2</v>
          </cell>
        </row>
      </sheetData>
      <sheetData sheetId="7258">
        <row r="1">
          <cell r="J1">
            <v>1.7453292519943295E-2</v>
          </cell>
        </row>
      </sheetData>
      <sheetData sheetId="7259">
        <row r="1">
          <cell r="J1">
            <v>1.7453292519943295E-2</v>
          </cell>
        </row>
      </sheetData>
      <sheetData sheetId="7260">
        <row r="1">
          <cell r="J1">
            <v>1.7453292519943295E-2</v>
          </cell>
        </row>
      </sheetData>
      <sheetData sheetId="7261">
        <row r="1">
          <cell r="J1">
            <v>1.7453292519943295E-2</v>
          </cell>
        </row>
      </sheetData>
      <sheetData sheetId="7262">
        <row r="1">
          <cell r="J1">
            <v>1.7453292519943295E-2</v>
          </cell>
        </row>
      </sheetData>
      <sheetData sheetId="7263">
        <row r="1">
          <cell r="J1">
            <v>1.7453292519943295E-2</v>
          </cell>
        </row>
      </sheetData>
      <sheetData sheetId="7264">
        <row r="1">
          <cell r="J1">
            <v>1.7453292519943295E-2</v>
          </cell>
        </row>
      </sheetData>
      <sheetData sheetId="7265">
        <row r="1">
          <cell r="J1">
            <v>1.7453292519943295E-2</v>
          </cell>
        </row>
      </sheetData>
      <sheetData sheetId="7266">
        <row r="1">
          <cell r="J1">
            <v>1.7453292519943295E-2</v>
          </cell>
        </row>
      </sheetData>
      <sheetData sheetId="7267">
        <row r="1">
          <cell r="J1">
            <v>1.7453292519943295E-2</v>
          </cell>
        </row>
      </sheetData>
      <sheetData sheetId="7268">
        <row r="1">
          <cell r="J1">
            <v>1.7453292519943295E-2</v>
          </cell>
        </row>
      </sheetData>
      <sheetData sheetId="7269">
        <row r="1">
          <cell r="J1">
            <v>1.7453292519943295E-2</v>
          </cell>
        </row>
      </sheetData>
      <sheetData sheetId="7270">
        <row r="1">
          <cell r="J1">
            <v>1.7453292519943295E-2</v>
          </cell>
        </row>
      </sheetData>
      <sheetData sheetId="7271">
        <row r="1">
          <cell r="J1">
            <v>1.7453292519943295E-2</v>
          </cell>
        </row>
      </sheetData>
      <sheetData sheetId="7272">
        <row r="1">
          <cell r="J1">
            <v>1.7453292519943295E-2</v>
          </cell>
        </row>
      </sheetData>
      <sheetData sheetId="7273">
        <row r="1">
          <cell r="J1">
            <v>1.7453292519943295E-2</v>
          </cell>
        </row>
      </sheetData>
      <sheetData sheetId="7274">
        <row r="1">
          <cell r="J1">
            <v>1.7453292519943295E-2</v>
          </cell>
        </row>
      </sheetData>
      <sheetData sheetId="7275">
        <row r="1">
          <cell r="J1">
            <v>1.7453292519943295E-2</v>
          </cell>
        </row>
      </sheetData>
      <sheetData sheetId="7276">
        <row r="1">
          <cell r="J1">
            <v>1.7453292519943295E-2</v>
          </cell>
        </row>
      </sheetData>
      <sheetData sheetId="7277">
        <row r="1">
          <cell r="J1">
            <v>1.7453292519943295E-2</v>
          </cell>
        </row>
      </sheetData>
      <sheetData sheetId="7278">
        <row r="1">
          <cell r="J1">
            <v>1.7453292519943295E-2</v>
          </cell>
        </row>
      </sheetData>
      <sheetData sheetId="7279">
        <row r="1">
          <cell r="J1">
            <v>1.7453292519943295E-2</v>
          </cell>
        </row>
      </sheetData>
      <sheetData sheetId="7280">
        <row r="1">
          <cell r="J1">
            <v>1.7453292519943295E-2</v>
          </cell>
        </row>
      </sheetData>
      <sheetData sheetId="7281">
        <row r="1">
          <cell r="J1">
            <v>1.7453292519943295E-2</v>
          </cell>
        </row>
      </sheetData>
      <sheetData sheetId="7282">
        <row r="1">
          <cell r="J1">
            <v>1.7453292519943295E-2</v>
          </cell>
        </row>
      </sheetData>
      <sheetData sheetId="7283">
        <row r="1">
          <cell r="J1">
            <v>1.7453292519943295E-2</v>
          </cell>
        </row>
      </sheetData>
      <sheetData sheetId="7284">
        <row r="1">
          <cell r="J1">
            <v>1.7453292519943295E-2</v>
          </cell>
        </row>
      </sheetData>
      <sheetData sheetId="7285">
        <row r="1">
          <cell r="J1">
            <v>1.7453292519943295E-2</v>
          </cell>
        </row>
      </sheetData>
      <sheetData sheetId="7286">
        <row r="1">
          <cell r="J1">
            <v>1.7453292519943295E-2</v>
          </cell>
        </row>
      </sheetData>
      <sheetData sheetId="7287">
        <row r="1">
          <cell r="J1">
            <v>1.7453292519943295E-2</v>
          </cell>
        </row>
      </sheetData>
      <sheetData sheetId="7288">
        <row r="1">
          <cell r="J1">
            <v>1.7453292519943295E-2</v>
          </cell>
        </row>
      </sheetData>
      <sheetData sheetId="7289">
        <row r="1">
          <cell r="J1">
            <v>1.7453292519943295E-2</v>
          </cell>
        </row>
      </sheetData>
      <sheetData sheetId="7290">
        <row r="1">
          <cell r="J1">
            <v>1.7453292519943295E-2</v>
          </cell>
        </row>
      </sheetData>
      <sheetData sheetId="7291">
        <row r="1">
          <cell r="J1">
            <v>1.7453292519943295E-2</v>
          </cell>
        </row>
      </sheetData>
      <sheetData sheetId="7292">
        <row r="1">
          <cell r="J1">
            <v>1.7453292519943295E-2</v>
          </cell>
        </row>
      </sheetData>
      <sheetData sheetId="7293">
        <row r="1">
          <cell r="J1">
            <v>1.7453292519943295E-2</v>
          </cell>
        </row>
      </sheetData>
      <sheetData sheetId="7294">
        <row r="1">
          <cell r="J1">
            <v>1.7453292519943295E-2</v>
          </cell>
        </row>
      </sheetData>
      <sheetData sheetId="7295">
        <row r="1">
          <cell r="J1">
            <v>1.7453292519943295E-2</v>
          </cell>
        </row>
      </sheetData>
      <sheetData sheetId="7296">
        <row r="1">
          <cell r="J1">
            <v>1.7453292519943295E-2</v>
          </cell>
        </row>
      </sheetData>
      <sheetData sheetId="7297">
        <row r="1">
          <cell r="J1">
            <v>1.7453292519943295E-2</v>
          </cell>
        </row>
      </sheetData>
      <sheetData sheetId="7298">
        <row r="1">
          <cell r="J1">
            <v>1.7453292519943295E-2</v>
          </cell>
        </row>
      </sheetData>
      <sheetData sheetId="7299">
        <row r="1">
          <cell r="J1">
            <v>1.7453292519943295E-2</v>
          </cell>
        </row>
      </sheetData>
      <sheetData sheetId="7300">
        <row r="1">
          <cell r="J1">
            <v>1.7453292519943295E-2</v>
          </cell>
        </row>
      </sheetData>
      <sheetData sheetId="7301">
        <row r="1">
          <cell r="J1">
            <v>1.7453292519943295E-2</v>
          </cell>
        </row>
      </sheetData>
      <sheetData sheetId="7302">
        <row r="1">
          <cell r="J1">
            <v>1.7453292519943295E-2</v>
          </cell>
        </row>
      </sheetData>
      <sheetData sheetId="7303">
        <row r="1">
          <cell r="J1">
            <v>1.7453292519943295E-2</v>
          </cell>
        </row>
      </sheetData>
      <sheetData sheetId="7304">
        <row r="1">
          <cell r="J1">
            <v>1.7453292519943295E-2</v>
          </cell>
        </row>
      </sheetData>
      <sheetData sheetId="7305">
        <row r="1">
          <cell r="J1">
            <v>1.7453292519943295E-2</v>
          </cell>
        </row>
      </sheetData>
      <sheetData sheetId="7306">
        <row r="1">
          <cell r="J1">
            <v>1.7453292519943295E-2</v>
          </cell>
        </row>
      </sheetData>
      <sheetData sheetId="7307">
        <row r="1">
          <cell r="J1">
            <v>1.7453292519943295E-2</v>
          </cell>
        </row>
      </sheetData>
      <sheetData sheetId="7308">
        <row r="1">
          <cell r="J1">
            <v>1.7453292519943295E-2</v>
          </cell>
        </row>
      </sheetData>
      <sheetData sheetId="7309">
        <row r="1">
          <cell r="J1">
            <v>1.7453292519943295E-2</v>
          </cell>
        </row>
      </sheetData>
      <sheetData sheetId="7310">
        <row r="1">
          <cell r="J1">
            <v>1.7453292519943295E-2</v>
          </cell>
        </row>
      </sheetData>
      <sheetData sheetId="7311">
        <row r="1">
          <cell r="J1">
            <v>1.7453292519943295E-2</v>
          </cell>
        </row>
      </sheetData>
      <sheetData sheetId="7312">
        <row r="1">
          <cell r="J1">
            <v>1.7453292519943295E-2</v>
          </cell>
        </row>
      </sheetData>
      <sheetData sheetId="7313">
        <row r="1">
          <cell r="J1">
            <v>1.7453292519943295E-2</v>
          </cell>
        </row>
      </sheetData>
      <sheetData sheetId="7314">
        <row r="1">
          <cell r="J1">
            <v>1.7453292519943295E-2</v>
          </cell>
        </row>
      </sheetData>
      <sheetData sheetId="7315">
        <row r="1">
          <cell r="J1">
            <v>1.7453292519943295E-2</v>
          </cell>
        </row>
      </sheetData>
      <sheetData sheetId="7316">
        <row r="1">
          <cell r="J1">
            <v>1.7453292519943295E-2</v>
          </cell>
        </row>
      </sheetData>
      <sheetData sheetId="7317">
        <row r="1">
          <cell r="J1">
            <v>1.7453292519943295E-2</v>
          </cell>
        </row>
      </sheetData>
      <sheetData sheetId="7318">
        <row r="1">
          <cell r="J1">
            <v>1.7453292519943295E-2</v>
          </cell>
        </row>
      </sheetData>
      <sheetData sheetId="7319">
        <row r="1">
          <cell r="J1">
            <v>1.7453292519943295E-2</v>
          </cell>
        </row>
      </sheetData>
      <sheetData sheetId="7320">
        <row r="1">
          <cell r="J1">
            <v>1.7453292519943295E-2</v>
          </cell>
        </row>
      </sheetData>
      <sheetData sheetId="7321">
        <row r="1">
          <cell r="J1">
            <v>1.7453292519943295E-2</v>
          </cell>
        </row>
      </sheetData>
      <sheetData sheetId="7322">
        <row r="1">
          <cell r="J1">
            <v>1.7453292519943295E-2</v>
          </cell>
        </row>
      </sheetData>
      <sheetData sheetId="7323">
        <row r="1">
          <cell r="J1">
            <v>1.7453292519943295E-2</v>
          </cell>
        </row>
      </sheetData>
      <sheetData sheetId="7324">
        <row r="1">
          <cell r="J1">
            <v>1.7453292519943295E-2</v>
          </cell>
        </row>
      </sheetData>
      <sheetData sheetId="7325">
        <row r="1">
          <cell r="J1">
            <v>1.7453292519943295E-2</v>
          </cell>
        </row>
      </sheetData>
      <sheetData sheetId="7326">
        <row r="1">
          <cell r="J1">
            <v>1.7453292519943295E-2</v>
          </cell>
        </row>
      </sheetData>
      <sheetData sheetId="7327">
        <row r="1">
          <cell r="J1">
            <v>1.7453292519943295E-2</v>
          </cell>
        </row>
      </sheetData>
      <sheetData sheetId="7328">
        <row r="1">
          <cell r="J1">
            <v>1.7453292519943295E-2</v>
          </cell>
        </row>
      </sheetData>
      <sheetData sheetId="7329">
        <row r="1">
          <cell r="J1">
            <v>1.7453292519943295E-2</v>
          </cell>
        </row>
      </sheetData>
      <sheetData sheetId="7330">
        <row r="1">
          <cell r="J1">
            <v>1.7453292519943295E-2</v>
          </cell>
        </row>
      </sheetData>
      <sheetData sheetId="7331">
        <row r="1">
          <cell r="J1">
            <v>1.7453292519943295E-2</v>
          </cell>
        </row>
      </sheetData>
      <sheetData sheetId="7332">
        <row r="1">
          <cell r="J1">
            <v>1.7453292519943295E-2</v>
          </cell>
        </row>
      </sheetData>
      <sheetData sheetId="7333">
        <row r="1">
          <cell r="J1">
            <v>1.7453292519943295E-2</v>
          </cell>
        </row>
      </sheetData>
      <sheetData sheetId="7334">
        <row r="1">
          <cell r="J1">
            <v>1.7453292519943295E-2</v>
          </cell>
        </row>
      </sheetData>
      <sheetData sheetId="7335">
        <row r="1">
          <cell r="J1">
            <v>1.7453292519943295E-2</v>
          </cell>
        </row>
      </sheetData>
      <sheetData sheetId="7336">
        <row r="1">
          <cell r="J1">
            <v>1.7453292519943295E-2</v>
          </cell>
        </row>
      </sheetData>
      <sheetData sheetId="7337">
        <row r="1">
          <cell r="J1">
            <v>1.7453292519943295E-2</v>
          </cell>
        </row>
      </sheetData>
      <sheetData sheetId="7338">
        <row r="1">
          <cell r="J1">
            <v>1.7453292519943295E-2</v>
          </cell>
        </row>
      </sheetData>
      <sheetData sheetId="7339">
        <row r="1">
          <cell r="J1">
            <v>1.7453292519943295E-2</v>
          </cell>
        </row>
      </sheetData>
      <sheetData sheetId="7340">
        <row r="1">
          <cell r="J1">
            <v>1.7453292519943295E-2</v>
          </cell>
        </row>
      </sheetData>
      <sheetData sheetId="7341">
        <row r="1">
          <cell r="J1">
            <v>1.7453292519943295E-2</v>
          </cell>
        </row>
      </sheetData>
      <sheetData sheetId="7342">
        <row r="1">
          <cell r="J1">
            <v>1.7453292519943295E-2</v>
          </cell>
        </row>
      </sheetData>
      <sheetData sheetId="7343">
        <row r="1">
          <cell r="J1">
            <v>1.7453292519943295E-2</v>
          </cell>
        </row>
      </sheetData>
      <sheetData sheetId="7344">
        <row r="1">
          <cell r="J1">
            <v>1.7453292519943295E-2</v>
          </cell>
        </row>
      </sheetData>
      <sheetData sheetId="7345">
        <row r="1">
          <cell r="J1">
            <v>1.7453292519943295E-2</v>
          </cell>
        </row>
      </sheetData>
      <sheetData sheetId="7346">
        <row r="1">
          <cell r="J1">
            <v>1.7453292519943295E-2</v>
          </cell>
        </row>
      </sheetData>
      <sheetData sheetId="7347">
        <row r="1">
          <cell r="J1">
            <v>1.7453292519943295E-2</v>
          </cell>
        </row>
      </sheetData>
      <sheetData sheetId="7348">
        <row r="1">
          <cell r="J1">
            <v>1.7453292519943295E-2</v>
          </cell>
        </row>
      </sheetData>
      <sheetData sheetId="7349">
        <row r="1">
          <cell r="J1">
            <v>1.7453292519943295E-2</v>
          </cell>
        </row>
      </sheetData>
      <sheetData sheetId="7350">
        <row r="1">
          <cell r="J1">
            <v>1.7453292519943295E-2</v>
          </cell>
        </row>
      </sheetData>
      <sheetData sheetId="7351">
        <row r="1">
          <cell r="J1">
            <v>1.7453292519943295E-2</v>
          </cell>
        </row>
      </sheetData>
      <sheetData sheetId="7352">
        <row r="1">
          <cell r="J1">
            <v>1.7453292519943295E-2</v>
          </cell>
        </row>
      </sheetData>
      <sheetData sheetId="7353">
        <row r="1">
          <cell r="J1">
            <v>1.7453292519943295E-2</v>
          </cell>
        </row>
      </sheetData>
      <sheetData sheetId="7354">
        <row r="1">
          <cell r="J1">
            <v>1.7453292519943295E-2</v>
          </cell>
        </row>
      </sheetData>
      <sheetData sheetId="7355">
        <row r="1">
          <cell r="J1">
            <v>1.7453292519943295E-2</v>
          </cell>
        </row>
      </sheetData>
      <sheetData sheetId="7356">
        <row r="1">
          <cell r="J1">
            <v>1.7453292519943295E-2</v>
          </cell>
        </row>
      </sheetData>
      <sheetData sheetId="7357">
        <row r="1">
          <cell r="J1">
            <v>1.7453292519943295E-2</v>
          </cell>
        </row>
      </sheetData>
      <sheetData sheetId="7358">
        <row r="1">
          <cell r="J1">
            <v>1.7453292519943295E-2</v>
          </cell>
        </row>
      </sheetData>
      <sheetData sheetId="7359">
        <row r="1">
          <cell r="J1">
            <v>1.7453292519943295E-2</v>
          </cell>
        </row>
      </sheetData>
      <sheetData sheetId="7360">
        <row r="1">
          <cell r="J1">
            <v>1.7453292519943295E-2</v>
          </cell>
        </row>
      </sheetData>
      <sheetData sheetId="7361">
        <row r="1">
          <cell r="J1">
            <v>1.7453292519943295E-2</v>
          </cell>
        </row>
      </sheetData>
      <sheetData sheetId="7362">
        <row r="1">
          <cell r="J1">
            <v>1.7453292519943295E-2</v>
          </cell>
        </row>
      </sheetData>
      <sheetData sheetId="7363">
        <row r="1">
          <cell r="J1">
            <v>1.7453292519943295E-2</v>
          </cell>
        </row>
      </sheetData>
      <sheetData sheetId="7364">
        <row r="1">
          <cell r="J1">
            <v>1.7453292519943295E-2</v>
          </cell>
        </row>
      </sheetData>
      <sheetData sheetId="7365">
        <row r="1">
          <cell r="J1">
            <v>1.7453292519943295E-2</v>
          </cell>
        </row>
      </sheetData>
      <sheetData sheetId="7366">
        <row r="1">
          <cell r="J1">
            <v>1.7453292519943295E-2</v>
          </cell>
        </row>
      </sheetData>
      <sheetData sheetId="7367">
        <row r="1">
          <cell r="J1">
            <v>1.7453292519943295E-2</v>
          </cell>
        </row>
      </sheetData>
      <sheetData sheetId="7368">
        <row r="1">
          <cell r="J1">
            <v>1.7453292519943295E-2</v>
          </cell>
        </row>
      </sheetData>
      <sheetData sheetId="7369">
        <row r="1">
          <cell r="J1">
            <v>1.7453292519943295E-2</v>
          </cell>
        </row>
      </sheetData>
      <sheetData sheetId="7370">
        <row r="1">
          <cell r="J1">
            <v>1.7453292519943295E-2</v>
          </cell>
        </row>
      </sheetData>
      <sheetData sheetId="7371">
        <row r="1">
          <cell r="J1">
            <v>1.7453292519943295E-2</v>
          </cell>
        </row>
      </sheetData>
      <sheetData sheetId="7372">
        <row r="1">
          <cell r="J1">
            <v>1.7453292519943295E-2</v>
          </cell>
        </row>
      </sheetData>
      <sheetData sheetId="7373">
        <row r="1">
          <cell r="J1">
            <v>1.7453292519943295E-2</v>
          </cell>
        </row>
      </sheetData>
      <sheetData sheetId="7374">
        <row r="1">
          <cell r="J1">
            <v>1.7453292519943295E-2</v>
          </cell>
        </row>
      </sheetData>
      <sheetData sheetId="7375">
        <row r="1">
          <cell r="J1">
            <v>1.7453292519943295E-2</v>
          </cell>
        </row>
      </sheetData>
      <sheetData sheetId="7376">
        <row r="1">
          <cell r="J1">
            <v>1.7453292519943295E-2</v>
          </cell>
        </row>
      </sheetData>
      <sheetData sheetId="7377">
        <row r="1">
          <cell r="J1">
            <v>1.7453292519943295E-2</v>
          </cell>
        </row>
      </sheetData>
      <sheetData sheetId="7378">
        <row r="1">
          <cell r="J1">
            <v>1.7453292519943295E-2</v>
          </cell>
        </row>
      </sheetData>
      <sheetData sheetId="7379">
        <row r="1">
          <cell r="J1">
            <v>1.7453292519943295E-2</v>
          </cell>
        </row>
      </sheetData>
      <sheetData sheetId="7380">
        <row r="1">
          <cell r="J1">
            <v>1.7453292519943295E-2</v>
          </cell>
        </row>
      </sheetData>
      <sheetData sheetId="7381">
        <row r="1">
          <cell r="J1">
            <v>1.7453292519943295E-2</v>
          </cell>
        </row>
      </sheetData>
      <sheetData sheetId="7382">
        <row r="1">
          <cell r="J1">
            <v>1.7453292519943295E-2</v>
          </cell>
        </row>
      </sheetData>
      <sheetData sheetId="7383">
        <row r="1">
          <cell r="J1">
            <v>1.7453292519943295E-2</v>
          </cell>
        </row>
      </sheetData>
      <sheetData sheetId="7384">
        <row r="1">
          <cell r="J1">
            <v>1.7453292519943295E-2</v>
          </cell>
        </row>
      </sheetData>
      <sheetData sheetId="7385">
        <row r="1">
          <cell r="J1">
            <v>1.7453292519943295E-2</v>
          </cell>
        </row>
      </sheetData>
      <sheetData sheetId="7386">
        <row r="1">
          <cell r="J1">
            <v>1.7453292519943295E-2</v>
          </cell>
        </row>
      </sheetData>
      <sheetData sheetId="7387">
        <row r="1">
          <cell r="J1">
            <v>1.7453292519943295E-2</v>
          </cell>
        </row>
      </sheetData>
      <sheetData sheetId="7388">
        <row r="1">
          <cell r="J1">
            <v>1.7453292519943295E-2</v>
          </cell>
        </row>
      </sheetData>
      <sheetData sheetId="7389">
        <row r="1">
          <cell r="J1">
            <v>1.7453292519943295E-2</v>
          </cell>
        </row>
      </sheetData>
      <sheetData sheetId="7390">
        <row r="1">
          <cell r="J1">
            <v>1.7453292519943295E-2</v>
          </cell>
        </row>
      </sheetData>
      <sheetData sheetId="7391">
        <row r="1">
          <cell r="J1">
            <v>1.7453292519943295E-2</v>
          </cell>
        </row>
      </sheetData>
      <sheetData sheetId="7392">
        <row r="1">
          <cell r="J1">
            <v>1.7453292519943295E-2</v>
          </cell>
        </row>
      </sheetData>
      <sheetData sheetId="7393">
        <row r="1">
          <cell r="J1">
            <v>1.7453292519943295E-2</v>
          </cell>
        </row>
      </sheetData>
      <sheetData sheetId="7394">
        <row r="1">
          <cell r="J1">
            <v>1.7453292519943295E-2</v>
          </cell>
        </row>
      </sheetData>
      <sheetData sheetId="7395">
        <row r="1">
          <cell r="J1">
            <v>1.7453292519943295E-2</v>
          </cell>
        </row>
      </sheetData>
      <sheetData sheetId="7396">
        <row r="1">
          <cell r="J1">
            <v>1.7453292519943295E-2</v>
          </cell>
        </row>
      </sheetData>
      <sheetData sheetId="7397">
        <row r="1">
          <cell r="J1">
            <v>1.7453292519943295E-2</v>
          </cell>
        </row>
      </sheetData>
      <sheetData sheetId="7398">
        <row r="1">
          <cell r="J1">
            <v>1.7453292519943295E-2</v>
          </cell>
        </row>
      </sheetData>
      <sheetData sheetId="7399">
        <row r="1">
          <cell r="J1">
            <v>1.7453292519943295E-2</v>
          </cell>
        </row>
      </sheetData>
      <sheetData sheetId="7400">
        <row r="1">
          <cell r="J1">
            <v>1.7453292519943295E-2</v>
          </cell>
        </row>
      </sheetData>
      <sheetData sheetId="7401">
        <row r="1">
          <cell r="J1">
            <v>1.7453292519943295E-2</v>
          </cell>
        </row>
      </sheetData>
      <sheetData sheetId="7402">
        <row r="1">
          <cell r="J1">
            <v>1.7453292519943295E-2</v>
          </cell>
        </row>
      </sheetData>
      <sheetData sheetId="7403">
        <row r="1">
          <cell r="J1">
            <v>1.7453292519943295E-2</v>
          </cell>
        </row>
      </sheetData>
      <sheetData sheetId="7404">
        <row r="1">
          <cell r="J1">
            <v>1.7453292519943295E-2</v>
          </cell>
        </row>
      </sheetData>
      <sheetData sheetId="7405">
        <row r="1">
          <cell r="J1">
            <v>1.7453292519943295E-2</v>
          </cell>
        </row>
      </sheetData>
      <sheetData sheetId="7406">
        <row r="1">
          <cell r="J1">
            <v>1.7453292519943295E-2</v>
          </cell>
        </row>
      </sheetData>
      <sheetData sheetId="7407">
        <row r="1">
          <cell r="J1">
            <v>1.7453292519943295E-2</v>
          </cell>
        </row>
      </sheetData>
      <sheetData sheetId="7408">
        <row r="1">
          <cell r="J1">
            <v>1.7453292519943295E-2</v>
          </cell>
        </row>
      </sheetData>
      <sheetData sheetId="7409">
        <row r="1">
          <cell r="J1">
            <v>1.7453292519943295E-2</v>
          </cell>
        </row>
      </sheetData>
      <sheetData sheetId="7410">
        <row r="1">
          <cell r="J1">
            <v>1.7453292519943295E-2</v>
          </cell>
        </row>
      </sheetData>
      <sheetData sheetId="7411">
        <row r="1">
          <cell r="J1">
            <v>1.7453292519943295E-2</v>
          </cell>
        </row>
      </sheetData>
      <sheetData sheetId="7412">
        <row r="1">
          <cell r="J1">
            <v>1.7453292519943295E-2</v>
          </cell>
        </row>
      </sheetData>
      <sheetData sheetId="7413">
        <row r="1">
          <cell r="J1">
            <v>1.7453292519943295E-2</v>
          </cell>
        </row>
      </sheetData>
      <sheetData sheetId="7414">
        <row r="1">
          <cell r="J1">
            <v>1.7453292519943295E-2</v>
          </cell>
        </row>
      </sheetData>
      <sheetData sheetId="7415">
        <row r="1">
          <cell r="J1">
            <v>1.7453292519943295E-2</v>
          </cell>
        </row>
      </sheetData>
      <sheetData sheetId="7416">
        <row r="1">
          <cell r="J1">
            <v>1.7453292519943295E-2</v>
          </cell>
        </row>
      </sheetData>
      <sheetData sheetId="7417">
        <row r="1">
          <cell r="J1">
            <v>1.7453292519943295E-2</v>
          </cell>
        </row>
      </sheetData>
      <sheetData sheetId="7418">
        <row r="1">
          <cell r="J1">
            <v>1.7453292519943295E-2</v>
          </cell>
        </row>
      </sheetData>
      <sheetData sheetId="7419">
        <row r="1">
          <cell r="J1">
            <v>1.7453292519943295E-2</v>
          </cell>
        </row>
      </sheetData>
      <sheetData sheetId="7420">
        <row r="1">
          <cell r="J1">
            <v>1.7453292519943295E-2</v>
          </cell>
        </row>
      </sheetData>
      <sheetData sheetId="7421">
        <row r="1">
          <cell r="J1">
            <v>1.7453292519943295E-2</v>
          </cell>
        </row>
      </sheetData>
      <sheetData sheetId="7422">
        <row r="1">
          <cell r="J1">
            <v>1.7453292519943295E-2</v>
          </cell>
        </row>
      </sheetData>
      <sheetData sheetId="7423">
        <row r="1">
          <cell r="J1">
            <v>1.7453292519943295E-2</v>
          </cell>
        </row>
      </sheetData>
      <sheetData sheetId="7424">
        <row r="1">
          <cell r="J1">
            <v>1.7453292519943295E-2</v>
          </cell>
        </row>
      </sheetData>
      <sheetData sheetId="7425">
        <row r="1">
          <cell r="J1">
            <v>1.7453292519943295E-2</v>
          </cell>
        </row>
      </sheetData>
      <sheetData sheetId="7426">
        <row r="1">
          <cell r="J1">
            <v>1.7453292519943295E-2</v>
          </cell>
        </row>
      </sheetData>
      <sheetData sheetId="7427">
        <row r="1">
          <cell r="J1">
            <v>1.7453292519943295E-2</v>
          </cell>
        </row>
      </sheetData>
      <sheetData sheetId="7428">
        <row r="1">
          <cell r="J1">
            <v>1.7453292519943295E-2</v>
          </cell>
        </row>
      </sheetData>
      <sheetData sheetId="7429">
        <row r="1">
          <cell r="J1">
            <v>1.7453292519943295E-2</v>
          </cell>
        </row>
      </sheetData>
      <sheetData sheetId="7430">
        <row r="1">
          <cell r="J1">
            <v>1.7453292519943295E-2</v>
          </cell>
        </row>
      </sheetData>
      <sheetData sheetId="7431">
        <row r="1">
          <cell r="J1">
            <v>1.7453292519943295E-2</v>
          </cell>
        </row>
      </sheetData>
      <sheetData sheetId="7432">
        <row r="1">
          <cell r="J1">
            <v>1.7453292519943295E-2</v>
          </cell>
        </row>
      </sheetData>
      <sheetData sheetId="7433">
        <row r="1">
          <cell r="J1">
            <v>1.7453292519943295E-2</v>
          </cell>
        </row>
      </sheetData>
      <sheetData sheetId="7434">
        <row r="1">
          <cell r="J1">
            <v>1.7453292519943295E-2</v>
          </cell>
        </row>
      </sheetData>
      <sheetData sheetId="7435">
        <row r="1">
          <cell r="J1">
            <v>1.7453292519943295E-2</v>
          </cell>
        </row>
      </sheetData>
      <sheetData sheetId="7436">
        <row r="1">
          <cell r="J1">
            <v>1.7453292519943295E-2</v>
          </cell>
        </row>
      </sheetData>
      <sheetData sheetId="7437">
        <row r="1">
          <cell r="J1">
            <v>1.7453292519943295E-2</v>
          </cell>
        </row>
      </sheetData>
      <sheetData sheetId="7438">
        <row r="1">
          <cell r="J1">
            <v>1.7453292519943295E-2</v>
          </cell>
        </row>
      </sheetData>
      <sheetData sheetId="7439">
        <row r="1">
          <cell r="J1">
            <v>1.7453292519943295E-2</v>
          </cell>
        </row>
      </sheetData>
      <sheetData sheetId="7440">
        <row r="1">
          <cell r="J1">
            <v>1.7453292519943295E-2</v>
          </cell>
        </row>
      </sheetData>
      <sheetData sheetId="7441">
        <row r="1">
          <cell r="J1">
            <v>1.7453292519943295E-2</v>
          </cell>
        </row>
      </sheetData>
      <sheetData sheetId="7442">
        <row r="1">
          <cell r="J1">
            <v>1.7453292519943295E-2</v>
          </cell>
        </row>
      </sheetData>
      <sheetData sheetId="7443">
        <row r="1">
          <cell r="J1">
            <v>1.7453292519943295E-2</v>
          </cell>
        </row>
      </sheetData>
      <sheetData sheetId="7444">
        <row r="1">
          <cell r="J1">
            <v>1.7453292519943295E-2</v>
          </cell>
        </row>
      </sheetData>
      <sheetData sheetId="7445">
        <row r="1">
          <cell r="J1">
            <v>1.7453292519943295E-2</v>
          </cell>
        </row>
      </sheetData>
      <sheetData sheetId="7446">
        <row r="1">
          <cell r="J1">
            <v>1.7453292519943295E-2</v>
          </cell>
        </row>
      </sheetData>
      <sheetData sheetId="7447">
        <row r="1">
          <cell r="J1">
            <v>1.7453292519943295E-2</v>
          </cell>
        </row>
      </sheetData>
      <sheetData sheetId="7448">
        <row r="1">
          <cell r="J1">
            <v>1.7453292519943295E-2</v>
          </cell>
        </row>
      </sheetData>
      <sheetData sheetId="7449">
        <row r="1">
          <cell r="J1">
            <v>1.7453292519943295E-2</v>
          </cell>
        </row>
      </sheetData>
      <sheetData sheetId="7450">
        <row r="1">
          <cell r="J1">
            <v>1.7453292519943295E-2</v>
          </cell>
        </row>
      </sheetData>
      <sheetData sheetId="7451">
        <row r="1">
          <cell r="J1">
            <v>1.7453292519943295E-2</v>
          </cell>
        </row>
      </sheetData>
      <sheetData sheetId="7452">
        <row r="1">
          <cell r="J1">
            <v>1.7453292519943295E-2</v>
          </cell>
        </row>
      </sheetData>
      <sheetData sheetId="7453">
        <row r="1">
          <cell r="J1">
            <v>1.7453292519943295E-2</v>
          </cell>
        </row>
      </sheetData>
      <sheetData sheetId="7454">
        <row r="1">
          <cell r="J1">
            <v>1.7453292519943295E-2</v>
          </cell>
        </row>
      </sheetData>
      <sheetData sheetId="7455">
        <row r="1">
          <cell r="J1">
            <v>1.7453292519943295E-2</v>
          </cell>
        </row>
      </sheetData>
      <sheetData sheetId="7456">
        <row r="1">
          <cell r="J1">
            <v>1.7453292519943295E-2</v>
          </cell>
        </row>
      </sheetData>
      <sheetData sheetId="7457">
        <row r="1">
          <cell r="J1">
            <v>1.7453292519943295E-2</v>
          </cell>
        </row>
      </sheetData>
      <sheetData sheetId="7458">
        <row r="1">
          <cell r="J1">
            <v>1.7453292519943295E-2</v>
          </cell>
        </row>
      </sheetData>
      <sheetData sheetId="7459">
        <row r="1">
          <cell r="J1">
            <v>1.7453292519943295E-2</v>
          </cell>
        </row>
      </sheetData>
      <sheetData sheetId="7460">
        <row r="1">
          <cell r="J1">
            <v>1.7453292519943295E-2</v>
          </cell>
        </row>
      </sheetData>
      <sheetData sheetId="7461">
        <row r="1">
          <cell r="J1">
            <v>1.7453292519943295E-2</v>
          </cell>
        </row>
      </sheetData>
      <sheetData sheetId="7462">
        <row r="1">
          <cell r="J1">
            <v>1.7453292519943295E-2</v>
          </cell>
        </row>
      </sheetData>
      <sheetData sheetId="7463">
        <row r="1">
          <cell r="J1">
            <v>1.7453292519943295E-2</v>
          </cell>
        </row>
      </sheetData>
      <sheetData sheetId="7464">
        <row r="1">
          <cell r="J1">
            <v>1.7453292519943295E-2</v>
          </cell>
        </row>
      </sheetData>
      <sheetData sheetId="7465">
        <row r="1">
          <cell r="J1">
            <v>1.7453292519943295E-2</v>
          </cell>
        </row>
      </sheetData>
      <sheetData sheetId="7466">
        <row r="1">
          <cell r="J1">
            <v>1.7453292519943295E-2</v>
          </cell>
        </row>
      </sheetData>
      <sheetData sheetId="7467">
        <row r="1">
          <cell r="J1">
            <v>1.7453292519943295E-2</v>
          </cell>
        </row>
      </sheetData>
      <sheetData sheetId="7468">
        <row r="1">
          <cell r="J1">
            <v>1.7453292519943295E-2</v>
          </cell>
        </row>
      </sheetData>
      <sheetData sheetId="7469">
        <row r="1">
          <cell r="J1">
            <v>1.7453292519943295E-2</v>
          </cell>
        </row>
      </sheetData>
      <sheetData sheetId="7470">
        <row r="1">
          <cell r="J1">
            <v>1.7453292519943295E-2</v>
          </cell>
        </row>
      </sheetData>
      <sheetData sheetId="7471">
        <row r="1">
          <cell r="J1">
            <v>1.7453292519943295E-2</v>
          </cell>
        </row>
      </sheetData>
      <sheetData sheetId="7472">
        <row r="1">
          <cell r="J1">
            <v>1.7453292519943295E-2</v>
          </cell>
        </row>
      </sheetData>
      <sheetData sheetId="7473">
        <row r="1">
          <cell r="J1">
            <v>1.7453292519943295E-2</v>
          </cell>
        </row>
      </sheetData>
      <sheetData sheetId="7474">
        <row r="1">
          <cell r="J1">
            <v>1.7453292519943295E-2</v>
          </cell>
        </row>
      </sheetData>
      <sheetData sheetId="7475">
        <row r="1">
          <cell r="J1">
            <v>1.7453292519943295E-2</v>
          </cell>
        </row>
      </sheetData>
      <sheetData sheetId="7476">
        <row r="1">
          <cell r="J1">
            <v>1.7453292519943295E-2</v>
          </cell>
        </row>
      </sheetData>
      <sheetData sheetId="7477">
        <row r="1">
          <cell r="J1">
            <v>1.7453292519943295E-2</v>
          </cell>
        </row>
      </sheetData>
      <sheetData sheetId="7478">
        <row r="1">
          <cell r="J1">
            <v>1.7453292519943295E-2</v>
          </cell>
        </row>
      </sheetData>
      <sheetData sheetId="7479">
        <row r="1">
          <cell r="J1">
            <v>1.7453292519943295E-2</v>
          </cell>
        </row>
      </sheetData>
      <sheetData sheetId="7480">
        <row r="1">
          <cell r="J1">
            <v>1.7453292519943295E-2</v>
          </cell>
        </row>
      </sheetData>
      <sheetData sheetId="7481">
        <row r="1">
          <cell r="J1">
            <v>1.7453292519943295E-2</v>
          </cell>
        </row>
      </sheetData>
      <sheetData sheetId="7482">
        <row r="1">
          <cell r="J1">
            <v>1.7453292519943295E-2</v>
          </cell>
        </row>
      </sheetData>
      <sheetData sheetId="7483">
        <row r="1">
          <cell r="J1">
            <v>1.7453292519943295E-2</v>
          </cell>
        </row>
      </sheetData>
      <sheetData sheetId="7484">
        <row r="1">
          <cell r="J1">
            <v>1.7453292519943295E-2</v>
          </cell>
        </row>
      </sheetData>
      <sheetData sheetId="7485">
        <row r="1">
          <cell r="J1">
            <v>1.7453292519943295E-2</v>
          </cell>
        </row>
      </sheetData>
      <sheetData sheetId="7486">
        <row r="1">
          <cell r="J1">
            <v>1.7453292519943295E-2</v>
          </cell>
        </row>
      </sheetData>
      <sheetData sheetId="7487">
        <row r="1">
          <cell r="J1">
            <v>1.7453292519943295E-2</v>
          </cell>
        </row>
      </sheetData>
      <sheetData sheetId="7488">
        <row r="1">
          <cell r="J1">
            <v>1.7453292519943295E-2</v>
          </cell>
        </row>
      </sheetData>
      <sheetData sheetId="7489">
        <row r="1">
          <cell r="J1">
            <v>1.7453292519943295E-2</v>
          </cell>
        </row>
      </sheetData>
      <sheetData sheetId="7490">
        <row r="1">
          <cell r="J1">
            <v>1.7453292519943295E-2</v>
          </cell>
        </row>
      </sheetData>
      <sheetData sheetId="7491">
        <row r="1">
          <cell r="J1">
            <v>1.7453292519943295E-2</v>
          </cell>
        </row>
      </sheetData>
      <sheetData sheetId="7492">
        <row r="1">
          <cell r="J1">
            <v>1.7453292519943295E-2</v>
          </cell>
        </row>
      </sheetData>
      <sheetData sheetId="7493">
        <row r="1">
          <cell r="J1">
            <v>1.7453292519943295E-2</v>
          </cell>
        </row>
      </sheetData>
      <sheetData sheetId="7494">
        <row r="1">
          <cell r="J1">
            <v>1.7453292519943295E-2</v>
          </cell>
        </row>
      </sheetData>
      <sheetData sheetId="7495">
        <row r="1">
          <cell r="J1">
            <v>1.7453292519943295E-2</v>
          </cell>
        </row>
      </sheetData>
      <sheetData sheetId="7496">
        <row r="1">
          <cell r="J1">
            <v>1.7453292519943295E-2</v>
          </cell>
        </row>
      </sheetData>
      <sheetData sheetId="7497">
        <row r="1">
          <cell r="J1">
            <v>1.7453292519943295E-2</v>
          </cell>
        </row>
      </sheetData>
      <sheetData sheetId="7498">
        <row r="1">
          <cell r="J1">
            <v>1.7453292519943295E-2</v>
          </cell>
        </row>
      </sheetData>
      <sheetData sheetId="7499">
        <row r="1">
          <cell r="J1">
            <v>1.7453292519943295E-2</v>
          </cell>
        </row>
      </sheetData>
      <sheetData sheetId="7500">
        <row r="1">
          <cell r="J1">
            <v>1.7453292519943295E-2</v>
          </cell>
        </row>
      </sheetData>
      <sheetData sheetId="7501">
        <row r="1">
          <cell r="J1">
            <v>1.7453292519943295E-2</v>
          </cell>
        </row>
      </sheetData>
      <sheetData sheetId="7502">
        <row r="1">
          <cell r="J1">
            <v>1.7453292519943295E-2</v>
          </cell>
        </row>
      </sheetData>
      <sheetData sheetId="7503">
        <row r="1">
          <cell r="J1">
            <v>1.7453292519943295E-2</v>
          </cell>
        </row>
      </sheetData>
      <sheetData sheetId="7504">
        <row r="1">
          <cell r="J1">
            <v>1.7453292519943295E-2</v>
          </cell>
        </row>
      </sheetData>
      <sheetData sheetId="7505">
        <row r="1">
          <cell r="J1">
            <v>1.7453292519943295E-2</v>
          </cell>
        </row>
      </sheetData>
      <sheetData sheetId="7506">
        <row r="1">
          <cell r="J1">
            <v>1.7453292519943295E-2</v>
          </cell>
        </row>
      </sheetData>
      <sheetData sheetId="7507">
        <row r="1">
          <cell r="J1">
            <v>1.7453292519943295E-2</v>
          </cell>
        </row>
      </sheetData>
      <sheetData sheetId="7508">
        <row r="1">
          <cell r="J1">
            <v>1.7453292519943295E-2</v>
          </cell>
        </row>
      </sheetData>
      <sheetData sheetId="7509">
        <row r="1">
          <cell r="J1">
            <v>1.7453292519943295E-2</v>
          </cell>
        </row>
      </sheetData>
      <sheetData sheetId="7510">
        <row r="1">
          <cell r="J1">
            <v>1.7453292519943295E-2</v>
          </cell>
        </row>
      </sheetData>
      <sheetData sheetId="7511">
        <row r="1">
          <cell r="J1">
            <v>1.7453292519943295E-2</v>
          </cell>
        </row>
      </sheetData>
      <sheetData sheetId="7512">
        <row r="1">
          <cell r="J1">
            <v>1.7453292519943295E-2</v>
          </cell>
        </row>
      </sheetData>
      <sheetData sheetId="7513">
        <row r="1">
          <cell r="J1">
            <v>1.7453292519943295E-2</v>
          </cell>
        </row>
      </sheetData>
      <sheetData sheetId="7514">
        <row r="1">
          <cell r="J1">
            <v>1.7453292519943295E-2</v>
          </cell>
        </row>
      </sheetData>
      <sheetData sheetId="7515">
        <row r="1">
          <cell r="J1">
            <v>1.7453292519943295E-2</v>
          </cell>
        </row>
      </sheetData>
      <sheetData sheetId="7516">
        <row r="1">
          <cell r="J1">
            <v>1.7453292519943295E-2</v>
          </cell>
        </row>
      </sheetData>
      <sheetData sheetId="7517">
        <row r="1">
          <cell r="J1">
            <v>1.7453292519943295E-2</v>
          </cell>
        </row>
      </sheetData>
      <sheetData sheetId="7518">
        <row r="1">
          <cell r="J1">
            <v>1.7453292519943295E-2</v>
          </cell>
        </row>
      </sheetData>
      <sheetData sheetId="7519">
        <row r="1">
          <cell r="J1">
            <v>1.7453292519943295E-2</v>
          </cell>
        </row>
      </sheetData>
      <sheetData sheetId="7520">
        <row r="1">
          <cell r="J1">
            <v>1.7453292519943295E-2</v>
          </cell>
        </row>
      </sheetData>
      <sheetData sheetId="7521">
        <row r="1">
          <cell r="J1">
            <v>1.7453292519943295E-2</v>
          </cell>
        </row>
      </sheetData>
      <sheetData sheetId="7522">
        <row r="1">
          <cell r="J1">
            <v>1.7453292519943295E-2</v>
          </cell>
        </row>
      </sheetData>
      <sheetData sheetId="7523">
        <row r="1">
          <cell r="J1">
            <v>1.7453292519943295E-2</v>
          </cell>
        </row>
      </sheetData>
      <sheetData sheetId="7524">
        <row r="1">
          <cell r="J1">
            <v>1.7453292519943295E-2</v>
          </cell>
        </row>
      </sheetData>
      <sheetData sheetId="7525">
        <row r="1">
          <cell r="J1">
            <v>1.7453292519943295E-2</v>
          </cell>
        </row>
      </sheetData>
      <sheetData sheetId="7526">
        <row r="1">
          <cell r="J1">
            <v>1.7453292519943295E-2</v>
          </cell>
        </row>
      </sheetData>
      <sheetData sheetId="7527">
        <row r="1">
          <cell r="J1">
            <v>1.7453292519943295E-2</v>
          </cell>
        </row>
      </sheetData>
      <sheetData sheetId="7528">
        <row r="1">
          <cell r="J1">
            <v>1.7453292519943295E-2</v>
          </cell>
        </row>
      </sheetData>
      <sheetData sheetId="7529">
        <row r="1">
          <cell r="J1">
            <v>1.7453292519943295E-2</v>
          </cell>
        </row>
      </sheetData>
      <sheetData sheetId="7530">
        <row r="1">
          <cell r="J1">
            <v>1.7453292519943295E-2</v>
          </cell>
        </row>
      </sheetData>
      <sheetData sheetId="7531">
        <row r="1">
          <cell r="J1">
            <v>1.7453292519943295E-2</v>
          </cell>
        </row>
      </sheetData>
      <sheetData sheetId="7532">
        <row r="1">
          <cell r="J1">
            <v>1.7453292519943295E-2</v>
          </cell>
        </row>
      </sheetData>
      <sheetData sheetId="7533">
        <row r="1">
          <cell r="J1">
            <v>1.7453292519943295E-2</v>
          </cell>
        </row>
      </sheetData>
      <sheetData sheetId="7534">
        <row r="1">
          <cell r="J1">
            <v>1.7453292519943295E-2</v>
          </cell>
        </row>
      </sheetData>
      <sheetData sheetId="7535">
        <row r="1">
          <cell r="J1">
            <v>1.7453292519943295E-2</v>
          </cell>
        </row>
      </sheetData>
      <sheetData sheetId="7536">
        <row r="1">
          <cell r="J1">
            <v>1.7453292519943295E-2</v>
          </cell>
        </row>
      </sheetData>
      <sheetData sheetId="7537">
        <row r="1">
          <cell r="J1">
            <v>1.7453292519943295E-2</v>
          </cell>
        </row>
      </sheetData>
      <sheetData sheetId="7538">
        <row r="1">
          <cell r="J1">
            <v>1.7453292519943295E-2</v>
          </cell>
        </row>
      </sheetData>
      <sheetData sheetId="7539">
        <row r="1">
          <cell r="J1">
            <v>1.7453292519943295E-2</v>
          </cell>
        </row>
      </sheetData>
      <sheetData sheetId="7540">
        <row r="1">
          <cell r="J1">
            <v>1.7453292519943295E-2</v>
          </cell>
        </row>
      </sheetData>
      <sheetData sheetId="7541">
        <row r="1">
          <cell r="J1">
            <v>1.7453292519943295E-2</v>
          </cell>
        </row>
      </sheetData>
      <sheetData sheetId="7542">
        <row r="1">
          <cell r="J1">
            <v>1.7453292519943295E-2</v>
          </cell>
        </row>
      </sheetData>
      <sheetData sheetId="7543">
        <row r="1">
          <cell r="J1">
            <v>1.7453292519943295E-2</v>
          </cell>
        </row>
      </sheetData>
      <sheetData sheetId="7544">
        <row r="1">
          <cell r="J1">
            <v>1.7453292519943295E-2</v>
          </cell>
        </row>
      </sheetData>
      <sheetData sheetId="7545">
        <row r="1">
          <cell r="J1">
            <v>1.7453292519943295E-2</v>
          </cell>
        </row>
      </sheetData>
      <sheetData sheetId="7546">
        <row r="1">
          <cell r="J1">
            <v>1.7453292519943295E-2</v>
          </cell>
        </row>
      </sheetData>
      <sheetData sheetId="7547">
        <row r="1">
          <cell r="J1">
            <v>1.7453292519943295E-2</v>
          </cell>
        </row>
      </sheetData>
      <sheetData sheetId="7548">
        <row r="1">
          <cell r="J1">
            <v>1.7453292519943295E-2</v>
          </cell>
        </row>
      </sheetData>
      <sheetData sheetId="7549">
        <row r="1">
          <cell r="J1">
            <v>1.7453292519943295E-2</v>
          </cell>
        </row>
      </sheetData>
      <sheetData sheetId="7550">
        <row r="1">
          <cell r="J1">
            <v>1.7453292519943295E-2</v>
          </cell>
        </row>
      </sheetData>
      <sheetData sheetId="7551">
        <row r="1">
          <cell r="J1">
            <v>1.7453292519943295E-2</v>
          </cell>
        </row>
      </sheetData>
      <sheetData sheetId="7552">
        <row r="1">
          <cell r="J1">
            <v>1.7453292519943295E-2</v>
          </cell>
        </row>
      </sheetData>
      <sheetData sheetId="7553">
        <row r="1">
          <cell r="J1">
            <v>1.7453292519943295E-2</v>
          </cell>
        </row>
      </sheetData>
      <sheetData sheetId="7554">
        <row r="1">
          <cell r="J1">
            <v>1.7453292519943295E-2</v>
          </cell>
        </row>
      </sheetData>
      <sheetData sheetId="7555">
        <row r="1">
          <cell r="J1">
            <v>1.7453292519943295E-2</v>
          </cell>
        </row>
      </sheetData>
      <sheetData sheetId="7556">
        <row r="1">
          <cell r="J1">
            <v>1.7453292519943295E-2</v>
          </cell>
        </row>
      </sheetData>
      <sheetData sheetId="7557">
        <row r="1">
          <cell r="J1">
            <v>1.7453292519943295E-2</v>
          </cell>
        </row>
      </sheetData>
      <sheetData sheetId="7558">
        <row r="1">
          <cell r="J1">
            <v>1.7453292519943295E-2</v>
          </cell>
        </row>
      </sheetData>
      <sheetData sheetId="7559">
        <row r="1">
          <cell r="J1">
            <v>1.7453292519943295E-2</v>
          </cell>
        </row>
      </sheetData>
      <sheetData sheetId="7560">
        <row r="1">
          <cell r="J1">
            <v>1.7453292519943295E-2</v>
          </cell>
        </row>
      </sheetData>
      <sheetData sheetId="7561">
        <row r="1">
          <cell r="J1">
            <v>1.7453292519943295E-2</v>
          </cell>
        </row>
      </sheetData>
      <sheetData sheetId="7562">
        <row r="1">
          <cell r="J1">
            <v>1.7453292519943295E-2</v>
          </cell>
        </row>
      </sheetData>
      <sheetData sheetId="7563">
        <row r="1">
          <cell r="J1">
            <v>1.7453292519943295E-2</v>
          </cell>
        </row>
      </sheetData>
      <sheetData sheetId="7564">
        <row r="1">
          <cell r="J1">
            <v>1.7453292519943295E-2</v>
          </cell>
        </row>
      </sheetData>
      <sheetData sheetId="7565">
        <row r="1">
          <cell r="J1">
            <v>1.7453292519943295E-2</v>
          </cell>
        </row>
      </sheetData>
      <sheetData sheetId="7566">
        <row r="1">
          <cell r="J1">
            <v>1.7453292519943295E-2</v>
          </cell>
        </row>
      </sheetData>
      <sheetData sheetId="7567">
        <row r="1">
          <cell r="J1">
            <v>1.7453292519943295E-2</v>
          </cell>
        </row>
      </sheetData>
      <sheetData sheetId="7568">
        <row r="1">
          <cell r="J1">
            <v>1.7453292519943295E-2</v>
          </cell>
        </row>
      </sheetData>
      <sheetData sheetId="7569">
        <row r="1">
          <cell r="J1">
            <v>1.7453292519943295E-2</v>
          </cell>
        </row>
      </sheetData>
      <sheetData sheetId="7570">
        <row r="1">
          <cell r="J1">
            <v>1.7453292519943295E-2</v>
          </cell>
        </row>
      </sheetData>
      <sheetData sheetId="7571">
        <row r="1">
          <cell r="J1">
            <v>1.7453292519943295E-2</v>
          </cell>
        </row>
      </sheetData>
      <sheetData sheetId="7572">
        <row r="1">
          <cell r="J1">
            <v>1.7453292519943295E-2</v>
          </cell>
        </row>
      </sheetData>
      <sheetData sheetId="7573">
        <row r="1">
          <cell r="J1">
            <v>1.7453292519943295E-2</v>
          </cell>
        </row>
      </sheetData>
      <sheetData sheetId="7574">
        <row r="1">
          <cell r="J1">
            <v>1.7453292519943295E-2</v>
          </cell>
        </row>
      </sheetData>
      <sheetData sheetId="7575">
        <row r="1">
          <cell r="J1">
            <v>1.7453292519943295E-2</v>
          </cell>
        </row>
      </sheetData>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row r="1">
          <cell r="J1">
            <v>1.7453292519943295E-2</v>
          </cell>
        </row>
      </sheetData>
      <sheetData sheetId="7648">
        <row r="1">
          <cell r="J1">
            <v>1.7453292519943295E-2</v>
          </cell>
        </row>
      </sheetData>
      <sheetData sheetId="7649">
        <row r="1">
          <cell r="J1">
            <v>1.7453292519943295E-2</v>
          </cell>
        </row>
      </sheetData>
      <sheetData sheetId="7650">
        <row r="1">
          <cell r="J1">
            <v>1.7453292519943295E-2</v>
          </cell>
        </row>
      </sheetData>
      <sheetData sheetId="7651"/>
      <sheetData sheetId="7652"/>
      <sheetData sheetId="7653"/>
      <sheetData sheetId="7654"/>
      <sheetData sheetId="7655"/>
      <sheetData sheetId="7656"/>
      <sheetData sheetId="7657"/>
      <sheetData sheetId="7658"/>
      <sheetData sheetId="7659">
        <row r="1">
          <cell r="J1">
            <v>1.7453292519943295E-2</v>
          </cell>
        </row>
      </sheetData>
      <sheetData sheetId="7660">
        <row r="1">
          <cell r="J1">
            <v>1.7453292519943295E-2</v>
          </cell>
        </row>
      </sheetData>
      <sheetData sheetId="7661">
        <row r="1">
          <cell r="J1">
            <v>1.7453292519943295E-2</v>
          </cell>
        </row>
      </sheetData>
      <sheetData sheetId="7662">
        <row r="1">
          <cell r="J1">
            <v>1.7453292519943295E-2</v>
          </cell>
        </row>
      </sheetData>
      <sheetData sheetId="7663">
        <row r="1">
          <cell r="J1">
            <v>1.7453292519943295E-2</v>
          </cell>
        </row>
      </sheetData>
      <sheetData sheetId="7664"/>
      <sheetData sheetId="7665">
        <row r="1">
          <cell r="J1">
            <v>1.7453292519943295E-2</v>
          </cell>
        </row>
      </sheetData>
      <sheetData sheetId="7666">
        <row r="1">
          <cell r="J1">
            <v>1.7453292519943295E-2</v>
          </cell>
        </row>
      </sheetData>
      <sheetData sheetId="7667">
        <row r="1">
          <cell r="J1">
            <v>1.7453292519943295E-2</v>
          </cell>
        </row>
      </sheetData>
      <sheetData sheetId="7668">
        <row r="1">
          <cell r="J1">
            <v>1.7453292519943295E-2</v>
          </cell>
        </row>
      </sheetData>
      <sheetData sheetId="7669"/>
      <sheetData sheetId="7670">
        <row r="1">
          <cell r="J1">
            <v>1.7453292519943295E-2</v>
          </cell>
        </row>
      </sheetData>
      <sheetData sheetId="7671">
        <row r="1">
          <cell r="J1">
            <v>1.7453292519943295E-2</v>
          </cell>
        </row>
      </sheetData>
      <sheetData sheetId="7672">
        <row r="1">
          <cell r="J1">
            <v>1.7453292519943295E-2</v>
          </cell>
        </row>
      </sheetData>
      <sheetData sheetId="7673">
        <row r="1">
          <cell r="J1">
            <v>1.7453292519943295E-2</v>
          </cell>
        </row>
      </sheetData>
      <sheetData sheetId="7674"/>
      <sheetData sheetId="7675">
        <row r="1">
          <cell r="J1">
            <v>1.7453292519943295E-2</v>
          </cell>
        </row>
      </sheetData>
      <sheetData sheetId="7676"/>
      <sheetData sheetId="7677"/>
      <sheetData sheetId="7678"/>
      <sheetData sheetId="7679"/>
      <sheetData sheetId="7680"/>
      <sheetData sheetId="7681">
        <row r="1">
          <cell r="J1">
            <v>1.7453292519943295E-2</v>
          </cell>
        </row>
      </sheetData>
      <sheetData sheetId="7682"/>
      <sheetData sheetId="7683"/>
      <sheetData sheetId="7684"/>
      <sheetData sheetId="7685"/>
      <sheetData sheetId="7686">
        <row r="1">
          <cell r="J1">
            <v>1.7453292519943295E-2</v>
          </cell>
        </row>
      </sheetData>
      <sheetData sheetId="7687"/>
      <sheetData sheetId="7688"/>
      <sheetData sheetId="7689"/>
      <sheetData sheetId="7690"/>
      <sheetData sheetId="7691"/>
      <sheetData sheetId="7692"/>
      <sheetData sheetId="7693"/>
      <sheetData sheetId="7694"/>
      <sheetData sheetId="7695"/>
      <sheetData sheetId="7696"/>
      <sheetData sheetId="7697">
        <row r="1">
          <cell r="J1">
            <v>1.7453292519943295E-2</v>
          </cell>
        </row>
      </sheetData>
      <sheetData sheetId="7698">
        <row r="1">
          <cell r="J1">
            <v>1.7453292519943295E-2</v>
          </cell>
        </row>
      </sheetData>
      <sheetData sheetId="7699"/>
      <sheetData sheetId="7700"/>
      <sheetData sheetId="7701"/>
      <sheetData sheetId="7702"/>
      <sheetData sheetId="7703"/>
      <sheetData sheetId="7704"/>
      <sheetData sheetId="7705"/>
      <sheetData sheetId="7706"/>
      <sheetData sheetId="7707"/>
      <sheetData sheetId="7708">
        <row r="1">
          <cell r="J1">
            <v>1.7453292519943295E-2</v>
          </cell>
        </row>
      </sheetData>
      <sheetData sheetId="7709">
        <row r="1">
          <cell r="J1">
            <v>1.7453292519943295E-2</v>
          </cell>
        </row>
      </sheetData>
      <sheetData sheetId="7710">
        <row r="1">
          <cell r="J1">
            <v>1.7453292519943295E-2</v>
          </cell>
        </row>
      </sheetData>
      <sheetData sheetId="7711"/>
      <sheetData sheetId="7712"/>
      <sheetData sheetId="7713">
        <row r="1">
          <cell r="J1">
            <v>1.7453292519943295E-2</v>
          </cell>
        </row>
      </sheetData>
      <sheetData sheetId="7714">
        <row r="1">
          <cell r="J1">
            <v>1.7453292519943295E-2</v>
          </cell>
        </row>
      </sheetData>
      <sheetData sheetId="7715">
        <row r="1">
          <cell r="J1">
            <v>1.7453292519943295E-2</v>
          </cell>
        </row>
      </sheetData>
      <sheetData sheetId="7716">
        <row r="1">
          <cell r="J1">
            <v>1.7453292519943295E-2</v>
          </cell>
        </row>
      </sheetData>
      <sheetData sheetId="7717"/>
      <sheetData sheetId="7718"/>
      <sheetData sheetId="7719"/>
      <sheetData sheetId="7720">
        <row r="1">
          <cell r="J1">
            <v>1.7453292519943295E-2</v>
          </cell>
        </row>
      </sheetData>
      <sheetData sheetId="7721">
        <row r="1">
          <cell r="J1">
            <v>1.7453292519943295E-2</v>
          </cell>
        </row>
      </sheetData>
      <sheetData sheetId="7722">
        <row r="1">
          <cell r="J1">
            <v>1.7453292519943295E-2</v>
          </cell>
        </row>
      </sheetData>
      <sheetData sheetId="7723"/>
      <sheetData sheetId="7724"/>
      <sheetData sheetId="7725">
        <row r="1">
          <cell r="J1">
            <v>1.7453292519943295E-2</v>
          </cell>
        </row>
      </sheetData>
      <sheetData sheetId="7726">
        <row r="1">
          <cell r="J1">
            <v>1.7453292519943295E-2</v>
          </cell>
        </row>
      </sheetData>
      <sheetData sheetId="7727">
        <row r="1">
          <cell r="J1">
            <v>1.7453292519943295E-2</v>
          </cell>
        </row>
      </sheetData>
      <sheetData sheetId="7728">
        <row r="1">
          <cell r="J1">
            <v>1.7453292519943295E-2</v>
          </cell>
        </row>
      </sheetData>
      <sheetData sheetId="7729"/>
      <sheetData sheetId="7730"/>
      <sheetData sheetId="7731">
        <row r="1">
          <cell r="J1">
            <v>1.7453292519943295E-2</v>
          </cell>
        </row>
      </sheetData>
      <sheetData sheetId="7732">
        <row r="1">
          <cell r="J1">
            <v>1.7453292519943295E-2</v>
          </cell>
        </row>
      </sheetData>
      <sheetData sheetId="7733">
        <row r="1">
          <cell r="J1">
            <v>1.7453292519943295E-2</v>
          </cell>
        </row>
      </sheetData>
      <sheetData sheetId="7734">
        <row r="1">
          <cell r="J1">
            <v>1.7453292519943295E-2</v>
          </cell>
        </row>
      </sheetData>
      <sheetData sheetId="7735"/>
      <sheetData sheetId="7736">
        <row r="1">
          <cell r="J1">
            <v>1.7453292519943295E-2</v>
          </cell>
        </row>
      </sheetData>
      <sheetData sheetId="7737">
        <row r="1">
          <cell r="J1">
            <v>1.7453292519943295E-2</v>
          </cell>
        </row>
      </sheetData>
      <sheetData sheetId="7738">
        <row r="1">
          <cell r="J1">
            <v>1.7453292519943295E-2</v>
          </cell>
        </row>
      </sheetData>
      <sheetData sheetId="7739">
        <row r="1">
          <cell r="J1">
            <v>1.7453292519943295E-2</v>
          </cell>
        </row>
      </sheetData>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row r="1">
          <cell r="J1">
            <v>1.7453292519943295E-2</v>
          </cell>
        </row>
      </sheetData>
      <sheetData sheetId="7837">
        <row r="1">
          <cell r="J1">
            <v>1.7453292519943295E-2</v>
          </cell>
        </row>
      </sheetData>
      <sheetData sheetId="7838">
        <row r="1">
          <cell r="J1">
            <v>1.7453292519943295E-2</v>
          </cell>
        </row>
      </sheetData>
      <sheetData sheetId="7839">
        <row r="1">
          <cell r="J1">
            <v>1.7453292519943295E-2</v>
          </cell>
        </row>
      </sheetData>
      <sheetData sheetId="7840"/>
      <sheetData sheetId="7841"/>
      <sheetData sheetId="7842"/>
      <sheetData sheetId="7843"/>
      <sheetData sheetId="7844">
        <row r="1">
          <cell r="J1">
            <v>1.7453292519943295E-2</v>
          </cell>
        </row>
      </sheetData>
      <sheetData sheetId="7845">
        <row r="1">
          <cell r="J1">
            <v>1.7453292519943295E-2</v>
          </cell>
        </row>
      </sheetData>
      <sheetData sheetId="7846">
        <row r="1">
          <cell r="J1">
            <v>1.7453292519943295E-2</v>
          </cell>
        </row>
      </sheetData>
      <sheetData sheetId="7847">
        <row r="1">
          <cell r="J1">
            <v>1.7453292519943295E-2</v>
          </cell>
        </row>
      </sheetData>
      <sheetData sheetId="7848">
        <row r="1">
          <cell r="J1">
            <v>1.7453292519943295E-2</v>
          </cell>
        </row>
      </sheetData>
      <sheetData sheetId="7849">
        <row r="1">
          <cell r="J1">
            <v>1.7453292519943295E-2</v>
          </cell>
        </row>
      </sheetData>
      <sheetData sheetId="7850">
        <row r="1">
          <cell r="J1">
            <v>1.7453292519943295E-2</v>
          </cell>
        </row>
      </sheetData>
      <sheetData sheetId="7851">
        <row r="1">
          <cell r="J1">
            <v>1.7453292519943295E-2</v>
          </cell>
        </row>
      </sheetData>
      <sheetData sheetId="7852">
        <row r="1">
          <cell r="J1">
            <v>1.7453292519943295E-2</v>
          </cell>
        </row>
      </sheetData>
      <sheetData sheetId="7853">
        <row r="1">
          <cell r="J1">
            <v>1.7453292519943295E-2</v>
          </cell>
        </row>
      </sheetData>
      <sheetData sheetId="7854">
        <row r="1">
          <cell r="J1">
            <v>1.7453292519943295E-2</v>
          </cell>
        </row>
      </sheetData>
      <sheetData sheetId="7855">
        <row r="1">
          <cell r="J1">
            <v>1.7453292519943295E-2</v>
          </cell>
        </row>
      </sheetData>
      <sheetData sheetId="7856">
        <row r="1">
          <cell r="J1">
            <v>1.7453292519943295E-2</v>
          </cell>
        </row>
      </sheetData>
      <sheetData sheetId="7857">
        <row r="1">
          <cell r="J1">
            <v>1.7453292519943295E-2</v>
          </cell>
        </row>
      </sheetData>
      <sheetData sheetId="7858">
        <row r="1">
          <cell r="J1">
            <v>1.7453292519943295E-2</v>
          </cell>
        </row>
      </sheetData>
      <sheetData sheetId="7859">
        <row r="1">
          <cell r="J1">
            <v>1.7453292519943295E-2</v>
          </cell>
        </row>
      </sheetData>
      <sheetData sheetId="7860">
        <row r="1">
          <cell r="J1">
            <v>1.7453292519943295E-2</v>
          </cell>
        </row>
      </sheetData>
      <sheetData sheetId="7861">
        <row r="1">
          <cell r="J1">
            <v>1.7453292519943295E-2</v>
          </cell>
        </row>
      </sheetData>
      <sheetData sheetId="7862">
        <row r="1">
          <cell r="J1">
            <v>1.7453292519943295E-2</v>
          </cell>
        </row>
      </sheetData>
      <sheetData sheetId="7863">
        <row r="1">
          <cell r="J1">
            <v>1.7453292519943295E-2</v>
          </cell>
        </row>
      </sheetData>
      <sheetData sheetId="7864">
        <row r="1">
          <cell r="J1">
            <v>1.7453292519943295E-2</v>
          </cell>
        </row>
      </sheetData>
      <sheetData sheetId="7865">
        <row r="1">
          <cell r="J1">
            <v>1.7453292519943295E-2</v>
          </cell>
        </row>
      </sheetData>
      <sheetData sheetId="7866">
        <row r="1">
          <cell r="J1">
            <v>1.7453292519943295E-2</v>
          </cell>
        </row>
      </sheetData>
      <sheetData sheetId="7867">
        <row r="1">
          <cell r="J1">
            <v>1.7453292519943295E-2</v>
          </cell>
        </row>
      </sheetData>
      <sheetData sheetId="7868">
        <row r="1">
          <cell r="J1">
            <v>1.7453292519943295E-2</v>
          </cell>
        </row>
      </sheetData>
      <sheetData sheetId="7869">
        <row r="1">
          <cell r="J1">
            <v>1.7453292519943295E-2</v>
          </cell>
        </row>
      </sheetData>
      <sheetData sheetId="7870">
        <row r="1">
          <cell r="J1">
            <v>1.7453292519943295E-2</v>
          </cell>
        </row>
      </sheetData>
      <sheetData sheetId="7871">
        <row r="1">
          <cell r="J1">
            <v>1.7453292519943295E-2</v>
          </cell>
        </row>
      </sheetData>
      <sheetData sheetId="7872">
        <row r="1">
          <cell r="J1">
            <v>1.7453292519943295E-2</v>
          </cell>
        </row>
      </sheetData>
      <sheetData sheetId="7873">
        <row r="1">
          <cell r="J1">
            <v>1.7453292519943295E-2</v>
          </cell>
        </row>
      </sheetData>
      <sheetData sheetId="7874">
        <row r="1">
          <cell r="J1">
            <v>1.7453292519943295E-2</v>
          </cell>
        </row>
      </sheetData>
      <sheetData sheetId="7875">
        <row r="1">
          <cell r="J1">
            <v>1.7453292519943295E-2</v>
          </cell>
        </row>
      </sheetData>
      <sheetData sheetId="7876">
        <row r="1">
          <cell r="J1">
            <v>1.7453292519943295E-2</v>
          </cell>
        </row>
      </sheetData>
      <sheetData sheetId="7877">
        <row r="1">
          <cell r="J1">
            <v>1.7453292519943295E-2</v>
          </cell>
        </row>
      </sheetData>
      <sheetData sheetId="7878">
        <row r="1">
          <cell r="J1">
            <v>1.7453292519943295E-2</v>
          </cell>
        </row>
      </sheetData>
      <sheetData sheetId="7879">
        <row r="1">
          <cell r="J1">
            <v>1.7453292519943295E-2</v>
          </cell>
        </row>
      </sheetData>
      <sheetData sheetId="7880">
        <row r="1">
          <cell r="J1">
            <v>1.7453292519943295E-2</v>
          </cell>
        </row>
      </sheetData>
      <sheetData sheetId="7881">
        <row r="1">
          <cell r="J1">
            <v>1.7453292519943295E-2</v>
          </cell>
        </row>
      </sheetData>
      <sheetData sheetId="7882">
        <row r="1">
          <cell r="J1">
            <v>1.7453292519943295E-2</v>
          </cell>
        </row>
      </sheetData>
      <sheetData sheetId="7883">
        <row r="1">
          <cell r="J1">
            <v>1.7453292519943295E-2</v>
          </cell>
        </row>
      </sheetData>
      <sheetData sheetId="7884">
        <row r="1">
          <cell r="J1">
            <v>1.7453292519943295E-2</v>
          </cell>
        </row>
      </sheetData>
      <sheetData sheetId="7885">
        <row r="1">
          <cell r="J1">
            <v>1.7453292519943295E-2</v>
          </cell>
        </row>
      </sheetData>
      <sheetData sheetId="7886">
        <row r="1">
          <cell r="J1">
            <v>1.7453292519943295E-2</v>
          </cell>
        </row>
      </sheetData>
      <sheetData sheetId="7887">
        <row r="1">
          <cell r="J1">
            <v>1.7453292519943295E-2</v>
          </cell>
        </row>
      </sheetData>
      <sheetData sheetId="7888">
        <row r="1">
          <cell r="J1">
            <v>1.7453292519943295E-2</v>
          </cell>
        </row>
      </sheetData>
      <sheetData sheetId="7889">
        <row r="1">
          <cell r="J1">
            <v>1.7453292519943295E-2</v>
          </cell>
        </row>
      </sheetData>
      <sheetData sheetId="7890">
        <row r="1">
          <cell r="J1">
            <v>1.7453292519943295E-2</v>
          </cell>
        </row>
      </sheetData>
      <sheetData sheetId="7891">
        <row r="1">
          <cell r="J1">
            <v>1.7453292519943295E-2</v>
          </cell>
        </row>
      </sheetData>
      <sheetData sheetId="7892">
        <row r="1">
          <cell r="J1">
            <v>1.7453292519943295E-2</v>
          </cell>
        </row>
      </sheetData>
      <sheetData sheetId="7893">
        <row r="1">
          <cell r="J1">
            <v>1.7453292519943295E-2</v>
          </cell>
        </row>
      </sheetData>
      <sheetData sheetId="7894">
        <row r="1">
          <cell r="J1">
            <v>1.7453292519943295E-2</v>
          </cell>
        </row>
      </sheetData>
      <sheetData sheetId="7895">
        <row r="1">
          <cell r="J1">
            <v>1.7453292519943295E-2</v>
          </cell>
        </row>
      </sheetData>
      <sheetData sheetId="7896">
        <row r="1">
          <cell r="J1">
            <v>1.7453292519943295E-2</v>
          </cell>
        </row>
      </sheetData>
      <sheetData sheetId="7897">
        <row r="1">
          <cell r="J1">
            <v>1.7453292519943295E-2</v>
          </cell>
        </row>
      </sheetData>
      <sheetData sheetId="7898">
        <row r="1">
          <cell r="J1">
            <v>1.7453292519943295E-2</v>
          </cell>
        </row>
      </sheetData>
      <sheetData sheetId="7899">
        <row r="1">
          <cell r="J1">
            <v>1.7453292519943295E-2</v>
          </cell>
        </row>
      </sheetData>
      <sheetData sheetId="7900">
        <row r="1">
          <cell r="J1">
            <v>1.7453292519943295E-2</v>
          </cell>
        </row>
      </sheetData>
      <sheetData sheetId="7901">
        <row r="1">
          <cell r="J1">
            <v>1.7453292519943295E-2</v>
          </cell>
        </row>
      </sheetData>
      <sheetData sheetId="7902">
        <row r="1">
          <cell r="J1">
            <v>1.7453292519943295E-2</v>
          </cell>
        </row>
      </sheetData>
      <sheetData sheetId="7903">
        <row r="1">
          <cell r="J1">
            <v>1.7453292519943295E-2</v>
          </cell>
        </row>
      </sheetData>
      <sheetData sheetId="7904">
        <row r="1">
          <cell r="J1">
            <v>1.7453292519943295E-2</v>
          </cell>
        </row>
      </sheetData>
      <sheetData sheetId="7905">
        <row r="1">
          <cell r="J1">
            <v>1.7453292519943295E-2</v>
          </cell>
        </row>
      </sheetData>
      <sheetData sheetId="7906">
        <row r="1">
          <cell r="J1">
            <v>1.7453292519943295E-2</v>
          </cell>
        </row>
      </sheetData>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row r="1">
          <cell r="J1">
            <v>1.7453292519943295E-2</v>
          </cell>
        </row>
      </sheetData>
      <sheetData sheetId="7986"/>
      <sheetData sheetId="7987"/>
      <sheetData sheetId="7988"/>
      <sheetData sheetId="7989"/>
      <sheetData sheetId="7990"/>
      <sheetData sheetId="7991"/>
      <sheetData sheetId="7992"/>
      <sheetData sheetId="7993"/>
      <sheetData sheetId="7994"/>
      <sheetData sheetId="7995"/>
      <sheetData sheetId="7996">
        <row r="1">
          <cell r="J1">
            <v>1.7453292519943295E-2</v>
          </cell>
        </row>
      </sheetData>
      <sheetData sheetId="7997">
        <row r="1">
          <cell r="J1">
            <v>1.7453292519943295E-2</v>
          </cell>
        </row>
      </sheetData>
      <sheetData sheetId="7998">
        <row r="1">
          <cell r="J1">
            <v>1.7453292519943295E-2</v>
          </cell>
        </row>
      </sheetData>
      <sheetData sheetId="7999"/>
      <sheetData sheetId="8000"/>
      <sheetData sheetId="8001">
        <row r="1">
          <cell r="J1">
            <v>1.7453292519943295E-2</v>
          </cell>
        </row>
      </sheetData>
      <sheetData sheetId="8002"/>
      <sheetData sheetId="8003">
        <row r="1">
          <cell r="J1">
            <v>1.7453292519943295E-2</v>
          </cell>
        </row>
      </sheetData>
      <sheetData sheetId="8004"/>
      <sheetData sheetId="8005"/>
      <sheetData sheetId="8006"/>
      <sheetData sheetId="8007"/>
      <sheetData sheetId="8008">
        <row r="1">
          <cell r="J1">
            <v>1.7453292519943295E-2</v>
          </cell>
        </row>
      </sheetData>
      <sheetData sheetId="8009">
        <row r="1">
          <cell r="J1">
            <v>1.7453292519943295E-2</v>
          </cell>
        </row>
      </sheetData>
      <sheetData sheetId="8010">
        <row r="1">
          <cell r="J1">
            <v>1.7453292519943295E-2</v>
          </cell>
        </row>
      </sheetData>
      <sheetData sheetId="8011">
        <row r="1">
          <cell r="J1">
            <v>1.7453292519943295E-2</v>
          </cell>
        </row>
      </sheetData>
      <sheetData sheetId="8012"/>
      <sheetData sheetId="8013">
        <row r="1">
          <cell r="J1">
            <v>1.7453292519943295E-2</v>
          </cell>
        </row>
      </sheetData>
      <sheetData sheetId="8014">
        <row r="1">
          <cell r="J1">
            <v>1.7453292519943295E-2</v>
          </cell>
        </row>
      </sheetData>
      <sheetData sheetId="8015">
        <row r="1">
          <cell r="J1">
            <v>1.7453292519943295E-2</v>
          </cell>
        </row>
      </sheetData>
      <sheetData sheetId="8016">
        <row r="1">
          <cell r="J1">
            <v>1.7453292519943295E-2</v>
          </cell>
        </row>
      </sheetData>
      <sheetData sheetId="8017"/>
      <sheetData sheetId="8018"/>
      <sheetData sheetId="8019">
        <row r="1">
          <cell r="J1">
            <v>1.7453292519943295E-2</v>
          </cell>
        </row>
      </sheetData>
      <sheetData sheetId="8020">
        <row r="1">
          <cell r="J1">
            <v>1.7453292519943295E-2</v>
          </cell>
        </row>
      </sheetData>
      <sheetData sheetId="8021">
        <row r="1">
          <cell r="J1">
            <v>1.7453292519943295E-2</v>
          </cell>
        </row>
      </sheetData>
      <sheetData sheetId="8022">
        <row r="1">
          <cell r="J1">
            <v>1.7453292519943295E-2</v>
          </cell>
        </row>
      </sheetData>
      <sheetData sheetId="8023">
        <row r="1">
          <cell r="J1">
            <v>1.7453292519943295E-2</v>
          </cell>
        </row>
      </sheetData>
      <sheetData sheetId="8024">
        <row r="1">
          <cell r="J1">
            <v>1.7453292519943295E-2</v>
          </cell>
        </row>
      </sheetData>
      <sheetData sheetId="8025"/>
      <sheetData sheetId="8026"/>
      <sheetData sheetId="8027">
        <row r="1">
          <cell r="J1">
            <v>1.7453292519943295E-2</v>
          </cell>
        </row>
      </sheetData>
      <sheetData sheetId="8028">
        <row r="1">
          <cell r="J1">
            <v>1.7453292519943295E-2</v>
          </cell>
        </row>
      </sheetData>
      <sheetData sheetId="8029">
        <row r="1">
          <cell r="J1">
            <v>1.7453292519943295E-2</v>
          </cell>
        </row>
      </sheetData>
      <sheetData sheetId="8030"/>
      <sheetData sheetId="8031"/>
      <sheetData sheetId="8032">
        <row r="1">
          <cell r="J1">
            <v>1.7453292519943295E-2</v>
          </cell>
        </row>
      </sheetData>
      <sheetData sheetId="8033">
        <row r="1">
          <cell r="J1">
            <v>1.7453292519943295E-2</v>
          </cell>
        </row>
      </sheetData>
      <sheetData sheetId="8034">
        <row r="1">
          <cell r="J1">
            <v>1.7453292519943295E-2</v>
          </cell>
        </row>
      </sheetData>
      <sheetData sheetId="8035"/>
      <sheetData sheetId="8036"/>
      <sheetData sheetId="8037"/>
      <sheetData sheetId="8038">
        <row r="1">
          <cell r="J1">
            <v>1.7453292519943295E-2</v>
          </cell>
        </row>
      </sheetData>
      <sheetData sheetId="8039">
        <row r="1">
          <cell r="J1">
            <v>1.7453292519943295E-2</v>
          </cell>
        </row>
      </sheetData>
      <sheetData sheetId="8040">
        <row r="1">
          <cell r="J1">
            <v>1.7453292519943295E-2</v>
          </cell>
        </row>
      </sheetData>
      <sheetData sheetId="8041">
        <row r="1">
          <cell r="J1">
            <v>1.7453292519943295E-2</v>
          </cell>
        </row>
      </sheetData>
      <sheetData sheetId="8042">
        <row r="1">
          <cell r="J1">
            <v>1.7453292519943295E-2</v>
          </cell>
        </row>
      </sheetData>
      <sheetData sheetId="8043">
        <row r="1">
          <cell r="J1">
            <v>1.7453292519943295E-2</v>
          </cell>
        </row>
      </sheetData>
      <sheetData sheetId="8044"/>
      <sheetData sheetId="8045"/>
      <sheetData sheetId="8046"/>
      <sheetData sheetId="8047"/>
      <sheetData sheetId="8048"/>
      <sheetData sheetId="8049"/>
      <sheetData sheetId="8050">
        <row r="1">
          <cell r="J1">
            <v>1.7453292519943295E-2</v>
          </cell>
        </row>
      </sheetData>
      <sheetData sheetId="8051">
        <row r="1">
          <cell r="J1">
            <v>1.7453292519943295E-2</v>
          </cell>
        </row>
      </sheetData>
      <sheetData sheetId="8052">
        <row r="1">
          <cell r="J1">
            <v>1.7453292519943295E-2</v>
          </cell>
        </row>
      </sheetData>
      <sheetData sheetId="8053">
        <row r="1">
          <cell r="J1">
            <v>1.7453292519943295E-2</v>
          </cell>
        </row>
      </sheetData>
      <sheetData sheetId="8054">
        <row r="1">
          <cell r="J1">
            <v>1.7453292519943295E-2</v>
          </cell>
        </row>
      </sheetData>
      <sheetData sheetId="8055">
        <row r="1">
          <cell r="J1">
            <v>1.7453292519943295E-2</v>
          </cell>
        </row>
      </sheetData>
      <sheetData sheetId="8056">
        <row r="1">
          <cell r="J1">
            <v>1.7453292519943295E-2</v>
          </cell>
        </row>
      </sheetData>
      <sheetData sheetId="8057">
        <row r="1">
          <cell r="J1">
            <v>1.7453292519943295E-2</v>
          </cell>
        </row>
      </sheetData>
      <sheetData sheetId="8058">
        <row r="1">
          <cell r="J1">
            <v>1.7453292519943295E-2</v>
          </cell>
        </row>
      </sheetData>
      <sheetData sheetId="8059">
        <row r="1">
          <cell r="J1">
            <v>1.7453292519943295E-2</v>
          </cell>
        </row>
      </sheetData>
      <sheetData sheetId="8060">
        <row r="1">
          <cell r="J1">
            <v>1.7453292519943295E-2</v>
          </cell>
        </row>
      </sheetData>
      <sheetData sheetId="8061">
        <row r="1">
          <cell r="J1">
            <v>1.7453292519943295E-2</v>
          </cell>
        </row>
      </sheetData>
      <sheetData sheetId="8062">
        <row r="1">
          <cell r="J1">
            <v>1.7453292519943295E-2</v>
          </cell>
        </row>
      </sheetData>
      <sheetData sheetId="8063">
        <row r="1">
          <cell r="J1">
            <v>1.7453292519943295E-2</v>
          </cell>
        </row>
      </sheetData>
      <sheetData sheetId="8064">
        <row r="1">
          <cell r="J1">
            <v>1.7453292519943295E-2</v>
          </cell>
        </row>
      </sheetData>
      <sheetData sheetId="8065">
        <row r="1">
          <cell r="J1">
            <v>1.7453292519943295E-2</v>
          </cell>
        </row>
      </sheetData>
      <sheetData sheetId="8066">
        <row r="1">
          <cell r="J1">
            <v>1.7453292519943295E-2</v>
          </cell>
        </row>
      </sheetData>
      <sheetData sheetId="8067">
        <row r="1">
          <cell r="J1">
            <v>1.7453292519943295E-2</v>
          </cell>
        </row>
      </sheetData>
      <sheetData sheetId="8068">
        <row r="1">
          <cell r="J1">
            <v>1.7453292519943295E-2</v>
          </cell>
        </row>
      </sheetData>
      <sheetData sheetId="8069">
        <row r="1">
          <cell r="J1">
            <v>1.7453292519943295E-2</v>
          </cell>
        </row>
      </sheetData>
      <sheetData sheetId="8070">
        <row r="1">
          <cell r="J1">
            <v>1.7453292519943295E-2</v>
          </cell>
        </row>
      </sheetData>
      <sheetData sheetId="8071">
        <row r="1">
          <cell r="J1">
            <v>1.7453292519943295E-2</v>
          </cell>
        </row>
      </sheetData>
      <sheetData sheetId="8072">
        <row r="1">
          <cell r="J1">
            <v>1.7453292519943295E-2</v>
          </cell>
        </row>
      </sheetData>
      <sheetData sheetId="8073">
        <row r="1">
          <cell r="J1">
            <v>1.7453292519943295E-2</v>
          </cell>
        </row>
      </sheetData>
      <sheetData sheetId="8074">
        <row r="1">
          <cell r="J1">
            <v>1.7453292519943295E-2</v>
          </cell>
        </row>
      </sheetData>
      <sheetData sheetId="8075">
        <row r="1">
          <cell r="J1">
            <v>1.7453292519943295E-2</v>
          </cell>
        </row>
      </sheetData>
      <sheetData sheetId="8076">
        <row r="1">
          <cell r="J1">
            <v>1.7453292519943295E-2</v>
          </cell>
        </row>
      </sheetData>
      <sheetData sheetId="8077">
        <row r="1">
          <cell r="J1">
            <v>1.7453292519943295E-2</v>
          </cell>
        </row>
      </sheetData>
      <sheetData sheetId="8078">
        <row r="1">
          <cell r="J1">
            <v>1.7453292519943295E-2</v>
          </cell>
        </row>
      </sheetData>
      <sheetData sheetId="8079">
        <row r="1">
          <cell r="J1">
            <v>1.7453292519943295E-2</v>
          </cell>
        </row>
      </sheetData>
      <sheetData sheetId="8080">
        <row r="1">
          <cell r="J1">
            <v>1.7453292519943295E-2</v>
          </cell>
        </row>
      </sheetData>
      <sheetData sheetId="8081">
        <row r="1">
          <cell r="J1">
            <v>1.7453292519943295E-2</v>
          </cell>
        </row>
      </sheetData>
      <sheetData sheetId="8082">
        <row r="1">
          <cell r="J1">
            <v>1.7453292519943295E-2</v>
          </cell>
        </row>
      </sheetData>
      <sheetData sheetId="8083">
        <row r="1">
          <cell r="J1">
            <v>1.7453292519943295E-2</v>
          </cell>
        </row>
      </sheetData>
      <sheetData sheetId="8084">
        <row r="1">
          <cell r="J1">
            <v>1.7453292519943295E-2</v>
          </cell>
        </row>
      </sheetData>
      <sheetData sheetId="8085">
        <row r="1">
          <cell r="J1">
            <v>1.7453292519943295E-2</v>
          </cell>
        </row>
      </sheetData>
      <sheetData sheetId="8086">
        <row r="1">
          <cell r="J1">
            <v>1.7453292519943295E-2</v>
          </cell>
        </row>
      </sheetData>
      <sheetData sheetId="8087">
        <row r="1">
          <cell r="J1">
            <v>1.7453292519943295E-2</v>
          </cell>
        </row>
      </sheetData>
      <sheetData sheetId="8088">
        <row r="1">
          <cell r="J1">
            <v>1.7453292519943295E-2</v>
          </cell>
        </row>
      </sheetData>
      <sheetData sheetId="8089">
        <row r="1">
          <cell r="J1">
            <v>1.7453292519943295E-2</v>
          </cell>
        </row>
      </sheetData>
      <sheetData sheetId="8090">
        <row r="1">
          <cell r="J1">
            <v>1.7453292519943295E-2</v>
          </cell>
        </row>
      </sheetData>
      <sheetData sheetId="8091">
        <row r="1">
          <cell r="J1">
            <v>1.7453292519943295E-2</v>
          </cell>
        </row>
      </sheetData>
      <sheetData sheetId="8092">
        <row r="1">
          <cell r="J1">
            <v>1.7453292519943295E-2</v>
          </cell>
        </row>
      </sheetData>
      <sheetData sheetId="8093">
        <row r="1">
          <cell r="J1">
            <v>1.7453292519943295E-2</v>
          </cell>
        </row>
      </sheetData>
      <sheetData sheetId="8094">
        <row r="1">
          <cell r="J1">
            <v>1.7453292519943295E-2</v>
          </cell>
        </row>
      </sheetData>
      <sheetData sheetId="8095">
        <row r="1">
          <cell r="J1">
            <v>1.7453292519943295E-2</v>
          </cell>
        </row>
      </sheetData>
      <sheetData sheetId="8096">
        <row r="1">
          <cell r="J1">
            <v>1.7453292519943295E-2</v>
          </cell>
        </row>
      </sheetData>
      <sheetData sheetId="8097">
        <row r="1">
          <cell r="J1">
            <v>1.7453292519943295E-2</v>
          </cell>
        </row>
      </sheetData>
      <sheetData sheetId="8098">
        <row r="1">
          <cell r="J1">
            <v>1.7453292519943295E-2</v>
          </cell>
        </row>
      </sheetData>
      <sheetData sheetId="8099">
        <row r="1">
          <cell r="J1">
            <v>1.7453292519943295E-2</v>
          </cell>
        </row>
      </sheetData>
      <sheetData sheetId="8100">
        <row r="1">
          <cell r="J1">
            <v>1.7453292519943295E-2</v>
          </cell>
        </row>
      </sheetData>
      <sheetData sheetId="8101">
        <row r="1">
          <cell r="J1">
            <v>1.7453292519943295E-2</v>
          </cell>
        </row>
      </sheetData>
      <sheetData sheetId="8102">
        <row r="1">
          <cell r="J1">
            <v>1.7453292519943295E-2</v>
          </cell>
        </row>
      </sheetData>
      <sheetData sheetId="8103">
        <row r="1">
          <cell r="J1">
            <v>1.7453292519943295E-2</v>
          </cell>
        </row>
      </sheetData>
      <sheetData sheetId="8104">
        <row r="1">
          <cell r="J1">
            <v>1.7453292519943295E-2</v>
          </cell>
        </row>
      </sheetData>
      <sheetData sheetId="8105">
        <row r="1">
          <cell r="J1">
            <v>1.7453292519943295E-2</v>
          </cell>
        </row>
      </sheetData>
      <sheetData sheetId="8106">
        <row r="1">
          <cell r="J1">
            <v>1.7453292519943295E-2</v>
          </cell>
        </row>
      </sheetData>
      <sheetData sheetId="8107">
        <row r="1">
          <cell r="J1">
            <v>1.7453292519943295E-2</v>
          </cell>
        </row>
      </sheetData>
      <sheetData sheetId="8108">
        <row r="1">
          <cell r="J1">
            <v>1.7453292519943295E-2</v>
          </cell>
        </row>
      </sheetData>
      <sheetData sheetId="8109">
        <row r="1">
          <cell r="J1">
            <v>1.7453292519943295E-2</v>
          </cell>
        </row>
      </sheetData>
      <sheetData sheetId="8110">
        <row r="1">
          <cell r="J1">
            <v>1.7453292519943295E-2</v>
          </cell>
        </row>
      </sheetData>
      <sheetData sheetId="8111">
        <row r="1">
          <cell r="J1">
            <v>1.7453292519943295E-2</v>
          </cell>
        </row>
      </sheetData>
      <sheetData sheetId="8112">
        <row r="1">
          <cell r="J1">
            <v>1.7453292519943295E-2</v>
          </cell>
        </row>
      </sheetData>
      <sheetData sheetId="8113">
        <row r="1">
          <cell r="J1">
            <v>1.7453292519943295E-2</v>
          </cell>
        </row>
      </sheetData>
      <sheetData sheetId="8114">
        <row r="1">
          <cell r="J1">
            <v>1.7453292519943295E-2</v>
          </cell>
        </row>
      </sheetData>
      <sheetData sheetId="8115">
        <row r="1">
          <cell r="J1">
            <v>1.7453292519943295E-2</v>
          </cell>
        </row>
      </sheetData>
      <sheetData sheetId="8116">
        <row r="1">
          <cell r="J1">
            <v>1.7453292519943295E-2</v>
          </cell>
        </row>
      </sheetData>
      <sheetData sheetId="8117">
        <row r="1">
          <cell r="J1">
            <v>1.7453292519943295E-2</v>
          </cell>
        </row>
      </sheetData>
      <sheetData sheetId="8118">
        <row r="1">
          <cell r="J1">
            <v>1.7453292519943295E-2</v>
          </cell>
        </row>
      </sheetData>
      <sheetData sheetId="8119">
        <row r="1">
          <cell r="J1">
            <v>1.7453292519943295E-2</v>
          </cell>
        </row>
      </sheetData>
      <sheetData sheetId="8120">
        <row r="1">
          <cell r="J1">
            <v>1.7453292519943295E-2</v>
          </cell>
        </row>
      </sheetData>
      <sheetData sheetId="8121">
        <row r="1">
          <cell r="J1">
            <v>1.7453292519943295E-2</v>
          </cell>
        </row>
      </sheetData>
      <sheetData sheetId="8122">
        <row r="1">
          <cell r="J1">
            <v>1.7453292519943295E-2</v>
          </cell>
        </row>
      </sheetData>
      <sheetData sheetId="8123">
        <row r="1">
          <cell r="J1">
            <v>1.7453292519943295E-2</v>
          </cell>
        </row>
      </sheetData>
      <sheetData sheetId="8124">
        <row r="1">
          <cell r="J1">
            <v>1.7453292519943295E-2</v>
          </cell>
        </row>
      </sheetData>
      <sheetData sheetId="8125">
        <row r="1">
          <cell r="J1">
            <v>1.7453292519943295E-2</v>
          </cell>
        </row>
      </sheetData>
      <sheetData sheetId="8126">
        <row r="1">
          <cell r="J1">
            <v>1.7453292519943295E-2</v>
          </cell>
        </row>
      </sheetData>
      <sheetData sheetId="8127">
        <row r="1">
          <cell r="J1">
            <v>1.7453292519943295E-2</v>
          </cell>
        </row>
      </sheetData>
      <sheetData sheetId="8128">
        <row r="1">
          <cell r="J1">
            <v>1.7453292519943295E-2</v>
          </cell>
        </row>
      </sheetData>
      <sheetData sheetId="8129">
        <row r="1">
          <cell r="J1">
            <v>1.7453292519943295E-2</v>
          </cell>
        </row>
      </sheetData>
      <sheetData sheetId="8130">
        <row r="1">
          <cell r="J1">
            <v>1.7453292519943295E-2</v>
          </cell>
        </row>
      </sheetData>
      <sheetData sheetId="8131">
        <row r="1">
          <cell r="J1">
            <v>1.7453292519943295E-2</v>
          </cell>
        </row>
      </sheetData>
      <sheetData sheetId="8132">
        <row r="1">
          <cell r="J1">
            <v>1.7453292519943295E-2</v>
          </cell>
        </row>
      </sheetData>
      <sheetData sheetId="8133">
        <row r="1">
          <cell r="J1">
            <v>1.7453292519943295E-2</v>
          </cell>
        </row>
      </sheetData>
      <sheetData sheetId="8134">
        <row r="1">
          <cell r="J1">
            <v>1.7453292519943295E-2</v>
          </cell>
        </row>
      </sheetData>
      <sheetData sheetId="8135">
        <row r="1">
          <cell r="J1">
            <v>1.7453292519943295E-2</v>
          </cell>
        </row>
      </sheetData>
      <sheetData sheetId="8136">
        <row r="1">
          <cell r="J1">
            <v>1.7453292519943295E-2</v>
          </cell>
        </row>
      </sheetData>
      <sheetData sheetId="8137">
        <row r="1">
          <cell r="J1">
            <v>1.7453292519943295E-2</v>
          </cell>
        </row>
      </sheetData>
      <sheetData sheetId="8138">
        <row r="1">
          <cell r="J1">
            <v>1.7453292519943295E-2</v>
          </cell>
        </row>
      </sheetData>
      <sheetData sheetId="8139">
        <row r="1">
          <cell r="J1">
            <v>1.7453292519943295E-2</v>
          </cell>
        </row>
      </sheetData>
      <sheetData sheetId="8140">
        <row r="1">
          <cell r="J1">
            <v>1.7453292519943295E-2</v>
          </cell>
        </row>
      </sheetData>
      <sheetData sheetId="8141">
        <row r="1">
          <cell r="J1">
            <v>1.7453292519943295E-2</v>
          </cell>
        </row>
      </sheetData>
      <sheetData sheetId="8142">
        <row r="1">
          <cell r="J1">
            <v>1.7453292519943295E-2</v>
          </cell>
        </row>
      </sheetData>
      <sheetData sheetId="8143">
        <row r="1">
          <cell r="J1">
            <v>1.7453292519943295E-2</v>
          </cell>
        </row>
      </sheetData>
      <sheetData sheetId="8144">
        <row r="1">
          <cell r="J1">
            <v>1.7453292519943295E-2</v>
          </cell>
        </row>
      </sheetData>
      <sheetData sheetId="8145">
        <row r="1">
          <cell r="J1">
            <v>1.7453292519943295E-2</v>
          </cell>
        </row>
      </sheetData>
      <sheetData sheetId="8146">
        <row r="1">
          <cell r="J1">
            <v>1.7453292519943295E-2</v>
          </cell>
        </row>
      </sheetData>
      <sheetData sheetId="8147">
        <row r="1">
          <cell r="J1">
            <v>1.7453292519943295E-2</v>
          </cell>
        </row>
      </sheetData>
      <sheetData sheetId="8148">
        <row r="1">
          <cell r="J1">
            <v>1.7453292519943295E-2</v>
          </cell>
        </row>
      </sheetData>
      <sheetData sheetId="8149">
        <row r="1">
          <cell r="J1">
            <v>1.7453292519943295E-2</v>
          </cell>
        </row>
      </sheetData>
      <sheetData sheetId="8150">
        <row r="1">
          <cell r="J1">
            <v>1.7453292519943295E-2</v>
          </cell>
        </row>
      </sheetData>
      <sheetData sheetId="8151">
        <row r="1">
          <cell r="J1">
            <v>1.7453292519943295E-2</v>
          </cell>
        </row>
      </sheetData>
      <sheetData sheetId="8152">
        <row r="1">
          <cell r="J1">
            <v>1.7453292519943295E-2</v>
          </cell>
        </row>
      </sheetData>
      <sheetData sheetId="8153">
        <row r="1">
          <cell r="J1">
            <v>1.7453292519943295E-2</v>
          </cell>
        </row>
      </sheetData>
      <sheetData sheetId="8154">
        <row r="1">
          <cell r="J1">
            <v>1.7453292519943295E-2</v>
          </cell>
        </row>
      </sheetData>
      <sheetData sheetId="8155">
        <row r="1">
          <cell r="J1">
            <v>1.7453292519943295E-2</v>
          </cell>
        </row>
      </sheetData>
      <sheetData sheetId="8156">
        <row r="1">
          <cell r="J1">
            <v>1.7453292519943295E-2</v>
          </cell>
        </row>
      </sheetData>
      <sheetData sheetId="8157">
        <row r="1">
          <cell r="J1">
            <v>1.7453292519943295E-2</v>
          </cell>
        </row>
      </sheetData>
      <sheetData sheetId="8158">
        <row r="1">
          <cell r="J1">
            <v>1.7453292519943295E-2</v>
          </cell>
        </row>
      </sheetData>
      <sheetData sheetId="8159">
        <row r="1">
          <cell r="J1">
            <v>1.7453292519943295E-2</v>
          </cell>
        </row>
      </sheetData>
      <sheetData sheetId="8160">
        <row r="1">
          <cell r="J1">
            <v>1.7453292519943295E-2</v>
          </cell>
        </row>
      </sheetData>
      <sheetData sheetId="8161">
        <row r="1">
          <cell r="J1">
            <v>1.7453292519943295E-2</v>
          </cell>
        </row>
      </sheetData>
      <sheetData sheetId="8162">
        <row r="1">
          <cell r="J1">
            <v>1.7453292519943295E-2</v>
          </cell>
        </row>
      </sheetData>
      <sheetData sheetId="8163">
        <row r="1">
          <cell r="J1">
            <v>1.7453292519943295E-2</v>
          </cell>
        </row>
      </sheetData>
      <sheetData sheetId="8164">
        <row r="1">
          <cell r="J1">
            <v>1.7453292519943295E-2</v>
          </cell>
        </row>
      </sheetData>
      <sheetData sheetId="8165">
        <row r="1">
          <cell r="J1">
            <v>1.7453292519943295E-2</v>
          </cell>
        </row>
      </sheetData>
      <sheetData sheetId="8166">
        <row r="1">
          <cell r="J1">
            <v>1.7453292519943295E-2</v>
          </cell>
        </row>
      </sheetData>
      <sheetData sheetId="8167">
        <row r="1">
          <cell r="J1">
            <v>1.7453292519943295E-2</v>
          </cell>
        </row>
      </sheetData>
      <sheetData sheetId="8168">
        <row r="1">
          <cell r="J1">
            <v>1.7453292519943295E-2</v>
          </cell>
        </row>
      </sheetData>
      <sheetData sheetId="8169">
        <row r="1">
          <cell r="J1">
            <v>1.7453292519943295E-2</v>
          </cell>
        </row>
      </sheetData>
      <sheetData sheetId="8170">
        <row r="1">
          <cell r="J1">
            <v>1.7453292519943295E-2</v>
          </cell>
        </row>
      </sheetData>
      <sheetData sheetId="8171">
        <row r="1">
          <cell r="J1">
            <v>1.7453292519943295E-2</v>
          </cell>
        </row>
      </sheetData>
      <sheetData sheetId="8172">
        <row r="1">
          <cell r="J1">
            <v>1.7453292519943295E-2</v>
          </cell>
        </row>
      </sheetData>
      <sheetData sheetId="8173">
        <row r="1">
          <cell r="J1">
            <v>1.7453292519943295E-2</v>
          </cell>
        </row>
      </sheetData>
      <sheetData sheetId="8174">
        <row r="1">
          <cell r="J1">
            <v>1.7453292519943295E-2</v>
          </cell>
        </row>
      </sheetData>
      <sheetData sheetId="8175">
        <row r="1">
          <cell r="J1">
            <v>1.7453292519943295E-2</v>
          </cell>
        </row>
      </sheetData>
      <sheetData sheetId="8176">
        <row r="1">
          <cell r="J1">
            <v>1.7453292519943295E-2</v>
          </cell>
        </row>
      </sheetData>
      <sheetData sheetId="8177">
        <row r="1">
          <cell r="J1">
            <v>1.7453292519943295E-2</v>
          </cell>
        </row>
      </sheetData>
      <sheetData sheetId="8178">
        <row r="1">
          <cell r="J1">
            <v>1.7453292519943295E-2</v>
          </cell>
        </row>
      </sheetData>
      <sheetData sheetId="8179">
        <row r="1">
          <cell r="J1">
            <v>1.7453292519943295E-2</v>
          </cell>
        </row>
      </sheetData>
      <sheetData sheetId="8180">
        <row r="1">
          <cell r="J1">
            <v>1.7453292519943295E-2</v>
          </cell>
        </row>
      </sheetData>
      <sheetData sheetId="8181">
        <row r="1">
          <cell r="J1">
            <v>1.7453292519943295E-2</v>
          </cell>
        </row>
      </sheetData>
      <sheetData sheetId="8182">
        <row r="1">
          <cell r="J1">
            <v>1.7453292519943295E-2</v>
          </cell>
        </row>
      </sheetData>
      <sheetData sheetId="8183">
        <row r="1">
          <cell r="J1">
            <v>1.7453292519943295E-2</v>
          </cell>
        </row>
      </sheetData>
      <sheetData sheetId="8184">
        <row r="1">
          <cell r="J1">
            <v>1.7453292519943295E-2</v>
          </cell>
        </row>
      </sheetData>
      <sheetData sheetId="8185">
        <row r="1">
          <cell r="J1">
            <v>1.7453292519943295E-2</v>
          </cell>
        </row>
      </sheetData>
      <sheetData sheetId="8186">
        <row r="1">
          <cell r="J1">
            <v>1.7453292519943295E-2</v>
          </cell>
        </row>
      </sheetData>
      <sheetData sheetId="8187">
        <row r="1">
          <cell r="J1">
            <v>1.7453292519943295E-2</v>
          </cell>
        </row>
      </sheetData>
      <sheetData sheetId="8188">
        <row r="1">
          <cell r="J1">
            <v>1.7453292519943295E-2</v>
          </cell>
        </row>
      </sheetData>
      <sheetData sheetId="8189">
        <row r="1">
          <cell r="J1">
            <v>1.7453292519943295E-2</v>
          </cell>
        </row>
      </sheetData>
      <sheetData sheetId="8190">
        <row r="1">
          <cell r="J1">
            <v>1.7453292519943295E-2</v>
          </cell>
        </row>
      </sheetData>
      <sheetData sheetId="8191">
        <row r="1">
          <cell r="J1">
            <v>1.7453292519943295E-2</v>
          </cell>
        </row>
      </sheetData>
      <sheetData sheetId="8192">
        <row r="1">
          <cell r="J1">
            <v>1.7453292519943295E-2</v>
          </cell>
        </row>
      </sheetData>
      <sheetData sheetId="8193">
        <row r="1">
          <cell r="J1">
            <v>1.7453292519943295E-2</v>
          </cell>
        </row>
      </sheetData>
      <sheetData sheetId="8194">
        <row r="1">
          <cell r="J1">
            <v>1.7453292519943295E-2</v>
          </cell>
        </row>
      </sheetData>
      <sheetData sheetId="8195">
        <row r="1">
          <cell r="J1">
            <v>1.7453292519943295E-2</v>
          </cell>
        </row>
      </sheetData>
      <sheetData sheetId="8196">
        <row r="1">
          <cell r="J1">
            <v>1.7453292519943295E-2</v>
          </cell>
        </row>
      </sheetData>
      <sheetData sheetId="8197">
        <row r="1">
          <cell r="J1">
            <v>1.7453292519943295E-2</v>
          </cell>
        </row>
      </sheetData>
      <sheetData sheetId="8198">
        <row r="1">
          <cell r="J1">
            <v>1.7453292519943295E-2</v>
          </cell>
        </row>
      </sheetData>
      <sheetData sheetId="8199">
        <row r="1">
          <cell r="J1">
            <v>1.7453292519943295E-2</v>
          </cell>
        </row>
      </sheetData>
      <sheetData sheetId="8200">
        <row r="1">
          <cell r="J1">
            <v>1.7453292519943295E-2</v>
          </cell>
        </row>
      </sheetData>
      <sheetData sheetId="8201">
        <row r="1">
          <cell r="J1">
            <v>1.7453292519943295E-2</v>
          </cell>
        </row>
      </sheetData>
      <sheetData sheetId="8202">
        <row r="1">
          <cell r="J1">
            <v>1.7453292519943295E-2</v>
          </cell>
        </row>
      </sheetData>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row r="1">
          <cell r="J1">
            <v>1.7453292519943295E-2</v>
          </cell>
        </row>
      </sheetData>
      <sheetData sheetId="8244"/>
      <sheetData sheetId="8245"/>
      <sheetData sheetId="8246"/>
      <sheetData sheetId="8247"/>
      <sheetData sheetId="8248"/>
      <sheetData sheetId="8249"/>
      <sheetData sheetId="8250">
        <row r="1">
          <cell r="J1">
            <v>1.7453292519943295E-2</v>
          </cell>
        </row>
      </sheetData>
      <sheetData sheetId="8251"/>
      <sheetData sheetId="8252"/>
      <sheetData sheetId="8253"/>
      <sheetData sheetId="8254"/>
      <sheetData sheetId="8255">
        <row r="1">
          <cell r="J1">
            <v>1.7453292519943295E-2</v>
          </cell>
        </row>
      </sheetData>
      <sheetData sheetId="8256">
        <row r="1">
          <cell r="J1">
            <v>1.7453292519943295E-2</v>
          </cell>
        </row>
      </sheetData>
      <sheetData sheetId="8257"/>
      <sheetData sheetId="8258">
        <row r="1">
          <cell r="J1">
            <v>1.7453292519943295E-2</v>
          </cell>
        </row>
      </sheetData>
      <sheetData sheetId="8259">
        <row r="1">
          <cell r="J1">
            <v>1.7453292519943295E-2</v>
          </cell>
        </row>
      </sheetData>
      <sheetData sheetId="8260"/>
      <sheetData sheetId="8261">
        <row r="1">
          <cell r="J1">
            <v>1.7453292519943295E-2</v>
          </cell>
        </row>
      </sheetData>
      <sheetData sheetId="8262">
        <row r="1">
          <cell r="J1">
            <v>1.7453292519943295E-2</v>
          </cell>
        </row>
      </sheetData>
      <sheetData sheetId="8263">
        <row r="1">
          <cell r="J1">
            <v>1.7453292519943295E-2</v>
          </cell>
        </row>
      </sheetData>
      <sheetData sheetId="8264">
        <row r="1">
          <cell r="J1">
            <v>1.7453292519943295E-2</v>
          </cell>
        </row>
      </sheetData>
      <sheetData sheetId="8265">
        <row r="1">
          <cell r="J1">
            <v>1.7453292519943295E-2</v>
          </cell>
        </row>
      </sheetData>
      <sheetData sheetId="8266">
        <row r="1">
          <cell r="J1">
            <v>1.7453292519943295E-2</v>
          </cell>
        </row>
      </sheetData>
      <sheetData sheetId="8267"/>
      <sheetData sheetId="8268">
        <row r="1">
          <cell r="J1">
            <v>1.7453292519943295E-2</v>
          </cell>
        </row>
      </sheetData>
      <sheetData sheetId="8269">
        <row r="1">
          <cell r="J1">
            <v>1.7453292519943295E-2</v>
          </cell>
        </row>
      </sheetData>
      <sheetData sheetId="8270">
        <row r="1">
          <cell r="J1">
            <v>1.7453292519943295E-2</v>
          </cell>
        </row>
      </sheetData>
      <sheetData sheetId="8271">
        <row r="1">
          <cell r="J1">
            <v>1.7453292519943295E-2</v>
          </cell>
        </row>
      </sheetData>
      <sheetData sheetId="8272"/>
      <sheetData sheetId="8273">
        <row r="1">
          <cell r="J1">
            <v>1.7453292519943295E-2</v>
          </cell>
        </row>
      </sheetData>
      <sheetData sheetId="8274">
        <row r="1">
          <cell r="J1">
            <v>1.7453292519943295E-2</v>
          </cell>
        </row>
      </sheetData>
      <sheetData sheetId="8275">
        <row r="1">
          <cell r="J1">
            <v>1.7453292519943295E-2</v>
          </cell>
        </row>
      </sheetData>
      <sheetData sheetId="8276">
        <row r="1">
          <cell r="J1">
            <v>1.7453292519943295E-2</v>
          </cell>
        </row>
      </sheetData>
      <sheetData sheetId="8277">
        <row r="1">
          <cell r="J1">
            <v>1.7453292519943295E-2</v>
          </cell>
        </row>
      </sheetData>
      <sheetData sheetId="8278">
        <row r="1">
          <cell r="J1">
            <v>1.7453292519943295E-2</v>
          </cell>
        </row>
      </sheetData>
      <sheetData sheetId="8279">
        <row r="1">
          <cell r="J1">
            <v>1.7453292519943295E-2</v>
          </cell>
        </row>
      </sheetData>
      <sheetData sheetId="8280"/>
      <sheetData sheetId="8281">
        <row r="1">
          <cell r="J1">
            <v>1.7453292519943295E-2</v>
          </cell>
        </row>
      </sheetData>
      <sheetData sheetId="8282">
        <row r="1">
          <cell r="J1">
            <v>1.7453292519943295E-2</v>
          </cell>
        </row>
      </sheetData>
      <sheetData sheetId="8283">
        <row r="1">
          <cell r="J1">
            <v>1.7453292519943295E-2</v>
          </cell>
        </row>
      </sheetData>
      <sheetData sheetId="8284">
        <row r="1">
          <cell r="J1">
            <v>1.7453292519943295E-2</v>
          </cell>
        </row>
      </sheetData>
      <sheetData sheetId="8285"/>
      <sheetData sheetId="8286">
        <row r="1">
          <cell r="J1">
            <v>1.7453292519943295E-2</v>
          </cell>
        </row>
      </sheetData>
      <sheetData sheetId="8287">
        <row r="1">
          <cell r="J1">
            <v>1.7453292519943295E-2</v>
          </cell>
        </row>
      </sheetData>
      <sheetData sheetId="8288">
        <row r="1">
          <cell r="J1">
            <v>1.7453292519943295E-2</v>
          </cell>
        </row>
      </sheetData>
      <sheetData sheetId="8289">
        <row r="1">
          <cell r="J1">
            <v>1.7453292519943295E-2</v>
          </cell>
        </row>
      </sheetData>
      <sheetData sheetId="8290">
        <row r="1">
          <cell r="J1">
            <v>1.7453292519943295E-2</v>
          </cell>
        </row>
      </sheetData>
      <sheetData sheetId="8291"/>
      <sheetData sheetId="8292">
        <row r="1">
          <cell r="J1">
            <v>1.7453292519943295E-2</v>
          </cell>
        </row>
      </sheetData>
      <sheetData sheetId="8293">
        <row r="1">
          <cell r="J1">
            <v>1.7453292519943295E-2</v>
          </cell>
        </row>
      </sheetData>
      <sheetData sheetId="8294">
        <row r="1">
          <cell r="J1">
            <v>1.7453292519943295E-2</v>
          </cell>
        </row>
      </sheetData>
      <sheetData sheetId="8295">
        <row r="1">
          <cell r="J1">
            <v>1.7453292519943295E-2</v>
          </cell>
        </row>
      </sheetData>
      <sheetData sheetId="8296">
        <row r="1">
          <cell r="J1">
            <v>1.7453292519943295E-2</v>
          </cell>
        </row>
      </sheetData>
      <sheetData sheetId="8297"/>
      <sheetData sheetId="8298">
        <row r="1">
          <cell r="J1">
            <v>1.7453292519943295E-2</v>
          </cell>
        </row>
      </sheetData>
      <sheetData sheetId="8299">
        <row r="1">
          <cell r="J1">
            <v>1.7453292519943295E-2</v>
          </cell>
        </row>
      </sheetData>
      <sheetData sheetId="8300">
        <row r="1">
          <cell r="J1">
            <v>1.7453292519943295E-2</v>
          </cell>
        </row>
      </sheetData>
      <sheetData sheetId="8301">
        <row r="1">
          <cell r="J1">
            <v>1.7453292519943295E-2</v>
          </cell>
        </row>
      </sheetData>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row r="1">
          <cell r="J1">
            <v>1.7453292519943295E-2</v>
          </cell>
        </row>
      </sheetData>
      <sheetData sheetId="8316">
        <row r="1">
          <cell r="J1">
            <v>1.7453292519943295E-2</v>
          </cell>
        </row>
      </sheetData>
      <sheetData sheetId="8317">
        <row r="1">
          <cell r="J1">
            <v>1.7453292519943295E-2</v>
          </cell>
        </row>
      </sheetData>
      <sheetData sheetId="8318"/>
      <sheetData sheetId="8319"/>
      <sheetData sheetId="8320"/>
      <sheetData sheetId="8321"/>
      <sheetData sheetId="8322">
        <row r="1">
          <cell r="J1">
            <v>1.7453292519943295E-2</v>
          </cell>
        </row>
      </sheetData>
      <sheetData sheetId="8323">
        <row r="1">
          <cell r="J1">
            <v>1.7453292519943295E-2</v>
          </cell>
        </row>
      </sheetData>
      <sheetData sheetId="8324"/>
      <sheetData sheetId="8325"/>
      <sheetData sheetId="8326">
        <row r="1">
          <cell r="J1">
            <v>1.7453292519943295E-2</v>
          </cell>
        </row>
      </sheetData>
      <sheetData sheetId="8327">
        <row r="1">
          <cell r="J1">
            <v>1.7453292519943295E-2</v>
          </cell>
        </row>
      </sheetData>
      <sheetData sheetId="8328">
        <row r="1">
          <cell r="J1">
            <v>1.7453292519943295E-2</v>
          </cell>
        </row>
      </sheetData>
      <sheetData sheetId="8329">
        <row r="1">
          <cell r="J1">
            <v>1.7453292519943295E-2</v>
          </cell>
        </row>
      </sheetData>
      <sheetData sheetId="8330">
        <row r="1">
          <cell r="J1">
            <v>1.7453292519943295E-2</v>
          </cell>
        </row>
      </sheetData>
      <sheetData sheetId="8331">
        <row r="1">
          <cell r="J1">
            <v>1.7453292519943295E-2</v>
          </cell>
        </row>
      </sheetData>
      <sheetData sheetId="8332">
        <row r="1">
          <cell r="J1">
            <v>1.7453292519943295E-2</v>
          </cell>
        </row>
      </sheetData>
      <sheetData sheetId="8333">
        <row r="1">
          <cell r="J1">
            <v>1.7453292519943295E-2</v>
          </cell>
        </row>
      </sheetData>
      <sheetData sheetId="8334">
        <row r="1">
          <cell r="J1">
            <v>1.7453292519943295E-2</v>
          </cell>
        </row>
      </sheetData>
      <sheetData sheetId="8335">
        <row r="1">
          <cell r="J1">
            <v>1.7453292519943295E-2</v>
          </cell>
        </row>
      </sheetData>
      <sheetData sheetId="8336">
        <row r="1">
          <cell r="J1">
            <v>1.7453292519943295E-2</v>
          </cell>
        </row>
      </sheetData>
      <sheetData sheetId="8337">
        <row r="1">
          <cell r="J1">
            <v>1.7453292519943295E-2</v>
          </cell>
        </row>
      </sheetData>
      <sheetData sheetId="8338">
        <row r="1">
          <cell r="J1">
            <v>1.7453292519943295E-2</v>
          </cell>
        </row>
      </sheetData>
      <sheetData sheetId="8339">
        <row r="1">
          <cell r="J1">
            <v>1.7453292519943295E-2</v>
          </cell>
        </row>
      </sheetData>
      <sheetData sheetId="8340">
        <row r="1">
          <cell r="J1">
            <v>1.7453292519943295E-2</v>
          </cell>
        </row>
      </sheetData>
      <sheetData sheetId="8341">
        <row r="1">
          <cell r="J1">
            <v>1.7453292519943295E-2</v>
          </cell>
        </row>
      </sheetData>
      <sheetData sheetId="8342">
        <row r="1">
          <cell r="J1">
            <v>1.7453292519943295E-2</v>
          </cell>
        </row>
      </sheetData>
      <sheetData sheetId="8343">
        <row r="1">
          <cell r="J1">
            <v>1.7453292519943295E-2</v>
          </cell>
        </row>
      </sheetData>
      <sheetData sheetId="8344">
        <row r="1">
          <cell r="J1">
            <v>1.7453292519943295E-2</v>
          </cell>
        </row>
      </sheetData>
      <sheetData sheetId="8345">
        <row r="1">
          <cell r="J1">
            <v>1.7453292519943295E-2</v>
          </cell>
        </row>
      </sheetData>
      <sheetData sheetId="8346">
        <row r="1">
          <cell r="J1">
            <v>1.7453292519943295E-2</v>
          </cell>
        </row>
      </sheetData>
      <sheetData sheetId="8347">
        <row r="1">
          <cell r="J1">
            <v>1.7453292519943295E-2</v>
          </cell>
        </row>
      </sheetData>
      <sheetData sheetId="8348">
        <row r="1">
          <cell r="J1">
            <v>1.7453292519943295E-2</v>
          </cell>
        </row>
      </sheetData>
      <sheetData sheetId="8349">
        <row r="1">
          <cell r="J1">
            <v>1.7453292519943295E-2</v>
          </cell>
        </row>
      </sheetData>
      <sheetData sheetId="8350">
        <row r="1">
          <cell r="J1">
            <v>1.7453292519943295E-2</v>
          </cell>
        </row>
      </sheetData>
      <sheetData sheetId="8351">
        <row r="1">
          <cell r="J1">
            <v>1.7453292519943295E-2</v>
          </cell>
        </row>
      </sheetData>
      <sheetData sheetId="8352">
        <row r="1">
          <cell r="J1">
            <v>1.7453292519943295E-2</v>
          </cell>
        </row>
      </sheetData>
      <sheetData sheetId="8353">
        <row r="1">
          <cell r="J1">
            <v>1.7453292519943295E-2</v>
          </cell>
        </row>
      </sheetData>
      <sheetData sheetId="8354">
        <row r="1">
          <cell r="J1">
            <v>1.7453292519943295E-2</v>
          </cell>
        </row>
      </sheetData>
      <sheetData sheetId="8355">
        <row r="1">
          <cell r="J1">
            <v>1.7453292519943295E-2</v>
          </cell>
        </row>
      </sheetData>
      <sheetData sheetId="8356">
        <row r="1">
          <cell r="J1">
            <v>1.7453292519943295E-2</v>
          </cell>
        </row>
      </sheetData>
      <sheetData sheetId="8357">
        <row r="1">
          <cell r="J1">
            <v>1.7453292519943295E-2</v>
          </cell>
        </row>
      </sheetData>
      <sheetData sheetId="8358">
        <row r="1">
          <cell r="J1">
            <v>1.7453292519943295E-2</v>
          </cell>
        </row>
      </sheetData>
      <sheetData sheetId="8359">
        <row r="1">
          <cell r="J1">
            <v>1.7453292519943295E-2</v>
          </cell>
        </row>
      </sheetData>
      <sheetData sheetId="8360">
        <row r="1">
          <cell r="J1">
            <v>1.7453292519943295E-2</v>
          </cell>
        </row>
      </sheetData>
      <sheetData sheetId="8361">
        <row r="1">
          <cell r="J1">
            <v>1.7453292519943295E-2</v>
          </cell>
        </row>
      </sheetData>
      <sheetData sheetId="8362">
        <row r="1">
          <cell r="J1">
            <v>1.7453292519943295E-2</v>
          </cell>
        </row>
      </sheetData>
      <sheetData sheetId="8363">
        <row r="1">
          <cell r="J1">
            <v>1.7453292519943295E-2</v>
          </cell>
        </row>
      </sheetData>
      <sheetData sheetId="8364">
        <row r="1">
          <cell r="J1">
            <v>1.7453292519943295E-2</v>
          </cell>
        </row>
      </sheetData>
      <sheetData sheetId="8365">
        <row r="1">
          <cell r="J1">
            <v>1.7453292519943295E-2</v>
          </cell>
        </row>
      </sheetData>
      <sheetData sheetId="8366"/>
      <sheetData sheetId="8367">
        <row r="1">
          <cell r="J1">
            <v>1.7453292519943295E-2</v>
          </cell>
        </row>
      </sheetData>
      <sheetData sheetId="8368">
        <row r="1">
          <cell r="J1">
            <v>1.7453292519943295E-2</v>
          </cell>
        </row>
      </sheetData>
      <sheetData sheetId="8369"/>
      <sheetData sheetId="8370"/>
      <sheetData sheetId="8371"/>
      <sheetData sheetId="8372"/>
      <sheetData sheetId="8373"/>
      <sheetData sheetId="8374">
        <row r="1">
          <cell r="J1">
            <v>1.7453292519943295E-2</v>
          </cell>
        </row>
      </sheetData>
      <sheetData sheetId="8375">
        <row r="1">
          <cell r="J1">
            <v>1.7453292519943295E-2</v>
          </cell>
        </row>
      </sheetData>
      <sheetData sheetId="8376">
        <row r="1">
          <cell r="J1">
            <v>1.7453292519943295E-2</v>
          </cell>
        </row>
      </sheetData>
      <sheetData sheetId="8377">
        <row r="1">
          <cell r="J1">
            <v>1.7453292519943295E-2</v>
          </cell>
        </row>
      </sheetData>
      <sheetData sheetId="8378"/>
      <sheetData sheetId="8379"/>
      <sheetData sheetId="8380">
        <row r="1">
          <cell r="J1">
            <v>1.7453292519943295E-2</v>
          </cell>
        </row>
      </sheetData>
      <sheetData sheetId="8381">
        <row r="1">
          <cell r="J1">
            <v>1.7453292519943295E-2</v>
          </cell>
        </row>
      </sheetData>
      <sheetData sheetId="8382">
        <row r="1">
          <cell r="J1">
            <v>1.7453292519943295E-2</v>
          </cell>
        </row>
      </sheetData>
      <sheetData sheetId="8383">
        <row r="1">
          <cell r="J1">
            <v>1.7453292519943295E-2</v>
          </cell>
        </row>
      </sheetData>
      <sheetData sheetId="8384">
        <row r="1">
          <cell r="J1">
            <v>1.7453292519943295E-2</v>
          </cell>
        </row>
      </sheetData>
      <sheetData sheetId="8385">
        <row r="1">
          <cell r="J1">
            <v>1.7453292519943295E-2</v>
          </cell>
        </row>
      </sheetData>
      <sheetData sheetId="8386">
        <row r="1">
          <cell r="J1">
            <v>1.7453292519943295E-2</v>
          </cell>
        </row>
      </sheetData>
      <sheetData sheetId="8387">
        <row r="1">
          <cell r="J1">
            <v>1.7453292519943295E-2</v>
          </cell>
        </row>
      </sheetData>
      <sheetData sheetId="8388">
        <row r="1">
          <cell r="J1">
            <v>1.7453292519943295E-2</v>
          </cell>
        </row>
      </sheetData>
      <sheetData sheetId="8389">
        <row r="1">
          <cell r="J1">
            <v>1.7453292519943295E-2</v>
          </cell>
        </row>
      </sheetData>
      <sheetData sheetId="8390">
        <row r="1">
          <cell r="J1">
            <v>1.7453292519943295E-2</v>
          </cell>
        </row>
      </sheetData>
      <sheetData sheetId="8391"/>
      <sheetData sheetId="8392"/>
      <sheetData sheetId="8393"/>
      <sheetData sheetId="8394"/>
      <sheetData sheetId="8395">
        <row r="1">
          <cell r="J1">
            <v>1.7453292519943295E-2</v>
          </cell>
        </row>
      </sheetData>
      <sheetData sheetId="8396">
        <row r="1">
          <cell r="J1">
            <v>1.7453292519943295E-2</v>
          </cell>
        </row>
      </sheetData>
      <sheetData sheetId="8397"/>
      <sheetData sheetId="8398"/>
      <sheetData sheetId="8399"/>
      <sheetData sheetId="8400"/>
      <sheetData sheetId="8401">
        <row r="1">
          <cell r="J1">
            <v>1.7453292519943295E-2</v>
          </cell>
        </row>
      </sheetData>
      <sheetData sheetId="8402">
        <row r="1">
          <cell r="J1">
            <v>1.7453292519943295E-2</v>
          </cell>
        </row>
      </sheetData>
      <sheetData sheetId="8403"/>
      <sheetData sheetId="8404"/>
      <sheetData sheetId="8405"/>
      <sheetData sheetId="8406">
        <row r="1">
          <cell r="J1">
            <v>1.7453292519943295E-2</v>
          </cell>
        </row>
      </sheetData>
      <sheetData sheetId="8407">
        <row r="1">
          <cell r="J1">
            <v>1.7453292519943295E-2</v>
          </cell>
        </row>
      </sheetData>
      <sheetData sheetId="8408">
        <row r="1">
          <cell r="J1">
            <v>1.7453292519943295E-2</v>
          </cell>
        </row>
      </sheetData>
      <sheetData sheetId="8409"/>
      <sheetData sheetId="8410"/>
      <sheetData sheetId="8411"/>
      <sheetData sheetId="8412">
        <row r="1">
          <cell r="J1">
            <v>1.7453292519943295E-2</v>
          </cell>
        </row>
      </sheetData>
      <sheetData sheetId="8413">
        <row r="1">
          <cell r="J1">
            <v>1.7453292519943295E-2</v>
          </cell>
        </row>
      </sheetData>
      <sheetData sheetId="8414"/>
      <sheetData sheetId="8415"/>
      <sheetData sheetId="8416"/>
      <sheetData sheetId="8417"/>
      <sheetData sheetId="8418"/>
      <sheetData sheetId="8419"/>
      <sheetData sheetId="8420">
        <row r="1">
          <cell r="J1">
            <v>1.7453292519943295E-2</v>
          </cell>
        </row>
      </sheetData>
      <sheetData sheetId="8421"/>
      <sheetData sheetId="8422">
        <row r="1">
          <cell r="J1">
            <v>1.7453292519943295E-2</v>
          </cell>
        </row>
      </sheetData>
      <sheetData sheetId="8423">
        <row r="1">
          <cell r="J1">
            <v>1.7453292519943295E-2</v>
          </cell>
        </row>
      </sheetData>
      <sheetData sheetId="8424"/>
      <sheetData sheetId="8425"/>
      <sheetData sheetId="8426">
        <row r="1">
          <cell r="J1">
            <v>1.7453292519943295E-2</v>
          </cell>
        </row>
      </sheetData>
      <sheetData sheetId="8427">
        <row r="1">
          <cell r="J1">
            <v>1.7453292519943295E-2</v>
          </cell>
        </row>
      </sheetData>
      <sheetData sheetId="8428"/>
      <sheetData sheetId="8429"/>
      <sheetData sheetId="8430"/>
      <sheetData sheetId="8431">
        <row r="1">
          <cell r="J1">
            <v>1.7453292519943295E-2</v>
          </cell>
        </row>
      </sheetData>
      <sheetData sheetId="8432"/>
      <sheetData sheetId="8433"/>
      <sheetData sheetId="8434">
        <row r="1">
          <cell r="J1">
            <v>1.7453292519943295E-2</v>
          </cell>
        </row>
      </sheetData>
      <sheetData sheetId="8435">
        <row r="1">
          <cell r="J1">
            <v>1.7453292519943295E-2</v>
          </cell>
        </row>
      </sheetData>
      <sheetData sheetId="8436"/>
      <sheetData sheetId="8437">
        <row r="1">
          <cell r="J1">
            <v>1.7453292519943295E-2</v>
          </cell>
        </row>
      </sheetData>
      <sheetData sheetId="8438"/>
      <sheetData sheetId="8439">
        <row r="1">
          <cell r="J1">
            <v>1.7453292519943295E-2</v>
          </cell>
        </row>
      </sheetData>
      <sheetData sheetId="8440">
        <row r="1">
          <cell r="J1">
            <v>1.7453292519943295E-2</v>
          </cell>
        </row>
      </sheetData>
      <sheetData sheetId="8441">
        <row r="1">
          <cell r="J1">
            <v>1.7453292519943295E-2</v>
          </cell>
        </row>
      </sheetData>
      <sheetData sheetId="8442"/>
      <sheetData sheetId="8443"/>
      <sheetData sheetId="8444"/>
      <sheetData sheetId="8445">
        <row r="1">
          <cell r="J1">
            <v>1.7453292519943295E-2</v>
          </cell>
        </row>
      </sheetData>
      <sheetData sheetId="8446">
        <row r="1">
          <cell r="J1">
            <v>1.7453292519943295E-2</v>
          </cell>
        </row>
      </sheetData>
      <sheetData sheetId="8447">
        <row r="1">
          <cell r="J1">
            <v>1.7453292519943295E-2</v>
          </cell>
        </row>
      </sheetData>
      <sheetData sheetId="8448"/>
      <sheetData sheetId="8449">
        <row r="1">
          <cell r="J1">
            <v>1.7453292519943295E-2</v>
          </cell>
        </row>
      </sheetData>
      <sheetData sheetId="8450">
        <row r="1">
          <cell r="J1">
            <v>1.7453292519943295E-2</v>
          </cell>
        </row>
      </sheetData>
      <sheetData sheetId="8451"/>
      <sheetData sheetId="8452">
        <row r="1">
          <cell r="J1">
            <v>1.7453292519943295E-2</v>
          </cell>
        </row>
      </sheetData>
      <sheetData sheetId="8453"/>
      <sheetData sheetId="8454"/>
      <sheetData sheetId="8455">
        <row r="1">
          <cell r="J1">
            <v>1.7453292519943295E-2</v>
          </cell>
        </row>
      </sheetData>
      <sheetData sheetId="8456"/>
      <sheetData sheetId="8457"/>
      <sheetData sheetId="8458">
        <row r="1">
          <cell r="J1">
            <v>1.7453292519943295E-2</v>
          </cell>
        </row>
      </sheetData>
      <sheetData sheetId="8459">
        <row r="1">
          <cell r="J1">
            <v>1.7453292519943295E-2</v>
          </cell>
        </row>
      </sheetData>
      <sheetData sheetId="8460">
        <row r="1">
          <cell r="J1">
            <v>1.7453292519943295E-2</v>
          </cell>
        </row>
      </sheetData>
      <sheetData sheetId="8461"/>
      <sheetData sheetId="8462">
        <row r="1">
          <cell r="J1">
            <v>1.7453292519943295E-2</v>
          </cell>
        </row>
      </sheetData>
      <sheetData sheetId="8463">
        <row r="1">
          <cell r="J1">
            <v>1.7453292519943295E-2</v>
          </cell>
        </row>
      </sheetData>
      <sheetData sheetId="8464">
        <row r="1">
          <cell r="J1">
            <v>1.7453292519943295E-2</v>
          </cell>
        </row>
      </sheetData>
      <sheetData sheetId="8465">
        <row r="1">
          <cell r="J1">
            <v>1.7453292519943295E-2</v>
          </cell>
        </row>
      </sheetData>
      <sheetData sheetId="8466">
        <row r="1">
          <cell r="J1">
            <v>1.7453292519943295E-2</v>
          </cell>
        </row>
      </sheetData>
      <sheetData sheetId="8467">
        <row r="1">
          <cell r="J1">
            <v>1.7453292519943295E-2</v>
          </cell>
        </row>
      </sheetData>
      <sheetData sheetId="8468">
        <row r="1">
          <cell r="J1">
            <v>1.7453292519943295E-2</v>
          </cell>
        </row>
      </sheetData>
      <sheetData sheetId="8469">
        <row r="1">
          <cell r="J1">
            <v>1.7453292519943295E-2</v>
          </cell>
        </row>
      </sheetData>
      <sheetData sheetId="8470">
        <row r="1">
          <cell r="J1">
            <v>1.7453292519943295E-2</v>
          </cell>
        </row>
      </sheetData>
      <sheetData sheetId="8471">
        <row r="1">
          <cell r="J1">
            <v>1.7453292519943295E-2</v>
          </cell>
        </row>
      </sheetData>
      <sheetData sheetId="8472">
        <row r="1">
          <cell r="J1">
            <v>1.7453292519943295E-2</v>
          </cell>
        </row>
      </sheetData>
      <sheetData sheetId="8473">
        <row r="1">
          <cell r="J1">
            <v>1.7453292519943295E-2</v>
          </cell>
        </row>
      </sheetData>
      <sheetData sheetId="8474">
        <row r="1">
          <cell r="J1">
            <v>1.7453292519943295E-2</v>
          </cell>
        </row>
      </sheetData>
      <sheetData sheetId="8475">
        <row r="1">
          <cell r="J1">
            <v>1.7453292519943295E-2</v>
          </cell>
        </row>
      </sheetData>
      <sheetData sheetId="8476">
        <row r="1">
          <cell r="J1">
            <v>1.7453292519943295E-2</v>
          </cell>
        </row>
      </sheetData>
      <sheetData sheetId="8477">
        <row r="1">
          <cell r="J1">
            <v>1.7453292519943295E-2</v>
          </cell>
        </row>
      </sheetData>
      <sheetData sheetId="8478">
        <row r="1">
          <cell r="J1">
            <v>1.7453292519943295E-2</v>
          </cell>
        </row>
      </sheetData>
      <sheetData sheetId="8479">
        <row r="1">
          <cell r="J1">
            <v>1.7453292519943295E-2</v>
          </cell>
        </row>
      </sheetData>
      <sheetData sheetId="8480">
        <row r="1">
          <cell r="J1">
            <v>1.7453292519943295E-2</v>
          </cell>
        </row>
      </sheetData>
      <sheetData sheetId="8481">
        <row r="1">
          <cell r="J1">
            <v>1.7453292519943295E-2</v>
          </cell>
        </row>
      </sheetData>
      <sheetData sheetId="8482">
        <row r="1">
          <cell r="J1">
            <v>1.7453292519943295E-2</v>
          </cell>
        </row>
      </sheetData>
      <sheetData sheetId="8483">
        <row r="1">
          <cell r="J1">
            <v>1.7453292519943295E-2</v>
          </cell>
        </row>
      </sheetData>
      <sheetData sheetId="8484">
        <row r="1">
          <cell r="J1">
            <v>1.7453292519943295E-2</v>
          </cell>
        </row>
      </sheetData>
      <sheetData sheetId="8485">
        <row r="1">
          <cell r="J1">
            <v>1.7453292519943295E-2</v>
          </cell>
        </row>
      </sheetData>
      <sheetData sheetId="8486">
        <row r="1">
          <cell r="J1">
            <v>1.7453292519943295E-2</v>
          </cell>
        </row>
      </sheetData>
      <sheetData sheetId="8487">
        <row r="1">
          <cell r="J1">
            <v>1.7453292519943295E-2</v>
          </cell>
        </row>
      </sheetData>
      <sheetData sheetId="8488">
        <row r="1">
          <cell r="J1">
            <v>1.7453292519943295E-2</v>
          </cell>
        </row>
      </sheetData>
      <sheetData sheetId="8489">
        <row r="1">
          <cell r="J1">
            <v>1.7453292519943295E-2</v>
          </cell>
        </row>
      </sheetData>
      <sheetData sheetId="8490">
        <row r="1">
          <cell r="J1">
            <v>1.7453292519943295E-2</v>
          </cell>
        </row>
      </sheetData>
      <sheetData sheetId="8491">
        <row r="1">
          <cell r="J1">
            <v>1.7453292519943295E-2</v>
          </cell>
        </row>
      </sheetData>
      <sheetData sheetId="8492">
        <row r="1">
          <cell r="J1">
            <v>1.7453292519943295E-2</v>
          </cell>
        </row>
      </sheetData>
      <sheetData sheetId="8493">
        <row r="1">
          <cell r="J1">
            <v>1.7453292519943295E-2</v>
          </cell>
        </row>
      </sheetData>
      <sheetData sheetId="8494">
        <row r="1">
          <cell r="J1">
            <v>1.7453292519943295E-2</v>
          </cell>
        </row>
      </sheetData>
      <sheetData sheetId="8495">
        <row r="1">
          <cell r="J1">
            <v>1.7453292519943295E-2</v>
          </cell>
        </row>
      </sheetData>
      <sheetData sheetId="8496">
        <row r="1">
          <cell r="J1">
            <v>1.7453292519943295E-2</v>
          </cell>
        </row>
      </sheetData>
      <sheetData sheetId="8497">
        <row r="1">
          <cell r="J1">
            <v>1.7453292519943295E-2</v>
          </cell>
        </row>
      </sheetData>
      <sheetData sheetId="8498">
        <row r="1">
          <cell r="J1">
            <v>1.7453292519943295E-2</v>
          </cell>
        </row>
      </sheetData>
      <sheetData sheetId="8499">
        <row r="1">
          <cell r="J1">
            <v>1.7453292519943295E-2</v>
          </cell>
        </row>
      </sheetData>
      <sheetData sheetId="8500">
        <row r="1">
          <cell r="J1">
            <v>1.7453292519943295E-2</v>
          </cell>
        </row>
      </sheetData>
      <sheetData sheetId="8501">
        <row r="1">
          <cell r="J1">
            <v>1.7453292519943295E-2</v>
          </cell>
        </row>
      </sheetData>
      <sheetData sheetId="8502">
        <row r="1">
          <cell r="J1">
            <v>1.7453292519943295E-2</v>
          </cell>
        </row>
      </sheetData>
      <sheetData sheetId="8503">
        <row r="1">
          <cell r="J1">
            <v>1.7453292519943295E-2</v>
          </cell>
        </row>
      </sheetData>
      <sheetData sheetId="8504">
        <row r="1">
          <cell r="J1">
            <v>1.7453292519943295E-2</v>
          </cell>
        </row>
      </sheetData>
      <sheetData sheetId="8505">
        <row r="1">
          <cell r="J1">
            <v>1.7453292519943295E-2</v>
          </cell>
        </row>
      </sheetData>
      <sheetData sheetId="8506">
        <row r="1">
          <cell r="J1">
            <v>1.7453292519943295E-2</v>
          </cell>
        </row>
      </sheetData>
      <sheetData sheetId="8507">
        <row r="1">
          <cell r="J1">
            <v>1.7453292519943295E-2</v>
          </cell>
        </row>
      </sheetData>
      <sheetData sheetId="8508">
        <row r="1">
          <cell r="J1">
            <v>1.7453292519943295E-2</v>
          </cell>
        </row>
      </sheetData>
      <sheetData sheetId="8509">
        <row r="1">
          <cell r="J1">
            <v>1.7453292519943295E-2</v>
          </cell>
        </row>
      </sheetData>
      <sheetData sheetId="8510">
        <row r="1">
          <cell r="J1">
            <v>1.7453292519943295E-2</v>
          </cell>
        </row>
      </sheetData>
      <sheetData sheetId="8511">
        <row r="1">
          <cell r="J1">
            <v>1.7453292519943295E-2</v>
          </cell>
        </row>
      </sheetData>
      <sheetData sheetId="8512">
        <row r="1">
          <cell r="J1">
            <v>1.7453292519943295E-2</v>
          </cell>
        </row>
      </sheetData>
      <sheetData sheetId="8513">
        <row r="1">
          <cell r="J1">
            <v>1.7453292519943295E-2</v>
          </cell>
        </row>
      </sheetData>
      <sheetData sheetId="8514">
        <row r="1">
          <cell r="J1">
            <v>1.7453292519943295E-2</v>
          </cell>
        </row>
      </sheetData>
      <sheetData sheetId="8515">
        <row r="1">
          <cell r="J1">
            <v>1.7453292519943295E-2</v>
          </cell>
        </row>
      </sheetData>
      <sheetData sheetId="8516">
        <row r="1">
          <cell r="J1">
            <v>1.7453292519943295E-2</v>
          </cell>
        </row>
      </sheetData>
      <sheetData sheetId="8517">
        <row r="1">
          <cell r="J1">
            <v>1.7453292519943295E-2</v>
          </cell>
        </row>
      </sheetData>
      <sheetData sheetId="8518">
        <row r="1">
          <cell r="J1">
            <v>1.7453292519943295E-2</v>
          </cell>
        </row>
      </sheetData>
      <sheetData sheetId="8519">
        <row r="1">
          <cell r="J1">
            <v>1.7453292519943295E-2</v>
          </cell>
        </row>
      </sheetData>
      <sheetData sheetId="8520">
        <row r="1">
          <cell r="J1">
            <v>1.7453292519943295E-2</v>
          </cell>
        </row>
      </sheetData>
      <sheetData sheetId="8521">
        <row r="1">
          <cell r="J1">
            <v>1.7453292519943295E-2</v>
          </cell>
        </row>
      </sheetData>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row r="1">
          <cell r="J1">
            <v>1.7453292519943295E-2</v>
          </cell>
        </row>
      </sheetData>
      <sheetData sheetId="8537"/>
      <sheetData sheetId="8538"/>
      <sheetData sheetId="8539">
        <row r="1">
          <cell r="J1">
            <v>1.7453292519943295E-2</v>
          </cell>
        </row>
      </sheetData>
      <sheetData sheetId="8540">
        <row r="1">
          <cell r="J1">
            <v>1.7453292519943295E-2</v>
          </cell>
        </row>
      </sheetData>
      <sheetData sheetId="8541">
        <row r="1">
          <cell r="J1">
            <v>1.7453292519943295E-2</v>
          </cell>
        </row>
      </sheetData>
      <sheetData sheetId="8542">
        <row r="1">
          <cell r="J1">
            <v>1.7453292519943295E-2</v>
          </cell>
        </row>
      </sheetData>
      <sheetData sheetId="8543">
        <row r="1">
          <cell r="J1">
            <v>1.7453292519943295E-2</v>
          </cell>
        </row>
      </sheetData>
      <sheetData sheetId="8544">
        <row r="1">
          <cell r="J1">
            <v>1.7453292519943295E-2</v>
          </cell>
        </row>
      </sheetData>
      <sheetData sheetId="8545">
        <row r="1">
          <cell r="J1">
            <v>1.7453292519943295E-2</v>
          </cell>
        </row>
      </sheetData>
      <sheetData sheetId="8546">
        <row r="1">
          <cell r="J1">
            <v>1.7453292519943295E-2</v>
          </cell>
        </row>
      </sheetData>
      <sheetData sheetId="8547">
        <row r="1">
          <cell r="J1">
            <v>1.7453292519943295E-2</v>
          </cell>
        </row>
      </sheetData>
      <sheetData sheetId="8548">
        <row r="1">
          <cell r="J1">
            <v>1.7453292519943295E-2</v>
          </cell>
        </row>
      </sheetData>
      <sheetData sheetId="8549">
        <row r="1">
          <cell r="J1">
            <v>1.7453292519943295E-2</v>
          </cell>
        </row>
      </sheetData>
      <sheetData sheetId="8550">
        <row r="1">
          <cell r="J1">
            <v>1.7453292519943295E-2</v>
          </cell>
        </row>
      </sheetData>
      <sheetData sheetId="8551">
        <row r="1">
          <cell r="J1">
            <v>1.7453292519943295E-2</v>
          </cell>
        </row>
      </sheetData>
      <sheetData sheetId="8552">
        <row r="1">
          <cell r="J1">
            <v>1.7453292519943295E-2</v>
          </cell>
        </row>
      </sheetData>
      <sheetData sheetId="8553">
        <row r="1">
          <cell r="J1">
            <v>1.7453292519943295E-2</v>
          </cell>
        </row>
      </sheetData>
      <sheetData sheetId="8554">
        <row r="1">
          <cell r="J1">
            <v>1.7453292519943295E-2</v>
          </cell>
        </row>
      </sheetData>
      <sheetData sheetId="8555">
        <row r="1">
          <cell r="J1">
            <v>1.7453292519943295E-2</v>
          </cell>
        </row>
      </sheetData>
      <sheetData sheetId="8556">
        <row r="1">
          <cell r="J1">
            <v>1.7453292519943295E-2</v>
          </cell>
        </row>
      </sheetData>
      <sheetData sheetId="8557">
        <row r="1">
          <cell r="J1">
            <v>1.7453292519943295E-2</v>
          </cell>
        </row>
      </sheetData>
      <sheetData sheetId="8558">
        <row r="1">
          <cell r="J1">
            <v>1.7453292519943295E-2</v>
          </cell>
        </row>
      </sheetData>
      <sheetData sheetId="8559">
        <row r="1">
          <cell r="J1">
            <v>1.7453292519943295E-2</v>
          </cell>
        </row>
      </sheetData>
      <sheetData sheetId="8560">
        <row r="1">
          <cell r="J1">
            <v>1.7453292519943295E-2</v>
          </cell>
        </row>
      </sheetData>
      <sheetData sheetId="8561">
        <row r="1">
          <cell r="J1">
            <v>1.7453292519943295E-2</v>
          </cell>
        </row>
      </sheetData>
      <sheetData sheetId="8562">
        <row r="1">
          <cell r="J1">
            <v>1.7453292519943295E-2</v>
          </cell>
        </row>
      </sheetData>
      <sheetData sheetId="8563">
        <row r="1">
          <cell r="J1">
            <v>1.7453292519943295E-2</v>
          </cell>
        </row>
      </sheetData>
      <sheetData sheetId="8564">
        <row r="1">
          <cell r="J1">
            <v>1.7453292519943295E-2</v>
          </cell>
        </row>
      </sheetData>
      <sheetData sheetId="8565">
        <row r="1">
          <cell r="J1">
            <v>1.7453292519943295E-2</v>
          </cell>
        </row>
      </sheetData>
      <sheetData sheetId="8566">
        <row r="1">
          <cell r="J1">
            <v>1.7453292519943295E-2</v>
          </cell>
        </row>
      </sheetData>
      <sheetData sheetId="8567">
        <row r="1">
          <cell r="J1">
            <v>1.7453292519943295E-2</v>
          </cell>
        </row>
      </sheetData>
      <sheetData sheetId="8568">
        <row r="1">
          <cell r="J1">
            <v>1.7453292519943295E-2</v>
          </cell>
        </row>
      </sheetData>
      <sheetData sheetId="8569">
        <row r="1">
          <cell r="J1">
            <v>1.7453292519943295E-2</v>
          </cell>
        </row>
      </sheetData>
      <sheetData sheetId="8570">
        <row r="1">
          <cell r="J1">
            <v>1.7453292519943295E-2</v>
          </cell>
        </row>
      </sheetData>
      <sheetData sheetId="8571">
        <row r="1">
          <cell r="J1">
            <v>1.7453292519943295E-2</v>
          </cell>
        </row>
      </sheetData>
      <sheetData sheetId="8572">
        <row r="1">
          <cell r="J1">
            <v>1.7453292519943295E-2</v>
          </cell>
        </row>
      </sheetData>
      <sheetData sheetId="8573">
        <row r="1">
          <cell r="J1">
            <v>1.7453292519943295E-2</v>
          </cell>
        </row>
      </sheetData>
      <sheetData sheetId="8574">
        <row r="1">
          <cell r="J1">
            <v>1.7453292519943295E-2</v>
          </cell>
        </row>
      </sheetData>
      <sheetData sheetId="8575">
        <row r="1">
          <cell r="J1">
            <v>1.7453292519943295E-2</v>
          </cell>
        </row>
      </sheetData>
      <sheetData sheetId="8576">
        <row r="1">
          <cell r="J1">
            <v>1.7453292519943295E-2</v>
          </cell>
        </row>
      </sheetData>
      <sheetData sheetId="8577">
        <row r="1">
          <cell r="J1">
            <v>1.7453292519943295E-2</v>
          </cell>
        </row>
      </sheetData>
      <sheetData sheetId="8578">
        <row r="1">
          <cell r="J1">
            <v>1.7453292519943295E-2</v>
          </cell>
        </row>
      </sheetData>
      <sheetData sheetId="8579">
        <row r="1">
          <cell r="J1">
            <v>1.7453292519943295E-2</v>
          </cell>
        </row>
      </sheetData>
      <sheetData sheetId="8580">
        <row r="1">
          <cell r="J1">
            <v>1.7453292519943295E-2</v>
          </cell>
        </row>
      </sheetData>
      <sheetData sheetId="8581">
        <row r="1">
          <cell r="J1">
            <v>1.7453292519943295E-2</v>
          </cell>
        </row>
      </sheetData>
      <sheetData sheetId="8582">
        <row r="1">
          <cell r="J1">
            <v>1.7453292519943295E-2</v>
          </cell>
        </row>
      </sheetData>
      <sheetData sheetId="8583">
        <row r="1">
          <cell r="J1">
            <v>1.7453292519943295E-2</v>
          </cell>
        </row>
      </sheetData>
      <sheetData sheetId="8584">
        <row r="1">
          <cell r="J1">
            <v>1.7453292519943295E-2</v>
          </cell>
        </row>
      </sheetData>
      <sheetData sheetId="8585">
        <row r="1">
          <cell r="J1">
            <v>1.7453292519943295E-2</v>
          </cell>
        </row>
      </sheetData>
      <sheetData sheetId="8586">
        <row r="1">
          <cell r="J1">
            <v>1.7453292519943295E-2</v>
          </cell>
        </row>
      </sheetData>
      <sheetData sheetId="8587">
        <row r="1">
          <cell r="J1">
            <v>1.7453292519943295E-2</v>
          </cell>
        </row>
      </sheetData>
      <sheetData sheetId="8588">
        <row r="1">
          <cell r="J1">
            <v>1.7453292519943295E-2</v>
          </cell>
        </row>
      </sheetData>
      <sheetData sheetId="8589">
        <row r="1">
          <cell r="J1">
            <v>1.7453292519943295E-2</v>
          </cell>
        </row>
      </sheetData>
      <sheetData sheetId="8590">
        <row r="1">
          <cell r="J1">
            <v>1.7453292519943295E-2</v>
          </cell>
        </row>
      </sheetData>
      <sheetData sheetId="8591">
        <row r="1">
          <cell r="J1">
            <v>1.7453292519943295E-2</v>
          </cell>
        </row>
      </sheetData>
      <sheetData sheetId="8592">
        <row r="1">
          <cell r="J1">
            <v>1.7453292519943295E-2</v>
          </cell>
        </row>
      </sheetData>
      <sheetData sheetId="8593">
        <row r="1">
          <cell r="J1">
            <v>1.7453292519943295E-2</v>
          </cell>
        </row>
      </sheetData>
      <sheetData sheetId="8594">
        <row r="1">
          <cell r="J1">
            <v>1.7453292519943295E-2</v>
          </cell>
        </row>
      </sheetData>
      <sheetData sheetId="8595">
        <row r="1">
          <cell r="J1">
            <v>1.7453292519943295E-2</v>
          </cell>
        </row>
      </sheetData>
      <sheetData sheetId="8596">
        <row r="1">
          <cell r="J1">
            <v>1.7453292519943295E-2</v>
          </cell>
        </row>
      </sheetData>
      <sheetData sheetId="8597">
        <row r="1">
          <cell r="J1">
            <v>1.7453292519943295E-2</v>
          </cell>
        </row>
      </sheetData>
      <sheetData sheetId="8598">
        <row r="1">
          <cell r="J1">
            <v>1.7453292519943295E-2</v>
          </cell>
        </row>
      </sheetData>
      <sheetData sheetId="8599">
        <row r="1">
          <cell r="J1">
            <v>1.7453292519943295E-2</v>
          </cell>
        </row>
      </sheetData>
      <sheetData sheetId="8600">
        <row r="1">
          <cell r="J1">
            <v>1.7453292519943295E-2</v>
          </cell>
        </row>
      </sheetData>
      <sheetData sheetId="8601">
        <row r="1">
          <cell r="J1">
            <v>1.7453292519943295E-2</v>
          </cell>
        </row>
      </sheetData>
      <sheetData sheetId="8602">
        <row r="1">
          <cell r="J1">
            <v>1.7453292519943295E-2</v>
          </cell>
        </row>
      </sheetData>
      <sheetData sheetId="8603">
        <row r="1">
          <cell r="J1">
            <v>1.7453292519943295E-2</v>
          </cell>
        </row>
      </sheetData>
      <sheetData sheetId="8604">
        <row r="1">
          <cell r="J1">
            <v>1.7453292519943295E-2</v>
          </cell>
        </row>
      </sheetData>
      <sheetData sheetId="8605"/>
      <sheetData sheetId="8606"/>
      <sheetData sheetId="8607">
        <row r="1">
          <cell r="J1">
            <v>1.7453292519943295E-2</v>
          </cell>
        </row>
      </sheetData>
      <sheetData sheetId="8608">
        <row r="1">
          <cell r="J1">
            <v>1.7453292519943295E-2</v>
          </cell>
        </row>
      </sheetData>
      <sheetData sheetId="8609">
        <row r="1">
          <cell r="J1">
            <v>1.7453292519943295E-2</v>
          </cell>
        </row>
      </sheetData>
      <sheetData sheetId="8610">
        <row r="1">
          <cell r="J1">
            <v>1.7453292519943295E-2</v>
          </cell>
        </row>
      </sheetData>
      <sheetData sheetId="8611">
        <row r="1">
          <cell r="J1">
            <v>1.7453292519943295E-2</v>
          </cell>
        </row>
      </sheetData>
      <sheetData sheetId="8612">
        <row r="1">
          <cell r="J1">
            <v>1.7453292519943295E-2</v>
          </cell>
        </row>
      </sheetData>
      <sheetData sheetId="8613">
        <row r="1">
          <cell r="J1">
            <v>1.7453292519943295E-2</v>
          </cell>
        </row>
      </sheetData>
      <sheetData sheetId="8614">
        <row r="1">
          <cell r="J1">
            <v>1.7453292519943295E-2</v>
          </cell>
        </row>
      </sheetData>
      <sheetData sheetId="8615">
        <row r="1">
          <cell r="J1">
            <v>1.7453292519943295E-2</v>
          </cell>
        </row>
      </sheetData>
      <sheetData sheetId="8616">
        <row r="1">
          <cell r="J1">
            <v>1.7453292519943295E-2</v>
          </cell>
        </row>
      </sheetData>
      <sheetData sheetId="8617">
        <row r="1">
          <cell r="J1">
            <v>1.7453292519943295E-2</v>
          </cell>
        </row>
      </sheetData>
      <sheetData sheetId="8618">
        <row r="1">
          <cell r="J1">
            <v>1.7453292519943295E-2</v>
          </cell>
        </row>
      </sheetData>
      <sheetData sheetId="8619">
        <row r="1">
          <cell r="J1">
            <v>1.7453292519943295E-2</v>
          </cell>
        </row>
      </sheetData>
      <sheetData sheetId="8620">
        <row r="1">
          <cell r="J1">
            <v>1.7453292519943295E-2</v>
          </cell>
        </row>
      </sheetData>
      <sheetData sheetId="8621">
        <row r="1">
          <cell r="J1">
            <v>1.7453292519943295E-2</v>
          </cell>
        </row>
      </sheetData>
      <sheetData sheetId="8622">
        <row r="1">
          <cell r="J1">
            <v>1.7453292519943295E-2</v>
          </cell>
        </row>
      </sheetData>
      <sheetData sheetId="8623">
        <row r="1">
          <cell r="J1">
            <v>1.7453292519943295E-2</v>
          </cell>
        </row>
      </sheetData>
      <sheetData sheetId="8624">
        <row r="1">
          <cell r="J1">
            <v>1.7453292519943295E-2</v>
          </cell>
        </row>
      </sheetData>
      <sheetData sheetId="8625">
        <row r="1">
          <cell r="J1">
            <v>1.7453292519943295E-2</v>
          </cell>
        </row>
      </sheetData>
      <sheetData sheetId="8626">
        <row r="1">
          <cell r="J1">
            <v>1.7453292519943295E-2</v>
          </cell>
        </row>
      </sheetData>
      <sheetData sheetId="8627">
        <row r="1">
          <cell r="J1">
            <v>1.7453292519943295E-2</v>
          </cell>
        </row>
      </sheetData>
      <sheetData sheetId="8628">
        <row r="1">
          <cell r="J1">
            <v>1.7453292519943295E-2</v>
          </cell>
        </row>
      </sheetData>
      <sheetData sheetId="8629">
        <row r="1">
          <cell r="J1">
            <v>1.7453292519943295E-2</v>
          </cell>
        </row>
      </sheetData>
      <sheetData sheetId="8630">
        <row r="1">
          <cell r="J1">
            <v>1.7453292519943295E-2</v>
          </cell>
        </row>
      </sheetData>
      <sheetData sheetId="8631">
        <row r="1">
          <cell r="J1">
            <v>1.7453292519943295E-2</v>
          </cell>
        </row>
      </sheetData>
      <sheetData sheetId="8632">
        <row r="1">
          <cell r="J1">
            <v>1.7453292519943295E-2</v>
          </cell>
        </row>
      </sheetData>
      <sheetData sheetId="8633">
        <row r="1">
          <cell r="J1">
            <v>1.7453292519943295E-2</v>
          </cell>
        </row>
      </sheetData>
      <sheetData sheetId="8634">
        <row r="1">
          <cell r="J1">
            <v>1.7453292519943295E-2</v>
          </cell>
        </row>
      </sheetData>
      <sheetData sheetId="8635">
        <row r="1">
          <cell r="J1">
            <v>1.7453292519943295E-2</v>
          </cell>
        </row>
      </sheetData>
      <sheetData sheetId="8636">
        <row r="1">
          <cell r="J1">
            <v>1.7453292519943295E-2</v>
          </cell>
        </row>
      </sheetData>
      <sheetData sheetId="8637">
        <row r="1">
          <cell r="J1">
            <v>1.7453292519943295E-2</v>
          </cell>
        </row>
      </sheetData>
      <sheetData sheetId="8638">
        <row r="1">
          <cell r="J1">
            <v>1.7453292519943295E-2</v>
          </cell>
        </row>
      </sheetData>
      <sheetData sheetId="8639">
        <row r="1">
          <cell r="J1">
            <v>1.7453292519943295E-2</v>
          </cell>
        </row>
      </sheetData>
      <sheetData sheetId="8640">
        <row r="1">
          <cell r="J1">
            <v>1.7453292519943295E-2</v>
          </cell>
        </row>
      </sheetData>
      <sheetData sheetId="8641">
        <row r="1">
          <cell r="J1">
            <v>1.7453292519943295E-2</v>
          </cell>
        </row>
      </sheetData>
      <sheetData sheetId="8642">
        <row r="1">
          <cell r="J1">
            <v>1.7453292519943295E-2</v>
          </cell>
        </row>
      </sheetData>
      <sheetData sheetId="8643">
        <row r="1">
          <cell r="J1">
            <v>1.7453292519943295E-2</v>
          </cell>
        </row>
      </sheetData>
      <sheetData sheetId="8644">
        <row r="1">
          <cell r="J1">
            <v>1.7453292519943295E-2</v>
          </cell>
        </row>
      </sheetData>
      <sheetData sheetId="8645">
        <row r="1">
          <cell r="J1">
            <v>1.7453292519943295E-2</v>
          </cell>
        </row>
      </sheetData>
      <sheetData sheetId="8646">
        <row r="1">
          <cell r="J1">
            <v>1.7453292519943295E-2</v>
          </cell>
        </row>
      </sheetData>
      <sheetData sheetId="8647">
        <row r="1">
          <cell r="J1">
            <v>1.7453292519943295E-2</v>
          </cell>
        </row>
      </sheetData>
      <sheetData sheetId="8648">
        <row r="1">
          <cell r="J1">
            <v>1.7453292519943295E-2</v>
          </cell>
        </row>
      </sheetData>
      <sheetData sheetId="8649">
        <row r="1">
          <cell r="J1">
            <v>1.7453292519943295E-2</v>
          </cell>
        </row>
      </sheetData>
      <sheetData sheetId="8650">
        <row r="1">
          <cell r="J1">
            <v>1.7453292519943295E-2</v>
          </cell>
        </row>
      </sheetData>
      <sheetData sheetId="8651">
        <row r="1">
          <cell r="J1">
            <v>1.7453292519943295E-2</v>
          </cell>
        </row>
      </sheetData>
      <sheetData sheetId="8652">
        <row r="1">
          <cell r="J1">
            <v>1.7453292519943295E-2</v>
          </cell>
        </row>
      </sheetData>
      <sheetData sheetId="8653">
        <row r="1">
          <cell r="J1">
            <v>1.7453292519943295E-2</v>
          </cell>
        </row>
      </sheetData>
      <sheetData sheetId="8654">
        <row r="1">
          <cell r="J1">
            <v>1.7453292519943295E-2</v>
          </cell>
        </row>
      </sheetData>
      <sheetData sheetId="8655">
        <row r="1">
          <cell r="J1">
            <v>1.7453292519943295E-2</v>
          </cell>
        </row>
      </sheetData>
      <sheetData sheetId="8656">
        <row r="1">
          <cell r="J1">
            <v>1.7453292519943295E-2</v>
          </cell>
        </row>
      </sheetData>
      <sheetData sheetId="8657"/>
      <sheetData sheetId="8658"/>
      <sheetData sheetId="8659"/>
      <sheetData sheetId="8660">
        <row r="1">
          <cell r="J1">
            <v>1.7453292519943295E-2</v>
          </cell>
        </row>
      </sheetData>
      <sheetData sheetId="8661">
        <row r="1">
          <cell r="J1">
            <v>1.7453292519943295E-2</v>
          </cell>
        </row>
      </sheetData>
      <sheetData sheetId="8662">
        <row r="1">
          <cell r="J1">
            <v>1.7453292519943295E-2</v>
          </cell>
        </row>
      </sheetData>
      <sheetData sheetId="8663"/>
      <sheetData sheetId="8664"/>
      <sheetData sheetId="8665">
        <row r="1">
          <cell r="J1">
            <v>1.7453292519943295E-2</v>
          </cell>
        </row>
      </sheetData>
      <sheetData sheetId="8666">
        <row r="1">
          <cell r="J1">
            <v>1.7453292519943295E-2</v>
          </cell>
        </row>
      </sheetData>
      <sheetData sheetId="8667">
        <row r="1">
          <cell r="J1">
            <v>1.7453292519943295E-2</v>
          </cell>
        </row>
      </sheetData>
      <sheetData sheetId="8668">
        <row r="1">
          <cell r="J1">
            <v>1.7453292519943295E-2</v>
          </cell>
        </row>
      </sheetData>
      <sheetData sheetId="8669"/>
      <sheetData sheetId="8670"/>
      <sheetData sheetId="8671"/>
      <sheetData sheetId="8672"/>
      <sheetData sheetId="8673">
        <row r="1">
          <cell r="J1">
            <v>1.7453292519943295E-2</v>
          </cell>
        </row>
      </sheetData>
      <sheetData sheetId="8674"/>
      <sheetData sheetId="8675">
        <row r="1">
          <cell r="J1">
            <v>1.7453292519943295E-2</v>
          </cell>
        </row>
      </sheetData>
      <sheetData sheetId="8676"/>
      <sheetData sheetId="8677">
        <row r="1">
          <cell r="J1">
            <v>1.7453292519943295E-2</v>
          </cell>
        </row>
      </sheetData>
      <sheetData sheetId="8678"/>
      <sheetData sheetId="8679"/>
      <sheetData sheetId="8680"/>
      <sheetData sheetId="8681"/>
      <sheetData sheetId="8682"/>
      <sheetData sheetId="8683">
        <row r="1">
          <cell r="J1">
            <v>1.7453292519943295E-2</v>
          </cell>
        </row>
      </sheetData>
      <sheetData sheetId="8684"/>
      <sheetData sheetId="8685">
        <row r="1">
          <cell r="J1">
            <v>1.7453292519943295E-2</v>
          </cell>
        </row>
      </sheetData>
      <sheetData sheetId="8686"/>
      <sheetData sheetId="8687">
        <row r="1">
          <cell r="J1">
            <v>1.7453292519943295E-2</v>
          </cell>
        </row>
      </sheetData>
      <sheetData sheetId="8688">
        <row r="1">
          <cell r="J1">
            <v>1.7453292519943295E-2</v>
          </cell>
        </row>
      </sheetData>
      <sheetData sheetId="8689">
        <row r="1">
          <cell r="J1">
            <v>1.7453292519943295E-2</v>
          </cell>
        </row>
      </sheetData>
      <sheetData sheetId="8690"/>
      <sheetData sheetId="8691">
        <row r="1">
          <cell r="J1">
            <v>1.7453292519943295E-2</v>
          </cell>
        </row>
      </sheetData>
      <sheetData sheetId="8692"/>
      <sheetData sheetId="8693">
        <row r="1">
          <cell r="J1">
            <v>1.7453292519943295E-2</v>
          </cell>
        </row>
      </sheetData>
      <sheetData sheetId="8694"/>
      <sheetData sheetId="8695">
        <row r="1">
          <cell r="J1">
            <v>1.7453292519943295E-2</v>
          </cell>
        </row>
      </sheetData>
      <sheetData sheetId="8696"/>
      <sheetData sheetId="8697">
        <row r="1">
          <cell r="J1">
            <v>1.7453292519943295E-2</v>
          </cell>
        </row>
      </sheetData>
      <sheetData sheetId="8698">
        <row r="1">
          <cell r="J1">
            <v>1.7453292519943295E-2</v>
          </cell>
        </row>
      </sheetData>
      <sheetData sheetId="8699"/>
      <sheetData sheetId="8700">
        <row r="1">
          <cell r="J1">
            <v>1.7453292519943295E-2</v>
          </cell>
        </row>
      </sheetData>
      <sheetData sheetId="8701">
        <row r="1">
          <cell r="J1">
            <v>1.7453292519943295E-2</v>
          </cell>
        </row>
      </sheetData>
      <sheetData sheetId="8702"/>
      <sheetData sheetId="8703">
        <row r="1">
          <cell r="J1">
            <v>1.7453292519943295E-2</v>
          </cell>
        </row>
      </sheetData>
      <sheetData sheetId="8704"/>
      <sheetData sheetId="8705">
        <row r="1">
          <cell r="J1">
            <v>1.7453292519943295E-2</v>
          </cell>
        </row>
      </sheetData>
      <sheetData sheetId="8706">
        <row r="1">
          <cell r="J1">
            <v>1.7453292519943295E-2</v>
          </cell>
        </row>
      </sheetData>
      <sheetData sheetId="8707">
        <row r="1">
          <cell r="J1">
            <v>1.7453292519943295E-2</v>
          </cell>
        </row>
      </sheetData>
      <sheetData sheetId="8708">
        <row r="1">
          <cell r="J1">
            <v>1.7453292519943295E-2</v>
          </cell>
        </row>
      </sheetData>
      <sheetData sheetId="8709">
        <row r="1">
          <cell r="J1">
            <v>1.7453292519943295E-2</v>
          </cell>
        </row>
      </sheetData>
      <sheetData sheetId="8710"/>
      <sheetData sheetId="8711">
        <row r="1">
          <cell r="J1">
            <v>1.7453292519943295E-2</v>
          </cell>
        </row>
      </sheetData>
      <sheetData sheetId="8712"/>
      <sheetData sheetId="8713"/>
      <sheetData sheetId="8714">
        <row r="1">
          <cell r="J1">
            <v>1.7453292519943295E-2</v>
          </cell>
        </row>
      </sheetData>
      <sheetData sheetId="8715"/>
      <sheetData sheetId="8716">
        <row r="1">
          <cell r="J1">
            <v>1.7453292519943295E-2</v>
          </cell>
        </row>
      </sheetData>
      <sheetData sheetId="8717"/>
      <sheetData sheetId="8718"/>
      <sheetData sheetId="8719">
        <row r="1">
          <cell r="J1">
            <v>1.7453292519943295E-2</v>
          </cell>
        </row>
      </sheetData>
      <sheetData sheetId="8720">
        <row r="1">
          <cell r="J1">
            <v>1.7453292519943295E-2</v>
          </cell>
        </row>
      </sheetData>
      <sheetData sheetId="8721"/>
      <sheetData sheetId="8722"/>
      <sheetData sheetId="8723"/>
      <sheetData sheetId="8724"/>
      <sheetData sheetId="8725">
        <row r="1">
          <cell r="J1">
            <v>1.7453292519943295E-2</v>
          </cell>
        </row>
      </sheetData>
      <sheetData sheetId="8726">
        <row r="1">
          <cell r="J1">
            <v>1.7453292519943295E-2</v>
          </cell>
        </row>
      </sheetData>
      <sheetData sheetId="8727"/>
      <sheetData sheetId="8728"/>
      <sheetData sheetId="8729"/>
      <sheetData sheetId="8730">
        <row r="1">
          <cell r="J1">
            <v>1.7453292519943295E-2</v>
          </cell>
        </row>
      </sheetData>
      <sheetData sheetId="8731">
        <row r="1">
          <cell r="J1">
            <v>1.7453292519943295E-2</v>
          </cell>
        </row>
      </sheetData>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row r="1">
          <cell r="J1">
            <v>1.7453292519943295E-2</v>
          </cell>
        </row>
      </sheetData>
      <sheetData sheetId="8840">
        <row r="1">
          <cell r="J1">
            <v>1.7453292519943295E-2</v>
          </cell>
        </row>
      </sheetData>
      <sheetData sheetId="8841">
        <row r="1">
          <cell r="J1">
            <v>1.7453292519943295E-2</v>
          </cell>
        </row>
      </sheetData>
      <sheetData sheetId="8842">
        <row r="1">
          <cell r="J1">
            <v>1.7453292519943295E-2</v>
          </cell>
        </row>
      </sheetData>
      <sheetData sheetId="8843">
        <row r="1">
          <cell r="J1">
            <v>1.7453292519943295E-2</v>
          </cell>
        </row>
      </sheetData>
      <sheetData sheetId="8844">
        <row r="1">
          <cell r="J1">
            <v>1.7453292519943295E-2</v>
          </cell>
        </row>
      </sheetData>
      <sheetData sheetId="8845">
        <row r="1">
          <cell r="J1">
            <v>1.7453292519943295E-2</v>
          </cell>
        </row>
      </sheetData>
      <sheetData sheetId="8846">
        <row r="1">
          <cell r="J1">
            <v>1.7453292519943295E-2</v>
          </cell>
        </row>
      </sheetData>
      <sheetData sheetId="8847">
        <row r="1">
          <cell r="J1">
            <v>1.7453292519943295E-2</v>
          </cell>
        </row>
      </sheetData>
      <sheetData sheetId="8848">
        <row r="1">
          <cell r="J1">
            <v>1.7453292519943295E-2</v>
          </cell>
        </row>
      </sheetData>
      <sheetData sheetId="8849">
        <row r="1">
          <cell r="J1">
            <v>1.7453292519943295E-2</v>
          </cell>
        </row>
      </sheetData>
      <sheetData sheetId="8850">
        <row r="1">
          <cell r="J1">
            <v>1.7453292519943295E-2</v>
          </cell>
        </row>
      </sheetData>
      <sheetData sheetId="8851">
        <row r="1">
          <cell r="J1">
            <v>1.7453292519943295E-2</v>
          </cell>
        </row>
      </sheetData>
      <sheetData sheetId="8852">
        <row r="1">
          <cell r="J1">
            <v>1.7453292519943295E-2</v>
          </cell>
        </row>
      </sheetData>
      <sheetData sheetId="8853">
        <row r="1">
          <cell r="J1">
            <v>1.7453292519943295E-2</v>
          </cell>
        </row>
      </sheetData>
      <sheetData sheetId="8854">
        <row r="1">
          <cell r="J1">
            <v>1.7453292519943295E-2</v>
          </cell>
        </row>
      </sheetData>
      <sheetData sheetId="8855">
        <row r="1">
          <cell r="J1">
            <v>1.7453292519943295E-2</v>
          </cell>
        </row>
      </sheetData>
      <sheetData sheetId="8856">
        <row r="1">
          <cell r="J1">
            <v>1.7453292519943295E-2</v>
          </cell>
        </row>
      </sheetData>
      <sheetData sheetId="8857">
        <row r="1">
          <cell r="J1">
            <v>1.7453292519943295E-2</v>
          </cell>
        </row>
      </sheetData>
      <sheetData sheetId="8858">
        <row r="1">
          <cell r="J1">
            <v>1.7453292519943295E-2</v>
          </cell>
        </row>
      </sheetData>
      <sheetData sheetId="8859">
        <row r="1">
          <cell r="J1">
            <v>1.7453292519943295E-2</v>
          </cell>
        </row>
      </sheetData>
      <sheetData sheetId="8860">
        <row r="1">
          <cell r="J1">
            <v>1.7453292519943295E-2</v>
          </cell>
        </row>
      </sheetData>
      <sheetData sheetId="8861">
        <row r="1">
          <cell r="J1">
            <v>1.7453292519943295E-2</v>
          </cell>
        </row>
      </sheetData>
      <sheetData sheetId="8862">
        <row r="1">
          <cell r="J1">
            <v>1.7453292519943295E-2</v>
          </cell>
        </row>
      </sheetData>
      <sheetData sheetId="8863">
        <row r="1">
          <cell r="J1">
            <v>1.7453292519943295E-2</v>
          </cell>
        </row>
      </sheetData>
      <sheetData sheetId="8864">
        <row r="1">
          <cell r="J1">
            <v>1.7453292519943295E-2</v>
          </cell>
        </row>
      </sheetData>
      <sheetData sheetId="8865">
        <row r="1">
          <cell r="J1">
            <v>1.7453292519943295E-2</v>
          </cell>
        </row>
      </sheetData>
      <sheetData sheetId="8866">
        <row r="1">
          <cell r="J1">
            <v>1.7453292519943295E-2</v>
          </cell>
        </row>
      </sheetData>
      <sheetData sheetId="8867">
        <row r="1">
          <cell r="J1">
            <v>1.7453292519943295E-2</v>
          </cell>
        </row>
      </sheetData>
      <sheetData sheetId="8868">
        <row r="1">
          <cell r="J1">
            <v>1.7453292519943295E-2</v>
          </cell>
        </row>
      </sheetData>
      <sheetData sheetId="8869">
        <row r="1">
          <cell r="J1">
            <v>1.7453292519943295E-2</v>
          </cell>
        </row>
      </sheetData>
      <sheetData sheetId="8870">
        <row r="1">
          <cell r="J1">
            <v>1.7453292519943295E-2</v>
          </cell>
        </row>
      </sheetData>
      <sheetData sheetId="8871">
        <row r="1">
          <cell r="J1">
            <v>1.7453292519943295E-2</v>
          </cell>
        </row>
      </sheetData>
      <sheetData sheetId="8872">
        <row r="1">
          <cell r="J1">
            <v>1.7453292519943295E-2</v>
          </cell>
        </row>
      </sheetData>
      <sheetData sheetId="8873">
        <row r="1">
          <cell r="J1">
            <v>1.7453292519943295E-2</v>
          </cell>
        </row>
      </sheetData>
      <sheetData sheetId="8874">
        <row r="1">
          <cell r="J1">
            <v>1.7453292519943295E-2</v>
          </cell>
        </row>
      </sheetData>
      <sheetData sheetId="8875">
        <row r="1">
          <cell r="J1">
            <v>1.7453292519943295E-2</v>
          </cell>
        </row>
      </sheetData>
      <sheetData sheetId="8876">
        <row r="1">
          <cell r="J1">
            <v>1.7453292519943295E-2</v>
          </cell>
        </row>
      </sheetData>
      <sheetData sheetId="8877">
        <row r="1">
          <cell r="J1">
            <v>1.7453292519943295E-2</v>
          </cell>
        </row>
      </sheetData>
      <sheetData sheetId="8878">
        <row r="1">
          <cell r="J1">
            <v>1.7453292519943295E-2</v>
          </cell>
        </row>
      </sheetData>
      <sheetData sheetId="8879">
        <row r="1">
          <cell r="J1">
            <v>1.7453292519943295E-2</v>
          </cell>
        </row>
      </sheetData>
      <sheetData sheetId="8880">
        <row r="1">
          <cell r="J1">
            <v>1.7453292519943295E-2</v>
          </cell>
        </row>
      </sheetData>
      <sheetData sheetId="8881">
        <row r="1">
          <cell r="J1">
            <v>1.7453292519943295E-2</v>
          </cell>
        </row>
      </sheetData>
      <sheetData sheetId="8882">
        <row r="1">
          <cell r="J1">
            <v>1.7453292519943295E-2</v>
          </cell>
        </row>
      </sheetData>
      <sheetData sheetId="8883">
        <row r="1">
          <cell r="J1">
            <v>1.7453292519943295E-2</v>
          </cell>
        </row>
      </sheetData>
      <sheetData sheetId="8884">
        <row r="1">
          <cell r="J1">
            <v>1.7453292519943295E-2</v>
          </cell>
        </row>
      </sheetData>
      <sheetData sheetId="8885">
        <row r="1">
          <cell r="J1">
            <v>1.7453292519943295E-2</v>
          </cell>
        </row>
      </sheetData>
      <sheetData sheetId="8886">
        <row r="1">
          <cell r="J1">
            <v>1.7453292519943295E-2</v>
          </cell>
        </row>
      </sheetData>
      <sheetData sheetId="8887">
        <row r="1">
          <cell r="J1">
            <v>1.7453292519943295E-2</v>
          </cell>
        </row>
      </sheetData>
      <sheetData sheetId="8888">
        <row r="1">
          <cell r="J1">
            <v>1.7453292519943295E-2</v>
          </cell>
        </row>
      </sheetData>
      <sheetData sheetId="8889">
        <row r="1">
          <cell r="J1">
            <v>1.7453292519943295E-2</v>
          </cell>
        </row>
      </sheetData>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ow r="1">
          <cell r="J1">
            <v>1.7453292519943295E-2</v>
          </cell>
        </row>
      </sheetData>
      <sheetData sheetId="8896">
        <row r="1">
          <cell r="J1">
            <v>1.7453292519943295E-2</v>
          </cell>
        </row>
      </sheetData>
      <sheetData sheetId="8897">
        <row r="1">
          <cell r="J1">
            <v>1.7453292519943295E-2</v>
          </cell>
        </row>
      </sheetData>
      <sheetData sheetId="8898">
        <row r="1">
          <cell r="J1">
            <v>1.7453292519943295E-2</v>
          </cell>
        </row>
      </sheetData>
      <sheetData sheetId="8899">
        <row r="1">
          <cell r="J1">
            <v>1.7453292519943295E-2</v>
          </cell>
        </row>
      </sheetData>
      <sheetData sheetId="8900">
        <row r="1">
          <cell r="J1">
            <v>1.7453292519943295E-2</v>
          </cell>
        </row>
      </sheetData>
      <sheetData sheetId="8901">
        <row r="1">
          <cell r="J1">
            <v>1.7453292519943295E-2</v>
          </cell>
        </row>
      </sheetData>
      <sheetData sheetId="8902">
        <row r="1">
          <cell r="J1">
            <v>1.7453292519943295E-2</v>
          </cell>
        </row>
      </sheetData>
      <sheetData sheetId="8903">
        <row r="1">
          <cell r="J1">
            <v>1.7453292519943295E-2</v>
          </cell>
        </row>
      </sheetData>
      <sheetData sheetId="8904">
        <row r="1">
          <cell r="J1">
            <v>1.7453292519943295E-2</v>
          </cell>
        </row>
      </sheetData>
      <sheetData sheetId="8905">
        <row r="1">
          <cell r="J1">
            <v>1.7453292519943295E-2</v>
          </cell>
        </row>
      </sheetData>
      <sheetData sheetId="8906">
        <row r="1">
          <cell r="J1">
            <v>1.7453292519943295E-2</v>
          </cell>
        </row>
      </sheetData>
      <sheetData sheetId="8907">
        <row r="1">
          <cell r="J1">
            <v>1.7453292519943295E-2</v>
          </cell>
        </row>
      </sheetData>
      <sheetData sheetId="8908">
        <row r="1">
          <cell r="J1">
            <v>1.7453292519943295E-2</v>
          </cell>
        </row>
      </sheetData>
      <sheetData sheetId="8909">
        <row r="1">
          <cell r="J1">
            <v>1.7453292519943295E-2</v>
          </cell>
        </row>
      </sheetData>
      <sheetData sheetId="8910">
        <row r="1">
          <cell r="J1">
            <v>1.7453292519943295E-2</v>
          </cell>
        </row>
      </sheetData>
      <sheetData sheetId="8911">
        <row r="1">
          <cell r="J1">
            <v>1.7453292519943295E-2</v>
          </cell>
        </row>
      </sheetData>
      <sheetData sheetId="8912">
        <row r="1">
          <cell r="J1">
            <v>1.7453292519943295E-2</v>
          </cell>
        </row>
      </sheetData>
      <sheetData sheetId="8913">
        <row r="1">
          <cell r="J1">
            <v>1.7453292519943295E-2</v>
          </cell>
        </row>
      </sheetData>
      <sheetData sheetId="8914">
        <row r="1">
          <cell r="J1">
            <v>1.7453292519943295E-2</v>
          </cell>
        </row>
      </sheetData>
      <sheetData sheetId="8915">
        <row r="1">
          <cell r="J1">
            <v>1.7453292519943295E-2</v>
          </cell>
        </row>
      </sheetData>
      <sheetData sheetId="8916">
        <row r="1">
          <cell r="J1">
            <v>1.7453292519943295E-2</v>
          </cell>
        </row>
      </sheetData>
      <sheetData sheetId="8917">
        <row r="1">
          <cell r="J1">
            <v>1.7453292519943295E-2</v>
          </cell>
        </row>
      </sheetData>
      <sheetData sheetId="8918">
        <row r="1">
          <cell r="J1">
            <v>1.7453292519943295E-2</v>
          </cell>
        </row>
      </sheetData>
      <sheetData sheetId="8919">
        <row r="1">
          <cell r="J1">
            <v>1.7453292519943295E-2</v>
          </cell>
        </row>
      </sheetData>
      <sheetData sheetId="8920">
        <row r="1">
          <cell r="J1">
            <v>1.7453292519943295E-2</v>
          </cell>
        </row>
      </sheetData>
      <sheetData sheetId="8921">
        <row r="1">
          <cell r="J1">
            <v>1.7453292519943295E-2</v>
          </cell>
        </row>
      </sheetData>
      <sheetData sheetId="8922">
        <row r="1">
          <cell r="J1">
            <v>1.7453292519943295E-2</v>
          </cell>
        </row>
      </sheetData>
      <sheetData sheetId="8923">
        <row r="1">
          <cell r="J1">
            <v>1.7453292519943295E-2</v>
          </cell>
        </row>
      </sheetData>
      <sheetData sheetId="8924">
        <row r="1">
          <cell r="J1">
            <v>1.7453292519943295E-2</v>
          </cell>
        </row>
      </sheetData>
      <sheetData sheetId="8925">
        <row r="1">
          <cell r="J1">
            <v>1.7453292519943295E-2</v>
          </cell>
        </row>
      </sheetData>
      <sheetData sheetId="8926">
        <row r="1">
          <cell r="J1">
            <v>1.7453292519943295E-2</v>
          </cell>
        </row>
      </sheetData>
      <sheetData sheetId="8927">
        <row r="1">
          <cell r="J1">
            <v>1.7453292519943295E-2</v>
          </cell>
        </row>
      </sheetData>
      <sheetData sheetId="8928">
        <row r="1">
          <cell r="J1">
            <v>1.7453292519943295E-2</v>
          </cell>
        </row>
      </sheetData>
      <sheetData sheetId="8929">
        <row r="1">
          <cell r="J1">
            <v>1.7453292519943295E-2</v>
          </cell>
        </row>
      </sheetData>
      <sheetData sheetId="8930">
        <row r="1">
          <cell r="J1">
            <v>1.7453292519943295E-2</v>
          </cell>
        </row>
      </sheetData>
      <sheetData sheetId="8931">
        <row r="1">
          <cell r="J1">
            <v>1.7453292519943295E-2</v>
          </cell>
        </row>
      </sheetData>
      <sheetData sheetId="8932">
        <row r="1">
          <cell r="J1">
            <v>1.7453292519943295E-2</v>
          </cell>
        </row>
      </sheetData>
      <sheetData sheetId="8933">
        <row r="1">
          <cell r="J1">
            <v>1.7453292519943295E-2</v>
          </cell>
        </row>
      </sheetData>
      <sheetData sheetId="8934">
        <row r="1">
          <cell r="J1">
            <v>1.7453292519943295E-2</v>
          </cell>
        </row>
      </sheetData>
      <sheetData sheetId="8935">
        <row r="1">
          <cell r="J1">
            <v>1.7453292519943295E-2</v>
          </cell>
        </row>
      </sheetData>
      <sheetData sheetId="8936">
        <row r="1">
          <cell r="J1">
            <v>1.7453292519943295E-2</v>
          </cell>
        </row>
      </sheetData>
      <sheetData sheetId="8937">
        <row r="1">
          <cell r="J1">
            <v>1.7453292519943295E-2</v>
          </cell>
        </row>
      </sheetData>
      <sheetData sheetId="8938">
        <row r="1">
          <cell r="J1">
            <v>1.7453292519943295E-2</v>
          </cell>
        </row>
      </sheetData>
      <sheetData sheetId="8939">
        <row r="1">
          <cell r="J1">
            <v>1.7453292519943295E-2</v>
          </cell>
        </row>
      </sheetData>
      <sheetData sheetId="8940">
        <row r="1">
          <cell r="J1">
            <v>1.7453292519943295E-2</v>
          </cell>
        </row>
      </sheetData>
      <sheetData sheetId="8941">
        <row r="1">
          <cell r="J1">
            <v>1.7453292519943295E-2</v>
          </cell>
        </row>
      </sheetData>
      <sheetData sheetId="8942">
        <row r="1">
          <cell r="J1">
            <v>1.7453292519943295E-2</v>
          </cell>
        </row>
      </sheetData>
      <sheetData sheetId="8943">
        <row r="1">
          <cell r="J1">
            <v>1.7453292519943295E-2</v>
          </cell>
        </row>
      </sheetData>
      <sheetData sheetId="8944">
        <row r="1">
          <cell r="J1">
            <v>1.7453292519943295E-2</v>
          </cell>
        </row>
      </sheetData>
      <sheetData sheetId="8945">
        <row r="1">
          <cell r="J1">
            <v>1.7453292519943295E-2</v>
          </cell>
        </row>
      </sheetData>
      <sheetData sheetId="8946">
        <row r="1">
          <cell r="J1">
            <v>1.7453292519943295E-2</v>
          </cell>
        </row>
      </sheetData>
      <sheetData sheetId="8947">
        <row r="1">
          <cell r="J1">
            <v>1.7453292519943295E-2</v>
          </cell>
        </row>
      </sheetData>
      <sheetData sheetId="8948">
        <row r="1">
          <cell r="J1">
            <v>1.7453292519943295E-2</v>
          </cell>
        </row>
      </sheetData>
      <sheetData sheetId="8949">
        <row r="1">
          <cell r="J1">
            <v>1.7453292519943295E-2</v>
          </cell>
        </row>
      </sheetData>
      <sheetData sheetId="8950">
        <row r="1">
          <cell r="J1">
            <v>1.7453292519943295E-2</v>
          </cell>
        </row>
      </sheetData>
      <sheetData sheetId="8951">
        <row r="1">
          <cell r="J1">
            <v>1.7453292519943295E-2</v>
          </cell>
        </row>
      </sheetData>
      <sheetData sheetId="8952">
        <row r="1">
          <cell r="J1">
            <v>1.7453292519943295E-2</v>
          </cell>
        </row>
      </sheetData>
      <sheetData sheetId="8953">
        <row r="1">
          <cell r="J1">
            <v>1.7453292519943295E-2</v>
          </cell>
        </row>
      </sheetData>
      <sheetData sheetId="8954">
        <row r="1">
          <cell r="J1">
            <v>1.7453292519943295E-2</v>
          </cell>
        </row>
      </sheetData>
      <sheetData sheetId="8955">
        <row r="1">
          <cell r="J1">
            <v>1.7453292519943295E-2</v>
          </cell>
        </row>
      </sheetData>
      <sheetData sheetId="8956">
        <row r="1">
          <cell r="J1">
            <v>1.7453292519943295E-2</v>
          </cell>
        </row>
      </sheetData>
      <sheetData sheetId="8957">
        <row r="1">
          <cell r="J1">
            <v>1.7453292519943295E-2</v>
          </cell>
        </row>
      </sheetData>
      <sheetData sheetId="8958">
        <row r="1">
          <cell r="J1">
            <v>1.7453292519943295E-2</v>
          </cell>
        </row>
      </sheetData>
      <sheetData sheetId="8959">
        <row r="1">
          <cell r="J1">
            <v>1.7453292519943295E-2</v>
          </cell>
        </row>
      </sheetData>
      <sheetData sheetId="8960">
        <row r="1">
          <cell r="J1">
            <v>1.7453292519943295E-2</v>
          </cell>
        </row>
      </sheetData>
      <sheetData sheetId="8961">
        <row r="1">
          <cell r="J1">
            <v>1.7453292519943295E-2</v>
          </cell>
        </row>
      </sheetData>
      <sheetData sheetId="8962">
        <row r="1">
          <cell r="J1">
            <v>1.7453292519943295E-2</v>
          </cell>
        </row>
      </sheetData>
      <sheetData sheetId="8963">
        <row r="1">
          <cell r="J1">
            <v>1.7453292519943295E-2</v>
          </cell>
        </row>
      </sheetData>
      <sheetData sheetId="8964">
        <row r="1">
          <cell r="J1">
            <v>1.7453292519943295E-2</v>
          </cell>
        </row>
      </sheetData>
      <sheetData sheetId="8965">
        <row r="1">
          <cell r="J1">
            <v>1.7453292519943295E-2</v>
          </cell>
        </row>
      </sheetData>
      <sheetData sheetId="8966">
        <row r="1">
          <cell r="J1">
            <v>1.7453292519943295E-2</v>
          </cell>
        </row>
      </sheetData>
      <sheetData sheetId="8967">
        <row r="1">
          <cell r="J1">
            <v>1.7453292519943295E-2</v>
          </cell>
        </row>
      </sheetData>
      <sheetData sheetId="8968">
        <row r="1">
          <cell r="J1">
            <v>1.7453292519943295E-2</v>
          </cell>
        </row>
      </sheetData>
      <sheetData sheetId="8969">
        <row r="1">
          <cell r="J1">
            <v>1.7453292519943295E-2</v>
          </cell>
        </row>
      </sheetData>
      <sheetData sheetId="8970">
        <row r="1">
          <cell r="J1">
            <v>1.7453292519943295E-2</v>
          </cell>
        </row>
      </sheetData>
      <sheetData sheetId="8971">
        <row r="1">
          <cell r="J1">
            <v>1.7453292519943295E-2</v>
          </cell>
        </row>
      </sheetData>
      <sheetData sheetId="8972">
        <row r="1">
          <cell r="J1">
            <v>1.7453292519943295E-2</v>
          </cell>
        </row>
      </sheetData>
      <sheetData sheetId="8973">
        <row r="1">
          <cell r="J1">
            <v>1.7453292519943295E-2</v>
          </cell>
        </row>
      </sheetData>
      <sheetData sheetId="8974">
        <row r="1">
          <cell r="J1">
            <v>1.7453292519943295E-2</v>
          </cell>
        </row>
      </sheetData>
      <sheetData sheetId="8975">
        <row r="1">
          <cell r="J1">
            <v>1.7453292519943295E-2</v>
          </cell>
        </row>
      </sheetData>
      <sheetData sheetId="8976">
        <row r="1">
          <cell r="J1">
            <v>1.7453292519943295E-2</v>
          </cell>
        </row>
      </sheetData>
      <sheetData sheetId="8977">
        <row r="1">
          <cell r="J1">
            <v>1.7453292519943295E-2</v>
          </cell>
        </row>
      </sheetData>
      <sheetData sheetId="8978">
        <row r="1">
          <cell r="J1">
            <v>1.7453292519943295E-2</v>
          </cell>
        </row>
      </sheetData>
      <sheetData sheetId="8979">
        <row r="1">
          <cell r="J1">
            <v>1.7453292519943295E-2</v>
          </cell>
        </row>
      </sheetData>
      <sheetData sheetId="8980">
        <row r="1">
          <cell r="J1">
            <v>1.7453292519943295E-2</v>
          </cell>
        </row>
      </sheetData>
      <sheetData sheetId="8981">
        <row r="1">
          <cell r="J1">
            <v>1.7453292519943295E-2</v>
          </cell>
        </row>
      </sheetData>
      <sheetData sheetId="8982">
        <row r="1">
          <cell r="J1">
            <v>1.7453292519943295E-2</v>
          </cell>
        </row>
      </sheetData>
      <sheetData sheetId="8983">
        <row r="1">
          <cell r="J1">
            <v>1.7453292519943295E-2</v>
          </cell>
        </row>
      </sheetData>
      <sheetData sheetId="8984">
        <row r="1">
          <cell r="J1">
            <v>1.7453292519943295E-2</v>
          </cell>
        </row>
      </sheetData>
      <sheetData sheetId="8985">
        <row r="1">
          <cell r="J1">
            <v>1.7453292519943295E-2</v>
          </cell>
        </row>
      </sheetData>
      <sheetData sheetId="8986">
        <row r="1">
          <cell r="J1">
            <v>1.7453292519943295E-2</v>
          </cell>
        </row>
      </sheetData>
      <sheetData sheetId="8987">
        <row r="1">
          <cell r="J1">
            <v>1.7453292519943295E-2</v>
          </cell>
        </row>
      </sheetData>
      <sheetData sheetId="8988">
        <row r="1">
          <cell r="J1">
            <v>1.7453292519943295E-2</v>
          </cell>
        </row>
      </sheetData>
      <sheetData sheetId="8989">
        <row r="1">
          <cell r="J1">
            <v>1.7453292519943295E-2</v>
          </cell>
        </row>
      </sheetData>
      <sheetData sheetId="8990">
        <row r="1">
          <cell r="J1">
            <v>1.7453292519943295E-2</v>
          </cell>
        </row>
      </sheetData>
      <sheetData sheetId="8991">
        <row r="1">
          <cell r="J1">
            <v>1.7453292519943295E-2</v>
          </cell>
        </row>
      </sheetData>
      <sheetData sheetId="8992">
        <row r="1">
          <cell r="J1">
            <v>1.7453292519943295E-2</v>
          </cell>
        </row>
      </sheetData>
      <sheetData sheetId="8993">
        <row r="1">
          <cell r="J1">
            <v>1.7453292519943295E-2</v>
          </cell>
        </row>
      </sheetData>
      <sheetData sheetId="8994">
        <row r="1">
          <cell r="J1">
            <v>1.7453292519943295E-2</v>
          </cell>
        </row>
      </sheetData>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row r="1">
          <cell r="J1">
            <v>1.7453292519943295E-2</v>
          </cell>
        </row>
      </sheetData>
      <sheetData sheetId="9011">
        <row r="1">
          <cell r="J1">
            <v>1.7453292519943295E-2</v>
          </cell>
        </row>
      </sheetData>
      <sheetData sheetId="9012">
        <row r="1">
          <cell r="J1">
            <v>1.7453292519943295E-2</v>
          </cell>
        </row>
      </sheetData>
      <sheetData sheetId="9013">
        <row r="1">
          <cell r="J1">
            <v>1.7453292519943295E-2</v>
          </cell>
        </row>
      </sheetData>
      <sheetData sheetId="9014">
        <row r="1">
          <cell r="J1">
            <v>1.7453292519943295E-2</v>
          </cell>
        </row>
      </sheetData>
      <sheetData sheetId="9015">
        <row r="1">
          <cell r="J1">
            <v>1.7453292519943295E-2</v>
          </cell>
        </row>
      </sheetData>
      <sheetData sheetId="9016">
        <row r="1">
          <cell r="J1">
            <v>1.7453292519943295E-2</v>
          </cell>
        </row>
      </sheetData>
      <sheetData sheetId="9017">
        <row r="1">
          <cell r="J1">
            <v>1.7453292519943295E-2</v>
          </cell>
        </row>
      </sheetData>
      <sheetData sheetId="9018">
        <row r="1">
          <cell r="J1">
            <v>1.7453292519943295E-2</v>
          </cell>
        </row>
      </sheetData>
      <sheetData sheetId="9019">
        <row r="1">
          <cell r="J1">
            <v>1.7453292519943295E-2</v>
          </cell>
        </row>
      </sheetData>
      <sheetData sheetId="9020">
        <row r="1">
          <cell r="J1">
            <v>1.7453292519943295E-2</v>
          </cell>
        </row>
      </sheetData>
      <sheetData sheetId="9021">
        <row r="1">
          <cell r="J1">
            <v>1.7453292519943295E-2</v>
          </cell>
        </row>
      </sheetData>
      <sheetData sheetId="9022">
        <row r="1">
          <cell r="J1">
            <v>1.7453292519943295E-2</v>
          </cell>
        </row>
      </sheetData>
      <sheetData sheetId="9023">
        <row r="1">
          <cell r="J1">
            <v>1.7453292519943295E-2</v>
          </cell>
        </row>
      </sheetData>
      <sheetData sheetId="9024">
        <row r="1">
          <cell r="J1">
            <v>1.7453292519943295E-2</v>
          </cell>
        </row>
      </sheetData>
      <sheetData sheetId="9025">
        <row r="1">
          <cell r="J1">
            <v>1.7453292519943295E-2</v>
          </cell>
        </row>
      </sheetData>
      <sheetData sheetId="9026">
        <row r="1">
          <cell r="J1">
            <v>1.7453292519943295E-2</v>
          </cell>
        </row>
      </sheetData>
      <sheetData sheetId="9027">
        <row r="1">
          <cell r="J1">
            <v>1.7453292519943295E-2</v>
          </cell>
        </row>
      </sheetData>
      <sheetData sheetId="9028">
        <row r="1">
          <cell r="J1">
            <v>1.7453292519943295E-2</v>
          </cell>
        </row>
      </sheetData>
      <sheetData sheetId="9029">
        <row r="1">
          <cell r="J1">
            <v>1.7453292519943295E-2</v>
          </cell>
        </row>
      </sheetData>
      <sheetData sheetId="9030">
        <row r="1">
          <cell r="J1">
            <v>1.7453292519943295E-2</v>
          </cell>
        </row>
      </sheetData>
      <sheetData sheetId="9031">
        <row r="1">
          <cell r="J1">
            <v>1.7453292519943295E-2</v>
          </cell>
        </row>
      </sheetData>
      <sheetData sheetId="9032">
        <row r="1">
          <cell r="J1">
            <v>1.7453292519943295E-2</v>
          </cell>
        </row>
      </sheetData>
      <sheetData sheetId="9033">
        <row r="1">
          <cell r="J1">
            <v>1.7453292519943295E-2</v>
          </cell>
        </row>
      </sheetData>
      <sheetData sheetId="9034">
        <row r="1">
          <cell r="J1">
            <v>1.7453292519943295E-2</v>
          </cell>
        </row>
      </sheetData>
      <sheetData sheetId="9035">
        <row r="1">
          <cell r="J1">
            <v>1.7453292519943295E-2</v>
          </cell>
        </row>
      </sheetData>
      <sheetData sheetId="9036">
        <row r="1">
          <cell r="J1">
            <v>1.7453292519943295E-2</v>
          </cell>
        </row>
      </sheetData>
      <sheetData sheetId="9037">
        <row r="1">
          <cell r="J1">
            <v>1.7453292519943295E-2</v>
          </cell>
        </row>
      </sheetData>
      <sheetData sheetId="9038">
        <row r="1">
          <cell r="J1">
            <v>1.7453292519943295E-2</v>
          </cell>
        </row>
      </sheetData>
      <sheetData sheetId="9039">
        <row r="1">
          <cell r="J1">
            <v>1.7453292519943295E-2</v>
          </cell>
        </row>
      </sheetData>
      <sheetData sheetId="9040">
        <row r="1">
          <cell r="J1">
            <v>1.7453292519943295E-2</v>
          </cell>
        </row>
      </sheetData>
      <sheetData sheetId="9041">
        <row r="1">
          <cell r="J1">
            <v>1.7453292519943295E-2</v>
          </cell>
        </row>
      </sheetData>
      <sheetData sheetId="9042">
        <row r="1">
          <cell r="J1">
            <v>1.7453292519943295E-2</v>
          </cell>
        </row>
      </sheetData>
      <sheetData sheetId="9043">
        <row r="1">
          <cell r="J1">
            <v>1.7453292519943295E-2</v>
          </cell>
        </row>
      </sheetData>
      <sheetData sheetId="9044">
        <row r="1">
          <cell r="J1">
            <v>1.7453292519943295E-2</v>
          </cell>
        </row>
      </sheetData>
      <sheetData sheetId="9045">
        <row r="1">
          <cell r="J1">
            <v>1.7453292519943295E-2</v>
          </cell>
        </row>
      </sheetData>
      <sheetData sheetId="9046">
        <row r="1">
          <cell r="J1">
            <v>1.7453292519943295E-2</v>
          </cell>
        </row>
      </sheetData>
      <sheetData sheetId="9047">
        <row r="1">
          <cell r="J1">
            <v>1.7453292519943295E-2</v>
          </cell>
        </row>
      </sheetData>
      <sheetData sheetId="9048">
        <row r="1">
          <cell r="J1">
            <v>1.7453292519943295E-2</v>
          </cell>
        </row>
      </sheetData>
      <sheetData sheetId="9049">
        <row r="1">
          <cell r="J1">
            <v>1.7453292519943295E-2</v>
          </cell>
        </row>
      </sheetData>
      <sheetData sheetId="9050">
        <row r="1">
          <cell r="J1">
            <v>1.7453292519943295E-2</v>
          </cell>
        </row>
      </sheetData>
      <sheetData sheetId="9051">
        <row r="1">
          <cell r="J1">
            <v>1.7453292519943295E-2</v>
          </cell>
        </row>
      </sheetData>
      <sheetData sheetId="9052">
        <row r="1">
          <cell r="J1">
            <v>1.7453292519943295E-2</v>
          </cell>
        </row>
      </sheetData>
      <sheetData sheetId="9053">
        <row r="1">
          <cell r="J1">
            <v>1.7453292519943295E-2</v>
          </cell>
        </row>
      </sheetData>
      <sheetData sheetId="9054">
        <row r="1">
          <cell r="J1">
            <v>1.7453292519943295E-2</v>
          </cell>
        </row>
      </sheetData>
      <sheetData sheetId="9055">
        <row r="1">
          <cell r="J1">
            <v>1.7453292519943295E-2</v>
          </cell>
        </row>
      </sheetData>
      <sheetData sheetId="9056">
        <row r="1">
          <cell r="J1">
            <v>1.7453292519943295E-2</v>
          </cell>
        </row>
      </sheetData>
      <sheetData sheetId="9057">
        <row r="1">
          <cell r="J1">
            <v>1.7453292519943295E-2</v>
          </cell>
        </row>
      </sheetData>
      <sheetData sheetId="9058">
        <row r="1">
          <cell r="J1">
            <v>1.7453292519943295E-2</v>
          </cell>
        </row>
      </sheetData>
      <sheetData sheetId="9059">
        <row r="1">
          <cell r="J1">
            <v>1.7453292519943295E-2</v>
          </cell>
        </row>
      </sheetData>
      <sheetData sheetId="9060">
        <row r="1">
          <cell r="J1">
            <v>1.7453292519943295E-2</v>
          </cell>
        </row>
      </sheetData>
      <sheetData sheetId="9061">
        <row r="1">
          <cell r="J1">
            <v>1.7453292519943295E-2</v>
          </cell>
        </row>
      </sheetData>
      <sheetData sheetId="9062">
        <row r="1">
          <cell r="J1">
            <v>1.7453292519943295E-2</v>
          </cell>
        </row>
      </sheetData>
      <sheetData sheetId="9063">
        <row r="1">
          <cell r="J1">
            <v>1.7453292519943295E-2</v>
          </cell>
        </row>
      </sheetData>
      <sheetData sheetId="9064">
        <row r="1">
          <cell r="J1">
            <v>1.7453292519943295E-2</v>
          </cell>
        </row>
      </sheetData>
      <sheetData sheetId="9065">
        <row r="1">
          <cell r="J1">
            <v>1.7453292519943295E-2</v>
          </cell>
        </row>
      </sheetData>
      <sheetData sheetId="9066">
        <row r="1">
          <cell r="J1">
            <v>1.7453292519943295E-2</v>
          </cell>
        </row>
      </sheetData>
      <sheetData sheetId="9067">
        <row r="1">
          <cell r="J1">
            <v>1.7453292519943295E-2</v>
          </cell>
        </row>
      </sheetData>
      <sheetData sheetId="9068">
        <row r="1">
          <cell r="J1">
            <v>1.7453292519943295E-2</v>
          </cell>
        </row>
      </sheetData>
      <sheetData sheetId="9069">
        <row r="1">
          <cell r="J1">
            <v>1.7453292519943295E-2</v>
          </cell>
        </row>
      </sheetData>
      <sheetData sheetId="9070">
        <row r="1">
          <cell r="J1">
            <v>1.7453292519943295E-2</v>
          </cell>
        </row>
      </sheetData>
      <sheetData sheetId="9071">
        <row r="1">
          <cell r="J1">
            <v>1.7453292519943295E-2</v>
          </cell>
        </row>
      </sheetData>
      <sheetData sheetId="9072">
        <row r="1">
          <cell r="J1">
            <v>1.7453292519943295E-2</v>
          </cell>
        </row>
      </sheetData>
      <sheetData sheetId="9073">
        <row r="1">
          <cell r="J1">
            <v>1.7453292519943295E-2</v>
          </cell>
        </row>
      </sheetData>
      <sheetData sheetId="9074">
        <row r="1">
          <cell r="J1">
            <v>1.7453292519943295E-2</v>
          </cell>
        </row>
      </sheetData>
      <sheetData sheetId="9075">
        <row r="1">
          <cell r="J1">
            <v>1.7453292519943295E-2</v>
          </cell>
        </row>
      </sheetData>
      <sheetData sheetId="9076">
        <row r="1">
          <cell r="J1">
            <v>1.7453292519943295E-2</v>
          </cell>
        </row>
      </sheetData>
      <sheetData sheetId="9077">
        <row r="1">
          <cell r="J1">
            <v>1.7453292519943295E-2</v>
          </cell>
        </row>
      </sheetData>
      <sheetData sheetId="9078">
        <row r="1">
          <cell r="J1">
            <v>1.7453292519943295E-2</v>
          </cell>
        </row>
      </sheetData>
      <sheetData sheetId="9079">
        <row r="1">
          <cell r="J1">
            <v>1.7453292519943295E-2</v>
          </cell>
        </row>
      </sheetData>
      <sheetData sheetId="9080">
        <row r="1">
          <cell r="J1">
            <v>1.7453292519943295E-2</v>
          </cell>
        </row>
      </sheetData>
      <sheetData sheetId="9081">
        <row r="1">
          <cell r="J1">
            <v>1.7453292519943295E-2</v>
          </cell>
        </row>
      </sheetData>
      <sheetData sheetId="9082">
        <row r="1">
          <cell r="J1">
            <v>1.7453292519943295E-2</v>
          </cell>
        </row>
      </sheetData>
      <sheetData sheetId="9083">
        <row r="1">
          <cell r="J1">
            <v>1.7453292519943295E-2</v>
          </cell>
        </row>
      </sheetData>
      <sheetData sheetId="9084">
        <row r="1">
          <cell r="J1">
            <v>1.7453292519943295E-2</v>
          </cell>
        </row>
      </sheetData>
      <sheetData sheetId="9085">
        <row r="1">
          <cell r="J1">
            <v>1.7453292519943295E-2</v>
          </cell>
        </row>
      </sheetData>
      <sheetData sheetId="9086">
        <row r="1">
          <cell r="J1">
            <v>1.7453292519943295E-2</v>
          </cell>
        </row>
      </sheetData>
      <sheetData sheetId="9087">
        <row r="1">
          <cell r="J1">
            <v>1.7453292519943295E-2</v>
          </cell>
        </row>
      </sheetData>
      <sheetData sheetId="9088">
        <row r="1">
          <cell r="J1">
            <v>1.7453292519943295E-2</v>
          </cell>
        </row>
      </sheetData>
      <sheetData sheetId="9089">
        <row r="1">
          <cell r="J1">
            <v>1.7453292519943295E-2</v>
          </cell>
        </row>
      </sheetData>
      <sheetData sheetId="9090">
        <row r="1">
          <cell r="J1">
            <v>1.7453292519943295E-2</v>
          </cell>
        </row>
      </sheetData>
      <sheetData sheetId="9091">
        <row r="1">
          <cell r="J1">
            <v>1.7453292519943295E-2</v>
          </cell>
        </row>
      </sheetData>
      <sheetData sheetId="9092">
        <row r="1">
          <cell r="J1">
            <v>1.7453292519943295E-2</v>
          </cell>
        </row>
      </sheetData>
      <sheetData sheetId="9093">
        <row r="1">
          <cell r="J1">
            <v>1.7453292519943295E-2</v>
          </cell>
        </row>
      </sheetData>
      <sheetData sheetId="9094">
        <row r="1">
          <cell r="J1">
            <v>1.7453292519943295E-2</v>
          </cell>
        </row>
      </sheetData>
      <sheetData sheetId="9095">
        <row r="1">
          <cell r="J1">
            <v>1.7453292519943295E-2</v>
          </cell>
        </row>
      </sheetData>
      <sheetData sheetId="9096">
        <row r="1">
          <cell r="J1">
            <v>1.7453292519943295E-2</v>
          </cell>
        </row>
      </sheetData>
      <sheetData sheetId="9097">
        <row r="1">
          <cell r="J1">
            <v>1.7453292519943295E-2</v>
          </cell>
        </row>
      </sheetData>
      <sheetData sheetId="9098">
        <row r="1">
          <cell r="J1">
            <v>1.7453292519943295E-2</v>
          </cell>
        </row>
      </sheetData>
      <sheetData sheetId="9099">
        <row r="1">
          <cell r="J1">
            <v>1.7453292519943295E-2</v>
          </cell>
        </row>
      </sheetData>
      <sheetData sheetId="9100">
        <row r="1">
          <cell r="J1">
            <v>1.7453292519943295E-2</v>
          </cell>
        </row>
      </sheetData>
      <sheetData sheetId="9101">
        <row r="1">
          <cell r="J1">
            <v>1.7453292519943295E-2</v>
          </cell>
        </row>
      </sheetData>
      <sheetData sheetId="9102">
        <row r="1">
          <cell r="J1">
            <v>1.7453292519943295E-2</v>
          </cell>
        </row>
      </sheetData>
      <sheetData sheetId="9103">
        <row r="1">
          <cell r="J1">
            <v>1.7453292519943295E-2</v>
          </cell>
        </row>
      </sheetData>
      <sheetData sheetId="9104">
        <row r="1">
          <cell r="J1">
            <v>1.7453292519943295E-2</v>
          </cell>
        </row>
      </sheetData>
      <sheetData sheetId="9105">
        <row r="1">
          <cell r="J1">
            <v>1.7453292519943295E-2</v>
          </cell>
        </row>
      </sheetData>
      <sheetData sheetId="9106">
        <row r="1">
          <cell r="J1">
            <v>1.7453292519943295E-2</v>
          </cell>
        </row>
      </sheetData>
      <sheetData sheetId="9107">
        <row r="1">
          <cell r="J1">
            <v>1.7453292519943295E-2</v>
          </cell>
        </row>
      </sheetData>
      <sheetData sheetId="9108">
        <row r="1">
          <cell r="J1">
            <v>1.7453292519943295E-2</v>
          </cell>
        </row>
      </sheetData>
      <sheetData sheetId="9109">
        <row r="1">
          <cell r="J1">
            <v>1.7453292519943295E-2</v>
          </cell>
        </row>
      </sheetData>
      <sheetData sheetId="9110">
        <row r="1">
          <cell r="J1">
            <v>1.7453292519943295E-2</v>
          </cell>
        </row>
      </sheetData>
      <sheetData sheetId="9111">
        <row r="1">
          <cell r="J1">
            <v>1.7453292519943295E-2</v>
          </cell>
        </row>
      </sheetData>
      <sheetData sheetId="9112">
        <row r="1">
          <cell r="J1">
            <v>1.7453292519943295E-2</v>
          </cell>
        </row>
      </sheetData>
      <sheetData sheetId="9113">
        <row r="1">
          <cell r="J1">
            <v>1.7453292519943295E-2</v>
          </cell>
        </row>
      </sheetData>
      <sheetData sheetId="9114">
        <row r="1">
          <cell r="J1">
            <v>1.7453292519943295E-2</v>
          </cell>
        </row>
      </sheetData>
      <sheetData sheetId="9115">
        <row r="1">
          <cell r="J1">
            <v>1.7453292519943295E-2</v>
          </cell>
        </row>
      </sheetData>
      <sheetData sheetId="9116">
        <row r="1">
          <cell r="J1">
            <v>1.7453292519943295E-2</v>
          </cell>
        </row>
      </sheetData>
      <sheetData sheetId="9117">
        <row r="1">
          <cell r="J1">
            <v>1.7453292519943295E-2</v>
          </cell>
        </row>
      </sheetData>
      <sheetData sheetId="9118">
        <row r="1">
          <cell r="J1">
            <v>1.7453292519943295E-2</v>
          </cell>
        </row>
      </sheetData>
      <sheetData sheetId="9119">
        <row r="1">
          <cell r="J1">
            <v>1.7453292519943295E-2</v>
          </cell>
        </row>
      </sheetData>
      <sheetData sheetId="9120">
        <row r="1">
          <cell r="J1">
            <v>1.7453292519943295E-2</v>
          </cell>
        </row>
      </sheetData>
      <sheetData sheetId="9121">
        <row r="1">
          <cell r="J1">
            <v>1.7453292519943295E-2</v>
          </cell>
        </row>
      </sheetData>
      <sheetData sheetId="9122">
        <row r="1">
          <cell r="J1">
            <v>1.7453292519943295E-2</v>
          </cell>
        </row>
      </sheetData>
      <sheetData sheetId="9123">
        <row r="1">
          <cell r="J1">
            <v>1.7453292519943295E-2</v>
          </cell>
        </row>
      </sheetData>
      <sheetData sheetId="9124">
        <row r="1">
          <cell r="J1">
            <v>1.7453292519943295E-2</v>
          </cell>
        </row>
      </sheetData>
      <sheetData sheetId="9125">
        <row r="1">
          <cell r="J1">
            <v>1.7453292519943295E-2</v>
          </cell>
        </row>
      </sheetData>
      <sheetData sheetId="9126">
        <row r="1">
          <cell r="J1">
            <v>1.7453292519943295E-2</v>
          </cell>
        </row>
      </sheetData>
      <sheetData sheetId="9127">
        <row r="1">
          <cell r="J1">
            <v>1.7453292519943295E-2</v>
          </cell>
        </row>
      </sheetData>
      <sheetData sheetId="9128">
        <row r="1">
          <cell r="J1">
            <v>1.7453292519943295E-2</v>
          </cell>
        </row>
      </sheetData>
      <sheetData sheetId="9129">
        <row r="1">
          <cell r="J1">
            <v>1.7453292519943295E-2</v>
          </cell>
        </row>
      </sheetData>
      <sheetData sheetId="9130">
        <row r="1">
          <cell r="J1">
            <v>1.7453292519943295E-2</v>
          </cell>
        </row>
      </sheetData>
      <sheetData sheetId="9131">
        <row r="1">
          <cell r="J1">
            <v>1.7453292519943295E-2</v>
          </cell>
        </row>
      </sheetData>
      <sheetData sheetId="9132">
        <row r="1">
          <cell r="J1">
            <v>1.7453292519943295E-2</v>
          </cell>
        </row>
      </sheetData>
      <sheetData sheetId="9133">
        <row r="1">
          <cell r="J1">
            <v>1.7453292519943295E-2</v>
          </cell>
        </row>
      </sheetData>
      <sheetData sheetId="9134">
        <row r="1">
          <cell r="J1">
            <v>1.7453292519943295E-2</v>
          </cell>
        </row>
      </sheetData>
      <sheetData sheetId="9135">
        <row r="1">
          <cell r="J1">
            <v>1.7453292519943295E-2</v>
          </cell>
        </row>
      </sheetData>
      <sheetData sheetId="9136">
        <row r="1">
          <cell r="J1">
            <v>1.7453292519943295E-2</v>
          </cell>
        </row>
      </sheetData>
      <sheetData sheetId="9137">
        <row r="1">
          <cell r="J1">
            <v>1.7453292519943295E-2</v>
          </cell>
        </row>
      </sheetData>
      <sheetData sheetId="9138">
        <row r="1">
          <cell r="J1">
            <v>1.7453292519943295E-2</v>
          </cell>
        </row>
      </sheetData>
      <sheetData sheetId="9139">
        <row r="1">
          <cell r="J1">
            <v>1.7453292519943295E-2</v>
          </cell>
        </row>
      </sheetData>
      <sheetData sheetId="9140">
        <row r="1">
          <cell r="J1">
            <v>1.7453292519943295E-2</v>
          </cell>
        </row>
      </sheetData>
      <sheetData sheetId="9141">
        <row r="1">
          <cell r="J1">
            <v>1.7453292519943295E-2</v>
          </cell>
        </row>
      </sheetData>
      <sheetData sheetId="9142">
        <row r="1">
          <cell r="J1">
            <v>1.7453292519943295E-2</v>
          </cell>
        </row>
      </sheetData>
      <sheetData sheetId="9143">
        <row r="1">
          <cell r="J1">
            <v>1.7453292519943295E-2</v>
          </cell>
        </row>
      </sheetData>
      <sheetData sheetId="9144">
        <row r="1">
          <cell r="J1">
            <v>1.7453292519943295E-2</v>
          </cell>
        </row>
      </sheetData>
      <sheetData sheetId="9145">
        <row r="1">
          <cell r="J1">
            <v>1.7453292519943295E-2</v>
          </cell>
        </row>
      </sheetData>
      <sheetData sheetId="9146">
        <row r="1">
          <cell r="J1">
            <v>1.7453292519943295E-2</v>
          </cell>
        </row>
      </sheetData>
      <sheetData sheetId="9147">
        <row r="1">
          <cell r="J1">
            <v>1.7453292519943295E-2</v>
          </cell>
        </row>
      </sheetData>
      <sheetData sheetId="9148">
        <row r="1">
          <cell r="J1">
            <v>1.7453292519943295E-2</v>
          </cell>
        </row>
      </sheetData>
      <sheetData sheetId="9149">
        <row r="1">
          <cell r="J1">
            <v>1.7453292519943295E-2</v>
          </cell>
        </row>
      </sheetData>
      <sheetData sheetId="9150">
        <row r="1">
          <cell r="J1">
            <v>1.7453292519943295E-2</v>
          </cell>
        </row>
      </sheetData>
      <sheetData sheetId="9151">
        <row r="1">
          <cell r="J1">
            <v>1.7453292519943295E-2</v>
          </cell>
        </row>
      </sheetData>
      <sheetData sheetId="9152">
        <row r="1">
          <cell r="J1">
            <v>1.7453292519943295E-2</v>
          </cell>
        </row>
      </sheetData>
      <sheetData sheetId="9153">
        <row r="1">
          <cell r="J1">
            <v>1.7453292519943295E-2</v>
          </cell>
        </row>
      </sheetData>
      <sheetData sheetId="9154">
        <row r="1">
          <cell r="J1">
            <v>1.7453292519943295E-2</v>
          </cell>
        </row>
      </sheetData>
      <sheetData sheetId="9155">
        <row r="1">
          <cell r="J1">
            <v>1.7453292519943295E-2</v>
          </cell>
        </row>
      </sheetData>
      <sheetData sheetId="9156">
        <row r="1">
          <cell r="J1">
            <v>1.7453292519943295E-2</v>
          </cell>
        </row>
      </sheetData>
      <sheetData sheetId="9157">
        <row r="1">
          <cell r="J1">
            <v>1.7453292519943295E-2</v>
          </cell>
        </row>
      </sheetData>
      <sheetData sheetId="9158">
        <row r="1">
          <cell r="J1">
            <v>1.7453292519943295E-2</v>
          </cell>
        </row>
      </sheetData>
      <sheetData sheetId="9159">
        <row r="1">
          <cell r="J1">
            <v>1.7453292519943295E-2</v>
          </cell>
        </row>
      </sheetData>
      <sheetData sheetId="9160">
        <row r="1">
          <cell r="J1">
            <v>1.7453292519943295E-2</v>
          </cell>
        </row>
      </sheetData>
      <sheetData sheetId="9161">
        <row r="1">
          <cell r="J1">
            <v>1.7453292519943295E-2</v>
          </cell>
        </row>
      </sheetData>
      <sheetData sheetId="9162">
        <row r="1">
          <cell r="J1">
            <v>1.7453292519943295E-2</v>
          </cell>
        </row>
      </sheetData>
      <sheetData sheetId="9163">
        <row r="1">
          <cell r="J1">
            <v>1.7453292519943295E-2</v>
          </cell>
        </row>
      </sheetData>
      <sheetData sheetId="9164">
        <row r="1">
          <cell r="J1">
            <v>1.7453292519943295E-2</v>
          </cell>
        </row>
      </sheetData>
      <sheetData sheetId="9165">
        <row r="1">
          <cell r="J1">
            <v>1.7453292519943295E-2</v>
          </cell>
        </row>
      </sheetData>
      <sheetData sheetId="9166">
        <row r="1">
          <cell r="J1">
            <v>1.7453292519943295E-2</v>
          </cell>
        </row>
      </sheetData>
      <sheetData sheetId="9167">
        <row r="1">
          <cell r="J1">
            <v>1.7453292519943295E-2</v>
          </cell>
        </row>
      </sheetData>
      <sheetData sheetId="9168">
        <row r="1">
          <cell r="J1">
            <v>1.7453292519943295E-2</v>
          </cell>
        </row>
      </sheetData>
      <sheetData sheetId="9169">
        <row r="1">
          <cell r="J1">
            <v>1.7453292519943295E-2</v>
          </cell>
        </row>
      </sheetData>
      <sheetData sheetId="9170">
        <row r="1">
          <cell r="J1">
            <v>1.7453292519943295E-2</v>
          </cell>
        </row>
      </sheetData>
      <sheetData sheetId="9171">
        <row r="1">
          <cell r="J1">
            <v>1.7453292519943295E-2</v>
          </cell>
        </row>
      </sheetData>
      <sheetData sheetId="9172">
        <row r="1">
          <cell r="J1">
            <v>1.7453292519943295E-2</v>
          </cell>
        </row>
      </sheetData>
      <sheetData sheetId="9173">
        <row r="1">
          <cell r="J1">
            <v>1.7453292519943295E-2</v>
          </cell>
        </row>
      </sheetData>
      <sheetData sheetId="9174">
        <row r="1">
          <cell r="J1">
            <v>1.7453292519943295E-2</v>
          </cell>
        </row>
      </sheetData>
      <sheetData sheetId="9175">
        <row r="1">
          <cell r="J1">
            <v>1.7453292519943295E-2</v>
          </cell>
        </row>
      </sheetData>
      <sheetData sheetId="9176">
        <row r="1">
          <cell r="J1">
            <v>1.7453292519943295E-2</v>
          </cell>
        </row>
      </sheetData>
      <sheetData sheetId="9177">
        <row r="1">
          <cell r="J1">
            <v>1.7453292519943295E-2</v>
          </cell>
        </row>
      </sheetData>
      <sheetData sheetId="9178">
        <row r="1">
          <cell r="J1">
            <v>1.7453292519943295E-2</v>
          </cell>
        </row>
      </sheetData>
      <sheetData sheetId="9179">
        <row r="1">
          <cell r="J1">
            <v>1.7453292519943295E-2</v>
          </cell>
        </row>
      </sheetData>
      <sheetData sheetId="9180">
        <row r="1">
          <cell r="J1">
            <v>1.7453292519943295E-2</v>
          </cell>
        </row>
      </sheetData>
      <sheetData sheetId="9181">
        <row r="1">
          <cell r="J1">
            <v>1.7453292519943295E-2</v>
          </cell>
        </row>
      </sheetData>
      <sheetData sheetId="9182">
        <row r="1">
          <cell r="J1">
            <v>1.7453292519943295E-2</v>
          </cell>
        </row>
      </sheetData>
      <sheetData sheetId="9183">
        <row r="1">
          <cell r="J1">
            <v>1.7453292519943295E-2</v>
          </cell>
        </row>
      </sheetData>
      <sheetData sheetId="9184">
        <row r="1">
          <cell r="J1">
            <v>1.7453292519943295E-2</v>
          </cell>
        </row>
      </sheetData>
      <sheetData sheetId="9185">
        <row r="1">
          <cell r="J1">
            <v>1.7453292519943295E-2</v>
          </cell>
        </row>
      </sheetData>
      <sheetData sheetId="9186">
        <row r="1">
          <cell r="J1">
            <v>1.7453292519943295E-2</v>
          </cell>
        </row>
      </sheetData>
      <sheetData sheetId="9187">
        <row r="1">
          <cell r="J1">
            <v>1.7453292519943295E-2</v>
          </cell>
        </row>
      </sheetData>
      <sheetData sheetId="9188">
        <row r="1">
          <cell r="J1">
            <v>1.7453292519943295E-2</v>
          </cell>
        </row>
      </sheetData>
      <sheetData sheetId="9189">
        <row r="1">
          <cell r="J1">
            <v>1.7453292519943295E-2</v>
          </cell>
        </row>
      </sheetData>
      <sheetData sheetId="9190">
        <row r="1">
          <cell r="J1">
            <v>1.7453292519943295E-2</v>
          </cell>
        </row>
      </sheetData>
      <sheetData sheetId="9191">
        <row r="1">
          <cell r="J1">
            <v>1.7453292519943295E-2</v>
          </cell>
        </row>
      </sheetData>
      <sheetData sheetId="9192">
        <row r="1">
          <cell r="J1">
            <v>1.7453292519943295E-2</v>
          </cell>
        </row>
      </sheetData>
      <sheetData sheetId="9193">
        <row r="1">
          <cell r="J1">
            <v>1.7453292519943295E-2</v>
          </cell>
        </row>
      </sheetData>
      <sheetData sheetId="9194">
        <row r="1">
          <cell r="J1">
            <v>1.7453292519943295E-2</v>
          </cell>
        </row>
      </sheetData>
      <sheetData sheetId="9195">
        <row r="1">
          <cell r="J1">
            <v>1.7453292519943295E-2</v>
          </cell>
        </row>
      </sheetData>
      <sheetData sheetId="9196">
        <row r="1">
          <cell r="J1">
            <v>1.7453292519943295E-2</v>
          </cell>
        </row>
      </sheetData>
      <sheetData sheetId="9197">
        <row r="1">
          <cell r="J1">
            <v>1.7453292519943295E-2</v>
          </cell>
        </row>
      </sheetData>
      <sheetData sheetId="9198">
        <row r="1">
          <cell r="J1">
            <v>1.7453292519943295E-2</v>
          </cell>
        </row>
      </sheetData>
      <sheetData sheetId="9199">
        <row r="1">
          <cell r="J1">
            <v>1.7453292519943295E-2</v>
          </cell>
        </row>
      </sheetData>
      <sheetData sheetId="9200">
        <row r="1">
          <cell r="J1">
            <v>1.7453292519943295E-2</v>
          </cell>
        </row>
      </sheetData>
      <sheetData sheetId="9201">
        <row r="1">
          <cell r="J1">
            <v>1.7453292519943295E-2</v>
          </cell>
        </row>
      </sheetData>
      <sheetData sheetId="9202">
        <row r="1">
          <cell r="J1">
            <v>1.7453292519943295E-2</v>
          </cell>
        </row>
      </sheetData>
      <sheetData sheetId="9203">
        <row r="1">
          <cell r="J1">
            <v>1.7453292519943295E-2</v>
          </cell>
        </row>
      </sheetData>
      <sheetData sheetId="9204">
        <row r="1">
          <cell r="J1">
            <v>1.7453292519943295E-2</v>
          </cell>
        </row>
      </sheetData>
      <sheetData sheetId="9205">
        <row r="1">
          <cell r="J1">
            <v>1.7453292519943295E-2</v>
          </cell>
        </row>
      </sheetData>
      <sheetData sheetId="9206">
        <row r="1">
          <cell r="J1">
            <v>1.7453292519943295E-2</v>
          </cell>
        </row>
      </sheetData>
      <sheetData sheetId="9207">
        <row r="1">
          <cell r="J1">
            <v>1.7453292519943295E-2</v>
          </cell>
        </row>
      </sheetData>
      <sheetData sheetId="9208">
        <row r="1">
          <cell r="J1">
            <v>1.7453292519943295E-2</v>
          </cell>
        </row>
      </sheetData>
      <sheetData sheetId="9209">
        <row r="1">
          <cell r="J1">
            <v>1.7453292519943295E-2</v>
          </cell>
        </row>
      </sheetData>
      <sheetData sheetId="9210">
        <row r="1">
          <cell r="J1">
            <v>1.7453292519943295E-2</v>
          </cell>
        </row>
      </sheetData>
      <sheetData sheetId="9211">
        <row r="1">
          <cell r="J1">
            <v>1.7453292519943295E-2</v>
          </cell>
        </row>
      </sheetData>
      <sheetData sheetId="9212">
        <row r="1">
          <cell r="J1">
            <v>1.7453292519943295E-2</v>
          </cell>
        </row>
      </sheetData>
      <sheetData sheetId="9213">
        <row r="1">
          <cell r="J1">
            <v>1.7453292519943295E-2</v>
          </cell>
        </row>
      </sheetData>
      <sheetData sheetId="9214">
        <row r="1">
          <cell r="J1">
            <v>1.7453292519943295E-2</v>
          </cell>
        </row>
      </sheetData>
      <sheetData sheetId="9215">
        <row r="1">
          <cell r="J1">
            <v>1.7453292519943295E-2</v>
          </cell>
        </row>
      </sheetData>
      <sheetData sheetId="9216">
        <row r="1">
          <cell r="J1">
            <v>1.7453292519943295E-2</v>
          </cell>
        </row>
      </sheetData>
      <sheetData sheetId="9217">
        <row r="1">
          <cell r="J1">
            <v>1.7453292519943295E-2</v>
          </cell>
        </row>
      </sheetData>
      <sheetData sheetId="9218">
        <row r="1">
          <cell r="J1">
            <v>1.7453292519943295E-2</v>
          </cell>
        </row>
      </sheetData>
      <sheetData sheetId="9219">
        <row r="1">
          <cell r="J1">
            <v>1.7453292519943295E-2</v>
          </cell>
        </row>
      </sheetData>
      <sheetData sheetId="9220">
        <row r="1">
          <cell r="J1">
            <v>1.7453292519943295E-2</v>
          </cell>
        </row>
      </sheetData>
      <sheetData sheetId="9221">
        <row r="1">
          <cell r="J1">
            <v>1.7453292519943295E-2</v>
          </cell>
        </row>
      </sheetData>
      <sheetData sheetId="9222">
        <row r="1">
          <cell r="J1">
            <v>1.7453292519943295E-2</v>
          </cell>
        </row>
      </sheetData>
      <sheetData sheetId="9223">
        <row r="1">
          <cell r="J1">
            <v>1.7453292519943295E-2</v>
          </cell>
        </row>
      </sheetData>
      <sheetData sheetId="9224">
        <row r="1">
          <cell r="J1">
            <v>1.7453292519943295E-2</v>
          </cell>
        </row>
      </sheetData>
      <sheetData sheetId="9225">
        <row r="1">
          <cell r="J1">
            <v>1.7453292519943295E-2</v>
          </cell>
        </row>
      </sheetData>
      <sheetData sheetId="9226">
        <row r="1">
          <cell r="J1">
            <v>1.7453292519943295E-2</v>
          </cell>
        </row>
      </sheetData>
      <sheetData sheetId="9227">
        <row r="1">
          <cell r="J1">
            <v>1.7453292519943295E-2</v>
          </cell>
        </row>
      </sheetData>
      <sheetData sheetId="9228">
        <row r="1">
          <cell r="J1">
            <v>1.7453292519943295E-2</v>
          </cell>
        </row>
      </sheetData>
      <sheetData sheetId="9229">
        <row r="1">
          <cell r="J1">
            <v>1.7453292519943295E-2</v>
          </cell>
        </row>
      </sheetData>
      <sheetData sheetId="9230">
        <row r="1">
          <cell r="J1">
            <v>1.7453292519943295E-2</v>
          </cell>
        </row>
      </sheetData>
      <sheetData sheetId="9231">
        <row r="1">
          <cell r="J1">
            <v>1.7453292519943295E-2</v>
          </cell>
        </row>
      </sheetData>
      <sheetData sheetId="9232">
        <row r="1">
          <cell r="J1">
            <v>1.7453292519943295E-2</v>
          </cell>
        </row>
      </sheetData>
      <sheetData sheetId="9233">
        <row r="1">
          <cell r="J1">
            <v>1.7453292519943295E-2</v>
          </cell>
        </row>
      </sheetData>
      <sheetData sheetId="9234">
        <row r="1">
          <cell r="J1">
            <v>1.7453292519943295E-2</v>
          </cell>
        </row>
      </sheetData>
      <sheetData sheetId="9235">
        <row r="1">
          <cell r="J1">
            <v>1.7453292519943295E-2</v>
          </cell>
        </row>
      </sheetData>
      <sheetData sheetId="9236">
        <row r="1">
          <cell r="J1">
            <v>1.7453292519943295E-2</v>
          </cell>
        </row>
      </sheetData>
      <sheetData sheetId="9237">
        <row r="1">
          <cell r="J1">
            <v>1.7453292519943295E-2</v>
          </cell>
        </row>
      </sheetData>
      <sheetData sheetId="9238">
        <row r="1">
          <cell r="J1">
            <v>1.7453292519943295E-2</v>
          </cell>
        </row>
      </sheetData>
      <sheetData sheetId="9239">
        <row r="1">
          <cell r="J1">
            <v>1.7453292519943295E-2</v>
          </cell>
        </row>
      </sheetData>
      <sheetData sheetId="9240">
        <row r="1">
          <cell r="J1">
            <v>1.7453292519943295E-2</v>
          </cell>
        </row>
      </sheetData>
      <sheetData sheetId="9241">
        <row r="1">
          <cell r="J1">
            <v>1.7453292519943295E-2</v>
          </cell>
        </row>
      </sheetData>
      <sheetData sheetId="9242">
        <row r="1">
          <cell r="J1">
            <v>1.7453292519943295E-2</v>
          </cell>
        </row>
      </sheetData>
      <sheetData sheetId="9243">
        <row r="1">
          <cell r="J1">
            <v>1.7453292519943295E-2</v>
          </cell>
        </row>
      </sheetData>
      <sheetData sheetId="9244">
        <row r="1">
          <cell r="J1">
            <v>1.7453292519943295E-2</v>
          </cell>
        </row>
      </sheetData>
      <sheetData sheetId="9245">
        <row r="1">
          <cell r="J1">
            <v>1.7453292519943295E-2</v>
          </cell>
        </row>
      </sheetData>
      <sheetData sheetId="9246">
        <row r="1">
          <cell r="J1">
            <v>1.7453292519943295E-2</v>
          </cell>
        </row>
      </sheetData>
      <sheetData sheetId="9247">
        <row r="1">
          <cell r="J1">
            <v>1.7453292519943295E-2</v>
          </cell>
        </row>
      </sheetData>
      <sheetData sheetId="9248">
        <row r="1">
          <cell r="J1">
            <v>1.7453292519943295E-2</v>
          </cell>
        </row>
      </sheetData>
      <sheetData sheetId="9249">
        <row r="1">
          <cell r="J1">
            <v>1.7453292519943295E-2</v>
          </cell>
        </row>
      </sheetData>
      <sheetData sheetId="9250">
        <row r="1">
          <cell r="J1">
            <v>1.7453292519943295E-2</v>
          </cell>
        </row>
      </sheetData>
      <sheetData sheetId="9251">
        <row r="1">
          <cell r="J1">
            <v>1.7453292519943295E-2</v>
          </cell>
        </row>
      </sheetData>
      <sheetData sheetId="9252">
        <row r="1">
          <cell r="J1">
            <v>1.7453292519943295E-2</v>
          </cell>
        </row>
      </sheetData>
      <sheetData sheetId="9253">
        <row r="1">
          <cell r="J1">
            <v>1.7453292519943295E-2</v>
          </cell>
        </row>
      </sheetData>
      <sheetData sheetId="9254">
        <row r="1">
          <cell r="J1">
            <v>1.7453292519943295E-2</v>
          </cell>
        </row>
      </sheetData>
      <sheetData sheetId="9255">
        <row r="1">
          <cell r="J1">
            <v>1.7453292519943295E-2</v>
          </cell>
        </row>
      </sheetData>
      <sheetData sheetId="9256">
        <row r="1">
          <cell r="J1">
            <v>1.7453292519943295E-2</v>
          </cell>
        </row>
      </sheetData>
      <sheetData sheetId="9257">
        <row r="1">
          <cell r="J1">
            <v>1.7453292519943295E-2</v>
          </cell>
        </row>
      </sheetData>
      <sheetData sheetId="9258">
        <row r="1">
          <cell r="J1">
            <v>1.7453292519943295E-2</v>
          </cell>
        </row>
      </sheetData>
      <sheetData sheetId="9259">
        <row r="1">
          <cell r="J1">
            <v>1.7453292519943295E-2</v>
          </cell>
        </row>
      </sheetData>
      <sheetData sheetId="9260">
        <row r="1">
          <cell r="J1">
            <v>1.7453292519943295E-2</v>
          </cell>
        </row>
      </sheetData>
      <sheetData sheetId="9261">
        <row r="1">
          <cell r="J1">
            <v>1.7453292519943295E-2</v>
          </cell>
        </row>
      </sheetData>
      <sheetData sheetId="9262">
        <row r="1">
          <cell r="J1">
            <v>1.7453292519943295E-2</v>
          </cell>
        </row>
      </sheetData>
      <sheetData sheetId="9263">
        <row r="1">
          <cell r="J1">
            <v>1.7453292519943295E-2</v>
          </cell>
        </row>
      </sheetData>
      <sheetData sheetId="9264">
        <row r="1">
          <cell r="J1">
            <v>1.7453292519943295E-2</v>
          </cell>
        </row>
      </sheetData>
      <sheetData sheetId="9265">
        <row r="1">
          <cell r="J1">
            <v>1.7453292519943295E-2</v>
          </cell>
        </row>
      </sheetData>
      <sheetData sheetId="9266">
        <row r="1">
          <cell r="J1">
            <v>1.7453292519943295E-2</v>
          </cell>
        </row>
      </sheetData>
      <sheetData sheetId="9267">
        <row r="1">
          <cell r="J1">
            <v>1.7453292519943295E-2</v>
          </cell>
        </row>
      </sheetData>
      <sheetData sheetId="9268">
        <row r="1">
          <cell r="J1">
            <v>1.7453292519943295E-2</v>
          </cell>
        </row>
      </sheetData>
      <sheetData sheetId="9269">
        <row r="1">
          <cell r="J1">
            <v>1.7453292519943295E-2</v>
          </cell>
        </row>
      </sheetData>
      <sheetData sheetId="9270">
        <row r="1">
          <cell r="J1">
            <v>1.7453292519943295E-2</v>
          </cell>
        </row>
      </sheetData>
      <sheetData sheetId="9271">
        <row r="1">
          <cell r="J1">
            <v>1.7453292519943295E-2</v>
          </cell>
        </row>
      </sheetData>
      <sheetData sheetId="9272">
        <row r="1">
          <cell r="J1">
            <v>1.7453292519943295E-2</v>
          </cell>
        </row>
      </sheetData>
      <sheetData sheetId="9273">
        <row r="1">
          <cell r="J1">
            <v>1.7453292519943295E-2</v>
          </cell>
        </row>
      </sheetData>
      <sheetData sheetId="9274">
        <row r="1">
          <cell r="J1">
            <v>1.7453292519943295E-2</v>
          </cell>
        </row>
      </sheetData>
      <sheetData sheetId="9275">
        <row r="1">
          <cell r="J1">
            <v>1.7453292519943295E-2</v>
          </cell>
        </row>
      </sheetData>
      <sheetData sheetId="9276">
        <row r="1">
          <cell r="J1">
            <v>1.7453292519943295E-2</v>
          </cell>
        </row>
      </sheetData>
      <sheetData sheetId="9277">
        <row r="1">
          <cell r="J1">
            <v>1.7453292519943295E-2</v>
          </cell>
        </row>
      </sheetData>
      <sheetData sheetId="9278">
        <row r="1">
          <cell r="J1">
            <v>1.7453292519943295E-2</v>
          </cell>
        </row>
      </sheetData>
      <sheetData sheetId="9279">
        <row r="1">
          <cell r="J1">
            <v>1.7453292519943295E-2</v>
          </cell>
        </row>
      </sheetData>
      <sheetData sheetId="9280">
        <row r="1">
          <cell r="J1">
            <v>1.7453292519943295E-2</v>
          </cell>
        </row>
      </sheetData>
      <sheetData sheetId="9281">
        <row r="1">
          <cell r="J1">
            <v>1.7453292519943295E-2</v>
          </cell>
        </row>
      </sheetData>
      <sheetData sheetId="9282">
        <row r="1">
          <cell r="J1">
            <v>1.7453292519943295E-2</v>
          </cell>
        </row>
      </sheetData>
      <sheetData sheetId="9283">
        <row r="1">
          <cell r="J1">
            <v>1.7453292519943295E-2</v>
          </cell>
        </row>
      </sheetData>
      <sheetData sheetId="9284">
        <row r="1">
          <cell r="J1">
            <v>1.7453292519943295E-2</v>
          </cell>
        </row>
      </sheetData>
      <sheetData sheetId="9285">
        <row r="1">
          <cell r="J1">
            <v>1.7453292519943295E-2</v>
          </cell>
        </row>
      </sheetData>
      <sheetData sheetId="9286">
        <row r="1">
          <cell r="J1">
            <v>1.7453292519943295E-2</v>
          </cell>
        </row>
      </sheetData>
      <sheetData sheetId="9287">
        <row r="1">
          <cell r="J1">
            <v>1.7453292519943295E-2</v>
          </cell>
        </row>
      </sheetData>
      <sheetData sheetId="9288">
        <row r="1">
          <cell r="J1">
            <v>1.7453292519943295E-2</v>
          </cell>
        </row>
      </sheetData>
      <sheetData sheetId="9289">
        <row r="1">
          <cell r="J1">
            <v>1.7453292519943295E-2</v>
          </cell>
        </row>
      </sheetData>
      <sheetData sheetId="9290">
        <row r="1">
          <cell r="J1">
            <v>1.7453292519943295E-2</v>
          </cell>
        </row>
      </sheetData>
      <sheetData sheetId="9291">
        <row r="1">
          <cell r="J1">
            <v>1.7453292519943295E-2</v>
          </cell>
        </row>
      </sheetData>
      <sheetData sheetId="9292">
        <row r="1">
          <cell r="J1">
            <v>1.7453292519943295E-2</v>
          </cell>
        </row>
      </sheetData>
      <sheetData sheetId="9293">
        <row r="1">
          <cell r="J1">
            <v>1.7453292519943295E-2</v>
          </cell>
        </row>
      </sheetData>
      <sheetData sheetId="9294">
        <row r="1">
          <cell r="J1">
            <v>1.7453292519943295E-2</v>
          </cell>
        </row>
      </sheetData>
      <sheetData sheetId="9295">
        <row r="1">
          <cell r="J1">
            <v>1.7453292519943295E-2</v>
          </cell>
        </row>
      </sheetData>
      <sheetData sheetId="9296">
        <row r="1">
          <cell r="J1">
            <v>1.7453292519943295E-2</v>
          </cell>
        </row>
      </sheetData>
      <sheetData sheetId="9297">
        <row r="1">
          <cell r="J1">
            <v>1.7453292519943295E-2</v>
          </cell>
        </row>
      </sheetData>
      <sheetData sheetId="9298">
        <row r="1">
          <cell r="J1">
            <v>1.7453292519943295E-2</v>
          </cell>
        </row>
      </sheetData>
      <sheetData sheetId="9299">
        <row r="1">
          <cell r="J1">
            <v>1.7453292519943295E-2</v>
          </cell>
        </row>
      </sheetData>
      <sheetData sheetId="9300">
        <row r="1">
          <cell r="J1">
            <v>1.7453292519943295E-2</v>
          </cell>
        </row>
      </sheetData>
      <sheetData sheetId="9301">
        <row r="1">
          <cell r="J1">
            <v>1.7453292519943295E-2</v>
          </cell>
        </row>
      </sheetData>
      <sheetData sheetId="9302">
        <row r="1">
          <cell r="J1">
            <v>1.7453292519943295E-2</v>
          </cell>
        </row>
      </sheetData>
      <sheetData sheetId="9303">
        <row r="1">
          <cell r="J1">
            <v>1.7453292519943295E-2</v>
          </cell>
        </row>
      </sheetData>
      <sheetData sheetId="9304">
        <row r="1">
          <cell r="J1">
            <v>1.7453292519943295E-2</v>
          </cell>
        </row>
      </sheetData>
      <sheetData sheetId="9305">
        <row r="1">
          <cell r="J1">
            <v>1.7453292519943295E-2</v>
          </cell>
        </row>
      </sheetData>
      <sheetData sheetId="9306">
        <row r="1">
          <cell r="J1">
            <v>1.7453292519943295E-2</v>
          </cell>
        </row>
      </sheetData>
      <sheetData sheetId="9307">
        <row r="1">
          <cell r="J1">
            <v>1.7453292519943295E-2</v>
          </cell>
        </row>
      </sheetData>
      <sheetData sheetId="9308">
        <row r="1">
          <cell r="J1">
            <v>1.7453292519943295E-2</v>
          </cell>
        </row>
      </sheetData>
      <sheetData sheetId="9309">
        <row r="1">
          <cell r="J1">
            <v>1.7453292519943295E-2</v>
          </cell>
        </row>
      </sheetData>
      <sheetData sheetId="9310">
        <row r="1">
          <cell r="J1">
            <v>1.7453292519943295E-2</v>
          </cell>
        </row>
      </sheetData>
      <sheetData sheetId="9311">
        <row r="1">
          <cell r="J1">
            <v>1.7453292519943295E-2</v>
          </cell>
        </row>
      </sheetData>
      <sheetData sheetId="9312">
        <row r="1">
          <cell r="J1">
            <v>1.7453292519943295E-2</v>
          </cell>
        </row>
      </sheetData>
      <sheetData sheetId="9313">
        <row r="1">
          <cell r="J1">
            <v>1.7453292519943295E-2</v>
          </cell>
        </row>
      </sheetData>
      <sheetData sheetId="9314">
        <row r="1">
          <cell r="J1">
            <v>1.7453292519943295E-2</v>
          </cell>
        </row>
      </sheetData>
      <sheetData sheetId="9315">
        <row r="1">
          <cell r="J1">
            <v>1.7453292519943295E-2</v>
          </cell>
        </row>
      </sheetData>
      <sheetData sheetId="9316">
        <row r="1">
          <cell r="J1">
            <v>1.7453292519943295E-2</v>
          </cell>
        </row>
      </sheetData>
      <sheetData sheetId="9317">
        <row r="1">
          <cell r="J1">
            <v>1.7453292519943295E-2</v>
          </cell>
        </row>
      </sheetData>
      <sheetData sheetId="9318">
        <row r="1">
          <cell r="J1">
            <v>1.7453292519943295E-2</v>
          </cell>
        </row>
      </sheetData>
      <sheetData sheetId="9319">
        <row r="1">
          <cell r="J1">
            <v>1.7453292519943295E-2</v>
          </cell>
        </row>
      </sheetData>
      <sheetData sheetId="9320">
        <row r="1">
          <cell r="J1">
            <v>1.7453292519943295E-2</v>
          </cell>
        </row>
      </sheetData>
      <sheetData sheetId="9321">
        <row r="1">
          <cell r="J1">
            <v>1.7453292519943295E-2</v>
          </cell>
        </row>
      </sheetData>
      <sheetData sheetId="9322">
        <row r="1">
          <cell r="J1">
            <v>1.7453292519943295E-2</v>
          </cell>
        </row>
      </sheetData>
      <sheetData sheetId="9323">
        <row r="1">
          <cell r="J1">
            <v>1.7453292519943295E-2</v>
          </cell>
        </row>
      </sheetData>
      <sheetData sheetId="9324">
        <row r="1">
          <cell r="J1">
            <v>1.7453292519943295E-2</v>
          </cell>
        </row>
      </sheetData>
      <sheetData sheetId="9325">
        <row r="1">
          <cell r="J1">
            <v>1.7453292519943295E-2</v>
          </cell>
        </row>
      </sheetData>
      <sheetData sheetId="9326">
        <row r="1">
          <cell r="J1">
            <v>1.7453292519943295E-2</v>
          </cell>
        </row>
      </sheetData>
      <sheetData sheetId="9327">
        <row r="1">
          <cell r="J1">
            <v>1.7453292519943295E-2</v>
          </cell>
        </row>
      </sheetData>
      <sheetData sheetId="9328">
        <row r="1">
          <cell r="J1">
            <v>1.7453292519943295E-2</v>
          </cell>
        </row>
      </sheetData>
      <sheetData sheetId="9329">
        <row r="1">
          <cell r="J1">
            <v>1.7453292519943295E-2</v>
          </cell>
        </row>
      </sheetData>
      <sheetData sheetId="9330">
        <row r="1">
          <cell r="J1">
            <v>1.7453292519943295E-2</v>
          </cell>
        </row>
      </sheetData>
      <sheetData sheetId="9331">
        <row r="1">
          <cell r="J1">
            <v>1.7453292519943295E-2</v>
          </cell>
        </row>
      </sheetData>
      <sheetData sheetId="9332">
        <row r="1">
          <cell r="J1">
            <v>1.7453292519943295E-2</v>
          </cell>
        </row>
      </sheetData>
      <sheetData sheetId="9333">
        <row r="1">
          <cell r="J1">
            <v>1.7453292519943295E-2</v>
          </cell>
        </row>
      </sheetData>
      <sheetData sheetId="9334">
        <row r="1">
          <cell r="J1">
            <v>1.7453292519943295E-2</v>
          </cell>
        </row>
      </sheetData>
      <sheetData sheetId="9335">
        <row r="1">
          <cell r="J1">
            <v>1.7453292519943295E-2</v>
          </cell>
        </row>
      </sheetData>
      <sheetData sheetId="9336">
        <row r="1">
          <cell r="J1">
            <v>1.7453292519943295E-2</v>
          </cell>
        </row>
      </sheetData>
      <sheetData sheetId="9337">
        <row r="1">
          <cell r="J1">
            <v>1.7453292519943295E-2</v>
          </cell>
        </row>
      </sheetData>
      <sheetData sheetId="9338">
        <row r="1">
          <cell r="J1">
            <v>1.7453292519943295E-2</v>
          </cell>
        </row>
      </sheetData>
      <sheetData sheetId="9339">
        <row r="1">
          <cell r="J1">
            <v>1.7453292519943295E-2</v>
          </cell>
        </row>
      </sheetData>
      <sheetData sheetId="9340">
        <row r="1">
          <cell r="J1">
            <v>1.7453292519943295E-2</v>
          </cell>
        </row>
      </sheetData>
      <sheetData sheetId="9341">
        <row r="1">
          <cell r="J1">
            <v>1.7453292519943295E-2</v>
          </cell>
        </row>
      </sheetData>
      <sheetData sheetId="9342">
        <row r="1">
          <cell r="J1">
            <v>1.7453292519943295E-2</v>
          </cell>
        </row>
      </sheetData>
      <sheetData sheetId="9343">
        <row r="1">
          <cell r="J1">
            <v>1.7453292519943295E-2</v>
          </cell>
        </row>
      </sheetData>
      <sheetData sheetId="9344">
        <row r="1">
          <cell r="J1">
            <v>1.7453292519943295E-2</v>
          </cell>
        </row>
      </sheetData>
      <sheetData sheetId="9345">
        <row r="1">
          <cell r="J1">
            <v>1.7453292519943295E-2</v>
          </cell>
        </row>
      </sheetData>
      <sheetData sheetId="9346">
        <row r="1">
          <cell r="J1">
            <v>1.7453292519943295E-2</v>
          </cell>
        </row>
      </sheetData>
      <sheetData sheetId="9347">
        <row r="1">
          <cell r="J1">
            <v>1.7453292519943295E-2</v>
          </cell>
        </row>
      </sheetData>
      <sheetData sheetId="9348">
        <row r="1">
          <cell r="J1">
            <v>1.7453292519943295E-2</v>
          </cell>
        </row>
      </sheetData>
      <sheetData sheetId="9349">
        <row r="1">
          <cell r="J1">
            <v>1.7453292519943295E-2</v>
          </cell>
        </row>
      </sheetData>
      <sheetData sheetId="9350">
        <row r="1">
          <cell r="J1">
            <v>1.7453292519943295E-2</v>
          </cell>
        </row>
      </sheetData>
      <sheetData sheetId="9351">
        <row r="1">
          <cell r="J1">
            <v>1.7453292519943295E-2</v>
          </cell>
        </row>
      </sheetData>
      <sheetData sheetId="9352">
        <row r="1">
          <cell r="J1">
            <v>1.7453292519943295E-2</v>
          </cell>
        </row>
      </sheetData>
      <sheetData sheetId="9353">
        <row r="1">
          <cell r="J1">
            <v>1.7453292519943295E-2</v>
          </cell>
        </row>
      </sheetData>
      <sheetData sheetId="9354">
        <row r="1">
          <cell r="J1">
            <v>1.7453292519943295E-2</v>
          </cell>
        </row>
      </sheetData>
      <sheetData sheetId="9355">
        <row r="1">
          <cell r="J1">
            <v>1.7453292519943295E-2</v>
          </cell>
        </row>
      </sheetData>
      <sheetData sheetId="9356">
        <row r="1">
          <cell r="J1">
            <v>1.7453292519943295E-2</v>
          </cell>
        </row>
      </sheetData>
      <sheetData sheetId="9357">
        <row r="1">
          <cell r="J1">
            <v>1.7453292519943295E-2</v>
          </cell>
        </row>
      </sheetData>
      <sheetData sheetId="9358">
        <row r="1">
          <cell r="J1">
            <v>1.7453292519943295E-2</v>
          </cell>
        </row>
      </sheetData>
      <sheetData sheetId="9359">
        <row r="1">
          <cell r="J1">
            <v>1.7453292519943295E-2</v>
          </cell>
        </row>
      </sheetData>
      <sheetData sheetId="9360">
        <row r="1">
          <cell r="J1">
            <v>1.7453292519943295E-2</v>
          </cell>
        </row>
      </sheetData>
      <sheetData sheetId="9361">
        <row r="1">
          <cell r="J1">
            <v>1.7453292519943295E-2</v>
          </cell>
        </row>
      </sheetData>
      <sheetData sheetId="9362">
        <row r="1">
          <cell r="J1">
            <v>1.7453292519943295E-2</v>
          </cell>
        </row>
      </sheetData>
      <sheetData sheetId="9363">
        <row r="1">
          <cell r="J1">
            <v>1.7453292519943295E-2</v>
          </cell>
        </row>
      </sheetData>
      <sheetData sheetId="9364">
        <row r="1">
          <cell r="J1">
            <v>1.7453292519943295E-2</v>
          </cell>
        </row>
      </sheetData>
      <sheetData sheetId="9365">
        <row r="1">
          <cell r="J1">
            <v>1.7453292519943295E-2</v>
          </cell>
        </row>
      </sheetData>
      <sheetData sheetId="9366">
        <row r="1">
          <cell r="J1">
            <v>1.7453292519943295E-2</v>
          </cell>
        </row>
      </sheetData>
      <sheetData sheetId="9367">
        <row r="1">
          <cell r="J1">
            <v>1.7453292519943295E-2</v>
          </cell>
        </row>
      </sheetData>
      <sheetData sheetId="9368">
        <row r="1">
          <cell r="J1">
            <v>1.7453292519943295E-2</v>
          </cell>
        </row>
      </sheetData>
      <sheetData sheetId="9369">
        <row r="1">
          <cell r="J1">
            <v>1.7453292519943295E-2</v>
          </cell>
        </row>
      </sheetData>
      <sheetData sheetId="9370">
        <row r="1">
          <cell r="J1">
            <v>1.7453292519943295E-2</v>
          </cell>
        </row>
      </sheetData>
      <sheetData sheetId="9371">
        <row r="1">
          <cell r="J1">
            <v>1.7453292519943295E-2</v>
          </cell>
        </row>
      </sheetData>
      <sheetData sheetId="9372">
        <row r="1">
          <cell r="J1">
            <v>1.7453292519943295E-2</v>
          </cell>
        </row>
      </sheetData>
      <sheetData sheetId="9373">
        <row r="1">
          <cell r="J1">
            <v>1.7453292519943295E-2</v>
          </cell>
        </row>
      </sheetData>
      <sheetData sheetId="9374">
        <row r="1">
          <cell r="J1">
            <v>1.7453292519943295E-2</v>
          </cell>
        </row>
      </sheetData>
      <sheetData sheetId="9375">
        <row r="1">
          <cell r="J1">
            <v>1.7453292519943295E-2</v>
          </cell>
        </row>
      </sheetData>
      <sheetData sheetId="9376">
        <row r="1">
          <cell r="J1">
            <v>1.7453292519943295E-2</v>
          </cell>
        </row>
      </sheetData>
      <sheetData sheetId="9377">
        <row r="1">
          <cell r="J1">
            <v>1.7453292519943295E-2</v>
          </cell>
        </row>
      </sheetData>
      <sheetData sheetId="9378">
        <row r="1">
          <cell r="J1">
            <v>1.7453292519943295E-2</v>
          </cell>
        </row>
      </sheetData>
      <sheetData sheetId="9379">
        <row r="1">
          <cell r="J1">
            <v>1.7453292519943295E-2</v>
          </cell>
        </row>
      </sheetData>
      <sheetData sheetId="9380">
        <row r="1">
          <cell r="J1">
            <v>1.7453292519943295E-2</v>
          </cell>
        </row>
      </sheetData>
      <sheetData sheetId="9381">
        <row r="1">
          <cell r="J1">
            <v>1.7453292519943295E-2</v>
          </cell>
        </row>
      </sheetData>
      <sheetData sheetId="9382">
        <row r="1">
          <cell r="J1">
            <v>1.7453292519943295E-2</v>
          </cell>
        </row>
      </sheetData>
      <sheetData sheetId="9383">
        <row r="1">
          <cell r="J1">
            <v>1.7453292519943295E-2</v>
          </cell>
        </row>
      </sheetData>
      <sheetData sheetId="9384">
        <row r="1">
          <cell r="J1">
            <v>1.7453292519943295E-2</v>
          </cell>
        </row>
      </sheetData>
      <sheetData sheetId="9385">
        <row r="1">
          <cell r="J1">
            <v>1.7453292519943295E-2</v>
          </cell>
        </row>
      </sheetData>
      <sheetData sheetId="9386">
        <row r="1">
          <cell r="J1">
            <v>1.7453292519943295E-2</v>
          </cell>
        </row>
      </sheetData>
      <sheetData sheetId="9387">
        <row r="1">
          <cell r="J1">
            <v>1.7453292519943295E-2</v>
          </cell>
        </row>
      </sheetData>
      <sheetData sheetId="9388">
        <row r="1">
          <cell r="J1">
            <v>1.7453292519943295E-2</v>
          </cell>
        </row>
      </sheetData>
      <sheetData sheetId="9389">
        <row r="1">
          <cell r="J1">
            <v>1.7453292519943295E-2</v>
          </cell>
        </row>
      </sheetData>
      <sheetData sheetId="9390">
        <row r="1">
          <cell r="J1">
            <v>1.7453292519943295E-2</v>
          </cell>
        </row>
      </sheetData>
      <sheetData sheetId="9391">
        <row r="1">
          <cell r="J1">
            <v>1.7453292519943295E-2</v>
          </cell>
        </row>
      </sheetData>
      <sheetData sheetId="9392">
        <row r="1">
          <cell r="J1">
            <v>1.7453292519943295E-2</v>
          </cell>
        </row>
      </sheetData>
      <sheetData sheetId="9393">
        <row r="1">
          <cell r="J1">
            <v>1.7453292519943295E-2</v>
          </cell>
        </row>
      </sheetData>
      <sheetData sheetId="9394">
        <row r="1">
          <cell r="J1">
            <v>1.7453292519943295E-2</v>
          </cell>
        </row>
      </sheetData>
      <sheetData sheetId="9395">
        <row r="1">
          <cell r="J1">
            <v>1.7453292519943295E-2</v>
          </cell>
        </row>
      </sheetData>
      <sheetData sheetId="9396">
        <row r="1">
          <cell r="J1">
            <v>1.7453292519943295E-2</v>
          </cell>
        </row>
      </sheetData>
      <sheetData sheetId="9397">
        <row r="1">
          <cell r="J1">
            <v>1.7453292519943295E-2</v>
          </cell>
        </row>
      </sheetData>
      <sheetData sheetId="9398">
        <row r="1">
          <cell r="J1">
            <v>1.7453292519943295E-2</v>
          </cell>
        </row>
      </sheetData>
      <sheetData sheetId="9399">
        <row r="1">
          <cell r="J1">
            <v>1.7453292519943295E-2</v>
          </cell>
        </row>
      </sheetData>
      <sheetData sheetId="9400">
        <row r="1">
          <cell r="J1">
            <v>1.7453292519943295E-2</v>
          </cell>
        </row>
      </sheetData>
      <sheetData sheetId="9401">
        <row r="1">
          <cell r="J1">
            <v>1.7453292519943295E-2</v>
          </cell>
        </row>
      </sheetData>
      <sheetData sheetId="9402">
        <row r="1">
          <cell r="J1">
            <v>1.7453292519943295E-2</v>
          </cell>
        </row>
      </sheetData>
      <sheetData sheetId="9403">
        <row r="1">
          <cell r="J1">
            <v>1.7453292519943295E-2</v>
          </cell>
        </row>
      </sheetData>
      <sheetData sheetId="9404">
        <row r="1">
          <cell r="J1">
            <v>1.7453292519943295E-2</v>
          </cell>
        </row>
      </sheetData>
      <sheetData sheetId="9405">
        <row r="1">
          <cell r="J1">
            <v>1.7453292519943295E-2</v>
          </cell>
        </row>
      </sheetData>
      <sheetData sheetId="9406">
        <row r="1">
          <cell r="J1">
            <v>1.7453292519943295E-2</v>
          </cell>
        </row>
      </sheetData>
      <sheetData sheetId="9407">
        <row r="1">
          <cell r="J1">
            <v>1.7453292519943295E-2</v>
          </cell>
        </row>
      </sheetData>
      <sheetData sheetId="9408">
        <row r="1">
          <cell r="J1">
            <v>1.7453292519943295E-2</v>
          </cell>
        </row>
      </sheetData>
      <sheetData sheetId="9409">
        <row r="1">
          <cell r="J1">
            <v>1.7453292519943295E-2</v>
          </cell>
        </row>
      </sheetData>
      <sheetData sheetId="9410">
        <row r="1">
          <cell r="J1">
            <v>1.7453292519943295E-2</v>
          </cell>
        </row>
      </sheetData>
      <sheetData sheetId="9411">
        <row r="1">
          <cell r="J1">
            <v>1.7453292519943295E-2</v>
          </cell>
        </row>
      </sheetData>
      <sheetData sheetId="9412">
        <row r="1">
          <cell r="J1">
            <v>1.7453292519943295E-2</v>
          </cell>
        </row>
      </sheetData>
      <sheetData sheetId="9413">
        <row r="1">
          <cell r="J1">
            <v>1.7453292519943295E-2</v>
          </cell>
        </row>
      </sheetData>
      <sheetData sheetId="9414">
        <row r="1">
          <cell r="J1">
            <v>1.7453292519943295E-2</v>
          </cell>
        </row>
      </sheetData>
      <sheetData sheetId="9415">
        <row r="1">
          <cell r="J1">
            <v>1.7453292519943295E-2</v>
          </cell>
        </row>
      </sheetData>
      <sheetData sheetId="9416">
        <row r="1">
          <cell r="J1">
            <v>1.7453292519943295E-2</v>
          </cell>
        </row>
      </sheetData>
      <sheetData sheetId="9417">
        <row r="1">
          <cell r="J1">
            <v>1.7453292519943295E-2</v>
          </cell>
        </row>
      </sheetData>
      <sheetData sheetId="9418">
        <row r="1">
          <cell r="J1">
            <v>1.7453292519943295E-2</v>
          </cell>
        </row>
      </sheetData>
      <sheetData sheetId="9419">
        <row r="1">
          <cell r="J1">
            <v>1.7453292519943295E-2</v>
          </cell>
        </row>
      </sheetData>
      <sheetData sheetId="9420">
        <row r="1">
          <cell r="J1">
            <v>1.7453292519943295E-2</v>
          </cell>
        </row>
      </sheetData>
      <sheetData sheetId="9421">
        <row r="1">
          <cell r="J1">
            <v>1.7453292519943295E-2</v>
          </cell>
        </row>
      </sheetData>
      <sheetData sheetId="9422">
        <row r="1">
          <cell r="J1">
            <v>1.7453292519943295E-2</v>
          </cell>
        </row>
      </sheetData>
      <sheetData sheetId="9423">
        <row r="1">
          <cell r="J1">
            <v>1.7453292519943295E-2</v>
          </cell>
        </row>
      </sheetData>
      <sheetData sheetId="9424">
        <row r="1">
          <cell r="J1">
            <v>1.7453292519943295E-2</v>
          </cell>
        </row>
      </sheetData>
      <sheetData sheetId="9425">
        <row r="1">
          <cell r="J1">
            <v>1.7453292519943295E-2</v>
          </cell>
        </row>
      </sheetData>
      <sheetData sheetId="9426">
        <row r="1">
          <cell r="J1">
            <v>1.7453292519943295E-2</v>
          </cell>
        </row>
      </sheetData>
      <sheetData sheetId="9427">
        <row r="1">
          <cell r="J1">
            <v>1.7453292519943295E-2</v>
          </cell>
        </row>
      </sheetData>
      <sheetData sheetId="9428">
        <row r="1">
          <cell r="J1">
            <v>1.7453292519943295E-2</v>
          </cell>
        </row>
      </sheetData>
      <sheetData sheetId="9429">
        <row r="1">
          <cell r="J1">
            <v>1.7453292519943295E-2</v>
          </cell>
        </row>
      </sheetData>
      <sheetData sheetId="9430">
        <row r="1">
          <cell r="J1">
            <v>1.7453292519943295E-2</v>
          </cell>
        </row>
      </sheetData>
      <sheetData sheetId="9431">
        <row r="1">
          <cell r="J1">
            <v>1.7453292519943295E-2</v>
          </cell>
        </row>
      </sheetData>
      <sheetData sheetId="9432">
        <row r="1">
          <cell r="J1">
            <v>1.7453292519943295E-2</v>
          </cell>
        </row>
      </sheetData>
      <sheetData sheetId="9433">
        <row r="1">
          <cell r="J1">
            <v>1.7453292519943295E-2</v>
          </cell>
        </row>
      </sheetData>
      <sheetData sheetId="9434">
        <row r="1">
          <cell r="J1">
            <v>1.7453292519943295E-2</v>
          </cell>
        </row>
      </sheetData>
      <sheetData sheetId="9435">
        <row r="1">
          <cell r="J1">
            <v>1.7453292519943295E-2</v>
          </cell>
        </row>
      </sheetData>
      <sheetData sheetId="9436">
        <row r="1">
          <cell r="J1">
            <v>1.7453292519943295E-2</v>
          </cell>
        </row>
      </sheetData>
      <sheetData sheetId="9437">
        <row r="1">
          <cell r="J1">
            <v>1.7453292519943295E-2</v>
          </cell>
        </row>
      </sheetData>
      <sheetData sheetId="9438">
        <row r="1">
          <cell r="J1">
            <v>1.7453292519943295E-2</v>
          </cell>
        </row>
      </sheetData>
      <sheetData sheetId="9439">
        <row r="1">
          <cell r="J1">
            <v>1.7453292519943295E-2</v>
          </cell>
        </row>
      </sheetData>
      <sheetData sheetId="9440">
        <row r="1">
          <cell r="J1">
            <v>1.7453292519943295E-2</v>
          </cell>
        </row>
      </sheetData>
      <sheetData sheetId="9441">
        <row r="1">
          <cell r="J1">
            <v>1.7453292519943295E-2</v>
          </cell>
        </row>
      </sheetData>
      <sheetData sheetId="9442">
        <row r="1">
          <cell r="J1">
            <v>1.7453292519943295E-2</v>
          </cell>
        </row>
      </sheetData>
      <sheetData sheetId="9443">
        <row r="1">
          <cell r="J1">
            <v>1.7453292519943295E-2</v>
          </cell>
        </row>
      </sheetData>
      <sheetData sheetId="9444">
        <row r="1">
          <cell r="J1">
            <v>1.7453292519943295E-2</v>
          </cell>
        </row>
      </sheetData>
      <sheetData sheetId="9445">
        <row r="1">
          <cell r="J1">
            <v>1.7453292519943295E-2</v>
          </cell>
        </row>
      </sheetData>
      <sheetData sheetId="9446">
        <row r="1">
          <cell r="J1">
            <v>1.7453292519943295E-2</v>
          </cell>
        </row>
      </sheetData>
      <sheetData sheetId="9447">
        <row r="1">
          <cell r="J1">
            <v>1.7453292519943295E-2</v>
          </cell>
        </row>
      </sheetData>
      <sheetData sheetId="9448">
        <row r="1">
          <cell r="J1">
            <v>1.7453292519943295E-2</v>
          </cell>
        </row>
      </sheetData>
      <sheetData sheetId="9449">
        <row r="1">
          <cell r="J1">
            <v>1.7453292519943295E-2</v>
          </cell>
        </row>
      </sheetData>
      <sheetData sheetId="9450">
        <row r="1">
          <cell r="J1">
            <v>1.7453292519943295E-2</v>
          </cell>
        </row>
      </sheetData>
      <sheetData sheetId="9451">
        <row r="1">
          <cell r="J1">
            <v>1.7453292519943295E-2</v>
          </cell>
        </row>
      </sheetData>
      <sheetData sheetId="9452">
        <row r="1">
          <cell r="J1">
            <v>1.7453292519943295E-2</v>
          </cell>
        </row>
      </sheetData>
      <sheetData sheetId="9453">
        <row r="1">
          <cell r="J1">
            <v>1.7453292519943295E-2</v>
          </cell>
        </row>
      </sheetData>
      <sheetData sheetId="9454">
        <row r="1">
          <cell r="J1">
            <v>1.7453292519943295E-2</v>
          </cell>
        </row>
      </sheetData>
      <sheetData sheetId="9455">
        <row r="1">
          <cell r="J1">
            <v>1.7453292519943295E-2</v>
          </cell>
        </row>
      </sheetData>
      <sheetData sheetId="9456">
        <row r="1">
          <cell r="J1">
            <v>1.7453292519943295E-2</v>
          </cell>
        </row>
      </sheetData>
      <sheetData sheetId="9457">
        <row r="1">
          <cell r="J1">
            <v>1.7453292519943295E-2</v>
          </cell>
        </row>
      </sheetData>
      <sheetData sheetId="9458">
        <row r="1">
          <cell r="J1">
            <v>1.7453292519943295E-2</v>
          </cell>
        </row>
      </sheetData>
      <sheetData sheetId="9459">
        <row r="1">
          <cell r="J1">
            <v>1.7453292519943295E-2</v>
          </cell>
        </row>
      </sheetData>
      <sheetData sheetId="9460">
        <row r="1">
          <cell r="J1">
            <v>1.7453292519943295E-2</v>
          </cell>
        </row>
      </sheetData>
      <sheetData sheetId="9461">
        <row r="1">
          <cell r="J1">
            <v>1.7453292519943295E-2</v>
          </cell>
        </row>
      </sheetData>
      <sheetData sheetId="9462">
        <row r="1">
          <cell r="J1">
            <v>1.7453292519943295E-2</v>
          </cell>
        </row>
      </sheetData>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row r="2">
          <cell r="B2">
            <v>1</v>
          </cell>
        </row>
      </sheetData>
      <sheetData sheetId="9597">
        <row r="2">
          <cell r="B2">
            <v>1</v>
          </cell>
        </row>
      </sheetData>
      <sheetData sheetId="9598">
        <row r="2">
          <cell r="B2">
            <v>1</v>
          </cell>
        </row>
      </sheetData>
      <sheetData sheetId="9599">
        <row r="2">
          <cell r="B2">
            <v>1</v>
          </cell>
        </row>
      </sheetData>
      <sheetData sheetId="9600">
        <row r="2">
          <cell r="B2">
            <v>1</v>
          </cell>
        </row>
      </sheetData>
      <sheetData sheetId="9601">
        <row r="2">
          <cell r="B2">
            <v>1</v>
          </cell>
        </row>
      </sheetData>
      <sheetData sheetId="9602">
        <row r="2">
          <cell r="B2">
            <v>1</v>
          </cell>
        </row>
      </sheetData>
      <sheetData sheetId="9603">
        <row r="2">
          <cell r="B2">
            <v>1</v>
          </cell>
        </row>
      </sheetData>
      <sheetData sheetId="9604">
        <row r="2">
          <cell r="B2">
            <v>1</v>
          </cell>
        </row>
      </sheetData>
      <sheetData sheetId="9605">
        <row r="2">
          <cell r="B2">
            <v>1</v>
          </cell>
        </row>
      </sheetData>
      <sheetData sheetId="9606">
        <row r="2">
          <cell r="B2">
            <v>1</v>
          </cell>
        </row>
      </sheetData>
      <sheetData sheetId="9607">
        <row r="2">
          <cell r="B2">
            <v>1</v>
          </cell>
        </row>
      </sheetData>
      <sheetData sheetId="9608">
        <row r="2">
          <cell r="B2">
            <v>1</v>
          </cell>
        </row>
      </sheetData>
      <sheetData sheetId="9609">
        <row r="2">
          <cell r="B2">
            <v>1</v>
          </cell>
        </row>
      </sheetData>
      <sheetData sheetId="9610">
        <row r="2">
          <cell r="B2">
            <v>1</v>
          </cell>
        </row>
      </sheetData>
      <sheetData sheetId="9611">
        <row r="2">
          <cell r="B2">
            <v>1</v>
          </cell>
        </row>
      </sheetData>
      <sheetData sheetId="9612">
        <row r="2">
          <cell r="B2">
            <v>1</v>
          </cell>
        </row>
      </sheetData>
      <sheetData sheetId="9613">
        <row r="2">
          <cell r="B2">
            <v>1</v>
          </cell>
        </row>
      </sheetData>
      <sheetData sheetId="9614">
        <row r="2">
          <cell r="B2">
            <v>1</v>
          </cell>
        </row>
      </sheetData>
      <sheetData sheetId="9615">
        <row r="2">
          <cell r="B2">
            <v>1</v>
          </cell>
        </row>
      </sheetData>
      <sheetData sheetId="9616">
        <row r="2">
          <cell r="B2">
            <v>1</v>
          </cell>
        </row>
      </sheetData>
      <sheetData sheetId="9617">
        <row r="2">
          <cell r="B2">
            <v>1</v>
          </cell>
        </row>
      </sheetData>
      <sheetData sheetId="9618">
        <row r="2">
          <cell r="B2">
            <v>1</v>
          </cell>
        </row>
      </sheetData>
      <sheetData sheetId="9619">
        <row r="2">
          <cell r="B2">
            <v>1</v>
          </cell>
        </row>
      </sheetData>
      <sheetData sheetId="9620">
        <row r="2">
          <cell r="B2">
            <v>1</v>
          </cell>
        </row>
      </sheetData>
      <sheetData sheetId="9621">
        <row r="2">
          <cell r="B2">
            <v>1</v>
          </cell>
        </row>
      </sheetData>
      <sheetData sheetId="9622">
        <row r="2">
          <cell r="B2">
            <v>1</v>
          </cell>
        </row>
      </sheetData>
      <sheetData sheetId="9623">
        <row r="2">
          <cell r="B2">
            <v>1</v>
          </cell>
        </row>
      </sheetData>
      <sheetData sheetId="9624">
        <row r="2">
          <cell r="B2">
            <v>1</v>
          </cell>
        </row>
      </sheetData>
      <sheetData sheetId="9625">
        <row r="2">
          <cell r="B2">
            <v>1</v>
          </cell>
        </row>
      </sheetData>
      <sheetData sheetId="9626">
        <row r="2">
          <cell r="B2">
            <v>1</v>
          </cell>
        </row>
      </sheetData>
      <sheetData sheetId="9627">
        <row r="2">
          <cell r="B2">
            <v>1</v>
          </cell>
        </row>
      </sheetData>
      <sheetData sheetId="9628">
        <row r="2">
          <cell r="B2">
            <v>1</v>
          </cell>
        </row>
      </sheetData>
      <sheetData sheetId="9629">
        <row r="2">
          <cell r="B2">
            <v>1</v>
          </cell>
        </row>
      </sheetData>
      <sheetData sheetId="9630">
        <row r="2">
          <cell r="B2">
            <v>1</v>
          </cell>
        </row>
      </sheetData>
      <sheetData sheetId="9631">
        <row r="2">
          <cell r="B2">
            <v>1</v>
          </cell>
        </row>
      </sheetData>
      <sheetData sheetId="9632">
        <row r="2">
          <cell r="B2">
            <v>1</v>
          </cell>
        </row>
      </sheetData>
      <sheetData sheetId="9633">
        <row r="2">
          <cell r="B2">
            <v>1</v>
          </cell>
        </row>
      </sheetData>
      <sheetData sheetId="9634">
        <row r="2">
          <cell r="B2">
            <v>1</v>
          </cell>
        </row>
      </sheetData>
      <sheetData sheetId="9635">
        <row r="2">
          <cell r="B2">
            <v>1</v>
          </cell>
        </row>
      </sheetData>
      <sheetData sheetId="9636">
        <row r="2">
          <cell r="B2">
            <v>1</v>
          </cell>
        </row>
      </sheetData>
      <sheetData sheetId="9637">
        <row r="2">
          <cell r="B2">
            <v>1</v>
          </cell>
        </row>
      </sheetData>
      <sheetData sheetId="9638">
        <row r="2">
          <cell r="B2">
            <v>1</v>
          </cell>
        </row>
      </sheetData>
      <sheetData sheetId="9639">
        <row r="2">
          <cell r="B2">
            <v>1</v>
          </cell>
        </row>
      </sheetData>
      <sheetData sheetId="9640">
        <row r="2">
          <cell r="B2">
            <v>1</v>
          </cell>
        </row>
      </sheetData>
      <sheetData sheetId="9641">
        <row r="2">
          <cell r="B2">
            <v>1</v>
          </cell>
        </row>
      </sheetData>
      <sheetData sheetId="9642">
        <row r="2">
          <cell r="B2">
            <v>1</v>
          </cell>
        </row>
      </sheetData>
      <sheetData sheetId="9643">
        <row r="2">
          <cell r="B2">
            <v>1</v>
          </cell>
        </row>
      </sheetData>
      <sheetData sheetId="9644">
        <row r="2">
          <cell r="B2">
            <v>1</v>
          </cell>
        </row>
      </sheetData>
      <sheetData sheetId="9645">
        <row r="2">
          <cell r="B2">
            <v>1</v>
          </cell>
        </row>
      </sheetData>
      <sheetData sheetId="9646">
        <row r="2">
          <cell r="B2">
            <v>1</v>
          </cell>
        </row>
      </sheetData>
      <sheetData sheetId="9647">
        <row r="2">
          <cell r="B2">
            <v>1</v>
          </cell>
        </row>
      </sheetData>
      <sheetData sheetId="9648">
        <row r="2">
          <cell r="B2">
            <v>1</v>
          </cell>
        </row>
      </sheetData>
      <sheetData sheetId="9649">
        <row r="2">
          <cell r="B2">
            <v>1</v>
          </cell>
        </row>
      </sheetData>
      <sheetData sheetId="9650">
        <row r="2">
          <cell r="B2">
            <v>1</v>
          </cell>
        </row>
      </sheetData>
      <sheetData sheetId="9651">
        <row r="2">
          <cell r="B2">
            <v>1</v>
          </cell>
        </row>
      </sheetData>
      <sheetData sheetId="9652">
        <row r="2">
          <cell r="B2">
            <v>1</v>
          </cell>
        </row>
      </sheetData>
      <sheetData sheetId="9653">
        <row r="2">
          <cell r="B2">
            <v>1</v>
          </cell>
        </row>
      </sheetData>
      <sheetData sheetId="9654">
        <row r="2">
          <cell r="B2">
            <v>1</v>
          </cell>
        </row>
      </sheetData>
      <sheetData sheetId="9655">
        <row r="2">
          <cell r="B2">
            <v>1</v>
          </cell>
        </row>
      </sheetData>
      <sheetData sheetId="9656">
        <row r="2">
          <cell r="B2">
            <v>1</v>
          </cell>
        </row>
      </sheetData>
      <sheetData sheetId="9657">
        <row r="2">
          <cell r="B2">
            <v>1</v>
          </cell>
        </row>
      </sheetData>
      <sheetData sheetId="9658">
        <row r="2">
          <cell r="B2">
            <v>1</v>
          </cell>
        </row>
      </sheetData>
      <sheetData sheetId="9659">
        <row r="2">
          <cell r="B2">
            <v>1</v>
          </cell>
        </row>
      </sheetData>
      <sheetData sheetId="9660">
        <row r="2">
          <cell r="B2">
            <v>1</v>
          </cell>
        </row>
      </sheetData>
      <sheetData sheetId="9661">
        <row r="2">
          <cell r="B2">
            <v>1</v>
          </cell>
        </row>
      </sheetData>
      <sheetData sheetId="9662">
        <row r="2">
          <cell r="B2">
            <v>1</v>
          </cell>
        </row>
      </sheetData>
      <sheetData sheetId="9663">
        <row r="2">
          <cell r="B2">
            <v>1</v>
          </cell>
        </row>
      </sheetData>
      <sheetData sheetId="9664">
        <row r="2">
          <cell r="B2">
            <v>1</v>
          </cell>
        </row>
      </sheetData>
      <sheetData sheetId="9665">
        <row r="2">
          <cell r="B2">
            <v>1</v>
          </cell>
        </row>
      </sheetData>
      <sheetData sheetId="9666">
        <row r="2">
          <cell r="B2">
            <v>1</v>
          </cell>
        </row>
      </sheetData>
      <sheetData sheetId="9667">
        <row r="2">
          <cell r="B2">
            <v>1</v>
          </cell>
        </row>
      </sheetData>
      <sheetData sheetId="9668">
        <row r="2">
          <cell r="B2">
            <v>1</v>
          </cell>
        </row>
      </sheetData>
      <sheetData sheetId="9669">
        <row r="2">
          <cell r="B2">
            <v>1</v>
          </cell>
        </row>
      </sheetData>
      <sheetData sheetId="9670">
        <row r="2">
          <cell r="B2">
            <v>1</v>
          </cell>
        </row>
      </sheetData>
      <sheetData sheetId="9671">
        <row r="2">
          <cell r="B2">
            <v>1</v>
          </cell>
        </row>
      </sheetData>
      <sheetData sheetId="9672">
        <row r="2">
          <cell r="B2">
            <v>1</v>
          </cell>
        </row>
      </sheetData>
      <sheetData sheetId="9673">
        <row r="2">
          <cell r="B2">
            <v>1</v>
          </cell>
        </row>
      </sheetData>
      <sheetData sheetId="9674">
        <row r="2">
          <cell r="B2">
            <v>1</v>
          </cell>
        </row>
      </sheetData>
      <sheetData sheetId="9675">
        <row r="2">
          <cell r="B2">
            <v>1</v>
          </cell>
        </row>
      </sheetData>
      <sheetData sheetId="9676">
        <row r="2">
          <cell r="B2">
            <v>1</v>
          </cell>
        </row>
      </sheetData>
      <sheetData sheetId="9677">
        <row r="2">
          <cell r="B2">
            <v>1</v>
          </cell>
        </row>
      </sheetData>
      <sheetData sheetId="9678">
        <row r="2">
          <cell r="B2">
            <v>1</v>
          </cell>
        </row>
      </sheetData>
      <sheetData sheetId="9679">
        <row r="2">
          <cell r="B2">
            <v>1</v>
          </cell>
        </row>
      </sheetData>
      <sheetData sheetId="9680">
        <row r="2">
          <cell r="B2">
            <v>1</v>
          </cell>
        </row>
      </sheetData>
      <sheetData sheetId="9681">
        <row r="2">
          <cell r="B2">
            <v>1</v>
          </cell>
        </row>
      </sheetData>
      <sheetData sheetId="9682">
        <row r="2">
          <cell r="B2">
            <v>1</v>
          </cell>
        </row>
      </sheetData>
      <sheetData sheetId="9683">
        <row r="2">
          <cell r="B2">
            <v>1</v>
          </cell>
        </row>
      </sheetData>
      <sheetData sheetId="9684">
        <row r="2">
          <cell r="B2">
            <v>1</v>
          </cell>
        </row>
      </sheetData>
      <sheetData sheetId="9685">
        <row r="2">
          <cell r="B2">
            <v>1</v>
          </cell>
        </row>
      </sheetData>
      <sheetData sheetId="9686">
        <row r="2">
          <cell r="B2">
            <v>1</v>
          </cell>
        </row>
      </sheetData>
      <sheetData sheetId="9687">
        <row r="2">
          <cell r="B2">
            <v>1</v>
          </cell>
        </row>
      </sheetData>
      <sheetData sheetId="9688">
        <row r="2">
          <cell r="B2">
            <v>1</v>
          </cell>
        </row>
      </sheetData>
      <sheetData sheetId="9689">
        <row r="2">
          <cell r="B2">
            <v>1</v>
          </cell>
        </row>
      </sheetData>
      <sheetData sheetId="9690">
        <row r="2">
          <cell r="B2">
            <v>1</v>
          </cell>
        </row>
      </sheetData>
      <sheetData sheetId="9691">
        <row r="2">
          <cell r="B2">
            <v>1</v>
          </cell>
        </row>
      </sheetData>
      <sheetData sheetId="9692">
        <row r="2">
          <cell r="B2">
            <v>1</v>
          </cell>
        </row>
      </sheetData>
      <sheetData sheetId="9693">
        <row r="2">
          <cell r="B2">
            <v>1</v>
          </cell>
        </row>
      </sheetData>
      <sheetData sheetId="9694">
        <row r="2">
          <cell r="B2">
            <v>1</v>
          </cell>
        </row>
      </sheetData>
      <sheetData sheetId="9695">
        <row r="2">
          <cell r="B2">
            <v>1</v>
          </cell>
        </row>
      </sheetData>
      <sheetData sheetId="9696">
        <row r="2">
          <cell r="B2">
            <v>1</v>
          </cell>
        </row>
      </sheetData>
      <sheetData sheetId="9697">
        <row r="2">
          <cell r="B2">
            <v>1</v>
          </cell>
        </row>
      </sheetData>
      <sheetData sheetId="9698">
        <row r="2">
          <cell r="B2">
            <v>1</v>
          </cell>
        </row>
      </sheetData>
      <sheetData sheetId="9699">
        <row r="2">
          <cell r="B2">
            <v>1</v>
          </cell>
        </row>
      </sheetData>
      <sheetData sheetId="9700">
        <row r="2">
          <cell r="B2">
            <v>1</v>
          </cell>
        </row>
      </sheetData>
      <sheetData sheetId="9701">
        <row r="2">
          <cell r="B2">
            <v>1</v>
          </cell>
        </row>
      </sheetData>
      <sheetData sheetId="9702">
        <row r="2">
          <cell r="B2">
            <v>1</v>
          </cell>
        </row>
      </sheetData>
      <sheetData sheetId="9703">
        <row r="2">
          <cell r="B2">
            <v>1</v>
          </cell>
        </row>
      </sheetData>
      <sheetData sheetId="9704">
        <row r="2">
          <cell r="B2">
            <v>1</v>
          </cell>
        </row>
      </sheetData>
      <sheetData sheetId="9705">
        <row r="2">
          <cell r="B2">
            <v>1</v>
          </cell>
        </row>
      </sheetData>
      <sheetData sheetId="9706">
        <row r="2">
          <cell r="B2">
            <v>1</v>
          </cell>
        </row>
      </sheetData>
      <sheetData sheetId="9707">
        <row r="2">
          <cell r="B2">
            <v>1</v>
          </cell>
        </row>
      </sheetData>
      <sheetData sheetId="9708">
        <row r="2">
          <cell r="B2">
            <v>1</v>
          </cell>
        </row>
      </sheetData>
      <sheetData sheetId="9709">
        <row r="2">
          <cell r="B2">
            <v>1</v>
          </cell>
        </row>
      </sheetData>
      <sheetData sheetId="9710">
        <row r="2">
          <cell r="B2">
            <v>1</v>
          </cell>
        </row>
      </sheetData>
      <sheetData sheetId="9711">
        <row r="2">
          <cell r="B2">
            <v>1</v>
          </cell>
        </row>
      </sheetData>
      <sheetData sheetId="9712">
        <row r="2">
          <cell r="B2">
            <v>1</v>
          </cell>
        </row>
      </sheetData>
      <sheetData sheetId="9713">
        <row r="2">
          <cell r="B2">
            <v>1</v>
          </cell>
        </row>
      </sheetData>
      <sheetData sheetId="9714">
        <row r="2">
          <cell r="B2">
            <v>1</v>
          </cell>
        </row>
      </sheetData>
      <sheetData sheetId="9715">
        <row r="2">
          <cell r="B2">
            <v>1</v>
          </cell>
        </row>
      </sheetData>
      <sheetData sheetId="9716">
        <row r="2">
          <cell r="B2">
            <v>1</v>
          </cell>
        </row>
      </sheetData>
      <sheetData sheetId="9717">
        <row r="2">
          <cell r="B2">
            <v>1</v>
          </cell>
        </row>
      </sheetData>
      <sheetData sheetId="9718">
        <row r="2">
          <cell r="B2">
            <v>1</v>
          </cell>
        </row>
      </sheetData>
      <sheetData sheetId="9719">
        <row r="2">
          <cell r="B2">
            <v>1</v>
          </cell>
        </row>
      </sheetData>
      <sheetData sheetId="9720">
        <row r="2">
          <cell r="B2">
            <v>1</v>
          </cell>
        </row>
      </sheetData>
      <sheetData sheetId="9721">
        <row r="2">
          <cell r="B2">
            <v>1</v>
          </cell>
        </row>
      </sheetData>
      <sheetData sheetId="9722">
        <row r="2">
          <cell r="B2">
            <v>1</v>
          </cell>
        </row>
      </sheetData>
      <sheetData sheetId="9723">
        <row r="2">
          <cell r="B2">
            <v>1</v>
          </cell>
        </row>
      </sheetData>
      <sheetData sheetId="9724">
        <row r="2">
          <cell r="B2">
            <v>1</v>
          </cell>
        </row>
      </sheetData>
      <sheetData sheetId="9725">
        <row r="2">
          <cell r="B2">
            <v>1</v>
          </cell>
        </row>
      </sheetData>
      <sheetData sheetId="9726">
        <row r="2">
          <cell r="B2">
            <v>1</v>
          </cell>
        </row>
      </sheetData>
      <sheetData sheetId="9727">
        <row r="2">
          <cell r="B2">
            <v>1</v>
          </cell>
        </row>
      </sheetData>
      <sheetData sheetId="9728">
        <row r="2">
          <cell r="B2">
            <v>1</v>
          </cell>
        </row>
      </sheetData>
      <sheetData sheetId="9729">
        <row r="2">
          <cell r="B2">
            <v>1</v>
          </cell>
        </row>
      </sheetData>
      <sheetData sheetId="9730">
        <row r="2">
          <cell r="B2">
            <v>1</v>
          </cell>
        </row>
      </sheetData>
      <sheetData sheetId="9731">
        <row r="2">
          <cell r="B2">
            <v>1</v>
          </cell>
        </row>
      </sheetData>
      <sheetData sheetId="9732">
        <row r="2">
          <cell r="B2">
            <v>1</v>
          </cell>
        </row>
      </sheetData>
      <sheetData sheetId="9733">
        <row r="2">
          <cell r="B2">
            <v>1</v>
          </cell>
        </row>
      </sheetData>
      <sheetData sheetId="9734">
        <row r="2">
          <cell r="B2">
            <v>1</v>
          </cell>
        </row>
      </sheetData>
      <sheetData sheetId="9735">
        <row r="2">
          <cell r="B2">
            <v>1</v>
          </cell>
        </row>
      </sheetData>
      <sheetData sheetId="9736">
        <row r="2">
          <cell r="B2">
            <v>1</v>
          </cell>
        </row>
      </sheetData>
      <sheetData sheetId="9737">
        <row r="2">
          <cell r="B2">
            <v>1</v>
          </cell>
        </row>
      </sheetData>
      <sheetData sheetId="9738">
        <row r="2">
          <cell r="B2">
            <v>1</v>
          </cell>
        </row>
      </sheetData>
      <sheetData sheetId="9739">
        <row r="2">
          <cell r="B2">
            <v>1</v>
          </cell>
        </row>
      </sheetData>
      <sheetData sheetId="9740">
        <row r="2">
          <cell r="B2">
            <v>1</v>
          </cell>
        </row>
      </sheetData>
      <sheetData sheetId="9741">
        <row r="2">
          <cell r="B2">
            <v>1</v>
          </cell>
        </row>
      </sheetData>
      <sheetData sheetId="9742">
        <row r="2">
          <cell r="B2">
            <v>1</v>
          </cell>
        </row>
      </sheetData>
      <sheetData sheetId="9743">
        <row r="2">
          <cell r="B2">
            <v>1</v>
          </cell>
        </row>
      </sheetData>
      <sheetData sheetId="9744">
        <row r="2">
          <cell r="B2">
            <v>1</v>
          </cell>
        </row>
      </sheetData>
      <sheetData sheetId="9745">
        <row r="2">
          <cell r="B2">
            <v>1</v>
          </cell>
        </row>
      </sheetData>
      <sheetData sheetId="9746">
        <row r="2">
          <cell r="B2">
            <v>1</v>
          </cell>
        </row>
      </sheetData>
      <sheetData sheetId="9747">
        <row r="2">
          <cell r="B2">
            <v>1</v>
          </cell>
        </row>
      </sheetData>
      <sheetData sheetId="9748">
        <row r="2">
          <cell r="B2">
            <v>1</v>
          </cell>
        </row>
      </sheetData>
      <sheetData sheetId="9749">
        <row r="2">
          <cell r="B2">
            <v>1</v>
          </cell>
        </row>
      </sheetData>
      <sheetData sheetId="9750">
        <row r="2">
          <cell r="B2">
            <v>1</v>
          </cell>
        </row>
      </sheetData>
      <sheetData sheetId="9751">
        <row r="2">
          <cell r="B2">
            <v>1</v>
          </cell>
        </row>
      </sheetData>
      <sheetData sheetId="9752">
        <row r="2">
          <cell r="B2">
            <v>1</v>
          </cell>
        </row>
      </sheetData>
      <sheetData sheetId="9753">
        <row r="2">
          <cell r="B2">
            <v>1</v>
          </cell>
        </row>
      </sheetData>
      <sheetData sheetId="9754">
        <row r="2">
          <cell r="B2">
            <v>1</v>
          </cell>
        </row>
      </sheetData>
      <sheetData sheetId="9755">
        <row r="2">
          <cell r="B2">
            <v>1</v>
          </cell>
        </row>
      </sheetData>
      <sheetData sheetId="9756">
        <row r="2">
          <cell r="B2">
            <v>1</v>
          </cell>
        </row>
      </sheetData>
      <sheetData sheetId="9757">
        <row r="2">
          <cell r="B2">
            <v>1</v>
          </cell>
        </row>
      </sheetData>
      <sheetData sheetId="9758">
        <row r="2">
          <cell r="B2">
            <v>1</v>
          </cell>
        </row>
      </sheetData>
      <sheetData sheetId="9759">
        <row r="2">
          <cell r="B2">
            <v>1</v>
          </cell>
        </row>
      </sheetData>
      <sheetData sheetId="9760">
        <row r="2">
          <cell r="B2">
            <v>1</v>
          </cell>
        </row>
      </sheetData>
      <sheetData sheetId="9761">
        <row r="2">
          <cell r="B2">
            <v>1</v>
          </cell>
        </row>
      </sheetData>
      <sheetData sheetId="9762">
        <row r="2">
          <cell r="B2">
            <v>1</v>
          </cell>
        </row>
      </sheetData>
      <sheetData sheetId="9763">
        <row r="2">
          <cell r="B2">
            <v>1</v>
          </cell>
        </row>
      </sheetData>
      <sheetData sheetId="9764">
        <row r="2">
          <cell r="B2">
            <v>1</v>
          </cell>
        </row>
      </sheetData>
      <sheetData sheetId="9765">
        <row r="2">
          <cell r="B2">
            <v>1</v>
          </cell>
        </row>
      </sheetData>
      <sheetData sheetId="9766">
        <row r="2">
          <cell r="B2">
            <v>1</v>
          </cell>
        </row>
      </sheetData>
      <sheetData sheetId="9767">
        <row r="2">
          <cell r="B2">
            <v>1</v>
          </cell>
        </row>
      </sheetData>
      <sheetData sheetId="9768">
        <row r="2">
          <cell r="B2">
            <v>1</v>
          </cell>
        </row>
      </sheetData>
      <sheetData sheetId="9769">
        <row r="2">
          <cell r="B2">
            <v>1</v>
          </cell>
        </row>
      </sheetData>
      <sheetData sheetId="9770">
        <row r="2">
          <cell r="B2">
            <v>1</v>
          </cell>
        </row>
      </sheetData>
      <sheetData sheetId="9771">
        <row r="2">
          <cell r="B2">
            <v>1</v>
          </cell>
        </row>
      </sheetData>
      <sheetData sheetId="9772">
        <row r="2">
          <cell r="B2">
            <v>1</v>
          </cell>
        </row>
      </sheetData>
      <sheetData sheetId="9773">
        <row r="2">
          <cell r="B2">
            <v>1</v>
          </cell>
        </row>
      </sheetData>
      <sheetData sheetId="9774">
        <row r="2">
          <cell r="B2">
            <v>1</v>
          </cell>
        </row>
      </sheetData>
      <sheetData sheetId="9775">
        <row r="2">
          <cell r="B2">
            <v>1</v>
          </cell>
        </row>
      </sheetData>
      <sheetData sheetId="9776">
        <row r="2">
          <cell r="B2">
            <v>1</v>
          </cell>
        </row>
      </sheetData>
      <sheetData sheetId="9777">
        <row r="2">
          <cell r="B2">
            <v>1</v>
          </cell>
        </row>
      </sheetData>
      <sheetData sheetId="9778">
        <row r="2">
          <cell r="B2">
            <v>1</v>
          </cell>
        </row>
      </sheetData>
      <sheetData sheetId="9779">
        <row r="2">
          <cell r="B2">
            <v>1</v>
          </cell>
        </row>
      </sheetData>
      <sheetData sheetId="9780">
        <row r="2">
          <cell r="B2">
            <v>1</v>
          </cell>
        </row>
      </sheetData>
      <sheetData sheetId="9781">
        <row r="2">
          <cell r="B2">
            <v>1</v>
          </cell>
        </row>
      </sheetData>
      <sheetData sheetId="9782">
        <row r="2">
          <cell r="B2">
            <v>1</v>
          </cell>
        </row>
      </sheetData>
      <sheetData sheetId="9783">
        <row r="2">
          <cell r="B2">
            <v>1</v>
          </cell>
        </row>
      </sheetData>
      <sheetData sheetId="9784">
        <row r="2">
          <cell r="B2">
            <v>1</v>
          </cell>
        </row>
      </sheetData>
      <sheetData sheetId="9785">
        <row r="2">
          <cell r="B2">
            <v>1</v>
          </cell>
        </row>
      </sheetData>
      <sheetData sheetId="9786">
        <row r="1">
          <cell r="J1">
            <v>1.7453292519943295E-2</v>
          </cell>
        </row>
      </sheetData>
      <sheetData sheetId="9787">
        <row r="1">
          <cell r="J1">
            <v>1.7453292519943295E-2</v>
          </cell>
        </row>
      </sheetData>
      <sheetData sheetId="9788">
        <row r="2">
          <cell r="B2">
            <v>1</v>
          </cell>
        </row>
      </sheetData>
      <sheetData sheetId="9789">
        <row r="2">
          <cell r="B2">
            <v>1</v>
          </cell>
        </row>
      </sheetData>
      <sheetData sheetId="9790">
        <row r="1">
          <cell r="J1">
            <v>1.7453292519943295E-2</v>
          </cell>
        </row>
      </sheetData>
      <sheetData sheetId="9791">
        <row r="1">
          <cell r="J1">
            <v>1.7453292519943295E-2</v>
          </cell>
        </row>
      </sheetData>
      <sheetData sheetId="9792">
        <row r="2">
          <cell r="B2">
            <v>1</v>
          </cell>
        </row>
      </sheetData>
      <sheetData sheetId="9793">
        <row r="1">
          <cell r="J1">
            <v>1.7453292519943295E-2</v>
          </cell>
        </row>
      </sheetData>
      <sheetData sheetId="9794">
        <row r="1">
          <cell r="J1">
            <v>1.7453292519943295E-2</v>
          </cell>
        </row>
      </sheetData>
      <sheetData sheetId="9795">
        <row r="2">
          <cell r="B2">
            <v>1</v>
          </cell>
        </row>
      </sheetData>
      <sheetData sheetId="9796">
        <row r="2">
          <cell r="B2">
            <v>1</v>
          </cell>
        </row>
      </sheetData>
      <sheetData sheetId="9797">
        <row r="1">
          <cell r="J1">
            <v>1.7453292519943295E-2</v>
          </cell>
        </row>
      </sheetData>
      <sheetData sheetId="9798">
        <row r="1">
          <cell r="J1">
            <v>1.7453292519943295E-2</v>
          </cell>
        </row>
      </sheetData>
      <sheetData sheetId="9799">
        <row r="1">
          <cell r="J1">
            <v>1.7453292519943295E-2</v>
          </cell>
        </row>
      </sheetData>
      <sheetData sheetId="9800">
        <row r="2">
          <cell r="B2">
            <v>1</v>
          </cell>
        </row>
      </sheetData>
      <sheetData sheetId="9801">
        <row r="2">
          <cell r="B2">
            <v>1</v>
          </cell>
        </row>
      </sheetData>
      <sheetData sheetId="9802">
        <row r="1">
          <cell r="J1">
            <v>1.7453292519943295E-2</v>
          </cell>
        </row>
      </sheetData>
      <sheetData sheetId="9803">
        <row r="1">
          <cell r="J1">
            <v>1.7453292519943295E-2</v>
          </cell>
        </row>
      </sheetData>
      <sheetData sheetId="9804">
        <row r="1">
          <cell r="J1">
            <v>1.7453292519943295E-2</v>
          </cell>
        </row>
      </sheetData>
      <sheetData sheetId="9805">
        <row r="1">
          <cell r="J1">
            <v>1.7453292519943295E-2</v>
          </cell>
        </row>
      </sheetData>
      <sheetData sheetId="9806">
        <row r="1">
          <cell r="J1">
            <v>1.7453292519943295E-2</v>
          </cell>
        </row>
      </sheetData>
      <sheetData sheetId="9807">
        <row r="2">
          <cell r="B2">
            <v>1</v>
          </cell>
        </row>
      </sheetData>
      <sheetData sheetId="9808">
        <row r="1">
          <cell r="J1">
            <v>1.7453292519943295E-2</v>
          </cell>
        </row>
      </sheetData>
      <sheetData sheetId="9809">
        <row r="1">
          <cell r="J1">
            <v>1.7453292519943295E-2</v>
          </cell>
        </row>
      </sheetData>
      <sheetData sheetId="9810">
        <row r="1">
          <cell r="J1">
            <v>1.7453292519943295E-2</v>
          </cell>
        </row>
      </sheetData>
      <sheetData sheetId="9811">
        <row r="1">
          <cell r="J1">
            <v>1.7453292519943295E-2</v>
          </cell>
        </row>
      </sheetData>
      <sheetData sheetId="9812">
        <row r="1">
          <cell r="J1">
            <v>1.7453292519943295E-2</v>
          </cell>
        </row>
      </sheetData>
      <sheetData sheetId="9813">
        <row r="1">
          <cell r="J1">
            <v>1.7453292519943295E-2</v>
          </cell>
        </row>
      </sheetData>
      <sheetData sheetId="9814">
        <row r="1">
          <cell r="J1">
            <v>1.7453292519943295E-2</v>
          </cell>
        </row>
      </sheetData>
      <sheetData sheetId="9815">
        <row r="1">
          <cell r="J1">
            <v>1.7453292519943295E-2</v>
          </cell>
        </row>
      </sheetData>
      <sheetData sheetId="9816">
        <row r="1">
          <cell r="J1">
            <v>1.7453292519943295E-2</v>
          </cell>
        </row>
      </sheetData>
      <sheetData sheetId="9817">
        <row r="1">
          <cell r="J1">
            <v>1.7453292519943295E-2</v>
          </cell>
        </row>
      </sheetData>
      <sheetData sheetId="9818">
        <row r="2">
          <cell r="B2">
            <v>1</v>
          </cell>
        </row>
      </sheetData>
      <sheetData sheetId="9819">
        <row r="2">
          <cell r="B2">
            <v>1</v>
          </cell>
        </row>
      </sheetData>
      <sheetData sheetId="9820">
        <row r="1">
          <cell r="J1">
            <v>1.7453292519943295E-2</v>
          </cell>
        </row>
      </sheetData>
      <sheetData sheetId="9821">
        <row r="1">
          <cell r="J1">
            <v>1.7453292519943295E-2</v>
          </cell>
        </row>
      </sheetData>
      <sheetData sheetId="9822">
        <row r="2">
          <cell r="B2">
            <v>1</v>
          </cell>
        </row>
      </sheetData>
      <sheetData sheetId="9823">
        <row r="2">
          <cell r="B2">
            <v>1</v>
          </cell>
        </row>
      </sheetData>
      <sheetData sheetId="9824">
        <row r="2">
          <cell r="B2">
            <v>1</v>
          </cell>
        </row>
      </sheetData>
      <sheetData sheetId="9825">
        <row r="2">
          <cell r="B2">
            <v>1</v>
          </cell>
        </row>
      </sheetData>
      <sheetData sheetId="9826">
        <row r="2">
          <cell r="B2">
            <v>1</v>
          </cell>
        </row>
      </sheetData>
      <sheetData sheetId="9827">
        <row r="2">
          <cell r="B2">
            <v>1</v>
          </cell>
        </row>
      </sheetData>
      <sheetData sheetId="9828">
        <row r="2">
          <cell r="B2">
            <v>1</v>
          </cell>
        </row>
      </sheetData>
      <sheetData sheetId="9829">
        <row r="2">
          <cell r="B2">
            <v>1</v>
          </cell>
        </row>
      </sheetData>
      <sheetData sheetId="9830">
        <row r="2">
          <cell r="B2">
            <v>1</v>
          </cell>
        </row>
      </sheetData>
      <sheetData sheetId="9831">
        <row r="2">
          <cell r="B2">
            <v>1</v>
          </cell>
        </row>
      </sheetData>
      <sheetData sheetId="9832">
        <row r="2">
          <cell r="B2">
            <v>1</v>
          </cell>
        </row>
      </sheetData>
      <sheetData sheetId="9833">
        <row r="2">
          <cell r="B2">
            <v>1</v>
          </cell>
        </row>
      </sheetData>
      <sheetData sheetId="9834">
        <row r="2">
          <cell r="B2">
            <v>1</v>
          </cell>
        </row>
      </sheetData>
      <sheetData sheetId="9835">
        <row r="2">
          <cell r="B2">
            <v>1</v>
          </cell>
        </row>
      </sheetData>
      <sheetData sheetId="9836">
        <row r="2">
          <cell r="B2">
            <v>1</v>
          </cell>
        </row>
      </sheetData>
      <sheetData sheetId="9837">
        <row r="2">
          <cell r="B2">
            <v>1</v>
          </cell>
        </row>
      </sheetData>
      <sheetData sheetId="9838">
        <row r="2">
          <cell r="B2">
            <v>1</v>
          </cell>
        </row>
      </sheetData>
      <sheetData sheetId="9839">
        <row r="2">
          <cell r="B2">
            <v>1</v>
          </cell>
        </row>
      </sheetData>
      <sheetData sheetId="9840">
        <row r="2">
          <cell r="B2">
            <v>1</v>
          </cell>
        </row>
      </sheetData>
      <sheetData sheetId="9841">
        <row r="2">
          <cell r="B2">
            <v>1</v>
          </cell>
        </row>
      </sheetData>
      <sheetData sheetId="9842">
        <row r="2">
          <cell r="B2">
            <v>1</v>
          </cell>
        </row>
      </sheetData>
      <sheetData sheetId="9843">
        <row r="2">
          <cell r="B2">
            <v>1</v>
          </cell>
        </row>
      </sheetData>
      <sheetData sheetId="9844">
        <row r="2">
          <cell r="B2">
            <v>1</v>
          </cell>
        </row>
      </sheetData>
      <sheetData sheetId="9845">
        <row r="2">
          <cell r="B2">
            <v>1</v>
          </cell>
        </row>
      </sheetData>
      <sheetData sheetId="9846">
        <row r="2">
          <cell r="B2">
            <v>1</v>
          </cell>
        </row>
      </sheetData>
      <sheetData sheetId="9847">
        <row r="2">
          <cell r="B2">
            <v>1</v>
          </cell>
        </row>
      </sheetData>
      <sheetData sheetId="9848">
        <row r="2">
          <cell r="B2">
            <v>1</v>
          </cell>
        </row>
      </sheetData>
      <sheetData sheetId="9849">
        <row r="2">
          <cell r="B2">
            <v>1</v>
          </cell>
        </row>
      </sheetData>
      <sheetData sheetId="9850">
        <row r="2">
          <cell r="B2">
            <v>1</v>
          </cell>
        </row>
      </sheetData>
      <sheetData sheetId="9851">
        <row r="2">
          <cell r="B2">
            <v>1</v>
          </cell>
        </row>
      </sheetData>
      <sheetData sheetId="9852">
        <row r="2">
          <cell r="B2">
            <v>1</v>
          </cell>
        </row>
      </sheetData>
      <sheetData sheetId="9853">
        <row r="2">
          <cell r="B2">
            <v>1</v>
          </cell>
        </row>
      </sheetData>
      <sheetData sheetId="9854">
        <row r="2">
          <cell r="B2">
            <v>1</v>
          </cell>
        </row>
      </sheetData>
      <sheetData sheetId="9855">
        <row r="2">
          <cell r="B2">
            <v>1</v>
          </cell>
        </row>
      </sheetData>
      <sheetData sheetId="9856">
        <row r="2">
          <cell r="B2">
            <v>1</v>
          </cell>
        </row>
      </sheetData>
      <sheetData sheetId="9857">
        <row r="2">
          <cell r="B2">
            <v>1</v>
          </cell>
        </row>
      </sheetData>
      <sheetData sheetId="9858">
        <row r="2">
          <cell r="B2">
            <v>1</v>
          </cell>
        </row>
      </sheetData>
      <sheetData sheetId="9859">
        <row r="2">
          <cell r="B2">
            <v>1</v>
          </cell>
        </row>
      </sheetData>
      <sheetData sheetId="9860">
        <row r="2">
          <cell r="B2">
            <v>1</v>
          </cell>
        </row>
      </sheetData>
      <sheetData sheetId="9861">
        <row r="2">
          <cell r="B2">
            <v>1</v>
          </cell>
        </row>
      </sheetData>
      <sheetData sheetId="9862">
        <row r="2">
          <cell r="B2">
            <v>1</v>
          </cell>
        </row>
      </sheetData>
      <sheetData sheetId="9863">
        <row r="2">
          <cell r="B2">
            <v>1</v>
          </cell>
        </row>
      </sheetData>
      <sheetData sheetId="9864">
        <row r="2">
          <cell r="B2">
            <v>1</v>
          </cell>
        </row>
      </sheetData>
      <sheetData sheetId="9865">
        <row r="2">
          <cell r="B2">
            <v>1</v>
          </cell>
        </row>
      </sheetData>
      <sheetData sheetId="9866">
        <row r="2">
          <cell r="B2">
            <v>1</v>
          </cell>
        </row>
      </sheetData>
      <sheetData sheetId="9867">
        <row r="2">
          <cell r="B2">
            <v>1</v>
          </cell>
        </row>
      </sheetData>
      <sheetData sheetId="9868">
        <row r="2">
          <cell r="B2">
            <v>1</v>
          </cell>
        </row>
      </sheetData>
      <sheetData sheetId="9869">
        <row r="2">
          <cell r="B2">
            <v>1</v>
          </cell>
        </row>
      </sheetData>
      <sheetData sheetId="9870">
        <row r="2">
          <cell r="B2">
            <v>1</v>
          </cell>
        </row>
      </sheetData>
      <sheetData sheetId="9871">
        <row r="2">
          <cell r="B2">
            <v>1</v>
          </cell>
        </row>
      </sheetData>
      <sheetData sheetId="9872">
        <row r="1">
          <cell r="J1">
            <v>1.7453292519943295E-2</v>
          </cell>
        </row>
      </sheetData>
      <sheetData sheetId="9873">
        <row r="2">
          <cell r="B2">
            <v>1</v>
          </cell>
        </row>
      </sheetData>
      <sheetData sheetId="9874">
        <row r="2">
          <cell r="B2">
            <v>1</v>
          </cell>
        </row>
      </sheetData>
      <sheetData sheetId="9875">
        <row r="2">
          <cell r="B2">
            <v>1</v>
          </cell>
        </row>
      </sheetData>
      <sheetData sheetId="9876">
        <row r="2">
          <cell r="B2">
            <v>1</v>
          </cell>
        </row>
      </sheetData>
      <sheetData sheetId="9877">
        <row r="2">
          <cell r="B2">
            <v>1</v>
          </cell>
        </row>
      </sheetData>
      <sheetData sheetId="9878">
        <row r="2">
          <cell r="B2">
            <v>1</v>
          </cell>
        </row>
      </sheetData>
      <sheetData sheetId="9879">
        <row r="2">
          <cell r="B2">
            <v>1</v>
          </cell>
        </row>
      </sheetData>
      <sheetData sheetId="9880">
        <row r="2">
          <cell r="B2">
            <v>1</v>
          </cell>
        </row>
      </sheetData>
      <sheetData sheetId="9881">
        <row r="2">
          <cell r="B2">
            <v>1</v>
          </cell>
        </row>
      </sheetData>
      <sheetData sheetId="9882">
        <row r="2">
          <cell r="B2">
            <v>1</v>
          </cell>
        </row>
      </sheetData>
      <sheetData sheetId="9883">
        <row r="2">
          <cell r="B2">
            <v>1</v>
          </cell>
        </row>
      </sheetData>
      <sheetData sheetId="9884">
        <row r="1">
          <cell r="J1">
            <v>1.7453292519943295E-2</v>
          </cell>
        </row>
      </sheetData>
      <sheetData sheetId="9885">
        <row r="2">
          <cell r="B2">
            <v>1</v>
          </cell>
        </row>
      </sheetData>
      <sheetData sheetId="9886">
        <row r="2">
          <cell r="B2">
            <v>1</v>
          </cell>
        </row>
      </sheetData>
      <sheetData sheetId="9887">
        <row r="2">
          <cell r="B2">
            <v>1</v>
          </cell>
        </row>
      </sheetData>
      <sheetData sheetId="9888">
        <row r="2">
          <cell r="B2">
            <v>1</v>
          </cell>
        </row>
      </sheetData>
      <sheetData sheetId="9889">
        <row r="2">
          <cell r="B2">
            <v>1</v>
          </cell>
        </row>
      </sheetData>
      <sheetData sheetId="9890">
        <row r="1">
          <cell r="J1">
            <v>1.7453292519943295E-2</v>
          </cell>
        </row>
      </sheetData>
      <sheetData sheetId="9891">
        <row r="2">
          <cell r="B2">
            <v>1</v>
          </cell>
        </row>
      </sheetData>
      <sheetData sheetId="9892">
        <row r="2">
          <cell r="B2">
            <v>1</v>
          </cell>
        </row>
      </sheetData>
      <sheetData sheetId="9893">
        <row r="2">
          <cell r="B2">
            <v>1</v>
          </cell>
        </row>
      </sheetData>
      <sheetData sheetId="9894">
        <row r="2">
          <cell r="B2">
            <v>1</v>
          </cell>
        </row>
      </sheetData>
      <sheetData sheetId="9895">
        <row r="1">
          <cell r="J1">
            <v>1.7453292519943295E-2</v>
          </cell>
        </row>
      </sheetData>
      <sheetData sheetId="9896">
        <row r="2">
          <cell r="B2">
            <v>1</v>
          </cell>
        </row>
      </sheetData>
      <sheetData sheetId="9897">
        <row r="2">
          <cell r="B2">
            <v>1</v>
          </cell>
        </row>
      </sheetData>
      <sheetData sheetId="9898">
        <row r="2">
          <cell r="B2">
            <v>1</v>
          </cell>
        </row>
      </sheetData>
      <sheetData sheetId="9899">
        <row r="2">
          <cell r="B2">
            <v>1</v>
          </cell>
        </row>
      </sheetData>
      <sheetData sheetId="9900">
        <row r="2">
          <cell r="B2">
            <v>1</v>
          </cell>
        </row>
      </sheetData>
      <sheetData sheetId="9901">
        <row r="2">
          <cell r="B2">
            <v>1</v>
          </cell>
        </row>
      </sheetData>
      <sheetData sheetId="9902">
        <row r="2">
          <cell r="B2">
            <v>1</v>
          </cell>
        </row>
      </sheetData>
      <sheetData sheetId="9903">
        <row r="2">
          <cell r="B2">
            <v>1</v>
          </cell>
        </row>
      </sheetData>
      <sheetData sheetId="9904">
        <row r="2">
          <cell r="B2">
            <v>1</v>
          </cell>
        </row>
      </sheetData>
      <sheetData sheetId="9905">
        <row r="2">
          <cell r="B2">
            <v>1</v>
          </cell>
        </row>
      </sheetData>
      <sheetData sheetId="9906">
        <row r="2">
          <cell r="B2">
            <v>1</v>
          </cell>
        </row>
      </sheetData>
      <sheetData sheetId="9907">
        <row r="2">
          <cell r="B2">
            <v>1</v>
          </cell>
        </row>
      </sheetData>
      <sheetData sheetId="9908">
        <row r="2">
          <cell r="B2">
            <v>1</v>
          </cell>
        </row>
      </sheetData>
      <sheetData sheetId="9909">
        <row r="2">
          <cell r="B2">
            <v>1</v>
          </cell>
        </row>
      </sheetData>
      <sheetData sheetId="9910">
        <row r="2">
          <cell r="B2">
            <v>1</v>
          </cell>
        </row>
      </sheetData>
      <sheetData sheetId="9911">
        <row r="2">
          <cell r="B2">
            <v>1</v>
          </cell>
        </row>
      </sheetData>
      <sheetData sheetId="9912">
        <row r="2">
          <cell r="B2">
            <v>1</v>
          </cell>
        </row>
      </sheetData>
      <sheetData sheetId="9913">
        <row r="2">
          <cell r="B2">
            <v>1</v>
          </cell>
        </row>
      </sheetData>
      <sheetData sheetId="9914">
        <row r="2">
          <cell r="B2">
            <v>1</v>
          </cell>
        </row>
      </sheetData>
      <sheetData sheetId="9915">
        <row r="2">
          <cell r="B2">
            <v>1</v>
          </cell>
        </row>
      </sheetData>
      <sheetData sheetId="9916">
        <row r="2">
          <cell r="B2">
            <v>1</v>
          </cell>
        </row>
      </sheetData>
      <sheetData sheetId="9917">
        <row r="2">
          <cell r="B2">
            <v>1</v>
          </cell>
        </row>
      </sheetData>
      <sheetData sheetId="9918">
        <row r="2">
          <cell r="B2">
            <v>1</v>
          </cell>
        </row>
      </sheetData>
      <sheetData sheetId="9919">
        <row r="2">
          <cell r="B2">
            <v>1</v>
          </cell>
        </row>
      </sheetData>
      <sheetData sheetId="9920">
        <row r="2">
          <cell r="B2">
            <v>1</v>
          </cell>
        </row>
      </sheetData>
      <sheetData sheetId="9921">
        <row r="2">
          <cell r="B2">
            <v>1</v>
          </cell>
        </row>
      </sheetData>
      <sheetData sheetId="9922">
        <row r="2">
          <cell r="B2">
            <v>1</v>
          </cell>
        </row>
      </sheetData>
      <sheetData sheetId="9923">
        <row r="2">
          <cell r="B2">
            <v>1</v>
          </cell>
        </row>
      </sheetData>
      <sheetData sheetId="9924">
        <row r="2">
          <cell r="B2">
            <v>1</v>
          </cell>
        </row>
      </sheetData>
      <sheetData sheetId="9925">
        <row r="2">
          <cell r="B2">
            <v>1</v>
          </cell>
        </row>
      </sheetData>
      <sheetData sheetId="9926">
        <row r="2">
          <cell r="B2">
            <v>1</v>
          </cell>
        </row>
      </sheetData>
      <sheetData sheetId="9927">
        <row r="2">
          <cell r="B2">
            <v>1</v>
          </cell>
        </row>
      </sheetData>
      <sheetData sheetId="9928">
        <row r="2">
          <cell r="B2">
            <v>1</v>
          </cell>
        </row>
      </sheetData>
      <sheetData sheetId="9929">
        <row r="2">
          <cell r="B2">
            <v>1</v>
          </cell>
        </row>
      </sheetData>
      <sheetData sheetId="9930">
        <row r="2">
          <cell r="B2">
            <v>1</v>
          </cell>
        </row>
      </sheetData>
      <sheetData sheetId="9931">
        <row r="2">
          <cell r="B2">
            <v>1</v>
          </cell>
        </row>
      </sheetData>
      <sheetData sheetId="9932">
        <row r="2">
          <cell r="B2">
            <v>1</v>
          </cell>
        </row>
      </sheetData>
      <sheetData sheetId="9933">
        <row r="2">
          <cell r="B2">
            <v>1</v>
          </cell>
        </row>
      </sheetData>
      <sheetData sheetId="9934">
        <row r="2">
          <cell r="B2">
            <v>1</v>
          </cell>
        </row>
      </sheetData>
      <sheetData sheetId="9935">
        <row r="2">
          <cell r="B2">
            <v>1</v>
          </cell>
        </row>
      </sheetData>
      <sheetData sheetId="9936">
        <row r="2">
          <cell r="B2">
            <v>1</v>
          </cell>
        </row>
      </sheetData>
      <sheetData sheetId="9937">
        <row r="2">
          <cell r="B2">
            <v>1</v>
          </cell>
        </row>
      </sheetData>
      <sheetData sheetId="9938">
        <row r="2">
          <cell r="B2">
            <v>1</v>
          </cell>
        </row>
      </sheetData>
      <sheetData sheetId="9939">
        <row r="2">
          <cell r="B2">
            <v>1</v>
          </cell>
        </row>
      </sheetData>
      <sheetData sheetId="9940">
        <row r="2">
          <cell r="B2">
            <v>1</v>
          </cell>
        </row>
      </sheetData>
      <sheetData sheetId="9941">
        <row r="2">
          <cell r="B2">
            <v>1</v>
          </cell>
        </row>
      </sheetData>
      <sheetData sheetId="9942">
        <row r="2">
          <cell r="B2">
            <v>1</v>
          </cell>
        </row>
      </sheetData>
      <sheetData sheetId="9943">
        <row r="2">
          <cell r="B2">
            <v>1</v>
          </cell>
        </row>
      </sheetData>
      <sheetData sheetId="9944">
        <row r="2">
          <cell r="B2">
            <v>1</v>
          </cell>
        </row>
      </sheetData>
      <sheetData sheetId="9945">
        <row r="2">
          <cell r="B2">
            <v>1</v>
          </cell>
        </row>
      </sheetData>
      <sheetData sheetId="9946">
        <row r="2">
          <cell r="B2">
            <v>1</v>
          </cell>
        </row>
      </sheetData>
      <sheetData sheetId="9947">
        <row r="1">
          <cell r="J1">
            <v>1.7453292519943295E-2</v>
          </cell>
        </row>
      </sheetData>
      <sheetData sheetId="9948">
        <row r="1">
          <cell r="J1">
            <v>1.7453292519943295E-2</v>
          </cell>
        </row>
      </sheetData>
      <sheetData sheetId="9949">
        <row r="2">
          <cell r="B2">
            <v>1</v>
          </cell>
        </row>
      </sheetData>
      <sheetData sheetId="9950">
        <row r="2">
          <cell r="B2">
            <v>1</v>
          </cell>
        </row>
      </sheetData>
      <sheetData sheetId="9951">
        <row r="2">
          <cell r="B2">
            <v>1</v>
          </cell>
        </row>
      </sheetData>
      <sheetData sheetId="9952">
        <row r="2">
          <cell r="B2">
            <v>1</v>
          </cell>
        </row>
      </sheetData>
      <sheetData sheetId="9953">
        <row r="2">
          <cell r="B2">
            <v>1</v>
          </cell>
        </row>
      </sheetData>
      <sheetData sheetId="9954">
        <row r="2">
          <cell r="B2">
            <v>1</v>
          </cell>
        </row>
      </sheetData>
      <sheetData sheetId="9955">
        <row r="2">
          <cell r="B2">
            <v>1</v>
          </cell>
        </row>
      </sheetData>
      <sheetData sheetId="9956">
        <row r="2">
          <cell r="B2">
            <v>1</v>
          </cell>
        </row>
      </sheetData>
      <sheetData sheetId="9957">
        <row r="2">
          <cell r="B2">
            <v>1</v>
          </cell>
        </row>
      </sheetData>
      <sheetData sheetId="9958">
        <row r="2">
          <cell r="B2">
            <v>1</v>
          </cell>
        </row>
      </sheetData>
      <sheetData sheetId="9959">
        <row r="1">
          <cell r="J1">
            <v>1.7453292519943295E-2</v>
          </cell>
        </row>
      </sheetData>
      <sheetData sheetId="9960">
        <row r="1">
          <cell r="J1">
            <v>1.7453292519943295E-2</v>
          </cell>
        </row>
      </sheetData>
      <sheetData sheetId="9961">
        <row r="2">
          <cell r="B2">
            <v>1</v>
          </cell>
        </row>
      </sheetData>
      <sheetData sheetId="9962">
        <row r="2">
          <cell r="B2">
            <v>1</v>
          </cell>
        </row>
      </sheetData>
      <sheetData sheetId="9963">
        <row r="2">
          <cell r="B2">
            <v>1</v>
          </cell>
        </row>
      </sheetData>
      <sheetData sheetId="9964">
        <row r="2">
          <cell r="B2">
            <v>1</v>
          </cell>
        </row>
      </sheetData>
      <sheetData sheetId="9965">
        <row r="1">
          <cell r="J1">
            <v>1.7453292519943295E-2</v>
          </cell>
        </row>
      </sheetData>
      <sheetData sheetId="9966">
        <row r="1">
          <cell r="J1">
            <v>1.7453292519943295E-2</v>
          </cell>
        </row>
      </sheetData>
      <sheetData sheetId="9967">
        <row r="2">
          <cell r="B2">
            <v>1</v>
          </cell>
        </row>
      </sheetData>
      <sheetData sheetId="9968">
        <row r="2">
          <cell r="B2">
            <v>1</v>
          </cell>
        </row>
      </sheetData>
      <sheetData sheetId="9969">
        <row r="2">
          <cell r="B2">
            <v>1</v>
          </cell>
        </row>
      </sheetData>
      <sheetData sheetId="9970">
        <row r="1">
          <cell r="J1">
            <v>1.7453292519943295E-2</v>
          </cell>
        </row>
      </sheetData>
      <sheetData sheetId="9971">
        <row r="1">
          <cell r="J1">
            <v>1.7453292519943295E-2</v>
          </cell>
        </row>
      </sheetData>
      <sheetData sheetId="9972">
        <row r="2">
          <cell r="B2">
            <v>1</v>
          </cell>
        </row>
      </sheetData>
      <sheetData sheetId="9973">
        <row r="2">
          <cell r="B2">
            <v>1</v>
          </cell>
        </row>
      </sheetData>
      <sheetData sheetId="9974">
        <row r="2">
          <cell r="B2">
            <v>1</v>
          </cell>
        </row>
      </sheetData>
      <sheetData sheetId="9975">
        <row r="2">
          <cell r="B2">
            <v>1</v>
          </cell>
        </row>
      </sheetData>
      <sheetData sheetId="9976">
        <row r="2">
          <cell r="B2">
            <v>1</v>
          </cell>
        </row>
      </sheetData>
      <sheetData sheetId="9977">
        <row r="2">
          <cell r="B2">
            <v>1</v>
          </cell>
        </row>
      </sheetData>
      <sheetData sheetId="9978">
        <row r="2">
          <cell r="B2">
            <v>1</v>
          </cell>
        </row>
      </sheetData>
      <sheetData sheetId="9979">
        <row r="2">
          <cell r="B2">
            <v>1</v>
          </cell>
        </row>
      </sheetData>
      <sheetData sheetId="9980">
        <row r="2">
          <cell r="B2">
            <v>1</v>
          </cell>
        </row>
      </sheetData>
      <sheetData sheetId="9981">
        <row r="2">
          <cell r="B2">
            <v>1</v>
          </cell>
        </row>
      </sheetData>
      <sheetData sheetId="9982">
        <row r="2">
          <cell r="B2">
            <v>1</v>
          </cell>
        </row>
      </sheetData>
      <sheetData sheetId="9983">
        <row r="2">
          <cell r="B2">
            <v>1</v>
          </cell>
        </row>
      </sheetData>
      <sheetData sheetId="9984">
        <row r="2">
          <cell r="B2">
            <v>1</v>
          </cell>
        </row>
      </sheetData>
      <sheetData sheetId="9985">
        <row r="2">
          <cell r="B2">
            <v>1</v>
          </cell>
        </row>
      </sheetData>
      <sheetData sheetId="9986">
        <row r="2">
          <cell r="B2">
            <v>1</v>
          </cell>
        </row>
      </sheetData>
      <sheetData sheetId="9987">
        <row r="2">
          <cell r="B2">
            <v>1</v>
          </cell>
        </row>
      </sheetData>
      <sheetData sheetId="9988">
        <row r="2">
          <cell r="B2">
            <v>1</v>
          </cell>
        </row>
      </sheetData>
      <sheetData sheetId="9989">
        <row r="2">
          <cell r="B2">
            <v>1</v>
          </cell>
        </row>
      </sheetData>
      <sheetData sheetId="9990">
        <row r="2">
          <cell r="B2">
            <v>1</v>
          </cell>
        </row>
      </sheetData>
      <sheetData sheetId="9991">
        <row r="2">
          <cell r="B2">
            <v>1</v>
          </cell>
        </row>
      </sheetData>
      <sheetData sheetId="9992">
        <row r="2">
          <cell r="B2">
            <v>1</v>
          </cell>
        </row>
      </sheetData>
      <sheetData sheetId="9993">
        <row r="2">
          <cell r="B2">
            <v>1</v>
          </cell>
        </row>
      </sheetData>
      <sheetData sheetId="9994">
        <row r="2">
          <cell r="B2">
            <v>1</v>
          </cell>
        </row>
      </sheetData>
      <sheetData sheetId="9995">
        <row r="2">
          <cell r="B2">
            <v>1</v>
          </cell>
        </row>
      </sheetData>
      <sheetData sheetId="9996">
        <row r="2">
          <cell r="B2">
            <v>1</v>
          </cell>
        </row>
      </sheetData>
      <sheetData sheetId="9997">
        <row r="2">
          <cell r="B2">
            <v>1</v>
          </cell>
        </row>
      </sheetData>
      <sheetData sheetId="9998">
        <row r="2">
          <cell r="B2">
            <v>1</v>
          </cell>
        </row>
      </sheetData>
      <sheetData sheetId="9999">
        <row r="2">
          <cell r="B2">
            <v>1</v>
          </cell>
        </row>
      </sheetData>
      <sheetData sheetId="10000">
        <row r="2">
          <cell r="B2">
            <v>1</v>
          </cell>
        </row>
      </sheetData>
      <sheetData sheetId="10001">
        <row r="2">
          <cell r="B2">
            <v>1</v>
          </cell>
        </row>
      </sheetData>
      <sheetData sheetId="10002">
        <row r="2">
          <cell r="B2">
            <v>1</v>
          </cell>
        </row>
      </sheetData>
      <sheetData sheetId="10003">
        <row r="2">
          <cell r="B2">
            <v>1</v>
          </cell>
        </row>
      </sheetData>
      <sheetData sheetId="10004">
        <row r="2">
          <cell r="B2">
            <v>1</v>
          </cell>
        </row>
      </sheetData>
      <sheetData sheetId="10005">
        <row r="2">
          <cell r="B2">
            <v>1</v>
          </cell>
        </row>
      </sheetData>
      <sheetData sheetId="10006">
        <row r="2">
          <cell r="B2">
            <v>1</v>
          </cell>
        </row>
      </sheetData>
      <sheetData sheetId="10007">
        <row r="2">
          <cell r="B2">
            <v>1</v>
          </cell>
        </row>
      </sheetData>
      <sheetData sheetId="10008">
        <row r="2">
          <cell r="B2">
            <v>1</v>
          </cell>
        </row>
      </sheetData>
      <sheetData sheetId="10009">
        <row r="2">
          <cell r="B2">
            <v>1</v>
          </cell>
        </row>
      </sheetData>
      <sheetData sheetId="10010">
        <row r="2">
          <cell r="B2">
            <v>1</v>
          </cell>
        </row>
      </sheetData>
      <sheetData sheetId="10011">
        <row r="2">
          <cell r="B2">
            <v>1</v>
          </cell>
        </row>
      </sheetData>
      <sheetData sheetId="10012">
        <row r="2">
          <cell r="B2">
            <v>1</v>
          </cell>
        </row>
      </sheetData>
      <sheetData sheetId="10013">
        <row r="2">
          <cell r="B2">
            <v>1</v>
          </cell>
        </row>
      </sheetData>
      <sheetData sheetId="10014">
        <row r="2">
          <cell r="B2">
            <v>1</v>
          </cell>
        </row>
      </sheetData>
      <sheetData sheetId="10015">
        <row r="2">
          <cell r="B2">
            <v>1</v>
          </cell>
        </row>
      </sheetData>
      <sheetData sheetId="10016">
        <row r="2">
          <cell r="B2">
            <v>1</v>
          </cell>
        </row>
      </sheetData>
      <sheetData sheetId="10017">
        <row r="2">
          <cell r="B2">
            <v>1</v>
          </cell>
        </row>
      </sheetData>
      <sheetData sheetId="10018">
        <row r="2">
          <cell r="B2">
            <v>1</v>
          </cell>
        </row>
      </sheetData>
      <sheetData sheetId="10019">
        <row r="2">
          <cell r="B2">
            <v>1</v>
          </cell>
        </row>
      </sheetData>
      <sheetData sheetId="10020">
        <row r="2">
          <cell r="B2">
            <v>1</v>
          </cell>
        </row>
      </sheetData>
      <sheetData sheetId="10021">
        <row r="2">
          <cell r="B2">
            <v>1</v>
          </cell>
        </row>
      </sheetData>
      <sheetData sheetId="10022">
        <row r="2">
          <cell r="B2">
            <v>1</v>
          </cell>
        </row>
      </sheetData>
      <sheetData sheetId="10023">
        <row r="2">
          <cell r="B2">
            <v>1</v>
          </cell>
        </row>
      </sheetData>
      <sheetData sheetId="10024">
        <row r="2">
          <cell r="B2">
            <v>1</v>
          </cell>
        </row>
      </sheetData>
      <sheetData sheetId="10025">
        <row r="2">
          <cell r="B2">
            <v>1</v>
          </cell>
        </row>
      </sheetData>
      <sheetData sheetId="10026">
        <row r="2">
          <cell r="B2">
            <v>1</v>
          </cell>
        </row>
      </sheetData>
      <sheetData sheetId="10027">
        <row r="2">
          <cell r="B2">
            <v>1</v>
          </cell>
        </row>
      </sheetData>
      <sheetData sheetId="10028">
        <row r="2">
          <cell r="B2">
            <v>1</v>
          </cell>
        </row>
      </sheetData>
      <sheetData sheetId="10029">
        <row r="2">
          <cell r="B2">
            <v>1</v>
          </cell>
        </row>
      </sheetData>
      <sheetData sheetId="10030">
        <row r="2">
          <cell r="B2">
            <v>1</v>
          </cell>
        </row>
      </sheetData>
      <sheetData sheetId="10031">
        <row r="2">
          <cell r="B2">
            <v>1</v>
          </cell>
        </row>
      </sheetData>
      <sheetData sheetId="10032">
        <row r="2">
          <cell r="B2">
            <v>1</v>
          </cell>
        </row>
      </sheetData>
      <sheetData sheetId="10033">
        <row r="2">
          <cell r="B2">
            <v>1</v>
          </cell>
        </row>
      </sheetData>
      <sheetData sheetId="10034">
        <row r="2">
          <cell r="B2">
            <v>1</v>
          </cell>
        </row>
      </sheetData>
      <sheetData sheetId="10035">
        <row r="2">
          <cell r="B2">
            <v>1</v>
          </cell>
        </row>
      </sheetData>
      <sheetData sheetId="10036">
        <row r="2">
          <cell r="B2">
            <v>1</v>
          </cell>
        </row>
      </sheetData>
      <sheetData sheetId="10037">
        <row r="2">
          <cell r="B2">
            <v>1</v>
          </cell>
        </row>
      </sheetData>
      <sheetData sheetId="10038">
        <row r="2">
          <cell r="B2">
            <v>1</v>
          </cell>
        </row>
      </sheetData>
      <sheetData sheetId="10039">
        <row r="2">
          <cell r="B2">
            <v>1</v>
          </cell>
        </row>
      </sheetData>
      <sheetData sheetId="10040">
        <row r="2">
          <cell r="B2">
            <v>1</v>
          </cell>
        </row>
      </sheetData>
      <sheetData sheetId="10041">
        <row r="2">
          <cell r="B2">
            <v>1</v>
          </cell>
        </row>
      </sheetData>
      <sheetData sheetId="10042">
        <row r="2">
          <cell r="B2">
            <v>1</v>
          </cell>
        </row>
      </sheetData>
      <sheetData sheetId="10043">
        <row r="2">
          <cell r="B2">
            <v>1</v>
          </cell>
        </row>
      </sheetData>
      <sheetData sheetId="10044">
        <row r="2">
          <cell r="B2">
            <v>1</v>
          </cell>
        </row>
      </sheetData>
      <sheetData sheetId="10045">
        <row r="2">
          <cell r="B2">
            <v>1</v>
          </cell>
        </row>
      </sheetData>
      <sheetData sheetId="10046">
        <row r="2">
          <cell r="B2">
            <v>1</v>
          </cell>
        </row>
      </sheetData>
      <sheetData sheetId="10047">
        <row r="2">
          <cell r="B2">
            <v>1</v>
          </cell>
        </row>
      </sheetData>
      <sheetData sheetId="10048">
        <row r="2">
          <cell r="B2">
            <v>1</v>
          </cell>
        </row>
      </sheetData>
      <sheetData sheetId="10049">
        <row r="2">
          <cell r="B2">
            <v>1</v>
          </cell>
        </row>
      </sheetData>
      <sheetData sheetId="10050">
        <row r="2">
          <cell r="B2">
            <v>1</v>
          </cell>
        </row>
      </sheetData>
      <sheetData sheetId="10051">
        <row r="2">
          <cell r="B2">
            <v>1</v>
          </cell>
        </row>
      </sheetData>
      <sheetData sheetId="10052">
        <row r="2">
          <cell r="B2">
            <v>1</v>
          </cell>
        </row>
      </sheetData>
      <sheetData sheetId="10053">
        <row r="2">
          <cell r="B2">
            <v>1</v>
          </cell>
        </row>
      </sheetData>
      <sheetData sheetId="10054">
        <row r="2">
          <cell r="B2">
            <v>1</v>
          </cell>
        </row>
      </sheetData>
      <sheetData sheetId="10055">
        <row r="2">
          <cell r="B2">
            <v>1</v>
          </cell>
        </row>
      </sheetData>
      <sheetData sheetId="10056">
        <row r="2">
          <cell r="B2">
            <v>1</v>
          </cell>
        </row>
      </sheetData>
      <sheetData sheetId="10057">
        <row r="2">
          <cell r="B2">
            <v>1</v>
          </cell>
        </row>
      </sheetData>
      <sheetData sheetId="10058">
        <row r="2">
          <cell r="B2">
            <v>1</v>
          </cell>
        </row>
      </sheetData>
      <sheetData sheetId="10059">
        <row r="2">
          <cell r="B2">
            <v>1</v>
          </cell>
        </row>
      </sheetData>
      <sheetData sheetId="10060">
        <row r="2">
          <cell r="B2">
            <v>1</v>
          </cell>
        </row>
      </sheetData>
      <sheetData sheetId="10061">
        <row r="2">
          <cell r="B2">
            <v>1</v>
          </cell>
        </row>
      </sheetData>
      <sheetData sheetId="10062">
        <row r="2">
          <cell r="B2">
            <v>1</v>
          </cell>
        </row>
      </sheetData>
      <sheetData sheetId="10063">
        <row r="2">
          <cell r="B2">
            <v>1</v>
          </cell>
        </row>
      </sheetData>
      <sheetData sheetId="10064">
        <row r="2">
          <cell r="B2">
            <v>1</v>
          </cell>
        </row>
      </sheetData>
      <sheetData sheetId="10065">
        <row r="2">
          <cell r="B2">
            <v>1</v>
          </cell>
        </row>
      </sheetData>
      <sheetData sheetId="10066">
        <row r="2">
          <cell r="B2">
            <v>1</v>
          </cell>
        </row>
      </sheetData>
      <sheetData sheetId="10067">
        <row r="2">
          <cell r="B2">
            <v>1</v>
          </cell>
        </row>
      </sheetData>
      <sheetData sheetId="10068">
        <row r="2">
          <cell r="B2">
            <v>1</v>
          </cell>
        </row>
      </sheetData>
      <sheetData sheetId="10069">
        <row r="2">
          <cell r="B2">
            <v>1</v>
          </cell>
        </row>
      </sheetData>
      <sheetData sheetId="10070">
        <row r="2">
          <cell r="B2">
            <v>1</v>
          </cell>
        </row>
      </sheetData>
      <sheetData sheetId="10071">
        <row r="2">
          <cell r="B2">
            <v>1</v>
          </cell>
        </row>
      </sheetData>
      <sheetData sheetId="10072">
        <row r="2">
          <cell r="B2">
            <v>1</v>
          </cell>
        </row>
      </sheetData>
      <sheetData sheetId="10073">
        <row r="2">
          <cell r="B2">
            <v>1</v>
          </cell>
        </row>
      </sheetData>
      <sheetData sheetId="10074">
        <row r="2">
          <cell r="B2">
            <v>1</v>
          </cell>
        </row>
      </sheetData>
      <sheetData sheetId="10075">
        <row r="2">
          <cell r="B2">
            <v>1</v>
          </cell>
        </row>
      </sheetData>
      <sheetData sheetId="10076">
        <row r="2">
          <cell r="B2">
            <v>1</v>
          </cell>
        </row>
      </sheetData>
      <sheetData sheetId="10077">
        <row r="2">
          <cell r="B2">
            <v>1</v>
          </cell>
        </row>
      </sheetData>
      <sheetData sheetId="10078">
        <row r="2">
          <cell r="B2">
            <v>1</v>
          </cell>
        </row>
      </sheetData>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row r="1">
          <cell r="J1">
            <v>1.7453292519943295E-2</v>
          </cell>
        </row>
      </sheetData>
      <sheetData sheetId="10509">
        <row r="1">
          <cell r="J1">
            <v>1.7453292519943295E-2</v>
          </cell>
        </row>
      </sheetData>
      <sheetData sheetId="10510"/>
      <sheetData sheetId="10511">
        <row r="1">
          <cell r="J1">
            <v>1.7453292519943295E-2</v>
          </cell>
        </row>
      </sheetData>
      <sheetData sheetId="10512">
        <row r="1">
          <cell r="J1">
            <v>1.7453292519943295E-2</v>
          </cell>
        </row>
      </sheetData>
      <sheetData sheetId="10513">
        <row r="1">
          <cell r="J1">
            <v>1.7453292519943295E-2</v>
          </cell>
        </row>
      </sheetData>
      <sheetData sheetId="10514">
        <row r="1">
          <cell r="J1">
            <v>1.7453292519943295E-2</v>
          </cell>
        </row>
      </sheetData>
      <sheetData sheetId="10515">
        <row r="1">
          <cell r="J1">
            <v>1.7453292519943295E-2</v>
          </cell>
        </row>
      </sheetData>
      <sheetData sheetId="10516">
        <row r="1">
          <cell r="J1">
            <v>1.7453292519943295E-2</v>
          </cell>
        </row>
      </sheetData>
      <sheetData sheetId="10517">
        <row r="1">
          <cell r="J1">
            <v>1.7453292519943295E-2</v>
          </cell>
        </row>
      </sheetData>
      <sheetData sheetId="10518">
        <row r="1">
          <cell r="J1">
            <v>1.7453292519943295E-2</v>
          </cell>
        </row>
      </sheetData>
      <sheetData sheetId="10519">
        <row r="1">
          <cell r="J1">
            <v>1.7453292519943295E-2</v>
          </cell>
        </row>
      </sheetData>
      <sheetData sheetId="10520">
        <row r="1">
          <cell r="J1">
            <v>1.7453292519943295E-2</v>
          </cell>
        </row>
      </sheetData>
      <sheetData sheetId="10521">
        <row r="1">
          <cell r="J1">
            <v>1.7453292519943295E-2</v>
          </cell>
        </row>
      </sheetData>
      <sheetData sheetId="10522">
        <row r="1">
          <cell r="J1">
            <v>1.7453292519943295E-2</v>
          </cell>
        </row>
      </sheetData>
      <sheetData sheetId="10523">
        <row r="1">
          <cell r="J1">
            <v>1.7453292519943295E-2</v>
          </cell>
        </row>
      </sheetData>
      <sheetData sheetId="10524">
        <row r="1">
          <cell r="J1">
            <v>1.7453292519943295E-2</v>
          </cell>
        </row>
      </sheetData>
      <sheetData sheetId="10525">
        <row r="1">
          <cell r="J1">
            <v>1.7453292519943295E-2</v>
          </cell>
        </row>
      </sheetData>
      <sheetData sheetId="10526">
        <row r="1">
          <cell r="J1">
            <v>1.7453292519943295E-2</v>
          </cell>
        </row>
      </sheetData>
      <sheetData sheetId="10527">
        <row r="1">
          <cell r="J1">
            <v>1.7453292519943295E-2</v>
          </cell>
        </row>
      </sheetData>
      <sheetData sheetId="10528">
        <row r="1">
          <cell r="J1">
            <v>1.7453292519943295E-2</v>
          </cell>
        </row>
      </sheetData>
      <sheetData sheetId="10529">
        <row r="1">
          <cell r="J1">
            <v>1.7453292519943295E-2</v>
          </cell>
        </row>
      </sheetData>
      <sheetData sheetId="10530">
        <row r="1">
          <cell r="J1">
            <v>1.7453292519943295E-2</v>
          </cell>
        </row>
      </sheetData>
      <sheetData sheetId="10531">
        <row r="1">
          <cell r="J1">
            <v>1.7453292519943295E-2</v>
          </cell>
        </row>
      </sheetData>
      <sheetData sheetId="10532">
        <row r="1">
          <cell r="J1">
            <v>1.7453292519943295E-2</v>
          </cell>
        </row>
      </sheetData>
      <sheetData sheetId="10533">
        <row r="1">
          <cell r="J1">
            <v>1.7453292519943295E-2</v>
          </cell>
        </row>
      </sheetData>
      <sheetData sheetId="10534">
        <row r="1">
          <cell r="J1">
            <v>1.7453292519943295E-2</v>
          </cell>
        </row>
      </sheetData>
      <sheetData sheetId="10535">
        <row r="1">
          <cell r="J1">
            <v>1.7453292519943295E-2</v>
          </cell>
        </row>
      </sheetData>
      <sheetData sheetId="10536">
        <row r="1">
          <cell r="J1">
            <v>1.7453292519943295E-2</v>
          </cell>
        </row>
      </sheetData>
      <sheetData sheetId="10537">
        <row r="1">
          <cell r="J1">
            <v>1.7453292519943295E-2</v>
          </cell>
        </row>
      </sheetData>
      <sheetData sheetId="10538">
        <row r="1">
          <cell r="J1">
            <v>1.7453292519943295E-2</v>
          </cell>
        </row>
      </sheetData>
      <sheetData sheetId="10539">
        <row r="1">
          <cell r="J1">
            <v>1.7453292519943295E-2</v>
          </cell>
        </row>
      </sheetData>
      <sheetData sheetId="10540">
        <row r="1">
          <cell r="J1">
            <v>1.7453292519943295E-2</v>
          </cell>
        </row>
      </sheetData>
      <sheetData sheetId="10541">
        <row r="1">
          <cell r="J1">
            <v>1.7453292519943295E-2</v>
          </cell>
        </row>
      </sheetData>
      <sheetData sheetId="10542">
        <row r="1">
          <cell r="J1">
            <v>1.7453292519943295E-2</v>
          </cell>
        </row>
      </sheetData>
      <sheetData sheetId="10543">
        <row r="1">
          <cell r="J1">
            <v>1.7453292519943295E-2</v>
          </cell>
        </row>
      </sheetData>
      <sheetData sheetId="10544">
        <row r="1">
          <cell r="J1">
            <v>1.7453292519943295E-2</v>
          </cell>
        </row>
      </sheetData>
      <sheetData sheetId="10545">
        <row r="1">
          <cell r="J1">
            <v>1.7453292519943295E-2</v>
          </cell>
        </row>
      </sheetData>
      <sheetData sheetId="10546">
        <row r="1">
          <cell r="J1">
            <v>1.7453292519943295E-2</v>
          </cell>
        </row>
      </sheetData>
      <sheetData sheetId="10547">
        <row r="1">
          <cell r="J1">
            <v>1.7453292519943295E-2</v>
          </cell>
        </row>
      </sheetData>
      <sheetData sheetId="10548">
        <row r="1">
          <cell r="J1">
            <v>1.7453292519943295E-2</v>
          </cell>
        </row>
      </sheetData>
      <sheetData sheetId="10549">
        <row r="1">
          <cell r="J1">
            <v>1.7453292519943295E-2</v>
          </cell>
        </row>
      </sheetData>
      <sheetData sheetId="10550">
        <row r="1">
          <cell r="J1">
            <v>1.7453292519943295E-2</v>
          </cell>
        </row>
      </sheetData>
      <sheetData sheetId="10551">
        <row r="1">
          <cell r="J1">
            <v>1.7453292519943295E-2</v>
          </cell>
        </row>
      </sheetData>
      <sheetData sheetId="10552">
        <row r="1">
          <cell r="J1">
            <v>1.7453292519943295E-2</v>
          </cell>
        </row>
      </sheetData>
      <sheetData sheetId="10553">
        <row r="1">
          <cell r="J1">
            <v>1.7453292519943295E-2</v>
          </cell>
        </row>
      </sheetData>
      <sheetData sheetId="10554">
        <row r="1">
          <cell r="J1">
            <v>1.7453292519943295E-2</v>
          </cell>
        </row>
      </sheetData>
      <sheetData sheetId="10555">
        <row r="1">
          <cell r="J1">
            <v>1.7453292519943295E-2</v>
          </cell>
        </row>
      </sheetData>
      <sheetData sheetId="10556">
        <row r="1">
          <cell r="J1">
            <v>1.7453292519943295E-2</v>
          </cell>
        </row>
      </sheetData>
      <sheetData sheetId="10557">
        <row r="1">
          <cell r="J1">
            <v>1.7453292519943295E-2</v>
          </cell>
        </row>
      </sheetData>
      <sheetData sheetId="10558">
        <row r="1">
          <cell r="J1">
            <v>1.7453292519943295E-2</v>
          </cell>
        </row>
      </sheetData>
      <sheetData sheetId="10559">
        <row r="1">
          <cell r="J1">
            <v>1.7453292519943295E-2</v>
          </cell>
        </row>
      </sheetData>
      <sheetData sheetId="10560">
        <row r="1">
          <cell r="J1">
            <v>1.7453292519943295E-2</v>
          </cell>
        </row>
      </sheetData>
      <sheetData sheetId="10561">
        <row r="1">
          <cell r="J1">
            <v>1.7453292519943295E-2</v>
          </cell>
        </row>
      </sheetData>
      <sheetData sheetId="10562">
        <row r="1">
          <cell r="J1">
            <v>1.7453292519943295E-2</v>
          </cell>
        </row>
      </sheetData>
      <sheetData sheetId="10563">
        <row r="1">
          <cell r="J1">
            <v>1.7453292519943295E-2</v>
          </cell>
        </row>
      </sheetData>
      <sheetData sheetId="10564">
        <row r="1">
          <cell r="J1">
            <v>1.7453292519943295E-2</v>
          </cell>
        </row>
      </sheetData>
      <sheetData sheetId="10565">
        <row r="1">
          <cell r="J1">
            <v>1.7453292519943295E-2</v>
          </cell>
        </row>
      </sheetData>
      <sheetData sheetId="10566">
        <row r="1">
          <cell r="J1">
            <v>1.7453292519943295E-2</v>
          </cell>
        </row>
      </sheetData>
      <sheetData sheetId="10567">
        <row r="1">
          <cell r="J1">
            <v>1.7453292519943295E-2</v>
          </cell>
        </row>
      </sheetData>
      <sheetData sheetId="10568">
        <row r="1">
          <cell r="J1">
            <v>1.7453292519943295E-2</v>
          </cell>
        </row>
      </sheetData>
      <sheetData sheetId="10569">
        <row r="1">
          <cell r="J1">
            <v>1.7453292519943295E-2</v>
          </cell>
        </row>
      </sheetData>
      <sheetData sheetId="10570">
        <row r="1">
          <cell r="J1">
            <v>1.7453292519943295E-2</v>
          </cell>
        </row>
      </sheetData>
      <sheetData sheetId="10571">
        <row r="1">
          <cell r="J1">
            <v>1.7453292519943295E-2</v>
          </cell>
        </row>
      </sheetData>
      <sheetData sheetId="10572">
        <row r="1">
          <cell r="J1">
            <v>1.7453292519943295E-2</v>
          </cell>
        </row>
      </sheetData>
      <sheetData sheetId="10573">
        <row r="1">
          <cell r="J1">
            <v>1.7453292519943295E-2</v>
          </cell>
        </row>
      </sheetData>
      <sheetData sheetId="10574">
        <row r="1">
          <cell r="J1">
            <v>1.7453292519943295E-2</v>
          </cell>
        </row>
      </sheetData>
      <sheetData sheetId="10575" refreshError="1"/>
      <sheetData sheetId="10576">
        <row r="1">
          <cell r="J1">
            <v>1.7453292519943295E-2</v>
          </cell>
        </row>
      </sheetData>
      <sheetData sheetId="10577" refreshError="1"/>
      <sheetData sheetId="10578">
        <row r="1">
          <cell r="J1">
            <v>1.7453292519943295E-2</v>
          </cell>
        </row>
      </sheetData>
      <sheetData sheetId="10579" refreshError="1"/>
      <sheetData sheetId="10580" refreshError="1"/>
      <sheetData sheetId="10581">
        <row r="1">
          <cell r="J1">
            <v>1.7453292519943295E-2</v>
          </cell>
        </row>
      </sheetData>
      <sheetData sheetId="10582">
        <row r="1">
          <cell r="J1">
            <v>1.7453292519943295E-2</v>
          </cell>
        </row>
      </sheetData>
      <sheetData sheetId="10583">
        <row r="1">
          <cell r="J1">
            <v>1.7453292519943295E-2</v>
          </cell>
        </row>
      </sheetData>
      <sheetData sheetId="10584" refreshError="1"/>
      <sheetData sheetId="10585" refreshError="1"/>
      <sheetData sheetId="10586" refreshError="1"/>
      <sheetData sheetId="10587">
        <row r="1">
          <cell r="J1">
            <v>1.7453292519943295E-2</v>
          </cell>
        </row>
      </sheetData>
      <sheetData sheetId="10588" refreshError="1"/>
      <sheetData sheetId="10589" refreshError="1"/>
      <sheetData sheetId="10590" refreshError="1"/>
      <sheetData sheetId="10591" refreshError="1"/>
      <sheetData sheetId="10592">
        <row r="1">
          <cell r="J1">
            <v>1.7453292519943295E-2</v>
          </cell>
        </row>
      </sheetData>
      <sheetData sheetId="10593">
        <row r="1">
          <cell r="J1">
            <v>1.7453292519943295E-2</v>
          </cell>
        </row>
      </sheetData>
      <sheetData sheetId="10594">
        <row r="1">
          <cell r="J1">
            <v>1.7453292519943295E-2</v>
          </cell>
        </row>
      </sheetData>
      <sheetData sheetId="10595">
        <row r="1">
          <cell r="J1">
            <v>1.7453292519943295E-2</v>
          </cell>
        </row>
      </sheetData>
      <sheetData sheetId="10596">
        <row r="1">
          <cell r="J1">
            <v>1.7453292519943295E-2</v>
          </cell>
        </row>
      </sheetData>
      <sheetData sheetId="10597">
        <row r="1">
          <cell r="J1">
            <v>1.7453292519943295E-2</v>
          </cell>
        </row>
      </sheetData>
      <sheetData sheetId="10598">
        <row r="1">
          <cell r="J1">
            <v>1.7453292519943295E-2</v>
          </cell>
        </row>
      </sheetData>
      <sheetData sheetId="10599">
        <row r="1">
          <cell r="J1">
            <v>1.7453292519943295E-2</v>
          </cell>
        </row>
      </sheetData>
      <sheetData sheetId="10600">
        <row r="1">
          <cell r="J1">
            <v>1.7453292519943295E-2</v>
          </cell>
        </row>
      </sheetData>
      <sheetData sheetId="10601">
        <row r="1">
          <cell r="J1">
            <v>1.7453292519943295E-2</v>
          </cell>
        </row>
      </sheetData>
      <sheetData sheetId="10602" refreshError="1"/>
      <sheetData sheetId="10603" refreshError="1"/>
      <sheetData sheetId="10604" refreshError="1"/>
      <sheetData sheetId="10605" refreshError="1"/>
      <sheetData sheetId="10606">
        <row r="1">
          <cell r="J1">
            <v>1.7453292519943295E-2</v>
          </cell>
        </row>
      </sheetData>
      <sheetData sheetId="10607">
        <row r="1">
          <cell r="J1">
            <v>1.7453292519943295E-2</v>
          </cell>
        </row>
      </sheetData>
      <sheetData sheetId="10608" refreshError="1"/>
      <sheetData sheetId="10609" refreshError="1"/>
      <sheetData sheetId="10610">
        <row r="1">
          <cell r="J1">
            <v>1.7453292519943295E-2</v>
          </cell>
        </row>
      </sheetData>
      <sheetData sheetId="10611" refreshError="1"/>
      <sheetData sheetId="10612" refreshError="1"/>
      <sheetData sheetId="10613" refreshError="1"/>
      <sheetData sheetId="10614">
        <row r="1">
          <cell r="J1">
            <v>1.7453292519943295E-2</v>
          </cell>
        </row>
      </sheetData>
      <sheetData sheetId="10615">
        <row r="1">
          <cell r="J1">
            <v>1.7453292519943295E-2</v>
          </cell>
        </row>
      </sheetData>
      <sheetData sheetId="10616" refreshError="1"/>
      <sheetData sheetId="10617" refreshError="1"/>
      <sheetData sheetId="10618">
        <row r="1">
          <cell r="J1">
            <v>1.7453292519943295E-2</v>
          </cell>
        </row>
      </sheetData>
      <sheetData sheetId="10619" refreshError="1"/>
      <sheetData sheetId="10620" refreshError="1"/>
      <sheetData sheetId="10621">
        <row r="1">
          <cell r="J1">
            <v>1.7453292519943295E-2</v>
          </cell>
        </row>
      </sheetData>
      <sheetData sheetId="10622" refreshError="1"/>
      <sheetData sheetId="10623" refreshError="1"/>
      <sheetData sheetId="10624" refreshError="1"/>
      <sheetData sheetId="10625" refreshError="1"/>
      <sheetData sheetId="10626" refreshError="1"/>
      <sheetData sheetId="10627">
        <row r="1">
          <cell r="J1">
            <v>1.7453292519943295E-2</v>
          </cell>
        </row>
      </sheetData>
      <sheetData sheetId="10628">
        <row r="1">
          <cell r="J1">
            <v>1.7453292519943295E-2</v>
          </cell>
        </row>
      </sheetData>
      <sheetData sheetId="10629">
        <row r="1">
          <cell r="J1">
            <v>1.7453292519943295E-2</v>
          </cell>
        </row>
      </sheetData>
      <sheetData sheetId="10630" refreshError="1"/>
      <sheetData sheetId="10631">
        <row r="1">
          <cell r="J1">
            <v>1.7453292519943295E-2</v>
          </cell>
        </row>
      </sheetData>
      <sheetData sheetId="10632">
        <row r="1">
          <cell r="J1">
            <v>1.7453292519943295E-2</v>
          </cell>
        </row>
      </sheetData>
      <sheetData sheetId="10633" refreshError="1"/>
      <sheetData sheetId="10634" refreshError="1"/>
      <sheetData sheetId="10635" refreshError="1"/>
      <sheetData sheetId="10636">
        <row r="1">
          <cell r="J1">
            <v>1.7453292519943295E-2</v>
          </cell>
        </row>
      </sheetData>
      <sheetData sheetId="10637" refreshError="1"/>
      <sheetData sheetId="10638">
        <row r="1">
          <cell r="J1">
            <v>1.7453292519943295E-2</v>
          </cell>
        </row>
      </sheetData>
      <sheetData sheetId="10639" refreshError="1"/>
      <sheetData sheetId="10640">
        <row r="1">
          <cell r="J1">
            <v>1.7453292519943295E-2</v>
          </cell>
        </row>
      </sheetData>
      <sheetData sheetId="10641" refreshError="1"/>
      <sheetData sheetId="10642" refreshError="1"/>
      <sheetData sheetId="10643" refreshError="1"/>
      <sheetData sheetId="10644">
        <row r="1">
          <cell r="J1">
            <v>1.7453292519943295E-2</v>
          </cell>
        </row>
      </sheetData>
      <sheetData sheetId="10645" refreshError="1"/>
      <sheetData sheetId="10646">
        <row r="1">
          <cell r="J1">
            <v>1.7453292519943295E-2</v>
          </cell>
        </row>
      </sheetData>
      <sheetData sheetId="10647" refreshError="1"/>
      <sheetData sheetId="10648" refreshError="1"/>
      <sheetData sheetId="10649" refreshError="1"/>
      <sheetData sheetId="10650" refreshError="1"/>
      <sheetData sheetId="10651" refreshError="1"/>
      <sheetData sheetId="10652">
        <row r="1">
          <cell r="J1">
            <v>1.7453292519943295E-2</v>
          </cell>
        </row>
      </sheetData>
      <sheetData sheetId="10653">
        <row r="1">
          <cell r="J1">
            <v>1.7453292519943295E-2</v>
          </cell>
        </row>
      </sheetData>
      <sheetData sheetId="10654" refreshError="1"/>
      <sheetData sheetId="10655">
        <row r="1">
          <cell r="J1">
            <v>1.7453292519943295E-2</v>
          </cell>
        </row>
      </sheetData>
      <sheetData sheetId="10656" refreshError="1"/>
      <sheetData sheetId="10657" refreshError="1"/>
      <sheetData sheetId="10658" refreshError="1"/>
      <sheetData sheetId="10659" refreshError="1"/>
      <sheetData sheetId="10660">
        <row r="1">
          <cell r="J1">
            <v>1.7453292519943295E-2</v>
          </cell>
        </row>
      </sheetData>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ow r="1">
          <cell r="J1">
            <v>1.7453292519943295E-2</v>
          </cell>
        </row>
      </sheetData>
      <sheetData sheetId="10669" refreshError="1"/>
      <sheetData sheetId="10670" refreshError="1"/>
      <sheetData sheetId="10671" refreshError="1"/>
      <sheetData sheetId="10672" refreshError="1"/>
      <sheetData sheetId="10673" refreshError="1"/>
      <sheetData sheetId="10674" refreshError="1"/>
      <sheetData sheetId="10675">
        <row r="1">
          <cell r="J1">
            <v>1.7453292519943295E-2</v>
          </cell>
        </row>
      </sheetData>
      <sheetData sheetId="10676" refreshError="1"/>
      <sheetData sheetId="10677">
        <row r="1">
          <cell r="J1">
            <v>1.7453292519943295E-2</v>
          </cell>
        </row>
      </sheetData>
      <sheetData sheetId="10678" refreshError="1"/>
      <sheetData sheetId="10679">
        <row r="1">
          <cell r="J1">
            <v>1.7453292519943295E-2</v>
          </cell>
        </row>
      </sheetData>
      <sheetData sheetId="10680" refreshError="1"/>
      <sheetData sheetId="10681" refreshError="1"/>
      <sheetData sheetId="10682" refreshError="1"/>
      <sheetData sheetId="10683">
        <row r="1">
          <cell r="J1">
            <v>1.7453292519943295E-2</v>
          </cell>
        </row>
      </sheetData>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ow r="1">
          <cell r="J1">
            <v>1.7453292519943295E-2</v>
          </cell>
        </row>
      </sheetData>
      <sheetData sheetId="10693" refreshError="1"/>
      <sheetData sheetId="10694" refreshError="1"/>
      <sheetData sheetId="10695" refreshError="1"/>
      <sheetData sheetId="10696" refreshError="1"/>
      <sheetData sheetId="10697" refreshError="1"/>
      <sheetData sheetId="10698">
        <row r="1">
          <cell r="J1">
            <v>1.7453292519943295E-2</v>
          </cell>
        </row>
      </sheetData>
      <sheetData sheetId="10699">
        <row r="1">
          <cell r="J1">
            <v>1.7453292519943295E-2</v>
          </cell>
        </row>
      </sheetData>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ow r="1">
          <cell r="J1">
            <v>1.7453292519943295E-2</v>
          </cell>
        </row>
      </sheetData>
      <sheetData sheetId="10708">
        <row r="1">
          <cell r="J1">
            <v>1.7453292519943295E-2</v>
          </cell>
        </row>
      </sheetData>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ow r="1">
          <cell r="J1">
            <v>1.7453292519943295E-2</v>
          </cell>
        </row>
      </sheetData>
      <sheetData sheetId="10726" refreshError="1"/>
      <sheetData sheetId="10727" refreshError="1"/>
      <sheetData sheetId="10728" refreshError="1"/>
      <sheetData sheetId="10729" refreshError="1"/>
      <sheetData sheetId="10730" refreshError="1"/>
      <sheetData sheetId="10731" refreshError="1"/>
      <sheetData sheetId="10732"/>
      <sheetData sheetId="10733"/>
      <sheetData sheetId="10734"/>
      <sheetData sheetId="10735"/>
      <sheetData sheetId="10736" refreshError="1"/>
      <sheetData sheetId="10737">
        <row r="1">
          <cell r="J1">
            <v>1.7453292519943295E-2</v>
          </cell>
        </row>
      </sheetData>
      <sheetData sheetId="10738" refreshError="1"/>
      <sheetData sheetId="10739" refreshError="1"/>
      <sheetData sheetId="10740">
        <row r="1">
          <cell r="J1">
            <v>1.7453292519943295E-2</v>
          </cell>
        </row>
      </sheetData>
      <sheetData sheetId="10741">
        <row r="1">
          <cell r="J1">
            <v>1.7453292519943295E-2</v>
          </cell>
        </row>
      </sheetData>
      <sheetData sheetId="10742" refreshError="1"/>
      <sheetData sheetId="10743" refreshError="1"/>
      <sheetData sheetId="10744" refreshError="1"/>
      <sheetData sheetId="10745" refreshError="1"/>
      <sheetData sheetId="10746" refreshError="1"/>
      <sheetData sheetId="10747">
        <row r="1">
          <cell r="J1">
            <v>1.7453292519943295E-2</v>
          </cell>
        </row>
      </sheetData>
      <sheetData sheetId="10748">
        <row r="1">
          <cell r="J1">
            <v>1.7453292519943295E-2</v>
          </cell>
        </row>
      </sheetData>
      <sheetData sheetId="10749" refreshError="1"/>
      <sheetData sheetId="10750" refreshError="1"/>
      <sheetData sheetId="10751" refreshError="1"/>
      <sheetData sheetId="10752" refreshError="1"/>
      <sheetData sheetId="10753" refreshError="1"/>
      <sheetData sheetId="10754">
        <row r="1">
          <cell r="J1">
            <v>1.7453292519943295E-2</v>
          </cell>
        </row>
      </sheetData>
      <sheetData sheetId="10755" refreshError="1"/>
      <sheetData sheetId="10756" refreshError="1"/>
      <sheetData sheetId="10757">
        <row r="1">
          <cell r="J1">
            <v>1.7453292519943295E-2</v>
          </cell>
        </row>
      </sheetData>
      <sheetData sheetId="10758">
        <row r="1">
          <cell r="J1">
            <v>1.7453292519943295E-2</v>
          </cell>
        </row>
      </sheetData>
      <sheetData sheetId="10759" refreshError="1"/>
      <sheetData sheetId="10760" refreshError="1"/>
      <sheetData sheetId="10761" refreshError="1"/>
      <sheetData sheetId="10762" refreshError="1"/>
      <sheetData sheetId="10763" refreshError="1"/>
      <sheetData sheetId="10764" refreshError="1"/>
      <sheetData sheetId="10765">
        <row r="1">
          <cell r="J1">
            <v>1.7453292519943295E-2</v>
          </cell>
        </row>
      </sheetData>
      <sheetData sheetId="10766">
        <row r="1">
          <cell r="J1">
            <v>1.7453292519943295E-2</v>
          </cell>
        </row>
      </sheetData>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ow r="1">
          <cell r="J1">
            <v>1.7453292519943295E-2</v>
          </cell>
        </row>
      </sheetData>
      <sheetData sheetId="10775" refreshError="1"/>
      <sheetData sheetId="10776" refreshError="1"/>
      <sheetData sheetId="10777" refreshError="1"/>
      <sheetData sheetId="10778" refreshError="1"/>
      <sheetData sheetId="10779" refreshError="1"/>
      <sheetData sheetId="10780" refreshError="1"/>
      <sheetData sheetId="10781">
        <row r="1">
          <cell r="J1">
            <v>1.7453292519943295E-2</v>
          </cell>
        </row>
      </sheetData>
      <sheetData sheetId="10782">
        <row r="1">
          <cell r="J1">
            <v>1.7453292519943295E-2</v>
          </cell>
        </row>
      </sheetData>
      <sheetData sheetId="10783">
        <row r="1">
          <cell r="J1">
            <v>1.7453292519943295E-2</v>
          </cell>
        </row>
      </sheetData>
      <sheetData sheetId="10784" refreshError="1"/>
      <sheetData sheetId="10785" refreshError="1"/>
      <sheetData sheetId="10786">
        <row r="1">
          <cell r="J1">
            <v>1.7453292519943295E-2</v>
          </cell>
        </row>
      </sheetData>
      <sheetData sheetId="10787">
        <row r="1">
          <cell r="J1">
            <v>1.7453292519943295E-2</v>
          </cell>
        </row>
      </sheetData>
      <sheetData sheetId="10788" refreshError="1"/>
      <sheetData sheetId="10789" refreshError="1"/>
      <sheetData sheetId="10790" refreshError="1"/>
      <sheetData sheetId="10791" refreshError="1"/>
      <sheetData sheetId="10792" refreshError="1"/>
      <sheetData sheetId="10793">
        <row r="1">
          <cell r="J1">
            <v>1.7453292519943295E-2</v>
          </cell>
        </row>
      </sheetData>
      <sheetData sheetId="10794">
        <row r="1">
          <cell r="J1">
            <v>1.7453292519943295E-2</v>
          </cell>
        </row>
      </sheetData>
      <sheetData sheetId="10795" refreshError="1"/>
      <sheetData sheetId="10796" refreshError="1"/>
      <sheetData sheetId="10797" refreshError="1"/>
      <sheetData sheetId="10798" refreshError="1"/>
      <sheetData sheetId="10799">
        <row r="1">
          <cell r="J1">
            <v>1.7453292519943295E-2</v>
          </cell>
        </row>
      </sheetData>
      <sheetData sheetId="10800">
        <row r="1">
          <cell r="J1">
            <v>1.7453292519943295E-2</v>
          </cell>
        </row>
      </sheetData>
      <sheetData sheetId="10801" refreshError="1"/>
      <sheetData sheetId="10802" refreshError="1"/>
      <sheetData sheetId="10803">
        <row r="1">
          <cell r="J1">
            <v>1.7453292519943295E-2</v>
          </cell>
        </row>
      </sheetData>
      <sheetData sheetId="10804" refreshError="1"/>
      <sheetData sheetId="10805" refreshError="1"/>
      <sheetData sheetId="10806">
        <row r="1">
          <cell r="J1">
            <v>1.7453292519943295E-2</v>
          </cell>
        </row>
      </sheetData>
      <sheetData sheetId="10807">
        <row r="1">
          <cell r="J1">
            <v>1.7453292519943295E-2</v>
          </cell>
        </row>
      </sheetData>
      <sheetData sheetId="10808" refreshError="1"/>
      <sheetData sheetId="10809" refreshError="1"/>
      <sheetData sheetId="10810" refreshError="1"/>
      <sheetData sheetId="10811" refreshError="1"/>
      <sheetData sheetId="10812">
        <row r="1">
          <cell r="J1">
            <v>1.7453292519943295E-2</v>
          </cell>
        </row>
      </sheetData>
      <sheetData sheetId="10813">
        <row r="1">
          <cell r="J1">
            <v>1.7453292519943295E-2</v>
          </cell>
        </row>
      </sheetData>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ow r="1">
          <cell r="J1">
            <v>1.7453292519943295E-2</v>
          </cell>
        </row>
      </sheetData>
      <sheetData sheetId="10823"/>
      <sheetData sheetId="10824" refreshError="1"/>
      <sheetData sheetId="10825" refreshError="1"/>
      <sheetData sheetId="10826" refreshError="1"/>
      <sheetData sheetId="10827" refreshError="1"/>
      <sheetData sheetId="10828" refreshError="1"/>
      <sheetData sheetId="10829"/>
      <sheetData sheetId="10830"/>
      <sheetData sheetId="10831" refreshError="1"/>
      <sheetData sheetId="10832"/>
      <sheetData sheetId="10833">
        <row r="1">
          <cell r="J1">
            <v>1.7453292519943295E-2</v>
          </cell>
        </row>
      </sheetData>
      <sheetData sheetId="10834" refreshError="1"/>
      <sheetData sheetId="10835" refreshError="1"/>
      <sheetData sheetId="10836">
        <row r="1">
          <cell r="J1">
            <v>1.7453292519943295E-2</v>
          </cell>
        </row>
      </sheetData>
      <sheetData sheetId="10837">
        <row r="1">
          <cell r="J1">
            <v>1.7453292519943295E-2</v>
          </cell>
        </row>
      </sheetData>
      <sheetData sheetId="10838" refreshError="1"/>
      <sheetData sheetId="10839" refreshError="1"/>
      <sheetData sheetId="10840" refreshError="1"/>
      <sheetData sheetId="10841" refreshError="1"/>
      <sheetData sheetId="10842" refreshError="1"/>
      <sheetData sheetId="10843">
        <row r="1">
          <cell r="J1">
            <v>1.7453292519943295E-2</v>
          </cell>
        </row>
      </sheetData>
      <sheetData sheetId="10844">
        <row r="1">
          <cell r="J1">
            <v>1.7453292519943295E-2</v>
          </cell>
        </row>
      </sheetData>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ow r="1">
          <cell r="J1">
            <v>1.7453292519943295E-2</v>
          </cell>
        </row>
      </sheetData>
      <sheetData sheetId="10853" refreshError="1"/>
      <sheetData sheetId="10854" refreshError="1"/>
      <sheetData sheetId="10855" refreshError="1"/>
      <sheetData sheetId="10856" refreshError="1"/>
      <sheetData sheetId="10857" refreshError="1"/>
      <sheetData sheetId="10858" refreshError="1"/>
      <sheetData sheetId="10859">
        <row r="1">
          <cell r="J1">
            <v>1.7453292519943295E-2</v>
          </cell>
        </row>
      </sheetData>
      <sheetData sheetId="10860">
        <row r="1">
          <cell r="J1">
            <v>1.7453292519943295E-2</v>
          </cell>
        </row>
      </sheetData>
      <sheetData sheetId="10861" refreshError="1"/>
      <sheetData sheetId="10862" refreshError="1"/>
      <sheetData sheetId="10863">
        <row r="1">
          <cell r="J1">
            <v>1.7453292519943295E-2</v>
          </cell>
        </row>
      </sheetData>
      <sheetData sheetId="10864" refreshError="1"/>
      <sheetData sheetId="10865" refreshError="1"/>
      <sheetData sheetId="10866" refreshError="1"/>
      <sheetData sheetId="10867">
        <row r="1">
          <cell r="J1">
            <v>1.7453292519943295E-2</v>
          </cell>
        </row>
      </sheetData>
      <sheetData sheetId="10868" refreshError="1"/>
      <sheetData sheetId="10869" refreshError="1"/>
      <sheetData sheetId="10870">
        <row r="1">
          <cell r="J1">
            <v>1.7453292519943295E-2</v>
          </cell>
        </row>
      </sheetData>
      <sheetData sheetId="10871" refreshError="1"/>
      <sheetData sheetId="10872" refreshError="1"/>
      <sheetData sheetId="10873">
        <row r="1">
          <cell r="J1">
            <v>1.7453292519943295E-2</v>
          </cell>
        </row>
      </sheetData>
      <sheetData sheetId="10874" refreshError="1"/>
      <sheetData sheetId="10875">
        <row r="1">
          <cell r="J1">
            <v>1.7453292519943295E-2</v>
          </cell>
        </row>
      </sheetData>
      <sheetData sheetId="10876" refreshError="1"/>
      <sheetData sheetId="10877" refreshError="1"/>
      <sheetData sheetId="10878" refreshError="1"/>
      <sheetData sheetId="10879" refreshError="1"/>
      <sheetData sheetId="10880">
        <row r="1">
          <cell r="J1">
            <v>1.7453292519943295E-2</v>
          </cell>
        </row>
      </sheetData>
      <sheetData sheetId="10881" refreshError="1"/>
      <sheetData sheetId="10882" refreshError="1"/>
      <sheetData sheetId="10883" refreshError="1"/>
      <sheetData sheetId="10884" refreshError="1"/>
      <sheetData sheetId="10885" refreshError="1"/>
      <sheetData sheetId="10886">
        <row r="1">
          <cell r="J1">
            <v>1.7453292519943295E-2</v>
          </cell>
        </row>
      </sheetData>
      <sheetData sheetId="10887" refreshError="1"/>
      <sheetData sheetId="10888" refreshError="1"/>
      <sheetData sheetId="10889">
        <row r="1">
          <cell r="J1">
            <v>1.7453292519943295E-2</v>
          </cell>
        </row>
      </sheetData>
      <sheetData sheetId="10890" refreshError="1"/>
      <sheetData sheetId="10891">
        <row r="1">
          <cell r="J1">
            <v>1.7453292519943295E-2</v>
          </cell>
        </row>
      </sheetData>
      <sheetData sheetId="10892" refreshError="1"/>
      <sheetData sheetId="10893" refreshError="1"/>
      <sheetData sheetId="10894" refreshError="1"/>
      <sheetData sheetId="10895" refreshError="1"/>
      <sheetData sheetId="10896">
        <row r="1">
          <cell r="J1">
            <v>1.7453292519943295E-2</v>
          </cell>
        </row>
      </sheetData>
      <sheetData sheetId="10897" refreshError="1"/>
      <sheetData sheetId="10898">
        <row r="1">
          <cell r="J1">
            <v>1.7453292519943295E-2</v>
          </cell>
        </row>
      </sheetData>
      <sheetData sheetId="10899" refreshError="1"/>
      <sheetData sheetId="10900" refreshError="1"/>
      <sheetData sheetId="10901" refreshError="1"/>
      <sheetData sheetId="10902" refreshError="1"/>
      <sheetData sheetId="10903" refreshError="1"/>
      <sheetData sheetId="10904">
        <row r="1">
          <cell r="J1">
            <v>1.7453292519943295E-2</v>
          </cell>
        </row>
      </sheetData>
      <sheetData sheetId="10905">
        <row r="1">
          <cell r="J1">
            <v>1.7453292519943295E-2</v>
          </cell>
        </row>
      </sheetData>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ow r="1">
          <cell r="J1">
            <v>1.7453292519943295E-2</v>
          </cell>
        </row>
      </sheetData>
      <sheetData sheetId="10914">
        <row r="1">
          <cell r="J1">
            <v>1.7453292519943295E-2</v>
          </cell>
        </row>
      </sheetData>
      <sheetData sheetId="10915" refreshError="1"/>
      <sheetData sheetId="10916" refreshError="1"/>
      <sheetData sheetId="10917" refreshError="1"/>
      <sheetData sheetId="10918" refreshError="1"/>
      <sheetData sheetId="10919">
        <row r="1">
          <cell r="J1">
            <v>1.7453292519943295E-2</v>
          </cell>
        </row>
      </sheetData>
      <sheetData sheetId="10920" refreshError="1"/>
      <sheetData sheetId="10921" refreshError="1"/>
      <sheetData sheetId="10922" refreshError="1"/>
      <sheetData sheetId="10923">
        <row r="1">
          <cell r="J1">
            <v>1.7453292519943295E-2</v>
          </cell>
        </row>
      </sheetData>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ow r="1">
          <cell r="J1">
            <v>1.7453292519943295E-2</v>
          </cell>
        </row>
      </sheetData>
      <sheetData sheetId="10932">
        <row r="1">
          <cell r="J1">
            <v>1.7453292519943295E-2</v>
          </cell>
        </row>
      </sheetData>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ow r="1">
          <cell r="J1">
            <v>1.7453292519943295E-2</v>
          </cell>
        </row>
      </sheetData>
      <sheetData sheetId="10941" refreshError="1"/>
      <sheetData sheetId="10942" refreshError="1"/>
      <sheetData sheetId="10943" refreshError="1"/>
      <sheetData sheetId="10944" refreshError="1"/>
      <sheetData sheetId="10945" refreshError="1"/>
      <sheetData sheetId="10946">
        <row r="1">
          <cell r="J1">
            <v>1.7453292519943295E-2</v>
          </cell>
        </row>
      </sheetData>
      <sheetData sheetId="10947">
        <row r="1">
          <cell r="J1">
            <v>1.7453292519943295E-2</v>
          </cell>
        </row>
      </sheetData>
      <sheetData sheetId="10948">
        <row r="1">
          <cell r="J1">
            <v>1.7453292519943295E-2</v>
          </cell>
        </row>
      </sheetData>
      <sheetData sheetId="10949" refreshError="1"/>
      <sheetData sheetId="10950" refreshError="1"/>
      <sheetData sheetId="10951" refreshError="1"/>
      <sheetData sheetId="10952">
        <row r="1">
          <cell r="J1">
            <v>1.7453292519943295E-2</v>
          </cell>
        </row>
      </sheetData>
      <sheetData sheetId="10953" refreshError="1"/>
      <sheetData sheetId="10954" refreshError="1"/>
      <sheetData sheetId="10955" refreshError="1"/>
      <sheetData sheetId="10956" refreshError="1"/>
      <sheetData sheetId="10957" refreshError="1"/>
      <sheetData sheetId="10958" refreshError="1"/>
      <sheetData sheetId="10959">
        <row r="1">
          <cell r="J1">
            <v>1.7453292519943295E-2</v>
          </cell>
        </row>
      </sheetData>
      <sheetData sheetId="10960">
        <row r="1">
          <cell r="J1">
            <v>1.7453292519943295E-2</v>
          </cell>
        </row>
      </sheetData>
      <sheetData sheetId="10961" refreshError="1"/>
      <sheetData sheetId="10962" refreshError="1"/>
      <sheetData sheetId="10963" refreshError="1"/>
      <sheetData sheetId="10964" refreshError="1"/>
      <sheetData sheetId="10965" refreshError="1"/>
      <sheetData sheetId="10966" refreshError="1"/>
      <sheetData sheetId="10967">
        <row r="1">
          <cell r="J1">
            <v>1.7453292519943295E-2</v>
          </cell>
        </row>
      </sheetData>
      <sheetData sheetId="10968" refreshError="1"/>
      <sheetData sheetId="10969" refreshError="1"/>
      <sheetData sheetId="10970" refreshError="1"/>
      <sheetData sheetId="10971" refreshError="1"/>
      <sheetData sheetId="10972" refreshError="1"/>
      <sheetData sheetId="10973" refreshError="1"/>
      <sheetData sheetId="10974">
        <row r="1">
          <cell r="J1">
            <v>1.7453292519943295E-2</v>
          </cell>
        </row>
      </sheetData>
      <sheetData sheetId="10975" refreshError="1"/>
      <sheetData sheetId="10976" refreshError="1"/>
      <sheetData sheetId="10977">
        <row r="1">
          <cell r="J1">
            <v>1.7453292519943295E-2</v>
          </cell>
        </row>
      </sheetData>
      <sheetData sheetId="10978" refreshError="1"/>
      <sheetData sheetId="10979" refreshError="1"/>
      <sheetData sheetId="10980" refreshError="1"/>
      <sheetData sheetId="10981">
        <row r="1">
          <cell r="J1">
            <v>1.7453292519943295E-2</v>
          </cell>
        </row>
      </sheetData>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ow r="1">
          <cell r="J1">
            <v>1.7453292519943295E-2</v>
          </cell>
        </row>
      </sheetData>
      <sheetData sheetId="10993" refreshError="1"/>
      <sheetData sheetId="10994" refreshError="1"/>
      <sheetData sheetId="10995" refreshError="1"/>
      <sheetData sheetId="10996">
        <row r="1">
          <cell r="J1">
            <v>1.7453292519943295E-2</v>
          </cell>
        </row>
      </sheetData>
      <sheetData sheetId="10997" refreshError="1"/>
      <sheetData sheetId="10998" refreshError="1"/>
      <sheetData sheetId="10999">
        <row r="1">
          <cell r="J1">
            <v>1.7453292519943295E-2</v>
          </cell>
        </row>
      </sheetData>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ow r="1">
          <cell r="J1">
            <v>1.7453292519943295E-2</v>
          </cell>
        </row>
      </sheetData>
      <sheetData sheetId="11018">
        <row r="1">
          <cell r="J1">
            <v>1.7453292519943295E-2</v>
          </cell>
        </row>
      </sheetData>
      <sheetData sheetId="11019" refreshError="1"/>
      <sheetData sheetId="11020" refreshError="1"/>
      <sheetData sheetId="11021">
        <row r="1">
          <cell r="J1">
            <v>1.7453292519943295E-2</v>
          </cell>
        </row>
      </sheetData>
      <sheetData sheetId="11022">
        <row r="1">
          <cell r="J1">
            <v>1.7453292519943295E-2</v>
          </cell>
        </row>
      </sheetData>
      <sheetData sheetId="11023" refreshError="1"/>
      <sheetData sheetId="11024" refreshError="1"/>
      <sheetData sheetId="11025" refreshError="1"/>
      <sheetData sheetId="11026" refreshError="1"/>
      <sheetData sheetId="11027" refreshError="1"/>
      <sheetData sheetId="11028">
        <row r="1">
          <cell r="J1">
            <v>1.7453292519943295E-2</v>
          </cell>
        </row>
      </sheetData>
      <sheetData sheetId="11029">
        <row r="1">
          <cell r="J1">
            <v>1.7453292519943295E-2</v>
          </cell>
        </row>
      </sheetData>
      <sheetData sheetId="11030" refreshError="1"/>
      <sheetData sheetId="11031" refreshError="1"/>
      <sheetData sheetId="11032" refreshError="1"/>
      <sheetData sheetId="11033" refreshError="1"/>
      <sheetData sheetId="11034" refreshError="1"/>
      <sheetData sheetId="11035">
        <row r="1">
          <cell r="J1">
            <v>1.7453292519943295E-2</v>
          </cell>
        </row>
      </sheetData>
      <sheetData sheetId="11036" refreshError="1"/>
      <sheetData sheetId="11037" refreshError="1"/>
      <sheetData sheetId="11038">
        <row r="1">
          <cell r="J1">
            <v>1.7453292519943295E-2</v>
          </cell>
        </row>
      </sheetData>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ow r="1">
          <cell r="J1">
            <v>1.7453292519943295E-2</v>
          </cell>
        </row>
      </sheetData>
      <sheetData sheetId="11048" refreshError="1"/>
      <sheetData sheetId="11049" refreshError="1"/>
      <sheetData sheetId="11050" refreshError="1"/>
      <sheetData sheetId="11051">
        <row r="1">
          <cell r="J1">
            <v>1.7453292519943295E-2</v>
          </cell>
        </row>
      </sheetData>
      <sheetData sheetId="11052">
        <row r="1">
          <cell r="J1">
            <v>1.7453292519943295E-2</v>
          </cell>
        </row>
      </sheetData>
      <sheetData sheetId="11053" refreshError="1"/>
      <sheetData sheetId="11054">
        <row r="1">
          <cell r="J1">
            <v>1.7453292519943295E-2</v>
          </cell>
        </row>
      </sheetData>
      <sheetData sheetId="11055">
        <row r="1">
          <cell r="J1">
            <v>1.7453292519943295E-2</v>
          </cell>
        </row>
      </sheetData>
      <sheetData sheetId="11056">
        <row r="1">
          <cell r="J1">
            <v>1.7453292519943295E-2</v>
          </cell>
        </row>
      </sheetData>
      <sheetData sheetId="11057" refreshError="1"/>
      <sheetData sheetId="11058" refreshError="1"/>
      <sheetData sheetId="11059">
        <row r="1">
          <cell r="J1">
            <v>1.7453292519943295E-2</v>
          </cell>
        </row>
      </sheetData>
      <sheetData sheetId="11060">
        <row r="1">
          <cell r="J1">
            <v>1.7453292519943295E-2</v>
          </cell>
        </row>
      </sheetData>
      <sheetData sheetId="11061" refreshError="1"/>
      <sheetData sheetId="11062" refreshError="1"/>
      <sheetData sheetId="11063" refreshError="1"/>
      <sheetData sheetId="11064">
        <row r="1">
          <cell r="J1">
            <v>1.7453292519943295E-2</v>
          </cell>
        </row>
      </sheetData>
      <sheetData sheetId="11065">
        <row r="1">
          <cell r="J1">
            <v>1.7453292519943295E-2</v>
          </cell>
        </row>
      </sheetData>
      <sheetData sheetId="11066" refreshError="1"/>
      <sheetData sheetId="11067" refreshError="1"/>
      <sheetData sheetId="11068">
        <row r="1">
          <cell r="J1">
            <v>1.7453292519943295E-2</v>
          </cell>
        </row>
      </sheetData>
      <sheetData sheetId="11069" refreshError="1"/>
      <sheetData sheetId="11070" refreshError="1"/>
      <sheetData sheetId="11071" refreshError="1"/>
      <sheetData sheetId="11072" refreshError="1"/>
      <sheetData sheetId="11073" refreshError="1"/>
      <sheetData sheetId="11074">
        <row r="1">
          <cell r="J1">
            <v>1.7453292519943295E-2</v>
          </cell>
        </row>
      </sheetData>
      <sheetData sheetId="11075" refreshError="1"/>
      <sheetData sheetId="11076" refreshError="1"/>
      <sheetData sheetId="11077">
        <row r="1">
          <cell r="J1">
            <v>1.7453292519943295E-2</v>
          </cell>
        </row>
      </sheetData>
      <sheetData sheetId="11078" refreshError="1"/>
      <sheetData sheetId="11079" refreshError="1"/>
      <sheetData sheetId="11080" refreshError="1"/>
      <sheetData sheetId="11081" refreshError="1"/>
      <sheetData sheetId="11082" refreshError="1"/>
      <sheetData sheetId="11083">
        <row r="1">
          <cell r="J1">
            <v>1.7453292519943295E-2</v>
          </cell>
        </row>
      </sheetData>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ow r="1">
          <cell r="J1">
            <v>1.7453292519943295E-2</v>
          </cell>
        </row>
      </sheetData>
      <sheetData sheetId="11098" refreshError="1"/>
      <sheetData sheetId="11099" refreshError="1"/>
      <sheetData sheetId="11100" refreshError="1"/>
      <sheetData sheetId="11101" refreshError="1"/>
      <sheetData sheetId="11102" refreshError="1"/>
      <sheetData sheetId="11103">
        <row r="1">
          <cell r="J1">
            <v>1.7453292519943295E-2</v>
          </cell>
        </row>
      </sheetData>
      <sheetData sheetId="11104" refreshError="1"/>
      <sheetData sheetId="11105" refreshError="1"/>
      <sheetData sheetId="11106" refreshError="1"/>
      <sheetData sheetId="11107" refreshError="1"/>
      <sheetData sheetId="11108" refreshError="1"/>
      <sheetData sheetId="11109">
        <row r="1">
          <cell r="J1">
            <v>1.7453292519943295E-2</v>
          </cell>
        </row>
      </sheetData>
      <sheetData sheetId="11110">
        <row r="1">
          <cell r="J1">
            <v>1.7453292519943295E-2</v>
          </cell>
        </row>
      </sheetData>
      <sheetData sheetId="11111" refreshError="1"/>
      <sheetData sheetId="11112" refreshError="1"/>
      <sheetData sheetId="11113" refreshError="1"/>
      <sheetData sheetId="11114" refreshError="1"/>
      <sheetData sheetId="11115" refreshError="1"/>
      <sheetData sheetId="11116">
        <row r="1">
          <cell r="J1">
            <v>1.7453292519943295E-2</v>
          </cell>
        </row>
      </sheetData>
      <sheetData sheetId="11117" refreshError="1"/>
      <sheetData sheetId="11118" refreshError="1"/>
      <sheetData sheetId="11119" refreshError="1"/>
      <sheetData sheetId="11120" refreshError="1"/>
      <sheetData sheetId="11121" refreshError="1"/>
      <sheetData sheetId="11122">
        <row r="1">
          <cell r="J1">
            <v>1.7453292519943295E-2</v>
          </cell>
        </row>
      </sheetData>
      <sheetData sheetId="11123">
        <row r="1">
          <cell r="J1">
            <v>1.7453292519943295E-2</v>
          </cell>
        </row>
      </sheetData>
      <sheetData sheetId="11124" refreshError="1"/>
      <sheetData sheetId="11125" refreshError="1"/>
      <sheetData sheetId="11126" refreshError="1"/>
      <sheetData sheetId="11127" refreshError="1"/>
      <sheetData sheetId="11128" refreshError="1"/>
      <sheetData sheetId="11129" refreshError="1"/>
      <sheetData sheetId="11130">
        <row r="1">
          <cell r="J1">
            <v>1.7453292519943295E-2</v>
          </cell>
        </row>
      </sheetData>
      <sheetData sheetId="11131" refreshError="1"/>
      <sheetData sheetId="11132" refreshError="1"/>
      <sheetData sheetId="11133" refreshError="1"/>
      <sheetData sheetId="11134" refreshError="1"/>
      <sheetData sheetId="11135" refreshError="1"/>
      <sheetData sheetId="11136" refreshError="1"/>
      <sheetData sheetId="11137">
        <row r="1">
          <cell r="J1">
            <v>1.7453292519943295E-2</v>
          </cell>
        </row>
      </sheetData>
      <sheetData sheetId="11138" refreshError="1"/>
      <sheetData sheetId="11139" refreshError="1"/>
      <sheetData sheetId="11140">
        <row r="1">
          <cell r="J1">
            <v>1.7453292519943295E-2</v>
          </cell>
        </row>
      </sheetData>
      <sheetData sheetId="11141" refreshError="1"/>
      <sheetData sheetId="11142" refreshError="1"/>
      <sheetData sheetId="11143" refreshError="1"/>
      <sheetData sheetId="11144" refreshError="1"/>
      <sheetData sheetId="11145" refreshError="1"/>
      <sheetData sheetId="11146">
        <row r="1">
          <cell r="J1">
            <v>1.7453292519943295E-2</v>
          </cell>
        </row>
      </sheetData>
      <sheetData sheetId="11147" refreshError="1"/>
      <sheetData sheetId="11148" refreshError="1"/>
      <sheetData sheetId="11149" refreshError="1"/>
      <sheetData sheetId="11150">
        <row r="1">
          <cell r="J1">
            <v>1.7453292519943295E-2</v>
          </cell>
        </row>
      </sheetData>
      <sheetData sheetId="11151" refreshError="1"/>
      <sheetData sheetId="11152" refreshError="1"/>
      <sheetData sheetId="11153" refreshError="1"/>
      <sheetData sheetId="11154">
        <row r="1">
          <cell r="J1">
            <v>1.7453292519943295E-2</v>
          </cell>
        </row>
      </sheetData>
      <sheetData sheetId="11155">
        <row r="1">
          <cell r="J1">
            <v>1.7453292519943295E-2</v>
          </cell>
        </row>
      </sheetData>
      <sheetData sheetId="11156" refreshError="1"/>
      <sheetData sheetId="11157" refreshError="1"/>
      <sheetData sheetId="11158" refreshError="1"/>
      <sheetData sheetId="11159" refreshError="1"/>
      <sheetData sheetId="11160" refreshError="1"/>
      <sheetData sheetId="11161">
        <row r="1">
          <cell r="J1">
            <v>1.7453292519943295E-2</v>
          </cell>
        </row>
      </sheetData>
      <sheetData sheetId="11162" refreshError="1"/>
      <sheetData sheetId="11163" refreshError="1"/>
      <sheetData sheetId="11164">
        <row r="1">
          <cell r="J1">
            <v>1.7453292519943295E-2</v>
          </cell>
        </row>
      </sheetData>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sheetData sheetId="11200"/>
      <sheetData sheetId="11201" refreshError="1"/>
      <sheetData sheetId="11202" refreshError="1"/>
      <sheetData sheetId="11203" refreshError="1"/>
      <sheetData sheetId="11204" refreshError="1"/>
      <sheetData sheetId="11205"/>
      <sheetData sheetId="11206"/>
      <sheetData sheetId="11207" refreshError="1"/>
      <sheetData sheetId="11208" refreshError="1"/>
      <sheetData sheetId="11209" refreshError="1"/>
      <sheetData sheetId="11210" refreshError="1"/>
      <sheetData sheetId="11211"/>
      <sheetData sheetId="11212"/>
      <sheetData sheetId="11213" refreshError="1"/>
      <sheetData sheetId="11214" refreshError="1"/>
      <sheetData sheetId="11215" refreshError="1"/>
      <sheetData sheetId="11216" refreshError="1"/>
      <sheetData sheetId="11217"/>
      <sheetData sheetId="11218"/>
      <sheetData sheetId="11219" refreshError="1"/>
      <sheetData sheetId="11220" refreshError="1"/>
      <sheetData sheetId="11221" refreshError="1"/>
      <sheetData sheetId="11222" refreshError="1"/>
      <sheetData sheetId="1122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Wt3"/>
      <sheetName val="V3"/>
      <sheetName val="T.Wt3-2"/>
      <sheetName val="V3-2"/>
      <sheetName val="T.Wt6"/>
      <sheetName val="V6"/>
      <sheetName val="Vdc5"/>
      <sheetName val="Vsc5"/>
      <sheetName val="Anx1"/>
      <sheetName val="Anx2"/>
      <sheetName val="S-DC"/>
      <sheetName val="S-SC"/>
      <sheetName val="Sheet1"/>
    </sheetNames>
    <sheetDataSet>
      <sheetData sheetId="0" refreshError="1"/>
      <sheetData sheetId="1" refreshError="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Backup PRW - VIIA"/>
      <sheetName val="factor "/>
    </sheetNames>
    <sheetDataSet>
      <sheetData sheetId="0"/>
      <sheetData sheetId="1"/>
      <sheetData sheetId="2"/>
      <sheetData sheetId="3"/>
      <sheetData sheetId="4" refreshError="1">
        <row r="437">
          <cell r="B437" t="str">
            <v>LOCAL STAFF</v>
          </cell>
        </row>
        <row r="438">
          <cell r="B438" t="str">
            <v>MASON</v>
          </cell>
        </row>
        <row r="439">
          <cell r="B439" t="str">
            <v>OPERATOR</v>
          </cell>
        </row>
        <row r="440">
          <cell r="B440" t="str">
            <v>ELETRICIAN</v>
          </cell>
        </row>
        <row r="441">
          <cell r="B441" t="str">
            <v>PLUMBER</v>
          </cell>
        </row>
        <row r="442">
          <cell r="B442" t="str">
            <v>MIXER OPERATOR</v>
          </cell>
        </row>
        <row r="443">
          <cell r="B443" t="str">
            <v>FITTER</v>
          </cell>
        </row>
        <row r="444">
          <cell r="B444" t="str">
            <v>total amount</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1</v>
          </cell>
        </row>
        <row r="462">
          <cell r="B462" t="str">
            <v>REGULAR STAFF</v>
          </cell>
        </row>
        <row r="463">
          <cell r="B463" t="str">
            <v>PM</v>
          </cell>
        </row>
        <row r="464">
          <cell r="B464" t="str">
            <v>RE</v>
          </cell>
        </row>
        <row r="465">
          <cell r="B465" t="str">
            <v>SPE</v>
          </cell>
        </row>
        <row r="466">
          <cell r="B466" t="str">
            <v>PE</v>
          </cell>
        </row>
        <row r="467">
          <cell r="B467" t="str">
            <v>AE</v>
          </cell>
        </row>
        <row r="468">
          <cell r="B468" t="str">
            <v>JE</v>
          </cell>
        </row>
        <row r="469">
          <cell r="B469" t="str">
            <v>SUPERVISOR</v>
          </cell>
        </row>
        <row r="470">
          <cell r="B470" t="str">
            <v>W/A</v>
          </cell>
        </row>
        <row r="471">
          <cell r="B471" t="str">
            <v>CHARGE HAND</v>
          </cell>
        </row>
        <row r="472">
          <cell r="B472">
            <v>0</v>
          </cell>
        </row>
        <row r="473">
          <cell r="B473" t="str">
            <v>total amount</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1</v>
          </cell>
        </row>
        <row r="487">
          <cell r="B487" t="str">
            <v>MACHINE_EQUIPMENT</v>
          </cell>
        </row>
        <row r="488">
          <cell r="B488" t="str">
            <v>MIXER MACHINE</v>
          </cell>
        </row>
        <row r="489">
          <cell r="B489" t="str">
            <v>VIBRATOR</v>
          </cell>
        </row>
        <row r="490">
          <cell r="B490" t="str">
            <v>TRECTOR</v>
          </cell>
        </row>
        <row r="491">
          <cell r="B491">
            <v>0</v>
          </cell>
        </row>
        <row r="492">
          <cell r="B492" t="str">
            <v>total amount</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1</v>
          </cell>
        </row>
        <row r="512">
          <cell r="B512" t="str">
            <v>OVER HEADS</v>
          </cell>
        </row>
        <row r="513">
          <cell r="B513" t="str">
            <v>SITE O/H</v>
          </cell>
        </row>
        <row r="514">
          <cell r="B514" t="str">
            <v>CONVEYANCE</v>
          </cell>
        </row>
        <row r="515">
          <cell r="B515" t="str">
            <v>OTHER EXPENSES</v>
          </cell>
        </row>
        <row r="516">
          <cell r="B516">
            <v>0</v>
          </cell>
        </row>
        <row r="517">
          <cell r="B517">
            <v>0</v>
          </cell>
        </row>
        <row r="518">
          <cell r="B518" t="str">
            <v>total amount</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1</v>
          </cell>
        </row>
        <row r="540">
          <cell r="B540" t="str">
            <v>Material</v>
          </cell>
          <cell r="C540" t="str">
            <v>Unit</v>
          </cell>
          <cell r="D540" t="str">
            <v>Rate</v>
          </cell>
        </row>
        <row r="541">
          <cell r="B541" t="str">
            <v xml:space="preserve">Cement </v>
          </cell>
          <cell r="C541" t="str">
            <v>bag</v>
          </cell>
          <cell r="D541">
            <v>4</v>
          </cell>
        </row>
        <row r="542">
          <cell r="B542" t="str">
            <v>Sand</v>
          </cell>
          <cell r="C542" t="str">
            <v>cmt</v>
          </cell>
          <cell r="D542">
            <v>317.52</v>
          </cell>
        </row>
        <row r="543">
          <cell r="B543" t="str">
            <v>Grit</v>
          </cell>
          <cell r="C543" t="str">
            <v>cmt</v>
          </cell>
          <cell r="D543">
            <v>317.52</v>
          </cell>
        </row>
        <row r="544">
          <cell r="B544" t="str">
            <v>Kapchi</v>
          </cell>
          <cell r="C544" t="str">
            <v>cmt</v>
          </cell>
          <cell r="D544">
            <v>511.56</v>
          </cell>
        </row>
        <row r="545">
          <cell r="B545" t="str">
            <v xml:space="preserve">Bricks </v>
          </cell>
          <cell r="C545" t="str">
            <v>nos</v>
          </cell>
          <cell r="D545">
            <v>2.25</v>
          </cell>
        </row>
        <row r="546">
          <cell r="B546" t="str">
            <v>Size Stone</v>
          </cell>
          <cell r="C546" t="str">
            <v>cmt</v>
          </cell>
          <cell r="D546">
            <v>2.5</v>
          </cell>
        </row>
        <row r="547">
          <cell r="B547" t="str">
            <v>Rubble</v>
          </cell>
          <cell r="C547" t="str">
            <v>cmt</v>
          </cell>
          <cell r="D547">
            <v>264.60000000000002</v>
          </cell>
        </row>
        <row r="548">
          <cell r="B548" t="str">
            <v>Metal-40mm</v>
          </cell>
          <cell r="C548" t="str">
            <v>cmt</v>
          </cell>
          <cell r="D548">
            <v>370.44</v>
          </cell>
        </row>
        <row r="549">
          <cell r="B549" t="str">
            <v>Reinf. steel</v>
          </cell>
          <cell r="C549" t="str">
            <v>MT</v>
          </cell>
          <cell r="D549">
            <v>100</v>
          </cell>
        </row>
        <row r="550">
          <cell r="B550" t="str">
            <v>Str.Steel</v>
          </cell>
          <cell r="C550" t="str">
            <v>MT</v>
          </cell>
          <cell r="D550">
            <v>100</v>
          </cell>
        </row>
        <row r="551">
          <cell r="B551" t="str">
            <v>S.Block 200</v>
          </cell>
          <cell r="C551" t="str">
            <v>No.</v>
          </cell>
          <cell r="D551">
            <v>16</v>
          </cell>
        </row>
        <row r="552">
          <cell r="B552" t="str">
            <v>Brickbats</v>
          </cell>
          <cell r="C552" t="str">
            <v>cmt</v>
          </cell>
          <cell r="D552">
            <v>220</v>
          </cell>
        </row>
        <row r="553">
          <cell r="B553" t="str">
            <v>Metal 100-65mm</v>
          </cell>
          <cell r="C553" t="str">
            <v>cmt</v>
          </cell>
          <cell r="D553">
            <v>265</v>
          </cell>
        </row>
        <row r="554">
          <cell r="B554" t="str">
            <v>Murrum</v>
          </cell>
          <cell r="C554" t="str">
            <v>cmt</v>
          </cell>
          <cell r="D554">
            <v>180</v>
          </cell>
        </row>
        <row r="555">
          <cell r="B555" t="str">
            <v>S.Block 150</v>
          </cell>
          <cell r="C555" t="str">
            <v>No.</v>
          </cell>
          <cell r="D555">
            <v>13.5</v>
          </cell>
        </row>
        <row r="833">
          <cell r="B833" t="str">
            <v>INFRASTRUCTURE_ENTRY</v>
          </cell>
        </row>
        <row r="834">
          <cell r="B834" t="str">
            <v>STRUCTURE</v>
          </cell>
          <cell r="C834" t="str">
            <v>AREA/NO.</v>
          </cell>
          <cell r="D834" t="str">
            <v>UNIT</v>
          </cell>
          <cell r="E834" t="str">
            <v>RATE</v>
          </cell>
          <cell r="F834" t="str">
            <v>AMOUNT</v>
          </cell>
        </row>
        <row r="835">
          <cell r="B835" t="str">
            <v>STORE</v>
          </cell>
          <cell r="C835">
            <v>0</v>
          </cell>
          <cell r="D835" t="str">
            <v>SMT</v>
          </cell>
          <cell r="E835">
            <v>150</v>
          </cell>
          <cell r="F835">
            <v>0</v>
          </cell>
        </row>
        <row r="836">
          <cell r="B836" t="str">
            <v>OFFICE BUILDING</v>
          </cell>
          <cell r="C836">
            <v>600</v>
          </cell>
          <cell r="D836" t="str">
            <v>SMT</v>
          </cell>
          <cell r="E836">
            <v>250</v>
          </cell>
          <cell r="F836">
            <v>150000</v>
          </cell>
        </row>
        <row r="837">
          <cell r="B837" t="str">
            <v>WATER TANK</v>
          </cell>
          <cell r="F837">
            <v>0</v>
          </cell>
        </row>
        <row r="838">
          <cell r="B838" t="str">
            <v>CEMENT GODOWN</v>
          </cell>
          <cell r="F838">
            <v>0</v>
          </cell>
        </row>
        <row r="839">
          <cell r="B839" t="str">
            <v>LABOUR COLONY</v>
          </cell>
          <cell r="F839">
            <v>0</v>
          </cell>
        </row>
        <row r="840">
          <cell r="B840" t="str">
            <v>STAFF QUARTERS</v>
          </cell>
          <cell r="F840">
            <v>0</v>
          </cell>
        </row>
        <row r="841">
          <cell r="B841" t="str">
            <v>BORE</v>
          </cell>
          <cell r="C841">
            <v>0</v>
          </cell>
          <cell r="E841">
            <v>10000</v>
          </cell>
          <cell r="F841">
            <v>0</v>
          </cell>
        </row>
        <row r="842">
          <cell r="B842" t="str">
            <v>PIPELINE</v>
          </cell>
          <cell r="C842">
            <v>0</v>
          </cell>
          <cell r="D842" t="str">
            <v>RMT</v>
          </cell>
          <cell r="E842">
            <v>15</v>
          </cell>
          <cell r="F842">
            <v>0</v>
          </cell>
        </row>
        <row r="843">
          <cell r="B843" t="str">
            <v>ROAD</v>
          </cell>
          <cell r="F843">
            <v>0</v>
          </cell>
        </row>
        <row r="844">
          <cell r="B844" t="str">
            <v>ELECTRIFICATION</v>
          </cell>
          <cell r="F844">
            <v>0</v>
          </cell>
        </row>
        <row r="845">
          <cell r="B845" t="str">
            <v>ERECTION OF BATCH MIXING PLANT</v>
          </cell>
          <cell r="F845">
            <v>0</v>
          </cell>
        </row>
        <row r="846">
          <cell r="F846">
            <v>0</v>
          </cell>
        </row>
        <row r="847">
          <cell r="B847" t="str">
            <v>total infra-structure</v>
          </cell>
          <cell r="F847">
            <v>2000000</v>
          </cell>
        </row>
        <row r="848">
          <cell r="F848">
            <v>0</v>
          </cell>
        </row>
        <row r="849">
          <cell r="F849">
            <v>0</v>
          </cell>
        </row>
        <row r="850">
          <cell r="F850">
            <v>0</v>
          </cell>
        </row>
        <row r="851">
          <cell r="F851">
            <v>0</v>
          </cell>
        </row>
        <row r="852">
          <cell r="F852">
            <v>0</v>
          </cell>
        </row>
        <row r="853">
          <cell r="F853">
            <v>0</v>
          </cell>
        </row>
        <row r="854">
          <cell r="F854">
            <v>0</v>
          </cell>
        </row>
        <row r="855">
          <cell r="F855">
            <v>0</v>
          </cell>
        </row>
        <row r="856">
          <cell r="F856">
            <v>0</v>
          </cell>
        </row>
        <row r="857">
          <cell r="F857">
            <v>0</v>
          </cell>
        </row>
        <row r="858">
          <cell r="B858" t="str">
            <v>TOTAL</v>
          </cell>
          <cell r="F858">
            <v>2150000</v>
          </cell>
        </row>
      </sheetData>
      <sheetData sheetId="5" refreshError="1">
        <row r="452">
          <cell r="M452" t="str">
            <v>MACHINE/EQUIPMENT</v>
          </cell>
          <cell r="N452">
            <v>0</v>
          </cell>
          <cell r="O452">
            <v>0</v>
          </cell>
          <cell r="P452">
            <v>0</v>
          </cell>
          <cell r="R452" t="str">
            <v>h</v>
          </cell>
          <cell r="S452">
            <v>0</v>
          </cell>
        </row>
        <row r="453">
          <cell r="M453" t="str">
            <v>CATEGORY</v>
          </cell>
          <cell r="N453" t="str">
            <v>NO</v>
          </cell>
          <cell r="O453" t="str">
            <v>RENT</v>
          </cell>
          <cell r="P453" t="str">
            <v>AMOUNT</v>
          </cell>
          <cell r="R453" t="str">
            <v>HEAD</v>
          </cell>
          <cell r="S453" t="str">
            <v>AMOUNT</v>
          </cell>
        </row>
        <row r="454">
          <cell r="M454" t="str">
            <v>MIXER MACHINE</v>
          </cell>
          <cell r="N454">
            <v>0</v>
          </cell>
          <cell r="O454">
            <v>5000</v>
          </cell>
          <cell r="P454">
            <v>0</v>
          </cell>
          <cell r="R454" t="str">
            <v>SITE O/H</v>
          </cell>
          <cell r="S454">
            <v>0</v>
          </cell>
        </row>
        <row r="455">
          <cell r="M455" t="str">
            <v>VIBRATOR</v>
          </cell>
          <cell r="N455">
            <v>0</v>
          </cell>
          <cell r="O455">
            <v>450</v>
          </cell>
          <cell r="P455">
            <v>0</v>
          </cell>
          <cell r="R455" t="str">
            <v>CONVEYANCE</v>
          </cell>
          <cell r="S455">
            <v>0</v>
          </cell>
        </row>
        <row r="456">
          <cell r="M456" t="str">
            <v>TRECTOR</v>
          </cell>
          <cell r="N456">
            <v>0</v>
          </cell>
          <cell r="O456">
            <v>6000</v>
          </cell>
          <cell r="P456">
            <v>0</v>
          </cell>
          <cell r="R456" t="str">
            <v>OTHER EXPENSES</v>
          </cell>
          <cell r="S456">
            <v>0</v>
          </cell>
        </row>
        <row r="457">
          <cell r="M457">
            <v>0</v>
          </cell>
          <cell r="N457">
            <v>0</v>
          </cell>
          <cell r="O457">
            <v>0</v>
          </cell>
          <cell r="P457">
            <v>0</v>
          </cell>
          <cell r="R457">
            <v>0</v>
          </cell>
          <cell r="S457">
            <v>0</v>
          </cell>
        </row>
        <row r="458">
          <cell r="M458" t="str">
            <v>total amount</v>
          </cell>
          <cell r="N458">
            <v>0</v>
          </cell>
          <cell r="O458">
            <v>0</v>
          </cell>
          <cell r="P458">
            <v>0</v>
          </cell>
          <cell r="R458">
            <v>0</v>
          </cell>
          <cell r="S458">
            <v>0</v>
          </cell>
        </row>
        <row r="459">
          <cell r="M459">
            <v>0</v>
          </cell>
          <cell r="N459">
            <v>0</v>
          </cell>
          <cell r="O459">
            <v>0</v>
          </cell>
          <cell r="P459">
            <v>0</v>
          </cell>
          <cell r="R459" t="str">
            <v>total amount</v>
          </cell>
          <cell r="S459">
            <v>0</v>
          </cell>
        </row>
        <row r="460">
          <cell r="M460">
            <v>0</v>
          </cell>
          <cell r="N460">
            <v>0</v>
          </cell>
          <cell r="O460">
            <v>0</v>
          </cell>
          <cell r="P460">
            <v>0</v>
          </cell>
          <cell r="R460">
            <v>0</v>
          </cell>
          <cell r="S460">
            <v>0</v>
          </cell>
        </row>
        <row r="461">
          <cell r="M461">
            <v>0</v>
          </cell>
          <cell r="N461">
            <v>0</v>
          </cell>
          <cell r="O461">
            <v>0</v>
          </cell>
          <cell r="P461">
            <v>0</v>
          </cell>
          <cell r="R461">
            <v>0</v>
          </cell>
          <cell r="S461">
            <v>0</v>
          </cell>
        </row>
        <row r="462">
          <cell r="M462">
            <v>0</v>
          </cell>
          <cell r="N462">
            <v>0</v>
          </cell>
          <cell r="O462">
            <v>0</v>
          </cell>
          <cell r="P462">
            <v>0</v>
          </cell>
          <cell r="R462">
            <v>0</v>
          </cell>
          <cell r="S462">
            <v>0</v>
          </cell>
        </row>
        <row r="463">
          <cell r="M463">
            <v>0</v>
          </cell>
          <cell r="N463">
            <v>0</v>
          </cell>
          <cell r="O463">
            <v>0</v>
          </cell>
          <cell r="P463">
            <v>0</v>
          </cell>
          <cell r="R463">
            <v>0</v>
          </cell>
          <cell r="S463">
            <v>0</v>
          </cell>
        </row>
        <row r="464">
          <cell r="M464">
            <v>0</v>
          </cell>
          <cell r="N464">
            <v>0</v>
          </cell>
          <cell r="O464">
            <v>0</v>
          </cell>
          <cell r="P464">
            <v>0</v>
          </cell>
          <cell r="R464">
            <v>0</v>
          </cell>
          <cell r="S464">
            <v>0</v>
          </cell>
        </row>
        <row r="465">
          <cell r="M465">
            <v>0</v>
          </cell>
          <cell r="N465">
            <v>0</v>
          </cell>
          <cell r="O465">
            <v>0</v>
          </cell>
          <cell r="P465">
            <v>0</v>
          </cell>
          <cell r="R465">
            <v>0</v>
          </cell>
          <cell r="S465">
            <v>0</v>
          </cell>
        </row>
        <row r="466">
          <cell r="M466">
            <v>0</v>
          </cell>
          <cell r="N466">
            <v>0</v>
          </cell>
          <cell r="O466">
            <v>0</v>
          </cell>
          <cell r="P466">
            <v>0</v>
          </cell>
          <cell r="R466">
            <v>0</v>
          </cell>
          <cell r="S466">
            <v>0</v>
          </cell>
        </row>
        <row r="467">
          <cell r="M467">
            <v>0</v>
          </cell>
          <cell r="N467">
            <v>0</v>
          </cell>
          <cell r="O467">
            <v>0</v>
          </cell>
          <cell r="P467">
            <v>0</v>
          </cell>
          <cell r="R467">
            <v>0</v>
          </cell>
          <cell r="S467">
            <v>0</v>
          </cell>
        </row>
        <row r="468">
          <cell r="M468">
            <v>0</v>
          </cell>
          <cell r="N468">
            <v>0</v>
          </cell>
          <cell r="O468">
            <v>0</v>
          </cell>
          <cell r="P468">
            <v>0</v>
          </cell>
          <cell r="R468">
            <v>0</v>
          </cell>
          <cell r="S468">
            <v>0</v>
          </cell>
        </row>
        <row r="469">
          <cell r="M469">
            <v>0</v>
          </cell>
          <cell r="N469">
            <v>0</v>
          </cell>
          <cell r="O469">
            <v>0</v>
          </cell>
          <cell r="P469">
            <v>0</v>
          </cell>
          <cell r="R469">
            <v>0</v>
          </cell>
          <cell r="S469">
            <v>0</v>
          </cell>
        </row>
        <row r="470">
          <cell r="M470">
            <v>0</v>
          </cell>
          <cell r="N470">
            <v>0</v>
          </cell>
          <cell r="O470">
            <v>0</v>
          </cell>
          <cell r="P470">
            <v>0</v>
          </cell>
          <cell r="R470">
            <v>0</v>
          </cell>
          <cell r="S470">
            <v>0</v>
          </cell>
        </row>
        <row r="471">
          <cell r="M471">
            <v>0</v>
          </cell>
          <cell r="N471">
            <v>0</v>
          </cell>
          <cell r="O471">
            <v>0</v>
          </cell>
          <cell r="P471">
            <v>0</v>
          </cell>
          <cell r="R471">
            <v>0</v>
          </cell>
          <cell r="S471">
            <v>0</v>
          </cell>
        </row>
        <row r="472">
          <cell r="M472">
            <v>0</v>
          </cell>
          <cell r="N472">
            <v>0</v>
          </cell>
          <cell r="O472">
            <v>0</v>
          </cell>
          <cell r="P472">
            <v>0</v>
          </cell>
          <cell r="R472">
            <v>0</v>
          </cell>
          <cell r="S472">
            <v>0</v>
          </cell>
        </row>
        <row r="473">
          <cell r="M473">
            <v>0</v>
          </cell>
          <cell r="N473">
            <v>0</v>
          </cell>
          <cell r="O473">
            <v>0</v>
          </cell>
          <cell r="P473">
            <v>0</v>
          </cell>
          <cell r="R473">
            <v>0</v>
          </cell>
          <cell r="S473">
            <v>0</v>
          </cell>
        </row>
        <row r="474">
          <cell r="M474">
            <v>0</v>
          </cell>
          <cell r="N474">
            <v>0</v>
          </cell>
          <cell r="O474">
            <v>0</v>
          </cell>
          <cell r="P474">
            <v>0</v>
          </cell>
          <cell r="R474">
            <v>0</v>
          </cell>
          <cell r="S474">
            <v>0</v>
          </cell>
        </row>
        <row r="475">
          <cell r="M475">
            <v>0</v>
          </cell>
          <cell r="N475">
            <v>0</v>
          </cell>
          <cell r="O475">
            <v>0</v>
          </cell>
          <cell r="P475">
            <v>0</v>
          </cell>
          <cell r="R475">
            <v>0</v>
          </cell>
          <cell r="S475">
            <v>0</v>
          </cell>
        </row>
        <row r="476">
          <cell r="M476">
            <v>0</v>
          </cell>
          <cell r="N476">
            <v>0</v>
          </cell>
          <cell r="O476">
            <v>0</v>
          </cell>
          <cell r="P476">
            <v>0</v>
          </cell>
          <cell r="R476">
            <v>0</v>
          </cell>
          <cell r="S476">
            <v>0</v>
          </cell>
        </row>
        <row r="477">
          <cell r="M477">
            <v>1</v>
          </cell>
          <cell r="N477">
            <v>0</v>
          </cell>
          <cell r="O477">
            <v>0</v>
          </cell>
          <cell r="P477">
            <v>0</v>
          </cell>
          <cell r="R477">
            <v>1</v>
          </cell>
          <cell r="S477">
            <v>0</v>
          </cell>
        </row>
        <row r="478">
          <cell r="M478" t="str">
            <v>TOTAL</v>
          </cell>
          <cell r="N478">
            <v>0</v>
          </cell>
          <cell r="O478">
            <v>0</v>
          </cell>
          <cell r="P478">
            <v>0</v>
          </cell>
          <cell r="R478" t="str">
            <v>TOTAL</v>
          </cell>
          <cell r="S478">
            <v>0</v>
          </cell>
        </row>
      </sheetData>
      <sheetData sheetId="6"/>
      <sheetData sheetId="7" refreshError="1"/>
      <sheetData sheetId="8" refreshError="1"/>
      <sheetData sheetId="9" refreshError="1">
        <row r="1">
          <cell r="A1" t="str">
            <v>MONTHLY PLANNING</v>
          </cell>
          <cell r="N1">
            <v>0</v>
          </cell>
          <cell r="O1">
            <v>0</v>
          </cell>
          <cell r="P1">
            <v>0</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sheetData sheetId="12" refreshError="1"/>
      <sheetData sheetId="13"/>
      <sheetData sheetId="14" refreshError="1"/>
      <sheetData sheetId="15"/>
      <sheetData sheetId="16"/>
      <sheetData sheetId="17" refreshError="1"/>
      <sheetData sheetId="1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 val="Steel-Circular"/>
      <sheetName val="Material"/>
      <sheetName val="Plant &amp;  Machinery"/>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Mix Design"/>
      <sheetName val="Cost of O &amp; O"/>
      <sheetName val="Qty SR"/>
      <sheetName val="Direct cost shed A-2 "/>
      <sheetName val="Rate Analysis"/>
      <sheetName val="Final Summary"/>
      <sheetName val="Cement &amp; Steel"/>
      <sheetName val="BLK2"/>
      <sheetName val="BLK3"/>
      <sheetName val="E &amp; R"/>
      <sheetName val="radar"/>
      <sheetName val="UG"/>
      <sheetName val="HOTEL-Project analysis ( civil "/>
      <sheetName val="Assumptions"/>
      <sheetName val="iQB Equity-Custom"/>
      <sheetName val="Lead"/>
      <sheetName val="Sitewise  Ac-bal"/>
      <sheetName val="Elect."/>
      <sheetName val="ICICI"/>
      <sheetName val="HDFC"/>
      <sheetName val="SPT vs PHI"/>
      <sheetName val="Bill-5"/>
      <sheetName val="PROCTOR"/>
      <sheetName val="02"/>
      <sheetName val="03"/>
      <sheetName val="04"/>
      <sheetName val="05"/>
      <sheetName val="Sheet1"/>
      <sheetName val="C &amp; G RHS"/>
      <sheetName val="Anal"/>
      <sheetName val="Quotations"/>
      <sheetName val="Manpower"/>
      <sheetName val="01"/>
      <sheetName val="BHANDUP"/>
      <sheetName val="Basicrates"/>
      <sheetName val="Civil_BOQ"/>
      <sheetName val="4_Plumbing"/>
      <sheetName val="Changed_Analysis"/>
      <sheetName val="Qty_SR"/>
      <sheetName val="Civil_BOQ1"/>
      <sheetName val="4_Plumbing1"/>
      <sheetName val="Changed_Analysis1"/>
      <sheetName val="#REF!"/>
      <sheetName val="entitlements"/>
      <sheetName val="SOR"/>
      <sheetName val="beam-reinft-machine rm"/>
      <sheetName val="sheet6"/>
      <sheetName val="INPUT SHEET"/>
      <sheetName val="girder"/>
      <sheetName val="Main-Material"/>
      <sheetName val="Sheet3 (2)"/>
      <sheetName val="RA"/>
      <sheetName val="Balance sheet"/>
      <sheetName val="old boq"/>
      <sheetName val="std.wt."/>
      <sheetName val="sept-plan"/>
      <sheetName val="Supplier"/>
      <sheetName val="newsales"/>
      <sheetName val="BASIC RATES"/>
      <sheetName val="Unit cost- Drain-Protection-2"/>
      <sheetName val="Main"/>
      <sheetName val="Gujrat"/>
      <sheetName val="Voucher"/>
      <sheetName val="FitOutConfCentre"/>
      <sheetName val="Wearing Course"/>
      <sheetName val="Materials "/>
      <sheetName val="MAchinery(R1)"/>
      <sheetName val="RR shed civil"/>
      <sheetName val="BASIC RATE"/>
      <sheetName val="Materials Cost(PCC)"/>
      <sheetName val="M-Book for Conc"/>
      <sheetName val="M-Book for FW"/>
      <sheetName val="Intro"/>
      <sheetName val="sg ms-i"/>
      <sheetName val="Stock"/>
      <sheetName val="appendix 2.5 final accounts"/>
      <sheetName val="P-Ins &amp; Bonds"/>
      <sheetName val="P Staff fac"/>
      <sheetName val="1"/>
      <sheetName val="4"/>
      <sheetName val="2"/>
      <sheetName val="3"/>
      <sheetName val="Plant_&amp;__Machinery"/>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Mix_Design"/>
      <sheetName val="Cost_of_O_&amp;_O"/>
      <sheetName val="RES-PLANNING"/>
      <sheetName val="월별"/>
      <sheetName val="Diesel Analysis"/>
      <sheetName val="slab"/>
      <sheetName val="Final Basic rate"/>
      <sheetName val="Labour"/>
      <sheetName val="BOQ Distribution"/>
      <sheetName val="LTG-STG"/>
      <sheetName val="COST"/>
      <sheetName val="basdat"/>
      <sheetName val="Material "/>
      <sheetName val="inter"/>
      <sheetName val="Abs PMRL"/>
      <sheetName val="RA-markate"/>
      <sheetName val="LOCAL RATES"/>
      <sheetName val="11-hsd"/>
      <sheetName val="13-septic"/>
      <sheetName val="7-ug"/>
      <sheetName val="2-utility"/>
      <sheetName val="A"/>
      <sheetName val="18-misc"/>
      <sheetName val="5-pipe"/>
      <sheetName val="Cash2"/>
      <sheetName val="Evaluate"/>
      <sheetName val="Z"/>
      <sheetName val="77S(O)"/>
      <sheetName val="DATA-DEP.(13-17)"/>
      <sheetName val="DATA-KBPL(17-25)"/>
      <sheetName val="DATA-GCC(25-34.7)"/>
      <sheetName val="St.-Con(0-17)"/>
      <sheetName val="St.-Con.(17-34)"/>
      <sheetName val="Eq. Mobilization"/>
      <sheetName val="COMPLEXALL"/>
      <sheetName val="Fee Rate Summary"/>
      <sheetName val="SC revtrgt"/>
      <sheetName val="6000"/>
      <sheetName val="Achievements_Highlights "/>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07"/>
      <sheetName val="estimate"/>
      <sheetName val="Civil Works"/>
      <sheetName val="concrete"/>
      <sheetName val="beam-reinft-IIInd floor"/>
      <sheetName val="precast RC element"/>
      <sheetName val="EAM TP 2007"/>
      <sheetName val="TS-TC"/>
      <sheetName val="OPGW Qty. - 230 kV"/>
      <sheetName val="Price Working -Mar'06"/>
    </sheetNames>
    <sheetDataSet>
      <sheetData sheetId="0">
        <row r="77">
          <cell r="D77">
            <v>7.6</v>
          </cell>
        </row>
      </sheetData>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sheetData sheetId="16"/>
      <sheetData sheetId="17" refreshError="1"/>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CASH-FLOW"/>
      <sheetName val="data"/>
      <sheetName val="Scheme Area Details_Block__ C2"/>
      <sheetName val="New33KVSS_E3"/>
      <sheetName val="Prop aug of Ex 33KVSS_E3a"/>
      <sheetName val="Sheet5"/>
      <sheetName val="TABLES"/>
      <sheetName val="A 3.7"/>
      <sheetName val="Day work"/>
      <sheetName val="BOQ"/>
      <sheetName val="main1"/>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 val="220Kv_(2)18"/>
      <sheetName val="Coal_mine_Lightning_protn_REV18"/>
      <sheetName val="SPT_vs_PHI15"/>
      <sheetName val="PACK_(B)15"/>
      <sheetName val="Load_Details-220kV15"/>
      <sheetName val="Scheme_Area_Details_Block___C13"/>
      <sheetName val="Prop_aug_of_Ex_33KVSS_E3a13"/>
      <sheetName val="A_3_713"/>
      <sheetName val="Day_work13"/>
      <sheetName val="Day_work"/>
      <sheetName val="Scheme_Area_Details_Block___C21"/>
      <sheetName val="Prop_aug_of_Ex_33KVSS_E3a1"/>
      <sheetName val="A_3_71"/>
      <sheetName val="Day_work1"/>
      <sheetName val="220Kv_(2)7"/>
      <sheetName val="Coal_mine_Lightning_protn_REV-7"/>
      <sheetName val="SPT_vs_PHI4"/>
      <sheetName val="PACK_(B)4"/>
      <sheetName val="Load_Details-220kV4"/>
      <sheetName val="Scheme_Area_Details_Block___C22"/>
      <sheetName val="Prop_aug_of_Ex_33KVSS_E3a2"/>
      <sheetName val="A_3_72"/>
      <sheetName val="Day_work2"/>
      <sheetName val="220Kv_(2)8"/>
      <sheetName val="Coal_mine_Lightning_protn_REV-8"/>
      <sheetName val="SPT_vs_PHI5"/>
      <sheetName val="PACK_(B)5"/>
      <sheetName val="Load_Details-220kV5"/>
      <sheetName val="Scheme_Area_Details_Block___C23"/>
      <sheetName val="Prop_aug_of_Ex_33KVSS_E3a3"/>
      <sheetName val="A_3_73"/>
      <sheetName val="Day_work3"/>
      <sheetName val="220Kv_(2)9"/>
      <sheetName val="Coal_mine_Lightning_protn_REV-9"/>
      <sheetName val="SPT_vs_PHI6"/>
      <sheetName val="PACK_(B)6"/>
      <sheetName val="Load_Details-220kV6"/>
      <sheetName val="Scheme_Area_Details_Block___C24"/>
      <sheetName val="Prop_aug_of_Ex_33KVSS_E3a4"/>
      <sheetName val="A_3_74"/>
      <sheetName val="Day_work4"/>
      <sheetName val="220Kv_(2)14"/>
      <sheetName val="Coal_mine_Lightning_protn_REV14"/>
      <sheetName val="SPT_vs_PHI11"/>
      <sheetName val="PACK_(B)11"/>
      <sheetName val="Load_Details-220kV11"/>
      <sheetName val="Scheme_Area_Details_Block___C29"/>
      <sheetName val="Prop_aug_of_Ex_33KVSS_E3a9"/>
      <sheetName val="A_3_79"/>
      <sheetName val="Day_work9"/>
      <sheetName val="220Kv_(2)10"/>
      <sheetName val="Coal_mine_Lightning_protn_REV10"/>
      <sheetName val="SPT_vs_PHI7"/>
      <sheetName val="PACK_(B)7"/>
      <sheetName val="Load_Details-220kV7"/>
      <sheetName val="Scheme_Area_Details_Block___C25"/>
      <sheetName val="Prop_aug_of_Ex_33KVSS_E3a5"/>
      <sheetName val="A_3_75"/>
      <sheetName val="Day_work5"/>
      <sheetName val="220Kv_(2)12"/>
      <sheetName val="Coal_mine_Lightning_protn_REV12"/>
      <sheetName val="SPT_vs_PHI9"/>
      <sheetName val="PACK_(B)9"/>
      <sheetName val="Load_Details-220kV9"/>
      <sheetName val="Scheme_Area_Details_Block___C27"/>
      <sheetName val="Prop_aug_of_Ex_33KVSS_E3a7"/>
      <sheetName val="A_3_77"/>
      <sheetName val="Day_work7"/>
      <sheetName val="220Kv_(2)11"/>
      <sheetName val="Coal_mine_Lightning_protn_REV11"/>
      <sheetName val="SPT_vs_PHI8"/>
      <sheetName val="PACK_(B)8"/>
      <sheetName val="Load_Details-220kV8"/>
      <sheetName val="Scheme_Area_Details_Block___C26"/>
      <sheetName val="Prop_aug_of_Ex_33KVSS_E3a6"/>
      <sheetName val="A_3_76"/>
      <sheetName val="Day_work6"/>
      <sheetName val="220Kv_(2)13"/>
      <sheetName val="Coal_mine_Lightning_protn_REV13"/>
      <sheetName val="SPT_vs_PHI10"/>
      <sheetName val="PACK_(B)10"/>
      <sheetName val="Load_Details-220kV10"/>
      <sheetName val="Scheme_Area_Details_Block___C28"/>
      <sheetName val="Prop_aug_of_Ex_33KVSS_E3a8"/>
      <sheetName val="A_3_78"/>
      <sheetName val="Day_work8"/>
      <sheetName val="220Kv_(2)15"/>
      <sheetName val="Coal_mine_Lightning_protn_REV15"/>
      <sheetName val="SPT_vs_PHI12"/>
      <sheetName val="PACK_(B)12"/>
      <sheetName val="Load_Details-220kV12"/>
      <sheetName val="Scheme_Area_Details_Block___C10"/>
      <sheetName val="Prop_aug_of_Ex_33KVSS_E3a10"/>
      <sheetName val="A_3_710"/>
      <sheetName val="Day_work10"/>
      <sheetName val="220Kv_(2)16"/>
      <sheetName val="Coal_mine_Lightning_protn_REV16"/>
      <sheetName val="SPT_vs_PHI13"/>
      <sheetName val="PACK_(B)13"/>
      <sheetName val="Load_Details-220kV13"/>
      <sheetName val="Scheme_Area_Details_Block___C11"/>
      <sheetName val="Prop_aug_of_Ex_33KVSS_E3a11"/>
      <sheetName val="A_3_711"/>
      <sheetName val="Day_work11"/>
      <sheetName val="220Kv_(2)17"/>
      <sheetName val="Coal_mine_Lightning_protn_REV17"/>
      <sheetName val="SPT_vs_PHI14"/>
      <sheetName val="PACK_(B)14"/>
      <sheetName val="Load_Details-220kV14"/>
      <sheetName val="Scheme_Area_Details_Block___C12"/>
      <sheetName val="Prop_aug_of_Ex_33KVSS_E3a12"/>
      <sheetName val="A_3_712"/>
      <sheetName val="Day_work12"/>
      <sheetName val="220Kv_(2)19"/>
      <sheetName val="Coal_mine_Lightning_protn_REV19"/>
      <sheetName val="SPT_vs_PHI16"/>
      <sheetName val="PACK_(B)16"/>
      <sheetName val="Load_Details-220kV16"/>
      <sheetName val="Scheme_Area_Details_Block___C14"/>
      <sheetName val="Prop_aug_of_Ex_33KVSS_E3a14"/>
      <sheetName val="A_3_714"/>
      <sheetName val="Day_work14"/>
      <sheetName val="220Kv_(2)20"/>
      <sheetName val="Coal_mine_Lightning_protn_REV20"/>
      <sheetName val="SPT_vs_PHI17"/>
      <sheetName val="PACK_(B)17"/>
      <sheetName val="Load_Details-220kV17"/>
      <sheetName val="Scheme_Area_Details_Block___C15"/>
      <sheetName val="Prop_aug_of_Ex_33KVSS_E3a15"/>
      <sheetName val="A_3_715"/>
      <sheetName val="Day_work1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Intro"/>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C BOM"/>
      <sheetName val="comp"/>
      <sheetName val="estimate "/>
      <sheetName val="Costing-blk-B"/>
      <sheetName val="Costing-blk-C"/>
      <sheetName val="Costing-blk-HVAC"/>
      <sheetName val="Costing-blk-UBGO"/>
      <sheetName val="Costing-blk-A"/>
      <sheetName val="moc"/>
      <sheetName val=" modules"/>
      <sheetName val="dimensions"/>
      <sheetName val="HT Panel (1 vcb)"/>
      <sheetName val="HT Panel (3 vcbs)"/>
      <sheetName val="HT Panel (part-II)"/>
      <sheetName val="ATS Price"/>
      <sheetName val="Costing_blk_B"/>
      <sheetName val="SP Break Up"/>
      <sheetName val="Imp_cost"/>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costing"/>
      <sheetName val="Sch-1a"/>
      <sheetName val="Rev Log &amp; Data"/>
      <sheetName val="Input"/>
      <sheetName val="SCHEDULE-3B"/>
      <sheetName val="PRECAST lightconc-II"/>
      <sheetName val="SPT vs PHI"/>
      <sheetName val="Materials Cost"/>
      <sheetName val="BOQ"/>
      <sheetName val="upa"/>
      <sheetName val="Anal"/>
      <sheetName val="Cost of O &amp; O"/>
      <sheetName val="Quot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CF"/>
      <sheetName val="Receivables"/>
      <sheetName val="Sheet 4"/>
      <sheetName val="Bill Disc Debits"/>
      <sheetName val="BDisc Q4"/>
    </sheetNames>
    <sheetDataSet>
      <sheetData sheetId="0"/>
      <sheetData sheetId="1" refreshError="1"/>
      <sheetData sheetId="2"/>
      <sheetData sheetId="3" refreshError="1"/>
      <sheetData sheetId="4"/>
      <sheetData sheetId="5"/>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Coalmin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R (10MT Crane)"/>
      <sheetName val="HUR (Trailer)"/>
      <sheetName val="HUR (WM Supergen320)"/>
      <sheetName val="HUR (Jacks) "/>
      <sheetName val="HUR (Water Pump)"/>
      <sheetName val="HUR (Cement Pump)"/>
      <sheetName val="HUR (TM-6cum)"/>
      <sheetName val="HUR (Bp-30cum)"/>
      <sheetName val="HUR (unigrout) "/>
      <sheetName val="HUR (ELGI COMP)"/>
      <sheetName val="HUR (ROC203)"/>
      <sheetName val="HUR (Dumper)"/>
      <sheetName val="LIFE &amp; REP PROVN"/>
      <sheetName val="O&amp;M CREW"/>
      <sheetName val="C1C2"/>
      <sheetName val="Labwag"/>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DJ</v>
          </cell>
        </row>
      </sheetData>
      <sheetData sheetId="14">
        <row r="3">
          <cell r="B3" t="str">
            <v>Dump Truck</v>
          </cell>
        </row>
        <row r="4">
          <cell r="B4" t="str">
            <v>Motor Grader</v>
          </cell>
        </row>
        <row r="5">
          <cell r="B5" t="str">
            <v>Excavator</v>
          </cell>
        </row>
        <row r="6">
          <cell r="B6" t="str">
            <v>Wheel Loader</v>
          </cell>
        </row>
        <row r="7">
          <cell r="B7" t="str">
            <v>Motorised Scraper (Twin Engine)</v>
          </cell>
        </row>
        <row r="8">
          <cell r="B8" t="str">
            <v>Motorised Scraper (Single Engine)</v>
          </cell>
        </row>
        <row r="9">
          <cell r="B9" t="str">
            <v>Bulldozer</v>
          </cell>
        </row>
        <row r="10">
          <cell r="B10" t="str">
            <v>Dozer Shovel</v>
          </cell>
        </row>
        <row r="11">
          <cell r="B11" t="str">
            <v>DG Set &amp; Air Compressors</v>
          </cell>
        </row>
        <row r="12">
          <cell r="B12" t="str">
            <v>Not Applicable</v>
          </cell>
        </row>
      </sheetData>
      <sheetData sheetId="15"/>
      <sheetData sheetId="1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LF BVM"/>
      <sheetName val="GOLF"/>
      <sheetName val="starter "/>
      <sheetName val="Price "/>
      <sheetName val="costing"/>
      <sheetName val="moc"/>
      <sheetName val="HT Cable "/>
      <sheetName val="SP Break Up"/>
      <sheetName val="starter"/>
      <sheetName val="bs BP 04 SA"/>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A1-Continuous"/>
      <sheetName val="Costing-blk-B"/>
      <sheetName val="Precalculation"/>
      <sheetName val="Staff Acco."/>
      <sheetName val="Q-bom with costing-r1"/>
      <sheetName val="girder"/>
      <sheetName val="Design"/>
      <sheetName val="RATE.XLS"/>
      <sheetName val="L"/>
      <sheetName val="precast RC eleme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
      <sheetName val="BOQ LT"/>
      <sheetName val="BOQ HT "/>
      <sheetName val="Config"/>
      <sheetName val="Break Dw"/>
      <sheetName val="costing"/>
      <sheetName val="Stub&amp;Twr"/>
      <sheetName val="Twr Qty Old."/>
      <sheetName val="Twr Variation"/>
      <sheetName val="Twr Qty."/>
      <sheetName val="CS Approved"/>
      <sheetName val="DS Approved 16-18"/>
      <sheetName val="DS 26-11-19"/>
      <sheetName val="Sheet3"/>
      <sheetName val="Sheet1"/>
      <sheetName val="Sheet2"/>
      <sheetName val="DS Approved (T) (2)"/>
      <sheetName val="1-14"/>
      <sheetName val="50-56"/>
      <sheetName val="S-C"/>
      <sheetName val="62-Gty Bhadla"/>
      <sheetName val="starter"/>
      <sheetName val="TBAL9697 -group wise  sdpl"/>
      <sheetName val="Driveway Beams"/>
      <sheetName val="factors"/>
      <sheetName val="Balance Sheet Details CMC"/>
      <sheetName val="Structure Bills Qty"/>
      <sheetName val="Cost Index"/>
      <sheetName val="2.civil-RA"/>
      <sheetName val="SP Break Up"/>
      <sheetName val="office"/>
      <sheetName val="Lab"/>
      <sheetName val="Material&amp;equipment"/>
      <sheetName val="beam-reinft-machine rm"/>
      <sheetName val="R.A."/>
      <sheetName val="Materials Cost(PCC)"/>
    </sheetNames>
    <sheetDataSet>
      <sheetData sheetId="0"/>
      <sheetData sheetId="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sch"/>
      <sheetName val="C-sch"/>
      <sheetName val="Q-sche"/>
      <sheetName val="S9 (2)"/>
      <sheetName val="S1"/>
      <sheetName val="S9"/>
      <sheetName val="S8"/>
      <sheetName val="Form 6"/>
      <sheetName val="Form 7"/>
      <sheetName val="BLK2"/>
      <sheetName val="BLK3"/>
      <sheetName val="E &amp; R"/>
      <sheetName val="INPUT SHEET"/>
      <sheetName val="RES-PLANNING"/>
      <sheetName val="radar"/>
      <sheetName val="Macro1"/>
      <sheetName val="UG"/>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B11" t="str">
            <v>Sub Total - Excn/ PCC etc.</v>
          </cell>
        </row>
        <row r="14">
          <cell r="B14" t="str">
            <v>Cellular Raft</v>
          </cell>
        </row>
        <row r="17">
          <cell r="B17" t="str">
            <v>RCC  UPTO SECOND FLOOR</v>
          </cell>
        </row>
        <row r="20">
          <cell r="B20" t="str">
            <v>RCC From Second floor to top Floor</v>
          </cell>
        </row>
        <row r="23">
          <cell r="B23" t="str">
            <v>Masonary</v>
          </cell>
        </row>
        <row r="26">
          <cell r="B26" t="str">
            <v>Iron &amp; Steel Work</v>
          </cell>
        </row>
        <row r="29">
          <cell r="B29" t="str">
            <v>Reinforcement / St. Steel work</v>
          </cell>
        </row>
        <row r="32">
          <cell r="B32" t="str">
            <v>Aluminium Work</v>
          </cell>
        </row>
        <row r="35">
          <cell r="B35" t="str">
            <v>Wood Work</v>
          </cell>
        </row>
        <row r="38">
          <cell r="B38" t="str">
            <v>Flooring &amp; Dadoing work</v>
          </cell>
        </row>
        <row r="41">
          <cell r="B41" t="str">
            <v>Internal Finishes</v>
          </cell>
        </row>
        <row r="44">
          <cell r="B44" t="str">
            <v>External Finishes</v>
          </cell>
        </row>
        <row r="47">
          <cell r="B47" t="str">
            <v>Misc Works</v>
          </cell>
        </row>
        <row r="50">
          <cell r="B50" t="str">
            <v>Reception Block</v>
          </cell>
        </row>
        <row r="53">
          <cell r="B53" t="str">
            <v>Utility Building</v>
          </cell>
        </row>
        <row r="56">
          <cell r="B56" t="str">
            <v>External Cladding</v>
          </cell>
        </row>
        <row r="59">
          <cell r="B59" t="str">
            <v>Atrium Roofing Work</v>
          </cell>
        </row>
        <row r="62">
          <cell r="B62" t="str">
            <v>False Ceiling &amp; Flooring</v>
          </cell>
        </row>
        <row r="65">
          <cell r="B65" t="str">
            <v>Subsidiary Work</v>
          </cell>
        </row>
        <row r="68">
          <cell r="B68" t="str">
            <v>Plumbing Work</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C Cost FEB 03"/>
      <sheetName val="STN WISE EMR"/>
      <sheetName val="CASH-FLOW"/>
      <sheetName val="MAT"/>
      <sheetName val="COV"/>
      <sheetName val="CW General Summary "/>
      <sheetName val="R"/>
      <sheetName val="04REL"/>
      <sheetName val="PDT(L)1"/>
      <sheetName val="Attachment"/>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Tags"/>
      <sheetName val="ETASlippage"/>
      <sheetName val="ChtData2"/>
      <sheetName val="CntrlVlv"/>
      <sheetName val="FlowMtr"/>
      <sheetName val="IsolnVlv"/>
      <sheetName val="MOVs"/>
      <sheetName val="RelVlvs"/>
      <sheetName val="Overall"/>
      <sheetName val="CmplxSummary"/>
      <sheetName val="BND-Merox-LNUU"/>
      <sheetName val="BSD-CPP"/>
      <sheetName val="BSN-Arom"/>
      <sheetName val="CD-FCC"/>
      <sheetName val="JP-Os&amp;Us"/>
      <sheetName val="JP-R_RLoading"/>
      <sheetName val="MDM-SHP_TAME"/>
      <sheetName val="MDM-RURW"/>
      <sheetName val="PBMR-Marine&amp;MTF"/>
      <sheetName val="RLG-CrudeHTrtr"/>
      <sheetName val="RMS-Utility"/>
      <sheetName val="SC-ATU_SWS"/>
      <sheetName val="SC-Coker"/>
      <sheetName val="InputActDelETA"/>
      <sheetName val="ProfileETAQrys"/>
      <sheetName val="InputPO_Del"/>
      <sheetName val="ProfilePO_DelQrys"/>
      <sheetName val="ChtData"/>
      <sheetName val="Module1"/>
      <sheetName val="Module2"/>
      <sheetName val="Foundation"/>
      <sheetName val="Foundation (2)"/>
      <sheetName val="BOQ 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CWBS"/>
      <sheetName val="(4) Task_Productivty"/>
      <sheetName val="(7) Updated_Quantities"/>
    </sheetNames>
    <sheetDataSet>
      <sheetData sheetId="0"/>
      <sheetData sheetId="1">
        <row r="1">
          <cell r="A1" t="str">
            <v>Task_Code</v>
          </cell>
        </row>
      </sheetData>
      <sheetData sheetId="2">
        <row r="1">
          <cell r="A1" t="str">
            <v>Activity ID</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sheetName val="MAchinery(R1)"/>
      <sheetName val="Machinery"/>
      <sheetName val="Materials "/>
      <sheetName val="1.site clearence "/>
      <sheetName val="2.earth work"/>
      <sheetName val="3.granular subbase-base"/>
      <sheetName val="4.Pavement"/>
      <sheetName val="5.culverts &amp;bridges"/>
      <sheetName val="6.drainage"/>
      <sheetName val="7.traffic markng"/>
      <sheetName val="8.maintenance"/>
      <sheetName val="SPT vs PHI"/>
      <sheetName val="Material "/>
      <sheetName val="Labour &amp; Plant"/>
    </sheetNames>
    <sheetDataSet>
      <sheetData sheetId="0">
        <row r="19">
          <cell r="D19">
            <v>65</v>
          </cell>
        </row>
        <row r="20">
          <cell r="D20">
            <v>100</v>
          </cell>
        </row>
      </sheetData>
      <sheetData sheetId="1">
        <row r="29">
          <cell r="G29">
            <v>185</v>
          </cell>
        </row>
      </sheetData>
      <sheetData sheetId="2"/>
      <sheetData sheetId="3">
        <row r="4">
          <cell r="AV4">
            <v>435</v>
          </cell>
        </row>
        <row r="6">
          <cell r="AV6">
            <v>435</v>
          </cell>
        </row>
        <row r="7">
          <cell r="AV7">
            <v>435</v>
          </cell>
        </row>
        <row r="9">
          <cell r="AV9">
            <v>435</v>
          </cell>
        </row>
        <row r="10">
          <cell r="AV10">
            <v>435</v>
          </cell>
        </row>
        <row r="17">
          <cell r="AV17">
            <v>32606</v>
          </cell>
        </row>
        <row r="18">
          <cell r="AV18">
            <v>32606</v>
          </cell>
        </row>
        <row r="19">
          <cell r="AV19">
            <v>31500</v>
          </cell>
        </row>
        <row r="23">
          <cell r="AV23">
            <v>31000</v>
          </cell>
        </row>
        <row r="24">
          <cell r="AV24">
            <v>28000</v>
          </cell>
        </row>
        <row r="38">
          <cell r="AV38">
            <v>20</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Sheet2"/>
      <sheetName val="Sheet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___"/>
      <sheetName val="VC2 10.99"/>
      <sheetName val="예산"/>
      <sheetName val="KP1590_E"/>
      <sheetName val="영업2"/>
      <sheetName val="1월"/>
      <sheetName val="inter"/>
      <sheetName val="Sheet1"/>
      <sheetName val="ERECIN"/>
      <sheetName val="INPUT DATA"/>
      <sheetName val="BQMPALOC"/>
      <sheetName val="공문"/>
      <sheetName val="영업3"/>
      <sheetName val="금액내역서"/>
      <sheetName val="BQ_Utl_Off"/>
      <sheetName val="__"/>
      <sheetName val="수입"/>
      <sheetName val="집계표 (25,26ဩ"/>
      <sheetName val="»ê±Ù"/>
      <sheetName val="12CGOU"/>
      <sheetName val="경영혁신본부"/>
      <sheetName val="Final(1)summary"/>
      <sheetName val="BD集計用"/>
      <sheetName val="연돌일위집계"/>
      <sheetName val="Form 0"/>
      <sheetName val="COVER"/>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Format"/>
      <sheetName val="Labour"/>
      <sheetName val="Material"/>
      <sheetName val="Sheet1_(2)"/>
      <sheetName val="General Data"/>
      <sheetName val="LABOR &amp; 자재"/>
      <sheetName val="제작도"/>
      <sheetName val="입출재고현황 (2)"/>
      <sheetName val="SANDAN"/>
      <sheetName val="뜃맟뭁돽띿맟_-BLDG"/>
      <sheetName val="SALA-002"/>
      <sheetName val="TTL"/>
      <sheetName val="DRUM"/>
      <sheetName val="eq_data"/>
      <sheetName val="기성내역"/>
      <sheetName val="General_Data"/>
      <sheetName val="DHEQSUPT"/>
      <sheetName val="CB"/>
      <sheetName val="3.공통공사대비"/>
      <sheetName val="M-EQPT-Z"/>
      <sheetName val="주간기성"/>
      <sheetName val="간접비 총괄"/>
      <sheetName val="POWER"/>
      <sheetName val="ESCON"/>
      <sheetName val="내역ࠜĀ_x005f_x0000_M4)"/>
      <sheetName val="___(OPTION)"/>
      <sheetName val="B"/>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A"/>
      <sheetName val="내역서 耰&quot;_x005f_x0000__x005f_x0000_"/>
      <sheetName val="_x005f_x0008_"/>
      <sheetName val="비교검토"/>
      <sheetName val="合成単価作成表-BLDG"/>
      <sheetName val="INSTR"/>
      <sheetName val="BOROUGE2"/>
      <sheetName val="CAL."/>
      <sheetName val="EQT-ESTN"/>
      <sheetName val="___¡§____"/>
      <sheetName val="____¢ç¢®¡¿____"/>
      <sheetName val="__________¢ç______"/>
      <sheetName val="_______¢ç¢®¢¯____"/>
      <sheetName val="_______®¡¿____"/>
      <sheetName val="__________________"/>
      <sheetName val="PRICES"/>
      <sheetName val="Q&amp;pl-V"/>
      <sheetName val="WE'T"/>
      <sheetName val="CTEMCOST"/>
      <sheetName val="Rate Analysis"/>
      <sheetName val="내역ࠜĀ_M4)"/>
      <sheetName val="F4-F7"/>
      <sheetName val="내역서 耰&quot;__"/>
      <sheetName val="24V"/>
      <sheetName val="EQUIPMENT -2"/>
      <sheetName val="LEGEND"/>
      <sheetName val="내역ࠜĀ_x005f_x005f_x005f_x0000_M4)"/>
      <sheetName val="물량"/>
      <sheetName val="WEIGHT LIST"/>
      <sheetName val="산#2-1 (2)"/>
      <sheetName val="POL6차-PIPING"/>
      <sheetName val="산#3-1"/>
      <sheetName val="BEND LOSS"/>
      <sheetName val="찍기"/>
      <sheetName val="PBS"/>
      <sheetName val="내역서 耰&quot;_x005f_x005f_x005f_x0000__x005f_x005f_x0000"/>
      <sheetName val="_x005f_x005f_x005f_x0008_"/>
      <sheetName val="내역ࠜĀ_x005f_x005f_x005f_x005f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jobhist"/>
      <sheetName val="Quantity"/>
      <sheetName val="Summary Sheets"/>
      <sheetName val="내역서 耰&quot;"/>
      <sheetName val="내역서 耰&quot;_x005f_x005f_x005f_x005f_x005f_x005f_x005f_x0000_"/>
      <sheetName val="_x005f_x005f_x005f_x005f_x005f_x005f_x005f_x0008_"/>
      <sheetName val="내역ࠜĀ_x005f_x005f_x005f_x005f_x005f_x005f_x005f_x005f_x0"/>
      <sheetName val="Z- GENERAL PRICE SUMMARY"/>
      <sheetName val=" Estimate  "/>
      <sheetName val="갑지1"/>
      <sheetName val="경영혁신본뷀"/>
      <sheetName val="electrical"/>
      <sheetName val="Compare"/>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Data"/>
      <sheetName val="당초내역서"/>
      <sheetName val="INPUT_DATA1"/>
      <sheetName val="집계표_(25,26ဩ1"/>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__"/>
      <sheetName val="Sheet6"/>
      <sheetName val="갑지(추정)"/>
      <sheetName val="ELEC_DCI"/>
      <sheetName val="INST_DCI"/>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CIVIL"/>
      <sheetName val="ERECT"/>
      <sheetName val="PROSUM"/>
      <sheetName val="Resumen"/>
      <sheetName val="Precios Unitarios"/>
      <sheetName val="내역서 耰&quot;_x005f_x005f_x005f_x005f_x005f_x005f_x005f_x005f_"/>
      <sheetName val="_x005f_x005f_x005f_x005f_x005f_x005f_x005f_x005f_x005f_x005f_"/>
      <sheetName val="9906"/>
      <sheetName val="계측 내역서"/>
      <sheetName val="Lstsub"/>
      <sheetName val="_SANDAN.XLS__"/>
      <sheetName val="???"/>
      <sheetName val="??"/>
      <sheetName val="뜃맟뭁돽띿맟?-BLDG"/>
      <sheetName val="내역ࠜĀ_x0000_M4)"/>
      <sheetName val="???(OPTION)"/>
      <sheetName val="내역서 耰&quot;_x0000__x0000_"/>
      <sheetName val="_x0008_"/>
      <sheetName val="???¡§????"/>
      <sheetName val="????¢ç¢®¡¿????"/>
      <sheetName val="??????????¢ç??????"/>
      <sheetName val="???????¢ç¢®¢¯????"/>
      <sheetName val="???????®¡¿????"/>
      <sheetName val="??????????????????"/>
      <sheetName val="내역ࠜĀ?M4)"/>
      <sheetName val="내역서 耰&quot;??"/>
      <sheetName val="내역서_耰&quot;??"/>
      <sheetName val="[SANDAN.XLS??"/>
      <sheetName val="Hot"/>
      <sheetName val="Piping BQ for one turbine"/>
      <sheetName val="AILC004"/>
      <sheetName val="Administrative Prices"/>
      <sheetName val="Calc"/>
      <sheetName val="WBS 44"/>
      <sheetName val="WBS 41"/>
      <sheetName val="Precios por Administración"/>
      <sheetName val="Subcon A"/>
      <sheetName val="Sheet1 (2)"/>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Sheet4"/>
      <sheetName val="cable"/>
      <sheetName val="배관내역"/>
      <sheetName val="Form B"/>
      <sheetName val="Direct"/>
      <sheetName val="FORM-12"/>
      <sheetName val="Insts"/>
      <sheetName val="Vind - BtB"/>
      <sheetName val="LV induction motors"/>
      <sheetName val="인원계획"/>
      <sheetName val="BSD (2)"/>
      <sheetName val="BM DATA SHEET"/>
      <sheetName val="입찰품의서"/>
      <sheetName val="Q-7100-001"/>
      <sheetName val="수주추정"/>
      <sheetName val="_x0002__x0000_뻘N_x0000__x0000__x0001_ࠀ역서"/>
      <sheetName val="BATCH"/>
      <sheetName val="trf(36%)"/>
      <sheetName val="sum"/>
      <sheetName val="Summary"/>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Indirect Cost"/>
      <sheetName val="Unit"/>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General"/>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drg"/>
      <sheetName val="C1C2"/>
      <sheetName val="LIFE &amp; REP PROVN"/>
      <sheetName val="O&amp;M CREW"/>
      <sheetName val="내역서 (∮ἀ嘆ɶ"/>
      <sheetName val="_x0004_"/>
      <sheetName val="_x000a_"/>
      <sheetName val="P-Ins &amp; Bonds"/>
      <sheetName val="FitOutConfCentre"/>
      <sheetName val="내역ࠜĀM4)"/>
      <sheetName val="Heavy Equipments"/>
      <sheetName val="AG Pipe Qty Analysis"/>
      <sheetName val="BM-Elec"/>
      <sheetName val="BM-Inst"/>
      <sheetName val="HP-Steamdrum"/>
      <sheetName val="목표세부명세"/>
      <sheetName val="중기일위대가"/>
      <sheetName val="입찰내역 발주처 양식"/>
      <sheetName val="원가"/>
      <sheetName val="중기"/>
      <sheetName val="Total"/>
      <sheetName val="97"/>
      <sheetName val="MANP"/>
      <sheetName val="C"/>
      <sheetName val="Equipment List"/>
      <sheetName val="info"/>
      <sheetName val="TP"/>
      <sheetName val="Form1.SQP"/>
      <sheetName val="Resource"/>
      <sheetName val="공정계획(내부계획25%,내부w.f)"/>
      <sheetName val="1350-A"/>
      <sheetName val="VIZ4"/>
      <sheetName val="VIZ7"/>
      <sheetName val="UZ"/>
      <sheetName val="COVER-P"/>
      <sheetName val="품셈"/>
      <sheetName val="실행내역"/>
      <sheetName val="FWBS 1530"/>
      <sheetName val="Preliminaries"/>
      <sheetName val="piping"/>
      <sheetName val="Mech"/>
      <sheetName val="Fire Protection"/>
      <sheetName val="Buildings"/>
      <sheetName val="Instrument"/>
      <sheetName val="K_SURFACES"/>
      <sheetName val="SFN ORIG"/>
      <sheetName val="SFN"/>
      <sheetName val="R2564AHDTS"/>
      <sheetName val="CPS"/>
      <sheetName val="Dir Manpower Other Exp."/>
      <sheetName val="D-623D"/>
      <sheetName val="SCHEDD TAMBAHAN"/>
      <sheetName val="결과조달"/>
      <sheetName val="SS2"/>
      <sheetName val="w't table"/>
      <sheetName val="도"/>
      <sheetName val="Administrative_Prices"/>
      <sheetName val="WBS_44"/>
      <sheetName val="WBS_41"/>
      <sheetName val="Precios_por_Administración"/>
      <sheetName val="Precios_Unitarios"/>
      <sheetName val="Subcon_A"/>
      <sheetName val="사급자재집계표"/>
      <sheetName val="HVAC(사급자재)"/>
      <sheetName val="U-W"/>
      <sheetName val="수량산출서"/>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ITB COST"/>
      <sheetName val="BM_DATA_SHEET1"/>
      <sheetName val="Resource_table"/>
      <sheetName val="_x000a__x000a_"/>
      <sheetName val="Equipment_List"/>
      <sheetName val="Form1_SQP"/>
      <sheetName val="공정계획(내부계획25%,내부w_f)"/>
      <sheetName val="Proposal"/>
      <sheetName val="LOB"/>
      <sheetName val="단가 (2)"/>
      <sheetName val="4-3LEVEL-5 epic.4"/>
      <sheetName val="부대비율"/>
      <sheetName val="실행예산 MM"/>
      <sheetName val="mto-rev0B"/>
      <sheetName val="BOQ-B.DOWN"/>
      <sheetName val="생산계획"/>
      <sheetName val="상반기손익차2총괄"/>
      <sheetName val="VLOOKUP"/>
      <sheetName val="cal-foamglass"/>
      <sheetName val="연습"/>
      <sheetName val="운반"/>
      <sheetName val="CHANNEL"/>
      <sheetName val="PROTECTION "/>
      <sheetName val="CIBATU5OO"/>
      <sheetName val="Costo-MO"/>
      <sheetName val="내역서_耰&quot;1"/>
      <sheetName val="SFN_ORIG"/>
      <sheetName val="?뻘N??ࠀ역서"/>
      <sheetName val="_SANDAN_XLS__"/>
      <sheetName val="한강운반비"/>
      <sheetName val="MODULE CONFIRM"/>
      <sheetName val="분전반계산서(석관)"/>
      <sheetName val="이자율"/>
      <sheetName val="WIND"/>
      <sheetName val="강재"/>
      <sheetName val="OD5000"/>
      <sheetName val="PROGRESS"/>
      <sheetName val="Cash In-Cash Out Actual"/>
      <sheetName val="CÓDIGOS"/>
      <sheetName val="Database"/>
      <sheetName val="노임9월"/>
      <sheetName val="Labor"/>
      <sheetName val="INPUT"/>
      <sheetName val="SCHEDD_TAMBAHAN"/>
      <sheetName val="Dir_Manpower_Other_Exp_"/>
      <sheetName val="w't_table"/>
      <sheetName val="Fire_Protection"/>
      <sheetName val="입찰내역_발주처_양식"/>
      <sheetName val="MTP"/>
      <sheetName val="SILICATE"/>
      <sheetName val="설계명세1-1"/>
      <sheetName val="CUADRO DE PRECIOS"/>
      <sheetName val="ANX3A11"/>
      <sheetName val="5.) Time Delays"/>
      <sheetName val="KP_List"/>
      <sheetName val="Site Findings Status Sheet"/>
      <sheetName val="경비실"/>
      <sheetName val="FWBS"/>
      <sheetName val="실행(ALT1)"/>
      <sheetName val="내역서1999.8최종"/>
      <sheetName val="실행철강하도"/>
      <sheetName val="전기"/>
      <sheetName val="dc1"/>
      <sheetName val="REDUCER"/>
      <sheetName val="plan&amp;section of foundation"/>
      <sheetName val="DESIGN CRITERIA"/>
      <sheetName val="working load at the btm ft."/>
      <sheetName val="stability check"/>
      <sheetName val="design load"/>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견적대비표"/>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BOQ"/>
      <sheetName val="master"/>
      <sheetName val="MTO"/>
      <sheetName val="Elect_BOM"/>
      <sheetName val="Elect"/>
      <sheetName val="BQ"/>
      <sheetName val="aa_piping"/>
      <sheetName val="CABLE_DATA"/>
      <sheetName val="CIVIL_UP"/>
      <sheetName val="ETUDE_de_Prix__(2)"/>
      <sheetName val="選單"/>
      <sheetName val="Hoja2"/>
      <sheetName val="경제지표"/>
      <sheetName val="1100-1200-1300-1910-2140-LEV 2"/>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Unit Price "/>
      <sheetName val="CONFIG"/>
      <sheetName val="Datos"/>
      <sheetName val="7422CW_x0013__x0000_"/>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Direct PMS"/>
      <sheetName val="Sum (Case-3)"/>
      <sheetName val="예산-내부"/>
      <sheetName val="영업소실적"/>
      <sheetName val="PROJECT BRIEF"/>
      <sheetName val="tggwan(mac)"/>
      <sheetName val="DB"/>
      <sheetName val="Engineering&amp;Management"/>
      <sheetName val="Tools &amp; Settings"/>
      <sheetName val="Data Summary"/>
      <sheetName val="Resources"/>
      <sheetName val="FFA"/>
      <sheetName val="Currencies"/>
      <sheetName val="Crew Costs"/>
      <sheetName val="Spread Costs"/>
      <sheetName val="Unique List_Misc"/>
      <sheetName val="In-House Summary"/>
      <sheetName val="Costing"/>
      <sheetName val=" _x0000__x001b__x0000__x0006__x0000__x0006__x0000__x0008__x0000_ _x0000__x0000_"/>
      <sheetName val="??-BLDG"/>
      <sheetName val="7422CW_x0013_"/>
      <sheetName val=" "/>
      <sheetName val="_x0002__x0000_뻘N_x0000__x0000__"/>
      <sheetName val="Materials "/>
      <sheetName val="MAchinery(R1)"/>
      <sheetName val="BM"/>
      <sheetName val="할증 "/>
      <sheetName val="Library"/>
      <sheetName val="_x0004__x0000__x000d__x0000__x0"/>
      <sheetName val="_x000a__x0000__x001b__x0000__x0"/>
      <sheetName val="_x0002__뻘N___x0001_ࠀ역서"/>
      <sheetName val="내역서_耰&quot;_x005f_x0000__x0000"/>
      <sheetName val="99. FWBS(Ref)"/>
      <sheetName val="99. Change Rate"/>
      <sheetName val="Weekl_x0004__x0000__x0016__x0000__x000d__x0000_"/>
      <sheetName val="_x0000__x000e__x0000__x0005_"/>
      <sheetName val="내역서_(N _x000e__x000e__x000e_  _x0012__x0010__x000a_"/>
      <sheetName val="ഀࠀကЀЀԀЀԀ̀ᤀഀ؀Ѐༀ"/>
      <sheetName val="골조시행"/>
      <sheetName val="SCH"/>
      <sheetName val="Codes.Pers"/>
      <sheetName val="OPT_x0012__x0000__x0010__x0000__x000a__x0000_"/>
      <sheetName val="_x0000__x0013__x0000__x0014_"/>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Ocean Transporation Charge"/>
      <sheetName val="SFN_ORIG1"/>
      <sheetName val="AG_Pipe_Qty_Analysis1"/>
      <sheetName val="Equipment_List1"/>
      <sheetName val="Form1_SQP1"/>
      <sheetName val="공정계획(내부계획25%,내부w_f)1"/>
      <sheetName val="Heavy_Equipments1"/>
      <sheetName val="내역서_(∮ἀ嘆ɶ"/>
      <sheetName val="ITB_COST1"/>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RAB AR&amp;STR"/>
      <sheetName val="I-KAMAR"/>
      <sheetName val="HVAC"/>
      <sheetName val="검측서"/>
      <sheetName val="경상"/>
      <sheetName val="UP MINOR"/>
      <sheetName val="노임이"/>
      <sheetName val="Item code"/>
      <sheetName val="업체코드"/>
      <sheetName val="Unt rate"/>
      <sheetName val="배수공"/>
      <sheetName val="장산"/>
      <sheetName val="시행분석"/>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내역서_(N_x0009__x000e__x000e__x000e__x0009__x0009__x0012__x0010__x000a_"/>
      <sheetName val="예산실적전체당월"/>
      <sheetName val="Action Item"/>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Weekl_x0004_"/>
      <sheetName val="OPT_x0012_"/>
      <sheetName val="Form 6"/>
      <sheetName val="Raw data"/>
      <sheetName val="Header"/>
      <sheetName val="2. 현장 자금투입 집계표"/>
      <sheetName val="도면자료제출일정"/>
      <sheetName val="예가표"/>
      <sheetName val="Exchange Rate"/>
      <sheetName val="DROP DOWN"/>
      <sheetName val="Discounted Cash Flow"/>
      <sheetName val="Cash Flow bulanan"/>
      <sheetName val="schalt"/>
      <sheetName val="schtng"/>
      <sheetName val="schbhn"/>
      <sheetName val="H.Satuan"/>
      <sheetName val="I_KAMAR"/>
      <sheetName val="General Notes"/>
      <sheetName val="BILL"/>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유림골조"/>
      <sheetName val="Rating"/>
      <sheetName val="OCT.FDN"/>
      <sheetName val="D-3109"/>
      <sheetName val="_도면 및 도서 제출목록 및 일정_170202.xlsx"/>
      <sheetName val="Rates &amp; Legend"/>
      <sheetName val="Pengesahan "/>
      <sheetName val="2.Overall Summary "/>
      <sheetName val="  "/>
      <sheetName val="breakdown of wage ra`f"/>
      <sheetName val="breakdown of wage ra"/>
      <sheetName val="breakdown of wage rað-"/>
      <sheetName val="Bill rekap"/>
      <sheetName val="Harga Satuan"/>
      <sheetName val="LISTRIK"/>
      <sheetName val="F ALARM"/>
      <sheetName val="9_1차이내역"/>
      <sheetName val="pipeline-1"/>
      <sheetName val="BQMP"/>
      <sheetName val="00-Summary Information-ABB"/>
      <sheetName val="물량표"/>
      <sheetName val="PABS,Site info"/>
      <sheetName val="0. Resource　Code"/>
      <sheetName val="ID.CD"/>
      <sheetName val="1100-1200-1300-1910-2140-LEV_2"/>
      <sheetName val="Material_Price"/>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plan&amp;section_of_foundation1"/>
      <sheetName val="Unit_Price_"/>
      <sheetName val="내역서1999_8최종"/>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Closeout_Control"/>
      <sheetName val="Site_Findings_Status_Sheet"/>
      <sheetName val="내역서_耰&quot;_x005f_x005f_x005f_x0000_"/>
      <sheetName val="내역서_耰&quot;_x005f_x005f_x005f_x005f_"/>
      <sheetName val="Material code"/>
      <sheetName val="개시대사 (2)"/>
      <sheetName val="TYPE"/>
      <sheetName val="수량산출"/>
      <sheetName val="CAL1"/>
      <sheetName val="BQ_IMPORT"/>
      <sheetName val="용접품"/>
      <sheetName val="절단품"/>
      <sheetName val="Equipment Spec List"/>
      <sheetName val="PWA"/>
      <sheetName val="SPEC LIST(EQUP, SYS)"/>
      <sheetName val="차트 (2)"/>
      <sheetName val="Distribution Table"/>
      <sheetName val="BA1047集約"/>
      <sheetName val="Chart_Cable"/>
      <sheetName val="BD"/>
      <sheetName val="대운산출"/>
      <sheetName val="PROJECT_BRIEF"/>
      <sheetName val="Direct_PMS"/>
      <sheetName val="Sum_(Case-3)"/>
      <sheetName val="Man_Power_&amp;_Comp"/>
      <sheetName val="Data_List"/>
      <sheetName val="4-Basic_Price"/>
      <sheetName val="Evaluasi_Penw"/>
      <sheetName val="Currency_Rat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LEGENDA"/>
      <sheetName val="Process Data (2)"/>
      <sheetName val="Process_Data_(2)"/>
      <sheetName val="실행집_x0005_"/>
      <sheetName val="실행집聈"/>
      <sheetName val="Codes_Pers"/>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Pipe-Hot"/>
      <sheetName val="손익차9월2"/>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breakdown of wage rap"/>
      <sheetName val="breakdown of wage ra"/>
      <sheetName val="DISCIPLINE"/>
      <sheetName val="Analysis"/>
      <sheetName val="EVA-004-MEC"/>
      <sheetName val="__x0000__x001b__x0000__x0006__x"/>
      <sheetName val="_뻘N__ࠀ역서"/>
      <sheetName val="EE-PROP"/>
      <sheetName val="DATA MENTAH"/>
      <sheetName val="Linelist LNGC Process"/>
      <sheetName val="당초?∸ἀ"/>
      <sheetName val="定额"/>
      <sheetName val="Grafico"/>
      <sheetName val="Air Cooler-E"/>
      <sheetName val="design_criteria1"/>
      <sheetName val="MD"/>
      <sheetName val="HO_Site Rates-2011"/>
      <sheetName val="Al Taweelah"/>
      <sheetName val="TJ1Q47"/>
      <sheetName val="Particular Sch"/>
      <sheetName val="구분"/>
      <sheetName val="2003상반기노임기준"/>
      <sheetName val="SUM "/>
      <sheetName val="Multi-currency"/>
      <sheetName val="내역서_耰&quot;6"/>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뻘N_"/>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USDKRW"/>
      <sheetName val="Inquiry"/>
      <sheetName val="품셈TABLE"/>
      <sheetName val="환율"/>
      <sheetName val="Pulldown"/>
      <sheetName val="208"/>
      <sheetName val="2_Overall_Summary_"/>
      <sheetName val="breakdown of wage raÐ¾"/>
      <sheetName val="热力"/>
      <sheetName val="PHSB"/>
      <sheetName val="AN"/>
      <sheetName val="EQUIPMENT_-_x0000_"/>
      <sheetName val="내역서_(N _x000e__x000e__x000e_  _x0012__x0010_ "/>
      <sheetName val="Additional data"/>
      <sheetName val="11.자재단가"/>
      <sheetName val="기기리스트"/>
      <sheetName val="TQ Format"/>
      <sheetName val="공사비SUM"/>
      <sheetName val="백분율"/>
      <sheetName val="33628-Rev. A"/>
      <sheetName val="내역(한신APT)"/>
      <sheetName val="Cashflow Analysis"/>
      <sheetName val="Finansal tamamlanma Eğrisi"/>
      <sheetName val="SIVA"/>
      <sheetName val="CONST"/>
      <sheetName val="Données"/>
      <sheetName val="GraphData"/>
      <sheetName val="BHANDUP"/>
      <sheetName val="Register"/>
      <sheetName val="INPUT DATA OF SCHEDULE"/>
      <sheetName val="SUPTMTO"/>
      <sheetName val="WIP"/>
      <sheetName val="GM 000"/>
      <sheetName val="바닥판_x0000_⽷_x0000_"/>
      <sheetName val="Values"/>
      <sheetName val="Demand"/>
      <sheetName val="Occ"/>
      <sheetName val="Codes"/>
      <sheetName val="Orçamento"/>
      <sheetName val="내역서 (∮ἀ嘆ɶ?᠀㬁?"/>
      <sheetName val="당초_xd8b4_➴ȭ"/>
      <sheetName val="Leyend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인산"/>
      <sheetName val="Benchmark"/>
      <sheetName val="Tender data"/>
      <sheetName val="Attach 4-18"/>
      <sheetName val="손익차총괄2"/>
      <sheetName val="ABUT수량-A1"/>
      <sheetName val="서부산시설"/>
      <sheetName val="BSD ᯷㧓_x0001_"/>
      <sheetName val="공사비집계"/>
      <sheetName val="Drop-Downs"/>
      <sheetName val="EXPAN-1"/>
      <sheetName val="Basic"/>
      <sheetName val="B_Down"/>
      <sheetName val="Scheme Area Details_Block__ C2"/>
      <sheetName val="14-Eng rate"/>
      <sheetName val="내역서 ᢐ_x001f__x0000__x0000_"/>
      <sheetName val="리스크 분류체계"/>
      <sheetName val="Risk"/>
      <sheetName val="광통신 견적내역서1"/>
      <sheetName val="Cash Flow"/>
      <sheetName val="Yield"/>
      <sheetName val="날개벽"/>
      <sheetName val="#¡REF"/>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Rate"/>
      <sheetName val="Precios Unitariԯ_x0000_"/>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C-301E~305E"/>
      <sheetName val="터파기및재료"/>
      <sheetName val="5. 월별투입내역서"/>
      <sheetName val="Master List"/>
      <sheetName val="Admin Manu 2-Equipment Type ID"/>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Basis(site)"/>
      <sheetName val="E-160"/>
      <sheetName val="CASH"/>
      <sheetName val="Tables 3.1 to 3.5 EXH G"/>
      <sheetName val="EQUIPMENT_-"/>
      <sheetName val="내역서 ᢐ_x001f_"/>
      <sheetName val="Precios Unitariԯ"/>
      <sheetName val="MASTER_RATE ANALYSIS"/>
      <sheetName val="Intro"/>
      <sheetName val="P Staff fac"/>
      <sheetName val="CASHFLOWS"/>
      <sheetName val="MN T.B."/>
      <sheetName val="Headings"/>
      <sheetName val="INDIGINEOUS ITEMS "/>
      <sheetName val="Core Data"/>
      <sheetName val="final abstract"/>
      <sheetName val="인사자료총집계"/>
      <sheetName val="일위대가 "/>
      <sheetName val="98수문일위"/>
      <sheetName val="단가"/>
      <sheetName val="2857Q&amp;PL"/>
      <sheetName val="SECL 리스크 분류체계 (2)"/>
      <sheetName val="design_criteria2"/>
      <sheetName val="내역서_耰&quot;_x005f_x0000_1"/>
      <sheetName val="내역서_耰&quot;_x005f_x005f_1"/>
      <sheetName val="OPT"/>
      <sheetName val="내역서_耰&quot;_"/>
      <sheetName val="95TOTREV"/>
      <sheetName val="FORM-0"/>
      <sheetName val="REF for VV"/>
      <sheetName val="REF"/>
      <sheetName val="설산1.나"/>
      <sheetName val="본사S"/>
      <sheetName val="건축내역"/>
      <sheetName val="조명시설"/>
      <sheetName val="공사"/>
      <sheetName val="Drop"/>
      <sheetName val="16"/>
      <sheetName val="50"/>
      <sheetName val="간접비"/>
      <sheetName val="配管単価"/>
      <sheetName val="Mat"/>
      <sheetName val="제출계산서"/>
      <sheetName val="Dropdown"/>
      <sheetName val="내역서_耰&quot;_x0000__x0004"/>
      <sheetName val="내역서_耰&quot;_x0000__x0003"/>
      <sheetName val="내역서_耰&quot;_x0000__x0005"/>
      <sheetName val="내역서_耰&quot;_x00004"/>
      <sheetName val="내역서_耰&quot;_x005f4"/>
      <sheetName val="내역서_耰&quot;_x00003"/>
      <sheetName val="내역서_耰&quot;_x005f3"/>
      <sheetName val="내역서_耰&quot;_x00005"/>
      <sheetName val="내역서_耰&quot;_x005f5"/>
      <sheetName val="1.설계기준"/>
      <sheetName val=" _x0000__x001b__x0000__x0"/>
      <sheetName val="OPT_x0012__x0000__x0010__x0000_ _x0000_"/>
      <sheetName val="Weekl "/>
      <sheetName val="내역서_(N___ "/>
      <sheetName val="내역서_(N    "/>
      <sheetName val=" _x0"/>
      <sheetName val="OPT "/>
      <sheetName val="급여"/>
      <sheetName val="견적서"/>
      <sheetName val="간접노무비"/>
      <sheetName val="BM #1"/>
      <sheetName val="Itembalance Report (18-sep-18)"/>
      <sheetName val="BUDGET SUMMARY "/>
      <sheetName val="TABLAS"/>
      <sheetName val="CUACA"/>
      <sheetName val="ANALISA-S"/>
      <sheetName val="hrgsat"/>
      <sheetName val="SCHEDULE"/>
      <sheetName val="Analisa Fave"/>
      <sheetName val="Bank"/>
      <sheetName val="BUA"/>
      <sheetName val="Harsat Bahan"/>
      <sheetName val="Harsat Subkon"/>
      <sheetName val="Harsat Upah"/>
      <sheetName val="PP"/>
      <sheetName val="RAB"/>
      <sheetName val="Master 1.0"/>
      <sheetName val="Estimate"/>
      <sheetName val="Agregat Halus &amp; Kasar"/>
      <sheetName val="TABEL"/>
      <sheetName val="DIV_5"/>
      <sheetName val="DIV_7A"/>
      <sheetName val="DIV_2"/>
      <sheetName val="DIV_4"/>
      <sheetName val="DIV_6"/>
      <sheetName val="DIV_8"/>
      <sheetName val="HARGA MATERIAL"/>
      <sheetName val="MT_an"/>
      <sheetName val="dasar"/>
      <sheetName val="Harga Sat_APP"/>
      <sheetName val="AMP"/>
      <sheetName val="ANTEK-AGGA"/>
      <sheetName val="BURDA"/>
      <sheetName val="ANTEK-GAL"/>
      <sheetName val="HRS-ATB"/>
      <sheetName val="ANTEK-PRIME"/>
      <sheetName val="ANTEK-TIMB"/>
      <sheetName val="BD-LS"/>
      <sheetName val="BIA-LUMPSUM"/>
      <sheetName val="CRUSER"/>
      <sheetName val="FINAL"/>
      <sheetName val="KEBALAT"/>
      <sheetName val="Div2"/>
      <sheetName val="6-AGREGAT"/>
      <sheetName val="STAF"/>
      <sheetName val="jpr"/>
      <sheetName val="Hitung"/>
      <sheetName val="Normalisasi"/>
      <sheetName val="Tgh JGC-Inv I clp"/>
      <sheetName val="PCS "/>
      <sheetName val="Progress Statement-SI"/>
      <sheetName val="Progress Payment-3110"/>
      <sheetName val="Perm. Test"/>
      <sheetName val="Galian 1"/>
      <sheetName val="Analisa-Harga"/>
      <sheetName val="Analisa Lump sum"/>
      <sheetName val="data-pendukung"/>
      <sheetName val="CH-RANC"/>
      <sheetName val="351BQMCN"/>
      <sheetName val="rap"/>
      <sheetName val="As"/>
      <sheetName val="Sec I ML"/>
      <sheetName val="Har_mat"/>
      <sheetName val="chitimc"/>
      <sheetName val="dongia (2)"/>
      <sheetName val="LKVL-CK-HT-GD1"/>
      <sheetName val="단가대비표"/>
      <sheetName val="인원聈2"/>
      <sheetName val="本体取纏"/>
      <sheetName val="鉄骨纏め"/>
      <sheetName val="34"/>
      <sheetName val="35"/>
      <sheetName val="내역서_(N _x000e__x000e__x000e_  _x0012__x0010__"/>
      <sheetName val="OPT_"/>
      <sheetName val="Weekl_"/>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耰&quot;_x0000__x0000_7"/>
      <sheetName val="내역서_耰&quot;_x005f_x0000__x0006"/>
      <sheetName val="내역서_耰&quot;_x005f_x005f_x00006"/>
      <sheetName val="내역서_耰&quot;_x005f_x005f_x005f6"/>
      <sheetName val="SUM_"/>
      <sheetName val="Equipment_Spec_List"/>
      <sheetName val="SPEC_LIST(EQUP,_SYS)"/>
      <sheetName val="KUWATI(Total)_11"/>
      <sheetName val="집계표_(TOTAL)11"/>
      <sheetName val="집계표_(CIVIL-23)11"/>
      <sheetName val="집계표_(FGRU)11"/>
      <sheetName val="집계표_(25,26)11"/>
      <sheetName val="집계표_(MEROX)11"/>
      <sheetName val="집계표_(NITROGEN)11"/>
      <sheetName val="집계표_(M4)11"/>
      <sheetName val="집계표_(CIVIL4)11"/>
      <sheetName val="집계표_(CIVIL6)11"/>
      <sheetName val="집계표_(CIVIL7)11"/>
      <sheetName val="내역서(DEMO_TOTAL)11"/>
      <sheetName val="내역서_(CIVIL-23)11"/>
      <sheetName val="내역서_(fgru)11"/>
      <sheetName val="내역서_(25&amp;26)11"/>
      <sheetName val="내역서_(MEROX)11"/>
      <sheetName val="내역서_(NITROGEN)11"/>
      <sheetName val="내역서_(M4)11"/>
      <sheetName val="내역서_(CIVIL-4)11"/>
      <sheetName val="내역서_(CIVIL-6)11"/>
      <sheetName val="내역서_(CIVIL-7)11"/>
      <sheetName val="OPTION_211"/>
      <sheetName val="OPTION_311"/>
      <sheetName val="2002년_현장공사비_국내_실적11"/>
      <sheetName val="2003년국내현장공사비_실적11"/>
      <sheetName val="VC2_10_9911"/>
      <sheetName val="INPUT_DATA10"/>
      <sheetName val="집계표_(25,26ဩ10"/>
      <sheetName val="입출재고현황_(2)9"/>
      <sheetName val="Form_010"/>
      <sheetName val="Form_D-19"/>
      <sheetName val="Form_B-19"/>
      <sheetName val="Form_F-19"/>
      <sheetName val="Form_A9"/>
      <sheetName val="General_Data10"/>
      <sheetName val="LABOR_&amp;_자재9"/>
      <sheetName val="간접비_총괄9"/>
      <sheetName val="Price_Schedule9"/>
      <sheetName val="3_공통공사대비9"/>
      <sheetName val="Rate_Analysis9"/>
      <sheetName val="내역서_耰&quot;??9"/>
      <sheetName val="EQUIPMENT_-29"/>
      <sheetName val="CAL_9"/>
      <sheetName val="WEIGHT_LIST8"/>
      <sheetName val="산#2-1_(2)8"/>
      <sheetName val="BEND_LOSS8"/>
      <sheetName val="공사비_내역_(가)8"/>
      <sheetName val="Form_A_8"/>
      <sheetName val="단면_(2)8"/>
      <sheetName val="Static_Equip8"/>
      <sheetName val="3_Breakdown_Direct_Paint8"/>
      <sheetName val="6PILE__(돌출)8"/>
      <sheetName val="Man_Hole7"/>
      <sheetName val="내역서_耰&quot;_x005f_x0000__x005f_x0000_8"/>
      <sheetName val="Áý°èÇ¥_(TOTAL)7"/>
      <sheetName val="Áý°èÇ¥_(CIVIL-23)7"/>
      <sheetName val="Áý°èÇ¥_(FGRU)7"/>
      <sheetName val="Áý°èÇ¥_(25,26)7"/>
      <sheetName val="Áý°èÇ¥_(MEROX)7"/>
      <sheetName val="Áý°èÇ¥_(NITROGEN)7"/>
      <sheetName val="Áý°èÇ¥_(M4)7"/>
      <sheetName val="Áý°èÇ¥_(CIVIL4)7"/>
      <sheetName val="Áý°èÇ¥_(CIVIL6)7"/>
      <sheetName val="Áý°èÇ¥_(CIVIL7)7"/>
      <sheetName val="³»¿ª¼­(DEMO_TOTAL)7"/>
      <sheetName val="³»¿ª¼­_(CIVIL-23)7"/>
      <sheetName val="³»¿ª¼­_(fgru)7"/>
      <sheetName val="³»¿ª¼­_(25&amp;26)7"/>
      <sheetName val="³»¿ª¼­_(MEROX)7"/>
      <sheetName val="³»¿ª¼­_(NITROGEN)7"/>
      <sheetName val="³»¿ª¼­_(M4)7"/>
      <sheetName val="³»¿ª¼­_(CIVIL-4)7"/>
      <sheetName val="³»¿ª¼­_(CIVIL-6)7"/>
      <sheetName val="³»¿ª¼­_(CIVIL-7)7"/>
      <sheetName val="2002³â_ÇöÀå°ø»çºñ_±¹³»_½ÇÀû7"/>
      <sheetName val="2003³â±¹³»ÇöÀå°ø»çºñ_½ÇÀû7"/>
      <sheetName val="Civil_18"/>
      <sheetName val="Civil_28"/>
      <sheetName val="Civil_38"/>
      <sheetName val="Site_18"/>
      <sheetName val="Site_28"/>
      <sheetName val="Site_38"/>
      <sheetName val="Site_Faci8"/>
      <sheetName val="내역서_耰&quot;__9"/>
      <sheetName val="Summary_Sheets8"/>
      <sheetName val="내역서_耰&quot;_x005f_x005f_x005f_x0000__x005f_x005f_x0007"/>
      <sheetName val="2_2_STAFF_Scedule7"/>
      <sheetName val="내역서_耰&quot;_x005f_x005f_x005f_x005f_x005f_x005f_x00007"/>
      <sheetName val="Precios_Unitarios7"/>
      <sheetName val="Administrative_Prices7"/>
      <sheetName val="WBS_447"/>
      <sheetName val="WBS_417"/>
      <sheetName val="Precios_por_Administración7"/>
      <sheetName val="Subcon_A7"/>
      <sheetName val="Sheet1_(2)8"/>
      <sheetName val="계측_내역서7"/>
      <sheetName val="7__월별투입내역서7"/>
      <sheetName val="Z-_GENERAL_PRICE_SUMMARY7"/>
      <sheetName val="_Estimate__7"/>
      <sheetName val="T_37"/>
      <sheetName val="HORI__VESSEL7"/>
      <sheetName val="Vind_-_BtB7"/>
      <sheetName val="LV_induction_motors7"/>
      <sheetName val="BSD_(2)7"/>
      <sheetName val="BM_DATA_SHEET8"/>
      <sheetName val="내역서_耰&quot;_x005f_x005f_x005f_x005f_x005f_x005f_x005f7"/>
      <sheetName val="EQUIP_LIST7"/>
      <sheetName val="MP_MOB7"/>
      <sheetName val="Form_B7"/>
      <sheetName val="breakdown_of_wage_rate7"/>
      <sheetName val="Indirect_Cost7"/>
      <sheetName val="Monthly_Load7"/>
      <sheetName val="Weekly_Load7"/>
      <sheetName val="97_사업추정(WEKI)7"/>
      <sheetName val="Material_Selections7"/>
      <sheetName val="[SANDAN_XLS??7"/>
      <sheetName val="Piping_BQ_for_one_turbine7"/>
      <sheetName val="Eq__Mobilization7"/>
      <sheetName val="Utility_and_Fire_flange7"/>
      <sheetName val="Heavy_Equipments7"/>
      <sheetName val="AG_Pipe_Qty_Analysis7"/>
      <sheetName val="_SANDAN_XLS__7"/>
      <sheetName val="입찰내역_발주처_양식7"/>
      <sheetName val="Resource_table7"/>
      <sheetName val="Equipment_List7"/>
      <sheetName val="Form1_SQP7"/>
      <sheetName val="공정계획(내부계획25%,내부w_f)7"/>
      <sheetName val="FWBS_15306"/>
      <sheetName val="Fire_Protection7"/>
      <sheetName val="SFN_ORIG7"/>
      <sheetName val="내역서_(∮ἀ嘆ɶ6"/>
      <sheetName val="Dir_Manpower_Other_Exp_7"/>
      <sheetName val="SCHEDD_TAMBAHAN7"/>
      <sheetName val="w't_table7"/>
      <sheetName val="실행예산_MM6"/>
      <sheetName val="ITB_COST7"/>
      <sheetName val="4-3LEVEL-5_epic_46"/>
      <sheetName val="단가_(2)6"/>
      <sheetName val="BOQ-B_DOWN6"/>
      <sheetName val="MODULE_CONFIRM6"/>
      <sheetName val="PROTECTION_6"/>
      <sheetName val="Cash_In-Cash_Out_Actual6"/>
      <sheetName val="1100-1200-1300-1910-2140-LEV_22"/>
      <sheetName val="Material_Price2"/>
      <sheetName val="TDC_COA_Sumry2"/>
      <sheetName val="TDC_Item_Dets2"/>
      <sheetName val="TDC_Item_Sumry2"/>
      <sheetName val="TDC_Key_Qty_Sumry2"/>
      <sheetName val="List_-_Components2"/>
      <sheetName val="List_-_Equipment2"/>
      <sheetName val="COA_Sumry_-_Std_Imp2"/>
      <sheetName val="Contr_TDC_-_Std_Imp2"/>
      <sheetName val="Item_Sumry_-_Std_Imp2"/>
      <sheetName val="Unit_Costs_-_Std_Imp2"/>
      <sheetName val="Unit_MH_-_Std_Imp2"/>
      <sheetName val="Proj_TIC_-_Std_Imp2"/>
      <sheetName val="plan&amp;section_of_foundation3"/>
      <sheetName val="Unit_Price_2"/>
      <sheetName val="내역서1999_8최종2"/>
      <sheetName val="CUADRO_DE_PRECIOS6"/>
      <sheetName val="In-House_Summary2"/>
      <sheetName val="Updating_Form-Oct_20112"/>
      <sheetName val="Weld_Consumable2"/>
      <sheetName val="NDE_Cost-Summary2"/>
      <sheetName val="9July_Above_Ground_Pipe2"/>
      <sheetName val="M_112"/>
      <sheetName val="Process_Data_12"/>
      <sheetName val="working_load_at_the_btm_ft_3"/>
      <sheetName val="stability_check3"/>
      <sheetName val="design_load3"/>
      <sheetName val="Currency_Rate2"/>
      <sheetName val="4-Basic_Price2"/>
      <sheetName val="Evaluasi_Penw2"/>
      <sheetName val="Man_Power_&amp;_Comp2"/>
      <sheetName val="Data_List2"/>
      <sheetName val="Closeout_Control2"/>
      <sheetName val="Site_Findings_Status_Sheet2"/>
      <sheetName val="내역서_耰&quot;_x005f_x005f_x005f_x0000_2"/>
      <sheetName val="내역서_耰&quot;_x005f_x005f_x005f_x005f_2"/>
      <sheetName val="내역서_耰&quot;_x005f_x0000__x00003"/>
      <sheetName val="할증_2"/>
      <sheetName val="PROJECT_BRIEF2"/>
      <sheetName val="Sum_(Case-3)2"/>
      <sheetName val="99__FWBS(Ref)2"/>
      <sheetName val="99__Change_Rate2"/>
      <sheetName val="Tools_&amp;_Settings2"/>
      <sheetName val="Data_Summary2"/>
      <sheetName val="Crew_Costs2"/>
      <sheetName val="Spread_Costs2"/>
      <sheetName val="Unique_List_Misc2"/>
      <sheetName val="Codes_Pers2"/>
      <sheetName val="Pengesahan_2"/>
      <sheetName val="RAB_AR&amp;STR2"/>
      <sheetName val="Equip_Rental_Summary_by_Contr2"/>
      <sheetName val="Project_Equip_Rental_Summary2"/>
      <sheetName val="Contractor_Indirect_Sumry2"/>
      <sheetName val="Project_Indirect_Sumry2"/>
      <sheetName val="COA_Sumry_by_Area2"/>
      <sheetName val="COA_Sumry_by_Contr2"/>
      <sheetName val="COA_Sumry_by_RG2"/>
      <sheetName val="TDC_COA_Grp_Sumry2"/>
      <sheetName val="TDC_COA_Grp_Sumry_by_Area2"/>
      <sheetName val="TDC_COA_Grp_Sumry_by_RG2"/>
      <sheetName val="Equipment_Sumry2"/>
      <sheetName val="TDC_Item_Dets-Full2"/>
      <sheetName val="TDC_Item_Dets-IPM-Full2"/>
      <sheetName val="TDC_Item_Sumry_by_Area2"/>
      <sheetName val="TDC_Item_Sumry_by_RG2"/>
      <sheetName val="TDC_Key_Qty_Sumry_by_RG2"/>
      <sheetName val="List_-_Equipment_by_Area2"/>
      <sheetName val="List_-_Equipment_by_Contr2"/>
      <sheetName val="Equipment_-_Unit_Costs_by_Mat2"/>
      <sheetName val="List_-_Equipment_by_Rep_Grp2"/>
      <sheetName val="Craft_Summary_by_Contr2"/>
      <sheetName val="Project_Craft_Summary2"/>
      <sheetName val="Project_Metrics2"/>
      <sheetName val="5_)_Time_Delays2"/>
      <sheetName val="Aux_2"/>
      <sheetName val="Ocean_Transporation_Charge2"/>
      <sheetName val="Direct_PMS2"/>
      <sheetName val="UP_MINOR2"/>
      <sheetName val="Discounted_Cash_Flow2"/>
      <sheetName val="SUMMARY_(0A)2"/>
      <sheetName val="SUMMARY_(1A)2"/>
      <sheetName val="SUMMARY_(1B)2"/>
      <sheetName val="SUMMARY_(03)2"/>
      <sheetName val="F1(Cable_Rack)2"/>
      <sheetName val="F2(Cable_Rack)2"/>
      <sheetName val="F3(Cable_Rack)2"/>
      <sheetName val="F1_(POLYMER)2"/>
      <sheetName val="F2_(POLYMER)2"/>
      <sheetName val="F3_(POLYMER)2"/>
      <sheetName val="F4_(POLYMER)2"/>
      <sheetName val="F5(_Polymerization_)2"/>
      <sheetName val="F6_(_Polymerization_)2"/>
      <sheetName val="B1_(Grid_A-7,_-6)2"/>
      <sheetName val="B1_(Grid_A,_B)2"/>
      <sheetName val="B1_(Grid_C-7,_-6)2"/>
      <sheetName val="B2_(Grid_-7_B,_C)_(1)2"/>
      <sheetName val="B2_(Grid_-7_B,_C)_(2)2"/>
      <sheetName val="B2_(Grid_-6_B,_C)_(1)2"/>
      <sheetName val="B2_(Grid_-6_B,_C)_(2)2"/>
      <sheetName val="F1_(MONOMER)2"/>
      <sheetName val="F2_(MONOMER)2"/>
      <sheetName val="F3_(MONOMER)2"/>
      <sheetName val="90K060C_(MONOMER)2"/>
      <sheetName val="F1_(EXTRUSION)2"/>
      <sheetName val="F2_(EXTRUSION)2"/>
      <sheetName val="F3_(EXTRUSION)2"/>
      <sheetName val="F4_(EXTRUSION)2"/>
      <sheetName val="F5_(EXTRUSION)2"/>
      <sheetName val="F6A_(EXTRUSION)2"/>
      <sheetName val="F6D_(EXTRUSION)2"/>
      <sheetName val="F7_(EXTRUSION)2"/>
      <sheetName val="F8_(EXTRUSION)2"/>
      <sheetName val="F9_(EXTRUSION)2"/>
      <sheetName val="F10_(EXTRUSION)2"/>
      <sheetName val="F11_(EXTRUSION)2"/>
      <sheetName val="B1_(Grid_F-5`,_4`)2"/>
      <sheetName val="B2_(Grid_F,E-4`)2"/>
      <sheetName val="B2_(Grid_F,E-5`)2"/>
      <sheetName val="B3_(Grid_C,B-4`)2"/>
      <sheetName val="B4_(Grid_B,A-4`)2"/>
      <sheetName val="B5_(Grid_E-5`)_&amp;_(Grid_D-5`)2"/>
      <sheetName val="B6_(Grid_E,D-5')2"/>
      <sheetName val="B7_(Grid_E,D-5')2"/>
      <sheetName val="95D040,_A5062"/>
      <sheetName val="95P040AB,_A5072"/>
      <sheetName val="95X020-U08,_A6022"/>
      <sheetName val="95X020-U07,_A6062"/>
      <sheetName val="95E040,_A5092"/>
      <sheetName val="95D024;025,_A6152"/>
      <sheetName val="95X020-U05,_A6012"/>
      <sheetName val="95X020-U02,_A2042"/>
      <sheetName val="Extruder_FDN2"/>
      <sheetName val="BOG_COMP__FDN2"/>
      <sheetName val="SOG_COMP__FDN2"/>
      <sheetName val="1G1_(Ground_Beam)2"/>
      <sheetName val="1G2-1(Ground_Beam)2"/>
      <sheetName val="1G2-2(Ground_Beam)2"/>
      <sheetName val="P15,_162"/>
      <sheetName val="LO_CONSOLE_FDN2"/>
      <sheetName val="OIL_COOLER_FDN2"/>
      <sheetName val="CW_CONSOLE_FDN_(SOG)2"/>
      <sheetName val="PD3_(SOG)2"/>
      <sheetName val="SF1_(SOG)2"/>
      <sheetName val="SF2_(SOG)2"/>
      <sheetName val="SLAB_(1S1-1)2"/>
      <sheetName val="SLAB_(1S1-2)2"/>
      <sheetName val="SLAB_(1S1-3)2"/>
      <sheetName val="COLUMN_(+5500)2"/>
      <sheetName val="COLUMN_(+12500)2"/>
      <sheetName val="COLUMN_(+15500)2"/>
      <sheetName val="ETC_2"/>
      <sheetName val="Cash_Flow_bulanan2"/>
      <sheetName val="H_Satuan2"/>
      <sheetName val="OCT_FDN2"/>
      <sheetName val="Item_code2"/>
      <sheetName val="Unt_rate2"/>
      <sheetName val="Exchange_Rate2"/>
      <sheetName val="__2"/>
      <sheetName val="_2"/>
      <sheetName val="breakdown_of_wage_ra`f1"/>
      <sheetName val="breakdown_of_wage_ra1"/>
      <sheetName val="breakdown_of_wage_rað-1"/>
      <sheetName val="00-Summary_Information-ABB1"/>
      <sheetName val="Process_Data_(2)2"/>
      <sheetName val="내역서_耰&quot;_x005f_x0000_2"/>
      <sheetName val="내역서_耰&quot;_x005f_x005f_2"/>
      <sheetName val="2_Overall_Summary_1"/>
      <sheetName val="breakdown_of_wage_rap1"/>
      <sheetName val="0__Resource　Code1"/>
      <sheetName val="BO䁑-B_䁄OWN2"/>
      <sheetName val="breakdown_of_wage_ra1"/>
      <sheetName val="General_Notes2"/>
      <sheetName val="Bill_rekap2"/>
      <sheetName val="Harga_Satuan2"/>
      <sheetName val="F_ALARM2"/>
      <sheetName val="Distribution_Table1"/>
      <sheetName val="2__현장_자금투입_집계표2"/>
      <sheetName val="_도면_및_도서_제출목록_및_일정_170202_xlsx2"/>
      <sheetName val="Rates_&amp;_Legend2"/>
      <sheetName val="PABS,Site_info1"/>
      <sheetName val="Raw_data1"/>
      <sheetName val="차트_(2)2"/>
      <sheetName val="내역서_耰&quot;_1"/>
      <sheetName val="DROP_DOWN1"/>
      <sheetName val="DATA_MENTAH1"/>
      <sheetName val="Linelist_LNGC_Process"/>
      <sheetName val="Action_Item1"/>
      <sheetName val="ID_CD1"/>
      <sheetName val="Material_code1"/>
      <sheetName val="개시대사_(2)1"/>
      <sheetName val="HO_Site_Rates-20111"/>
      <sheetName val="내역서_(N____x000a_2"/>
      <sheetName val="TQ_Format1"/>
      <sheetName val="Particular_Sch"/>
      <sheetName val="11_자재단가"/>
      <sheetName val="Al_Taweelah"/>
      <sheetName val="Air_Cooler-E"/>
      <sheetName val="내역서_(N____1"/>
      <sheetName val="__x1"/>
      <sheetName val="Weekl_x000"/>
      <sheetName val="내역서_(N _x00"/>
      <sheetName val="LIFE_&amp;_REP_PROVN"/>
      <sheetName val="O&amp;M_CREW"/>
      <sheetName val="내역서_(N__x00"/>
      <sheetName val="Cashflow_Analysis"/>
      <sheetName val="breakdown_of_wage_raÐ¾1"/>
      <sheetName val="Additional_data1"/>
      <sheetName val="Schedule_"/>
      <sheetName val="Loading_Struc"/>
      <sheetName val="Loading_Pip"/>
      <sheetName val="Loading_Overall_(BASE_Proposal)"/>
      <sheetName val="Steel_Structure"/>
      <sheetName val="PIPING_AG-UG_NEW_UNITS"/>
      <sheetName val="MEC_PIPING_PREFABR"/>
      <sheetName val="Working_File-Pip"/>
      <sheetName val="Equip_ISBL_&amp;_OSBL_"/>
      <sheetName val="Attach_4-18"/>
      <sheetName val="INPUT_DATA_OF_SCHEDULE"/>
      <sheetName val="OIL_SEPARATOR"/>
      <sheetName val="CATCH_BASIN"/>
      <sheetName val="FW_Post_Indicator_Valve_24&quot;"/>
      <sheetName val="FW_Post_Indicator_Valve_20&quot;"/>
      <sheetName val="FW_Post_Indicator_Valve_6&quot;"/>
      <sheetName val="Fire_Monitor_or_Hydrant_6&quot;_FDN"/>
      <sheetName val="SUMP_VB"/>
      <sheetName val="CLEANOUT_4&quot;"/>
      <sheetName val="Not_reqd"/>
      <sheetName val="호환성_보고서"/>
      <sheetName val="Finansal_tamamlanma_Eğrisi"/>
      <sheetName val="Master_List"/>
      <sheetName val="Activity_Form"/>
      <sheetName val="내역서_(∮ἀ嘆ɶ?᠀㬁?"/>
      <sheetName val="내역서_ᢐ"/>
      <sheetName val="33628-Rev__A"/>
      <sheetName val="Admin_Manu_2-Equipment_Type_ID"/>
      <sheetName val="14-Eng_rate"/>
      <sheetName val="리스크_분류체계"/>
      <sheetName val="Itembalance_Report_(18-sep-18)"/>
      <sheetName val="BUDGET_SUMMARY_"/>
      <sheetName val="List register"/>
      <sheetName val="목록"/>
      <sheetName val="Wellhrs"/>
      <sheetName val="입찰안"/>
      <sheetName val="LOADDAT"/>
      <sheetName val="Direct Histogram Rev. A (f)"/>
      <sheetName val="달력"/>
      <sheetName val="MC-1"/>
      <sheetName val="Fig 4-14"/>
      <sheetName val="TABELE"/>
      <sheetName val="Depreciation"/>
      <sheetName val="Validation"/>
      <sheetName val="37"/>
      <sheetName val="64.4"/>
      <sheetName val="64.5"/>
      <sheetName val="22"/>
      <sheetName val="36.2"/>
      <sheetName val="36.1"/>
      <sheetName val="NP"/>
      <sheetName val="Cost Code"/>
      <sheetName val="Data Ref"/>
      <sheetName val="Interdept Rate"/>
      <sheetName val="INSTLIST 1"/>
      <sheetName val="Graph"/>
      <sheetName val="ADMON"/>
      <sheetName val="EQUIPOS DE SEGURIDAD"/>
      <sheetName val="MATERIALES CONSUMIBLES"/>
      <sheetName val="PERSONAL INDIRECTO "/>
      <sheetName val="총괄"/>
      <sheetName val="SUMMARY MTO_02.2.35"/>
      <sheetName val="N.G METERING CALC."/>
      <sheetName val="N.G METERING"/>
      <sheetName val="N.G METERING (2)"/>
      <sheetName val="summary(order)"/>
      <sheetName val="CUMENE METERING"/>
      <sheetName val="N2 METERING "/>
      <sheetName val="H2 METERING  "/>
      <sheetName val="MS-5101"/>
      <sheetName val="MS-5401"/>
      <sheetName val="MS-5102"/>
      <sheetName val="CO METERING"/>
      <sheetName val="L-5301"/>
      <sheetName val="Enron Form"/>
      <sheetName val="表三甲"/>
      <sheetName val="合成単価作成表_BLDG"/>
      <sheetName val="전표분개장(공종별)"/>
      <sheetName val="노무비집계"/>
      <sheetName val="공통가설"/>
      <sheetName val="자재비"/>
      <sheetName val="감모비"/>
      <sheetName val="Land Dev't. Ph-1"/>
      <sheetName val="4300 UTILITY BLDG (2)"/>
      <sheetName val="0000"/>
      <sheetName val="tifico"/>
      <sheetName val="Index"/>
      <sheetName val="Att-1 CTCI MH rate"/>
      <sheetName val="Linelist_LNGC_Process1"/>
      <sheetName val="Equipment_Spec_List1"/>
      <sheetName val="SPEC_LIST(EQUP,_SYS)1"/>
      <sheetName val="Air_Cooler-E1"/>
      <sheetName val="Al_Taweelah1"/>
      <sheetName val="Particular_Sch1"/>
      <sheetName val="DATASHT"/>
      <sheetName val="Folha1"/>
      <sheetName val="SPT vs PHI"/>
      <sheetName val="1.자금요약"/>
      <sheetName val="2.실행비투입"/>
      <sheetName val="3.본사집계"/>
      <sheetName val="3-1.본사투입"/>
      <sheetName val="4.지사집계"/>
      <sheetName val="4-1.지사투입"/>
      <sheetName val="5.현장총집계"/>
      <sheetName val="5-1.현금집계"/>
      <sheetName val="5-2.현금출납"/>
      <sheetName val="5-3.외상집계"/>
      <sheetName val="5-4.외상투입"/>
      <sheetName val="6.미지급금"/>
      <sheetName val="5-5.기타공제집계"/>
      <sheetName val="5-6.기타공제"/>
      <sheetName val="7.기성현황(실)"/>
      <sheetName val="8.한국인수당"/>
      <sheetName val="8.한국인수당 (Master file)"/>
      <sheetName val="9.기타수입"/>
      <sheetName val="10.투입집계"/>
      <sheetName val="(참고)CashFlow"/>
      <sheetName val="(참고)기성대투입"/>
      <sheetName val="(참고)기타공제"/>
      <sheetName val="(참고)미지급금"/>
      <sheetName val="5-4.외상투입 (2)"/>
      <sheetName val="16.기성현황(예)"/>
      <sheetName val="17.자금요약2"/>
      <sheetName val="18.실행대비투입2"/>
      <sheetName val="설명서"/>
      <sheetName val="TESİSAT"/>
      <sheetName val="1.11.b"/>
      <sheetName val="품의서(지출)"/>
      <sheetName val="손익합산"/>
      <sheetName val="5. Work load(현재원기준)"/>
      <sheetName val="최종(1)사용"/>
      <sheetName val="회사99"/>
      <sheetName val="7-2"/>
      <sheetName val="05. Curva S"/>
      <sheetName val="Offer"/>
      <sheetName val="TR Rev vs Commit"/>
      <sheetName val="TR +MMHE PL report"/>
      <sheetName val="P23P2724 _ Commitment "/>
      <sheetName val="SPEC(RECEPTACLE)"/>
      <sheetName val="SPEC(CABLE &amp; WIRE)"/>
      <sheetName val="Up"/>
      <sheetName val="부재치수입력"/>
      <sheetName val="OPT_x0012__x0000__x0010__x0000_"/>
      <sheetName val="PI-18031-M3-BOQ"/>
      <sheetName val="Void"/>
      <sheetName val="Lookup"/>
      <sheetName val="SoW"/>
      <sheetName val="F&amp;C"/>
      <sheetName val="Settings"/>
      <sheetName val="6.공정표"/>
      <sheetName val="주차구획선수량"/>
      <sheetName val="MEMBER"/>
      <sheetName val="A. ENGINEERING"/>
      <sheetName val="B-1. 배관자재"/>
      <sheetName val="B-2. 전기자재"/>
      <sheetName val="B-3. 계장자재"/>
      <sheetName val="B-4. 기계자재"/>
      <sheetName val="C-1. 공통가설"/>
      <sheetName val="C-2. 토목"/>
      <sheetName val="C-4. 철골"/>
      <sheetName val="C-5. 기계"/>
      <sheetName val="C-6. 배관"/>
      <sheetName val="C-7. 전기"/>
      <sheetName val="C-8. 계장"/>
      <sheetName val="C-9. 중장비"/>
      <sheetName val="C-10. 소방설비"/>
      <sheetName val="C-11. 보온"/>
      <sheetName val="C-12. CMS"/>
      <sheetName val="금융비용"/>
      <sheetName val="을지"/>
      <sheetName val="RESUMEN CD"/>
      <sheetName val="BOQ REV6"/>
      <sheetName val="QUANTITIES"/>
      <sheetName val="NAV000"/>
      <sheetName val="Maliyet Ozet"/>
      <sheetName val="USD"/>
      <sheetName val="OZET"/>
      <sheetName val="1.1-1.2"/>
      <sheetName val="1.3- 1.4"/>
      <sheetName val="2"/>
      <sheetName val="3.1"/>
      <sheetName val="3.2"/>
      <sheetName val="4.1(a)"/>
      <sheetName val="4.1(b)"/>
      <sheetName val="4.1.(c)"/>
      <sheetName val="5.1"/>
      <sheetName val="Kuwaitisation"/>
      <sheetName val="_x005f_x005f_x005f_x005f_x005f_x005f_x00ည톐ឮ"/>
      <sheetName val="eqpmad2"/>
      <sheetName val="BazaEL"/>
      <sheetName val="광통신_견적내역서1"/>
      <sheetName val="내역서_(N__x001"/>
      <sheetName val="KUWATI(Total)_12"/>
      <sheetName val="집계표_(TOTAL)12"/>
      <sheetName val="집계표_(CIVIL-23)12"/>
      <sheetName val="집계표_(FGRU)12"/>
      <sheetName val="집계표_(25,26)12"/>
      <sheetName val="집계표_(MEROX)12"/>
      <sheetName val="집계표_(NITROGEN)12"/>
      <sheetName val="집계표_(M4)12"/>
      <sheetName val="집계표_(CIVIL4)12"/>
      <sheetName val="집계표_(CIVIL6)12"/>
      <sheetName val="집계표_(CIVIL7)12"/>
      <sheetName val="내역서(DEMO_TOTAL)12"/>
      <sheetName val="내역서_(CIVIL-23)12"/>
      <sheetName val="내역서_(fgru)12"/>
      <sheetName val="내역서_(25&amp;26)12"/>
      <sheetName val="내역서_(MEROX)12"/>
      <sheetName val="내역서_(NITROGEN)12"/>
      <sheetName val="내역서_(M4)12"/>
      <sheetName val="내역서_(CIVIL-4)12"/>
      <sheetName val="내역서_(CIVIL-6)12"/>
      <sheetName val="내역서_(CIVIL-7)12"/>
      <sheetName val="OPTION_212"/>
      <sheetName val="OPTION_312"/>
      <sheetName val="2002년_현장공사비_국내_실적12"/>
      <sheetName val="2003년국내현장공사비_실적12"/>
      <sheetName val="VC2_10_9912"/>
      <sheetName val="INPUT_DATA11"/>
      <sheetName val="집계표_(25,26ဩ11"/>
      <sheetName val="Form_D-110"/>
      <sheetName val="Form_B-110"/>
      <sheetName val="Form_F-110"/>
      <sheetName val="Form_A10"/>
      <sheetName val="Form_011"/>
      <sheetName val="General_Data11"/>
      <sheetName val="LABOR_&amp;_자재10"/>
      <sheetName val="입출재고현황_(2)10"/>
      <sheetName val="Price_Schedule10"/>
      <sheetName val="간접비_총괄10"/>
      <sheetName val="3_공통공사대비10"/>
      <sheetName val="Rate_Analysis10"/>
      <sheetName val="내역서_耰&quot;??10"/>
      <sheetName val="EQUIPMENT_-210"/>
      <sheetName val="CAL_10"/>
      <sheetName val="공사비_내역_(가)9"/>
      <sheetName val="WEIGHT_LIST9"/>
      <sheetName val="산#2-1_(2)9"/>
      <sheetName val="BEND_LOSS9"/>
      <sheetName val="단면_(2)9"/>
      <sheetName val="6PILE__(돌출)9"/>
      <sheetName val="Static_Equip9"/>
      <sheetName val="Form_A_9"/>
      <sheetName val="내역서_耰&quot;_x005f_x0000__x005f_x0000_9"/>
      <sheetName val="3_Breakdown_Direct_Paint9"/>
      <sheetName val="내역서_耰&quot;__10"/>
      <sheetName val="Summary_Sheets9"/>
      <sheetName val="Civil_19"/>
      <sheetName val="Civil_29"/>
      <sheetName val="Civil_39"/>
      <sheetName val="Site_19"/>
      <sheetName val="Site_29"/>
      <sheetName val="Site_39"/>
      <sheetName val="Site_Faci9"/>
      <sheetName val="Administrative_Prices8"/>
      <sheetName val="WBS_448"/>
      <sheetName val="WBS_418"/>
      <sheetName val="Precios_por_Administración8"/>
      <sheetName val="Precios_Unitarios8"/>
      <sheetName val="Subcon_A8"/>
      <sheetName val="Áý°èÇ¥_(TOTAL)8"/>
      <sheetName val="Áý°èÇ¥_(CIVIL-23)8"/>
      <sheetName val="Áý°èÇ¥_(FGRU)8"/>
      <sheetName val="Áý°èÇ¥_(25,26)8"/>
      <sheetName val="Áý°èÇ¥_(MEROX)8"/>
      <sheetName val="Áý°èÇ¥_(NITROGEN)8"/>
      <sheetName val="Áý°èÇ¥_(M4)8"/>
      <sheetName val="Áý°èÇ¥_(CIVIL4)8"/>
      <sheetName val="Áý°èÇ¥_(CIVIL6)8"/>
      <sheetName val="Áý°èÇ¥_(CIVIL7)8"/>
      <sheetName val="³»¿ª¼­(DEMO_TOTAL)8"/>
      <sheetName val="³»¿ª¼­_(CIVIL-23)8"/>
      <sheetName val="³»¿ª¼­_(fgru)8"/>
      <sheetName val="³»¿ª¼­_(25&amp;26)8"/>
      <sheetName val="³»¿ª¼­_(MEROX)8"/>
      <sheetName val="³»¿ª¼­_(NITROGEN)8"/>
      <sheetName val="³»¿ª¼­_(M4)8"/>
      <sheetName val="³»¿ª¼­_(CIVIL-4)8"/>
      <sheetName val="³»¿ª¼­_(CIVIL-6)8"/>
      <sheetName val="³»¿ª¼­_(CIVIL-7)8"/>
      <sheetName val="2002³â_ÇöÀå°ø»çºñ_±¹³»_½ÇÀû8"/>
      <sheetName val="2003³â±¹³»ÇöÀå°ø»çºñ_½ÇÀû8"/>
      <sheetName val="Man_Hole8"/>
      <sheetName val="2_2_STAFF_Scedule8"/>
      <sheetName val="내역서_耰&quot;_x005f_x005f_x005f_x0000__x005f_x005f_x0008"/>
      <sheetName val="내역서_耰&quot;_x005f_x005f_x005f_x005f_x005f_x005f_x00008"/>
      <sheetName val="Z-_GENERAL_PRICE_SUMMARY8"/>
      <sheetName val="_Estimate__8"/>
      <sheetName val="내역서_耰&quot;_x005f_x005f_x005f_x005f_x005f_x005f_x005f8"/>
      <sheetName val="7__월별투입내역서8"/>
      <sheetName val="계측_내역서8"/>
      <sheetName val="Vind_-_BtB8"/>
      <sheetName val="LV_induction_motors8"/>
      <sheetName val="BSD_(2)8"/>
      <sheetName val="BM_DATA_SHEET9"/>
      <sheetName val="Sheet1_(2)9"/>
      <sheetName val="T_38"/>
      <sheetName val="HORI__VESSEL8"/>
      <sheetName val="EQUIP_LIST8"/>
      <sheetName val="MP_MOB8"/>
      <sheetName val="Form_B8"/>
      <sheetName val="97_사업추정(WEKI)8"/>
      <sheetName val="breakdown_of_wage_rate8"/>
      <sheetName val="Monthly_Load8"/>
      <sheetName val="Material_Selections8"/>
      <sheetName val="Weekly_Load8"/>
      <sheetName val="[SANDAN_XLS??8"/>
      <sheetName val="Piping_BQ_for_one_turbine8"/>
      <sheetName val="Eq__Mobilization8"/>
      <sheetName val="Indirect_Cost8"/>
      <sheetName val="Heavy_Equipments8"/>
      <sheetName val="AG_Pipe_Qty_Analysis8"/>
      <sheetName val="Utility_and_Fire_flange8"/>
      <sheetName val="_SANDAN_XLS__8"/>
      <sheetName val="입찰내역_발주처_양식8"/>
      <sheetName val="Resource_table8"/>
      <sheetName val="SFN_ORIG8"/>
      <sheetName val="Equipment_List8"/>
      <sheetName val="Form1_SQP8"/>
      <sheetName val="공정계획(내부계획25%,내부w_f)8"/>
      <sheetName val="w't_table8"/>
      <sheetName val="SCHEDD_TAMBAHAN8"/>
      <sheetName val="Fire_Protection8"/>
      <sheetName val="Dir_Manpower_Other_Exp_8"/>
      <sheetName val="FWBS_15307"/>
      <sheetName val="내역서_(∮ἀ嘆ɶ7"/>
      <sheetName val="4-3LEVEL-5_epic_47"/>
      <sheetName val="단가_(2)7"/>
      <sheetName val="실행예산_MM7"/>
      <sheetName val="ITB_COST8"/>
      <sheetName val="MODULE_CONFIRM7"/>
      <sheetName val="BOQ-B_DOWN7"/>
      <sheetName val="PROTECTION_7"/>
      <sheetName val="plan&amp;section_of_foundation4"/>
      <sheetName val="Unit_Price_3"/>
      <sheetName val="Cash_In-Cash_Out_Actual7"/>
      <sheetName val="내역서1999_8최종3"/>
      <sheetName val="CUADRO_DE_PRECIOS7"/>
      <sheetName val="working_load_at_the_btm_ft_4"/>
      <sheetName val="stability_check4"/>
      <sheetName val="design_load4"/>
      <sheetName val="1100-1200-1300-1910-2140-LEV_23"/>
      <sheetName val="Updating_Form-Oct_20113"/>
      <sheetName val="Weld_Consumable3"/>
      <sheetName val="NDE_Cost-Summary3"/>
      <sheetName val="9July_Above_Ground_Pipe3"/>
      <sheetName val="M_113"/>
      <sheetName val="Process_Data_13"/>
      <sheetName val="TDC_COA_Sumry3"/>
      <sheetName val="TDC_Item_Dets3"/>
      <sheetName val="TDC_Item_Sumry3"/>
      <sheetName val="TDC_Key_Qty_Sumry3"/>
      <sheetName val="List_-_Components3"/>
      <sheetName val="List_-_Equipment3"/>
      <sheetName val="COA_Sumry_-_Std_Imp3"/>
      <sheetName val="Contr_TDC_-_Std_Imp3"/>
      <sheetName val="Item_Sumry_-_Std_Imp3"/>
      <sheetName val="Unit_Costs_-_Std_Imp3"/>
      <sheetName val="Unit_MH_-_Std_Imp3"/>
      <sheetName val="Proj_TIC_-_Std_Imp3"/>
      <sheetName val="Closeout_Control3"/>
      <sheetName val="Site_Findings_Status_Sheet3"/>
      <sheetName val="내역서_耰&quot;_x005f_x005f_x005f_x0000_3"/>
      <sheetName val="내역서_耰&quot;_x005f_x005f_x005f_x005f_3"/>
      <sheetName val="Currency_Rate3"/>
      <sheetName val="4-Basic_Price3"/>
      <sheetName val="Evaluasi_Penw3"/>
      <sheetName val="Man_Power_&amp;_Comp3"/>
      <sheetName val="Data_List3"/>
      <sheetName val="Material_Price3"/>
      <sheetName val="Codes_Pers3"/>
      <sheetName val="Sum_(Case-3)3"/>
      <sheetName val="PROJECT_BRIEF3"/>
      <sheetName val="Tools_&amp;_Settings3"/>
      <sheetName val="Data_Summary3"/>
      <sheetName val="Crew_Costs3"/>
      <sheetName val="Spread_Costs3"/>
      <sheetName val="Unique_List_Misc3"/>
      <sheetName val="In-House_Summary3"/>
      <sheetName val="Direct_PMS3"/>
      <sheetName val="5_)_Time_Delays3"/>
      <sheetName val="Aux_3"/>
      <sheetName val="Process_Data_(2)3"/>
      <sheetName val="Material_code2"/>
      <sheetName val="__3"/>
      <sheetName val="_3"/>
      <sheetName val="breakdown_of_wage_ra`f2"/>
      <sheetName val="breakdown_of_wage_ra2"/>
      <sheetName val="breakdown_of_wage_rað-2"/>
      <sheetName val="00-Summary_Information-ABB2"/>
      <sheetName val="내역서_耰&quot;_x005f_x0000_3"/>
      <sheetName val="내역서_耰&quot;_x005f_x005f_3"/>
      <sheetName val="2_Overall_Summary_2"/>
      <sheetName val="0__Resource　Code2"/>
      <sheetName val="breakdown_of_wage_rap2"/>
      <sheetName val="breakdown_of_wage_ra2"/>
      <sheetName val="Finansal_tamamlanma_Eğrisi1"/>
      <sheetName val="내역서_耰&quot;8"/>
      <sheetName val="내역서_耰&quot;_2"/>
      <sheetName val="PABS,Site_info2"/>
      <sheetName val="Distribution_Table2"/>
      <sheetName val="Raw_data2"/>
      <sheetName val="Action_Item2"/>
      <sheetName val="Cashflow_Analysis1"/>
      <sheetName val="Attach_4-181"/>
      <sheetName val="SUM_1"/>
      <sheetName val="내역서_(∮ἀ嘆ɶ?᠀㬁?1"/>
      <sheetName val="광통신_견적내역서11"/>
      <sheetName val="리스크_분류체계1"/>
      <sheetName val="OIL_SEPARATOR1"/>
      <sheetName val="CATCH_BASIN1"/>
      <sheetName val="FW_Post_Indicator_Valve_24&quot;1"/>
      <sheetName val="FW_Post_Indicator_Valve_20&quot;1"/>
      <sheetName val="FW_Post_Indicator_Valve_6&quot;1"/>
      <sheetName val="Fire_Monitor_or_Hydrant_6&quot;_FDN1"/>
      <sheetName val="SUMP_VB1"/>
      <sheetName val="CLEANOUT_4&quot;1"/>
      <sheetName val="Not_reqd1"/>
      <sheetName val="호환성_보고서1"/>
      <sheetName val="11_자재단가1"/>
      <sheetName val="LIFE_&amp;_REP_PROVN1"/>
      <sheetName val="O&amp;M_CREW1"/>
      <sheetName val="Option"/>
      <sheetName val="Kodlamalar"/>
      <sheetName val="Kod_Location"/>
      <sheetName val="5.Cennik"/>
      <sheetName val="5_Cennik"/>
      <sheetName val="Powierzchnie"/>
      <sheetName val="Payment Certificate-1"/>
      <sheetName val="PCL-1"/>
      <sheetName val="Floor wet"/>
      <sheetName val="Floor Balcony"/>
      <sheetName val="Hard scape Floor"/>
      <sheetName val="P03 Skirting"/>
      <sheetName val="GF wall"/>
      <sheetName val="Kitchen Wall wet LIN-701"/>
      <sheetName val="Wall wet LIN-601 "/>
      <sheetName val="BOQ (2)"/>
      <sheetName val="Kitchen"/>
      <sheetName val="VO Schedule-1"/>
      <sheetName val="Fly-1"/>
      <sheetName val="HOLD AMOUNT"/>
      <sheetName val="Back Charge (2)"/>
      <sheetName val="Penalties-1"/>
      <sheetName val="Temporary Deductions-1 "/>
      <sheetName val="Contracharges Check list-1 "/>
      <sheetName val="PC 03"/>
      <sheetName val="Sheet7"/>
      <sheetName val="Measurement sheet"/>
      <sheetName val="Material Only"/>
      <sheetName val="Man power supply"/>
      <sheetName val="Camp Deduction"/>
      <sheetName val="CCL"/>
      <sheetName val="RefG"/>
      <sheetName val="IRR sponsor"/>
      <sheetName val="4-Lane bridge"/>
      <sheetName val="Insulation_Utl_Off"/>
      <sheetName val="Note_Piping"/>
      <sheetName val="List Equip"/>
      <sheetName val="MatCost"/>
      <sheetName val="Concrete"/>
      <sheetName val="Process C (1-166)"/>
      <sheetName val="TRUCK HAUL CYCLE-waste"/>
      <sheetName val="Existing PC Pavement"/>
      <sheetName val="Subgrade"/>
      <sheetName val="GAE8'97"/>
      <sheetName val="LLEGADA"/>
      <sheetName val="Sch.6"/>
      <sheetName val="DESBASTE"/>
      <sheetName val="Cash-Flow"/>
      <sheetName val="Master Data"/>
      <sheetName val="ind'l cp"/>
      <sheetName val="coutprod"/>
      <sheetName val="LAST UPDATE"/>
      <sheetName val="author_spending"/>
      <sheetName val="0.품의서(전체)"/>
      <sheetName val="3.부제O호표"/>
      <sheetName val="5.소모재료비"/>
      <sheetName val="8.시멘트제원표"/>
      <sheetName val="2.품제O호표"/>
      <sheetName val="변수데이타"/>
      <sheetName val="입고대장"/>
      <sheetName val="SK-정비동"/>
      <sheetName val="본부 SHOP"/>
      <sheetName val="사업부"/>
      <sheetName val="로디아"/>
      <sheetName val="#6 MDU 일반"/>
      <sheetName val="#6 MDU엄반장"/>
      <sheetName val="FCC일상"/>
      <sheetName val="오만기계배관"/>
      <sheetName val="#6MDU 기계"/>
      <sheetName val="SK동력"/>
      <sheetName val="SOHAR철골"/>
      <sheetName val="HOU COMP`"/>
      <sheetName val="태국ATC"/>
      <sheetName val="FCC OBL-SHOP"/>
      <sheetName val="NEW FCC OBL"/>
      <sheetName val="#4 MDU"/>
      <sheetName val="#6 SHOP"/>
      <sheetName val="NRC OBL-조연식"/>
      <sheetName val="PE합성"/>
      <sheetName val="GDS"/>
      <sheetName val="광양복합"/>
      <sheetName val="광양-신철균"/>
      <sheetName val="광양-조연식 반장"/>
      <sheetName val="25BL"/>
      <sheetName val="#5MDU REV"/>
      <sheetName val="육상시설"/>
      <sheetName val="EPDM재가동"/>
      <sheetName val="쿠웨이트"/>
      <sheetName val="노임정리"/>
      <sheetName val="인원"/>
      <sheetName val="인원(8월)"/>
      <sheetName val="직영"/>
      <sheetName val="일반"/>
      <sheetName val="비계"/>
      <sheetName val="비계(조은)"/>
      <sheetName val="비계(영동)"/>
      <sheetName val="배관"/>
      <sheetName val="제관"/>
      <sheetName val="배관LBO"/>
      <sheetName val="TD"/>
      <sheetName val="열교"/>
      <sheetName val="열비"/>
      <sheetName val="BLC"/>
      <sheetName val="토목"/>
      <sheetName val="LBO PROJECT"/>
      <sheetName val="PEL"/>
      <sheetName val="유형분류"/>
      <sheetName val="VENDOR LIST"/>
      <sheetName val="공통비"/>
      <sheetName val="BOP LINE LIST"/>
      <sheetName val="매출관리"/>
      <sheetName val="절단표"/>
      <sheetName val="Consortium VP"/>
      <sheetName val="Summary MONTH"/>
      <sheetName val="DESICON SUM"/>
      <sheetName val="DES TCF Rental"/>
      <sheetName val="DES TCF Maints pers"/>
      <sheetName val="DES TCF Heavy Equipment"/>
      <sheetName val="EQUIPMENT"/>
      <sheetName val="SECURITY"/>
      <sheetName val="SERVICES"/>
      <sheetName val="BANK BOND"/>
      <sheetName val="PHC WAREHOUSE - INFOONLY"/>
      <sheetName val="VENDORS"/>
      <sheetName val="CATERING CONTROL"/>
      <sheetName val="SUB CONTRACT"/>
      <sheetName val="SPDC - INFONLY"/>
      <sheetName val="VENDOR SCHEDUL"/>
      <sheetName val="VENDOR PRESENCE - COMM"/>
      <sheetName val="VENDOR PRESENCE - RECH"/>
      <sheetName val="VENDOR PRESENCE - COMM "/>
      <sheetName val="CONTRACT RATES"/>
      <sheetName val="내역서_(N___ 1"/>
      <sheetName val="공통부대비"/>
      <sheetName val="재공품기초자료"/>
      <sheetName val="하치장수불부"/>
      <sheetName val="산수배수"/>
      <sheetName val="PROGRAM"/>
      <sheetName val="CASHFLOW"/>
      <sheetName val="สรุปราคา"/>
      <sheetName val="Bill 4.7 Predestain Bridge "/>
      <sheetName val="Bill 4.7 Predestain"/>
      <sheetName val="1.1 FT type 1"/>
      <sheetName val="1.2 FT type 1A"/>
      <sheetName val="1.3 FT type 2"/>
      <sheetName val="1.4 FT type 3"/>
      <sheetName val="1.5 FT type 4"/>
      <sheetName val="2.1 CL Outside"/>
      <sheetName val="2.2 CL Inside"/>
      <sheetName val="2.3 CL Ramp"/>
      <sheetName val="3.1 CB Outside"/>
      <sheetName val="3.2 CB Inside"/>
      <sheetName val="4.Stair"/>
      <sheetName val="5.Ramp"/>
      <sheetName val="6.Handrail"/>
      <sheetName val="Invoice (Interim No.28)"/>
      <sheetName val="Cost Summary"/>
      <sheetName val="Direct Cost"/>
      <sheetName val="Direct Cost (2)"/>
      <sheetName val="Summary (3)"/>
      <sheetName val="Indirect Cost Summary"/>
      <sheetName val="CodeSheet"/>
      <sheetName val="CodeSheet(신2)"/>
      <sheetName val="내역서(실행)"/>
      <sheetName val="Equipt Rental"/>
      <sheetName val="CFA"/>
      <sheetName val="EQ"/>
      <sheetName val="EQ USED (CORRECTED)"/>
      <sheetName val="6BPRO"/>
      <sheetName val="2013电气概算 价目表 (营改增调整)"/>
      <sheetName val="06定额"/>
      <sheetName val="CERTIFICATE"/>
      <sheetName val="Rebar Constant"/>
      <sheetName val="Map"/>
      <sheetName val="CONCRETE TYPE"/>
      <sheetName val="실행대비"/>
      <sheetName val="Sheet"/>
      <sheetName val="Statprod gab"/>
      <sheetName val="L 1"/>
      <sheetName val="External Issues"/>
      <sheetName val="BSD_᯷㧓"/>
      <sheetName val="Tender_data"/>
      <sheetName val="Scheme_Area_Details_Block___C2"/>
      <sheetName val="Cash_Flow"/>
      <sheetName val="5__월별투입내역서"/>
      <sheetName val="GM_000"/>
      <sheetName val="1_설계기준"/>
      <sheetName val="일위대가_"/>
      <sheetName val="MOD-MOI-DOT"/>
      <sheetName val="EQUI-CONS"/>
      <sheetName val="기준표"/>
      <sheetName val="Equip_Mstr"/>
      <sheetName val="Equip_Mstr FOR 3A1"/>
      <sheetName val="Welder"/>
      <sheetName val="예정(3)"/>
      <sheetName val="PIPE"/>
      <sheetName val="기초견적가"/>
      <sheetName val="TANK"/>
      <sheetName val="SG"/>
      <sheetName val="포장복구집계"/>
      <sheetName val="간선계산"/>
      <sheetName val="AS복구"/>
      <sheetName val="2000년1차"/>
      <sheetName val="DATE"/>
      <sheetName val="ITEM"/>
      <sheetName val="일반공사"/>
      <sheetName val="터널조도"/>
      <sheetName val="노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총괄내역서"/>
      <sheetName val="변수값"/>
      <sheetName val="청천내"/>
      <sheetName val="요율"/>
      <sheetName val="2공구하도급내역서"/>
      <sheetName val="기계경비(시간당)"/>
      <sheetName val="시설물"/>
      <sheetName val="연결임시"/>
      <sheetName val="구조물공"/>
      <sheetName val="부대tu"/>
      <sheetName val="중기조종사 단위단가"/>
      <sheetName val="9509"/>
      <sheetName val="투찰추정"/>
      <sheetName val="하부철근수량"/>
      <sheetName val="JUCKEYK"/>
      <sheetName val="식재출력용"/>
      <sheetName val="부대공"/>
      <sheetName val="가로등내역서"/>
      <sheetName val="램머"/>
      <sheetName val="저"/>
      <sheetName val="Baby일위대가"/>
      <sheetName val="45,46"/>
      <sheetName val="노무비"/>
      <sheetName val="지급자재"/>
      <sheetName val="노무비단가"/>
      <sheetName val="관리,공감"/>
      <sheetName val="입찰"/>
      <sheetName val="원가계산서"/>
      <sheetName val="산출내역서"/>
      <sheetName val="4차원가계산서"/>
      <sheetName val="중기상차"/>
      <sheetName val="단가결정"/>
      <sheetName val="유지관리"/>
      <sheetName val="단가산출"/>
      <sheetName val="9GNG운반"/>
      <sheetName val="내역아"/>
      <sheetName val="원가서"/>
      <sheetName val="여과지동"/>
      <sheetName val="울타리"/>
      <sheetName val="기초자료"/>
      <sheetName val="자재대"/>
      <sheetName val="조명율표"/>
      <sheetName val="재료"/>
      <sheetName val="200"/>
      <sheetName val="공정코드"/>
      <sheetName val="토공"/>
      <sheetName val="총괄-1"/>
      <sheetName val="도급"/>
      <sheetName val="포장공"/>
      <sheetName val="설 계"/>
      <sheetName val="현경"/>
      <sheetName val="소야공정계획표"/>
      <sheetName val="내역서_耰&quot;_x0000__x0006"/>
      <sheetName val="내역서_耰&quot;_x00006"/>
      <sheetName val="내역서_耰&quot;_x005f6"/>
      <sheetName val="name"/>
      <sheetName val="tblg denda"/>
      <sheetName val="304-06"/>
      <sheetName val="Sheet307"/>
      <sheetName val="Sheet358"/>
      <sheetName val="Sheet359"/>
      <sheetName val="Sheet360"/>
      <sheetName val="Sheet361"/>
      <sheetName val="Sheet362"/>
      <sheetName val="Sheet363"/>
      <sheetName val="Sheet364"/>
      <sheetName val="Sheet365"/>
      <sheetName val="Sheet366"/>
      <sheetName val="Sheet367"/>
      <sheetName val="Sheet368"/>
      <sheetName val="Sheet369"/>
      <sheetName val="Sheet370"/>
      <sheetName val="Sheet371"/>
      <sheetName val="Sheet372"/>
      <sheetName val="Sheet373"/>
      <sheetName val=" 토목 처리장도급내역서 "/>
      <sheetName val="สรุปยอดเหล็กตาม Cost Record VY "/>
      <sheetName val="แนบ PR"/>
      <sheetName val="OR21 Final Forecast Rev.2"/>
      <sheetName val="Summary Forecast Budget 1&amp;2"/>
      <sheetName val="Summary Forecast Budget Rev 2"/>
      <sheetName val="Backup OR21 "/>
      <sheetName val="Budget for ENT"/>
      <sheetName val="ADJ. D-Wall&amp;BR Ent. Rev.2.1"/>
      <sheetName val="Rebar+Conพื้น Waste10%"/>
      <sheetName val="Backup D-Wall Ent. 13.07.19"/>
      <sheetName val="Backup BR.ENT. 13.07.19"/>
      <sheetName val="Final Forecast 72111"/>
      <sheetName val="IMP OR21 2019.07.11"/>
      <sheetName val="Concrete 72112"/>
      <sheetName val="หินเกล็ด "/>
      <sheetName val="เปรียบเทียบBudget BR."/>
      <sheetName val="ADJ. BR Ent. Rev.2.1 (2)"/>
      <sheetName val="แผนงานBarrette Pile"/>
      <sheetName val="BOQ  VI 03.09.19 "/>
      <sheetName val="Backup BR.BMA"/>
      <sheetName val="Sum Budget&amp;Rev.1"/>
      <sheetName val="Sum Budget Rev.1"/>
      <sheetName val="Sum Budget&amp;Rev.1_Rebar"/>
      <sheetName val="Sum Budget Rev 2_Rebar"/>
      <sheetName val="Rebar+Conพื้น Waste10% Rev.00"/>
      <sheetName val="Rebar+Conพื้น Waste10% Rev.01 "/>
      <sheetName val="Equip Rev.00 Budget"/>
      <sheetName val="Budget Waterpoofing"/>
      <sheetName val="FAB별"/>
      <sheetName val="Quotation"/>
      <sheetName val="ABB Summary"/>
      <sheetName val="Man power rate"/>
      <sheetName val="Const equip rate"/>
      <sheetName val="01-Gang Rate &amp; Info"/>
      <sheetName val="02-Precal"/>
      <sheetName val="03-WBS_IA-EI-OF-751-01-0202"/>
      <sheetName val="04-CA"/>
      <sheetName val="05-Sum Cost"/>
      <sheetName val="06-Indirect Loading"/>
      <sheetName val="07-Heavy Equipment"/>
      <sheetName val="08-RR Check List"/>
      <sheetName val="09-THABB"/>
      <sheetName val="10-FD33"/>
      <sheetName val="11-IndustryUsage"/>
      <sheetName val="12-ServiceCategory"/>
      <sheetName val="13-ChannelClass"/>
      <sheetName val="15-Master"/>
      <sheetName val="1) Risk and Opportunities"/>
      <sheetName val="2) Full Cost Calculation"/>
      <sheetName val="FxExchangeRatesBudget"/>
      <sheetName val="Budget"/>
      <sheetName val="Vehicle Log"/>
      <sheetName val="Garph Work-Cost"/>
      <sheetName val="견적의뢰"/>
      <sheetName val="InsertListDrawing 1 "/>
      <sheetName val="InD Mpower"/>
      <sheetName val="ANAL"/>
      <sheetName val="내역서_耰&quot;_x0000__x0000_"/>
      <sheetName val="내역서_耰&quot;_x0000__x0000_1"/>
      <sheetName val="내역서_耰&quot;_x0000__x0000_2"/>
      <sheetName val="내역서_耰&quot;_x0000__x0000_3"/>
      <sheetName val="내역서_耰&quot;_x0000__x0000_4"/>
      <sheetName val="내역서_耰&quot;_x0000__x0000_5"/>
      <sheetName val="내역서 耰&quot;_x0000_"/>
      <sheetName val="내역서_耰&quot;_x0000__x00001"/>
      <sheetName val="내역서_耰&quot;_x0000_"/>
      <sheetName val="_x0000__x0004_"/>
      <sheetName val="내역서_耰&quot;7"/>
      <sheetName val="내역서_耰&quot;_x0000"/>
      <sheetName val="GWC"/>
      <sheetName val="NWC"/>
    </sheetNames>
    <sheetDataSet>
      <sheetData sheetId="0"/>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sheetData sheetId="777"/>
      <sheetData sheetId="778"/>
      <sheetData sheetId="779"/>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sheetData sheetId="847"/>
      <sheetData sheetId="848"/>
      <sheetData sheetId="849"/>
      <sheetData sheetId="850"/>
      <sheetData sheetId="851"/>
      <sheetData sheetId="852"/>
      <sheetData sheetId="853"/>
      <sheetData sheetId="854"/>
      <sheetData sheetId="855"/>
      <sheetData sheetId="856"/>
      <sheetData sheetId="857"/>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sheetData sheetId="876"/>
      <sheetData sheetId="877"/>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refreshError="1"/>
      <sheetData sheetId="1514" refreshError="1"/>
      <sheetData sheetId="1515" refreshError="1"/>
      <sheetData sheetId="1516" refreshError="1"/>
      <sheetData sheetId="1517" refreshError="1"/>
      <sheetData sheetId="1518" refreshError="1"/>
      <sheetData sheetId="1519"/>
      <sheetData sheetId="1520" refreshError="1"/>
      <sheetData sheetId="1521" refreshError="1"/>
      <sheetData sheetId="1522" refreshError="1"/>
      <sheetData sheetId="1523"/>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sheetData sheetId="1860"/>
      <sheetData sheetId="1861"/>
      <sheetData sheetId="1862"/>
      <sheetData sheetId="1863"/>
      <sheetData sheetId="1864"/>
      <sheetData sheetId="1865"/>
      <sheetData sheetId="1866"/>
      <sheetData sheetId="1867"/>
      <sheetData sheetId="1868"/>
      <sheetData sheetId="1869"/>
      <sheetData sheetId="1870" refreshError="1"/>
      <sheetData sheetId="1871" refreshError="1"/>
      <sheetData sheetId="1872" refreshError="1"/>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refreshError="1"/>
      <sheetData sheetId="2155" refreshError="1"/>
      <sheetData sheetId="2156" refreshError="1"/>
      <sheetData sheetId="2157" refreshError="1"/>
      <sheetData sheetId="2158" refreshError="1"/>
      <sheetData sheetId="2159"/>
      <sheetData sheetId="2160"/>
      <sheetData sheetId="2161"/>
      <sheetData sheetId="2162" refreshError="1"/>
      <sheetData sheetId="2163" refreshError="1"/>
      <sheetData sheetId="2164" refreshError="1"/>
      <sheetData sheetId="2165" refreshError="1"/>
      <sheetData sheetId="2166" refreshError="1"/>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sheetData sheetId="2219" refreshError="1"/>
      <sheetData sheetId="2220" refreshError="1"/>
      <sheetData sheetId="2221" refreshError="1"/>
      <sheetData sheetId="2222" refreshError="1"/>
      <sheetData sheetId="2223" refreshError="1"/>
      <sheetData sheetId="2224" refreshError="1"/>
      <sheetData sheetId="2225" refreshError="1"/>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refreshError="1"/>
      <sheetData sheetId="2427" refreshError="1"/>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sheetData sheetId="2586"/>
      <sheetData sheetId="2587" refreshError="1"/>
      <sheetData sheetId="2588" refreshError="1"/>
      <sheetData sheetId="2589" refreshError="1"/>
      <sheetData sheetId="2590" refreshError="1"/>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sheetData sheetId="2603" refreshError="1"/>
      <sheetData sheetId="2604" refreshError="1"/>
      <sheetData sheetId="2605" refreshError="1"/>
      <sheetData sheetId="2606" refreshError="1"/>
      <sheetData sheetId="2607"/>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sheetData sheetId="2622"/>
      <sheetData sheetId="2623" refreshError="1"/>
      <sheetData sheetId="2624" refreshError="1"/>
      <sheetData sheetId="2625"/>
      <sheetData sheetId="2626" refreshError="1"/>
      <sheetData sheetId="2627" refreshError="1"/>
      <sheetData sheetId="2628" refreshError="1"/>
      <sheetData sheetId="2629" refreshError="1"/>
      <sheetData sheetId="2630" refreshError="1"/>
      <sheetData sheetId="2631" refreshError="1"/>
      <sheetData sheetId="2632" refreshError="1"/>
      <sheetData sheetId="2633"/>
      <sheetData sheetId="2634"/>
      <sheetData sheetId="2635"/>
      <sheetData sheetId="2636"/>
      <sheetData sheetId="2637"/>
      <sheetData sheetId="2638"/>
      <sheetData sheetId="2639"/>
      <sheetData sheetId="2640" refreshError="1"/>
      <sheetData sheetId="2641"/>
      <sheetData sheetId="2642"/>
      <sheetData sheetId="2643"/>
      <sheetData sheetId="2644"/>
      <sheetData sheetId="2645"/>
      <sheetData sheetId="2646" refreshError="1"/>
      <sheetData sheetId="2647" refreshError="1"/>
      <sheetData sheetId="2648" refreshError="1"/>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sheetData sheetId="2692"/>
      <sheetData sheetId="2693"/>
      <sheetData sheetId="2694"/>
      <sheetData sheetId="2695" refreshError="1"/>
      <sheetData sheetId="2696" refreshError="1"/>
      <sheetData sheetId="2697" refreshError="1"/>
      <sheetData sheetId="2698"/>
      <sheetData sheetId="2699"/>
      <sheetData sheetId="2700"/>
      <sheetData sheetId="2701" refreshError="1"/>
      <sheetData sheetId="2702" refreshError="1"/>
      <sheetData sheetId="2703"/>
      <sheetData sheetId="2704"/>
      <sheetData sheetId="2705"/>
      <sheetData sheetId="2706"/>
      <sheetData sheetId="2707"/>
      <sheetData sheetId="2708"/>
      <sheetData sheetId="2709" refreshError="1"/>
      <sheetData sheetId="2710" refreshError="1"/>
      <sheetData sheetId="2711"/>
      <sheetData sheetId="2712"/>
      <sheetData sheetId="2713"/>
      <sheetData sheetId="2714"/>
      <sheetData sheetId="2715" refreshError="1"/>
      <sheetData sheetId="2716" refreshError="1"/>
      <sheetData sheetId="2717" refreshError="1"/>
      <sheetData sheetId="2718"/>
      <sheetData sheetId="2719"/>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sheetData sheetId="2744"/>
      <sheetData sheetId="2745"/>
      <sheetData sheetId="2746"/>
      <sheetData sheetId="2747" refreshError="1"/>
      <sheetData sheetId="2748"/>
      <sheetData sheetId="2749" refreshError="1"/>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refreshError="1"/>
      <sheetData sheetId="3087"/>
      <sheetData sheetId="3088" refreshError="1"/>
      <sheetData sheetId="3089" refreshError="1"/>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refreshError="1"/>
      <sheetData sheetId="3112" refreshError="1"/>
      <sheetData sheetId="3113" refreshError="1"/>
      <sheetData sheetId="3114" refreshError="1"/>
      <sheetData sheetId="3115"/>
      <sheetData sheetId="3116" refreshError="1"/>
      <sheetData sheetId="3117" refreshError="1"/>
      <sheetData sheetId="3118" refreshError="1"/>
      <sheetData sheetId="3119" refreshError="1"/>
      <sheetData sheetId="3120" refreshError="1"/>
      <sheetData sheetId="3121" refreshError="1"/>
      <sheetData sheetId="3122"/>
      <sheetData sheetId="3123"/>
      <sheetData sheetId="3124"/>
      <sheetData sheetId="3125"/>
      <sheetData sheetId="3126"/>
      <sheetData sheetId="3127"/>
      <sheetData sheetId="3128"/>
      <sheetData sheetId="3129"/>
      <sheetData sheetId="3130"/>
      <sheetData sheetId="3131"/>
      <sheetData sheetId="3132" refreshError="1"/>
      <sheetData sheetId="3133" refreshError="1"/>
      <sheetData sheetId="3134" refreshError="1"/>
      <sheetData sheetId="3135"/>
      <sheetData sheetId="3136"/>
      <sheetData sheetId="3137" refreshError="1"/>
      <sheetData sheetId="3138"/>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sheetData sheetId="3158" refreshError="1"/>
      <sheetData sheetId="3159" refreshError="1"/>
      <sheetData sheetId="3160" refreshError="1"/>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refreshError="1"/>
      <sheetData sheetId="3289" refreshError="1"/>
      <sheetData sheetId="3290" refreshError="1"/>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refreshError="1"/>
      <sheetData sheetId="3524" refreshError="1"/>
      <sheetData sheetId="3525" refreshError="1"/>
      <sheetData sheetId="3526" refreshError="1"/>
      <sheetData sheetId="3527" refreshError="1"/>
      <sheetData sheetId="3528" refreshError="1"/>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refreshError="1"/>
      <sheetData sheetId="3656" refreshError="1"/>
      <sheetData sheetId="3657"/>
      <sheetData sheetId="3658"/>
      <sheetData sheetId="3659" refreshError="1"/>
      <sheetData sheetId="3660" refreshError="1"/>
      <sheetData sheetId="3661" refreshError="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sheetData sheetId="3704"/>
      <sheetData sheetId="3705"/>
      <sheetData sheetId="3706"/>
      <sheetData sheetId="3707"/>
      <sheetData sheetId="3708"/>
      <sheetData sheetId="3709"/>
      <sheetData sheetId="3710"/>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refreshError="1"/>
      <sheetData sheetId="3818" refreshError="1"/>
      <sheetData sheetId="3819" refreshError="1"/>
      <sheetData sheetId="3820"/>
      <sheetData sheetId="3821"/>
      <sheetData sheetId="3822"/>
      <sheetData sheetId="3823"/>
      <sheetData sheetId="3824"/>
      <sheetData sheetId="3825"/>
      <sheetData sheetId="3826"/>
      <sheetData sheetId="3827"/>
      <sheetData sheetId="3828"/>
      <sheetData sheetId="3829" refreshError="1"/>
      <sheetData sheetId="3830"/>
      <sheetData sheetId="3831" refreshError="1"/>
      <sheetData sheetId="3832" refreshError="1"/>
      <sheetData sheetId="3833" refreshError="1"/>
      <sheetData sheetId="3834" refreshError="1"/>
      <sheetData sheetId="3835" refreshError="1"/>
      <sheetData sheetId="3836"/>
      <sheetData sheetId="3837"/>
      <sheetData sheetId="3838"/>
      <sheetData sheetId="3839"/>
      <sheetData sheetId="3840"/>
      <sheetData sheetId="3841"/>
      <sheetData sheetId="3842"/>
      <sheetData sheetId="3843"/>
      <sheetData sheetId="3844"/>
      <sheetData sheetId="3845" refreshError="1"/>
      <sheetData sheetId="3846" refreshError="1"/>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refreshError="1"/>
      <sheetData sheetId="3869" refreshError="1"/>
      <sheetData sheetId="3870" refreshError="1"/>
      <sheetData sheetId="387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sheetData sheetId="3885"/>
      <sheetData sheetId="3886"/>
      <sheetData sheetId="3887" refreshError="1"/>
      <sheetData sheetId="3888"/>
      <sheetData sheetId="3889" refreshError="1"/>
      <sheetData sheetId="3890"/>
      <sheetData sheetId="3891" refreshError="1"/>
      <sheetData sheetId="3892" refreshError="1"/>
      <sheetData sheetId="3893" refreshError="1"/>
      <sheetData sheetId="389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 Details"/>
      <sheetName val="."/>
      <sheetName val="Final Tender"/>
      <sheetName val="Sch A-Viaduct"/>
      <sheetName val="Station for phy s curve"/>
      <sheetName val="for phy s curve viaduct"/>
      <sheetName val="Rev Cash Flow"/>
      <sheetName val="fin S Curve"/>
      <sheetName val="for phy s curve FOB"/>
      <sheetName val="for phy s curve sch B"/>
      <sheetName val="Budget"/>
      <sheetName val="Sch A - Typ Station "/>
      <sheetName val="R-Stations"/>
      <sheetName val="FOB"/>
      <sheetName val=","/>
      <sheetName val=";"/>
      <sheetName val="Sch B"/>
      <sheetName val="Strip Plan"/>
      <sheetName val="Major Items"/>
      <sheetName val="Cost of equip,fabrication"/>
      <sheetName val="Schedule"/>
      <sheetName val="Late start"/>
      <sheetName val="early start"/>
      <sheetName val="Q-INP"/>
      <sheetName val="Q-Abstract"/>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BCWS-CTC"/>
      <sheetName val="CTC Summary"/>
      <sheetName val="BCWP"/>
      <sheetName val="Site &amp; Administration Cost"/>
      <sheetName val="EVM1"/>
      <sheetName val="EVM2"/>
      <sheetName val="EVM3"/>
      <sheetName val="EVM4A"/>
      <sheetName val="EVM5"/>
      <sheetName val="EVM5- Revised"/>
      <sheetName val="Proj_Details"/>
      <sheetName val="_"/>
      <sheetName val="Final_Tender"/>
      <sheetName val="Sch_A-Viaduct"/>
      <sheetName val="Station_for_phy_s_curve"/>
      <sheetName val="for_phy_s_curve_viaduct"/>
      <sheetName val="Rev_Cash_Flow"/>
      <sheetName val="fin_S_Curve"/>
      <sheetName val="for_phy_s_curve_FOB"/>
      <sheetName val="for_phy_s_curve_sch_B"/>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CTC_Summary"/>
      <sheetName val="Site_&amp;_Administration_Cost"/>
      <sheetName val="EVM5-_Revised"/>
      <sheetName val="Proj_Details1"/>
      <sheetName val="_1"/>
      <sheetName val="Final_Tender1"/>
      <sheetName val="Sch_A-Viaduct1"/>
      <sheetName val="Station_for_phy_s_curve1"/>
      <sheetName val="for_phy_s_curve_viaduct1"/>
      <sheetName val="Rev_Cash_Flow1"/>
      <sheetName val="fin_S_Curve1"/>
      <sheetName val="for_phy_s_curve_FOB1"/>
      <sheetName val="for_phy_s_curve_sch_B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CTC_Summary1"/>
      <sheetName val="Site_&amp;_Administration_Cost1"/>
      <sheetName val="EVM5-_Revised1"/>
      <sheetName val="Copy of for DSM"/>
      <sheetName val="PO Status"/>
      <sheetName val="Analysis"/>
      <sheetName val="Inputs &amp; Summary Output"/>
      <sheetName val="Broad Refresher Model"/>
      <sheetName val="SPT vs PHI"/>
      <sheetName val="LTG-STG"/>
      <sheetName val="Sheet1"/>
      <sheetName val="Validation"/>
      <sheetName val="TMRS"/>
      <sheetName val="산근"/>
      <sheetName val="VARIABLE"/>
      <sheetName val="CASHFLOWS"/>
      <sheetName val="Evaluate"/>
      <sheetName val="Eq. Mobilization"/>
      <sheetName val="Anal"/>
      <sheetName val="Rate Analysis"/>
      <sheetName val="Section_by_layers_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row r="4">
          <cell r="C4" t="str">
            <v>No's</v>
          </cell>
        </row>
        <row r="12">
          <cell r="F12">
            <v>11336500</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4">
          <cell r="C4" t="str">
            <v>No's</v>
          </cell>
        </row>
      </sheetData>
      <sheetData sheetId="80">
        <row r="4">
          <cell r="C4" t="str">
            <v>No's</v>
          </cell>
        </row>
      </sheetData>
      <sheetData sheetId="81">
        <row r="4">
          <cell r="C4" t="str">
            <v>No's</v>
          </cell>
        </row>
      </sheetData>
      <sheetData sheetId="82">
        <row r="4">
          <cell r="C4" t="str">
            <v>No's</v>
          </cell>
        </row>
      </sheetData>
      <sheetData sheetId="83">
        <row r="4">
          <cell r="C4" t="str">
            <v>No's</v>
          </cell>
        </row>
      </sheetData>
      <sheetData sheetId="84">
        <row r="4">
          <cell r="C4" t="str">
            <v>No's</v>
          </cell>
        </row>
      </sheetData>
      <sheetData sheetId="85">
        <row r="4">
          <cell r="C4" t="str">
            <v>No's</v>
          </cell>
        </row>
      </sheetData>
      <sheetData sheetId="86">
        <row r="4">
          <cell r="C4" t="str">
            <v>No's</v>
          </cell>
        </row>
      </sheetData>
      <sheetData sheetId="87">
        <row r="4">
          <cell r="C4" t="str">
            <v>No's</v>
          </cell>
        </row>
      </sheetData>
      <sheetData sheetId="88">
        <row r="4">
          <cell r="C4" t="str">
            <v>No's</v>
          </cell>
        </row>
      </sheetData>
      <sheetData sheetId="89">
        <row r="4">
          <cell r="C4" t="str">
            <v>No's</v>
          </cell>
        </row>
      </sheetData>
      <sheetData sheetId="90">
        <row r="4">
          <cell r="C4" t="str">
            <v>No's</v>
          </cell>
        </row>
      </sheetData>
      <sheetData sheetId="91">
        <row r="4">
          <cell r="C4" t="str">
            <v>No's</v>
          </cell>
        </row>
      </sheetData>
      <sheetData sheetId="92">
        <row r="4">
          <cell r="C4" t="str">
            <v>No's</v>
          </cell>
        </row>
      </sheetData>
      <sheetData sheetId="93">
        <row r="4">
          <cell r="C4" t="str">
            <v>No's</v>
          </cell>
        </row>
      </sheetData>
      <sheetData sheetId="94">
        <row r="4">
          <cell r="C4" t="str">
            <v>No's</v>
          </cell>
        </row>
      </sheetData>
      <sheetData sheetId="95">
        <row r="4">
          <cell r="C4" t="str">
            <v>No's</v>
          </cell>
        </row>
      </sheetData>
      <sheetData sheetId="96">
        <row r="4">
          <cell r="C4" t="str">
            <v>No's</v>
          </cell>
        </row>
      </sheetData>
      <sheetData sheetId="97">
        <row r="4">
          <cell r="C4" t="str">
            <v>No's</v>
          </cell>
        </row>
      </sheetData>
      <sheetData sheetId="98">
        <row r="4">
          <cell r="C4" t="str">
            <v>No's</v>
          </cell>
        </row>
      </sheetData>
      <sheetData sheetId="99">
        <row r="4">
          <cell r="C4" t="str">
            <v>No's</v>
          </cell>
        </row>
      </sheetData>
      <sheetData sheetId="100">
        <row r="4">
          <cell r="C4" t="str">
            <v>No's</v>
          </cell>
        </row>
      </sheetData>
      <sheetData sheetId="101">
        <row r="4">
          <cell r="C4" t="str">
            <v>No's</v>
          </cell>
        </row>
      </sheetData>
      <sheetData sheetId="102">
        <row r="4">
          <cell r="C4" t="str">
            <v>No's</v>
          </cell>
        </row>
      </sheetData>
      <sheetData sheetId="103">
        <row r="4">
          <cell r="C4" t="str">
            <v>No's</v>
          </cell>
        </row>
      </sheetData>
      <sheetData sheetId="104">
        <row r="4">
          <cell r="C4" t="str">
            <v>No's</v>
          </cell>
        </row>
      </sheetData>
      <sheetData sheetId="105">
        <row r="4">
          <cell r="C4" t="str">
            <v>No's</v>
          </cell>
        </row>
      </sheetData>
      <sheetData sheetId="106">
        <row r="4">
          <cell r="C4" t="str">
            <v>No's</v>
          </cell>
        </row>
      </sheetData>
      <sheetData sheetId="107">
        <row r="4">
          <cell r="C4" t="str">
            <v>No's</v>
          </cell>
        </row>
      </sheetData>
      <sheetData sheetId="108">
        <row r="4">
          <cell r="C4" t="str">
            <v>No's</v>
          </cell>
        </row>
      </sheetData>
      <sheetData sheetId="109">
        <row r="4">
          <cell r="C4" t="str">
            <v>No's</v>
          </cell>
        </row>
      </sheetData>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5"/>
      <sheetName val="PRSH"/>
      <sheetName val="Form 6"/>
      <sheetName val="BQMPALOC"/>
      <sheetName val="Ins &amp; Bonds"/>
      <sheetName val="Site facilities"/>
      <sheetName val="Clients Requirements"/>
      <sheetName val="PointNo.5"/>
      <sheetName val="Costing"/>
      <sheetName val="Ratio"/>
      <sheetName val="S &amp; A"/>
      <sheetName val="MG"/>
      <sheetName val="SPT vs PHI"/>
      <sheetName val="MASTER_RATE ANALYSIS"/>
      <sheetName val="대비표"/>
      <sheetName val="jobhist"/>
      <sheetName val="P-Ins &amp; Bonds"/>
      <sheetName val="P Staff fac"/>
      <sheetName val="Evaluate"/>
    </sheetNames>
    <sheetDataSet>
      <sheetData sheetId="0">
        <row r="17">
          <cell r="F17">
            <v>59300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ummary"/>
      <sheetName val="01"/>
      <sheetName val="02"/>
      <sheetName val="03"/>
      <sheetName val="04"/>
      <sheetName val="05"/>
      <sheetName val="06"/>
      <sheetName val="07"/>
      <sheetName val="08"/>
      <sheetName val="09"/>
      <sheetName val="PRELIM5"/>
    </sheetNames>
    <sheetDataSet>
      <sheetData sheetId="0" refreshError="1"/>
      <sheetData sheetId="1" refreshError="1"/>
      <sheetData sheetId="2">
        <row r="91">
          <cell r="I91">
            <v>0</v>
          </cell>
        </row>
      </sheetData>
      <sheetData sheetId="3">
        <row r="53">
          <cell r="I53">
            <v>0</v>
          </cell>
        </row>
      </sheetData>
      <sheetData sheetId="4">
        <row r="27">
          <cell r="I27">
            <v>0</v>
          </cell>
        </row>
      </sheetData>
      <sheetData sheetId="5">
        <row r="103">
          <cell r="I103">
            <v>0</v>
          </cell>
        </row>
      </sheetData>
      <sheetData sheetId="6"/>
      <sheetData sheetId="7" refreshError="1"/>
      <sheetData sheetId="8" refreshError="1"/>
      <sheetData sheetId="9" refreshError="1"/>
      <sheetData sheetId="1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02"/>
      <sheetName val="03"/>
      <sheetName val="04"/>
      <sheetName val="05"/>
      <sheetName val="PACK (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Evaluate"/>
      <sheetName val="WTP"/>
      <sheetName val="structurewise"/>
      <sheetName val="balance Work"/>
      <sheetName val="final abstract"/>
      <sheetName val="일위대가"/>
      <sheetName val="LOCAL RATES"/>
      <sheetName val="월별"/>
      <sheetName val="SAP架設-2005.12.31"/>
      <sheetName val="data"/>
      <sheetName val="C &amp; G RHS"/>
      <sheetName val="공사비집계"/>
      <sheetName val="SAP架設-2005_12_31"/>
      <sheetName val="Material "/>
      <sheetName val="S-Curve (2)"/>
      <sheetName val="Materials Cost(PCC)"/>
      <sheetName val="BOQ"/>
      <sheetName val="Final Basic rate"/>
      <sheetName val="Labour"/>
      <sheetName val="Steel-Circular"/>
      <sheetName val="Materials Cost"/>
      <sheetName val="REL"/>
      <sheetName val="21-Rate Analysis-1"/>
      <sheetName val="SOR"/>
      <sheetName val="Analysis"/>
      <sheetName val="Process"/>
      <sheetName val="Back"/>
      <sheetName val="GC-15"/>
      <sheetName val="balance_Work"/>
      <sheetName val="ICICI"/>
      <sheetName val="HDFC"/>
      <sheetName val="90101"/>
      <sheetName val="A"/>
      <sheetName val="Coalmine"/>
      <sheetName val="Man"/>
      <sheetName val="Rate Analysis"/>
      <sheetName val="Chiet tinh dz35"/>
      <sheetName val=""/>
      <sheetName val="SAP架設-2005_12_311"/>
      <sheetName val="C_&amp;_G_RHS"/>
      <sheetName val="Materials_Cost(PCC)"/>
      <sheetName val="LOCAL_RATES"/>
      <sheetName val="S-Curve_(2)"/>
      <sheetName val="final_abstract"/>
      <sheetName val="Material_"/>
      <sheetName val="pile Fabrication"/>
      <sheetName val="JUN'03"/>
      <sheetName val="S25EQPoutrep"/>
      <sheetName val="S12EQPhrss"/>
      <sheetName val="S11EQPnorm"/>
      <sheetName val="S14spares"/>
      <sheetName val="S13cons"/>
      <sheetName val="HSD LUB "/>
      <sheetName val="JULY'03"/>
      <sheetName val="Graph"/>
      <sheetName val="Basicrates"/>
      <sheetName val="Closing"/>
      <sheetName val="Risk Te. Co."/>
      <sheetName val="Informa."/>
      <sheetName val="Bank Guarantee"/>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Final_Basic_rate"/>
      <sheetName val="Materials_Cost"/>
      <sheetName val="Material_1"/>
      <sheetName val="21-Rate_Analysis-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Mix Design"/>
      <sheetName val="doq-1 DOQ Culvert"/>
      <sheetName val="UNP-NCW "/>
      <sheetName val="Debit_RMC"/>
      <sheetName val="MAIN"/>
      <sheetName val="9.Major Bridge"/>
      <sheetName val="8. ROB"/>
      <sheetName val="10.Minor Structure"/>
      <sheetName val="7. FLYOVER"/>
      <sheetName val="ABSTRACT"/>
      <sheetName val="2. Earthwork"/>
      <sheetName val="FORM-W3"/>
      <sheetName val="Machinery"/>
      <sheetName val="Material"/>
      <sheetName val="Supply_RMC"/>
      <sheetName val="FitOutConfCentre"/>
      <sheetName val="Database"/>
      <sheetName val="schedule nos"/>
      <sheetName val="section"/>
      <sheetName val="P-Ins &amp; Bonds"/>
      <sheetName val="cul-invSUBMITTED"/>
      <sheetName val="DETAILED  BOQ"/>
      <sheetName val="foundation(V)"/>
      <sheetName val="PLAN_FEB97"/>
      <sheetName val="Risk_Te__Co_"/>
      <sheetName val="Informa_"/>
      <sheetName val="0"/>
      <sheetName val="CUM-Mar07"/>
      <sheetName val="CRM"/>
      <sheetName val="A3"/>
      <sheetName val="BUD 07-08"/>
      <sheetName val="HIDE"/>
      <sheetName val="XL"/>
      <sheetName val="01"/>
      <sheetName val="02"/>
      <sheetName val="03"/>
      <sheetName val="04"/>
      <sheetName val="Materials "/>
      <sheetName val="MAchinery(R1)"/>
      <sheetName val="MAINBS1"/>
      <sheetName val="02.10.06"/>
      <sheetName val="01.11.2004"/>
      <sheetName val="SCHEDULE"/>
      <sheetName val="Anggaran"/>
      <sheetName val="220Kv (2)"/>
      <sheetName val="eb"/>
      <sheetName val="ult"/>
      <sheetName val="fp"/>
      <sheetName val="USB 1"/>
      <sheetName val="PlazaElec"/>
      <sheetName val="MN T.B."/>
      <sheetName val="horizontal"/>
      <sheetName val="A.O.R."/>
      <sheetName val="ENCL9"/>
      <sheetName val="Ave.wtd.rates"/>
      <sheetName val="Data Validation"/>
      <sheetName val="C5TRAFFIC"/>
      <sheetName val="C8"/>
      <sheetName val="Progressin Next mon-AP-17"/>
      <sheetName val="GWC"/>
      <sheetName val="NWC"/>
      <sheetName val="Assum"/>
      <sheetName val="F4-F7"/>
      <sheetName val="SPT vs PHI"/>
      <sheetName val="Input Data"/>
      <sheetName val="Input Data R"/>
      <sheetName val="Input Data F"/>
      <sheetName val="Improvements"/>
      <sheetName val="factor "/>
      <sheetName val="upa"/>
      <sheetName val="budget"/>
      <sheetName val="RIP1"/>
      <sheetName val="CIT(1)"/>
      <sheetName val="List"/>
      <sheetName val="S1BOQ"/>
      <sheetName val="PMS"/>
      <sheetName val="Jobwise"/>
      <sheetName val="Data 1"/>
      <sheetName val="FT-05-02IsoBOM"/>
      <sheetName val="det_est"/>
      <sheetName val="CPIPE"/>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Anal"/>
      <sheetName val="BLK2"/>
      <sheetName val="BLK3"/>
      <sheetName val="E &amp; R"/>
      <sheetName val="radar"/>
      <sheetName val="UG"/>
      <sheetName val="SUPPORT1"/>
      <sheetName val="Rate_Analysis"/>
      <sheetName val="mlead"/>
      <sheetName val="abs road"/>
      <sheetName val="Abs_CD_2"/>
      <sheetName val="RMR"/>
      <sheetName val="coverpage"/>
      <sheetName val="road est"/>
      <sheetName val="Road data"/>
      <sheetName val="ECV"/>
      <sheetName val="發包單價差-車站組鋼筋"/>
      <sheetName val="PRELIM5"/>
      <sheetName val="Voucher"/>
      <sheetName val="Fee Rate Summary"/>
      <sheetName val="Analysis-NH-Roads"/>
      <sheetName val="Analysis-Drains &amp; Misc"/>
      <sheetName val="Lead Statement (PCC)"/>
      <sheetName val="Analysis-NH-Traf &amp; Trans"/>
      <sheetName val="Cost of O &amp; O"/>
      <sheetName val="Intro"/>
      <sheetName val="Non debit-RMC"/>
      <sheetName val="Labour &amp; Plant"/>
      <sheetName val="RATE COMPILATION"/>
      <sheetName val="Debit_Pump"/>
      <sheetName val="Details_Transit"/>
      <sheetName val="ANNEXURE-A"/>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Code"/>
      <sheetName val="STRS"/>
      <sheetName val="Dropdown"/>
      <sheetName val="12. Ins &amp; Bonds"/>
      <sheetName val="Index"/>
      <sheetName val="INPUT SHEET"/>
      <sheetName val="RES-PLANNING"/>
      <sheetName val="Macro1"/>
      <sheetName val="RA Civil"/>
      <sheetName val="Names&amp;Cases"/>
      <sheetName val="#REF!"/>
      <sheetName val="Doha Farm"/>
      <sheetName val="starter"/>
      <sheetName val="calcul"/>
      <sheetName val="Set"/>
      <sheetName val="purpose&amp;input"/>
      <sheetName val="ar"/>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Timesheet"/>
      <sheetName val="footing"/>
      <sheetName val="precast RC element"/>
      <sheetName val="Core Data"/>
      <sheetName val="GLEVEL RHS"/>
      <sheetName val="산근"/>
      <sheetName val="대비표"/>
      <sheetName val="General Analysis"/>
      <sheetName val="SCURVE"/>
      <sheetName val="TBEAM"/>
      <sheetName val="except wiring"/>
      <sheetName val="leads"/>
      <sheetName val="doq 1"/>
      <sheetName val="doq 9"/>
      <sheetName val="Load Calculation"/>
      <sheetName val="Plant &amp;  Machinery"/>
      <sheetName val="basdat"/>
      <sheetName val="Assmpns"/>
      <sheetName val="Diesel Analysis"/>
      <sheetName val="Elect."/>
      <sheetName val="bASICDATA"/>
      <sheetName val="Measurment"/>
      <sheetName val="SC revtrgt"/>
      <sheetName val="NLD - Assum"/>
      <sheetName val="11-hsd"/>
      <sheetName val="13-septic"/>
      <sheetName val="7-ug"/>
      <sheetName val="2-utility"/>
      <sheetName val="18-misc"/>
      <sheetName val="5-pipe"/>
      <sheetName val="Appendix A"/>
      <sheetName val="JCR TOP"/>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COMPLEXALL"/>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Tower Schedule"/>
      <sheetName val="CLAY"/>
      <sheetName val="갑지"/>
      <sheetName val="Section_by_layers_old"/>
      <sheetName val="doq"/>
      <sheetName val="Cal(6.3.2) GSB-T"/>
      <sheetName val="Cal(6.3.1) GSB-1(Jn.) DDA"/>
      <sheetName val="Cal(6.2.2) (b)EMB-T"/>
      <sheetName val="Cal(6.3.3) WMM-T"/>
      <sheetName val="Cal(6.2.4) SG-T"/>
      <sheetName val=" "/>
      <sheetName val="10-Crop Age"/>
      <sheetName val="EqpPerfJun08"/>
      <sheetName val="Transfer"/>
      <sheetName val="CASHFLOWS"/>
      <sheetName val="공문"/>
      <sheetName val="1"/>
      <sheetName val="4"/>
      <sheetName val="2"/>
      <sheetName val="3"/>
      <sheetName val="Config"/>
      <sheetName val="MM2"/>
      <sheetName val="ST-O"/>
      <sheetName val="CG -St"/>
      <sheetName val="LL ABUT"/>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Structure_du_projet"/>
      <sheetName val="factor_"/>
      <sheetName val="SC_Cost_FEB_03"/>
      <sheetName val="Sub_con_List"/>
      <sheetName val="KM_wise_Quantity"/>
      <sheetName val="SCH_10"/>
      <sheetName val="Tower_Schedule"/>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ADMIN SHEET"/>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TABLES"/>
      <sheetName val="Report"/>
      <sheetName val="Aggragate"/>
      <sheetName val="ANN -V"/>
      <sheetName val="STR"/>
      <sheetName val="Sheet4"/>
      <sheetName val="ORDER BOOKING"/>
      <sheetName val="Sheet1 (2)"/>
      <sheetName val="Roadlist"/>
      <sheetName val="well"/>
      <sheetName val="EOL"/>
      <sheetName val="other"/>
      <sheetName val="CERT"/>
      <sheetName val="Project Budget Worksheet"/>
      <sheetName val="doq-10"/>
      <sheetName val="STAFFSCHED "/>
      <sheetName val="Entry"/>
      <sheetName val="Abt Foundation "/>
      <sheetName val="pier Foundation"/>
      <sheetName val="MASTER_RATE ANALYSIS"/>
      <sheetName val="yENİCE"/>
      <sheetName val="1St certified RA bill"/>
      <sheetName val="S4"/>
      <sheetName val="Labor abs-NMR"/>
      <sheetName val="DMS_Configurator"/>
      <sheetName val="Dtype-Civil"/>
      <sheetName val="CrRajWMM"/>
      <sheetName val="Debit_Transit"/>
      <sheetName val="master"/>
      <sheetName val="RMC_Debit_Panjar_MB"/>
      <sheetName val="RMC_Debit"/>
      <sheetName val="2.2"/>
      <sheetName val="Details_RMC"/>
      <sheetName val="BATCHING PLANT PRO"/>
      <sheetName val="B2.MB_Deck"/>
      <sheetName val="BUD-8306"/>
      <sheetName val="Field Values"/>
      <sheetName val="Desgn(zone I)"/>
      <sheetName val="Costing"/>
      <sheetName val="Abs PMRL"/>
      <sheetName val="loadcal"/>
      <sheetName val="Abstract of cost"/>
      <sheetName val="VCH-SLC"/>
      <sheetName val="Supplier"/>
      <sheetName val="IO List"/>
      <sheetName val="S2groupcode"/>
      <sheetName val="TBAL9697 -group wise  sdpl"/>
      <sheetName val="Model"/>
      <sheetName val="CONSTRUCTION COMPONENT"/>
      <sheetName val="LL_ABUT"/>
      <sheetName val="_"/>
      <sheetName val="CG_-St"/>
      <sheetName val="Comparables"/>
      <sheetName val="Z"/>
      <sheetName val="Cal"/>
      <sheetName val="GSS_PSS_FEEDER"/>
      <sheetName val="BOQ (2)"/>
      <sheetName val="DSLP"/>
      <sheetName val="scatch"/>
      <sheetName val="ETC Plant Cost"/>
      <sheetName val="beam-reinft-IIInd floor"/>
      <sheetName val="Design"/>
      <sheetName val="dlvoid"/>
      <sheetName val="maing1"/>
      <sheetName val="dummy"/>
      <sheetName val="Cal(6_3_2)_GSB-T"/>
      <sheetName val="Cal(6_3_1)_GSB-1(Jn_)_DDA"/>
      <sheetName val="Cal(6_2_2)_(b)EMB-T"/>
      <sheetName val="Cal(6_3_3)_WMM-T"/>
      <sheetName val="Cal(6_2_4)_SG-T"/>
      <sheetName val="10-Crop_Age"/>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PlazaConstr"/>
      <sheetName val="PROG_DATA"/>
      <sheetName val="Calc"/>
      <sheetName val="AT-3"/>
      <sheetName val="CFL-KIM"/>
      <sheetName val="REGIONWISE POPULATION"/>
      <sheetName val="tower wt."/>
      <sheetName val="FOREST"/>
      <sheetName val="REGIONWISE_POPULATION"/>
      <sheetName val="tower_wt_"/>
      <sheetName val="Day work"/>
      <sheetName val="Design basis-C"/>
      <sheetName val="Overheads"/>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 val="mweqpt"/>
      <sheetName val="PV FDN"/>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sheetData sheetId="96"/>
      <sheetData sheetId="97"/>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sheetData sheetId="905"/>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sheetData sheetId="1344"/>
      <sheetData sheetId="1345"/>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refreshError="1"/>
      <sheetData sheetId="1566"/>
      <sheetData sheetId="1567"/>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sheetData sheetId="1580"/>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00kv_WZ-2"/>
      <sheetName val="Table"/>
    </sheetNames>
    <sheetDataSet>
      <sheetData sheetId="0">
        <row r="6">
          <cell r="C6" t="str">
            <v>DA+0</v>
          </cell>
        </row>
      </sheetData>
      <sheetData sheetId="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 NOS"/>
      <sheetName val="Malaysia incl. RET"/>
      <sheetName val="BUD-8306"/>
    </sheetNames>
    <sheetDataSet>
      <sheetData sheetId="0">
        <row r="2">
          <cell r="A2" t="str">
            <v>300100000008</v>
          </cell>
          <cell r="B2">
            <v>300100000008</v>
          </cell>
          <cell r="C2" t="str">
            <v>Lighting Towers</v>
          </cell>
          <cell r="D2" t="str">
            <v>PO/L.HILLS/34 IMP</v>
          </cell>
        </row>
        <row r="3">
          <cell r="A3" t="str">
            <v>300100000009</v>
          </cell>
          <cell r="B3">
            <v>300100000009</v>
          </cell>
          <cell r="C3" t="str">
            <v>Lighting Towers</v>
          </cell>
          <cell r="D3" t="str">
            <v>PO/L.HILLS/34 IMP</v>
          </cell>
        </row>
        <row r="4">
          <cell r="A4" t="str">
            <v>300100000010</v>
          </cell>
          <cell r="B4">
            <v>300100000010</v>
          </cell>
          <cell r="C4" t="str">
            <v>Lighting Towers</v>
          </cell>
          <cell r="D4" t="str">
            <v>PO/L.HILLS/34 IMP</v>
          </cell>
        </row>
        <row r="5">
          <cell r="A5" t="str">
            <v>300100000011</v>
          </cell>
          <cell r="B5">
            <v>300100000011</v>
          </cell>
          <cell r="C5" t="str">
            <v>Lighting Towers</v>
          </cell>
          <cell r="D5" t="str">
            <v>PO/L.HILLS/34 IMP</v>
          </cell>
        </row>
        <row r="6">
          <cell r="A6" t="str">
            <v>300100000012</v>
          </cell>
          <cell r="B6">
            <v>300100000012</v>
          </cell>
          <cell r="C6" t="str">
            <v>Lighting Towers</v>
          </cell>
          <cell r="D6" t="str">
            <v>PO/L.HILLS/34 IMP</v>
          </cell>
        </row>
        <row r="7">
          <cell r="A7" t="str">
            <v>300100000013</v>
          </cell>
          <cell r="B7">
            <v>300100000013</v>
          </cell>
          <cell r="C7" t="str">
            <v>Lighting Towers</v>
          </cell>
          <cell r="D7" t="str">
            <v>PO/L.HILLS/34 IMP</v>
          </cell>
        </row>
        <row r="8">
          <cell r="A8" t="str">
            <v>300100000014</v>
          </cell>
          <cell r="B8">
            <v>300100000014</v>
          </cell>
          <cell r="C8" t="str">
            <v>Lighting Towers</v>
          </cell>
          <cell r="D8" t="str">
            <v>PO/L.HILLS/34 IMP</v>
          </cell>
        </row>
        <row r="9">
          <cell r="A9" t="str">
            <v>300100000015</v>
          </cell>
          <cell r="B9">
            <v>300100000015</v>
          </cell>
          <cell r="C9" t="str">
            <v>Lighting Towers</v>
          </cell>
          <cell r="D9" t="str">
            <v>PO/L.HILLS/34 IMP</v>
          </cell>
        </row>
        <row r="10">
          <cell r="A10" t="str">
            <v>300100000016</v>
          </cell>
          <cell r="B10">
            <v>300100000016</v>
          </cell>
          <cell r="C10" t="str">
            <v>Lighting Towers</v>
          </cell>
          <cell r="D10" t="str">
            <v>PO/L.HILLS/34 IMP</v>
          </cell>
        </row>
        <row r="11">
          <cell r="A11" t="str">
            <v>300100000017</v>
          </cell>
          <cell r="B11">
            <v>300100000017</v>
          </cell>
          <cell r="C11" t="str">
            <v>Lighting Towers</v>
          </cell>
          <cell r="D11" t="str">
            <v>PO/L.HILLS/34 IMP</v>
          </cell>
        </row>
        <row r="12">
          <cell r="A12" t="str">
            <v>300100000018</v>
          </cell>
          <cell r="B12">
            <v>300100000018</v>
          </cell>
          <cell r="C12" t="str">
            <v>Lighting Towers</v>
          </cell>
          <cell r="D12" t="str">
            <v>PO/L.HILLS/34 IMP</v>
          </cell>
        </row>
        <row r="13">
          <cell r="A13" t="str">
            <v>300100000019</v>
          </cell>
          <cell r="B13">
            <v>300100000019</v>
          </cell>
          <cell r="C13" t="str">
            <v>Lighting Towers</v>
          </cell>
          <cell r="D13" t="str">
            <v>PO/L.HILLS/34 IMP</v>
          </cell>
        </row>
        <row r="14">
          <cell r="A14" t="str">
            <v>300100000020</v>
          </cell>
          <cell r="B14">
            <v>300100000020</v>
          </cell>
          <cell r="C14" t="str">
            <v>Lighting Towers</v>
          </cell>
          <cell r="D14" t="str">
            <v>PO/L.HILLS/34 IMP</v>
          </cell>
        </row>
        <row r="15">
          <cell r="A15" t="str">
            <v>300100000021</v>
          </cell>
          <cell r="B15">
            <v>300100000021</v>
          </cell>
          <cell r="C15" t="str">
            <v>Lighting Towers</v>
          </cell>
          <cell r="D15" t="str">
            <v>PO/L.HILLS/34 IMP</v>
          </cell>
        </row>
        <row r="16">
          <cell r="A16" t="str">
            <v>300100000022</v>
          </cell>
          <cell r="B16">
            <v>300100000022</v>
          </cell>
          <cell r="C16" t="str">
            <v>Lighting Towers</v>
          </cell>
          <cell r="D16" t="str">
            <v>PO/L.HILLS/34 IMP</v>
          </cell>
        </row>
        <row r="17">
          <cell r="A17" t="str">
            <v>300100000023</v>
          </cell>
          <cell r="B17">
            <v>300100000023</v>
          </cell>
          <cell r="C17" t="str">
            <v>Lighting Towers</v>
          </cell>
          <cell r="D17" t="str">
            <v>PO/L.HILLS/34 IMP</v>
          </cell>
        </row>
        <row r="18">
          <cell r="A18" t="str">
            <v>300100000024</v>
          </cell>
          <cell r="B18">
            <v>300100000024</v>
          </cell>
          <cell r="C18" t="str">
            <v>Lighting Towers</v>
          </cell>
          <cell r="D18" t="str">
            <v>PO/L.HILLS/34 IMP</v>
          </cell>
        </row>
        <row r="19">
          <cell r="A19" t="str">
            <v>300100000025</v>
          </cell>
          <cell r="B19">
            <v>300100000025</v>
          </cell>
          <cell r="C19" t="str">
            <v>Lighting Towers</v>
          </cell>
          <cell r="D19" t="str">
            <v>PO/L.HILLS/34 IMP</v>
          </cell>
        </row>
        <row r="20">
          <cell r="A20" t="str">
            <v>300100000026</v>
          </cell>
          <cell r="B20">
            <v>300100000026</v>
          </cell>
          <cell r="C20" t="str">
            <v>Lighting Towers</v>
          </cell>
          <cell r="D20" t="str">
            <v>PO/L.HILLS/34 IMP</v>
          </cell>
        </row>
        <row r="21">
          <cell r="A21" t="str">
            <v>300100000027</v>
          </cell>
          <cell r="B21">
            <v>300100000027</v>
          </cell>
          <cell r="C21" t="str">
            <v>Lighting Towers</v>
          </cell>
          <cell r="D21" t="str">
            <v>PO/L.HILLS/34 IMP</v>
          </cell>
        </row>
        <row r="22">
          <cell r="A22" t="str">
            <v>300100000028</v>
          </cell>
          <cell r="B22">
            <v>300100000028</v>
          </cell>
          <cell r="C22" t="str">
            <v>Lighting Towers</v>
          </cell>
          <cell r="D22" t="str">
            <v>PO/L.HILLS/34 IMP</v>
          </cell>
        </row>
        <row r="23">
          <cell r="A23" t="str">
            <v>300100000029</v>
          </cell>
          <cell r="B23">
            <v>300100000029</v>
          </cell>
          <cell r="C23" t="str">
            <v>Lighting Towers</v>
          </cell>
          <cell r="D23" t="str">
            <v>PO/L.HILLS/34 IMP</v>
          </cell>
        </row>
        <row r="24">
          <cell r="A24" t="str">
            <v>300100000030</v>
          </cell>
          <cell r="B24">
            <v>300100000030</v>
          </cell>
          <cell r="C24" t="str">
            <v>Lighting Towers</v>
          </cell>
          <cell r="D24" t="str">
            <v>PO/L.HILLS/34 IMP</v>
          </cell>
        </row>
        <row r="25">
          <cell r="A25" t="str">
            <v>300100000031</v>
          </cell>
          <cell r="B25">
            <v>300100000031</v>
          </cell>
          <cell r="C25" t="str">
            <v>Lighting Towers</v>
          </cell>
          <cell r="D25" t="str">
            <v>PO/L.HILLS/34 IMP</v>
          </cell>
        </row>
        <row r="26">
          <cell r="A26" t="str">
            <v>300100000032</v>
          </cell>
          <cell r="B26">
            <v>300100000032</v>
          </cell>
          <cell r="C26" t="str">
            <v>Lighting Towers</v>
          </cell>
          <cell r="D26" t="str">
            <v>PO/L.HILLS/34 IMP</v>
          </cell>
        </row>
        <row r="27">
          <cell r="A27" t="str">
            <v>300100000033</v>
          </cell>
          <cell r="B27">
            <v>300100000033</v>
          </cell>
          <cell r="C27" t="str">
            <v>Lighting Towers</v>
          </cell>
          <cell r="D27" t="str">
            <v>PO/L.HILLS/34 IMP</v>
          </cell>
        </row>
        <row r="28">
          <cell r="A28" t="str">
            <v>300100000034</v>
          </cell>
          <cell r="B28">
            <v>300100000034</v>
          </cell>
          <cell r="C28" t="str">
            <v>Lighting Towers</v>
          </cell>
          <cell r="D28" t="str">
            <v>PO/L.HILLS/34 IMP</v>
          </cell>
        </row>
        <row r="29">
          <cell r="A29" t="str">
            <v>300100000035</v>
          </cell>
          <cell r="B29">
            <v>300100000035</v>
          </cell>
          <cell r="C29" t="str">
            <v>Lighting Towers</v>
          </cell>
          <cell r="D29" t="str">
            <v>PO/L.HILLS/34 IMP</v>
          </cell>
        </row>
        <row r="30">
          <cell r="A30" t="str">
            <v>300100000036</v>
          </cell>
          <cell r="B30">
            <v>300100000036</v>
          </cell>
          <cell r="C30" t="str">
            <v>Lighting Towers</v>
          </cell>
          <cell r="D30" t="str">
            <v>PO/L.HILLS/34 IMP</v>
          </cell>
        </row>
        <row r="31">
          <cell r="A31" t="str">
            <v>300100000037</v>
          </cell>
          <cell r="B31">
            <v>300100000037</v>
          </cell>
          <cell r="C31" t="str">
            <v>Lighting Towers</v>
          </cell>
          <cell r="D31" t="str">
            <v>PO/L.HILLS/34 IMP</v>
          </cell>
        </row>
        <row r="32">
          <cell r="A32" t="str">
            <v>300100000038</v>
          </cell>
          <cell r="B32">
            <v>300100000038</v>
          </cell>
          <cell r="C32" t="str">
            <v>Lighting Towers</v>
          </cell>
          <cell r="D32" t="str">
            <v>PO/L.HILLS/34 IMP</v>
          </cell>
        </row>
        <row r="33">
          <cell r="A33" t="str">
            <v>300100000039</v>
          </cell>
          <cell r="B33">
            <v>300100000039</v>
          </cell>
          <cell r="C33" t="str">
            <v>Lighting Towers</v>
          </cell>
          <cell r="D33" t="str">
            <v>PO/L.HILLS/34 IMP</v>
          </cell>
        </row>
        <row r="34">
          <cell r="A34" t="str">
            <v>300100000399</v>
          </cell>
          <cell r="B34">
            <v>300100000399</v>
          </cell>
          <cell r="C34" t="str">
            <v>Escorts Soil Vibratory Roller - EC 5250</v>
          </cell>
          <cell r="D34" t="str">
            <v>PO/DEVIHALLI/53</v>
          </cell>
        </row>
        <row r="35">
          <cell r="A35" t="str">
            <v>300100000400</v>
          </cell>
          <cell r="B35">
            <v>300100000400</v>
          </cell>
          <cell r="C35" t="str">
            <v>Escorts Soil Vibratory Roller - EC 5250</v>
          </cell>
          <cell r="D35" t="str">
            <v>PO/DEVIHALLI/53</v>
          </cell>
        </row>
        <row r="36">
          <cell r="A36" t="str">
            <v>300100000926</v>
          </cell>
          <cell r="B36">
            <v>300100000926</v>
          </cell>
          <cell r="C36" t="str">
            <v>Hydraulic Mobile Crane F-15</v>
          </cell>
          <cell r="D36" t="str">
            <v>PO/DEVIHALLI/57</v>
          </cell>
        </row>
        <row r="37">
          <cell r="A37" t="str">
            <v>300100000933</v>
          </cell>
          <cell r="B37">
            <v>300100000933</v>
          </cell>
          <cell r="C37" t="str">
            <v>ESCORTS HYDRA 12 CRANE</v>
          </cell>
          <cell r="D37" t="str">
            <v>PO/DEVIHALLI/58</v>
          </cell>
        </row>
        <row r="38">
          <cell r="A38" t="str">
            <v>300100000934</v>
          </cell>
          <cell r="B38">
            <v>300100000934</v>
          </cell>
          <cell r="C38" t="str">
            <v>Air Compressor - Model XA 140 HD</v>
          </cell>
          <cell r="D38" t="str">
            <v>PO/DEVIHALLI/61</v>
          </cell>
        </row>
        <row r="39">
          <cell r="A39" t="str">
            <v>300100000948</v>
          </cell>
          <cell r="B39">
            <v>300100000948</v>
          </cell>
          <cell r="C39" t="str">
            <v>30 CUM BATCHING PLANT</v>
          </cell>
          <cell r="D39">
            <v>0</v>
          </cell>
        </row>
        <row r="40">
          <cell r="A40" t="str">
            <v>300100000955</v>
          </cell>
          <cell r="B40">
            <v>300100000955</v>
          </cell>
          <cell r="C40" t="str">
            <v>TRANSIT MIXER</v>
          </cell>
          <cell r="D40" t="str">
            <v>PO/KNDPLI/134&amp;125</v>
          </cell>
        </row>
        <row r="41">
          <cell r="A41" t="str">
            <v>300100000955</v>
          </cell>
          <cell r="B41">
            <v>300100000955</v>
          </cell>
          <cell r="C41" t="str">
            <v>TRANSIT MIXER</v>
          </cell>
          <cell r="D41" t="str">
            <v>PO/KNDPLI/134&amp;125</v>
          </cell>
        </row>
        <row r="42">
          <cell r="A42" t="str">
            <v>300100000956</v>
          </cell>
          <cell r="B42">
            <v>300100000956</v>
          </cell>
          <cell r="C42" t="str">
            <v>TRANSIT MIXER</v>
          </cell>
          <cell r="D42" t="str">
            <v>PO/KNDPLI/134&amp;125</v>
          </cell>
        </row>
        <row r="43">
          <cell r="A43" t="str">
            <v>300100000956</v>
          </cell>
          <cell r="B43">
            <v>300100000956</v>
          </cell>
          <cell r="C43" t="str">
            <v>TRANSIT MIXER</v>
          </cell>
          <cell r="D43" t="str">
            <v>PO/KNDPLI/134&amp;125</v>
          </cell>
        </row>
        <row r="44">
          <cell r="A44" t="str">
            <v>360000000056</v>
          </cell>
          <cell r="B44">
            <v>360000000056</v>
          </cell>
          <cell r="C44" t="str">
            <v>Backhoe Loader 3DX</v>
          </cell>
          <cell r="D44" t="str">
            <v>PO/SRKLM/144</v>
          </cell>
        </row>
        <row r="45">
          <cell r="A45" t="str">
            <v>300000000023</v>
          </cell>
          <cell r="B45">
            <v>300000000023</v>
          </cell>
          <cell r="C45" t="str">
            <v>Diesel Generator Set</v>
          </cell>
          <cell r="D45">
            <v>0</v>
          </cell>
        </row>
        <row r="46">
          <cell r="A46" t="str">
            <v>300000000023</v>
          </cell>
          <cell r="B46">
            <v>300000000023</v>
          </cell>
          <cell r="C46" t="str">
            <v>Diesel Generator Set</v>
          </cell>
          <cell r="D46">
            <v>0</v>
          </cell>
        </row>
        <row r="47">
          <cell r="A47" t="str">
            <v>300000000023</v>
          </cell>
          <cell r="B47">
            <v>300000000023</v>
          </cell>
          <cell r="C47" t="str">
            <v>Diesel Generator Set</v>
          </cell>
          <cell r="D47">
            <v>0</v>
          </cell>
        </row>
        <row r="48">
          <cell r="A48" t="str">
            <v>300000000023</v>
          </cell>
          <cell r="B48">
            <v>300000000023</v>
          </cell>
          <cell r="C48" t="str">
            <v>Diesel Generator Set</v>
          </cell>
          <cell r="D48">
            <v>0</v>
          </cell>
        </row>
        <row r="49">
          <cell r="A49" t="str">
            <v>300000000023</v>
          </cell>
          <cell r="B49">
            <v>300000000023</v>
          </cell>
          <cell r="C49" t="str">
            <v>Diesel Generator Set</v>
          </cell>
          <cell r="D49">
            <v>0</v>
          </cell>
        </row>
        <row r="50">
          <cell r="A50" t="str">
            <v>300000000023</v>
          </cell>
          <cell r="B50">
            <v>300000000023</v>
          </cell>
          <cell r="C50" t="str">
            <v>Diesel Generator Set</v>
          </cell>
          <cell r="D50">
            <v>0</v>
          </cell>
        </row>
        <row r="51">
          <cell r="A51" t="str">
            <v>300000000035</v>
          </cell>
          <cell r="B51">
            <v>300000000035</v>
          </cell>
          <cell r="C51" t="str">
            <v>Generator Set</v>
          </cell>
          <cell r="D51">
            <v>0</v>
          </cell>
        </row>
        <row r="52">
          <cell r="A52" t="str">
            <v>300000000035</v>
          </cell>
          <cell r="B52">
            <v>300000000035</v>
          </cell>
          <cell r="C52" t="str">
            <v>Generator Set</v>
          </cell>
          <cell r="D52">
            <v>0</v>
          </cell>
        </row>
        <row r="53">
          <cell r="A53" t="str">
            <v>300000000035</v>
          </cell>
          <cell r="B53">
            <v>300000000035</v>
          </cell>
          <cell r="C53" t="str">
            <v>Generator Set</v>
          </cell>
          <cell r="D53">
            <v>0</v>
          </cell>
        </row>
        <row r="54">
          <cell r="A54" t="str">
            <v>300000000035</v>
          </cell>
          <cell r="B54">
            <v>300000000035</v>
          </cell>
          <cell r="C54" t="str">
            <v>Generator Set</v>
          </cell>
          <cell r="D54">
            <v>0</v>
          </cell>
        </row>
        <row r="55">
          <cell r="A55" t="str">
            <v>300000000613</v>
          </cell>
          <cell r="B55">
            <v>300000000613</v>
          </cell>
          <cell r="C55" t="str">
            <v>Appolo Wet Mix Paver</v>
          </cell>
          <cell r="D55">
            <v>0</v>
          </cell>
        </row>
        <row r="56">
          <cell r="A56" t="str">
            <v>300000000613</v>
          </cell>
          <cell r="B56">
            <v>300000000613</v>
          </cell>
          <cell r="C56" t="str">
            <v>Appolo Wet Mix Paver</v>
          </cell>
          <cell r="D56">
            <v>0</v>
          </cell>
        </row>
        <row r="57">
          <cell r="A57" t="str">
            <v>300000000613</v>
          </cell>
          <cell r="B57">
            <v>300000000613</v>
          </cell>
          <cell r="C57" t="str">
            <v>Appolo Wet Mix Paver</v>
          </cell>
          <cell r="D57">
            <v>0</v>
          </cell>
        </row>
        <row r="58">
          <cell r="A58" t="str">
            <v>300000000613</v>
          </cell>
          <cell r="B58">
            <v>300000000613</v>
          </cell>
          <cell r="C58" t="str">
            <v>Appolo Wet Mix Paver</v>
          </cell>
          <cell r="D58">
            <v>0</v>
          </cell>
        </row>
        <row r="59">
          <cell r="A59" t="str">
            <v>300000000613</v>
          </cell>
          <cell r="B59">
            <v>300000000613</v>
          </cell>
          <cell r="C59" t="str">
            <v>Appolo Wet Mix Paver</v>
          </cell>
          <cell r="D59">
            <v>0</v>
          </cell>
        </row>
        <row r="60">
          <cell r="A60" t="str">
            <v>300000000613</v>
          </cell>
          <cell r="B60">
            <v>300000000613</v>
          </cell>
          <cell r="C60" t="str">
            <v>Appolo Wet Mix Paver</v>
          </cell>
          <cell r="D60">
            <v>0</v>
          </cell>
        </row>
        <row r="61">
          <cell r="A61" t="str">
            <v>300000000614</v>
          </cell>
          <cell r="B61">
            <v>300000000614</v>
          </cell>
          <cell r="C61" t="str">
            <v>Batching Plant - 30CUM</v>
          </cell>
          <cell r="D61">
            <v>0</v>
          </cell>
        </row>
        <row r="62">
          <cell r="A62" t="str">
            <v>300000000614</v>
          </cell>
          <cell r="B62">
            <v>300000000614</v>
          </cell>
          <cell r="C62" t="str">
            <v>Batching Plant - 30CUM</v>
          </cell>
          <cell r="D62">
            <v>0</v>
          </cell>
        </row>
        <row r="63">
          <cell r="A63" t="str">
            <v>300000000615</v>
          </cell>
          <cell r="B63">
            <v>300000000615</v>
          </cell>
          <cell r="C63" t="str">
            <v>Concrete Pump</v>
          </cell>
          <cell r="D63">
            <v>0</v>
          </cell>
        </row>
        <row r="64">
          <cell r="A64" t="str">
            <v>300000000615</v>
          </cell>
          <cell r="B64">
            <v>300000000615</v>
          </cell>
          <cell r="C64" t="str">
            <v>Concrete Pump</v>
          </cell>
          <cell r="D64">
            <v>0</v>
          </cell>
        </row>
        <row r="65">
          <cell r="A65" t="str">
            <v>300000000616</v>
          </cell>
          <cell r="B65">
            <v>300000000616</v>
          </cell>
          <cell r="C65" t="str">
            <v>Generators - 125 KVA</v>
          </cell>
          <cell r="D65">
            <v>0</v>
          </cell>
        </row>
        <row r="66">
          <cell r="A66" t="str">
            <v>300000000616</v>
          </cell>
          <cell r="B66">
            <v>300000000616</v>
          </cell>
          <cell r="C66" t="str">
            <v>Generators - 125 KVA</v>
          </cell>
          <cell r="D66">
            <v>0</v>
          </cell>
        </row>
        <row r="67">
          <cell r="A67" t="str">
            <v>300000000620</v>
          </cell>
          <cell r="B67">
            <v>300000000620</v>
          </cell>
          <cell r="C67" t="str">
            <v>Electric Genarating Set - 250 KVA</v>
          </cell>
          <cell r="D67" t="str">
            <v>PO/NPCL/17</v>
          </cell>
        </row>
        <row r="68">
          <cell r="A68" t="str">
            <v>300000000620</v>
          </cell>
          <cell r="B68">
            <v>300000000620</v>
          </cell>
          <cell r="C68" t="str">
            <v>Electric Genarating Set - 250 KVA</v>
          </cell>
          <cell r="D68" t="str">
            <v>PO/NPCL/17</v>
          </cell>
        </row>
        <row r="69">
          <cell r="A69" t="str">
            <v>300000000627</v>
          </cell>
          <cell r="B69">
            <v>300000000627</v>
          </cell>
          <cell r="C69" t="str">
            <v>Concrete Pump</v>
          </cell>
          <cell r="D69" t="str">
            <v>L.HILLS/052</v>
          </cell>
        </row>
        <row r="70">
          <cell r="A70" t="str">
            <v>300000000627</v>
          </cell>
          <cell r="B70">
            <v>300000000627</v>
          </cell>
          <cell r="C70" t="str">
            <v>Concrete Pump</v>
          </cell>
          <cell r="D70" t="str">
            <v>L.HILLS/052</v>
          </cell>
        </row>
        <row r="71">
          <cell r="A71" t="str">
            <v>300000000628</v>
          </cell>
          <cell r="B71">
            <v>300000000628</v>
          </cell>
          <cell r="C71" t="str">
            <v>Rotary Distributior (Concrete Spreader)</v>
          </cell>
          <cell r="D71" t="str">
            <v>PO NPCL/19</v>
          </cell>
        </row>
        <row r="72">
          <cell r="A72" t="str">
            <v>300000000628</v>
          </cell>
          <cell r="B72">
            <v>300000000628</v>
          </cell>
          <cell r="C72" t="str">
            <v>Rotary Distributior (Concrete Spreader)</v>
          </cell>
          <cell r="D72" t="str">
            <v>PO NPCL/19</v>
          </cell>
        </row>
        <row r="73">
          <cell r="A73" t="str">
            <v>300000000629</v>
          </cell>
          <cell r="B73">
            <v>300000000629</v>
          </cell>
          <cell r="C73" t="str">
            <v>Rotary Distributior (Concrete Spreader)</v>
          </cell>
          <cell r="D73" t="str">
            <v>PO NPCL/19</v>
          </cell>
        </row>
        <row r="74">
          <cell r="A74" t="str">
            <v>300000000629</v>
          </cell>
          <cell r="B74">
            <v>300000000629</v>
          </cell>
          <cell r="C74" t="str">
            <v>Rotary Distributior (Concrete Spreader)</v>
          </cell>
          <cell r="D74" t="str">
            <v>PO NPCL/19</v>
          </cell>
        </row>
        <row r="75">
          <cell r="A75" t="str">
            <v>300000000630</v>
          </cell>
          <cell r="B75">
            <v>300000000630</v>
          </cell>
          <cell r="C75" t="str">
            <v>Rotary Distributior (Concrete Spreader)</v>
          </cell>
          <cell r="D75" t="str">
            <v>PO/L.HILLS/044</v>
          </cell>
        </row>
        <row r="76">
          <cell r="A76" t="str">
            <v>300000000630</v>
          </cell>
          <cell r="B76">
            <v>300000000630</v>
          </cell>
          <cell r="C76" t="str">
            <v>Rotary Distributior (Concrete Spreader)</v>
          </cell>
          <cell r="D76" t="str">
            <v>PO/L.HILLS/044</v>
          </cell>
        </row>
        <row r="77">
          <cell r="A77" t="str">
            <v>300000000631</v>
          </cell>
          <cell r="B77">
            <v>300000000631</v>
          </cell>
          <cell r="C77" t="str">
            <v>Rotary Distributior (Concrete Spreader)</v>
          </cell>
          <cell r="D77" t="str">
            <v>PO/L.HILLS/044</v>
          </cell>
        </row>
        <row r="78">
          <cell r="A78" t="str">
            <v>300000000631</v>
          </cell>
          <cell r="B78">
            <v>300000000631</v>
          </cell>
          <cell r="C78" t="str">
            <v>Rotary Distributior (Concrete Spreader)</v>
          </cell>
          <cell r="D78" t="str">
            <v>PO/L.HILLS/044</v>
          </cell>
        </row>
        <row r="79">
          <cell r="A79" t="str">
            <v>300000000632</v>
          </cell>
          <cell r="B79">
            <v>300000000632</v>
          </cell>
          <cell r="C79" t="str">
            <v>Electric Genarating Set - 30 KVA</v>
          </cell>
          <cell r="D79" t="str">
            <v>PO NPCL/26</v>
          </cell>
        </row>
        <row r="80">
          <cell r="A80" t="str">
            <v>300000000632</v>
          </cell>
          <cell r="B80">
            <v>300000000632</v>
          </cell>
          <cell r="C80" t="str">
            <v>Electric Genarating Set - 30 KVA</v>
          </cell>
          <cell r="D80" t="str">
            <v>PO NPCL/26</v>
          </cell>
        </row>
        <row r="81">
          <cell r="A81" t="str">
            <v>300000000633</v>
          </cell>
          <cell r="B81">
            <v>300000000633</v>
          </cell>
          <cell r="C81" t="str">
            <v>Electric Genarating Set - 30 KVA</v>
          </cell>
          <cell r="D81" t="str">
            <v>PO NPCL/26</v>
          </cell>
        </row>
        <row r="82">
          <cell r="A82" t="str">
            <v>300000000633</v>
          </cell>
          <cell r="B82">
            <v>300000000633</v>
          </cell>
          <cell r="C82" t="str">
            <v>Electric Genarating Set - 30 KVA</v>
          </cell>
          <cell r="D82" t="str">
            <v>PO NPCL/26</v>
          </cell>
        </row>
        <row r="83">
          <cell r="A83" t="str">
            <v>300000000634</v>
          </cell>
          <cell r="B83">
            <v>300000000634</v>
          </cell>
          <cell r="C83" t="str">
            <v>Electric Genarating Set - 30 KVA</v>
          </cell>
          <cell r="D83" t="str">
            <v>PO/L.HILLS/039</v>
          </cell>
        </row>
        <row r="84">
          <cell r="A84" t="str">
            <v>300000000634</v>
          </cell>
          <cell r="B84">
            <v>300000000634</v>
          </cell>
          <cell r="C84" t="str">
            <v>Electric Genarating Set - 30 KVA</v>
          </cell>
          <cell r="D84" t="str">
            <v>PO/L.HILLS/039</v>
          </cell>
        </row>
        <row r="85">
          <cell r="A85" t="str">
            <v>300000000635</v>
          </cell>
          <cell r="B85">
            <v>300000000635</v>
          </cell>
          <cell r="C85" t="str">
            <v>Electric Genarating Set - 320 KVA</v>
          </cell>
          <cell r="D85" t="str">
            <v>PO/L.HILLS/050</v>
          </cell>
        </row>
        <row r="86">
          <cell r="A86" t="str">
            <v>300000000635</v>
          </cell>
          <cell r="B86">
            <v>300000000635</v>
          </cell>
          <cell r="C86" t="str">
            <v>Electric Genarating Set - 320 KVA</v>
          </cell>
          <cell r="D86" t="str">
            <v>PO/L.HILLS/050</v>
          </cell>
        </row>
        <row r="87">
          <cell r="A87" t="str">
            <v>300000000636</v>
          </cell>
          <cell r="B87">
            <v>300000000636</v>
          </cell>
          <cell r="C87" t="str">
            <v>Electric Genarating Set - 320 KVA</v>
          </cell>
          <cell r="D87" t="str">
            <v>PO/L.HILLS/050</v>
          </cell>
        </row>
        <row r="88">
          <cell r="A88" t="str">
            <v>300000000636</v>
          </cell>
          <cell r="B88">
            <v>300000000636</v>
          </cell>
          <cell r="C88" t="str">
            <v>Electric Genarating Set - 320 KVA</v>
          </cell>
          <cell r="D88" t="str">
            <v>PO/L.HILLS/050</v>
          </cell>
        </row>
        <row r="89">
          <cell r="A89" t="str">
            <v>300000000637</v>
          </cell>
          <cell r="B89">
            <v>300000000637</v>
          </cell>
          <cell r="C89" t="str">
            <v>Electric Genarating Set - 320 KVA</v>
          </cell>
          <cell r="D89" t="str">
            <v>PO/L.HILLS/050</v>
          </cell>
        </row>
        <row r="90">
          <cell r="A90" t="str">
            <v>300000000637</v>
          </cell>
          <cell r="B90">
            <v>300000000637</v>
          </cell>
          <cell r="C90" t="str">
            <v>Electric Genarating Set - 320 KVA</v>
          </cell>
          <cell r="D90" t="str">
            <v>PO/L.HILLS/050</v>
          </cell>
        </row>
        <row r="91">
          <cell r="A91" t="str">
            <v>300000000638</v>
          </cell>
          <cell r="B91">
            <v>300000000638</v>
          </cell>
          <cell r="C91" t="str">
            <v>Electric Genarating Set - 250 KVA</v>
          </cell>
          <cell r="D91" t="str">
            <v>PO/NPCL/17</v>
          </cell>
        </row>
        <row r="92">
          <cell r="A92" t="str">
            <v>300000000638</v>
          </cell>
          <cell r="B92">
            <v>300000000638</v>
          </cell>
          <cell r="C92" t="str">
            <v>Electric Genarating Set - 250 KVA</v>
          </cell>
          <cell r="D92" t="str">
            <v>PO/NPCL/17</v>
          </cell>
        </row>
        <row r="93">
          <cell r="A93" t="str">
            <v>300000000639</v>
          </cell>
          <cell r="B93">
            <v>300000000639</v>
          </cell>
          <cell r="C93" t="str">
            <v>Electric Genarating Set - 125 KVA</v>
          </cell>
          <cell r="D93">
            <v>0</v>
          </cell>
        </row>
        <row r="94">
          <cell r="A94" t="str">
            <v>300000000639</v>
          </cell>
          <cell r="B94">
            <v>300000000639</v>
          </cell>
          <cell r="C94" t="str">
            <v>Electric Genarating Set - 125 KVA</v>
          </cell>
          <cell r="D94">
            <v>0</v>
          </cell>
        </row>
        <row r="95">
          <cell r="A95" t="str">
            <v>300000000640</v>
          </cell>
          <cell r="B95">
            <v>300000000640</v>
          </cell>
          <cell r="C95" t="str">
            <v>Electric Genarating Set - 125 KVA</v>
          </cell>
          <cell r="D95">
            <v>0</v>
          </cell>
        </row>
        <row r="96">
          <cell r="A96" t="str">
            <v>300000000640</v>
          </cell>
          <cell r="B96">
            <v>300000000640</v>
          </cell>
          <cell r="C96" t="str">
            <v>Electric Genarating Set - 125 KVA</v>
          </cell>
          <cell r="D96">
            <v>0</v>
          </cell>
        </row>
        <row r="97">
          <cell r="A97" t="str">
            <v>300000000641</v>
          </cell>
          <cell r="B97">
            <v>300000000641</v>
          </cell>
          <cell r="C97" t="str">
            <v>Electric Genarating Set - 125 KVA</v>
          </cell>
          <cell r="D97">
            <v>0</v>
          </cell>
        </row>
        <row r="98">
          <cell r="A98" t="str">
            <v>300000000641</v>
          </cell>
          <cell r="B98">
            <v>300000000641</v>
          </cell>
          <cell r="C98" t="str">
            <v>Electric Genarating Set - 125 KVA</v>
          </cell>
          <cell r="D98">
            <v>0</v>
          </cell>
        </row>
        <row r="99">
          <cell r="A99" t="str">
            <v>300000000642</v>
          </cell>
          <cell r="B99">
            <v>300000000642</v>
          </cell>
          <cell r="C99" t="str">
            <v>Electric Genarating Set - 125 KVA</v>
          </cell>
          <cell r="D99">
            <v>0</v>
          </cell>
        </row>
        <row r="100">
          <cell r="A100" t="str">
            <v>300000000642</v>
          </cell>
          <cell r="B100">
            <v>300000000642</v>
          </cell>
          <cell r="C100" t="str">
            <v>Electric Genarating Set - 125 KVA</v>
          </cell>
          <cell r="D100">
            <v>0</v>
          </cell>
        </row>
        <row r="101">
          <cell r="A101" t="str">
            <v>300000000648</v>
          </cell>
          <cell r="B101">
            <v>300000000648</v>
          </cell>
          <cell r="C101" t="str">
            <v>Electronic Sensor Paver</v>
          </cell>
          <cell r="D101" t="str">
            <v>PO/EW12/002</v>
          </cell>
        </row>
        <row r="102">
          <cell r="A102" t="str">
            <v>300000000648</v>
          </cell>
          <cell r="B102">
            <v>300000000648</v>
          </cell>
          <cell r="C102" t="str">
            <v>Electronic Sensor Paver</v>
          </cell>
          <cell r="D102" t="str">
            <v>PO/EW12/002</v>
          </cell>
        </row>
        <row r="103">
          <cell r="A103" t="str">
            <v>300000000649</v>
          </cell>
          <cell r="B103">
            <v>300000000649</v>
          </cell>
          <cell r="C103" t="str">
            <v>BEML BG 605 MOTOR GRADER</v>
          </cell>
          <cell r="D103" t="str">
            <v>PO/HOSKOTE/20</v>
          </cell>
        </row>
        <row r="104">
          <cell r="A104" t="str">
            <v>300000000649</v>
          </cell>
          <cell r="B104">
            <v>300000000649</v>
          </cell>
          <cell r="C104" t="str">
            <v>BEML BG 605 MOTOR GRADER</v>
          </cell>
          <cell r="D104" t="str">
            <v>PO/HOSKOTE/20</v>
          </cell>
        </row>
        <row r="105">
          <cell r="A105" t="str">
            <v>300000000650</v>
          </cell>
          <cell r="B105">
            <v>300000000650</v>
          </cell>
          <cell r="C105" t="str">
            <v>Bull Dozer</v>
          </cell>
          <cell r="D105" t="str">
            <v>PO/HOSKOTE/019</v>
          </cell>
        </row>
        <row r="106">
          <cell r="A106" t="str">
            <v>300000000650</v>
          </cell>
          <cell r="B106">
            <v>300000000650</v>
          </cell>
          <cell r="C106" t="str">
            <v>Bull Dozer</v>
          </cell>
          <cell r="D106" t="str">
            <v>PO/HOSKOTE/019</v>
          </cell>
        </row>
        <row r="107">
          <cell r="A107" t="str">
            <v>300000000651</v>
          </cell>
          <cell r="B107">
            <v>300000000651</v>
          </cell>
          <cell r="C107" t="str">
            <v>Bull Dozer</v>
          </cell>
          <cell r="D107" t="str">
            <v>PO/HOSKOTE/019</v>
          </cell>
        </row>
        <row r="108">
          <cell r="A108" t="str">
            <v>300000000651</v>
          </cell>
          <cell r="B108">
            <v>300000000651</v>
          </cell>
          <cell r="C108" t="str">
            <v>Bull Dozer</v>
          </cell>
          <cell r="D108" t="str">
            <v>PO/HOSKOTE/019</v>
          </cell>
        </row>
        <row r="109">
          <cell r="A109" t="str">
            <v>300000000652</v>
          </cell>
          <cell r="B109">
            <v>300000000652</v>
          </cell>
          <cell r="C109" t="str">
            <v>BEML BG 605 MOTOR GRADER</v>
          </cell>
          <cell r="D109" t="str">
            <v>PO/HOSKOTE/020</v>
          </cell>
        </row>
        <row r="110">
          <cell r="A110" t="str">
            <v>300000000652</v>
          </cell>
          <cell r="B110">
            <v>300000000652</v>
          </cell>
          <cell r="C110" t="str">
            <v>BEML BG 605 MOTOR GRADER</v>
          </cell>
          <cell r="D110" t="str">
            <v>PO/HOSKOTE/020</v>
          </cell>
        </row>
        <row r="111">
          <cell r="A111" t="str">
            <v>300000000653</v>
          </cell>
          <cell r="B111">
            <v>300000000653</v>
          </cell>
          <cell r="C111" t="str">
            <v>BEML Excavator BD 220</v>
          </cell>
          <cell r="D111" t="str">
            <v>PO/HOSKOTE/035</v>
          </cell>
        </row>
        <row r="112">
          <cell r="A112" t="str">
            <v>300000000653</v>
          </cell>
          <cell r="B112">
            <v>300000000653</v>
          </cell>
          <cell r="C112" t="str">
            <v>BEML Excavator BD 220</v>
          </cell>
          <cell r="D112" t="str">
            <v>PO/HOSKOTE/035</v>
          </cell>
        </row>
        <row r="113">
          <cell r="A113" t="str">
            <v>300000000653</v>
          </cell>
          <cell r="B113">
            <v>300000000653</v>
          </cell>
          <cell r="C113" t="str">
            <v>BEML Excavator BD 220</v>
          </cell>
          <cell r="D113" t="str">
            <v>PO/HOSKOTE/035</v>
          </cell>
        </row>
        <row r="114">
          <cell r="A114" t="str">
            <v>300000000653</v>
          </cell>
          <cell r="B114">
            <v>300000000653</v>
          </cell>
          <cell r="C114" t="str">
            <v>BEML Excavator BD 220</v>
          </cell>
          <cell r="D114" t="str">
            <v>PO/HOSKOTE/035</v>
          </cell>
        </row>
        <row r="115">
          <cell r="A115" t="str">
            <v>300000000654</v>
          </cell>
          <cell r="B115">
            <v>300000000654</v>
          </cell>
          <cell r="C115" t="str">
            <v>BEML Excavator BD 220</v>
          </cell>
          <cell r="D115" t="str">
            <v>PO/HOSKOTE/035</v>
          </cell>
        </row>
        <row r="116">
          <cell r="A116" t="str">
            <v>300000000654</v>
          </cell>
          <cell r="B116">
            <v>300000000654</v>
          </cell>
          <cell r="C116" t="str">
            <v>BEML Excavator BD 220</v>
          </cell>
          <cell r="D116" t="str">
            <v>PO/HOSKOTE/035</v>
          </cell>
        </row>
        <row r="117">
          <cell r="A117" t="str">
            <v>300000000654</v>
          </cell>
          <cell r="B117">
            <v>300000000654</v>
          </cell>
          <cell r="C117" t="str">
            <v>BEML Excavator BD 220</v>
          </cell>
          <cell r="D117" t="str">
            <v>PO/HOSKOTE/035</v>
          </cell>
        </row>
        <row r="118">
          <cell r="A118" t="str">
            <v>300000000654</v>
          </cell>
          <cell r="B118">
            <v>300000000654</v>
          </cell>
          <cell r="C118" t="str">
            <v>BEML Excavator BD 220</v>
          </cell>
          <cell r="D118" t="str">
            <v>PO/HOSKOTE/035</v>
          </cell>
        </row>
        <row r="119">
          <cell r="A119" t="str">
            <v>300000000654</v>
          </cell>
          <cell r="B119">
            <v>300000000654</v>
          </cell>
          <cell r="C119" t="str">
            <v>BEML Excavator BD 220</v>
          </cell>
          <cell r="D119" t="str">
            <v>PO/HOSKOTE/035</v>
          </cell>
        </row>
        <row r="120">
          <cell r="A120" t="str">
            <v>300000000654</v>
          </cell>
          <cell r="B120">
            <v>300000000654</v>
          </cell>
          <cell r="C120" t="str">
            <v>BEML Excavator BD 220</v>
          </cell>
          <cell r="D120" t="str">
            <v>PO/HOSKOTE/035</v>
          </cell>
        </row>
        <row r="121">
          <cell r="A121" t="str">
            <v>300000000655</v>
          </cell>
          <cell r="B121">
            <v>300000000655</v>
          </cell>
          <cell r="C121" t="str">
            <v>Tata Hitachi Excavator</v>
          </cell>
          <cell r="D121" t="str">
            <v>PO/HOSKOTE/054</v>
          </cell>
        </row>
        <row r="122">
          <cell r="A122" t="str">
            <v>300000000655</v>
          </cell>
          <cell r="B122">
            <v>300000000655</v>
          </cell>
          <cell r="C122" t="str">
            <v>Tata Hitachi Excavator</v>
          </cell>
          <cell r="D122" t="str">
            <v>PO/HOSKOTE/054</v>
          </cell>
        </row>
        <row r="123">
          <cell r="A123" t="str">
            <v>300000000656</v>
          </cell>
          <cell r="B123">
            <v>300000000656</v>
          </cell>
          <cell r="C123" t="str">
            <v>Electric Genarating Set - 500 KVA</v>
          </cell>
          <cell r="D123" t="str">
            <v>PO/HOSKOTE/038</v>
          </cell>
        </row>
        <row r="124">
          <cell r="A124" t="str">
            <v>300000000656</v>
          </cell>
          <cell r="B124">
            <v>300000000656</v>
          </cell>
          <cell r="C124" t="str">
            <v>Electric Genarating Set - 500 KVA</v>
          </cell>
          <cell r="D124" t="str">
            <v>PO/HOSKOTE/038</v>
          </cell>
        </row>
        <row r="125">
          <cell r="A125" t="str">
            <v>300000000657</v>
          </cell>
          <cell r="B125">
            <v>300000000657</v>
          </cell>
          <cell r="C125" t="str">
            <v>Tata Hitachi Hydraulic Excavator</v>
          </cell>
          <cell r="D125" t="str">
            <v>PO/DEVIHALLI/055</v>
          </cell>
        </row>
        <row r="126">
          <cell r="A126" t="str">
            <v>300000000657</v>
          </cell>
          <cell r="B126">
            <v>300000000657</v>
          </cell>
          <cell r="C126" t="str">
            <v>Tata Hitachi Hydraulic Excavator</v>
          </cell>
          <cell r="D126" t="str">
            <v>PO/DEVIHALLI/055</v>
          </cell>
        </row>
        <row r="127">
          <cell r="A127" t="str">
            <v>300000000658</v>
          </cell>
          <cell r="B127">
            <v>300000000658</v>
          </cell>
          <cell r="C127" t="str">
            <v>Tata Hitachi Hydraulic Excavator</v>
          </cell>
          <cell r="D127" t="str">
            <v>PO/DEVIHALLI/055</v>
          </cell>
        </row>
        <row r="128">
          <cell r="A128" t="str">
            <v>300000000658</v>
          </cell>
          <cell r="B128">
            <v>300000000658</v>
          </cell>
          <cell r="C128" t="str">
            <v>Tata Hitachi Hydraulic Excavator</v>
          </cell>
          <cell r="D128" t="str">
            <v>PO/DEVIHALLI/055</v>
          </cell>
        </row>
        <row r="129">
          <cell r="A129" t="str">
            <v>300000000659</v>
          </cell>
          <cell r="B129">
            <v>300000000659</v>
          </cell>
          <cell r="C129" t="str">
            <v>Electric Genarating Set - 62.5 KVA</v>
          </cell>
          <cell r="D129" t="str">
            <v>PO/DEVIHALLI/046</v>
          </cell>
        </row>
        <row r="130">
          <cell r="A130" t="str">
            <v>300000000659</v>
          </cell>
          <cell r="B130">
            <v>300000000659</v>
          </cell>
          <cell r="C130" t="str">
            <v>Electric Genarating Set - 62.5 KVA</v>
          </cell>
          <cell r="D130" t="str">
            <v>PO/DEVIHALLI/046</v>
          </cell>
        </row>
        <row r="131">
          <cell r="A131" t="str">
            <v>300000000660</v>
          </cell>
          <cell r="B131">
            <v>300000000660</v>
          </cell>
          <cell r="C131" t="str">
            <v>Air Compressor</v>
          </cell>
          <cell r="D131" t="str">
            <v>PO/L.HILLS/087</v>
          </cell>
        </row>
        <row r="132">
          <cell r="A132" t="str">
            <v>300000000660</v>
          </cell>
          <cell r="B132">
            <v>300000000660</v>
          </cell>
          <cell r="C132" t="str">
            <v>Air Compressor</v>
          </cell>
          <cell r="D132" t="str">
            <v>PO/L.HILLS/087</v>
          </cell>
        </row>
        <row r="133">
          <cell r="A133" t="str">
            <v>300000000661</v>
          </cell>
          <cell r="B133">
            <v>300000000661</v>
          </cell>
          <cell r="C133" t="str">
            <v>Rotary Distributior RV 10</v>
          </cell>
          <cell r="D133" t="str">
            <v>PO/L.HILLS/109</v>
          </cell>
        </row>
        <row r="134">
          <cell r="A134" t="str">
            <v>300000000661</v>
          </cell>
          <cell r="B134">
            <v>300000000661</v>
          </cell>
          <cell r="C134" t="str">
            <v>Rotary Distributior RV 10</v>
          </cell>
          <cell r="D134" t="str">
            <v>PO/L.HILLS/109</v>
          </cell>
        </row>
        <row r="135">
          <cell r="A135" t="str">
            <v>300000000662</v>
          </cell>
          <cell r="B135">
            <v>300000000662</v>
          </cell>
          <cell r="C135" t="str">
            <v>Rotary Distributior RV 10</v>
          </cell>
          <cell r="D135" t="str">
            <v>PO/L.HILLS/109</v>
          </cell>
        </row>
        <row r="136">
          <cell r="A136" t="str">
            <v>300000000662</v>
          </cell>
          <cell r="B136">
            <v>300000000662</v>
          </cell>
          <cell r="C136" t="str">
            <v>Rotary Distributior RV 10</v>
          </cell>
          <cell r="D136" t="str">
            <v>PO/L.HILLS/109</v>
          </cell>
        </row>
        <row r="137">
          <cell r="A137" t="str">
            <v>300000000664</v>
          </cell>
          <cell r="B137">
            <v>300000000664</v>
          </cell>
          <cell r="C137" t="str">
            <v>Walk Behind Tandem Roller</v>
          </cell>
          <cell r="D137" t="str">
            <v>PO/NPCL/115</v>
          </cell>
        </row>
        <row r="138">
          <cell r="A138" t="str">
            <v>300000000664</v>
          </cell>
          <cell r="B138">
            <v>300000000664</v>
          </cell>
          <cell r="C138" t="str">
            <v>Walk Behind Tandem Roller</v>
          </cell>
          <cell r="D138" t="str">
            <v>PO/NPCL/115</v>
          </cell>
        </row>
        <row r="139">
          <cell r="A139" t="str">
            <v>300000000665</v>
          </cell>
          <cell r="B139">
            <v>300000000665</v>
          </cell>
          <cell r="C139" t="str">
            <v>Batching Plant</v>
          </cell>
          <cell r="D139" t="str">
            <v>PO/NPCL/35</v>
          </cell>
        </row>
        <row r="140">
          <cell r="A140" t="str">
            <v>300000000665</v>
          </cell>
          <cell r="B140">
            <v>300000000665</v>
          </cell>
          <cell r="C140" t="str">
            <v>Batching Plant</v>
          </cell>
          <cell r="D140" t="str">
            <v>PO/NPCL/35</v>
          </cell>
        </row>
        <row r="141">
          <cell r="A141" t="str">
            <v>300000000665</v>
          </cell>
          <cell r="B141">
            <v>300000000665</v>
          </cell>
          <cell r="C141" t="str">
            <v>Batching Plant</v>
          </cell>
          <cell r="D141" t="str">
            <v>PO/NPCL/35</v>
          </cell>
        </row>
        <row r="142">
          <cell r="A142" t="str">
            <v>300000000665</v>
          </cell>
          <cell r="B142">
            <v>300000000665</v>
          </cell>
          <cell r="C142" t="str">
            <v>Batching Plant</v>
          </cell>
          <cell r="D142" t="str">
            <v>PO/NPCL/35</v>
          </cell>
        </row>
        <row r="143">
          <cell r="A143" t="str">
            <v>300000000665</v>
          </cell>
          <cell r="B143">
            <v>300000000665</v>
          </cell>
          <cell r="C143" t="str">
            <v>Batching Plant</v>
          </cell>
          <cell r="D143" t="str">
            <v>PO/NPCL/35</v>
          </cell>
        </row>
        <row r="144">
          <cell r="A144" t="str">
            <v>300000000665</v>
          </cell>
          <cell r="B144">
            <v>300000000665</v>
          </cell>
          <cell r="C144" t="str">
            <v>Batching Plant</v>
          </cell>
          <cell r="D144" t="str">
            <v>PO/NPCL/35</v>
          </cell>
        </row>
        <row r="145">
          <cell r="A145" t="str">
            <v>300000000665</v>
          </cell>
          <cell r="B145">
            <v>300000000665</v>
          </cell>
          <cell r="C145" t="str">
            <v>Batching Plant</v>
          </cell>
          <cell r="D145" t="str">
            <v>PO/NPCL/35</v>
          </cell>
        </row>
        <row r="146">
          <cell r="A146" t="str">
            <v>300000000665</v>
          </cell>
          <cell r="B146">
            <v>300000000665</v>
          </cell>
          <cell r="C146" t="str">
            <v>Batching Plant</v>
          </cell>
          <cell r="D146" t="str">
            <v>PO/NPCL/35</v>
          </cell>
        </row>
        <row r="147">
          <cell r="A147" t="str">
            <v>300000000665</v>
          </cell>
          <cell r="B147">
            <v>300000000665</v>
          </cell>
          <cell r="C147" t="str">
            <v>Batching Plant</v>
          </cell>
          <cell r="D147" t="str">
            <v>PO/NPCL/35</v>
          </cell>
        </row>
        <row r="148">
          <cell r="A148" t="str">
            <v>300000000665</v>
          </cell>
          <cell r="B148">
            <v>300000000665</v>
          </cell>
          <cell r="C148" t="str">
            <v>Batching Plant</v>
          </cell>
          <cell r="D148" t="str">
            <v>PO/NPCL/35</v>
          </cell>
        </row>
        <row r="149">
          <cell r="A149" t="str">
            <v>300000000666</v>
          </cell>
          <cell r="B149">
            <v>300000000666</v>
          </cell>
          <cell r="C149" t="str">
            <v>Electric Genarating Set - 62.5 KVA</v>
          </cell>
          <cell r="D149" t="str">
            <v>PO/VARANASI/071</v>
          </cell>
        </row>
        <row r="150">
          <cell r="A150" t="str">
            <v>300000000666</v>
          </cell>
          <cell r="B150">
            <v>300000000666</v>
          </cell>
          <cell r="C150" t="str">
            <v>Electric Genarating Set - 62.5 KVA</v>
          </cell>
          <cell r="D150" t="str">
            <v>PO/VARANASI/071</v>
          </cell>
        </row>
        <row r="151">
          <cell r="A151" t="str">
            <v>300000000667</v>
          </cell>
          <cell r="B151">
            <v>300000000667</v>
          </cell>
          <cell r="C151" t="str">
            <v>Electric Genarating Set - 62.5 KVA</v>
          </cell>
          <cell r="D151" t="str">
            <v>PO/VARANASI/071</v>
          </cell>
        </row>
        <row r="152">
          <cell r="A152" t="str">
            <v>300000000667</v>
          </cell>
          <cell r="B152">
            <v>300000000667</v>
          </cell>
          <cell r="C152" t="str">
            <v>Electric Genarating Set - 62.5 KVA</v>
          </cell>
          <cell r="D152" t="str">
            <v>PO/VARANASI/071</v>
          </cell>
        </row>
        <row r="153">
          <cell r="A153" t="str">
            <v>300000000668</v>
          </cell>
          <cell r="B153">
            <v>300000000668</v>
          </cell>
          <cell r="C153" t="str">
            <v>Concrete Pump 350 D</v>
          </cell>
          <cell r="D153" t="str">
            <v>PO/VAP/62</v>
          </cell>
        </row>
        <row r="154">
          <cell r="A154" t="str">
            <v>300000000668</v>
          </cell>
          <cell r="B154">
            <v>300000000668</v>
          </cell>
          <cell r="C154" t="str">
            <v>Concrete Pump 350 D</v>
          </cell>
          <cell r="D154" t="str">
            <v>PO/VAP/62</v>
          </cell>
        </row>
        <row r="155">
          <cell r="A155" t="str">
            <v>300000000669</v>
          </cell>
          <cell r="B155">
            <v>300000000669</v>
          </cell>
          <cell r="C155" t="str">
            <v>Batching Plant 30</v>
          </cell>
          <cell r="D155" t="str">
            <v>PO/VAP/61</v>
          </cell>
        </row>
        <row r="156">
          <cell r="A156" t="str">
            <v>300000000669</v>
          </cell>
          <cell r="B156">
            <v>300000000669</v>
          </cell>
          <cell r="C156" t="str">
            <v>Batching Plant 30</v>
          </cell>
          <cell r="D156" t="str">
            <v>PO/VAP/61</v>
          </cell>
        </row>
        <row r="157">
          <cell r="A157" t="str">
            <v>300000000670</v>
          </cell>
          <cell r="B157">
            <v>300000000670</v>
          </cell>
          <cell r="C157" t="str">
            <v>Electric Genarating Set - 125 KVA</v>
          </cell>
          <cell r="D157" t="str">
            <v>PO/VAP/67</v>
          </cell>
        </row>
        <row r="158">
          <cell r="A158" t="str">
            <v>300000000670</v>
          </cell>
          <cell r="B158">
            <v>300000000670</v>
          </cell>
          <cell r="C158" t="str">
            <v>Electric Genarating Set - 125 KVA</v>
          </cell>
          <cell r="D158" t="str">
            <v>PO/VAP/67</v>
          </cell>
        </row>
        <row r="159">
          <cell r="A159" t="str">
            <v>300000000671</v>
          </cell>
          <cell r="B159">
            <v>300000000671</v>
          </cell>
          <cell r="C159" t="str">
            <v>Concrete Pump 350 D</v>
          </cell>
          <cell r="D159" t="str">
            <v>PO/NPCL/72(TRF LH)</v>
          </cell>
        </row>
        <row r="160">
          <cell r="A160" t="str">
            <v>300000000671</v>
          </cell>
          <cell r="B160">
            <v>300000000671</v>
          </cell>
          <cell r="C160" t="str">
            <v>Concrete Pump 350 D</v>
          </cell>
          <cell r="D160" t="str">
            <v>PO/NPCL/72(TRF LH)</v>
          </cell>
        </row>
        <row r="161">
          <cell r="A161" t="str">
            <v>300000000671</v>
          </cell>
          <cell r="B161">
            <v>300000000671</v>
          </cell>
          <cell r="C161" t="str">
            <v>Concrete Pump 350 D</v>
          </cell>
          <cell r="D161" t="str">
            <v>PO/NPCL/72(TRF LH)</v>
          </cell>
        </row>
        <row r="162">
          <cell r="A162" t="str">
            <v>300000000671</v>
          </cell>
          <cell r="B162">
            <v>300000000671</v>
          </cell>
          <cell r="C162" t="str">
            <v>Concrete Pump 350 D</v>
          </cell>
          <cell r="D162" t="str">
            <v>PO/NPCL/72(TRF LH)</v>
          </cell>
        </row>
        <row r="163">
          <cell r="A163" t="str">
            <v>300000000672</v>
          </cell>
          <cell r="B163">
            <v>300000000672</v>
          </cell>
          <cell r="C163" t="str">
            <v>Concrete Pump 350 D</v>
          </cell>
          <cell r="D163" t="str">
            <v>PO/NPCL/28</v>
          </cell>
        </row>
        <row r="164">
          <cell r="A164" t="str">
            <v>300000000672</v>
          </cell>
          <cell r="B164">
            <v>300000000672</v>
          </cell>
          <cell r="C164" t="str">
            <v>Concrete Pump 350 D</v>
          </cell>
          <cell r="D164" t="str">
            <v>PO/NPCL/28</v>
          </cell>
        </row>
        <row r="165">
          <cell r="A165" t="str">
            <v>300000000673</v>
          </cell>
          <cell r="B165">
            <v>300000000673</v>
          </cell>
          <cell r="C165" t="str">
            <v>Air Compressor</v>
          </cell>
          <cell r="D165" t="str">
            <v>PO/NPCL/84</v>
          </cell>
        </row>
        <row r="166">
          <cell r="A166" t="str">
            <v>300000000673</v>
          </cell>
          <cell r="B166">
            <v>300000000673</v>
          </cell>
          <cell r="C166" t="str">
            <v>Air Compressor</v>
          </cell>
          <cell r="D166" t="str">
            <v>PO/NPCL/84</v>
          </cell>
        </row>
        <row r="167">
          <cell r="A167" t="str">
            <v>300000000673</v>
          </cell>
          <cell r="B167">
            <v>300000000673</v>
          </cell>
          <cell r="C167" t="str">
            <v>Air Compressor</v>
          </cell>
          <cell r="D167" t="str">
            <v>PO/NPCL/84</v>
          </cell>
        </row>
        <row r="168">
          <cell r="A168" t="str">
            <v>300000000674</v>
          </cell>
          <cell r="B168">
            <v>300000000674</v>
          </cell>
          <cell r="C168" t="str">
            <v>Batching Plant</v>
          </cell>
          <cell r="D168" t="str">
            <v>PO/NPCL/51</v>
          </cell>
        </row>
        <row r="169">
          <cell r="A169" t="str">
            <v>300000000674</v>
          </cell>
          <cell r="B169">
            <v>300000000674</v>
          </cell>
          <cell r="C169" t="str">
            <v>Batching Plant</v>
          </cell>
          <cell r="D169" t="str">
            <v>PO/NPCL/51</v>
          </cell>
        </row>
        <row r="170">
          <cell r="A170" t="str">
            <v>300000000694</v>
          </cell>
          <cell r="B170">
            <v>300000000694</v>
          </cell>
          <cell r="C170" t="str">
            <v>Walk Behind Tandem Roller</v>
          </cell>
          <cell r="D170" t="str">
            <v>PO/VAP/90</v>
          </cell>
        </row>
        <row r="171">
          <cell r="A171" t="str">
            <v>300000000694</v>
          </cell>
          <cell r="B171">
            <v>300000000694</v>
          </cell>
          <cell r="C171" t="str">
            <v>Walk Behind Tandem Roller</v>
          </cell>
          <cell r="D171" t="str">
            <v>PO/VAP/90</v>
          </cell>
        </row>
        <row r="172">
          <cell r="A172" t="str">
            <v>300000000695</v>
          </cell>
          <cell r="B172">
            <v>300000000695</v>
          </cell>
          <cell r="C172" t="str">
            <v>Air Compressor</v>
          </cell>
          <cell r="D172" t="str">
            <v>PO/VAP/86</v>
          </cell>
        </row>
        <row r="173">
          <cell r="A173" t="str">
            <v>300000000695</v>
          </cell>
          <cell r="B173">
            <v>300000000695</v>
          </cell>
          <cell r="C173" t="str">
            <v>Air Compressor</v>
          </cell>
          <cell r="D173" t="str">
            <v>PO/VAP/86</v>
          </cell>
        </row>
        <row r="174">
          <cell r="A174" t="str">
            <v>300000000701</v>
          </cell>
          <cell r="B174">
            <v>300000000701</v>
          </cell>
          <cell r="C174" t="str">
            <v>Electric Genarating Set - 62.5 KVA</v>
          </cell>
          <cell r="D174" t="str">
            <v>PO/HOSKOTE/045</v>
          </cell>
        </row>
        <row r="175">
          <cell r="A175" t="str">
            <v>300000000701</v>
          </cell>
          <cell r="B175">
            <v>300000000701</v>
          </cell>
          <cell r="C175" t="str">
            <v>Electric Genarating Set - 62.5 KVA</v>
          </cell>
          <cell r="D175" t="str">
            <v>PO/HOSKOTE/045</v>
          </cell>
        </row>
        <row r="176">
          <cell r="A176" t="str">
            <v>300000000702</v>
          </cell>
          <cell r="B176">
            <v>300000000702</v>
          </cell>
          <cell r="C176" t="str">
            <v>Electric Genarating Set - 40 KVA</v>
          </cell>
          <cell r="D176" t="str">
            <v>PO/L.HILLS/25A</v>
          </cell>
        </row>
        <row r="177">
          <cell r="A177" t="str">
            <v>300000000702</v>
          </cell>
          <cell r="B177">
            <v>300000000702</v>
          </cell>
          <cell r="C177" t="str">
            <v>Electric Genarating Set - 40 KVA</v>
          </cell>
          <cell r="D177" t="str">
            <v>PO/L.HILLS/25A</v>
          </cell>
        </row>
        <row r="178">
          <cell r="A178" t="str">
            <v>300100000008</v>
          </cell>
          <cell r="B178">
            <v>300100000008</v>
          </cell>
          <cell r="C178" t="str">
            <v>Lighting Towers</v>
          </cell>
          <cell r="D178" t="str">
            <v>PO/L.HILLS/34 IMP</v>
          </cell>
        </row>
        <row r="179">
          <cell r="A179" t="str">
            <v>300100000008</v>
          </cell>
          <cell r="B179">
            <v>300100000008</v>
          </cell>
          <cell r="C179" t="str">
            <v>Lighting Towers</v>
          </cell>
          <cell r="D179" t="str">
            <v>PO/L.HILLS/34 IMP</v>
          </cell>
        </row>
        <row r="180">
          <cell r="A180" t="str">
            <v>300100000008</v>
          </cell>
          <cell r="B180">
            <v>300100000008</v>
          </cell>
          <cell r="C180" t="str">
            <v>Lighting Towers</v>
          </cell>
          <cell r="D180" t="str">
            <v>PO/L.HILLS/34 IMP</v>
          </cell>
        </row>
        <row r="181">
          <cell r="A181" t="str">
            <v>300100000008</v>
          </cell>
          <cell r="B181">
            <v>300100000008</v>
          </cell>
          <cell r="C181" t="str">
            <v>Lighting Towers</v>
          </cell>
          <cell r="D181" t="str">
            <v>PO/L.HILLS/34 IMP</v>
          </cell>
        </row>
        <row r="182">
          <cell r="A182" t="str">
            <v>300100000009</v>
          </cell>
          <cell r="B182">
            <v>300100000009</v>
          </cell>
          <cell r="C182" t="str">
            <v>Lighting Towers</v>
          </cell>
          <cell r="D182" t="str">
            <v>PO/L.HILLS/34 IMP</v>
          </cell>
        </row>
        <row r="183">
          <cell r="A183" t="str">
            <v>300100000009</v>
          </cell>
          <cell r="B183">
            <v>300100000009</v>
          </cell>
          <cell r="C183" t="str">
            <v>Lighting Towers</v>
          </cell>
          <cell r="D183" t="str">
            <v>PO/L.HILLS/34 IMP</v>
          </cell>
        </row>
        <row r="184">
          <cell r="A184" t="str">
            <v>300100000009</v>
          </cell>
          <cell r="B184">
            <v>300100000009</v>
          </cell>
          <cell r="C184" t="str">
            <v>Lighting Towers</v>
          </cell>
          <cell r="D184" t="str">
            <v>PO/L.HILLS/34 IMP</v>
          </cell>
        </row>
        <row r="185">
          <cell r="A185" t="str">
            <v>300100000010</v>
          </cell>
          <cell r="B185">
            <v>300100000010</v>
          </cell>
          <cell r="C185" t="str">
            <v>Lighting Towers</v>
          </cell>
          <cell r="D185" t="str">
            <v>PO/L.HILLS/34 IMP</v>
          </cell>
        </row>
        <row r="186">
          <cell r="A186" t="str">
            <v>300100000010</v>
          </cell>
          <cell r="B186">
            <v>300100000010</v>
          </cell>
          <cell r="C186" t="str">
            <v>Lighting Towers</v>
          </cell>
          <cell r="D186" t="str">
            <v>PO/L.HILLS/34 IMP</v>
          </cell>
        </row>
        <row r="187">
          <cell r="A187" t="str">
            <v>300100000010</v>
          </cell>
          <cell r="B187">
            <v>300100000010</v>
          </cell>
          <cell r="C187" t="str">
            <v>Lighting Towers</v>
          </cell>
          <cell r="D187" t="str">
            <v>PO/L.HILLS/34 IMP</v>
          </cell>
        </row>
        <row r="188">
          <cell r="A188" t="str">
            <v>300100000011</v>
          </cell>
          <cell r="B188">
            <v>300100000011</v>
          </cell>
          <cell r="C188" t="str">
            <v>Lighting Towers</v>
          </cell>
          <cell r="D188" t="str">
            <v>PO/L.HILLS/34 IMP</v>
          </cell>
        </row>
        <row r="189">
          <cell r="A189" t="str">
            <v>300100000011</v>
          </cell>
          <cell r="B189">
            <v>300100000011</v>
          </cell>
          <cell r="C189" t="str">
            <v>Lighting Towers</v>
          </cell>
          <cell r="D189" t="str">
            <v>PO/L.HILLS/34 IMP</v>
          </cell>
        </row>
        <row r="190">
          <cell r="A190" t="str">
            <v>300100000011</v>
          </cell>
          <cell r="B190">
            <v>300100000011</v>
          </cell>
          <cell r="C190" t="str">
            <v>Lighting Towers</v>
          </cell>
          <cell r="D190" t="str">
            <v>PO/L.HILLS/34 IMP</v>
          </cell>
        </row>
        <row r="191">
          <cell r="A191" t="str">
            <v>300100000012</v>
          </cell>
          <cell r="B191">
            <v>300100000012</v>
          </cell>
          <cell r="C191" t="str">
            <v>Lighting Towers</v>
          </cell>
          <cell r="D191" t="str">
            <v>PO/L.HILLS/34 IMP</v>
          </cell>
        </row>
        <row r="192">
          <cell r="A192" t="str">
            <v>300100000012</v>
          </cell>
          <cell r="B192">
            <v>300100000012</v>
          </cell>
          <cell r="C192" t="str">
            <v>Lighting Towers</v>
          </cell>
          <cell r="D192" t="str">
            <v>PO/L.HILLS/34 IMP</v>
          </cell>
        </row>
        <row r="193">
          <cell r="A193" t="str">
            <v>300100000012</v>
          </cell>
          <cell r="B193">
            <v>300100000012</v>
          </cell>
          <cell r="C193" t="str">
            <v>Lighting Towers</v>
          </cell>
          <cell r="D193" t="str">
            <v>PO/L.HILLS/34 IMP</v>
          </cell>
        </row>
        <row r="194">
          <cell r="A194" t="str">
            <v>300100000013</v>
          </cell>
          <cell r="B194">
            <v>300100000013</v>
          </cell>
          <cell r="C194" t="str">
            <v>Lighting Towers</v>
          </cell>
          <cell r="D194" t="str">
            <v>PO/L.HILLS/34 IMP</v>
          </cell>
        </row>
        <row r="195">
          <cell r="A195" t="str">
            <v>300100000013</v>
          </cell>
          <cell r="B195">
            <v>300100000013</v>
          </cell>
          <cell r="C195" t="str">
            <v>Lighting Towers</v>
          </cell>
          <cell r="D195" t="str">
            <v>PO/L.HILLS/34 IMP</v>
          </cell>
        </row>
        <row r="196">
          <cell r="A196" t="str">
            <v>300100000013</v>
          </cell>
          <cell r="B196">
            <v>300100000013</v>
          </cell>
          <cell r="C196" t="str">
            <v>Lighting Towers</v>
          </cell>
          <cell r="D196" t="str">
            <v>PO/L.HILLS/34 IMP</v>
          </cell>
        </row>
        <row r="197">
          <cell r="A197" t="str">
            <v>300100000014</v>
          </cell>
          <cell r="B197">
            <v>300100000014</v>
          </cell>
          <cell r="C197" t="str">
            <v>Lighting Towers</v>
          </cell>
          <cell r="D197" t="str">
            <v>PO/L.HILLS/34 IMP</v>
          </cell>
        </row>
        <row r="198">
          <cell r="A198" t="str">
            <v>300100000014</v>
          </cell>
          <cell r="B198">
            <v>300100000014</v>
          </cell>
          <cell r="C198" t="str">
            <v>Lighting Towers</v>
          </cell>
          <cell r="D198" t="str">
            <v>PO/L.HILLS/34 IMP</v>
          </cell>
        </row>
        <row r="199">
          <cell r="A199" t="str">
            <v>300100000014</v>
          </cell>
          <cell r="B199">
            <v>300100000014</v>
          </cell>
          <cell r="C199" t="str">
            <v>Lighting Towers</v>
          </cell>
          <cell r="D199" t="str">
            <v>PO/L.HILLS/34 IMP</v>
          </cell>
        </row>
        <row r="200">
          <cell r="A200" t="str">
            <v>300100000015</v>
          </cell>
          <cell r="B200">
            <v>300100000015</v>
          </cell>
          <cell r="C200" t="str">
            <v>Lighting Towers</v>
          </cell>
          <cell r="D200" t="str">
            <v>PO/L.HILLS/34 IMP</v>
          </cell>
        </row>
        <row r="201">
          <cell r="A201" t="str">
            <v>300100000015</v>
          </cell>
          <cell r="B201">
            <v>300100000015</v>
          </cell>
          <cell r="C201" t="str">
            <v>Lighting Towers</v>
          </cell>
          <cell r="D201" t="str">
            <v>PO/L.HILLS/34 IMP</v>
          </cell>
        </row>
        <row r="202">
          <cell r="A202" t="str">
            <v>300100000015</v>
          </cell>
          <cell r="B202">
            <v>300100000015</v>
          </cell>
          <cell r="C202" t="str">
            <v>Lighting Towers</v>
          </cell>
          <cell r="D202" t="str">
            <v>PO/L.HILLS/34 IMP</v>
          </cell>
        </row>
        <row r="203">
          <cell r="A203" t="str">
            <v>300100000016</v>
          </cell>
          <cell r="B203">
            <v>300100000016</v>
          </cell>
          <cell r="C203" t="str">
            <v>Lighting Towers</v>
          </cell>
          <cell r="D203" t="str">
            <v>PO/L.HILLS/34 IMP</v>
          </cell>
        </row>
        <row r="204">
          <cell r="A204" t="str">
            <v>300100000016</v>
          </cell>
          <cell r="B204">
            <v>300100000016</v>
          </cell>
          <cell r="C204" t="str">
            <v>Lighting Towers</v>
          </cell>
          <cell r="D204" t="str">
            <v>PO/L.HILLS/34 IMP</v>
          </cell>
        </row>
        <row r="205">
          <cell r="A205" t="str">
            <v>300100000016</v>
          </cell>
          <cell r="B205">
            <v>300100000016</v>
          </cell>
          <cell r="C205" t="str">
            <v>Lighting Towers</v>
          </cell>
          <cell r="D205" t="str">
            <v>PO/L.HILLS/34 IMP</v>
          </cell>
        </row>
        <row r="206">
          <cell r="A206" t="str">
            <v>300100000017</v>
          </cell>
          <cell r="B206">
            <v>300100000017</v>
          </cell>
          <cell r="C206" t="str">
            <v>Lighting Towers</v>
          </cell>
          <cell r="D206" t="str">
            <v>PO/L.HILLS/34 IMP</v>
          </cell>
        </row>
        <row r="207">
          <cell r="A207" t="str">
            <v>300100000017</v>
          </cell>
          <cell r="B207">
            <v>300100000017</v>
          </cell>
          <cell r="C207" t="str">
            <v>Lighting Towers</v>
          </cell>
          <cell r="D207" t="str">
            <v>PO/L.HILLS/34 IMP</v>
          </cell>
        </row>
        <row r="208">
          <cell r="A208" t="str">
            <v>300100000017</v>
          </cell>
          <cell r="B208">
            <v>300100000017</v>
          </cell>
          <cell r="C208" t="str">
            <v>Lighting Towers</v>
          </cell>
          <cell r="D208" t="str">
            <v>PO/L.HILLS/34 IMP</v>
          </cell>
        </row>
        <row r="209">
          <cell r="A209" t="str">
            <v>300100000018</v>
          </cell>
          <cell r="B209">
            <v>300100000018</v>
          </cell>
          <cell r="C209" t="str">
            <v>Lighting Towers</v>
          </cell>
          <cell r="D209" t="str">
            <v>PO/L.HILLS/34 IMP</v>
          </cell>
        </row>
        <row r="210">
          <cell r="A210" t="str">
            <v>300100000018</v>
          </cell>
          <cell r="B210">
            <v>300100000018</v>
          </cell>
          <cell r="C210" t="str">
            <v>Lighting Towers</v>
          </cell>
          <cell r="D210" t="str">
            <v>PO/L.HILLS/34 IMP</v>
          </cell>
        </row>
        <row r="211">
          <cell r="A211" t="str">
            <v>300100000018</v>
          </cell>
          <cell r="B211">
            <v>300100000018</v>
          </cell>
          <cell r="C211" t="str">
            <v>Lighting Towers</v>
          </cell>
          <cell r="D211" t="str">
            <v>PO/L.HILLS/34 IMP</v>
          </cell>
        </row>
        <row r="212">
          <cell r="A212" t="str">
            <v>300100000019</v>
          </cell>
          <cell r="B212">
            <v>300100000019</v>
          </cell>
          <cell r="C212" t="str">
            <v>Lighting Towers</v>
          </cell>
          <cell r="D212" t="str">
            <v>PO/L.HILLS/34 IMP</v>
          </cell>
        </row>
        <row r="213">
          <cell r="A213" t="str">
            <v>300100000019</v>
          </cell>
          <cell r="B213">
            <v>300100000019</v>
          </cell>
          <cell r="C213" t="str">
            <v>Lighting Towers</v>
          </cell>
          <cell r="D213" t="str">
            <v>PO/L.HILLS/34 IMP</v>
          </cell>
        </row>
        <row r="214">
          <cell r="A214" t="str">
            <v>300100000019</v>
          </cell>
          <cell r="B214">
            <v>300100000019</v>
          </cell>
          <cell r="C214" t="str">
            <v>Lighting Towers</v>
          </cell>
          <cell r="D214" t="str">
            <v>PO/L.HILLS/34 IMP</v>
          </cell>
        </row>
        <row r="215">
          <cell r="A215" t="str">
            <v>300100000020</v>
          </cell>
          <cell r="B215">
            <v>300100000020</v>
          </cell>
          <cell r="C215" t="str">
            <v>Lighting Towers</v>
          </cell>
          <cell r="D215" t="str">
            <v>PO/L.HILLS/34 IMP</v>
          </cell>
        </row>
        <row r="216">
          <cell r="A216" t="str">
            <v>300100000020</v>
          </cell>
          <cell r="B216">
            <v>300100000020</v>
          </cell>
          <cell r="C216" t="str">
            <v>Lighting Towers</v>
          </cell>
          <cell r="D216" t="str">
            <v>PO/L.HILLS/34 IMP</v>
          </cell>
        </row>
        <row r="217">
          <cell r="A217" t="str">
            <v>300100000020</v>
          </cell>
          <cell r="B217">
            <v>300100000020</v>
          </cell>
          <cell r="C217" t="str">
            <v>Lighting Towers</v>
          </cell>
          <cell r="D217" t="str">
            <v>PO/L.HILLS/34 IMP</v>
          </cell>
        </row>
        <row r="218">
          <cell r="A218" t="str">
            <v>300100000021</v>
          </cell>
          <cell r="B218">
            <v>300100000021</v>
          </cell>
          <cell r="C218" t="str">
            <v>Lighting Towers</v>
          </cell>
          <cell r="D218" t="str">
            <v>PO/L.HILLS/34 IMP</v>
          </cell>
        </row>
        <row r="219">
          <cell r="A219" t="str">
            <v>300100000021</v>
          </cell>
          <cell r="B219">
            <v>300100000021</v>
          </cell>
          <cell r="C219" t="str">
            <v>Lighting Towers</v>
          </cell>
          <cell r="D219" t="str">
            <v>PO/L.HILLS/34 IMP</v>
          </cell>
        </row>
        <row r="220">
          <cell r="A220" t="str">
            <v>300100000021</v>
          </cell>
          <cell r="B220">
            <v>300100000021</v>
          </cell>
          <cell r="C220" t="str">
            <v>Lighting Towers</v>
          </cell>
          <cell r="D220" t="str">
            <v>PO/L.HILLS/34 IMP</v>
          </cell>
        </row>
        <row r="221">
          <cell r="A221" t="str">
            <v>300100000022</v>
          </cell>
          <cell r="B221">
            <v>300100000022</v>
          </cell>
          <cell r="C221" t="str">
            <v>Lighting Towers</v>
          </cell>
          <cell r="D221" t="str">
            <v>PO/L.HILLS/34 IMP</v>
          </cell>
        </row>
        <row r="222">
          <cell r="A222" t="str">
            <v>300100000022</v>
          </cell>
          <cell r="B222">
            <v>300100000022</v>
          </cell>
          <cell r="C222" t="str">
            <v>Lighting Towers</v>
          </cell>
          <cell r="D222" t="str">
            <v>PO/L.HILLS/34 IMP</v>
          </cell>
        </row>
        <row r="223">
          <cell r="A223" t="str">
            <v>300100000022</v>
          </cell>
          <cell r="B223">
            <v>300100000022</v>
          </cell>
          <cell r="C223" t="str">
            <v>Lighting Towers</v>
          </cell>
          <cell r="D223" t="str">
            <v>PO/L.HILLS/34 IMP</v>
          </cell>
        </row>
        <row r="224">
          <cell r="A224" t="str">
            <v>300100000023</v>
          </cell>
          <cell r="B224">
            <v>300100000023</v>
          </cell>
          <cell r="C224" t="str">
            <v>Lighting Towers</v>
          </cell>
          <cell r="D224" t="str">
            <v>PO/L.HILLS/34 IMP</v>
          </cell>
        </row>
        <row r="225">
          <cell r="A225" t="str">
            <v>300100000023</v>
          </cell>
          <cell r="B225">
            <v>300100000023</v>
          </cell>
          <cell r="C225" t="str">
            <v>Lighting Towers</v>
          </cell>
          <cell r="D225" t="str">
            <v>PO/L.HILLS/34 IMP</v>
          </cell>
        </row>
        <row r="226">
          <cell r="A226" t="str">
            <v>300100000023</v>
          </cell>
          <cell r="B226">
            <v>300100000023</v>
          </cell>
          <cell r="C226" t="str">
            <v>Lighting Towers</v>
          </cell>
          <cell r="D226" t="str">
            <v>PO/L.HILLS/34 IMP</v>
          </cell>
        </row>
        <row r="227">
          <cell r="A227" t="str">
            <v>300100000024</v>
          </cell>
          <cell r="B227">
            <v>300100000024</v>
          </cell>
          <cell r="C227" t="str">
            <v>Lighting Towers</v>
          </cell>
          <cell r="D227" t="str">
            <v>PO/L.HILLS/34 IMP</v>
          </cell>
        </row>
        <row r="228">
          <cell r="A228" t="str">
            <v>300100000024</v>
          </cell>
          <cell r="B228">
            <v>300100000024</v>
          </cell>
          <cell r="C228" t="str">
            <v>Lighting Towers</v>
          </cell>
          <cell r="D228" t="str">
            <v>PO/L.HILLS/34 IMP</v>
          </cell>
        </row>
        <row r="229">
          <cell r="A229" t="str">
            <v>300100000024</v>
          </cell>
          <cell r="B229">
            <v>300100000024</v>
          </cell>
          <cell r="C229" t="str">
            <v>Lighting Towers</v>
          </cell>
          <cell r="D229" t="str">
            <v>PO/L.HILLS/34 IMP</v>
          </cell>
        </row>
        <row r="230">
          <cell r="A230" t="str">
            <v>300100000025</v>
          </cell>
          <cell r="B230">
            <v>300100000025</v>
          </cell>
          <cell r="C230" t="str">
            <v>Lighting Towers</v>
          </cell>
          <cell r="D230" t="str">
            <v>PO/L.HILLS/34 IMP</v>
          </cell>
        </row>
        <row r="231">
          <cell r="A231" t="str">
            <v>300100000025</v>
          </cell>
          <cell r="B231">
            <v>300100000025</v>
          </cell>
          <cell r="C231" t="str">
            <v>Lighting Towers</v>
          </cell>
          <cell r="D231" t="str">
            <v>PO/L.HILLS/34 IMP</v>
          </cell>
        </row>
        <row r="232">
          <cell r="A232" t="str">
            <v>300100000025</v>
          </cell>
          <cell r="B232">
            <v>300100000025</v>
          </cell>
          <cell r="C232" t="str">
            <v>Lighting Towers</v>
          </cell>
          <cell r="D232" t="str">
            <v>PO/L.HILLS/34 IMP</v>
          </cell>
        </row>
        <row r="233">
          <cell r="A233" t="str">
            <v>300100000026</v>
          </cell>
          <cell r="B233">
            <v>300100000026</v>
          </cell>
          <cell r="C233" t="str">
            <v>Lighting Towers</v>
          </cell>
          <cell r="D233" t="str">
            <v>PO/L.HILLS/34 IMP</v>
          </cell>
        </row>
        <row r="234">
          <cell r="A234" t="str">
            <v>300100000026</v>
          </cell>
          <cell r="B234">
            <v>300100000026</v>
          </cell>
          <cell r="C234" t="str">
            <v>Lighting Towers</v>
          </cell>
          <cell r="D234" t="str">
            <v>PO/L.HILLS/34 IMP</v>
          </cell>
        </row>
        <row r="235">
          <cell r="A235" t="str">
            <v>300100000026</v>
          </cell>
          <cell r="B235">
            <v>300100000026</v>
          </cell>
          <cell r="C235" t="str">
            <v>Lighting Towers</v>
          </cell>
          <cell r="D235" t="str">
            <v>PO/L.HILLS/34 IMP</v>
          </cell>
        </row>
        <row r="236">
          <cell r="A236" t="str">
            <v>300100000027</v>
          </cell>
          <cell r="B236">
            <v>300100000027</v>
          </cell>
          <cell r="C236" t="str">
            <v>Lighting Towers</v>
          </cell>
          <cell r="D236" t="str">
            <v>PO/L.HILLS/34 IMP</v>
          </cell>
        </row>
        <row r="237">
          <cell r="A237" t="str">
            <v>300100000027</v>
          </cell>
          <cell r="B237">
            <v>300100000027</v>
          </cell>
          <cell r="C237" t="str">
            <v>Lighting Towers</v>
          </cell>
          <cell r="D237" t="str">
            <v>PO/L.HILLS/34 IMP</v>
          </cell>
        </row>
        <row r="238">
          <cell r="A238" t="str">
            <v>300100000027</v>
          </cell>
          <cell r="B238">
            <v>300100000027</v>
          </cell>
          <cell r="C238" t="str">
            <v>Lighting Towers</v>
          </cell>
          <cell r="D238" t="str">
            <v>PO/L.HILLS/34 IMP</v>
          </cell>
        </row>
        <row r="239">
          <cell r="A239" t="str">
            <v>300100000028</v>
          </cell>
          <cell r="B239">
            <v>300100000028</v>
          </cell>
          <cell r="C239" t="str">
            <v>Lighting Towers</v>
          </cell>
          <cell r="D239" t="str">
            <v>PO/L.HILLS/34 IMP</v>
          </cell>
        </row>
        <row r="240">
          <cell r="A240" t="str">
            <v>300100000028</v>
          </cell>
          <cell r="B240">
            <v>300100000028</v>
          </cell>
          <cell r="C240" t="str">
            <v>Lighting Towers</v>
          </cell>
          <cell r="D240" t="str">
            <v>PO/L.HILLS/34 IMP</v>
          </cell>
        </row>
        <row r="241">
          <cell r="A241" t="str">
            <v>300100000028</v>
          </cell>
          <cell r="B241">
            <v>300100000028</v>
          </cell>
          <cell r="C241" t="str">
            <v>Lighting Towers</v>
          </cell>
          <cell r="D241" t="str">
            <v>PO/L.HILLS/34 IMP</v>
          </cell>
        </row>
        <row r="242">
          <cell r="A242" t="str">
            <v>300100000029</v>
          </cell>
          <cell r="B242">
            <v>300100000029</v>
          </cell>
          <cell r="C242" t="str">
            <v>Lighting Towers</v>
          </cell>
          <cell r="D242" t="str">
            <v>PO/L.HILLS/34 IMP</v>
          </cell>
        </row>
        <row r="243">
          <cell r="A243" t="str">
            <v>300100000029</v>
          </cell>
          <cell r="B243">
            <v>300100000029</v>
          </cell>
          <cell r="C243" t="str">
            <v>Lighting Towers</v>
          </cell>
          <cell r="D243" t="str">
            <v>PO/L.HILLS/34 IMP</v>
          </cell>
        </row>
        <row r="244">
          <cell r="A244" t="str">
            <v>300100000029</v>
          </cell>
          <cell r="B244">
            <v>300100000029</v>
          </cell>
          <cell r="C244" t="str">
            <v>Lighting Towers</v>
          </cell>
          <cell r="D244" t="str">
            <v>PO/L.HILLS/34 IMP</v>
          </cell>
        </row>
        <row r="245">
          <cell r="A245" t="str">
            <v>300100000030</v>
          </cell>
          <cell r="B245">
            <v>300100000030</v>
          </cell>
          <cell r="C245" t="str">
            <v>Lighting Towers</v>
          </cell>
          <cell r="D245" t="str">
            <v>PO/L.HILLS/34 IMP</v>
          </cell>
        </row>
        <row r="246">
          <cell r="A246" t="str">
            <v>300100000030</v>
          </cell>
          <cell r="B246">
            <v>300100000030</v>
          </cell>
          <cell r="C246" t="str">
            <v>Lighting Towers</v>
          </cell>
          <cell r="D246" t="str">
            <v>PO/L.HILLS/34 IMP</v>
          </cell>
        </row>
        <row r="247">
          <cell r="A247" t="str">
            <v>300100000030</v>
          </cell>
          <cell r="B247">
            <v>300100000030</v>
          </cell>
          <cell r="C247" t="str">
            <v>Lighting Towers</v>
          </cell>
          <cell r="D247" t="str">
            <v>PO/L.HILLS/34 IMP</v>
          </cell>
        </row>
        <row r="248">
          <cell r="A248" t="str">
            <v>300100000031</v>
          </cell>
          <cell r="B248">
            <v>300100000031</v>
          </cell>
          <cell r="C248" t="str">
            <v>Lighting Towers</v>
          </cell>
          <cell r="D248" t="str">
            <v>PO/L.HILLS/34 IMP</v>
          </cell>
        </row>
        <row r="249">
          <cell r="A249" t="str">
            <v>300100000031</v>
          </cell>
          <cell r="B249">
            <v>300100000031</v>
          </cell>
          <cell r="C249" t="str">
            <v>Lighting Towers</v>
          </cell>
          <cell r="D249" t="str">
            <v>PO/L.HILLS/34 IMP</v>
          </cell>
        </row>
        <row r="250">
          <cell r="A250" t="str">
            <v>300100000031</v>
          </cell>
          <cell r="B250">
            <v>300100000031</v>
          </cell>
          <cell r="C250" t="str">
            <v>Lighting Towers</v>
          </cell>
          <cell r="D250" t="str">
            <v>PO/L.HILLS/34 IMP</v>
          </cell>
        </row>
        <row r="251">
          <cell r="A251" t="str">
            <v>300100000032</v>
          </cell>
          <cell r="B251">
            <v>300100000032</v>
          </cell>
          <cell r="C251" t="str">
            <v>Lighting Towers</v>
          </cell>
          <cell r="D251" t="str">
            <v>PO/L.HILLS/34 IMP</v>
          </cell>
        </row>
        <row r="252">
          <cell r="A252" t="str">
            <v>300100000032</v>
          </cell>
          <cell r="B252">
            <v>300100000032</v>
          </cell>
          <cell r="C252" t="str">
            <v>Lighting Towers</v>
          </cell>
          <cell r="D252" t="str">
            <v>PO/L.HILLS/34 IMP</v>
          </cell>
        </row>
        <row r="253">
          <cell r="A253" t="str">
            <v>300100000032</v>
          </cell>
          <cell r="B253">
            <v>300100000032</v>
          </cell>
          <cell r="C253" t="str">
            <v>Lighting Towers</v>
          </cell>
          <cell r="D253" t="str">
            <v>PO/L.HILLS/34 IMP</v>
          </cell>
        </row>
        <row r="254">
          <cell r="A254" t="str">
            <v>300100000033</v>
          </cell>
          <cell r="B254">
            <v>300100000033</v>
          </cell>
          <cell r="C254" t="str">
            <v>Lighting Towers</v>
          </cell>
          <cell r="D254" t="str">
            <v>PO/L.HILLS/34 IMP</v>
          </cell>
        </row>
        <row r="255">
          <cell r="A255" t="str">
            <v>300100000033</v>
          </cell>
          <cell r="B255">
            <v>300100000033</v>
          </cell>
          <cell r="C255" t="str">
            <v>Lighting Towers</v>
          </cell>
          <cell r="D255" t="str">
            <v>PO/L.HILLS/34 IMP</v>
          </cell>
        </row>
        <row r="256">
          <cell r="A256" t="str">
            <v>300100000033</v>
          </cell>
          <cell r="B256">
            <v>300100000033</v>
          </cell>
          <cell r="C256" t="str">
            <v>Lighting Towers</v>
          </cell>
          <cell r="D256" t="str">
            <v>PO/L.HILLS/34 IMP</v>
          </cell>
        </row>
        <row r="257">
          <cell r="A257" t="str">
            <v>300100000034</v>
          </cell>
          <cell r="B257">
            <v>300100000034</v>
          </cell>
          <cell r="C257" t="str">
            <v>Lighting Towers</v>
          </cell>
          <cell r="D257" t="str">
            <v>PO/L.HILLS/34 IMP</v>
          </cell>
        </row>
        <row r="258">
          <cell r="A258" t="str">
            <v>300100000034</v>
          </cell>
          <cell r="B258">
            <v>300100000034</v>
          </cell>
          <cell r="C258" t="str">
            <v>Lighting Towers</v>
          </cell>
          <cell r="D258" t="str">
            <v>PO/L.HILLS/34 IMP</v>
          </cell>
        </row>
        <row r="259">
          <cell r="A259" t="str">
            <v>300100000034</v>
          </cell>
          <cell r="B259">
            <v>300100000034</v>
          </cell>
          <cell r="C259" t="str">
            <v>Lighting Towers</v>
          </cell>
          <cell r="D259" t="str">
            <v>PO/L.HILLS/34 IMP</v>
          </cell>
        </row>
        <row r="260">
          <cell r="A260" t="str">
            <v>300100000035</v>
          </cell>
          <cell r="B260">
            <v>300100000035</v>
          </cell>
          <cell r="C260" t="str">
            <v>Lighting Towers</v>
          </cell>
          <cell r="D260" t="str">
            <v>PO/L.HILLS/34 IMP</v>
          </cell>
        </row>
        <row r="261">
          <cell r="A261" t="str">
            <v>300100000035</v>
          </cell>
          <cell r="B261">
            <v>300100000035</v>
          </cell>
          <cell r="C261" t="str">
            <v>Lighting Towers</v>
          </cell>
          <cell r="D261" t="str">
            <v>PO/L.HILLS/34 IMP</v>
          </cell>
        </row>
        <row r="262">
          <cell r="A262" t="str">
            <v>300100000035</v>
          </cell>
          <cell r="B262">
            <v>300100000035</v>
          </cell>
          <cell r="C262" t="str">
            <v>Lighting Towers</v>
          </cell>
          <cell r="D262" t="str">
            <v>PO/L.HILLS/34 IMP</v>
          </cell>
        </row>
        <row r="263">
          <cell r="A263" t="str">
            <v>300100000036</v>
          </cell>
          <cell r="B263">
            <v>300100000036</v>
          </cell>
          <cell r="C263" t="str">
            <v>Lighting Towers</v>
          </cell>
          <cell r="D263" t="str">
            <v>PO/L.HILLS/34 IMP</v>
          </cell>
        </row>
        <row r="264">
          <cell r="A264" t="str">
            <v>300100000036</v>
          </cell>
          <cell r="B264">
            <v>300100000036</v>
          </cell>
          <cell r="C264" t="str">
            <v>Lighting Towers</v>
          </cell>
          <cell r="D264" t="str">
            <v>PO/L.HILLS/34 IMP</v>
          </cell>
        </row>
        <row r="265">
          <cell r="A265" t="str">
            <v>300100000036</v>
          </cell>
          <cell r="B265">
            <v>300100000036</v>
          </cell>
          <cell r="C265" t="str">
            <v>Lighting Towers</v>
          </cell>
          <cell r="D265" t="str">
            <v>PO/L.HILLS/34 IMP</v>
          </cell>
        </row>
        <row r="266">
          <cell r="A266" t="str">
            <v>300100000037</v>
          </cell>
          <cell r="B266">
            <v>300100000037</v>
          </cell>
          <cell r="C266" t="str">
            <v>Lighting Towers</v>
          </cell>
          <cell r="D266" t="str">
            <v>PO/L.HILLS/34 IMP</v>
          </cell>
        </row>
        <row r="267">
          <cell r="A267" t="str">
            <v>300100000037</v>
          </cell>
          <cell r="B267">
            <v>300100000037</v>
          </cell>
          <cell r="C267" t="str">
            <v>Lighting Towers</v>
          </cell>
          <cell r="D267" t="str">
            <v>PO/L.HILLS/34 IMP</v>
          </cell>
        </row>
        <row r="268">
          <cell r="A268" t="str">
            <v>300100000037</v>
          </cell>
          <cell r="B268">
            <v>300100000037</v>
          </cell>
          <cell r="C268" t="str">
            <v>Lighting Towers</v>
          </cell>
          <cell r="D268" t="str">
            <v>PO/L.HILLS/34 IMP</v>
          </cell>
        </row>
        <row r="269">
          <cell r="A269" t="str">
            <v>300100000038</v>
          </cell>
          <cell r="B269">
            <v>300100000038</v>
          </cell>
          <cell r="C269" t="str">
            <v>Lighting Towers</v>
          </cell>
          <cell r="D269" t="str">
            <v>PO/L.HILLS/34 IMP</v>
          </cell>
        </row>
        <row r="270">
          <cell r="A270" t="str">
            <v>300100000038</v>
          </cell>
          <cell r="B270">
            <v>300100000038</v>
          </cell>
          <cell r="C270" t="str">
            <v>Lighting Towers</v>
          </cell>
          <cell r="D270" t="str">
            <v>PO/L.HILLS/34 IMP</v>
          </cell>
        </row>
        <row r="271">
          <cell r="A271" t="str">
            <v>300100000038</v>
          </cell>
          <cell r="B271">
            <v>300100000038</v>
          </cell>
          <cell r="C271" t="str">
            <v>Lighting Towers</v>
          </cell>
          <cell r="D271" t="str">
            <v>PO/L.HILLS/34 IMP</v>
          </cell>
        </row>
        <row r="272">
          <cell r="A272" t="str">
            <v>300100000039</v>
          </cell>
          <cell r="B272">
            <v>300100000039</v>
          </cell>
          <cell r="C272" t="str">
            <v>Lighting Towers</v>
          </cell>
          <cell r="D272" t="str">
            <v>PO/L.HILLS/34 IMP</v>
          </cell>
        </row>
        <row r="273">
          <cell r="A273" t="str">
            <v>300100000039</v>
          </cell>
          <cell r="B273">
            <v>300100000039</v>
          </cell>
          <cell r="C273" t="str">
            <v>Lighting Towers</v>
          </cell>
          <cell r="D273" t="str">
            <v>PO/L.HILLS/34 IMP</v>
          </cell>
        </row>
        <row r="274">
          <cell r="A274" t="str">
            <v>300100000039</v>
          </cell>
          <cell r="B274">
            <v>300100000039</v>
          </cell>
          <cell r="C274" t="str">
            <v>Lighting Towers</v>
          </cell>
          <cell r="D274" t="str">
            <v>PO/L.HILLS/34 IMP</v>
          </cell>
        </row>
        <row r="275">
          <cell r="A275" t="str">
            <v>300100000072</v>
          </cell>
          <cell r="B275">
            <v>300100000072</v>
          </cell>
          <cell r="C275" t="str">
            <v>Electronic Sensor Paver</v>
          </cell>
          <cell r="D275" t="str">
            <v>PO/EW12/002</v>
          </cell>
        </row>
        <row r="276">
          <cell r="A276" t="str">
            <v>300100000073</v>
          </cell>
          <cell r="B276">
            <v>300100000073</v>
          </cell>
          <cell r="C276" t="str">
            <v>Pnematic Tyre Roller</v>
          </cell>
          <cell r="D276" t="str">
            <v>PO/EW-12/006</v>
          </cell>
        </row>
        <row r="277">
          <cell r="A277" t="str">
            <v>300100000074</v>
          </cell>
          <cell r="B277">
            <v>300100000074</v>
          </cell>
          <cell r="C277" t="str">
            <v>Appolo Wet Mix Paver</v>
          </cell>
          <cell r="D277" t="str">
            <v>PO/EW/12</v>
          </cell>
        </row>
        <row r="278">
          <cell r="A278" t="str">
            <v>300100000074</v>
          </cell>
          <cell r="B278">
            <v>300100000074</v>
          </cell>
          <cell r="C278" t="str">
            <v>Appolo Wet Mix Paver</v>
          </cell>
          <cell r="D278" t="str">
            <v>PO/EW/12</v>
          </cell>
        </row>
        <row r="279">
          <cell r="A279" t="str">
            <v>300100000075</v>
          </cell>
          <cell r="B279">
            <v>300100000075</v>
          </cell>
          <cell r="C279" t="str">
            <v>Batching Plant - 30CUM</v>
          </cell>
          <cell r="D279" t="str">
            <v>PO/BELGUAM/14</v>
          </cell>
        </row>
        <row r="280">
          <cell r="A280" t="str">
            <v>300100000075</v>
          </cell>
          <cell r="B280">
            <v>300100000075</v>
          </cell>
          <cell r="C280" t="str">
            <v>Batching Plant - 30CUM</v>
          </cell>
          <cell r="D280" t="str">
            <v>PO/BELGUAM/14</v>
          </cell>
        </row>
        <row r="281">
          <cell r="A281" t="str">
            <v>300100000076</v>
          </cell>
          <cell r="B281">
            <v>300100000076</v>
          </cell>
          <cell r="C281" t="str">
            <v>Concrete Pump</v>
          </cell>
          <cell r="D281" t="str">
            <v>PO/BMC/012</v>
          </cell>
        </row>
        <row r="282">
          <cell r="A282" t="str">
            <v>300100000076</v>
          </cell>
          <cell r="B282">
            <v>300100000076</v>
          </cell>
          <cell r="C282" t="str">
            <v>Concrete Pump</v>
          </cell>
          <cell r="D282" t="str">
            <v>PO/BMC/012</v>
          </cell>
        </row>
        <row r="283">
          <cell r="A283" t="str">
            <v>300100000077</v>
          </cell>
          <cell r="B283">
            <v>300100000077</v>
          </cell>
          <cell r="C283" t="str">
            <v>Electric Genarating Set - 125 KVA</v>
          </cell>
          <cell r="D283" t="str">
            <v>PO/BELGUAM/04</v>
          </cell>
        </row>
        <row r="284">
          <cell r="A284" t="str">
            <v>300100000077</v>
          </cell>
          <cell r="B284">
            <v>300100000077</v>
          </cell>
          <cell r="C284" t="str">
            <v>Electric Genarating Set - 125 KVA</v>
          </cell>
          <cell r="D284" t="str">
            <v>PO/BELGUAM/04</v>
          </cell>
        </row>
        <row r="285">
          <cell r="A285" t="str">
            <v>300100000078</v>
          </cell>
          <cell r="B285">
            <v>300100000078</v>
          </cell>
          <cell r="C285" t="str">
            <v>Transit Mixer</v>
          </cell>
          <cell r="D285" t="str">
            <v>PO/L.HILLS/35</v>
          </cell>
        </row>
        <row r="286">
          <cell r="A286" t="str">
            <v>300100000079</v>
          </cell>
          <cell r="B286">
            <v>300100000079</v>
          </cell>
          <cell r="C286" t="str">
            <v>Transit Mixer</v>
          </cell>
          <cell r="D286" t="str">
            <v>PO/L.HILLS/35</v>
          </cell>
        </row>
        <row r="287">
          <cell r="A287" t="str">
            <v>300100000080</v>
          </cell>
          <cell r="B287">
            <v>300100000080</v>
          </cell>
          <cell r="C287" t="str">
            <v>Transit Mixer</v>
          </cell>
          <cell r="D287" t="str">
            <v>PO/L.HILLS/35</v>
          </cell>
        </row>
        <row r="288">
          <cell r="A288" t="str">
            <v>300100000081</v>
          </cell>
          <cell r="B288">
            <v>300100000081</v>
          </cell>
          <cell r="C288" t="str">
            <v>Hydraulic Mobile Crane</v>
          </cell>
          <cell r="D288" t="str">
            <v>PO/L.HILLS/045</v>
          </cell>
        </row>
        <row r="289">
          <cell r="A289" t="str">
            <v>300100000081</v>
          </cell>
          <cell r="B289">
            <v>300100000081</v>
          </cell>
          <cell r="C289" t="str">
            <v>Hydraulic Mobile Crane</v>
          </cell>
          <cell r="D289" t="str">
            <v>PO/L.HILLS/045</v>
          </cell>
        </row>
        <row r="290">
          <cell r="A290" t="str">
            <v>300100000082</v>
          </cell>
          <cell r="B290">
            <v>300100000082</v>
          </cell>
          <cell r="C290" t="str">
            <v>Electric Genarating Set - 320 KVA</v>
          </cell>
          <cell r="D290" t="str">
            <v>PO/L.HILLS/050</v>
          </cell>
        </row>
        <row r="291">
          <cell r="A291" t="str">
            <v>300100000082</v>
          </cell>
          <cell r="B291">
            <v>300100000082</v>
          </cell>
          <cell r="C291" t="str">
            <v>Electric Genarating Set - 320 KVA</v>
          </cell>
          <cell r="D291" t="str">
            <v>PO/L.HILLS/050</v>
          </cell>
        </row>
        <row r="292">
          <cell r="A292" t="str">
            <v>300100000082</v>
          </cell>
          <cell r="B292">
            <v>300100000082</v>
          </cell>
          <cell r="C292" t="str">
            <v>Electric Genarating Set - 320 KVA</v>
          </cell>
          <cell r="D292" t="str">
            <v>PO/L.HILLS/050</v>
          </cell>
        </row>
        <row r="293">
          <cell r="A293" t="str">
            <v>300100000083</v>
          </cell>
          <cell r="B293">
            <v>300100000083</v>
          </cell>
          <cell r="C293" t="str">
            <v>Electric Genarating Set - 320 KVA</v>
          </cell>
          <cell r="D293" t="str">
            <v>PO/L.HILLS/050</v>
          </cell>
        </row>
        <row r="294">
          <cell r="A294" t="str">
            <v>300100000083</v>
          </cell>
          <cell r="B294">
            <v>300100000083</v>
          </cell>
          <cell r="C294" t="str">
            <v>Electric Genarating Set - 320 KVA</v>
          </cell>
          <cell r="D294" t="str">
            <v>PO/L.HILLS/050</v>
          </cell>
        </row>
        <row r="295">
          <cell r="A295" t="str">
            <v>300100000083</v>
          </cell>
          <cell r="B295">
            <v>300100000083</v>
          </cell>
          <cell r="C295" t="str">
            <v>Electric Genarating Set - 320 KVA</v>
          </cell>
          <cell r="D295" t="str">
            <v>PO/L.HILLS/050</v>
          </cell>
        </row>
        <row r="296">
          <cell r="A296" t="str">
            <v>300100000084</v>
          </cell>
          <cell r="B296">
            <v>300100000084</v>
          </cell>
          <cell r="C296" t="str">
            <v>Electric Genarating Set - 30 KVA</v>
          </cell>
          <cell r="D296" t="str">
            <v>PO/L.HILLS/039</v>
          </cell>
        </row>
        <row r="297">
          <cell r="A297" t="str">
            <v>300100000084</v>
          </cell>
          <cell r="B297">
            <v>300100000084</v>
          </cell>
          <cell r="C297" t="str">
            <v>Electric Genarating Set - 30 KVA</v>
          </cell>
          <cell r="D297" t="str">
            <v>PO/L.HILLS/039</v>
          </cell>
        </row>
        <row r="298">
          <cell r="A298" t="str">
            <v>300100000085</v>
          </cell>
          <cell r="B298">
            <v>300100000085</v>
          </cell>
          <cell r="C298" t="str">
            <v>Electric Genarating Set - 320 KVA</v>
          </cell>
          <cell r="D298" t="str">
            <v>PO/L.HILLS/050</v>
          </cell>
        </row>
        <row r="299">
          <cell r="A299" t="str">
            <v>300100000085</v>
          </cell>
          <cell r="B299">
            <v>300100000085</v>
          </cell>
          <cell r="C299" t="str">
            <v>Electric Genarating Set - 320 KVA</v>
          </cell>
          <cell r="D299" t="str">
            <v>PO/L.HILLS/050</v>
          </cell>
        </row>
        <row r="300">
          <cell r="A300" t="str">
            <v>300100000085</v>
          </cell>
          <cell r="B300">
            <v>300100000085</v>
          </cell>
          <cell r="C300" t="str">
            <v>Electric Genarating Set - 320 KVA</v>
          </cell>
          <cell r="D300" t="str">
            <v>PO/L.HILLS/050</v>
          </cell>
        </row>
        <row r="301">
          <cell r="A301" t="str">
            <v>300100000086</v>
          </cell>
          <cell r="B301">
            <v>300100000086</v>
          </cell>
          <cell r="C301" t="str">
            <v>Tippers</v>
          </cell>
          <cell r="D301" t="str">
            <v>PO/L.HILLS/048</v>
          </cell>
        </row>
        <row r="302">
          <cell r="A302" t="str">
            <v>300100000087</v>
          </cell>
          <cell r="B302">
            <v>300100000087</v>
          </cell>
          <cell r="C302" t="str">
            <v>Tipper</v>
          </cell>
          <cell r="D302" t="str">
            <v>L.HILLS/048</v>
          </cell>
        </row>
        <row r="303">
          <cell r="A303" t="str">
            <v>300100000088</v>
          </cell>
          <cell r="B303">
            <v>300100000088</v>
          </cell>
          <cell r="C303" t="str">
            <v>Concrete  Pump - BP 2800</v>
          </cell>
          <cell r="D303" t="str">
            <v>PO/L.HILLS/052</v>
          </cell>
        </row>
        <row r="304">
          <cell r="A304" t="str">
            <v>300100000088</v>
          </cell>
          <cell r="B304">
            <v>300100000088</v>
          </cell>
          <cell r="C304" t="str">
            <v>Concrete  Pump - BP 2800</v>
          </cell>
          <cell r="D304" t="str">
            <v>PO/L.HILLS/052</v>
          </cell>
        </row>
        <row r="305">
          <cell r="A305" t="str">
            <v>300100000088</v>
          </cell>
          <cell r="B305">
            <v>300100000088</v>
          </cell>
          <cell r="C305" t="str">
            <v>Concrete  Pump - BP 2800</v>
          </cell>
          <cell r="D305" t="str">
            <v>PO/L.HILLS/052</v>
          </cell>
        </row>
        <row r="306">
          <cell r="A306" t="str">
            <v>300100000089</v>
          </cell>
          <cell r="B306">
            <v>300100000089</v>
          </cell>
          <cell r="C306" t="str">
            <v>Rotary Distributior (Concrete Spreader)</v>
          </cell>
          <cell r="D306" t="str">
            <v>PO/L.HILLS/044</v>
          </cell>
        </row>
        <row r="307">
          <cell r="A307" t="str">
            <v>300100000090</v>
          </cell>
          <cell r="B307">
            <v>300100000090</v>
          </cell>
          <cell r="C307" t="str">
            <v>Rotary Distributior (Concrete Spreader)</v>
          </cell>
          <cell r="D307" t="str">
            <v>PO/L.HILLS/044</v>
          </cell>
        </row>
        <row r="308">
          <cell r="A308" t="str">
            <v>300100000091</v>
          </cell>
          <cell r="B308">
            <v>300100000091</v>
          </cell>
          <cell r="C308" t="str">
            <v>Transit Mixer</v>
          </cell>
          <cell r="D308" t="str">
            <v>PO/L.HILLS/35</v>
          </cell>
        </row>
        <row r="309">
          <cell r="A309" t="str">
            <v>300100000091</v>
          </cell>
          <cell r="B309">
            <v>300100000091</v>
          </cell>
          <cell r="C309" t="str">
            <v>Transit Mixer</v>
          </cell>
          <cell r="D309" t="str">
            <v>PO/L.HILLS/35</v>
          </cell>
        </row>
        <row r="310">
          <cell r="A310" t="str">
            <v>300100000091</v>
          </cell>
          <cell r="B310">
            <v>300100000091</v>
          </cell>
          <cell r="C310" t="str">
            <v>Transit Mixer</v>
          </cell>
          <cell r="D310" t="str">
            <v>PO/L.HILLS/35</v>
          </cell>
        </row>
        <row r="311">
          <cell r="A311" t="str">
            <v>300100000092</v>
          </cell>
          <cell r="B311">
            <v>300100000092</v>
          </cell>
          <cell r="C311" t="str">
            <v>Transit Mixer</v>
          </cell>
          <cell r="D311" t="str">
            <v>PO/L.HILLS/35</v>
          </cell>
        </row>
        <row r="312">
          <cell r="A312" t="str">
            <v>300100000092</v>
          </cell>
          <cell r="B312">
            <v>300100000092</v>
          </cell>
          <cell r="C312" t="str">
            <v>Transit Mixer</v>
          </cell>
          <cell r="D312" t="str">
            <v>PO/L.HILLS/35</v>
          </cell>
        </row>
        <row r="313">
          <cell r="A313" t="str">
            <v>300100000092</v>
          </cell>
          <cell r="B313">
            <v>300100000092</v>
          </cell>
          <cell r="C313" t="str">
            <v>Transit Mixer</v>
          </cell>
          <cell r="D313" t="str">
            <v>PO/L.HILLS/35</v>
          </cell>
        </row>
        <row r="314">
          <cell r="A314" t="str">
            <v>300100000093</v>
          </cell>
          <cell r="B314">
            <v>300100000093</v>
          </cell>
          <cell r="C314" t="str">
            <v>Transit Mixer</v>
          </cell>
          <cell r="D314" t="str">
            <v>PO/L.HILLS/35</v>
          </cell>
        </row>
        <row r="315">
          <cell r="A315" t="str">
            <v>300100000093</v>
          </cell>
          <cell r="B315">
            <v>300100000093</v>
          </cell>
          <cell r="C315" t="str">
            <v>Transit Mixer</v>
          </cell>
          <cell r="D315" t="str">
            <v>PO/L.HILLS/35</v>
          </cell>
        </row>
        <row r="316">
          <cell r="A316" t="str">
            <v>300100000093</v>
          </cell>
          <cell r="B316">
            <v>300100000093</v>
          </cell>
          <cell r="C316" t="str">
            <v>Transit Mixer</v>
          </cell>
          <cell r="D316" t="str">
            <v>PO/L.HILLS/35</v>
          </cell>
        </row>
        <row r="317">
          <cell r="A317" t="str">
            <v>300100000094</v>
          </cell>
          <cell r="B317">
            <v>300100000094</v>
          </cell>
          <cell r="C317" t="str">
            <v>Transit Mixer</v>
          </cell>
          <cell r="D317" t="str">
            <v>PO/L.HILLS/35</v>
          </cell>
        </row>
        <row r="318">
          <cell r="A318" t="str">
            <v>300100000094</v>
          </cell>
          <cell r="B318">
            <v>300100000094</v>
          </cell>
          <cell r="C318" t="str">
            <v>Transit Mixer</v>
          </cell>
          <cell r="D318" t="str">
            <v>PO/L.HILLS/35</v>
          </cell>
        </row>
        <row r="319">
          <cell r="A319" t="str">
            <v>300100000094</v>
          </cell>
          <cell r="B319">
            <v>300100000094</v>
          </cell>
          <cell r="C319" t="str">
            <v>Transit Mixer</v>
          </cell>
          <cell r="D319" t="str">
            <v>PO/L.HILLS/35</v>
          </cell>
        </row>
        <row r="320">
          <cell r="A320" t="str">
            <v>300100000095</v>
          </cell>
          <cell r="B320">
            <v>300100000095</v>
          </cell>
          <cell r="C320" t="str">
            <v>Transit Mixer</v>
          </cell>
          <cell r="D320" t="str">
            <v>PO/L.HILLS/40</v>
          </cell>
        </row>
        <row r="321">
          <cell r="A321" t="str">
            <v>300100000095</v>
          </cell>
          <cell r="B321">
            <v>300100000095</v>
          </cell>
          <cell r="C321" t="str">
            <v>Transit Mixer</v>
          </cell>
          <cell r="D321" t="str">
            <v>PO/L.HILLS/40</v>
          </cell>
        </row>
        <row r="322">
          <cell r="A322" t="str">
            <v>300100000096</v>
          </cell>
          <cell r="B322">
            <v>300100000096</v>
          </cell>
          <cell r="C322" t="str">
            <v>Transit Mixer</v>
          </cell>
          <cell r="D322" t="str">
            <v>PO/L.HILLS/40</v>
          </cell>
        </row>
        <row r="323">
          <cell r="A323" t="str">
            <v>300100000096</v>
          </cell>
          <cell r="B323">
            <v>300100000096</v>
          </cell>
          <cell r="C323" t="str">
            <v>Transit Mixer</v>
          </cell>
          <cell r="D323" t="str">
            <v>PO/L.HILLS/40</v>
          </cell>
        </row>
        <row r="324">
          <cell r="A324" t="str">
            <v>300100000097</v>
          </cell>
          <cell r="B324">
            <v>300100000097</v>
          </cell>
          <cell r="C324" t="str">
            <v>Concrete Pump 350 D</v>
          </cell>
          <cell r="D324" t="str">
            <v>PO/NPCL/72(TRF LH)</v>
          </cell>
        </row>
        <row r="325">
          <cell r="A325" t="str">
            <v>300100000097</v>
          </cell>
          <cell r="B325">
            <v>300100000097</v>
          </cell>
          <cell r="C325" t="str">
            <v>Concrete Pump 350 D</v>
          </cell>
          <cell r="D325" t="str">
            <v>PO/NPCL/72(TRF LH)</v>
          </cell>
        </row>
        <row r="326">
          <cell r="A326" t="str">
            <v>300100000097</v>
          </cell>
          <cell r="B326">
            <v>300100000097</v>
          </cell>
          <cell r="C326" t="str">
            <v>Concrete Pump 350 D</v>
          </cell>
          <cell r="D326" t="str">
            <v>PO/NPCL/72(TRF LH)</v>
          </cell>
        </row>
        <row r="327">
          <cell r="A327" t="str">
            <v>300100000098</v>
          </cell>
          <cell r="B327">
            <v>300100000098</v>
          </cell>
          <cell r="C327" t="str">
            <v>Transit Mixer</v>
          </cell>
          <cell r="D327" t="str">
            <v>PO/L.HILLS/98</v>
          </cell>
        </row>
        <row r="328">
          <cell r="A328" t="str">
            <v>300100000098</v>
          </cell>
          <cell r="B328">
            <v>300100000098</v>
          </cell>
          <cell r="C328" t="str">
            <v>Transit Mixer</v>
          </cell>
          <cell r="D328" t="str">
            <v>PO/L.HILLS/98</v>
          </cell>
        </row>
        <row r="329">
          <cell r="A329" t="str">
            <v>300100000098</v>
          </cell>
          <cell r="B329">
            <v>300100000098</v>
          </cell>
          <cell r="C329" t="str">
            <v>Transit Mixer</v>
          </cell>
          <cell r="D329" t="str">
            <v>PO/L.HILLS/98</v>
          </cell>
        </row>
        <row r="330">
          <cell r="A330" t="str">
            <v>300100000099</v>
          </cell>
          <cell r="B330">
            <v>300100000099</v>
          </cell>
          <cell r="C330" t="str">
            <v>Transit Mixer</v>
          </cell>
          <cell r="D330" t="str">
            <v>PO/L.HILLS/98</v>
          </cell>
        </row>
        <row r="331">
          <cell r="A331" t="str">
            <v>300100000099</v>
          </cell>
          <cell r="B331">
            <v>300100000099</v>
          </cell>
          <cell r="C331" t="str">
            <v>Transit Mixer</v>
          </cell>
          <cell r="D331" t="str">
            <v>PO/L.HILLS/98</v>
          </cell>
        </row>
        <row r="332">
          <cell r="A332" t="str">
            <v>300100000099</v>
          </cell>
          <cell r="B332">
            <v>300100000099</v>
          </cell>
          <cell r="C332" t="str">
            <v>Transit Mixer</v>
          </cell>
          <cell r="D332" t="str">
            <v>PO/L.HILLS/98</v>
          </cell>
        </row>
        <row r="333">
          <cell r="A333" t="str">
            <v>300100000100</v>
          </cell>
          <cell r="B333">
            <v>300100000100</v>
          </cell>
          <cell r="C333" t="str">
            <v>Transit Mixer</v>
          </cell>
          <cell r="D333" t="str">
            <v>PO/L.HILLS/98</v>
          </cell>
        </row>
        <row r="334">
          <cell r="A334" t="str">
            <v>300100000100</v>
          </cell>
          <cell r="B334">
            <v>300100000100</v>
          </cell>
          <cell r="C334" t="str">
            <v>Transit Mixer</v>
          </cell>
          <cell r="D334" t="str">
            <v>PO/L.HILLS/98</v>
          </cell>
        </row>
        <row r="335">
          <cell r="A335" t="str">
            <v>300100000100</v>
          </cell>
          <cell r="B335">
            <v>300100000100</v>
          </cell>
          <cell r="C335" t="str">
            <v>Transit Mixer</v>
          </cell>
          <cell r="D335" t="str">
            <v>PO/L.HILLS/98</v>
          </cell>
        </row>
        <row r="336">
          <cell r="A336" t="str">
            <v>300100000101</v>
          </cell>
          <cell r="B336">
            <v>300100000101</v>
          </cell>
          <cell r="C336" t="str">
            <v>Transit Mixer</v>
          </cell>
          <cell r="D336" t="str">
            <v>PO/L.HILLS/98</v>
          </cell>
        </row>
        <row r="337">
          <cell r="A337" t="str">
            <v>300100000101</v>
          </cell>
          <cell r="B337">
            <v>300100000101</v>
          </cell>
          <cell r="C337" t="str">
            <v>Transit Mixer</v>
          </cell>
          <cell r="D337" t="str">
            <v>PO/L.HILLS/98</v>
          </cell>
        </row>
        <row r="338">
          <cell r="A338" t="str">
            <v>300100000101</v>
          </cell>
          <cell r="B338">
            <v>300100000101</v>
          </cell>
          <cell r="C338" t="str">
            <v>Transit Mixer</v>
          </cell>
          <cell r="D338" t="str">
            <v>PO/L.HILLS/98</v>
          </cell>
        </row>
        <row r="339">
          <cell r="A339" t="str">
            <v>300100000102</v>
          </cell>
          <cell r="B339">
            <v>300100000102</v>
          </cell>
          <cell r="C339" t="str">
            <v>Transit Mixer</v>
          </cell>
          <cell r="D339" t="str">
            <v>PO/L.HILLS/98</v>
          </cell>
        </row>
        <row r="340">
          <cell r="A340" t="str">
            <v>300100000102</v>
          </cell>
          <cell r="B340">
            <v>300100000102</v>
          </cell>
          <cell r="C340" t="str">
            <v>Transit Mixer</v>
          </cell>
          <cell r="D340" t="str">
            <v>PO/L.HILLS/98</v>
          </cell>
        </row>
        <row r="341">
          <cell r="A341" t="str">
            <v>300100000102</v>
          </cell>
          <cell r="B341">
            <v>300100000102</v>
          </cell>
          <cell r="C341" t="str">
            <v>Transit Mixer</v>
          </cell>
          <cell r="D341" t="str">
            <v>PO/L.HILLS/98</v>
          </cell>
        </row>
        <row r="342">
          <cell r="A342" t="str">
            <v>300100000103</v>
          </cell>
          <cell r="B342">
            <v>300100000103</v>
          </cell>
          <cell r="C342" t="str">
            <v>Transit Mixer</v>
          </cell>
          <cell r="D342" t="str">
            <v>PO/L.HILLS/98</v>
          </cell>
        </row>
        <row r="343">
          <cell r="A343" t="str">
            <v>300100000103</v>
          </cell>
          <cell r="B343">
            <v>300100000103</v>
          </cell>
          <cell r="C343" t="str">
            <v>Transit Mixer</v>
          </cell>
          <cell r="D343" t="str">
            <v>PO/L.HILLS/98</v>
          </cell>
        </row>
        <row r="344">
          <cell r="A344" t="str">
            <v>300100000103</v>
          </cell>
          <cell r="B344">
            <v>300100000103</v>
          </cell>
          <cell r="C344" t="str">
            <v>Transit Mixer</v>
          </cell>
          <cell r="D344" t="str">
            <v>PO/L.HILLS/98</v>
          </cell>
        </row>
        <row r="345">
          <cell r="A345" t="str">
            <v>300100000104</v>
          </cell>
          <cell r="B345">
            <v>300100000104</v>
          </cell>
          <cell r="C345" t="str">
            <v>Hydraulic Mobile Crane</v>
          </cell>
          <cell r="D345" t="str">
            <v>PO/L.HILLS/045</v>
          </cell>
        </row>
        <row r="346">
          <cell r="A346" t="str">
            <v>300100000104</v>
          </cell>
          <cell r="B346">
            <v>300100000104</v>
          </cell>
          <cell r="C346" t="str">
            <v>Hydraulic Mobile Crane</v>
          </cell>
          <cell r="D346" t="str">
            <v>PO/L.HILLS/045</v>
          </cell>
        </row>
        <row r="347">
          <cell r="A347" t="str">
            <v>300100000105</v>
          </cell>
          <cell r="B347">
            <v>300100000105</v>
          </cell>
          <cell r="C347" t="str">
            <v>Air Compressor</v>
          </cell>
          <cell r="D347" t="str">
            <v>PO/L.HILLS/087</v>
          </cell>
        </row>
        <row r="348">
          <cell r="A348" t="str">
            <v>300100000105</v>
          </cell>
          <cell r="B348">
            <v>300100000105</v>
          </cell>
          <cell r="C348" t="str">
            <v>Air Compressor</v>
          </cell>
          <cell r="D348" t="str">
            <v>PO/L.HILLS/087</v>
          </cell>
        </row>
        <row r="349">
          <cell r="A349" t="str">
            <v>300100000106</v>
          </cell>
          <cell r="B349">
            <v>300100000106</v>
          </cell>
          <cell r="C349" t="str">
            <v>Unic Truck Mounted Crane-URV 503</v>
          </cell>
          <cell r="D349" t="str">
            <v>PO/L.HILLS/48</v>
          </cell>
        </row>
        <row r="350">
          <cell r="A350" t="str">
            <v>300100000106</v>
          </cell>
          <cell r="B350">
            <v>300100000106</v>
          </cell>
          <cell r="C350" t="str">
            <v>Unic Truck Mounted Crane-URV 503</v>
          </cell>
          <cell r="D350" t="str">
            <v>PO/L.HILLS/48</v>
          </cell>
        </row>
        <row r="351">
          <cell r="A351" t="str">
            <v>300100000106</v>
          </cell>
          <cell r="B351">
            <v>300100000106</v>
          </cell>
          <cell r="C351" t="str">
            <v>Unic Truck Mounted Crane-URV 503</v>
          </cell>
          <cell r="D351" t="str">
            <v>PO/L.HILLS/48</v>
          </cell>
        </row>
        <row r="352">
          <cell r="A352" t="str">
            <v>300100000107</v>
          </cell>
          <cell r="B352">
            <v>300100000107</v>
          </cell>
          <cell r="C352" t="str">
            <v>Electric Genarating Set - 40 KVA</v>
          </cell>
          <cell r="D352" t="str">
            <v>PO/L.HILLS/25A</v>
          </cell>
        </row>
        <row r="353">
          <cell r="A353" t="str">
            <v>300100000108</v>
          </cell>
          <cell r="B353">
            <v>300100000108</v>
          </cell>
          <cell r="C353" t="str">
            <v>Rotary Distributior RV 10</v>
          </cell>
          <cell r="D353" t="str">
            <v>PO/L.HILLS/109</v>
          </cell>
        </row>
        <row r="354">
          <cell r="A354" t="str">
            <v>300100000108</v>
          </cell>
          <cell r="B354">
            <v>300100000108</v>
          </cell>
          <cell r="C354" t="str">
            <v>Rotary Distributior RV 10</v>
          </cell>
          <cell r="D354" t="str">
            <v>PO/L.HILLS/109</v>
          </cell>
        </row>
        <row r="355">
          <cell r="A355" t="str">
            <v>300100000109</v>
          </cell>
          <cell r="B355">
            <v>300100000109</v>
          </cell>
          <cell r="C355" t="str">
            <v>Rotary Distributior RV 10</v>
          </cell>
          <cell r="D355" t="str">
            <v>PO/L.HILLS/109</v>
          </cell>
        </row>
        <row r="356">
          <cell r="A356" t="str">
            <v>300100000109</v>
          </cell>
          <cell r="B356">
            <v>300100000109</v>
          </cell>
          <cell r="C356" t="str">
            <v>Rotary Distributior RV 10</v>
          </cell>
          <cell r="D356" t="str">
            <v>PO/L.HILLS/109</v>
          </cell>
        </row>
        <row r="357">
          <cell r="A357" t="str">
            <v>300100000110</v>
          </cell>
          <cell r="B357">
            <v>300100000110</v>
          </cell>
          <cell r="C357" t="str">
            <v>Rotary Distributior (Concrete Spreader)</v>
          </cell>
          <cell r="D357" t="str">
            <v>PO NPCL/19</v>
          </cell>
        </row>
        <row r="358">
          <cell r="A358" t="str">
            <v>300100000111</v>
          </cell>
          <cell r="B358">
            <v>300100000111</v>
          </cell>
          <cell r="C358" t="str">
            <v>Rotary Distributior (Concrete Spreader)</v>
          </cell>
          <cell r="D358" t="str">
            <v>PO NPCL/19</v>
          </cell>
        </row>
        <row r="359">
          <cell r="A359" t="str">
            <v>300100000112</v>
          </cell>
          <cell r="B359">
            <v>300100000112</v>
          </cell>
          <cell r="C359" t="str">
            <v>Electric Genarating Set - 30 KVA</v>
          </cell>
          <cell r="D359" t="str">
            <v>PO NPCL/26</v>
          </cell>
        </row>
        <row r="360">
          <cell r="A360" t="str">
            <v>300100000112</v>
          </cell>
          <cell r="B360">
            <v>300100000112</v>
          </cell>
          <cell r="C360" t="str">
            <v>Electric Genarating Set - 30 KVA</v>
          </cell>
          <cell r="D360" t="str">
            <v>PO NPCL/26</v>
          </cell>
        </row>
        <row r="361">
          <cell r="A361" t="str">
            <v>300100000113</v>
          </cell>
          <cell r="B361">
            <v>300100000113</v>
          </cell>
          <cell r="C361" t="str">
            <v>Electric Genarating Set - 30 KVA</v>
          </cell>
          <cell r="D361" t="str">
            <v>PO NPCL/26</v>
          </cell>
        </row>
        <row r="362">
          <cell r="A362" t="str">
            <v>300100000113</v>
          </cell>
          <cell r="B362">
            <v>300100000113</v>
          </cell>
          <cell r="C362" t="str">
            <v>Electric Genarating Set - 30 KVA</v>
          </cell>
          <cell r="D362" t="str">
            <v>PO NPCL/26</v>
          </cell>
        </row>
        <row r="363">
          <cell r="A363" t="str">
            <v>300100000114</v>
          </cell>
          <cell r="B363">
            <v>300100000114</v>
          </cell>
          <cell r="C363" t="str">
            <v>Hydraulic Mobile Crane</v>
          </cell>
          <cell r="D363" t="str">
            <v>PO/NPCL/24</v>
          </cell>
        </row>
        <row r="364">
          <cell r="A364" t="str">
            <v>300100000114</v>
          </cell>
          <cell r="B364">
            <v>300100000114</v>
          </cell>
          <cell r="C364" t="str">
            <v>Hydraulic Mobile Crane</v>
          </cell>
          <cell r="D364" t="str">
            <v>PO/NPCL/24</v>
          </cell>
        </row>
        <row r="365">
          <cell r="A365" t="str">
            <v>300100000114</v>
          </cell>
          <cell r="B365">
            <v>300100000114</v>
          </cell>
          <cell r="C365" t="str">
            <v>Hydraulic Mobile Crane</v>
          </cell>
          <cell r="D365" t="str">
            <v>PO/NPCL/24</v>
          </cell>
        </row>
        <row r="366">
          <cell r="A366" t="str">
            <v>300100000115</v>
          </cell>
          <cell r="B366">
            <v>300100000115</v>
          </cell>
          <cell r="C366" t="str">
            <v>Electric Genarating Set - 250 KVA</v>
          </cell>
          <cell r="D366" t="str">
            <v>PO/NPCL/17</v>
          </cell>
        </row>
        <row r="367">
          <cell r="A367" t="str">
            <v>300100000115</v>
          </cell>
          <cell r="B367">
            <v>300100000115</v>
          </cell>
          <cell r="C367" t="str">
            <v>Electric Genarating Set - 250 KVA</v>
          </cell>
          <cell r="D367" t="str">
            <v>PO/NPCL/17</v>
          </cell>
        </row>
        <row r="368">
          <cell r="A368" t="str">
            <v>300100000116</v>
          </cell>
          <cell r="B368">
            <v>300100000116</v>
          </cell>
          <cell r="C368" t="str">
            <v>Electric Genarating Set - 250 KVA</v>
          </cell>
          <cell r="D368" t="str">
            <v>PO/NPCL/17</v>
          </cell>
        </row>
        <row r="369">
          <cell r="A369" t="str">
            <v>300100000116</v>
          </cell>
          <cell r="B369">
            <v>300100000116</v>
          </cell>
          <cell r="C369" t="str">
            <v>Electric Genarating Set - 250 KVA</v>
          </cell>
          <cell r="D369" t="str">
            <v>PO/NPCL/17</v>
          </cell>
        </row>
        <row r="370">
          <cell r="A370" t="str">
            <v>300100000117</v>
          </cell>
          <cell r="B370">
            <v>300100000117</v>
          </cell>
          <cell r="C370" t="str">
            <v>Hydraulic Mobile Crane</v>
          </cell>
          <cell r="D370" t="str">
            <v>PO/NPCL/20</v>
          </cell>
        </row>
        <row r="371">
          <cell r="A371" t="str">
            <v>300100000117</v>
          </cell>
          <cell r="B371">
            <v>300100000117</v>
          </cell>
          <cell r="C371" t="str">
            <v>Hydraulic Mobile Crane</v>
          </cell>
          <cell r="D371" t="str">
            <v>PO/NPCL/20</v>
          </cell>
        </row>
        <row r="372">
          <cell r="A372" t="str">
            <v>300100000118</v>
          </cell>
          <cell r="B372">
            <v>300100000118</v>
          </cell>
          <cell r="C372" t="str">
            <v>Hydraulic Mobile Crane</v>
          </cell>
          <cell r="D372" t="str">
            <v>PO/NPCL/20</v>
          </cell>
        </row>
        <row r="373">
          <cell r="A373" t="str">
            <v>300100000118</v>
          </cell>
          <cell r="B373">
            <v>300100000118</v>
          </cell>
          <cell r="C373" t="str">
            <v>Hydraulic Mobile Crane</v>
          </cell>
          <cell r="D373" t="str">
            <v>PO/NPCL/20</v>
          </cell>
        </row>
        <row r="374">
          <cell r="A374" t="str">
            <v>300100000119</v>
          </cell>
          <cell r="B374">
            <v>300100000119</v>
          </cell>
          <cell r="C374" t="str">
            <v>Unic Truck Mounted Crane-URV 503</v>
          </cell>
          <cell r="D374" t="str">
            <v>PO/NPCL/55</v>
          </cell>
        </row>
        <row r="375">
          <cell r="A375" t="str">
            <v>300100000119</v>
          </cell>
          <cell r="B375">
            <v>300100000119</v>
          </cell>
          <cell r="C375" t="str">
            <v>Unic Truck Mounted Crane-URV 503</v>
          </cell>
          <cell r="D375" t="str">
            <v>PO/NPCL/55</v>
          </cell>
        </row>
        <row r="376">
          <cell r="A376" t="str">
            <v>300100000119</v>
          </cell>
          <cell r="B376">
            <v>300100000119</v>
          </cell>
          <cell r="C376" t="str">
            <v>Unic Truck Mounted Crane-URV 503</v>
          </cell>
          <cell r="D376" t="str">
            <v>PO/NPCL/55</v>
          </cell>
        </row>
        <row r="377">
          <cell r="A377" t="str">
            <v>300100000119</v>
          </cell>
          <cell r="B377">
            <v>300100000119</v>
          </cell>
          <cell r="C377" t="str">
            <v>Unic Truck Mounted Crane-URV 503</v>
          </cell>
          <cell r="D377" t="str">
            <v>PO/NPCL/55</v>
          </cell>
        </row>
        <row r="378">
          <cell r="A378" t="str">
            <v>300100000119</v>
          </cell>
          <cell r="B378">
            <v>300100000119</v>
          </cell>
          <cell r="C378" t="str">
            <v>Unic Truck Mounted Crane-URV 503</v>
          </cell>
          <cell r="D378" t="str">
            <v>PO/NPCL/55</v>
          </cell>
        </row>
        <row r="379">
          <cell r="A379" t="str">
            <v>300100000119</v>
          </cell>
          <cell r="B379">
            <v>300100000119</v>
          </cell>
          <cell r="C379" t="str">
            <v>Unic Truck Mounted Crane-URV 503</v>
          </cell>
          <cell r="D379" t="str">
            <v>PO/NPCL/55</v>
          </cell>
        </row>
        <row r="380">
          <cell r="A380" t="str">
            <v>300100000120</v>
          </cell>
          <cell r="B380">
            <v>300100000120</v>
          </cell>
          <cell r="C380" t="str">
            <v>Transit Mixer</v>
          </cell>
          <cell r="D380" t="str">
            <v>PO/NPCL/27</v>
          </cell>
        </row>
        <row r="381">
          <cell r="A381" t="str">
            <v>300100000120</v>
          </cell>
          <cell r="B381">
            <v>300100000120</v>
          </cell>
          <cell r="C381" t="str">
            <v>Transit Mixer</v>
          </cell>
          <cell r="D381" t="str">
            <v>PO/NPCL/27</v>
          </cell>
        </row>
        <row r="382">
          <cell r="A382" t="str">
            <v>300100000120</v>
          </cell>
          <cell r="B382">
            <v>300100000120</v>
          </cell>
          <cell r="C382" t="str">
            <v>Transit Mixer</v>
          </cell>
          <cell r="D382" t="str">
            <v>PO/NPCL/27</v>
          </cell>
        </row>
        <row r="383">
          <cell r="A383" t="str">
            <v>300100000120</v>
          </cell>
          <cell r="B383">
            <v>300100000120</v>
          </cell>
          <cell r="C383" t="str">
            <v>Transit Mixer</v>
          </cell>
          <cell r="D383" t="str">
            <v>PO/NPCL/27</v>
          </cell>
        </row>
        <row r="384">
          <cell r="A384" t="str">
            <v>300100000120</v>
          </cell>
          <cell r="B384">
            <v>300100000120</v>
          </cell>
          <cell r="C384" t="str">
            <v>Transit Mixer</v>
          </cell>
          <cell r="D384" t="str">
            <v>PO/NPCL/27</v>
          </cell>
        </row>
        <row r="385">
          <cell r="A385" t="str">
            <v>300100000120</v>
          </cell>
          <cell r="B385">
            <v>300100000120</v>
          </cell>
          <cell r="C385" t="str">
            <v>Transit Mixer</v>
          </cell>
          <cell r="D385" t="str">
            <v>PO/NPCL/27</v>
          </cell>
        </row>
        <row r="386">
          <cell r="A386" t="str">
            <v>300100000121</v>
          </cell>
          <cell r="B386">
            <v>300100000121</v>
          </cell>
          <cell r="C386" t="str">
            <v>Transit Mixer</v>
          </cell>
          <cell r="D386" t="str">
            <v>PO/NPCL/27</v>
          </cell>
        </row>
        <row r="387">
          <cell r="A387" t="str">
            <v>300100000121</v>
          </cell>
          <cell r="B387">
            <v>300100000121</v>
          </cell>
          <cell r="C387" t="str">
            <v>Transit Mixer</v>
          </cell>
          <cell r="D387" t="str">
            <v>PO/NPCL/27</v>
          </cell>
        </row>
        <row r="388">
          <cell r="A388" t="str">
            <v>300100000121</v>
          </cell>
          <cell r="B388">
            <v>300100000121</v>
          </cell>
          <cell r="C388" t="str">
            <v>Transit Mixer</v>
          </cell>
          <cell r="D388" t="str">
            <v>PO/NPCL/27</v>
          </cell>
        </row>
        <row r="389">
          <cell r="A389" t="str">
            <v>300100000121</v>
          </cell>
          <cell r="B389">
            <v>300100000121</v>
          </cell>
          <cell r="C389" t="str">
            <v>Transit Mixer</v>
          </cell>
          <cell r="D389" t="str">
            <v>PO/NPCL/27</v>
          </cell>
        </row>
        <row r="390">
          <cell r="A390" t="str">
            <v>300100000121</v>
          </cell>
          <cell r="B390">
            <v>300100000121</v>
          </cell>
          <cell r="C390" t="str">
            <v>Transit Mixer</v>
          </cell>
          <cell r="D390" t="str">
            <v>PO/NPCL/27</v>
          </cell>
        </row>
        <row r="391">
          <cell r="A391" t="str">
            <v>300100000121</v>
          </cell>
          <cell r="B391">
            <v>300100000121</v>
          </cell>
          <cell r="C391" t="str">
            <v>Transit Mixer</v>
          </cell>
          <cell r="D391" t="str">
            <v>PO/NPCL/27</v>
          </cell>
        </row>
        <row r="392">
          <cell r="A392" t="str">
            <v>300100000122</v>
          </cell>
          <cell r="B392">
            <v>300100000122</v>
          </cell>
          <cell r="C392" t="str">
            <v>Transit Mixer</v>
          </cell>
          <cell r="D392" t="str">
            <v>PO/NPCL/27</v>
          </cell>
        </row>
        <row r="393">
          <cell r="A393" t="str">
            <v>300100000122</v>
          </cell>
          <cell r="B393">
            <v>300100000122</v>
          </cell>
          <cell r="C393" t="str">
            <v>Transit Mixer</v>
          </cell>
          <cell r="D393" t="str">
            <v>PO/NPCL/27</v>
          </cell>
        </row>
        <row r="394">
          <cell r="A394" t="str">
            <v>300100000122</v>
          </cell>
          <cell r="B394">
            <v>300100000122</v>
          </cell>
          <cell r="C394" t="str">
            <v>Transit Mixer</v>
          </cell>
          <cell r="D394" t="str">
            <v>PO/NPCL/27</v>
          </cell>
        </row>
        <row r="395">
          <cell r="A395" t="str">
            <v>300100000122</v>
          </cell>
          <cell r="B395">
            <v>300100000122</v>
          </cell>
          <cell r="C395" t="str">
            <v>Transit Mixer</v>
          </cell>
          <cell r="D395" t="str">
            <v>PO/NPCL/27</v>
          </cell>
        </row>
        <row r="396">
          <cell r="A396" t="str">
            <v>300100000122</v>
          </cell>
          <cell r="B396">
            <v>300100000122</v>
          </cell>
          <cell r="C396" t="str">
            <v>Transit Mixer</v>
          </cell>
          <cell r="D396" t="str">
            <v>PO/NPCL/27</v>
          </cell>
        </row>
        <row r="397">
          <cell r="A397" t="str">
            <v>300100000122</v>
          </cell>
          <cell r="B397">
            <v>300100000122</v>
          </cell>
          <cell r="C397" t="str">
            <v>Transit Mixer</v>
          </cell>
          <cell r="D397" t="str">
            <v>PO/NPCL/27</v>
          </cell>
        </row>
        <row r="398">
          <cell r="A398" t="str">
            <v>300100000123</v>
          </cell>
          <cell r="B398">
            <v>300100000123</v>
          </cell>
          <cell r="C398" t="str">
            <v>Transit Mixer</v>
          </cell>
          <cell r="D398" t="str">
            <v>PO/NPCL/27</v>
          </cell>
        </row>
        <row r="399">
          <cell r="A399" t="str">
            <v>300100000123</v>
          </cell>
          <cell r="B399">
            <v>300100000123</v>
          </cell>
          <cell r="C399" t="str">
            <v>Transit Mixer</v>
          </cell>
          <cell r="D399" t="str">
            <v>PO/NPCL/27</v>
          </cell>
        </row>
        <row r="400">
          <cell r="A400" t="str">
            <v>300100000123</v>
          </cell>
          <cell r="B400">
            <v>300100000123</v>
          </cell>
          <cell r="C400" t="str">
            <v>Transit Mixer</v>
          </cell>
          <cell r="D400" t="str">
            <v>PO/NPCL/27</v>
          </cell>
        </row>
        <row r="401">
          <cell r="A401" t="str">
            <v>300100000123</v>
          </cell>
          <cell r="B401">
            <v>300100000123</v>
          </cell>
          <cell r="C401" t="str">
            <v>Transit Mixer</v>
          </cell>
          <cell r="D401" t="str">
            <v>PO/NPCL/27</v>
          </cell>
        </row>
        <row r="402">
          <cell r="A402" t="str">
            <v>300100000123</v>
          </cell>
          <cell r="B402">
            <v>300100000123</v>
          </cell>
          <cell r="C402" t="str">
            <v>Transit Mixer</v>
          </cell>
          <cell r="D402" t="str">
            <v>PO/NPCL/27</v>
          </cell>
        </row>
        <row r="403">
          <cell r="A403" t="str">
            <v>300100000123</v>
          </cell>
          <cell r="B403">
            <v>300100000123</v>
          </cell>
          <cell r="C403" t="str">
            <v>Transit Mixer</v>
          </cell>
          <cell r="D403" t="str">
            <v>PO/NPCL/27</v>
          </cell>
        </row>
        <row r="404">
          <cell r="A404" t="str">
            <v>300100000124</v>
          </cell>
          <cell r="B404">
            <v>300100000124</v>
          </cell>
          <cell r="C404" t="str">
            <v>Transit Mixer</v>
          </cell>
          <cell r="D404" t="str">
            <v>PO/NPCL/27</v>
          </cell>
        </row>
        <row r="405">
          <cell r="A405" t="str">
            <v>300100000124</v>
          </cell>
          <cell r="B405">
            <v>300100000124</v>
          </cell>
          <cell r="C405" t="str">
            <v>Transit Mixer</v>
          </cell>
          <cell r="D405" t="str">
            <v>PO/NPCL/27</v>
          </cell>
        </row>
        <row r="406">
          <cell r="A406" t="str">
            <v>300100000124</v>
          </cell>
          <cell r="B406">
            <v>300100000124</v>
          </cell>
          <cell r="C406" t="str">
            <v>Transit Mixer</v>
          </cell>
          <cell r="D406" t="str">
            <v>PO/NPCL/27</v>
          </cell>
        </row>
        <row r="407">
          <cell r="A407" t="str">
            <v>300100000124</v>
          </cell>
          <cell r="B407">
            <v>300100000124</v>
          </cell>
          <cell r="C407" t="str">
            <v>Transit Mixer</v>
          </cell>
          <cell r="D407" t="str">
            <v>PO/NPCL/27</v>
          </cell>
        </row>
        <row r="408">
          <cell r="A408" t="str">
            <v>300100000124</v>
          </cell>
          <cell r="B408">
            <v>300100000124</v>
          </cell>
          <cell r="C408" t="str">
            <v>Transit Mixer</v>
          </cell>
          <cell r="D408" t="str">
            <v>PO/NPCL/27</v>
          </cell>
        </row>
        <row r="409">
          <cell r="A409" t="str">
            <v>300100000124</v>
          </cell>
          <cell r="B409">
            <v>300100000124</v>
          </cell>
          <cell r="C409" t="str">
            <v>Transit Mixer</v>
          </cell>
          <cell r="D409" t="str">
            <v>PO/NPCL/27</v>
          </cell>
        </row>
        <row r="410">
          <cell r="A410" t="str">
            <v>300100000125</v>
          </cell>
          <cell r="B410">
            <v>300100000125</v>
          </cell>
          <cell r="C410" t="str">
            <v>Transit Mixer</v>
          </cell>
          <cell r="D410" t="str">
            <v>PO/NPCL/27</v>
          </cell>
        </row>
        <row r="411">
          <cell r="A411" t="str">
            <v>300100000125</v>
          </cell>
          <cell r="B411">
            <v>300100000125</v>
          </cell>
          <cell r="C411" t="str">
            <v>Transit Mixer</v>
          </cell>
          <cell r="D411" t="str">
            <v>PO/NPCL/27</v>
          </cell>
        </row>
        <row r="412">
          <cell r="A412" t="str">
            <v>300100000125</v>
          </cell>
          <cell r="B412">
            <v>300100000125</v>
          </cell>
          <cell r="C412" t="str">
            <v>Transit Mixer</v>
          </cell>
          <cell r="D412" t="str">
            <v>PO/NPCL/27</v>
          </cell>
        </row>
        <row r="413">
          <cell r="A413" t="str">
            <v>300100000125</v>
          </cell>
          <cell r="B413">
            <v>300100000125</v>
          </cell>
          <cell r="C413" t="str">
            <v>Transit Mixer</v>
          </cell>
          <cell r="D413" t="str">
            <v>PO/NPCL/27</v>
          </cell>
        </row>
        <row r="414">
          <cell r="A414" t="str">
            <v>300100000125</v>
          </cell>
          <cell r="B414">
            <v>300100000125</v>
          </cell>
          <cell r="C414" t="str">
            <v>Transit Mixer</v>
          </cell>
          <cell r="D414" t="str">
            <v>PO/NPCL/27</v>
          </cell>
        </row>
        <row r="415">
          <cell r="A415" t="str">
            <v>300100000125</v>
          </cell>
          <cell r="B415">
            <v>300100000125</v>
          </cell>
          <cell r="C415" t="str">
            <v>Transit Mixer</v>
          </cell>
          <cell r="D415" t="str">
            <v>PO/NPCL/27</v>
          </cell>
        </row>
        <row r="416">
          <cell r="A416" t="str">
            <v>300100000126</v>
          </cell>
          <cell r="B416">
            <v>300100000126</v>
          </cell>
          <cell r="C416" t="str">
            <v>Electric Genarating Set - 125 KVA</v>
          </cell>
          <cell r="D416" t="str">
            <v>PO/NPCL/083</v>
          </cell>
        </row>
        <row r="417">
          <cell r="A417" t="str">
            <v>300100000126</v>
          </cell>
          <cell r="B417">
            <v>300100000126</v>
          </cell>
          <cell r="C417" t="str">
            <v>Electric Genarating Set - 125 KVA</v>
          </cell>
          <cell r="D417" t="str">
            <v>PO/NPCL/083</v>
          </cell>
        </row>
        <row r="418">
          <cell r="A418" t="str">
            <v>300100000127</v>
          </cell>
          <cell r="B418">
            <v>300100000127</v>
          </cell>
          <cell r="C418" t="str">
            <v>Concrete Pump 350 D</v>
          </cell>
          <cell r="D418" t="str">
            <v>PO/NPCL/28</v>
          </cell>
        </row>
        <row r="419">
          <cell r="A419" t="str">
            <v>300100000128</v>
          </cell>
          <cell r="B419">
            <v>300100000128</v>
          </cell>
          <cell r="C419" t="str">
            <v>Walk Behind Tandem Roller</v>
          </cell>
          <cell r="D419" t="str">
            <v>PO/NPCL/115</v>
          </cell>
        </row>
        <row r="420">
          <cell r="A420" t="str">
            <v>300100000129</v>
          </cell>
          <cell r="B420">
            <v>300100000129</v>
          </cell>
          <cell r="C420" t="str">
            <v>Batching Plant</v>
          </cell>
          <cell r="D420" t="str">
            <v>PO/NPCL/35</v>
          </cell>
        </row>
        <row r="421">
          <cell r="A421" t="str">
            <v>300100000129</v>
          </cell>
          <cell r="B421">
            <v>300100000129</v>
          </cell>
          <cell r="C421" t="str">
            <v>Batching Plant</v>
          </cell>
          <cell r="D421" t="str">
            <v>PO/NPCL/35</v>
          </cell>
        </row>
        <row r="422">
          <cell r="A422" t="str">
            <v>300100000129</v>
          </cell>
          <cell r="B422">
            <v>300100000129</v>
          </cell>
          <cell r="C422" t="str">
            <v>Batching Plant</v>
          </cell>
          <cell r="D422" t="str">
            <v>PO/NPCL/35</v>
          </cell>
        </row>
        <row r="423">
          <cell r="A423" t="str">
            <v>300100000129</v>
          </cell>
          <cell r="B423">
            <v>300100000129</v>
          </cell>
          <cell r="C423" t="str">
            <v>Batching Plant</v>
          </cell>
          <cell r="D423" t="str">
            <v>PO/NPCL/35</v>
          </cell>
        </row>
        <row r="424">
          <cell r="A424" t="str">
            <v>300100000129</v>
          </cell>
          <cell r="B424">
            <v>300100000129</v>
          </cell>
          <cell r="C424" t="str">
            <v>Batching Plant</v>
          </cell>
          <cell r="D424" t="str">
            <v>PO/NPCL/35</v>
          </cell>
        </row>
        <row r="425">
          <cell r="A425" t="str">
            <v>300100000129</v>
          </cell>
          <cell r="B425">
            <v>300100000129</v>
          </cell>
          <cell r="C425" t="str">
            <v>Batching Plant</v>
          </cell>
          <cell r="D425" t="str">
            <v>PO/NPCL/35</v>
          </cell>
        </row>
        <row r="426">
          <cell r="A426" t="str">
            <v>300100000130</v>
          </cell>
          <cell r="B426">
            <v>300100000130</v>
          </cell>
          <cell r="C426" t="str">
            <v>Air Compressor</v>
          </cell>
          <cell r="D426" t="str">
            <v>PO/NPCL/84</v>
          </cell>
        </row>
        <row r="427">
          <cell r="A427" t="str">
            <v>300100000131</v>
          </cell>
          <cell r="B427">
            <v>300100000131</v>
          </cell>
          <cell r="C427" t="str">
            <v>Batching Plant</v>
          </cell>
          <cell r="D427" t="str">
            <v>PO/NPCL/51</v>
          </cell>
        </row>
        <row r="428">
          <cell r="A428" t="str">
            <v>300100000131</v>
          </cell>
          <cell r="B428">
            <v>300100000131</v>
          </cell>
          <cell r="C428" t="str">
            <v>Batching Plant</v>
          </cell>
          <cell r="D428" t="str">
            <v>PO/NPCL/51</v>
          </cell>
        </row>
        <row r="429">
          <cell r="A429" t="str">
            <v>300100000131</v>
          </cell>
          <cell r="B429">
            <v>300100000131</v>
          </cell>
          <cell r="C429" t="str">
            <v>Batching Plant</v>
          </cell>
          <cell r="D429" t="str">
            <v>PO/NPCL/51</v>
          </cell>
        </row>
        <row r="430">
          <cell r="A430" t="str">
            <v>300100000131</v>
          </cell>
          <cell r="B430">
            <v>300100000131</v>
          </cell>
          <cell r="C430" t="str">
            <v>Batching Plant</v>
          </cell>
          <cell r="D430" t="str">
            <v>PO/NPCL/51</v>
          </cell>
        </row>
        <row r="431">
          <cell r="A431" t="str">
            <v>300100000131</v>
          </cell>
          <cell r="B431">
            <v>300100000131</v>
          </cell>
          <cell r="C431" t="str">
            <v>Batching Plant</v>
          </cell>
          <cell r="D431" t="str">
            <v>PO/NPCL/51</v>
          </cell>
        </row>
        <row r="432">
          <cell r="A432" t="str">
            <v>300100000132</v>
          </cell>
          <cell r="B432">
            <v>300100000132</v>
          </cell>
          <cell r="C432" t="str">
            <v>Escorts Hydra 12 Crane</v>
          </cell>
          <cell r="D432" t="str">
            <v>PO/HOSKOTE/018</v>
          </cell>
        </row>
        <row r="433">
          <cell r="A433" t="str">
            <v>300100000132</v>
          </cell>
          <cell r="B433">
            <v>300100000132</v>
          </cell>
          <cell r="C433" t="str">
            <v>Escorts Hydra 12 Crane</v>
          </cell>
          <cell r="D433" t="str">
            <v>PO/HOSKOTE/018</v>
          </cell>
        </row>
        <row r="434">
          <cell r="A434" t="str">
            <v>300100000132</v>
          </cell>
          <cell r="B434">
            <v>300100000132</v>
          </cell>
          <cell r="C434" t="str">
            <v>Escorts Hydra 12 Crane</v>
          </cell>
          <cell r="D434" t="str">
            <v>PO/HOSKOTE/018</v>
          </cell>
        </row>
        <row r="435">
          <cell r="A435" t="str">
            <v>300100000133</v>
          </cell>
          <cell r="B435">
            <v>300100000133</v>
          </cell>
          <cell r="C435" t="str">
            <v>Escorts Soil Vibratory Roller</v>
          </cell>
          <cell r="D435" t="str">
            <v>PO/HOSKOTE/052</v>
          </cell>
        </row>
        <row r="436">
          <cell r="A436" t="str">
            <v>300100000134</v>
          </cell>
          <cell r="B436">
            <v>300100000134</v>
          </cell>
          <cell r="C436" t="str">
            <v>Escorts Soil Vibratory Roller</v>
          </cell>
          <cell r="D436" t="str">
            <v>PO/HOSKOTE/052</v>
          </cell>
        </row>
        <row r="437">
          <cell r="A437" t="str">
            <v>300100000135</v>
          </cell>
          <cell r="B437">
            <v>300100000135</v>
          </cell>
          <cell r="C437" t="str">
            <v>Escorts Soil Vibratory Roller</v>
          </cell>
          <cell r="D437" t="str">
            <v>PO/HOSKOTE/052</v>
          </cell>
        </row>
        <row r="438">
          <cell r="A438" t="str">
            <v>300100000136</v>
          </cell>
          <cell r="B438">
            <v>300100000136</v>
          </cell>
          <cell r="C438" t="str">
            <v>Escorts Hydralic Mobile F15 Crane</v>
          </cell>
          <cell r="D438" t="str">
            <v>PO/HOSKOTE/030</v>
          </cell>
        </row>
        <row r="439">
          <cell r="A439" t="str">
            <v>300100000136</v>
          </cell>
          <cell r="B439">
            <v>300100000136</v>
          </cell>
          <cell r="C439" t="str">
            <v>Escorts Hydralic Mobile F15 Crane</v>
          </cell>
          <cell r="D439" t="str">
            <v>PO/HOSKOTE/030</v>
          </cell>
        </row>
        <row r="440">
          <cell r="A440" t="str">
            <v>300100000136</v>
          </cell>
          <cell r="B440">
            <v>300100000136</v>
          </cell>
          <cell r="C440" t="str">
            <v>Escorts Hydralic Mobile F15 Crane</v>
          </cell>
          <cell r="D440" t="str">
            <v>PO/HOSKOTE/030</v>
          </cell>
        </row>
        <row r="441">
          <cell r="A441" t="str">
            <v>300100000136</v>
          </cell>
          <cell r="B441">
            <v>300100000136</v>
          </cell>
          <cell r="C441" t="str">
            <v>Escorts Hydralic Mobile F15 Crane</v>
          </cell>
          <cell r="D441" t="str">
            <v>PO/HOSKOTE/030</v>
          </cell>
        </row>
        <row r="442">
          <cell r="A442" t="str">
            <v>300100000137</v>
          </cell>
          <cell r="B442">
            <v>300100000137</v>
          </cell>
          <cell r="C442" t="str">
            <v>Tipper ( Regn No. KA-07-7527 )</v>
          </cell>
          <cell r="D442" t="str">
            <v>PO/HOSKOTE/048</v>
          </cell>
        </row>
        <row r="443">
          <cell r="A443" t="str">
            <v>300100000137</v>
          </cell>
          <cell r="B443">
            <v>300100000137</v>
          </cell>
          <cell r="C443" t="str">
            <v>Tipper ( Regn No. KA-07-7527 )</v>
          </cell>
          <cell r="D443" t="str">
            <v>PO/HOSKOTE/048</v>
          </cell>
        </row>
        <row r="444">
          <cell r="A444" t="str">
            <v>300100000137</v>
          </cell>
          <cell r="B444">
            <v>300100000137</v>
          </cell>
          <cell r="C444" t="str">
            <v>Tipper ( Regn No. KA-07-7527 )</v>
          </cell>
          <cell r="D444" t="str">
            <v>PO/HOSKOTE/048</v>
          </cell>
        </row>
        <row r="445">
          <cell r="A445" t="str">
            <v>300100000137</v>
          </cell>
          <cell r="B445">
            <v>300100000137</v>
          </cell>
          <cell r="C445" t="str">
            <v>Tipper ( Regn No. KA-07-7527 )</v>
          </cell>
          <cell r="D445" t="str">
            <v>PO/HOSKOTE/048</v>
          </cell>
        </row>
        <row r="446">
          <cell r="A446" t="str">
            <v>300100000138</v>
          </cell>
          <cell r="B446">
            <v>300100000138</v>
          </cell>
          <cell r="C446" t="str">
            <v>Tipper ( Regn No. KA-07-7525 )</v>
          </cell>
          <cell r="D446" t="str">
            <v>PO/HOSKOTE/048</v>
          </cell>
        </row>
        <row r="447">
          <cell r="A447" t="str">
            <v>300100000138</v>
          </cell>
          <cell r="B447">
            <v>300100000138</v>
          </cell>
          <cell r="C447" t="str">
            <v>Tipper ( Regn No. KA-07-7525 )</v>
          </cell>
          <cell r="D447" t="str">
            <v>PO/HOSKOTE/048</v>
          </cell>
        </row>
        <row r="448">
          <cell r="A448" t="str">
            <v>300100000138</v>
          </cell>
          <cell r="B448">
            <v>300100000138</v>
          </cell>
          <cell r="C448" t="str">
            <v>Tipper ( Regn No. KA-07-7525 )</v>
          </cell>
          <cell r="D448" t="str">
            <v>PO/HOSKOTE/048</v>
          </cell>
        </row>
        <row r="449">
          <cell r="A449" t="str">
            <v>300100000138</v>
          </cell>
          <cell r="B449">
            <v>300100000138</v>
          </cell>
          <cell r="C449" t="str">
            <v>Tipper ( Regn No. KA-07-7525 )</v>
          </cell>
          <cell r="D449" t="str">
            <v>PO/HOSKOTE/048</v>
          </cell>
        </row>
        <row r="450">
          <cell r="A450" t="str">
            <v>300100000139</v>
          </cell>
          <cell r="B450">
            <v>300100000139</v>
          </cell>
          <cell r="C450" t="str">
            <v>Tipper ( Regn No. KA-07-7526 )</v>
          </cell>
          <cell r="D450" t="str">
            <v>PO/HOSKOTE/048</v>
          </cell>
        </row>
        <row r="451">
          <cell r="A451" t="str">
            <v>300100000139</v>
          </cell>
          <cell r="B451">
            <v>300100000139</v>
          </cell>
          <cell r="C451" t="str">
            <v>Tipper ( Regn No. KA-07-7526 )</v>
          </cell>
          <cell r="D451" t="str">
            <v>PO/HOSKOTE/048</v>
          </cell>
        </row>
        <row r="452">
          <cell r="A452" t="str">
            <v>300100000139</v>
          </cell>
          <cell r="B452">
            <v>300100000139</v>
          </cell>
          <cell r="C452" t="str">
            <v>Tipper ( Regn No. KA-07-7526 )</v>
          </cell>
          <cell r="D452" t="str">
            <v>PO/HOSKOTE/048</v>
          </cell>
        </row>
        <row r="453">
          <cell r="A453" t="str">
            <v>300100000139</v>
          </cell>
          <cell r="B453">
            <v>300100000139</v>
          </cell>
          <cell r="C453" t="str">
            <v>Tipper ( Regn No. KA-07-7526 )</v>
          </cell>
          <cell r="D453" t="str">
            <v>PO/HOSKOTE/048</v>
          </cell>
        </row>
        <row r="454">
          <cell r="A454" t="str">
            <v>300100000140</v>
          </cell>
          <cell r="B454">
            <v>300100000140</v>
          </cell>
          <cell r="C454" t="str">
            <v>Tipper ( Regn No. KA-07-7524)</v>
          </cell>
          <cell r="D454" t="str">
            <v>PO/HOSKOTE/048</v>
          </cell>
        </row>
        <row r="455">
          <cell r="A455" t="str">
            <v>300100000140</v>
          </cell>
          <cell r="B455">
            <v>300100000140</v>
          </cell>
          <cell r="C455" t="str">
            <v>Tipper ( Regn No. KA-07-7524)</v>
          </cell>
          <cell r="D455" t="str">
            <v>PO/HOSKOTE/048</v>
          </cell>
        </row>
        <row r="456">
          <cell r="A456" t="str">
            <v>300100000140</v>
          </cell>
          <cell r="B456">
            <v>300100000140</v>
          </cell>
          <cell r="C456" t="str">
            <v>Tipper ( Regn No. KA-07-7524)</v>
          </cell>
          <cell r="D456" t="str">
            <v>PO/HOSKOTE/048</v>
          </cell>
        </row>
        <row r="457">
          <cell r="A457" t="str">
            <v>300100000140</v>
          </cell>
          <cell r="B457">
            <v>300100000140</v>
          </cell>
          <cell r="C457" t="str">
            <v>Tipper ( Regn No. KA-07-7524)</v>
          </cell>
          <cell r="D457" t="str">
            <v>PO/HOSKOTE/048</v>
          </cell>
        </row>
        <row r="458">
          <cell r="A458" t="str">
            <v>300100000141</v>
          </cell>
          <cell r="B458">
            <v>300100000141</v>
          </cell>
          <cell r="C458" t="str">
            <v>Tipper ( Regn No. KA-07-7528)</v>
          </cell>
          <cell r="D458" t="str">
            <v>PO/HOSKOTE/048</v>
          </cell>
        </row>
        <row r="459">
          <cell r="A459" t="str">
            <v>300100000141</v>
          </cell>
          <cell r="B459">
            <v>300100000141</v>
          </cell>
          <cell r="C459" t="str">
            <v>Tipper ( Regn No. KA-07-7528)</v>
          </cell>
          <cell r="D459" t="str">
            <v>PO/HOSKOTE/048</v>
          </cell>
        </row>
        <row r="460">
          <cell r="A460" t="str">
            <v>300100000141</v>
          </cell>
          <cell r="B460">
            <v>300100000141</v>
          </cell>
          <cell r="C460" t="str">
            <v>Tipper ( Regn No. KA-07-7528)</v>
          </cell>
          <cell r="D460" t="str">
            <v>PO/HOSKOTE/048</v>
          </cell>
        </row>
        <row r="461">
          <cell r="A461" t="str">
            <v>300100000141</v>
          </cell>
          <cell r="B461">
            <v>300100000141</v>
          </cell>
          <cell r="C461" t="str">
            <v>Tipper ( Regn No. KA-07-7528)</v>
          </cell>
          <cell r="D461" t="str">
            <v>PO/HOSKOTE/048</v>
          </cell>
        </row>
        <row r="462">
          <cell r="A462" t="str">
            <v>300100000142</v>
          </cell>
          <cell r="B462">
            <v>300100000142</v>
          </cell>
          <cell r="C462" t="str">
            <v>Tipper ( Regn No. KA-07-7532)</v>
          </cell>
          <cell r="D462" t="str">
            <v>PO/HOSKOTE/048</v>
          </cell>
        </row>
        <row r="463">
          <cell r="A463" t="str">
            <v>300100000142</v>
          </cell>
          <cell r="B463">
            <v>300100000142</v>
          </cell>
          <cell r="C463" t="str">
            <v>Tipper ( Regn No. KA-07-7532)</v>
          </cell>
          <cell r="D463" t="str">
            <v>PO/HOSKOTE/048</v>
          </cell>
        </row>
        <row r="464">
          <cell r="A464" t="str">
            <v>300100000142</v>
          </cell>
          <cell r="B464">
            <v>300100000142</v>
          </cell>
          <cell r="C464" t="str">
            <v>Tipper ( Regn No. KA-07-7532)</v>
          </cell>
          <cell r="D464" t="str">
            <v>PO/HOSKOTE/048</v>
          </cell>
        </row>
        <row r="465">
          <cell r="A465" t="str">
            <v>300100000143</v>
          </cell>
          <cell r="B465">
            <v>300100000143</v>
          </cell>
          <cell r="C465" t="str">
            <v>Tipper ( Regn No. KA-07-7533)</v>
          </cell>
          <cell r="D465" t="str">
            <v>PO/HOSKOTE/048</v>
          </cell>
        </row>
        <row r="466">
          <cell r="A466" t="str">
            <v>300100000143</v>
          </cell>
          <cell r="B466">
            <v>300100000143</v>
          </cell>
          <cell r="C466" t="str">
            <v>Tipper ( Regn No. KA-07-7533)</v>
          </cell>
          <cell r="D466" t="str">
            <v>PO/HOSKOTE/048</v>
          </cell>
        </row>
        <row r="467">
          <cell r="A467" t="str">
            <v>300100000143</v>
          </cell>
          <cell r="B467">
            <v>300100000143</v>
          </cell>
          <cell r="C467" t="str">
            <v>Tipper ( Regn No. KA-07-7533)</v>
          </cell>
          <cell r="D467" t="str">
            <v>PO/HOSKOTE/048</v>
          </cell>
        </row>
        <row r="468">
          <cell r="A468" t="str">
            <v>300100000144</v>
          </cell>
          <cell r="B468">
            <v>300100000144</v>
          </cell>
          <cell r="C468" t="str">
            <v>Tipper ( Regn No. KA-07-7534)</v>
          </cell>
          <cell r="D468" t="str">
            <v>PO/HOSKOTE/048</v>
          </cell>
        </row>
        <row r="469">
          <cell r="A469" t="str">
            <v>300100000144</v>
          </cell>
          <cell r="B469">
            <v>300100000144</v>
          </cell>
          <cell r="C469" t="str">
            <v>Tipper ( Regn No. KA-07-7534)</v>
          </cell>
          <cell r="D469" t="str">
            <v>PO/HOSKOTE/048</v>
          </cell>
        </row>
        <row r="470">
          <cell r="A470" t="str">
            <v>300100000144</v>
          </cell>
          <cell r="B470">
            <v>300100000144</v>
          </cell>
          <cell r="C470" t="str">
            <v>Tipper ( Regn No. KA-07-7534)</v>
          </cell>
          <cell r="D470" t="str">
            <v>PO/HOSKOTE/048</v>
          </cell>
        </row>
        <row r="471">
          <cell r="A471" t="str">
            <v>300100000145</v>
          </cell>
          <cell r="B471">
            <v>300100000145</v>
          </cell>
          <cell r="C471" t="str">
            <v>Tipper ( Regn No. KA-07-7535)</v>
          </cell>
          <cell r="D471" t="str">
            <v>PO/HOSKOTE/048</v>
          </cell>
        </row>
        <row r="472">
          <cell r="A472" t="str">
            <v>300100000145</v>
          </cell>
          <cell r="B472">
            <v>300100000145</v>
          </cell>
          <cell r="C472" t="str">
            <v>Tipper ( Regn No. KA-07-7535)</v>
          </cell>
          <cell r="D472" t="str">
            <v>PO/HOSKOTE/048</v>
          </cell>
        </row>
        <row r="473">
          <cell r="A473" t="str">
            <v>300100000145</v>
          </cell>
          <cell r="B473">
            <v>300100000145</v>
          </cell>
          <cell r="C473" t="str">
            <v>Tipper ( Regn No. KA-07-7535)</v>
          </cell>
          <cell r="D473" t="str">
            <v>PO/HOSKOTE/048</v>
          </cell>
        </row>
        <row r="474">
          <cell r="A474" t="str">
            <v>300100000146</v>
          </cell>
          <cell r="B474">
            <v>300100000146</v>
          </cell>
          <cell r="C474" t="str">
            <v>Tipper ( Regn No. KA-07-7536)</v>
          </cell>
          <cell r="D474" t="str">
            <v>PO/HOSKOTE/048</v>
          </cell>
        </row>
        <row r="475">
          <cell r="A475" t="str">
            <v>300100000146</v>
          </cell>
          <cell r="B475">
            <v>300100000146</v>
          </cell>
          <cell r="C475" t="str">
            <v>Tipper ( Regn No. KA-07-7536)</v>
          </cell>
          <cell r="D475" t="str">
            <v>PO/HOSKOTE/048</v>
          </cell>
        </row>
        <row r="476">
          <cell r="A476" t="str">
            <v>300100000146</v>
          </cell>
          <cell r="B476">
            <v>300100000146</v>
          </cell>
          <cell r="C476" t="str">
            <v>Tipper ( Regn No. KA-07-7536)</v>
          </cell>
          <cell r="D476" t="str">
            <v>PO/HOSKOTE/048</v>
          </cell>
        </row>
        <row r="477">
          <cell r="A477" t="str">
            <v>300100000146</v>
          </cell>
          <cell r="B477">
            <v>300100000146</v>
          </cell>
          <cell r="C477" t="str">
            <v>Tipper ( Regn No. KA-07-7536)</v>
          </cell>
          <cell r="D477" t="str">
            <v>PO/HOSKOTE/048</v>
          </cell>
        </row>
        <row r="478">
          <cell r="A478" t="str">
            <v>300100000147</v>
          </cell>
          <cell r="B478">
            <v>300100000147</v>
          </cell>
          <cell r="C478" t="str">
            <v>Electric Genarating Set - 500 KVA</v>
          </cell>
          <cell r="D478" t="str">
            <v>PO/HOSKOTE/038</v>
          </cell>
        </row>
        <row r="479">
          <cell r="A479" t="str">
            <v>300100000148</v>
          </cell>
          <cell r="B479">
            <v>300100000148</v>
          </cell>
          <cell r="C479" t="str">
            <v>Electric Genarating Set - 62.5 KVA</v>
          </cell>
          <cell r="D479" t="str">
            <v>PO/HOSKOTE/045</v>
          </cell>
        </row>
        <row r="480">
          <cell r="A480" t="str">
            <v>300100000149</v>
          </cell>
          <cell r="B480">
            <v>300100000149</v>
          </cell>
          <cell r="C480" t="str">
            <v>Hydraulic Mobile Crane</v>
          </cell>
          <cell r="D480" t="str">
            <v>PO/KORBA/09</v>
          </cell>
        </row>
        <row r="481">
          <cell r="A481" t="str">
            <v>300100000150</v>
          </cell>
          <cell r="B481">
            <v>300100000150</v>
          </cell>
          <cell r="C481" t="str">
            <v>Concrete Pump 350 D</v>
          </cell>
          <cell r="D481" t="str">
            <v>PO/VAP/62</v>
          </cell>
        </row>
        <row r="482">
          <cell r="A482" t="str">
            <v>300100000150</v>
          </cell>
          <cell r="B482">
            <v>300100000150</v>
          </cell>
          <cell r="C482" t="str">
            <v>Concrete Pump 350 D</v>
          </cell>
          <cell r="D482" t="str">
            <v>PO/VAP/62</v>
          </cell>
        </row>
        <row r="483">
          <cell r="A483" t="str">
            <v>300100000150</v>
          </cell>
          <cell r="B483">
            <v>300100000150</v>
          </cell>
          <cell r="C483" t="str">
            <v>Concrete Pump 350 D</v>
          </cell>
          <cell r="D483" t="str">
            <v>PO/VAP/62</v>
          </cell>
        </row>
        <row r="484">
          <cell r="A484" t="str">
            <v>300100000151</v>
          </cell>
          <cell r="B484">
            <v>300100000151</v>
          </cell>
          <cell r="C484" t="str">
            <v>Transit Mixer</v>
          </cell>
          <cell r="D484" t="str">
            <v>PO/VAP/64 &amp; 68</v>
          </cell>
        </row>
        <row r="485">
          <cell r="A485" t="str">
            <v>300100000151</v>
          </cell>
          <cell r="B485">
            <v>300100000151</v>
          </cell>
          <cell r="C485" t="str">
            <v>Transit Mixer</v>
          </cell>
          <cell r="D485" t="str">
            <v>PO/VAP/64 &amp; 68</v>
          </cell>
        </row>
        <row r="486">
          <cell r="A486" t="str">
            <v>300100000151</v>
          </cell>
          <cell r="B486">
            <v>300100000151</v>
          </cell>
          <cell r="C486" t="str">
            <v>Transit Mixer</v>
          </cell>
          <cell r="D486" t="str">
            <v>PO/VAP/64 &amp; 68</v>
          </cell>
        </row>
        <row r="487">
          <cell r="A487" t="str">
            <v>300100000151</v>
          </cell>
          <cell r="B487">
            <v>300100000151</v>
          </cell>
          <cell r="C487" t="str">
            <v>Transit Mixer</v>
          </cell>
          <cell r="D487" t="str">
            <v>PO/VAP/64 &amp; 68</v>
          </cell>
        </row>
        <row r="488">
          <cell r="A488" t="str">
            <v>300100000151</v>
          </cell>
          <cell r="B488">
            <v>300100000151</v>
          </cell>
          <cell r="C488" t="str">
            <v>Transit Mixer</v>
          </cell>
          <cell r="D488" t="str">
            <v>PO/VAP/64 &amp; 68</v>
          </cell>
        </row>
        <row r="489">
          <cell r="A489" t="str">
            <v>300100000152</v>
          </cell>
          <cell r="B489">
            <v>300100000152</v>
          </cell>
          <cell r="C489" t="str">
            <v>Transit Mixer</v>
          </cell>
          <cell r="D489" t="str">
            <v>PO/VAP/64 &amp; 68</v>
          </cell>
        </row>
        <row r="490">
          <cell r="A490" t="str">
            <v>300100000152</v>
          </cell>
          <cell r="B490">
            <v>300100000152</v>
          </cell>
          <cell r="C490" t="str">
            <v>Transit Mixer</v>
          </cell>
          <cell r="D490" t="str">
            <v>PO/VAP/64 &amp; 68</v>
          </cell>
        </row>
        <row r="491">
          <cell r="A491" t="str">
            <v>300100000152</v>
          </cell>
          <cell r="B491">
            <v>300100000152</v>
          </cell>
          <cell r="C491" t="str">
            <v>Transit Mixer</v>
          </cell>
          <cell r="D491" t="str">
            <v>PO/VAP/64 &amp; 68</v>
          </cell>
        </row>
        <row r="492">
          <cell r="A492" t="str">
            <v>300100000152</v>
          </cell>
          <cell r="B492">
            <v>300100000152</v>
          </cell>
          <cell r="C492" t="str">
            <v>Transit Mixer</v>
          </cell>
          <cell r="D492" t="str">
            <v>PO/VAP/64 &amp; 68</v>
          </cell>
        </row>
        <row r="493">
          <cell r="A493" t="str">
            <v>300100000152</v>
          </cell>
          <cell r="B493">
            <v>300100000152</v>
          </cell>
          <cell r="C493" t="str">
            <v>Transit Mixer</v>
          </cell>
          <cell r="D493" t="str">
            <v>PO/VAP/64 &amp; 68</v>
          </cell>
        </row>
        <row r="494">
          <cell r="A494" t="str">
            <v>300100000153</v>
          </cell>
          <cell r="B494">
            <v>300100000153</v>
          </cell>
          <cell r="C494" t="str">
            <v>Electric Genarating Set - 62.5 KVA</v>
          </cell>
          <cell r="D494" t="str">
            <v>PO/VARANASI/07</v>
          </cell>
        </row>
        <row r="495">
          <cell r="A495" t="str">
            <v>300100000154</v>
          </cell>
          <cell r="B495">
            <v>300100000154</v>
          </cell>
          <cell r="C495" t="str">
            <v>Electric Genarating Set - 62.5 KVA</v>
          </cell>
          <cell r="D495" t="str">
            <v>PO/VARANASI/071</v>
          </cell>
        </row>
        <row r="496">
          <cell r="A496" t="str">
            <v>300100000154</v>
          </cell>
          <cell r="B496">
            <v>300100000154</v>
          </cell>
          <cell r="C496" t="str">
            <v>Electric Genarating Set - 62.5 KVA</v>
          </cell>
          <cell r="D496" t="str">
            <v>PO/VARANASI/071</v>
          </cell>
        </row>
        <row r="497">
          <cell r="A497" t="str">
            <v>300100000155</v>
          </cell>
          <cell r="B497">
            <v>300100000155</v>
          </cell>
          <cell r="C497" t="str">
            <v>Electric Genarating Set - 125 KVA</v>
          </cell>
          <cell r="D497" t="str">
            <v>PO/VAP/67</v>
          </cell>
        </row>
        <row r="498">
          <cell r="A498" t="str">
            <v>300100000155</v>
          </cell>
          <cell r="B498">
            <v>300100000155</v>
          </cell>
          <cell r="C498" t="str">
            <v>Electric Genarating Set - 125 KVA</v>
          </cell>
          <cell r="D498" t="str">
            <v>PO/VAP/67</v>
          </cell>
        </row>
        <row r="499">
          <cell r="A499" t="str">
            <v>300100000156</v>
          </cell>
          <cell r="B499">
            <v>300100000156</v>
          </cell>
          <cell r="C499" t="str">
            <v>Hydralic Mobile  Crane (Hydra 12)</v>
          </cell>
          <cell r="D499" t="str">
            <v>PO/VAP/80</v>
          </cell>
        </row>
        <row r="500">
          <cell r="A500" t="str">
            <v>300100000156</v>
          </cell>
          <cell r="B500">
            <v>300100000156</v>
          </cell>
          <cell r="C500" t="str">
            <v>Hydralic Mobile  Crane (Hydra 12)</v>
          </cell>
          <cell r="D500" t="str">
            <v>PO/VAP/80</v>
          </cell>
        </row>
        <row r="501">
          <cell r="A501" t="str">
            <v>300100000157</v>
          </cell>
          <cell r="B501">
            <v>300100000157</v>
          </cell>
          <cell r="C501" t="str">
            <v>Air Compressor</v>
          </cell>
          <cell r="D501" t="str">
            <v>PO/VAP/86</v>
          </cell>
        </row>
        <row r="502">
          <cell r="A502" t="str">
            <v>300100000157</v>
          </cell>
          <cell r="B502">
            <v>300100000157</v>
          </cell>
          <cell r="C502" t="str">
            <v>Air Compressor</v>
          </cell>
          <cell r="D502" t="str">
            <v>PO/VAP/86</v>
          </cell>
        </row>
        <row r="503">
          <cell r="A503" t="str">
            <v>300100000158</v>
          </cell>
          <cell r="B503">
            <v>300100000158</v>
          </cell>
          <cell r="C503" t="str">
            <v>Batching Plant 30</v>
          </cell>
          <cell r="D503" t="str">
            <v>PO/VAP/61</v>
          </cell>
        </row>
        <row r="504">
          <cell r="A504" t="str">
            <v>300100000158</v>
          </cell>
          <cell r="B504">
            <v>300100000158</v>
          </cell>
          <cell r="C504" t="str">
            <v>Batching Plant 30</v>
          </cell>
          <cell r="D504" t="str">
            <v>PO/VAP/61</v>
          </cell>
        </row>
        <row r="505">
          <cell r="A505" t="str">
            <v>300100000158</v>
          </cell>
          <cell r="B505">
            <v>300100000158</v>
          </cell>
          <cell r="C505" t="str">
            <v>Batching Plant 30</v>
          </cell>
          <cell r="D505" t="str">
            <v>PO/VAP/61</v>
          </cell>
        </row>
        <row r="506">
          <cell r="A506" t="str">
            <v>300100000158</v>
          </cell>
          <cell r="B506">
            <v>300100000158</v>
          </cell>
          <cell r="C506" t="str">
            <v>Batching Plant 30</v>
          </cell>
          <cell r="D506" t="str">
            <v>PO/VAP/61</v>
          </cell>
        </row>
        <row r="507">
          <cell r="A507" t="str">
            <v>300100000159</v>
          </cell>
          <cell r="B507">
            <v>300100000159</v>
          </cell>
          <cell r="C507" t="str">
            <v>Walk Behind Tandem Roller</v>
          </cell>
          <cell r="D507" t="str">
            <v>PO/VAP/90</v>
          </cell>
        </row>
        <row r="508">
          <cell r="A508" t="str">
            <v>300100000160</v>
          </cell>
          <cell r="B508">
            <v>300100000160</v>
          </cell>
          <cell r="C508" t="str">
            <v>Tipper</v>
          </cell>
          <cell r="D508" t="str">
            <v>PO/DEVIHALLI/047</v>
          </cell>
        </row>
        <row r="509">
          <cell r="A509" t="str">
            <v>300100000160</v>
          </cell>
          <cell r="B509">
            <v>300100000160</v>
          </cell>
          <cell r="C509" t="str">
            <v>Tipper</v>
          </cell>
          <cell r="D509" t="str">
            <v>PO/DEVIHALLI/047</v>
          </cell>
        </row>
        <row r="510">
          <cell r="A510" t="str">
            <v>300100000161</v>
          </cell>
          <cell r="B510">
            <v>300100000161</v>
          </cell>
          <cell r="C510" t="str">
            <v>Tipper</v>
          </cell>
          <cell r="D510" t="str">
            <v>PO/DEVIHALLI/047</v>
          </cell>
        </row>
        <row r="511">
          <cell r="A511" t="str">
            <v>300100000161</v>
          </cell>
          <cell r="B511">
            <v>300100000161</v>
          </cell>
          <cell r="C511" t="str">
            <v>Tipper</v>
          </cell>
          <cell r="D511" t="str">
            <v>PO/DEVIHALLI/047</v>
          </cell>
        </row>
        <row r="512">
          <cell r="A512" t="str">
            <v>300100000162</v>
          </cell>
          <cell r="B512">
            <v>300100000162</v>
          </cell>
          <cell r="C512" t="str">
            <v>Tipper</v>
          </cell>
          <cell r="D512" t="str">
            <v>PO/DEVIHALLI/047</v>
          </cell>
        </row>
        <row r="513">
          <cell r="A513" t="str">
            <v>300100000162</v>
          </cell>
          <cell r="B513">
            <v>300100000162</v>
          </cell>
          <cell r="C513" t="str">
            <v>Tipper</v>
          </cell>
          <cell r="D513" t="str">
            <v>PO/DEVIHALLI/047</v>
          </cell>
        </row>
        <row r="514">
          <cell r="A514" t="str">
            <v>300100000163</v>
          </cell>
          <cell r="B514">
            <v>300100000163</v>
          </cell>
          <cell r="C514" t="str">
            <v>Tipper</v>
          </cell>
          <cell r="D514" t="str">
            <v>PO/DEVIHALLI/047</v>
          </cell>
        </row>
        <row r="515">
          <cell r="A515" t="str">
            <v>300100000163</v>
          </cell>
          <cell r="B515">
            <v>300100000163</v>
          </cell>
          <cell r="C515" t="str">
            <v>Tipper</v>
          </cell>
          <cell r="D515" t="str">
            <v>PO/DEVIHALLI/047</v>
          </cell>
        </row>
        <row r="516">
          <cell r="A516" t="str">
            <v>300100000164</v>
          </cell>
          <cell r="B516">
            <v>300100000164</v>
          </cell>
          <cell r="C516" t="str">
            <v>Tipper</v>
          </cell>
          <cell r="D516" t="str">
            <v>PO/DEVIHALLI/047</v>
          </cell>
        </row>
        <row r="517">
          <cell r="A517" t="str">
            <v>300100000164</v>
          </cell>
          <cell r="B517">
            <v>300100000164</v>
          </cell>
          <cell r="C517" t="str">
            <v>Tipper</v>
          </cell>
          <cell r="D517" t="str">
            <v>PO/DEVIHALLI/047</v>
          </cell>
        </row>
        <row r="518">
          <cell r="A518" t="str">
            <v>300100000165</v>
          </cell>
          <cell r="B518">
            <v>300100000165</v>
          </cell>
          <cell r="C518" t="str">
            <v>Tipper</v>
          </cell>
          <cell r="D518" t="str">
            <v>PO/DEVIHALLI/047</v>
          </cell>
        </row>
        <row r="519">
          <cell r="A519" t="str">
            <v>300100000165</v>
          </cell>
          <cell r="B519">
            <v>300100000165</v>
          </cell>
          <cell r="C519" t="str">
            <v>Tipper</v>
          </cell>
          <cell r="D519" t="str">
            <v>PO/DEVIHALLI/047</v>
          </cell>
        </row>
        <row r="520">
          <cell r="A520" t="str">
            <v>300100000166</v>
          </cell>
          <cell r="B520">
            <v>300100000166</v>
          </cell>
          <cell r="C520" t="str">
            <v>Tipper</v>
          </cell>
          <cell r="D520" t="str">
            <v>PO/DEVIHALLI/047</v>
          </cell>
        </row>
        <row r="521">
          <cell r="A521" t="str">
            <v>300100000166</v>
          </cell>
          <cell r="B521">
            <v>300100000166</v>
          </cell>
          <cell r="C521" t="str">
            <v>Tipper</v>
          </cell>
          <cell r="D521" t="str">
            <v>PO/DEVIHALLI/047</v>
          </cell>
        </row>
        <row r="522">
          <cell r="A522" t="str">
            <v>300100000167</v>
          </cell>
          <cell r="B522">
            <v>300100000167</v>
          </cell>
          <cell r="C522" t="str">
            <v>Tipper</v>
          </cell>
          <cell r="D522" t="str">
            <v>PO/DEVIHALLI/047</v>
          </cell>
        </row>
        <row r="523">
          <cell r="A523" t="str">
            <v>300100000167</v>
          </cell>
          <cell r="B523">
            <v>300100000167</v>
          </cell>
          <cell r="C523" t="str">
            <v>Tipper</v>
          </cell>
          <cell r="D523" t="str">
            <v>PO/DEVIHALLI/047</v>
          </cell>
        </row>
        <row r="524">
          <cell r="A524" t="str">
            <v>300100000168</v>
          </cell>
          <cell r="B524">
            <v>300100000168</v>
          </cell>
          <cell r="C524" t="str">
            <v>Tipper</v>
          </cell>
          <cell r="D524" t="str">
            <v>PO/DEVIHALLI/047</v>
          </cell>
        </row>
        <row r="525">
          <cell r="A525" t="str">
            <v>300100000168</v>
          </cell>
          <cell r="B525">
            <v>300100000168</v>
          </cell>
          <cell r="C525" t="str">
            <v>Tipper</v>
          </cell>
          <cell r="D525" t="str">
            <v>PO/DEVIHALLI/047</v>
          </cell>
        </row>
        <row r="526">
          <cell r="A526" t="str">
            <v>300100000169</v>
          </cell>
          <cell r="B526">
            <v>300100000169</v>
          </cell>
          <cell r="C526" t="str">
            <v>Tipper</v>
          </cell>
          <cell r="D526" t="str">
            <v>PO/DEVIHALLI/047</v>
          </cell>
        </row>
        <row r="527">
          <cell r="A527" t="str">
            <v>300100000169</v>
          </cell>
          <cell r="B527">
            <v>300100000169</v>
          </cell>
          <cell r="C527" t="str">
            <v>Tipper</v>
          </cell>
          <cell r="D527" t="str">
            <v>PO/DEVIHALLI/047</v>
          </cell>
        </row>
        <row r="528">
          <cell r="A528" t="str">
            <v>300100000170</v>
          </cell>
          <cell r="B528">
            <v>300100000170</v>
          </cell>
          <cell r="C528" t="str">
            <v>Escorts Soil Vibratory Roller</v>
          </cell>
          <cell r="D528" t="str">
            <v>PO/DEVIHALLI/53</v>
          </cell>
        </row>
        <row r="529">
          <cell r="A529" t="str">
            <v>300100000171</v>
          </cell>
          <cell r="B529">
            <v>300100000171</v>
          </cell>
          <cell r="C529" t="str">
            <v>Electric Genarating Set - 62.5 KVA</v>
          </cell>
          <cell r="D529" t="str">
            <v>PO/DEVIHALLI/046</v>
          </cell>
        </row>
        <row r="530">
          <cell r="A530" t="str">
            <v>300100000174</v>
          </cell>
          <cell r="B530">
            <v>300100000174</v>
          </cell>
          <cell r="C530" t="str">
            <v>Electric Genarating Set - 125 KVA</v>
          </cell>
          <cell r="D530">
            <v>0</v>
          </cell>
        </row>
        <row r="531">
          <cell r="A531" t="str">
            <v>300100000175</v>
          </cell>
          <cell r="B531">
            <v>300100000175</v>
          </cell>
          <cell r="C531" t="str">
            <v>Electric Genarating Set - 125 KVA</v>
          </cell>
          <cell r="D531">
            <v>0</v>
          </cell>
        </row>
        <row r="532">
          <cell r="A532" t="str">
            <v>300100000302</v>
          </cell>
          <cell r="B532">
            <v>300100000302</v>
          </cell>
          <cell r="C532" t="str">
            <v>Batching  Plant HN 3</v>
          </cell>
          <cell r="D532" t="str">
            <v>POLH/58,97,151,207</v>
          </cell>
        </row>
        <row r="533">
          <cell r="A533" t="str">
            <v>300100000302</v>
          </cell>
          <cell r="B533">
            <v>300100000302</v>
          </cell>
          <cell r="C533" t="str">
            <v>Batching  Plant HN 3</v>
          </cell>
          <cell r="D533" t="str">
            <v>POLH/58,97,151,207</v>
          </cell>
        </row>
        <row r="534">
          <cell r="A534" t="str">
            <v>300100000302</v>
          </cell>
          <cell r="B534">
            <v>300100000302</v>
          </cell>
          <cell r="C534" t="str">
            <v>Batching  Plant HN 3</v>
          </cell>
          <cell r="D534" t="str">
            <v>POLH/58,97,151,207</v>
          </cell>
        </row>
        <row r="535">
          <cell r="A535" t="str">
            <v>300100000302</v>
          </cell>
          <cell r="B535">
            <v>300100000302</v>
          </cell>
          <cell r="C535" t="str">
            <v>Batching  Plant HN 3</v>
          </cell>
          <cell r="D535" t="str">
            <v>POLH/58,97,151,207</v>
          </cell>
        </row>
        <row r="536">
          <cell r="A536" t="str">
            <v>300100000302</v>
          </cell>
          <cell r="B536">
            <v>300100000302</v>
          </cell>
          <cell r="C536" t="str">
            <v>Batching  Plant HN 3</v>
          </cell>
          <cell r="D536" t="str">
            <v>POLH/58,97,151,207</v>
          </cell>
        </row>
        <row r="537">
          <cell r="A537" t="str">
            <v>300100000302</v>
          </cell>
          <cell r="B537">
            <v>300100000302</v>
          </cell>
          <cell r="C537" t="str">
            <v>Batching  Plant HN 3</v>
          </cell>
          <cell r="D537" t="str">
            <v>POLH/58,97,151,207</v>
          </cell>
        </row>
        <row r="538">
          <cell r="A538" t="str">
            <v>300100000302</v>
          </cell>
          <cell r="B538">
            <v>300100000302</v>
          </cell>
          <cell r="C538" t="str">
            <v>Batching  Plant HN 3</v>
          </cell>
          <cell r="D538" t="str">
            <v>POLH/58,97,151,207</v>
          </cell>
        </row>
        <row r="539">
          <cell r="A539" t="str">
            <v>300100000302</v>
          </cell>
          <cell r="B539">
            <v>300100000302</v>
          </cell>
          <cell r="C539" t="str">
            <v>Batching  Plant HN 3</v>
          </cell>
          <cell r="D539" t="str">
            <v>POLH/58,97,151,207</v>
          </cell>
        </row>
        <row r="540">
          <cell r="A540" t="str">
            <v>300100000302</v>
          </cell>
          <cell r="B540">
            <v>300100000302</v>
          </cell>
          <cell r="C540" t="str">
            <v>Batching  Plant HN 3</v>
          </cell>
          <cell r="D540" t="str">
            <v>POLH/58,97,151,207</v>
          </cell>
        </row>
        <row r="541">
          <cell r="A541" t="str">
            <v>300100000302</v>
          </cell>
          <cell r="B541">
            <v>300100000302</v>
          </cell>
          <cell r="C541" t="str">
            <v>Batching  Plant HN 3</v>
          </cell>
          <cell r="D541" t="str">
            <v>POLH/58,97,151,207</v>
          </cell>
        </row>
        <row r="542">
          <cell r="A542" t="str">
            <v>300100000303</v>
          </cell>
          <cell r="B542">
            <v>300100000303</v>
          </cell>
          <cell r="C542" t="str">
            <v>Concrete  Pump BP 350D</v>
          </cell>
          <cell r="D542" t="str">
            <v>PO/L.HILLS/160</v>
          </cell>
        </row>
        <row r="543">
          <cell r="A543" t="str">
            <v>300100000303</v>
          </cell>
          <cell r="B543">
            <v>300100000303</v>
          </cell>
          <cell r="C543" t="str">
            <v>Concrete  Pump BP 350D</v>
          </cell>
          <cell r="D543" t="str">
            <v>PO/L.HILLS/160</v>
          </cell>
        </row>
        <row r="544">
          <cell r="A544" t="str">
            <v>300100000303</v>
          </cell>
          <cell r="B544">
            <v>300100000303</v>
          </cell>
          <cell r="C544" t="str">
            <v>Concrete  Pump BP 350D</v>
          </cell>
          <cell r="D544" t="str">
            <v>PO/L.HILLS/160</v>
          </cell>
        </row>
        <row r="545">
          <cell r="A545" t="str">
            <v>300100000303</v>
          </cell>
          <cell r="B545">
            <v>300100000303</v>
          </cell>
          <cell r="C545" t="str">
            <v>Concrete  Pump BP 350D</v>
          </cell>
          <cell r="D545" t="str">
            <v>PO/L.HILLS/160</v>
          </cell>
        </row>
        <row r="546">
          <cell r="A546" t="str">
            <v>300100000303</v>
          </cell>
          <cell r="B546">
            <v>300100000303</v>
          </cell>
          <cell r="C546" t="str">
            <v>Concrete  Pump BP 350D</v>
          </cell>
          <cell r="D546" t="str">
            <v>PO/L.HILLS/160</v>
          </cell>
        </row>
        <row r="547">
          <cell r="A547" t="str">
            <v>300100000304</v>
          </cell>
          <cell r="B547">
            <v>300100000304</v>
          </cell>
          <cell r="C547" t="str">
            <v>Concrete  Pump BP 350D</v>
          </cell>
          <cell r="D547" t="str">
            <v>PO/L.HILLS/160</v>
          </cell>
        </row>
        <row r="548">
          <cell r="A548" t="str">
            <v>300100000304</v>
          </cell>
          <cell r="B548">
            <v>300100000304</v>
          </cell>
          <cell r="C548" t="str">
            <v>Concrete  Pump BP 350D</v>
          </cell>
          <cell r="D548" t="str">
            <v>PO/L.HILLS/160</v>
          </cell>
        </row>
        <row r="549">
          <cell r="A549" t="str">
            <v>300100000304</v>
          </cell>
          <cell r="B549">
            <v>300100000304</v>
          </cell>
          <cell r="C549" t="str">
            <v>Concrete  Pump BP 350D</v>
          </cell>
          <cell r="D549" t="str">
            <v>PO/L.HILLS/160</v>
          </cell>
        </row>
        <row r="550">
          <cell r="A550" t="str">
            <v>300100000304</v>
          </cell>
          <cell r="B550">
            <v>300100000304</v>
          </cell>
          <cell r="C550" t="str">
            <v>Concrete  Pump BP 350D</v>
          </cell>
          <cell r="D550" t="str">
            <v>PO/L.HILLS/160</v>
          </cell>
        </row>
        <row r="551">
          <cell r="A551" t="str">
            <v>300100000304</v>
          </cell>
          <cell r="B551">
            <v>300100000304</v>
          </cell>
          <cell r="C551" t="str">
            <v>Concrete  Pump BP 350D</v>
          </cell>
          <cell r="D551" t="str">
            <v>PO/L.HILLS/160</v>
          </cell>
        </row>
        <row r="552">
          <cell r="A552" t="str">
            <v>300100000305</v>
          </cell>
          <cell r="B552">
            <v>300100000305</v>
          </cell>
          <cell r="C552" t="str">
            <v>Concrete  Pump BP 350D</v>
          </cell>
          <cell r="D552" t="str">
            <v>PO/L.HILLS/160</v>
          </cell>
        </row>
        <row r="553">
          <cell r="A553" t="str">
            <v>300100000305</v>
          </cell>
          <cell r="B553">
            <v>300100000305</v>
          </cell>
          <cell r="C553" t="str">
            <v>Concrete  Pump BP 350D</v>
          </cell>
          <cell r="D553" t="str">
            <v>PO/L.HILLS/160</v>
          </cell>
        </row>
        <row r="554">
          <cell r="A554" t="str">
            <v>300100000305</v>
          </cell>
          <cell r="B554">
            <v>300100000305</v>
          </cell>
          <cell r="C554" t="str">
            <v>Concrete  Pump BP 350D</v>
          </cell>
          <cell r="D554" t="str">
            <v>PO/L.HILLS/160</v>
          </cell>
        </row>
        <row r="555">
          <cell r="A555" t="str">
            <v>300100000305</v>
          </cell>
          <cell r="B555">
            <v>300100000305</v>
          </cell>
          <cell r="C555" t="str">
            <v>Concrete  Pump BP 350D</v>
          </cell>
          <cell r="D555" t="str">
            <v>PO/L.HILLS/160</v>
          </cell>
        </row>
        <row r="556">
          <cell r="A556" t="str">
            <v>300100000305</v>
          </cell>
          <cell r="B556">
            <v>300100000305</v>
          </cell>
          <cell r="C556" t="str">
            <v>Concrete  Pump BP 350D</v>
          </cell>
          <cell r="D556" t="str">
            <v>PO/L.HILLS/160</v>
          </cell>
        </row>
        <row r="557">
          <cell r="A557" t="str">
            <v>300100000306</v>
          </cell>
          <cell r="B557">
            <v>300100000306</v>
          </cell>
          <cell r="C557" t="str">
            <v>Concrete  Pump BP 350D</v>
          </cell>
          <cell r="D557" t="str">
            <v>PO/L.HILLS/160</v>
          </cell>
        </row>
        <row r="558">
          <cell r="A558" t="str">
            <v>300100000306</v>
          </cell>
          <cell r="B558">
            <v>300100000306</v>
          </cell>
          <cell r="C558" t="str">
            <v>Concrete  Pump BP 350D</v>
          </cell>
          <cell r="D558" t="str">
            <v>PO/L.HILLS/160</v>
          </cell>
        </row>
        <row r="559">
          <cell r="A559" t="str">
            <v>300100000306</v>
          </cell>
          <cell r="B559">
            <v>300100000306</v>
          </cell>
          <cell r="C559" t="str">
            <v>Concrete  Pump BP 350D</v>
          </cell>
          <cell r="D559" t="str">
            <v>PO/L.HILLS/160</v>
          </cell>
        </row>
        <row r="560">
          <cell r="A560" t="str">
            <v>300100000306</v>
          </cell>
          <cell r="B560">
            <v>300100000306</v>
          </cell>
          <cell r="C560" t="str">
            <v>Concrete  Pump BP 350D</v>
          </cell>
          <cell r="D560" t="str">
            <v>PO/L.HILLS/160</v>
          </cell>
        </row>
        <row r="561">
          <cell r="A561" t="str">
            <v>300100000308</v>
          </cell>
          <cell r="B561">
            <v>300100000308</v>
          </cell>
          <cell r="C561" t="str">
            <v>320 KVA DG Set</v>
          </cell>
          <cell r="D561" t="str">
            <v>PO/L.HILLS/117</v>
          </cell>
        </row>
        <row r="562">
          <cell r="A562" t="str">
            <v>300100000308</v>
          </cell>
          <cell r="B562">
            <v>300100000308</v>
          </cell>
          <cell r="C562" t="str">
            <v>320 KVA DG Set</v>
          </cell>
          <cell r="D562" t="str">
            <v>PO/L.HILLS/117</v>
          </cell>
        </row>
        <row r="563">
          <cell r="A563" t="str">
            <v>300100000308</v>
          </cell>
          <cell r="B563">
            <v>300100000308</v>
          </cell>
          <cell r="C563" t="str">
            <v>320 KVA DG Set</v>
          </cell>
          <cell r="D563" t="str">
            <v>PO/L.HILLS/117</v>
          </cell>
        </row>
        <row r="564">
          <cell r="A564" t="str">
            <v>300100000308</v>
          </cell>
          <cell r="B564">
            <v>300100000308</v>
          </cell>
          <cell r="C564" t="str">
            <v>320 KVA DG Set</v>
          </cell>
          <cell r="D564" t="str">
            <v>PO/L.HILLS/117</v>
          </cell>
        </row>
        <row r="565">
          <cell r="A565" t="str">
            <v>300100000309</v>
          </cell>
          <cell r="B565">
            <v>300100000309</v>
          </cell>
          <cell r="C565" t="str">
            <v>320 KVA DG Set</v>
          </cell>
          <cell r="D565" t="str">
            <v>PO/L.HILLS/117</v>
          </cell>
        </row>
        <row r="566">
          <cell r="A566" t="str">
            <v>300100000309</v>
          </cell>
          <cell r="B566">
            <v>300100000309</v>
          </cell>
          <cell r="C566" t="str">
            <v>320 KVA DG Set</v>
          </cell>
          <cell r="D566" t="str">
            <v>PO/L.HILLS/117</v>
          </cell>
        </row>
        <row r="567">
          <cell r="A567" t="str">
            <v>300100000309</v>
          </cell>
          <cell r="B567">
            <v>300100000309</v>
          </cell>
          <cell r="C567" t="str">
            <v>320 KVA DG Set</v>
          </cell>
          <cell r="D567" t="str">
            <v>PO/L.HILLS/117</v>
          </cell>
        </row>
        <row r="568">
          <cell r="A568" t="str">
            <v>300100000309</v>
          </cell>
          <cell r="B568">
            <v>300100000309</v>
          </cell>
          <cell r="C568" t="str">
            <v>320 KVA DG Set</v>
          </cell>
          <cell r="D568" t="str">
            <v>PO/L.HILLS/117</v>
          </cell>
        </row>
        <row r="569">
          <cell r="A569" t="str">
            <v>300100000310</v>
          </cell>
          <cell r="B569">
            <v>300100000310</v>
          </cell>
          <cell r="C569" t="str">
            <v>Air Compressor - Model XA 140 HD</v>
          </cell>
          <cell r="D569" t="str">
            <v>PO/L.HILLS/152</v>
          </cell>
        </row>
        <row r="570">
          <cell r="A570" t="str">
            <v>300100000311</v>
          </cell>
          <cell r="B570">
            <v>300100000311</v>
          </cell>
          <cell r="C570" t="str">
            <v>Air Compressor - Model XA 140 HD</v>
          </cell>
          <cell r="D570" t="str">
            <v>PO/L.HILLS/152</v>
          </cell>
        </row>
        <row r="571">
          <cell r="A571" t="str">
            <v>300100000312</v>
          </cell>
          <cell r="B571">
            <v>300100000312</v>
          </cell>
          <cell r="C571" t="str">
            <v>Air Compressor - Model XA 140 HD</v>
          </cell>
          <cell r="D571" t="str">
            <v>PO/L.HILLS/152</v>
          </cell>
        </row>
        <row r="572">
          <cell r="A572" t="str">
            <v>300100000313</v>
          </cell>
          <cell r="B572">
            <v>300100000313</v>
          </cell>
          <cell r="C572" t="str">
            <v>Air Compressor - Model XA 140 HD</v>
          </cell>
          <cell r="D572" t="str">
            <v>PO/L.HILLS/152</v>
          </cell>
        </row>
        <row r="573">
          <cell r="A573" t="str">
            <v>300100000314</v>
          </cell>
          <cell r="B573">
            <v>300100000314</v>
          </cell>
          <cell r="C573" t="str">
            <v>Air Compressor - Model XA 140 HD</v>
          </cell>
          <cell r="D573" t="str">
            <v>PO/L.HILLS/152</v>
          </cell>
        </row>
        <row r="574">
          <cell r="A574" t="str">
            <v>300100000315</v>
          </cell>
          <cell r="B574">
            <v>300100000315</v>
          </cell>
          <cell r="C574" t="str">
            <v>Air Compressor - Model XA 140 HD</v>
          </cell>
          <cell r="D574" t="str">
            <v>PO/L.HILLS/152</v>
          </cell>
        </row>
        <row r="575">
          <cell r="A575" t="str">
            <v>300100000316</v>
          </cell>
          <cell r="B575">
            <v>300100000316</v>
          </cell>
          <cell r="C575" t="str">
            <v>Air Compressor - Model XA 140 HD</v>
          </cell>
          <cell r="D575" t="str">
            <v>PO/L.HILLS/152</v>
          </cell>
        </row>
        <row r="576">
          <cell r="A576" t="str">
            <v>300100000317</v>
          </cell>
          <cell r="B576">
            <v>300100000317</v>
          </cell>
          <cell r="C576" t="str">
            <v>Concrete  Pump - BP 2800</v>
          </cell>
          <cell r="D576" t="str">
            <v>PO/L.HILLS/52</v>
          </cell>
        </row>
        <row r="577">
          <cell r="A577" t="str">
            <v>300100000317</v>
          </cell>
          <cell r="B577">
            <v>300100000317</v>
          </cell>
          <cell r="C577" t="str">
            <v>Concrete  Pump - BP 2800</v>
          </cell>
          <cell r="D577" t="str">
            <v>PO/L.HILLS/52</v>
          </cell>
        </row>
        <row r="578">
          <cell r="A578" t="str">
            <v>300100000318</v>
          </cell>
          <cell r="B578">
            <v>300100000318</v>
          </cell>
          <cell r="C578" t="str">
            <v>Air Compressor - Model XA 140 HD</v>
          </cell>
          <cell r="D578" t="str">
            <v>PO/HOSKOTE/60</v>
          </cell>
        </row>
        <row r="579">
          <cell r="A579" t="str">
            <v>300100000319</v>
          </cell>
          <cell r="B579">
            <v>300100000319</v>
          </cell>
          <cell r="C579" t="str">
            <v>500  KVA DG Set</v>
          </cell>
          <cell r="D579" t="str">
            <v>PO/HOSKOTE/41</v>
          </cell>
        </row>
        <row r="580">
          <cell r="A580" t="str">
            <v>300100000324</v>
          </cell>
          <cell r="B580">
            <v>300100000324</v>
          </cell>
          <cell r="C580" t="str">
            <v>250 KVA DG Set</v>
          </cell>
          <cell r="D580" t="str">
            <v>PO/KORBA/37</v>
          </cell>
        </row>
        <row r="581">
          <cell r="A581" t="str">
            <v>300100000328</v>
          </cell>
          <cell r="B581">
            <v>300100000328</v>
          </cell>
          <cell r="C581" t="str">
            <v>Passenger Hoist</v>
          </cell>
          <cell r="D581" t="str">
            <v>PO/L.HILLS/003</v>
          </cell>
        </row>
        <row r="582">
          <cell r="A582" t="str">
            <v>300100000328</v>
          </cell>
          <cell r="B582">
            <v>300100000328</v>
          </cell>
          <cell r="C582" t="str">
            <v>Passenger Hoist</v>
          </cell>
          <cell r="D582" t="str">
            <v>PO/L.HILLS/003</v>
          </cell>
        </row>
        <row r="583">
          <cell r="A583" t="str">
            <v>300100000328</v>
          </cell>
          <cell r="B583">
            <v>300100000328</v>
          </cell>
          <cell r="C583" t="str">
            <v>Passenger Hoist</v>
          </cell>
          <cell r="D583" t="str">
            <v>PO/L.HILLS/003</v>
          </cell>
        </row>
        <row r="584">
          <cell r="A584" t="str">
            <v>300100000328</v>
          </cell>
          <cell r="B584">
            <v>300100000328</v>
          </cell>
          <cell r="C584" t="str">
            <v>Passenger Hoist</v>
          </cell>
          <cell r="D584" t="str">
            <v>PO/L.HILLS/003</v>
          </cell>
        </row>
        <row r="585">
          <cell r="A585" t="str">
            <v>300100000328</v>
          </cell>
          <cell r="B585">
            <v>300100000328</v>
          </cell>
          <cell r="C585" t="str">
            <v>Passenger Hoist</v>
          </cell>
          <cell r="D585" t="str">
            <v>PO/L.HILLS/003</v>
          </cell>
        </row>
        <row r="586">
          <cell r="A586" t="str">
            <v>300100000328</v>
          </cell>
          <cell r="B586">
            <v>300100000328</v>
          </cell>
          <cell r="C586" t="str">
            <v>Passenger Hoist</v>
          </cell>
          <cell r="D586" t="str">
            <v>PO/L.HILLS/003</v>
          </cell>
        </row>
        <row r="587">
          <cell r="A587" t="str">
            <v>300100000328</v>
          </cell>
          <cell r="B587">
            <v>300100000328</v>
          </cell>
          <cell r="C587" t="str">
            <v>Passenger Hoist</v>
          </cell>
          <cell r="D587" t="str">
            <v>PO/L.HILLS/003</v>
          </cell>
        </row>
        <row r="588">
          <cell r="A588" t="str">
            <v>300100000328</v>
          </cell>
          <cell r="B588">
            <v>300100000328</v>
          </cell>
          <cell r="C588" t="str">
            <v>Passenger Hoist</v>
          </cell>
          <cell r="D588" t="str">
            <v>PO/L.HILLS/003</v>
          </cell>
        </row>
        <row r="589">
          <cell r="A589" t="str">
            <v>300100000328</v>
          </cell>
          <cell r="B589">
            <v>300100000328</v>
          </cell>
          <cell r="C589" t="str">
            <v>Passenger Hoist</v>
          </cell>
          <cell r="D589" t="str">
            <v>PO/L.HILLS/003</v>
          </cell>
        </row>
        <row r="590">
          <cell r="A590" t="str">
            <v>300100000328</v>
          </cell>
          <cell r="B590">
            <v>300100000328</v>
          </cell>
          <cell r="C590" t="str">
            <v>Passenger Hoist</v>
          </cell>
          <cell r="D590" t="str">
            <v>PO/L.HILLS/003</v>
          </cell>
        </row>
        <row r="591">
          <cell r="A591" t="str">
            <v>300100000329</v>
          </cell>
          <cell r="B591">
            <v>300100000329</v>
          </cell>
          <cell r="C591" t="str">
            <v>Passenger Hoist</v>
          </cell>
          <cell r="D591" t="str">
            <v>PO/L.HILLS/003</v>
          </cell>
        </row>
        <row r="592">
          <cell r="A592" t="str">
            <v>300100000329</v>
          </cell>
          <cell r="B592">
            <v>300100000329</v>
          </cell>
          <cell r="C592" t="str">
            <v>Passenger Hoist</v>
          </cell>
          <cell r="D592" t="str">
            <v>PO/L.HILLS/003</v>
          </cell>
        </row>
        <row r="593">
          <cell r="A593" t="str">
            <v>300100000329</v>
          </cell>
          <cell r="B593">
            <v>300100000329</v>
          </cell>
          <cell r="C593" t="str">
            <v>Passenger Hoist</v>
          </cell>
          <cell r="D593" t="str">
            <v>PO/L.HILLS/003</v>
          </cell>
        </row>
        <row r="594">
          <cell r="A594" t="str">
            <v>300100000329</v>
          </cell>
          <cell r="B594">
            <v>300100000329</v>
          </cell>
          <cell r="C594" t="str">
            <v>Passenger Hoist</v>
          </cell>
          <cell r="D594" t="str">
            <v>PO/L.HILLS/003</v>
          </cell>
        </row>
        <row r="595">
          <cell r="A595" t="str">
            <v>300100000329</v>
          </cell>
          <cell r="B595">
            <v>300100000329</v>
          </cell>
          <cell r="C595" t="str">
            <v>Passenger Hoist</v>
          </cell>
          <cell r="D595" t="str">
            <v>PO/L.HILLS/003</v>
          </cell>
        </row>
        <row r="596">
          <cell r="A596" t="str">
            <v>300100000329</v>
          </cell>
          <cell r="B596">
            <v>300100000329</v>
          </cell>
          <cell r="C596" t="str">
            <v>Passenger Hoist</v>
          </cell>
          <cell r="D596" t="str">
            <v>PO/L.HILLS/003</v>
          </cell>
        </row>
        <row r="597">
          <cell r="A597" t="str">
            <v>300100000329</v>
          </cell>
          <cell r="B597">
            <v>300100000329</v>
          </cell>
          <cell r="C597" t="str">
            <v>Passenger Hoist</v>
          </cell>
          <cell r="D597" t="str">
            <v>PO/L.HILLS/003</v>
          </cell>
        </row>
        <row r="598">
          <cell r="A598" t="str">
            <v>300100000329</v>
          </cell>
          <cell r="B598">
            <v>300100000329</v>
          </cell>
          <cell r="C598" t="str">
            <v>Passenger Hoist</v>
          </cell>
          <cell r="D598" t="str">
            <v>PO/L.HILLS/003</v>
          </cell>
        </row>
        <row r="599">
          <cell r="A599" t="str">
            <v>300100000329</v>
          </cell>
          <cell r="B599">
            <v>300100000329</v>
          </cell>
          <cell r="C599" t="str">
            <v>Passenger Hoist</v>
          </cell>
          <cell r="D599" t="str">
            <v>PO/L.HILLS/003</v>
          </cell>
        </row>
        <row r="600">
          <cell r="A600" t="str">
            <v>300100000329</v>
          </cell>
          <cell r="B600">
            <v>300100000329</v>
          </cell>
          <cell r="C600" t="str">
            <v>Passenger Hoist</v>
          </cell>
          <cell r="D600" t="str">
            <v>PO/L.HILLS/003</v>
          </cell>
        </row>
        <row r="601">
          <cell r="A601" t="str">
            <v>300100000330</v>
          </cell>
          <cell r="B601">
            <v>300100000330</v>
          </cell>
          <cell r="C601" t="str">
            <v>Passenger Hoist</v>
          </cell>
          <cell r="D601" t="str">
            <v>PO/L.HILLS/003</v>
          </cell>
        </row>
        <row r="602">
          <cell r="A602" t="str">
            <v>300100000330</v>
          </cell>
          <cell r="B602">
            <v>300100000330</v>
          </cell>
          <cell r="C602" t="str">
            <v>Passenger Hoist</v>
          </cell>
          <cell r="D602" t="str">
            <v>PO/L.HILLS/003</v>
          </cell>
        </row>
        <row r="603">
          <cell r="A603" t="str">
            <v>300100000330</v>
          </cell>
          <cell r="B603">
            <v>300100000330</v>
          </cell>
          <cell r="C603" t="str">
            <v>Passenger Hoist</v>
          </cell>
          <cell r="D603" t="str">
            <v>PO/L.HILLS/003</v>
          </cell>
        </row>
        <row r="604">
          <cell r="A604" t="str">
            <v>300100000330</v>
          </cell>
          <cell r="B604">
            <v>300100000330</v>
          </cell>
          <cell r="C604" t="str">
            <v>Passenger Hoist</v>
          </cell>
          <cell r="D604" t="str">
            <v>PO/L.HILLS/003</v>
          </cell>
        </row>
        <row r="605">
          <cell r="A605" t="str">
            <v>300100000330</v>
          </cell>
          <cell r="B605">
            <v>300100000330</v>
          </cell>
          <cell r="C605" t="str">
            <v>Passenger Hoist</v>
          </cell>
          <cell r="D605" t="str">
            <v>PO/L.HILLS/003</v>
          </cell>
        </row>
        <row r="606">
          <cell r="A606" t="str">
            <v>300100000330</v>
          </cell>
          <cell r="B606">
            <v>300100000330</v>
          </cell>
          <cell r="C606" t="str">
            <v>Passenger Hoist</v>
          </cell>
          <cell r="D606" t="str">
            <v>PO/L.HILLS/003</v>
          </cell>
        </row>
        <row r="607">
          <cell r="A607" t="str">
            <v>300100000330</v>
          </cell>
          <cell r="B607">
            <v>300100000330</v>
          </cell>
          <cell r="C607" t="str">
            <v>Passenger Hoist</v>
          </cell>
          <cell r="D607" t="str">
            <v>PO/L.HILLS/003</v>
          </cell>
        </row>
        <row r="608">
          <cell r="A608" t="str">
            <v>300100000330</v>
          </cell>
          <cell r="B608">
            <v>300100000330</v>
          </cell>
          <cell r="C608" t="str">
            <v>Passenger Hoist</v>
          </cell>
          <cell r="D608" t="str">
            <v>PO/L.HILLS/003</v>
          </cell>
        </row>
        <row r="609">
          <cell r="A609" t="str">
            <v>300100000330</v>
          </cell>
          <cell r="B609">
            <v>300100000330</v>
          </cell>
          <cell r="C609" t="str">
            <v>Passenger Hoist</v>
          </cell>
          <cell r="D609" t="str">
            <v>PO/L.HILLS/003</v>
          </cell>
        </row>
        <row r="610">
          <cell r="A610" t="str">
            <v>300100000330</v>
          </cell>
          <cell r="B610">
            <v>300100000330</v>
          </cell>
          <cell r="C610" t="str">
            <v>Passenger Hoist</v>
          </cell>
          <cell r="D610" t="str">
            <v>PO/L.HILLS/003</v>
          </cell>
        </row>
        <row r="611">
          <cell r="A611" t="str">
            <v>300100000331</v>
          </cell>
          <cell r="B611">
            <v>300100000331</v>
          </cell>
          <cell r="C611" t="str">
            <v>Passenger Hoist</v>
          </cell>
          <cell r="D611" t="str">
            <v>PO/L.HILLS/003</v>
          </cell>
        </row>
        <row r="612">
          <cell r="A612" t="str">
            <v>300100000331</v>
          </cell>
          <cell r="B612">
            <v>300100000331</v>
          </cell>
          <cell r="C612" t="str">
            <v>Passenger Hoist</v>
          </cell>
          <cell r="D612" t="str">
            <v>PO/L.HILLS/003</v>
          </cell>
        </row>
        <row r="613">
          <cell r="A613" t="str">
            <v>300100000331</v>
          </cell>
          <cell r="B613">
            <v>300100000331</v>
          </cell>
          <cell r="C613" t="str">
            <v>Passenger Hoist</v>
          </cell>
          <cell r="D613" t="str">
            <v>PO/L.HILLS/003</v>
          </cell>
        </row>
        <row r="614">
          <cell r="A614" t="str">
            <v>300100000331</v>
          </cell>
          <cell r="B614">
            <v>300100000331</v>
          </cell>
          <cell r="C614" t="str">
            <v>Passenger Hoist</v>
          </cell>
          <cell r="D614" t="str">
            <v>PO/L.HILLS/003</v>
          </cell>
        </row>
        <row r="615">
          <cell r="A615" t="str">
            <v>300100000331</v>
          </cell>
          <cell r="B615">
            <v>300100000331</v>
          </cell>
          <cell r="C615" t="str">
            <v>Passenger Hoist</v>
          </cell>
          <cell r="D615" t="str">
            <v>PO/L.HILLS/003</v>
          </cell>
        </row>
        <row r="616">
          <cell r="A616" t="str">
            <v>300100000331</v>
          </cell>
          <cell r="B616">
            <v>300100000331</v>
          </cell>
          <cell r="C616" t="str">
            <v>Passenger Hoist</v>
          </cell>
          <cell r="D616" t="str">
            <v>PO/L.HILLS/003</v>
          </cell>
        </row>
        <row r="617">
          <cell r="A617" t="str">
            <v>300100000331</v>
          </cell>
          <cell r="B617">
            <v>300100000331</v>
          </cell>
          <cell r="C617" t="str">
            <v>Passenger Hoist</v>
          </cell>
          <cell r="D617" t="str">
            <v>PO/L.HILLS/003</v>
          </cell>
        </row>
        <row r="618">
          <cell r="A618" t="str">
            <v>300100000331</v>
          </cell>
          <cell r="B618">
            <v>300100000331</v>
          </cell>
          <cell r="C618" t="str">
            <v>Passenger Hoist</v>
          </cell>
          <cell r="D618" t="str">
            <v>PO/L.HILLS/003</v>
          </cell>
        </row>
        <row r="619">
          <cell r="A619" t="str">
            <v>300100000331</v>
          </cell>
          <cell r="B619">
            <v>300100000331</v>
          </cell>
          <cell r="C619" t="str">
            <v>Passenger Hoist</v>
          </cell>
          <cell r="D619" t="str">
            <v>PO/L.HILLS/003</v>
          </cell>
        </row>
        <row r="620">
          <cell r="A620" t="str">
            <v>300100000331</v>
          </cell>
          <cell r="B620">
            <v>300100000331</v>
          </cell>
          <cell r="C620" t="str">
            <v>Passenger Hoist</v>
          </cell>
          <cell r="D620" t="str">
            <v>PO/L.HILLS/003</v>
          </cell>
        </row>
        <row r="621">
          <cell r="A621" t="str">
            <v>300100000339</v>
          </cell>
          <cell r="B621">
            <v>300100000339</v>
          </cell>
          <cell r="C621" t="str">
            <v>380 KVA DG Set</v>
          </cell>
          <cell r="D621" t="str">
            <v>PO/L.HILLS/92</v>
          </cell>
        </row>
        <row r="622">
          <cell r="A622" t="str">
            <v>300100000339</v>
          </cell>
          <cell r="B622">
            <v>300100000339</v>
          </cell>
          <cell r="C622" t="str">
            <v>380 KVA DG Set</v>
          </cell>
          <cell r="D622" t="str">
            <v>PO/L.HILLS/92</v>
          </cell>
        </row>
        <row r="623">
          <cell r="A623" t="str">
            <v>300100000342</v>
          </cell>
          <cell r="B623">
            <v>300100000342</v>
          </cell>
          <cell r="C623" t="str">
            <v>Concrete  Pump - BP 2800</v>
          </cell>
          <cell r="D623" t="str">
            <v>PO/L.HILLS/52</v>
          </cell>
        </row>
        <row r="624">
          <cell r="A624" t="str">
            <v>300100000342</v>
          </cell>
          <cell r="B624">
            <v>300100000342</v>
          </cell>
          <cell r="C624" t="str">
            <v>Concrete  Pump - BP 2800</v>
          </cell>
          <cell r="D624" t="str">
            <v>PO/L.HILLS/52</v>
          </cell>
        </row>
        <row r="625">
          <cell r="A625" t="str">
            <v>300100000393</v>
          </cell>
          <cell r="B625">
            <v>300100000393</v>
          </cell>
          <cell r="C625" t="str">
            <v>Hydralic Mobile  Crane (F-15)</v>
          </cell>
          <cell r="D625" t="str">
            <v>PO/L.HILLS/150</v>
          </cell>
        </row>
        <row r="626">
          <cell r="A626" t="str">
            <v>300100000396</v>
          </cell>
          <cell r="B626">
            <v>300100000396</v>
          </cell>
          <cell r="C626" t="str">
            <v>Hydralic Mobile  Crane (F-15)</v>
          </cell>
          <cell r="D626" t="str">
            <v>PO/L.HILLS/150</v>
          </cell>
        </row>
        <row r="627">
          <cell r="A627" t="str">
            <v>300100000398</v>
          </cell>
          <cell r="B627">
            <v>300100000398</v>
          </cell>
          <cell r="C627" t="str">
            <v>Air Compressor - Model XA 140 HD</v>
          </cell>
          <cell r="D627" t="str">
            <v>PO/MPROAD/005</v>
          </cell>
        </row>
        <row r="628">
          <cell r="A628" t="str">
            <v>300100000398</v>
          </cell>
          <cell r="B628">
            <v>300100000398</v>
          </cell>
          <cell r="C628" t="str">
            <v>Air Compressor - Model XA 140 HD</v>
          </cell>
          <cell r="D628" t="str">
            <v>PO/MPROAD/005</v>
          </cell>
        </row>
        <row r="629">
          <cell r="A629" t="str">
            <v>300100000399</v>
          </cell>
          <cell r="B629">
            <v>300100000399</v>
          </cell>
          <cell r="C629" t="str">
            <v>Escorts Soil Vibratory Roller - EC 5250</v>
          </cell>
          <cell r="D629" t="str">
            <v>PO/DEVIHALLI/53</v>
          </cell>
        </row>
        <row r="630">
          <cell r="A630" t="str">
            <v>300100000400</v>
          </cell>
          <cell r="B630">
            <v>300100000400</v>
          </cell>
          <cell r="C630" t="str">
            <v>Escorts Soil Vibratory Roller - EC 5250</v>
          </cell>
          <cell r="D630" t="str">
            <v>PO/DEVIHALLI/53</v>
          </cell>
        </row>
        <row r="631">
          <cell r="A631" t="str">
            <v>300100000457</v>
          </cell>
          <cell r="B631">
            <v>300100000457</v>
          </cell>
          <cell r="C631" t="str">
            <v>Tipper</v>
          </cell>
          <cell r="D631" t="str">
            <v>PO/NPCL/36</v>
          </cell>
        </row>
        <row r="632">
          <cell r="A632" t="str">
            <v>300100000457</v>
          </cell>
          <cell r="B632">
            <v>300100000457</v>
          </cell>
          <cell r="C632" t="str">
            <v>Tipper</v>
          </cell>
          <cell r="D632" t="str">
            <v>PO/NPCL/36</v>
          </cell>
        </row>
        <row r="633">
          <cell r="A633" t="str">
            <v>300100000457</v>
          </cell>
          <cell r="B633">
            <v>300100000457</v>
          </cell>
          <cell r="C633" t="str">
            <v>Tipper</v>
          </cell>
          <cell r="D633" t="str">
            <v>PO/NPCL/36</v>
          </cell>
        </row>
        <row r="634">
          <cell r="A634" t="str">
            <v>300100000458</v>
          </cell>
          <cell r="B634">
            <v>300100000458</v>
          </cell>
          <cell r="C634" t="str">
            <v>Tipper</v>
          </cell>
          <cell r="D634" t="str">
            <v>PO/NPCL/36</v>
          </cell>
        </row>
        <row r="635">
          <cell r="A635" t="str">
            <v>300100000458</v>
          </cell>
          <cell r="B635">
            <v>300100000458</v>
          </cell>
          <cell r="C635" t="str">
            <v>Tipper</v>
          </cell>
          <cell r="D635" t="str">
            <v>PO/NPCL/36</v>
          </cell>
        </row>
        <row r="636">
          <cell r="A636" t="str">
            <v>300100000458</v>
          </cell>
          <cell r="B636">
            <v>300100000458</v>
          </cell>
          <cell r="C636" t="str">
            <v>Tipper</v>
          </cell>
          <cell r="D636" t="str">
            <v>PO/NPCL/36</v>
          </cell>
        </row>
        <row r="637">
          <cell r="A637" t="str">
            <v>300100000918</v>
          </cell>
          <cell r="B637">
            <v>300100000918</v>
          </cell>
          <cell r="C637" t="str">
            <v>Rotary Distributior RV 10</v>
          </cell>
          <cell r="D637" t="str">
            <v>PO/KORBA/38</v>
          </cell>
        </row>
        <row r="638">
          <cell r="A638" t="str">
            <v>300100000918</v>
          </cell>
          <cell r="B638">
            <v>300100000918</v>
          </cell>
          <cell r="C638" t="str">
            <v>Rotary Distributior RV 10</v>
          </cell>
          <cell r="D638" t="str">
            <v>PO/KORBA/38</v>
          </cell>
        </row>
        <row r="639">
          <cell r="A639" t="str">
            <v>300100000921</v>
          </cell>
          <cell r="B639">
            <v>300100000921</v>
          </cell>
          <cell r="C639" t="str">
            <v>Air Compressor - Model XA 140 HD</v>
          </cell>
          <cell r="D639" t="str">
            <v>PO/EW12/085</v>
          </cell>
        </row>
        <row r="640">
          <cell r="A640" t="str">
            <v>300100000926</v>
          </cell>
          <cell r="B640">
            <v>300100000926</v>
          </cell>
          <cell r="C640" t="str">
            <v>Hydraulic Mobile Crane F-15</v>
          </cell>
          <cell r="D640" t="str">
            <v>PO/DEVIHALLI/57</v>
          </cell>
        </row>
        <row r="641">
          <cell r="A641" t="str">
            <v>300100000926</v>
          </cell>
          <cell r="B641">
            <v>300100000926</v>
          </cell>
          <cell r="C641" t="str">
            <v>Hydraulic Mobile Crane F-15</v>
          </cell>
          <cell r="D641" t="str">
            <v>PO/DEVIHALLI/57</v>
          </cell>
        </row>
        <row r="642">
          <cell r="A642" t="str">
            <v>300100000926</v>
          </cell>
          <cell r="B642">
            <v>300100000926</v>
          </cell>
          <cell r="C642" t="str">
            <v>Hydraulic Mobile Crane F-15</v>
          </cell>
          <cell r="D642" t="str">
            <v>PO/DEVIHALLI/57</v>
          </cell>
        </row>
        <row r="643">
          <cell r="A643" t="str">
            <v>300100000929</v>
          </cell>
          <cell r="B643">
            <v>300100000929</v>
          </cell>
          <cell r="C643" t="str">
            <v>500  KVA DG Set</v>
          </cell>
          <cell r="D643" t="str">
            <v>PO/DEVIHALLI/39</v>
          </cell>
        </row>
        <row r="644">
          <cell r="A644" t="str">
            <v>300100000929</v>
          </cell>
          <cell r="B644">
            <v>300100000929</v>
          </cell>
          <cell r="C644" t="str">
            <v>500  KVA DG Set</v>
          </cell>
          <cell r="D644" t="str">
            <v>PO/DEVIHALLI/39</v>
          </cell>
        </row>
        <row r="645">
          <cell r="A645" t="str">
            <v>300100000929</v>
          </cell>
          <cell r="B645">
            <v>300100000929</v>
          </cell>
          <cell r="C645" t="str">
            <v>500  KVA DG Set</v>
          </cell>
          <cell r="D645" t="str">
            <v>PO/DEVIHALLI/39</v>
          </cell>
        </row>
        <row r="646">
          <cell r="A646" t="str">
            <v>300100000930</v>
          </cell>
          <cell r="B646">
            <v>300100000930</v>
          </cell>
          <cell r="C646" t="str">
            <v>500  KVA DG Set</v>
          </cell>
          <cell r="D646" t="str">
            <v>PO/DEVIHALLI/39</v>
          </cell>
        </row>
        <row r="647">
          <cell r="A647" t="str">
            <v>300100000930</v>
          </cell>
          <cell r="B647">
            <v>300100000930</v>
          </cell>
          <cell r="C647" t="str">
            <v>500  KVA DG Set</v>
          </cell>
          <cell r="D647" t="str">
            <v>PO/DEVIHALLI/39</v>
          </cell>
        </row>
        <row r="648">
          <cell r="A648" t="str">
            <v>300100000930</v>
          </cell>
          <cell r="B648">
            <v>300100000930</v>
          </cell>
          <cell r="C648" t="str">
            <v>500  KVA DG Set</v>
          </cell>
          <cell r="D648" t="str">
            <v>PO/DEVIHALLI/39</v>
          </cell>
        </row>
        <row r="649">
          <cell r="A649" t="str">
            <v>300100000931</v>
          </cell>
          <cell r="B649">
            <v>300100000931</v>
          </cell>
          <cell r="C649" t="str">
            <v>MOBILE  PLACER BOOM PUMP</v>
          </cell>
          <cell r="D649" t="str">
            <v>PO/NPCL/76 &amp; 85</v>
          </cell>
        </row>
        <row r="650">
          <cell r="A650" t="str">
            <v>300100000932</v>
          </cell>
          <cell r="B650">
            <v>300100000932</v>
          </cell>
          <cell r="C650" t="str">
            <v>MOBILE  PLACER BOOM PUMP</v>
          </cell>
          <cell r="D650" t="str">
            <v>PO/KORBA/77 &amp; 129</v>
          </cell>
        </row>
        <row r="651">
          <cell r="A651" t="str">
            <v>300100000933</v>
          </cell>
          <cell r="B651">
            <v>300100000933</v>
          </cell>
          <cell r="C651" t="str">
            <v>ESCORTS HYDRA 12 CRANE</v>
          </cell>
          <cell r="D651" t="str">
            <v>PO/DEVIHALLI/58</v>
          </cell>
        </row>
        <row r="652">
          <cell r="A652" t="str">
            <v>300100000934</v>
          </cell>
          <cell r="B652">
            <v>300100000934</v>
          </cell>
          <cell r="C652" t="str">
            <v>Air Compressor - Model XA 140 HD</v>
          </cell>
          <cell r="D652" t="str">
            <v>PO/DEVIHALLI/61</v>
          </cell>
        </row>
        <row r="653">
          <cell r="A653" t="str">
            <v>300100000935</v>
          </cell>
          <cell r="B653">
            <v>300100000935</v>
          </cell>
          <cell r="C653" t="str">
            <v>500  KVA DG Set</v>
          </cell>
          <cell r="D653" t="str">
            <v>PO/DEVIHALLI/42</v>
          </cell>
        </row>
        <row r="654">
          <cell r="A654" t="str">
            <v>300100000936</v>
          </cell>
          <cell r="B654">
            <v>300100000936</v>
          </cell>
          <cell r="C654" t="str">
            <v>Concrete Pump (Putzmeister)</v>
          </cell>
          <cell r="D654">
            <v>0</v>
          </cell>
        </row>
        <row r="655">
          <cell r="A655" t="str">
            <v>300100000936</v>
          </cell>
          <cell r="B655">
            <v>300100000936</v>
          </cell>
          <cell r="C655" t="str">
            <v>Concrete Pump (Putzmeister)</v>
          </cell>
          <cell r="D655">
            <v>0</v>
          </cell>
        </row>
        <row r="656">
          <cell r="A656" t="str">
            <v>300100000936</v>
          </cell>
          <cell r="B656">
            <v>300100000936</v>
          </cell>
          <cell r="C656" t="str">
            <v>Concrete Pump (Putzmeister)</v>
          </cell>
          <cell r="D656">
            <v>0</v>
          </cell>
        </row>
        <row r="657">
          <cell r="A657" t="str">
            <v>300100000936</v>
          </cell>
          <cell r="B657">
            <v>300100000936</v>
          </cell>
          <cell r="C657" t="str">
            <v>Concrete Pump (Putzmeister)</v>
          </cell>
          <cell r="D657">
            <v>0</v>
          </cell>
        </row>
        <row r="658">
          <cell r="A658" t="str">
            <v>300100000937</v>
          </cell>
          <cell r="B658">
            <v>300100000937</v>
          </cell>
          <cell r="C658" t="str">
            <v>500  KVA DG Set</v>
          </cell>
          <cell r="D658">
            <v>0</v>
          </cell>
        </row>
        <row r="659">
          <cell r="A659" t="str">
            <v>300100000938</v>
          </cell>
          <cell r="B659">
            <v>300100000938</v>
          </cell>
          <cell r="C659" t="str">
            <v>Tower Crane - JL 5015</v>
          </cell>
          <cell r="D659" t="str">
            <v>PO/L.HILLS/55 IMP</v>
          </cell>
        </row>
        <row r="660">
          <cell r="A660" t="str">
            <v>300100000938</v>
          </cell>
          <cell r="B660">
            <v>300100000938</v>
          </cell>
          <cell r="C660" t="str">
            <v>Tower Crane - JL 5015</v>
          </cell>
          <cell r="D660" t="str">
            <v>PO/L.HILLS/55 IMP</v>
          </cell>
        </row>
        <row r="661">
          <cell r="A661" t="str">
            <v>300100000939</v>
          </cell>
          <cell r="B661">
            <v>300100000939</v>
          </cell>
          <cell r="C661" t="str">
            <v>Tower Crane - JL 5015</v>
          </cell>
          <cell r="D661" t="str">
            <v>PO/L.HILLS/55 IMP</v>
          </cell>
        </row>
        <row r="662">
          <cell r="A662" t="str">
            <v>300100000939</v>
          </cell>
          <cell r="B662">
            <v>300100000939</v>
          </cell>
          <cell r="C662" t="str">
            <v>Tower Crane - JL 5015</v>
          </cell>
          <cell r="D662" t="str">
            <v>PO/L.HILLS/55 IMP</v>
          </cell>
        </row>
        <row r="663">
          <cell r="A663" t="str">
            <v>300100000940</v>
          </cell>
          <cell r="B663">
            <v>300100000940</v>
          </cell>
          <cell r="C663" t="str">
            <v>Tower Crane - JL 5015</v>
          </cell>
          <cell r="D663" t="str">
            <v>PO/L.HILLS/55 IMP</v>
          </cell>
        </row>
        <row r="664">
          <cell r="A664" t="str">
            <v>300100000940</v>
          </cell>
          <cell r="B664">
            <v>300100000940</v>
          </cell>
          <cell r="C664" t="str">
            <v>Tower Crane - JL 5015</v>
          </cell>
          <cell r="D664" t="str">
            <v>PO/L.HILLS/55 IMP</v>
          </cell>
        </row>
        <row r="665">
          <cell r="A665" t="str">
            <v>300100000941</v>
          </cell>
          <cell r="B665">
            <v>300100000941</v>
          </cell>
          <cell r="C665" t="str">
            <v>Tower Crane - JL 5015</v>
          </cell>
          <cell r="D665" t="str">
            <v>PO/L.HILLS/55 IMP</v>
          </cell>
        </row>
        <row r="666">
          <cell r="A666" t="str">
            <v>300100000941</v>
          </cell>
          <cell r="B666">
            <v>300100000941</v>
          </cell>
          <cell r="C666" t="str">
            <v>Tower Crane - JL 5015</v>
          </cell>
          <cell r="D666" t="str">
            <v>PO/L.HILLS/55 IMP</v>
          </cell>
        </row>
        <row r="667">
          <cell r="A667" t="str">
            <v>300100000942</v>
          </cell>
          <cell r="B667">
            <v>300100000942</v>
          </cell>
          <cell r="C667" t="str">
            <v>Tower Crane - JL 5015</v>
          </cell>
          <cell r="D667" t="str">
            <v>PO/L.HILLS/55 IMP</v>
          </cell>
        </row>
        <row r="668">
          <cell r="A668" t="str">
            <v>300100000942</v>
          </cell>
          <cell r="B668">
            <v>300100000942</v>
          </cell>
          <cell r="C668" t="str">
            <v>Tower Crane - JL 5015</v>
          </cell>
          <cell r="D668" t="str">
            <v>PO/L.HILLS/55 IMP</v>
          </cell>
        </row>
        <row r="669">
          <cell r="A669" t="str">
            <v>300100000943</v>
          </cell>
          <cell r="B669">
            <v>300100000943</v>
          </cell>
          <cell r="C669" t="str">
            <v>Tower Crane - JL 5015</v>
          </cell>
          <cell r="D669" t="str">
            <v>PO/L.HILLS/55 IMP</v>
          </cell>
        </row>
        <row r="670">
          <cell r="A670" t="str">
            <v>300100000943</v>
          </cell>
          <cell r="B670">
            <v>300100000943</v>
          </cell>
          <cell r="C670" t="str">
            <v>Tower Crane - JL 5015</v>
          </cell>
          <cell r="D670" t="str">
            <v>PO/L.HILLS/55 IMP</v>
          </cell>
        </row>
        <row r="671">
          <cell r="A671" t="str">
            <v>300100000944</v>
          </cell>
          <cell r="B671">
            <v>300100000944</v>
          </cell>
          <cell r="C671" t="str">
            <v>Tower Crane - JL 5015</v>
          </cell>
          <cell r="D671" t="str">
            <v>PO/L.HILLS/55 IMP</v>
          </cell>
        </row>
        <row r="672">
          <cell r="A672" t="str">
            <v>300100000944</v>
          </cell>
          <cell r="B672">
            <v>300100000944</v>
          </cell>
          <cell r="C672" t="str">
            <v>Tower Crane - JL 5015</v>
          </cell>
          <cell r="D672" t="str">
            <v>PO/L.HILLS/55 IMP</v>
          </cell>
        </row>
        <row r="673">
          <cell r="A673" t="str">
            <v>300100000945</v>
          </cell>
          <cell r="B673">
            <v>300100000945</v>
          </cell>
          <cell r="C673" t="str">
            <v>Tower Crane - JL 5015</v>
          </cell>
          <cell r="D673" t="str">
            <v>PO/L.HILLS/55 IMP</v>
          </cell>
        </row>
        <row r="674">
          <cell r="A674" t="str">
            <v>300100000945</v>
          </cell>
          <cell r="B674">
            <v>300100000945</v>
          </cell>
          <cell r="C674" t="str">
            <v>Tower Crane - JL 5015</v>
          </cell>
          <cell r="D674" t="str">
            <v>PO/L.HILLS/55 IMP</v>
          </cell>
        </row>
        <row r="675">
          <cell r="A675" t="str">
            <v>300100000946</v>
          </cell>
          <cell r="B675">
            <v>300100000946</v>
          </cell>
          <cell r="C675" t="str">
            <v>MOBILE  PLACER BOOM PUMP</v>
          </cell>
          <cell r="D675" t="str">
            <v>PO/KORBA/120 &amp;102</v>
          </cell>
        </row>
        <row r="676">
          <cell r="A676" t="str">
            <v>300100000947</v>
          </cell>
          <cell r="B676">
            <v>300100000947</v>
          </cell>
          <cell r="C676" t="str">
            <v>CONCRETE PUMP BP 350D</v>
          </cell>
          <cell r="D676">
            <v>0</v>
          </cell>
        </row>
        <row r="677">
          <cell r="A677" t="str">
            <v>300100000948</v>
          </cell>
          <cell r="B677">
            <v>300100000948</v>
          </cell>
          <cell r="C677" t="str">
            <v>30 CUM BATCHING PLANT</v>
          </cell>
          <cell r="D677">
            <v>0</v>
          </cell>
        </row>
        <row r="678">
          <cell r="A678" t="str">
            <v>300100000948</v>
          </cell>
          <cell r="B678">
            <v>300100000948</v>
          </cell>
          <cell r="C678" t="str">
            <v>30 CUM BATCHING PLANT</v>
          </cell>
          <cell r="D678">
            <v>0</v>
          </cell>
        </row>
        <row r="679">
          <cell r="A679" t="str">
            <v>300100000949</v>
          </cell>
          <cell r="B679">
            <v>300100000949</v>
          </cell>
          <cell r="C679" t="str">
            <v>METSO TWO STAGE CRUSHING PLANT</v>
          </cell>
          <cell r="D679">
            <v>0</v>
          </cell>
        </row>
        <row r="680">
          <cell r="A680" t="str">
            <v>300100000949</v>
          </cell>
          <cell r="B680">
            <v>300100000949</v>
          </cell>
          <cell r="C680" t="str">
            <v>METSO TWO STAGE CRUSHING PLANT</v>
          </cell>
          <cell r="D680">
            <v>0</v>
          </cell>
        </row>
        <row r="681">
          <cell r="A681" t="str">
            <v>300100000950</v>
          </cell>
          <cell r="B681">
            <v>300100000950</v>
          </cell>
          <cell r="C681" t="str">
            <v>METSO THREE  STAGE CRUSHING PLANT</v>
          </cell>
          <cell r="D681">
            <v>0</v>
          </cell>
        </row>
        <row r="682">
          <cell r="A682" t="str">
            <v>300100000950</v>
          </cell>
          <cell r="B682">
            <v>300100000950</v>
          </cell>
          <cell r="C682" t="str">
            <v>METSO THREE  STAGE CRUSHING PLANT</v>
          </cell>
          <cell r="D682">
            <v>0</v>
          </cell>
        </row>
        <row r="683">
          <cell r="A683" t="str">
            <v>300100000953</v>
          </cell>
          <cell r="B683">
            <v>300100000953</v>
          </cell>
          <cell r="C683" t="str">
            <v>TATA PRIME MOVER</v>
          </cell>
          <cell r="D683" t="str">
            <v>PO/HOSKOTE/070</v>
          </cell>
        </row>
        <row r="684">
          <cell r="A684" t="str">
            <v>300100000954</v>
          </cell>
          <cell r="B684">
            <v>300100000954</v>
          </cell>
          <cell r="C684" t="str">
            <v>TATA PRIME MOVER</v>
          </cell>
          <cell r="D684" t="str">
            <v>PO/DEVIHALLI/070</v>
          </cell>
        </row>
        <row r="685">
          <cell r="A685" t="str">
            <v>300100000955</v>
          </cell>
          <cell r="B685">
            <v>300100000955</v>
          </cell>
          <cell r="C685" t="str">
            <v>TRANSIT MIXER</v>
          </cell>
          <cell r="D685" t="str">
            <v>PO/KNDPLI/134&amp;125</v>
          </cell>
        </row>
        <row r="686">
          <cell r="A686" t="str">
            <v>300100000956</v>
          </cell>
          <cell r="B686">
            <v>300100000956</v>
          </cell>
          <cell r="C686" t="str">
            <v>TRANSIT MIXER</v>
          </cell>
          <cell r="D686" t="str">
            <v>PO/KNDPLI/134&amp;125</v>
          </cell>
        </row>
        <row r="687">
          <cell r="A687" t="str">
            <v>360000000004</v>
          </cell>
          <cell r="B687">
            <v>360000000004</v>
          </cell>
          <cell r="C687" t="str">
            <v>Backhoe Loader</v>
          </cell>
          <cell r="D687" t="str">
            <v>PO/EW/28</v>
          </cell>
        </row>
        <row r="688">
          <cell r="A688" t="str">
            <v>360000000004</v>
          </cell>
          <cell r="B688">
            <v>360000000004</v>
          </cell>
          <cell r="C688" t="str">
            <v>Backhoe Loader</v>
          </cell>
          <cell r="D688" t="str">
            <v>PO/EW/28</v>
          </cell>
        </row>
        <row r="689">
          <cell r="A689" t="str">
            <v>360000000004</v>
          </cell>
          <cell r="B689">
            <v>360000000004</v>
          </cell>
          <cell r="C689" t="str">
            <v>Backhoe Loader</v>
          </cell>
          <cell r="D689" t="str">
            <v>PO/EW/28</v>
          </cell>
        </row>
        <row r="690">
          <cell r="A690" t="str">
            <v>360000000005</v>
          </cell>
          <cell r="B690">
            <v>360000000005</v>
          </cell>
          <cell r="C690" t="str">
            <v>Loader</v>
          </cell>
          <cell r="D690" t="str">
            <v>PO/L.HILLS/041</v>
          </cell>
        </row>
        <row r="691">
          <cell r="A691" t="str">
            <v>360000000006</v>
          </cell>
          <cell r="B691">
            <v>360000000006</v>
          </cell>
          <cell r="C691" t="str">
            <v>Loader</v>
          </cell>
          <cell r="D691" t="str">
            <v>PO/L.HILLS/041</v>
          </cell>
        </row>
        <row r="692">
          <cell r="A692" t="str">
            <v>360000000007</v>
          </cell>
          <cell r="B692">
            <v>360000000007</v>
          </cell>
          <cell r="C692" t="str">
            <v>Backhoe Loader</v>
          </cell>
          <cell r="D692" t="str">
            <v>PO/L.HILLS/042</v>
          </cell>
        </row>
        <row r="693">
          <cell r="A693" t="str">
            <v>360000000008</v>
          </cell>
          <cell r="B693">
            <v>360000000008</v>
          </cell>
          <cell r="C693" t="str">
            <v>Terex  Backhoe Loader - TX 760</v>
          </cell>
          <cell r="D693" t="str">
            <v>PO/L.HILLS/108</v>
          </cell>
        </row>
        <row r="694">
          <cell r="A694" t="str">
            <v>360000000008</v>
          </cell>
          <cell r="B694">
            <v>360000000008</v>
          </cell>
          <cell r="C694" t="str">
            <v>Terex  Backhoe Loader - TX 760</v>
          </cell>
          <cell r="D694" t="str">
            <v>PO/L.HILLS/108</v>
          </cell>
        </row>
        <row r="695">
          <cell r="A695" t="str">
            <v>360000000009</v>
          </cell>
          <cell r="B695">
            <v>360000000009</v>
          </cell>
          <cell r="C695" t="str">
            <v>Loader</v>
          </cell>
          <cell r="D695" t="str">
            <v>PO/NPCL/22</v>
          </cell>
        </row>
        <row r="696">
          <cell r="A696" t="str">
            <v>360000000009</v>
          </cell>
          <cell r="B696">
            <v>360000000009</v>
          </cell>
          <cell r="C696" t="str">
            <v>Loader</v>
          </cell>
          <cell r="D696" t="str">
            <v>PO/NPCL/22</v>
          </cell>
        </row>
        <row r="697">
          <cell r="A697" t="str">
            <v>360000000010</v>
          </cell>
          <cell r="B697">
            <v>360000000010</v>
          </cell>
          <cell r="C697" t="str">
            <v>Backhoe Loader (Terex Vectra TX-760)</v>
          </cell>
          <cell r="D697" t="str">
            <v>PO/NPCL/21</v>
          </cell>
        </row>
        <row r="698">
          <cell r="A698" t="str">
            <v>360000000010</v>
          </cell>
          <cell r="B698">
            <v>360000000010</v>
          </cell>
          <cell r="C698" t="str">
            <v>Backhoe Loader (Terex Vectra TX-760)</v>
          </cell>
          <cell r="D698" t="str">
            <v>PO/NPCL/21</v>
          </cell>
        </row>
        <row r="699">
          <cell r="A699" t="str">
            <v>360000000011</v>
          </cell>
          <cell r="B699">
            <v>360000000011</v>
          </cell>
          <cell r="C699" t="str">
            <v>Backhoe Loader (Terex Vectra TX-760)</v>
          </cell>
          <cell r="D699" t="str">
            <v>PO/NPCL/21</v>
          </cell>
        </row>
        <row r="700">
          <cell r="A700" t="str">
            <v>360000000011</v>
          </cell>
          <cell r="B700">
            <v>360000000011</v>
          </cell>
          <cell r="C700" t="str">
            <v>Backhoe Loader (Terex Vectra TX-760)</v>
          </cell>
          <cell r="D700" t="str">
            <v>PO/NPCL/21</v>
          </cell>
        </row>
        <row r="701">
          <cell r="A701" t="str">
            <v>360000000012</v>
          </cell>
          <cell r="B701">
            <v>360000000012</v>
          </cell>
          <cell r="C701" t="str">
            <v>MOTOR GRADER - BEML BG 605</v>
          </cell>
          <cell r="D701" t="str">
            <v>PO/HOSKOTE/20</v>
          </cell>
        </row>
        <row r="702">
          <cell r="A702" t="str">
            <v>360000000012</v>
          </cell>
          <cell r="B702">
            <v>360000000012</v>
          </cell>
          <cell r="C702" t="str">
            <v>MOTOR GRADER - BEML BG 605</v>
          </cell>
          <cell r="D702" t="str">
            <v>PO/HOSKOTE/20</v>
          </cell>
        </row>
        <row r="703">
          <cell r="A703" t="str">
            <v>360000000013</v>
          </cell>
          <cell r="B703">
            <v>360000000013</v>
          </cell>
          <cell r="C703" t="str">
            <v>Bull Dozer</v>
          </cell>
          <cell r="D703" t="str">
            <v>PO/HOSKOTE/019</v>
          </cell>
        </row>
        <row r="704">
          <cell r="A704" t="str">
            <v>360000000014</v>
          </cell>
          <cell r="B704">
            <v>360000000014</v>
          </cell>
          <cell r="C704" t="str">
            <v>Bull Dozer</v>
          </cell>
          <cell r="D704" t="str">
            <v>PO/HOSKOTE/019</v>
          </cell>
        </row>
        <row r="705">
          <cell r="A705" t="str">
            <v>360000000015</v>
          </cell>
          <cell r="B705">
            <v>360000000015</v>
          </cell>
          <cell r="C705" t="str">
            <v>BEML Excavator BD 220</v>
          </cell>
          <cell r="D705" t="str">
            <v>PO/HOSKOTE/035</v>
          </cell>
        </row>
        <row r="706">
          <cell r="A706" t="str">
            <v>360000000015</v>
          </cell>
          <cell r="B706">
            <v>360000000015</v>
          </cell>
          <cell r="C706" t="str">
            <v>BEML Excavator BD 220</v>
          </cell>
          <cell r="D706" t="str">
            <v>PO/HOSKOTE/035</v>
          </cell>
        </row>
        <row r="707">
          <cell r="A707" t="str">
            <v>360000000016</v>
          </cell>
          <cell r="B707">
            <v>360000000016</v>
          </cell>
          <cell r="C707" t="str">
            <v>BEML Excavator BD 220</v>
          </cell>
          <cell r="D707" t="str">
            <v>PO/HOSKOTE/035</v>
          </cell>
        </row>
        <row r="708">
          <cell r="A708" t="str">
            <v>360000000016</v>
          </cell>
          <cell r="B708">
            <v>360000000016</v>
          </cell>
          <cell r="C708" t="str">
            <v>BEML Excavator BD 220</v>
          </cell>
          <cell r="D708" t="str">
            <v>PO/HOSKOTE/035</v>
          </cell>
        </row>
        <row r="709">
          <cell r="A709" t="str">
            <v>360000000016</v>
          </cell>
          <cell r="B709">
            <v>360000000016</v>
          </cell>
          <cell r="C709" t="str">
            <v>BEML Excavator BD 220</v>
          </cell>
          <cell r="D709" t="str">
            <v>PO/HOSKOTE/035</v>
          </cell>
        </row>
        <row r="710">
          <cell r="A710" t="str">
            <v>360000000017</v>
          </cell>
          <cell r="B710">
            <v>360000000017</v>
          </cell>
          <cell r="C710" t="str">
            <v>Backhoe Loader 3DX</v>
          </cell>
          <cell r="D710" t="str">
            <v>PO/HOSKOTE/029</v>
          </cell>
        </row>
        <row r="711">
          <cell r="A711" t="str">
            <v>360000000017</v>
          </cell>
          <cell r="B711">
            <v>360000000017</v>
          </cell>
          <cell r="C711" t="str">
            <v>Backhoe Loader 3DX</v>
          </cell>
          <cell r="D711" t="str">
            <v>PO/HOSKOTE/029</v>
          </cell>
        </row>
        <row r="712">
          <cell r="A712" t="str">
            <v>360000000017</v>
          </cell>
          <cell r="B712">
            <v>360000000017</v>
          </cell>
          <cell r="C712" t="str">
            <v>Backhoe Loader 3DX</v>
          </cell>
          <cell r="D712" t="str">
            <v>PO/HOSKOTE/029</v>
          </cell>
        </row>
        <row r="713">
          <cell r="A713" t="str">
            <v>360000000018</v>
          </cell>
          <cell r="B713">
            <v>360000000018</v>
          </cell>
          <cell r="C713" t="str">
            <v>BEML BG 605 MOTOR GRADER</v>
          </cell>
          <cell r="D713" t="str">
            <v>PO/HOSKOTE/020</v>
          </cell>
        </row>
        <row r="714">
          <cell r="A714" t="str">
            <v>360000000018</v>
          </cell>
          <cell r="B714">
            <v>360000000018</v>
          </cell>
          <cell r="C714" t="str">
            <v>BEML BG 605 MOTOR GRADER</v>
          </cell>
          <cell r="D714" t="str">
            <v>PO/HOSKOTE/020</v>
          </cell>
        </row>
        <row r="715">
          <cell r="A715" t="str">
            <v>360000000018</v>
          </cell>
          <cell r="B715">
            <v>360000000018</v>
          </cell>
          <cell r="C715" t="str">
            <v>BEML BG 605 MOTOR GRADER</v>
          </cell>
          <cell r="D715" t="str">
            <v>PO/HOSKOTE/020</v>
          </cell>
        </row>
        <row r="716">
          <cell r="A716" t="str">
            <v>360000000019</v>
          </cell>
          <cell r="B716">
            <v>360000000019</v>
          </cell>
          <cell r="C716" t="str">
            <v>BEML Wheel Loader BL 636</v>
          </cell>
          <cell r="D716" t="str">
            <v>PO/HOSKOTE/036</v>
          </cell>
        </row>
        <row r="717">
          <cell r="A717" t="str">
            <v>360000000019</v>
          </cell>
          <cell r="B717">
            <v>360000000019</v>
          </cell>
          <cell r="C717" t="str">
            <v>BEML Wheel Loader BL 636</v>
          </cell>
          <cell r="D717" t="str">
            <v>PO/HOSKOTE/036</v>
          </cell>
        </row>
        <row r="718">
          <cell r="A718" t="str">
            <v>360000000019</v>
          </cell>
          <cell r="B718">
            <v>360000000019</v>
          </cell>
          <cell r="C718" t="str">
            <v>BEML Wheel Loader BL 636</v>
          </cell>
          <cell r="D718" t="str">
            <v>PO/HOSKOTE/036</v>
          </cell>
        </row>
        <row r="719">
          <cell r="A719" t="str">
            <v>360000000020</v>
          </cell>
          <cell r="B719">
            <v>360000000020</v>
          </cell>
          <cell r="C719" t="str">
            <v>BEML Wheel Loader BL 636</v>
          </cell>
          <cell r="D719" t="str">
            <v>PO/HOSKOTE/036</v>
          </cell>
        </row>
        <row r="720">
          <cell r="A720" t="str">
            <v>360000000020</v>
          </cell>
          <cell r="B720">
            <v>360000000020</v>
          </cell>
          <cell r="C720" t="str">
            <v>BEML Wheel Loader BL 636</v>
          </cell>
          <cell r="D720" t="str">
            <v>PO/HOSKOTE/036</v>
          </cell>
        </row>
        <row r="721">
          <cell r="A721" t="str">
            <v>360000000020</v>
          </cell>
          <cell r="B721">
            <v>360000000020</v>
          </cell>
          <cell r="C721" t="str">
            <v>BEML Wheel Loader BL 636</v>
          </cell>
          <cell r="D721" t="str">
            <v>PO/HOSKOTE/036</v>
          </cell>
        </row>
        <row r="722">
          <cell r="A722" t="str">
            <v>360000000021</v>
          </cell>
          <cell r="B722">
            <v>360000000021</v>
          </cell>
          <cell r="C722" t="str">
            <v>Tata Hitachi Excavator</v>
          </cell>
          <cell r="D722" t="str">
            <v>PO/HOSKOTE/054</v>
          </cell>
        </row>
        <row r="723">
          <cell r="A723" t="str">
            <v>360000000021</v>
          </cell>
          <cell r="B723">
            <v>360000000021</v>
          </cell>
          <cell r="C723" t="str">
            <v>Tata Hitachi Excavator</v>
          </cell>
          <cell r="D723" t="str">
            <v>PO/HOSKOTE/054</v>
          </cell>
        </row>
        <row r="724">
          <cell r="A724" t="str">
            <v>360000000022</v>
          </cell>
          <cell r="B724">
            <v>360000000022</v>
          </cell>
          <cell r="C724" t="str">
            <v>Backhoe Loader (JCB 3DX)</v>
          </cell>
          <cell r="D724" t="str">
            <v>PO/VAP/63</v>
          </cell>
        </row>
        <row r="725">
          <cell r="A725" t="str">
            <v>360000000022</v>
          </cell>
          <cell r="B725">
            <v>360000000022</v>
          </cell>
          <cell r="C725" t="str">
            <v>Backhoe Loader (JCB 3DX)</v>
          </cell>
          <cell r="D725" t="str">
            <v>PO/VAP/63</v>
          </cell>
        </row>
        <row r="726">
          <cell r="A726" t="str">
            <v>360000000023</v>
          </cell>
          <cell r="B726">
            <v>360000000023</v>
          </cell>
          <cell r="C726" t="str">
            <v>Tata Hitachi Hydraulic Excavator</v>
          </cell>
          <cell r="D726" t="str">
            <v>PO/DEVIHALLI/055</v>
          </cell>
        </row>
        <row r="727">
          <cell r="A727" t="str">
            <v>360000000023</v>
          </cell>
          <cell r="B727">
            <v>360000000023</v>
          </cell>
          <cell r="C727" t="str">
            <v>Tata Hitachi Hydraulic Excavator</v>
          </cell>
          <cell r="D727" t="str">
            <v>PO/DEVIHALLI/055</v>
          </cell>
        </row>
        <row r="728">
          <cell r="A728" t="str">
            <v>360000000024</v>
          </cell>
          <cell r="B728">
            <v>360000000024</v>
          </cell>
          <cell r="C728" t="str">
            <v>Tata Hitachi Hydraulic Excavator</v>
          </cell>
          <cell r="D728" t="str">
            <v>PO/DEVIHALLI/055</v>
          </cell>
        </row>
        <row r="729">
          <cell r="A729" t="str">
            <v>360000000024</v>
          </cell>
          <cell r="B729">
            <v>360000000024</v>
          </cell>
          <cell r="C729" t="str">
            <v>Tata Hitachi Hydraulic Excavator</v>
          </cell>
          <cell r="D729" t="str">
            <v>PO/DEVIHALLI/055</v>
          </cell>
        </row>
        <row r="730">
          <cell r="A730" t="str">
            <v>360000000025</v>
          </cell>
          <cell r="B730">
            <v>360000000025</v>
          </cell>
          <cell r="C730" t="str">
            <v>Terex Vectra Backhoe Loader - TX 760</v>
          </cell>
          <cell r="D730" t="str">
            <v>PO/DEVIHALLI/049</v>
          </cell>
        </row>
        <row r="731">
          <cell r="A731" t="str">
            <v>360000000025</v>
          </cell>
          <cell r="B731">
            <v>360000000025</v>
          </cell>
          <cell r="C731" t="str">
            <v>Terex Vectra Backhoe Loader - TX 760</v>
          </cell>
          <cell r="D731" t="str">
            <v>PO/DEVIHALLI/049</v>
          </cell>
        </row>
        <row r="732">
          <cell r="A732" t="str">
            <v>360000000026</v>
          </cell>
          <cell r="B732">
            <v>360000000026</v>
          </cell>
          <cell r="C732" t="str">
            <v>Terex Vectra Backhoe Loader - TX 760</v>
          </cell>
          <cell r="D732" t="str">
            <v>PO/DEVIHALLI/049</v>
          </cell>
        </row>
        <row r="733">
          <cell r="A733" t="str">
            <v>360000000026</v>
          </cell>
          <cell r="B733">
            <v>360000000026</v>
          </cell>
          <cell r="C733" t="str">
            <v>Terex Vectra Backhoe Loader - TX 760</v>
          </cell>
          <cell r="D733" t="str">
            <v>PO/DEVIHALLI/049</v>
          </cell>
        </row>
        <row r="734">
          <cell r="A734" t="str">
            <v>360000000027</v>
          </cell>
          <cell r="B734">
            <v>360000000027</v>
          </cell>
          <cell r="C734" t="str">
            <v>Front end Loader-Hindustan 2021 Z Bar</v>
          </cell>
          <cell r="D734" t="str">
            <v>PO/L.HILLS/184</v>
          </cell>
        </row>
        <row r="735">
          <cell r="A735" t="str">
            <v>360000000028</v>
          </cell>
          <cell r="B735">
            <v>360000000028</v>
          </cell>
          <cell r="C735" t="str">
            <v>Front end Loader-Hindustan 2021 Z Bar</v>
          </cell>
          <cell r="D735" t="str">
            <v>PO/L.HILLS/184</v>
          </cell>
        </row>
        <row r="736">
          <cell r="A736" t="str">
            <v>360000000033</v>
          </cell>
          <cell r="B736">
            <v>360000000033</v>
          </cell>
          <cell r="C736" t="str">
            <v>MOTOR GRADER - BEML BG 605</v>
          </cell>
          <cell r="D736" t="str">
            <v>PO/MPROAD/001</v>
          </cell>
        </row>
        <row r="737">
          <cell r="A737" t="str">
            <v>360000000033</v>
          </cell>
          <cell r="B737">
            <v>360000000033</v>
          </cell>
          <cell r="C737" t="str">
            <v>MOTOR GRADER - BEML BG 605</v>
          </cell>
          <cell r="D737" t="str">
            <v>PO/MPROAD/001</v>
          </cell>
        </row>
        <row r="738">
          <cell r="A738" t="str">
            <v>360000000034</v>
          </cell>
          <cell r="B738">
            <v>360000000034</v>
          </cell>
          <cell r="C738" t="str">
            <v>Front End Loader-Hindustan 2021 Z Bar</v>
          </cell>
          <cell r="D738" t="str">
            <v>PO/MPROAD/009</v>
          </cell>
        </row>
        <row r="739">
          <cell r="A739" t="str">
            <v>360000000034</v>
          </cell>
          <cell r="B739">
            <v>360000000034</v>
          </cell>
          <cell r="C739" t="str">
            <v>Front End Loader-Hindustan 2021 Z Bar</v>
          </cell>
          <cell r="D739" t="str">
            <v>PO/MPROAD/009</v>
          </cell>
        </row>
        <row r="740">
          <cell r="A740" t="str">
            <v>360000000039</v>
          </cell>
          <cell r="B740">
            <v>360000000039</v>
          </cell>
          <cell r="C740" t="str">
            <v>MOTOR GRADER - BEML BG 605</v>
          </cell>
          <cell r="D740" t="str">
            <v>PO/DEVIHALLI/43</v>
          </cell>
        </row>
        <row r="741">
          <cell r="A741" t="str">
            <v>360000000054</v>
          </cell>
          <cell r="B741">
            <v>360000000054</v>
          </cell>
          <cell r="C741" t="str">
            <v>MOTOR GRADER - BEML BG 605</v>
          </cell>
          <cell r="D741" t="str">
            <v>PO/DEVIHALLI/43</v>
          </cell>
        </row>
        <row r="742">
          <cell r="A742" t="str">
            <v>360000000055</v>
          </cell>
          <cell r="B742">
            <v>360000000055</v>
          </cell>
          <cell r="C742" t="str">
            <v>MOTOR GRADER - BEML BG 605</v>
          </cell>
          <cell r="D742" t="str">
            <v>PO/HOSKOTE/044</v>
          </cell>
        </row>
        <row r="743">
          <cell r="A743" t="str">
            <v>360000000055</v>
          </cell>
          <cell r="B743">
            <v>360000000055</v>
          </cell>
          <cell r="C743" t="str">
            <v>MOTOR GRADER - BEML BG 605</v>
          </cell>
          <cell r="D743" t="str">
            <v>PO/HOSKOTE/044</v>
          </cell>
        </row>
        <row r="744">
          <cell r="A744" t="str">
            <v>360000000056</v>
          </cell>
          <cell r="B744">
            <v>360000000056</v>
          </cell>
          <cell r="C744" t="str">
            <v>Backhoe Loader 3DX</v>
          </cell>
          <cell r="D744" t="str">
            <v>PO/SRKLM/144</v>
          </cell>
        </row>
        <row r="745">
          <cell r="A745" t="str">
            <v>360000000057</v>
          </cell>
          <cell r="B745">
            <v>360000000057</v>
          </cell>
          <cell r="C745" t="str">
            <v>Front end Loader-Hindustan 2021 Z Bar</v>
          </cell>
          <cell r="D745" t="str">
            <v>PO/DEVIHALLI/69</v>
          </cell>
        </row>
        <row r="746">
          <cell r="A746" t="str">
            <v>360000000058</v>
          </cell>
          <cell r="B746">
            <v>360000000058</v>
          </cell>
          <cell r="C746" t="str">
            <v>Front end Loader-Hindustan 2021 Z Bar</v>
          </cell>
          <cell r="D746" t="str">
            <v>PO/DEVIHALLI/69</v>
          </cell>
        </row>
        <row r="747">
          <cell r="A747" t="str">
            <v>360000000059</v>
          </cell>
          <cell r="B747">
            <v>360000000059</v>
          </cell>
          <cell r="C747" t="str">
            <v>Front end Loader-Hindustan 2021 Z Bar</v>
          </cell>
          <cell r="D747" t="str">
            <v>PO/DEVIHALLI/69</v>
          </cell>
        </row>
        <row r="748">
          <cell r="A748" t="str">
            <v>360000000060</v>
          </cell>
          <cell r="B748">
            <v>360000000060</v>
          </cell>
          <cell r="C748" t="str">
            <v>Backhoe Loader (JCB 3DX)</v>
          </cell>
          <cell r="D748" t="str">
            <v>PO/VAP/63</v>
          </cell>
        </row>
        <row r="749">
          <cell r="A749" t="str">
            <v>360000000060</v>
          </cell>
          <cell r="B749">
            <v>360000000060</v>
          </cell>
          <cell r="C749" t="str">
            <v>Backhoe Loader (JCB 3DX)</v>
          </cell>
          <cell r="D749" t="str">
            <v>PO/VAP/63</v>
          </cell>
        </row>
        <row r="750">
          <cell r="A750" t="str">
            <v>360000000061</v>
          </cell>
          <cell r="B750">
            <v>360000000061</v>
          </cell>
          <cell r="C750" t="str">
            <v>Transit Mixer</v>
          </cell>
          <cell r="D750" t="str">
            <v>PO/VAP/68</v>
          </cell>
        </row>
        <row r="751">
          <cell r="A751" t="str">
            <v>360000000061</v>
          </cell>
          <cell r="B751">
            <v>360000000061</v>
          </cell>
          <cell r="C751" t="str">
            <v>Transit Mixer</v>
          </cell>
          <cell r="D751" t="str">
            <v>PO/VAP/68</v>
          </cell>
        </row>
        <row r="752">
          <cell r="A752" t="str">
            <v>360000000062</v>
          </cell>
          <cell r="B752">
            <v>360000000062</v>
          </cell>
          <cell r="C752" t="str">
            <v>Transit Mixer</v>
          </cell>
          <cell r="D752" t="str">
            <v>PO/VAP/68</v>
          </cell>
        </row>
        <row r="753">
          <cell r="A753" t="str">
            <v>360000000062</v>
          </cell>
          <cell r="B753">
            <v>360000000062</v>
          </cell>
          <cell r="C753" t="str">
            <v>Transit Mixer</v>
          </cell>
          <cell r="D753" t="str">
            <v>PO/VAP/68</v>
          </cell>
        </row>
        <row r="754">
          <cell r="A754" t="str">
            <v>360000000063</v>
          </cell>
          <cell r="B754">
            <v>360000000063</v>
          </cell>
          <cell r="C754" t="str">
            <v>Front end Loader-Hindustan 2021 Z Bar</v>
          </cell>
          <cell r="D754" t="str">
            <v>PO/HOSKOTE/084</v>
          </cell>
        </row>
        <row r="755">
          <cell r="A755" t="str">
            <v>501000000061</v>
          </cell>
          <cell r="B755">
            <v>501000000061</v>
          </cell>
          <cell r="C755" t="str">
            <v>Hydraulic mobile crane</v>
          </cell>
          <cell r="D755" t="str">
            <v>23</v>
          </cell>
        </row>
        <row r="756">
          <cell r="A756" t="str">
            <v>501000000061</v>
          </cell>
          <cell r="B756">
            <v>501000000061</v>
          </cell>
          <cell r="C756" t="str">
            <v>Hydraulic mobile crane</v>
          </cell>
          <cell r="D756" t="str">
            <v>23</v>
          </cell>
        </row>
        <row r="757">
          <cell r="A757" t="str">
            <v>501000000061</v>
          </cell>
          <cell r="B757">
            <v>501000000061</v>
          </cell>
          <cell r="C757" t="str">
            <v>Hydraulic mobile crane</v>
          </cell>
          <cell r="D757" t="str">
            <v>23</v>
          </cell>
        </row>
        <row r="758">
          <cell r="A758" t="str">
            <v>501000000061</v>
          </cell>
          <cell r="B758">
            <v>501000000061</v>
          </cell>
          <cell r="C758" t="str">
            <v>Hydraulic mobile crane</v>
          </cell>
          <cell r="D758" t="str">
            <v>23</v>
          </cell>
        </row>
        <row r="759">
          <cell r="A759" t="str">
            <v>501000000061</v>
          </cell>
          <cell r="B759">
            <v>501000000061</v>
          </cell>
          <cell r="C759" t="str">
            <v>Hydraulic mobile crane</v>
          </cell>
          <cell r="D759" t="str">
            <v>23</v>
          </cell>
        </row>
        <row r="760">
          <cell r="A760" t="str">
            <v>501000000061</v>
          </cell>
          <cell r="B760">
            <v>501000000061</v>
          </cell>
          <cell r="C760" t="str">
            <v>Hydraulic mobile crane</v>
          </cell>
          <cell r="D760" t="str">
            <v>23</v>
          </cell>
        </row>
        <row r="761">
          <cell r="A761" t="str">
            <v>501000000146</v>
          </cell>
          <cell r="B761">
            <v>501000000146</v>
          </cell>
          <cell r="C761" t="str">
            <v>Transit Mixer</v>
          </cell>
          <cell r="D761">
            <v>0</v>
          </cell>
        </row>
        <row r="762">
          <cell r="A762" t="str">
            <v>501000000146</v>
          </cell>
          <cell r="B762">
            <v>501000000146</v>
          </cell>
          <cell r="C762" t="str">
            <v>Transit Mixer</v>
          </cell>
          <cell r="D762">
            <v>0</v>
          </cell>
        </row>
        <row r="763">
          <cell r="A763" t="str">
            <v>501000000146</v>
          </cell>
          <cell r="B763">
            <v>501000000146</v>
          </cell>
          <cell r="C763" t="str">
            <v>Transit Mixer</v>
          </cell>
          <cell r="D763">
            <v>0</v>
          </cell>
        </row>
        <row r="764">
          <cell r="A764" t="str">
            <v>501000000146</v>
          </cell>
          <cell r="B764">
            <v>501000000146</v>
          </cell>
          <cell r="C764" t="str">
            <v>Transit Mixer</v>
          </cell>
          <cell r="D764">
            <v>0</v>
          </cell>
        </row>
        <row r="765">
          <cell r="A765" t="str">
            <v>501000000147</v>
          </cell>
          <cell r="B765">
            <v>501000000147</v>
          </cell>
          <cell r="C765" t="str">
            <v>Transit Mixer</v>
          </cell>
          <cell r="D765">
            <v>0</v>
          </cell>
        </row>
        <row r="766">
          <cell r="A766" t="str">
            <v>501000000147</v>
          </cell>
          <cell r="B766">
            <v>501000000147</v>
          </cell>
          <cell r="C766" t="str">
            <v>Transit Mixer</v>
          </cell>
          <cell r="D766">
            <v>0</v>
          </cell>
        </row>
        <row r="767">
          <cell r="A767" t="str">
            <v>501000000147</v>
          </cell>
          <cell r="B767">
            <v>501000000147</v>
          </cell>
          <cell r="C767" t="str">
            <v>Transit Mixer</v>
          </cell>
          <cell r="D767">
            <v>0</v>
          </cell>
        </row>
        <row r="768">
          <cell r="A768" t="str">
            <v>501000000147</v>
          </cell>
          <cell r="B768">
            <v>501000000147</v>
          </cell>
          <cell r="C768" t="str">
            <v>Transit Mixer</v>
          </cell>
          <cell r="D768">
            <v>0</v>
          </cell>
        </row>
        <row r="769">
          <cell r="A769" t="str">
            <v>501000000148</v>
          </cell>
          <cell r="B769">
            <v>501000000148</v>
          </cell>
          <cell r="C769" t="str">
            <v>Tippers</v>
          </cell>
          <cell r="D769">
            <v>0</v>
          </cell>
        </row>
        <row r="770">
          <cell r="A770" t="str">
            <v>501000000148</v>
          </cell>
          <cell r="B770">
            <v>501000000148</v>
          </cell>
          <cell r="C770" t="str">
            <v>Tippers</v>
          </cell>
          <cell r="D770">
            <v>0</v>
          </cell>
        </row>
        <row r="771">
          <cell r="A771" t="str">
            <v>501000000148</v>
          </cell>
          <cell r="B771">
            <v>501000000148</v>
          </cell>
          <cell r="C771" t="str">
            <v>Tippers</v>
          </cell>
          <cell r="D771">
            <v>0</v>
          </cell>
        </row>
        <row r="772">
          <cell r="A772" t="str">
            <v>501000000148</v>
          </cell>
          <cell r="B772">
            <v>501000000148</v>
          </cell>
          <cell r="C772" t="str">
            <v>Tippers</v>
          </cell>
          <cell r="D772">
            <v>0</v>
          </cell>
        </row>
        <row r="773">
          <cell r="A773" t="str">
            <v>501000000149</v>
          </cell>
          <cell r="B773">
            <v>501000000149</v>
          </cell>
          <cell r="C773" t="str">
            <v>Pnematic Tyre Roller</v>
          </cell>
          <cell r="D773">
            <v>0</v>
          </cell>
        </row>
        <row r="774">
          <cell r="A774" t="str">
            <v>501000000149</v>
          </cell>
          <cell r="B774">
            <v>501000000149</v>
          </cell>
          <cell r="C774" t="str">
            <v>Pnematic Tyre Roller</v>
          </cell>
          <cell r="D774">
            <v>0</v>
          </cell>
        </row>
        <row r="775">
          <cell r="A775" t="str">
            <v>501000000149</v>
          </cell>
          <cell r="B775">
            <v>501000000149</v>
          </cell>
          <cell r="C775" t="str">
            <v>Pnematic Tyre Roller</v>
          </cell>
          <cell r="D775">
            <v>0</v>
          </cell>
        </row>
        <row r="776">
          <cell r="A776" t="str">
            <v>501000000149</v>
          </cell>
          <cell r="B776">
            <v>501000000149</v>
          </cell>
          <cell r="C776" t="str">
            <v>Pnematic Tyre Roller</v>
          </cell>
          <cell r="D776">
            <v>0</v>
          </cell>
        </row>
        <row r="777">
          <cell r="A777" t="str">
            <v>501000000159</v>
          </cell>
          <cell r="B777">
            <v>501000000159</v>
          </cell>
          <cell r="C777" t="str">
            <v>Transit Mixer</v>
          </cell>
          <cell r="D777">
            <v>0</v>
          </cell>
        </row>
        <row r="778">
          <cell r="A778" t="str">
            <v>501000000159</v>
          </cell>
          <cell r="B778">
            <v>501000000159</v>
          </cell>
          <cell r="C778" t="str">
            <v>Transit Mixer</v>
          </cell>
          <cell r="D778">
            <v>0</v>
          </cell>
        </row>
        <row r="779">
          <cell r="A779" t="str">
            <v>501000000160</v>
          </cell>
          <cell r="B779">
            <v>501000000160</v>
          </cell>
          <cell r="C779" t="str">
            <v>Transit Mixer</v>
          </cell>
          <cell r="D779">
            <v>0</v>
          </cell>
        </row>
        <row r="780">
          <cell r="A780" t="str">
            <v>501000000160</v>
          </cell>
          <cell r="B780">
            <v>501000000160</v>
          </cell>
          <cell r="C780" t="str">
            <v>Transit Mixer</v>
          </cell>
          <cell r="D780">
            <v>0</v>
          </cell>
        </row>
        <row r="781">
          <cell r="A781" t="str">
            <v>501000000161</v>
          </cell>
          <cell r="B781">
            <v>501000000161</v>
          </cell>
          <cell r="C781" t="str">
            <v>Transit Mixer</v>
          </cell>
          <cell r="D781">
            <v>0</v>
          </cell>
        </row>
        <row r="782">
          <cell r="A782" t="str">
            <v>501000000161</v>
          </cell>
          <cell r="B782">
            <v>501000000161</v>
          </cell>
          <cell r="C782" t="str">
            <v>Transit Mixer</v>
          </cell>
          <cell r="D782">
            <v>0</v>
          </cell>
        </row>
        <row r="783">
          <cell r="A783" t="str">
            <v>501000000162</v>
          </cell>
          <cell r="B783">
            <v>501000000162</v>
          </cell>
          <cell r="C783" t="str">
            <v>Transit Mixer</v>
          </cell>
          <cell r="D783">
            <v>0</v>
          </cell>
        </row>
        <row r="784">
          <cell r="A784" t="str">
            <v>501000000162</v>
          </cell>
          <cell r="B784">
            <v>501000000162</v>
          </cell>
          <cell r="C784" t="str">
            <v>Transit Mixer</v>
          </cell>
          <cell r="D784">
            <v>0</v>
          </cell>
        </row>
        <row r="785">
          <cell r="A785" t="str">
            <v>501000000163</v>
          </cell>
          <cell r="B785">
            <v>501000000163</v>
          </cell>
          <cell r="C785" t="str">
            <v>Transit Mixer</v>
          </cell>
          <cell r="D785">
            <v>0</v>
          </cell>
        </row>
        <row r="786">
          <cell r="A786" t="str">
            <v>501000000163</v>
          </cell>
          <cell r="B786">
            <v>501000000163</v>
          </cell>
          <cell r="C786" t="str">
            <v>Transit Mixer</v>
          </cell>
          <cell r="D786">
            <v>0</v>
          </cell>
        </row>
        <row r="787">
          <cell r="A787" t="str">
            <v>501000000164</v>
          </cell>
          <cell r="B787">
            <v>501000000164</v>
          </cell>
          <cell r="C787" t="str">
            <v>Transit Mixer</v>
          </cell>
          <cell r="D787">
            <v>0</v>
          </cell>
        </row>
        <row r="788">
          <cell r="A788" t="str">
            <v>501000000164</v>
          </cell>
          <cell r="B788">
            <v>501000000164</v>
          </cell>
          <cell r="C788" t="str">
            <v>Transit Mixer</v>
          </cell>
          <cell r="D788">
            <v>0</v>
          </cell>
        </row>
        <row r="789">
          <cell r="A789" t="str">
            <v>501000000165</v>
          </cell>
          <cell r="B789">
            <v>501000000165</v>
          </cell>
          <cell r="C789" t="str">
            <v>Transit Mixer</v>
          </cell>
          <cell r="D789">
            <v>0</v>
          </cell>
        </row>
        <row r="790">
          <cell r="A790" t="str">
            <v>501000000165</v>
          </cell>
          <cell r="B790">
            <v>501000000165</v>
          </cell>
          <cell r="C790" t="str">
            <v>Transit Mixer</v>
          </cell>
          <cell r="D790">
            <v>0</v>
          </cell>
        </row>
        <row r="791">
          <cell r="A791" t="str">
            <v>501000000166</v>
          </cell>
          <cell r="B791">
            <v>501000000166</v>
          </cell>
          <cell r="C791" t="str">
            <v>Loader</v>
          </cell>
          <cell r="D791" t="str">
            <v>PO/NPCL/22</v>
          </cell>
        </row>
        <row r="792">
          <cell r="A792" t="str">
            <v>501000000166</v>
          </cell>
          <cell r="B792">
            <v>501000000166</v>
          </cell>
          <cell r="C792" t="str">
            <v>Loader</v>
          </cell>
          <cell r="D792" t="str">
            <v>PO/NPCL/22</v>
          </cell>
        </row>
        <row r="793">
          <cell r="A793" t="str">
            <v>501000000167</v>
          </cell>
          <cell r="B793">
            <v>501000000167</v>
          </cell>
          <cell r="C793" t="str">
            <v>Loader</v>
          </cell>
          <cell r="D793" t="str">
            <v>PO/L.HILLS/041</v>
          </cell>
        </row>
        <row r="794">
          <cell r="A794" t="str">
            <v>501000000167</v>
          </cell>
          <cell r="B794">
            <v>501000000167</v>
          </cell>
          <cell r="C794" t="str">
            <v>Loader</v>
          </cell>
          <cell r="D794" t="str">
            <v>PO/L.HILLS/041</v>
          </cell>
        </row>
        <row r="795">
          <cell r="A795" t="str">
            <v>501000000168</v>
          </cell>
          <cell r="B795">
            <v>501000000168</v>
          </cell>
          <cell r="C795" t="str">
            <v>Loader</v>
          </cell>
          <cell r="D795" t="str">
            <v>PO/L.HILLS/041</v>
          </cell>
        </row>
        <row r="796">
          <cell r="A796" t="str">
            <v>501000000168</v>
          </cell>
          <cell r="B796">
            <v>501000000168</v>
          </cell>
          <cell r="C796" t="str">
            <v>Loader</v>
          </cell>
          <cell r="D796" t="str">
            <v>PO/L.HILLS/041</v>
          </cell>
        </row>
        <row r="797">
          <cell r="A797" t="str">
            <v>501000000169</v>
          </cell>
          <cell r="B797">
            <v>501000000169</v>
          </cell>
          <cell r="C797" t="str">
            <v>Backhoe Loader</v>
          </cell>
          <cell r="D797" t="str">
            <v>PO/L.HILLS/042</v>
          </cell>
        </row>
        <row r="798">
          <cell r="A798" t="str">
            <v>501000000169</v>
          </cell>
          <cell r="B798">
            <v>501000000169</v>
          </cell>
          <cell r="C798" t="str">
            <v>Backhoe Loader</v>
          </cell>
          <cell r="D798" t="str">
            <v>PO/L.HILLS/042</v>
          </cell>
        </row>
        <row r="799">
          <cell r="A799" t="str">
            <v>501000000170</v>
          </cell>
          <cell r="B799">
            <v>501000000170</v>
          </cell>
          <cell r="C799" t="str">
            <v>Backhoe Loader</v>
          </cell>
          <cell r="D799" t="str">
            <v>PO/EW/28</v>
          </cell>
        </row>
        <row r="800">
          <cell r="A800" t="str">
            <v>501000000170</v>
          </cell>
          <cell r="B800">
            <v>501000000170</v>
          </cell>
          <cell r="C800" t="str">
            <v>Backhoe Loader</v>
          </cell>
          <cell r="D800" t="str">
            <v>PO/EW/28</v>
          </cell>
        </row>
        <row r="801">
          <cell r="A801" t="str">
            <v>501000000171</v>
          </cell>
          <cell r="B801">
            <v>501000000171</v>
          </cell>
          <cell r="C801" t="str">
            <v>Hydraulic Mobile Crane</v>
          </cell>
          <cell r="D801" t="str">
            <v>PO/L.HILLS/045</v>
          </cell>
        </row>
        <row r="802">
          <cell r="A802" t="str">
            <v>501000000171</v>
          </cell>
          <cell r="B802">
            <v>501000000171</v>
          </cell>
          <cell r="C802" t="str">
            <v>Hydraulic Mobile Crane</v>
          </cell>
          <cell r="D802" t="str">
            <v>PO/L.HILLS/045</v>
          </cell>
        </row>
        <row r="803">
          <cell r="A803" t="str">
            <v>501000000172</v>
          </cell>
          <cell r="B803">
            <v>501000000172</v>
          </cell>
          <cell r="C803" t="str">
            <v>Hydraulic Mobile Crane</v>
          </cell>
          <cell r="D803" t="str">
            <v>PO/L.HILLS/045</v>
          </cell>
        </row>
        <row r="804">
          <cell r="A804" t="str">
            <v>501000000172</v>
          </cell>
          <cell r="B804">
            <v>501000000172</v>
          </cell>
          <cell r="C804" t="str">
            <v>Hydraulic Mobile Crane</v>
          </cell>
          <cell r="D804" t="str">
            <v>PO/L.HILLS/045</v>
          </cell>
        </row>
        <row r="805">
          <cell r="A805" t="str">
            <v>501000000173</v>
          </cell>
          <cell r="B805">
            <v>501000000173</v>
          </cell>
          <cell r="C805" t="str">
            <v>Hydraulic Mobile Crane</v>
          </cell>
          <cell r="D805" t="str">
            <v>PO/NPCL/24</v>
          </cell>
        </row>
        <row r="806">
          <cell r="A806" t="str">
            <v>501000000173</v>
          </cell>
          <cell r="B806">
            <v>501000000173</v>
          </cell>
          <cell r="C806" t="str">
            <v>Hydraulic Mobile Crane</v>
          </cell>
          <cell r="D806" t="str">
            <v>PO/NPCL/24</v>
          </cell>
        </row>
        <row r="807">
          <cell r="A807" t="str">
            <v>501000000174</v>
          </cell>
          <cell r="B807">
            <v>501000000174</v>
          </cell>
          <cell r="C807" t="str">
            <v>Hydraulic Mobile Crane</v>
          </cell>
          <cell r="D807" t="str">
            <v>PO/NPCL/20</v>
          </cell>
        </row>
        <row r="808">
          <cell r="A808" t="str">
            <v>501000000174</v>
          </cell>
          <cell r="B808">
            <v>501000000174</v>
          </cell>
          <cell r="C808" t="str">
            <v>Hydraulic Mobile Crane</v>
          </cell>
          <cell r="D808" t="str">
            <v>PO/NPCL/20</v>
          </cell>
        </row>
        <row r="809">
          <cell r="A809" t="str">
            <v>501000000175</v>
          </cell>
          <cell r="B809">
            <v>501000000175</v>
          </cell>
          <cell r="C809" t="str">
            <v>Hydraulic Mobile Crane</v>
          </cell>
          <cell r="D809" t="str">
            <v>PO/NPCL/20</v>
          </cell>
        </row>
        <row r="810">
          <cell r="A810" t="str">
            <v>501000000175</v>
          </cell>
          <cell r="B810">
            <v>501000000175</v>
          </cell>
          <cell r="C810" t="str">
            <v>Hydraulic Mobile Crane</v>
          </cell>
          <cell r="D810" t="str">
            <v>PO/NPCL/20</v>
          </cell>
        </row>
        <row r="811">
          <cell r="A811" t="str">
            <v>501000000176</v>
          </cell>
          <cell r="B811">
            <v>501000000176</v>
          </cell>
          <cell r="C811" t="str">
            <v>Tipper</v>
          </cell>
          <cell r="D811" t="str">
            <v>L.HILLS/040</v>
          </cell>
        </row>
        <row r="812">
          <cell r="A812" t="str">
            <v>501000000176</v>
          </cell>
          <cell r="B812">
            <v>501000000176</v>
          </cell>
          <cell r="C812" t="str">
            <v>Tipper</v>
          </cell>
          <cell r="D812" t="str">
            <v>L.HILLS/040</v>
          </cell>
        </row>
        <row r="813">
          <cell r="A813" t="str">
            <v>501000000177</v>
          </cell>
          <cell r="B813">
            <v>501000000177</v>
          </cell>
          <cell r="C813" t="str">
            <v>Backhoe Loader 3DX</v>
          </cell>
          <cell r="D813" t="str">
            <v>PO/HOSKOTE/029</v>
          </cell>
        </row>
        <row r="814">
          <cell r="A814" t="str">
            <v>501000000177</v>
          </cell>
          <cell r="B814">
            <v>501000000177</v>
          </cell>
          <cell r="C814" t="str">
            <v>Backhoe Loader 3DX</v>
          </cell>
          <cell r="D814" t="str">
            <v>PO/HOSKOTE/029</v>
          </cell>
        </row>
        <row r="815">
          <cell r="A815" t="str">
            <v>501000000178</v>
          </cell>
          <cell r="B815">
            <v>501000000178</v>
          </cell>
          <cell r="C815" t="str">
            <v>Escorts Hydra 12 Crane</v>
          </cell>
          <cell r="D815" t="str">
            <v>PO/HOSKOTE/018</v>
          </cell>
        </row>
        <row r="816">
          <cell r="A816" t="str">
            <v>501000000178</v>
          </cell>
          <cell r="B816">
            <v>501000000178</v>
          </cell>
          <cell r="C816" t="str">
            <v>Escorts Hydra 12 Crane</v>
          </cell>
          <cell r="D816" t="str">
            <v>PO/HOSKOTE/018</v>
          </cell>
        </row>
        <row r="817">
          <cell r="A817" t="str">
            <v>501000000179</v>
          </cell>
          <cell r="B817">
            <v>501000000179</v>
          </cell>
          <cell r="C817" t="str">
            <v>BEML Wheel Loader BL 636</v>
          </cell>
          <cell r="D817" t="str">
            <v>PO/HOSKOTE/036</v>
          </cell>
        </row>
        <row r="818">
          <cell r="A818" t="str">
            <v>501000000179</v>
          </cell>
          <cell r="B818">
            <v>501000000179</v>
          </cell>
          <cell r="C818" t="str">
            <v>BEML Wheel Loader BL 636</v>
          </cell>
          <cell r="D818" t="str">
            <v>PO/HOSKOTE/036</v>
          </cell>
        </row>
        <row r="819">
          <cell r="A819" t="str">
            <v>501000000179</v>
          </cell>
          <cell r="B819">
            <v>501000000179</v>
          </cell>
          <cell r="C819" t="str">
            <v>BEML Wheel Loader BL 636</v>
          </cell>
          <cell r="D819" t="str">
            <v>PO/HOSKOTE/036</v>
          </cell>
        </row>
        <row r="820">
          <cell r="A820" t="str">
            <v>501000000179</v>
          </cell>
          <cell r="B820">
            <v>501000000179</v>
          </cell>
          <cell r="C820" t="str">
            <v>BEML Wheel Loader BL 636</v>
          </cell>
          <cell r="D820" t="str">
            <v>PO/HOSKOTE/036</v>
          </cell>
        </row>
        <row r="821">
          <cell r="A821" t="str">
            <v>501000000180</v>
          </cell>
          <cell r="B821">
            <v>501000000180</v>
          </cell>
          <cell r="C821" t="str">
            <v>BEML Wheel Loader BL 636</v>
          </cell>
          <cell r="D821" t="str">
            <v>PO/HOSKOTE/036</v>
          </cell>
        </row>
        <row r="822">
          <cell r="A822" t="str">
            <v>501000000180</v>
          </cell>
          <cell r="B822">
            <v>501000000180</v>
          </cell>
          <cell r="C822" t="str">
            <v>BEML Wheel Loader BL 636</v>
          </cell>
          <cell r="D822" t="str">
            <v>PO/HOSKOTE/036</v>
          </cell>
        </row>
        <row r="823">
          <cell r="A823" t="str">
            <v>501000000180</v>
          </cell>
          <cell r="B823">
            <v>501000000180</v>
          </cell>
          <cell r="C823" t="str">
            <v>BEML Wheel Loader BL 636</v>
          </cell>
          <cell r="D823" t="str">
            <v>PO/HOSKOTE/036</v>
          </cell>
        </row>
        <row r="824">
          <cell r="A824" t="str">
            <v>501000000180</v>
          </cell>
          <cell r="B824">
            <v>501000000180</v>
          </cell>
          <cell r="C824" t="str">
            <v>BEML Wheel Loader BL 636</v>
          </cell>
          <cell r="D824" t="str">
            <v>PO/HOSKOTE/036</v>
          </cell>
        </row>
        <row r="825">
          <cell r="A825" t="str">
            <v>501000000181</v>
          </cell>
          <cell r="B825">
            <v>501000000181</v>
          </cell>
          <cell r="C825" t="str">
            <v>Tipper</v>
          </cell>
          <cell r="D825" t="str">
            <v>PO/DEVIHALLI/047</v>
          </cell>
        </row>
        <row r="826">
          <cell r="A826" t="str">
            <v>501000000181</v>
          </cell>
          <cell r="B826">
            <v>501000000181</v>
          </cell>
          <cell r="C826" t="str">
            <v>Tipper</v>
          </cell>
          <cell r="D826" t="str">
            <v>PO/DEVIHALLI/047</v>
          </cell>
        </row>
        <row r="827">
          <cell r="A827" t="str">
            <v>501000000182</v>
          </cell>
          <cell r="B827">
            <v>501000000182</v>
          </cell>
          <cell r="C827" t="str">
            <v>Tipper</v>
          </cell>
          <cell r="D827" t="str">
            <v>PO/DEVIHALLI/047</v>
          </cell>
        </row>
        <row r="828">
          <cell r="A828" t="str">
            <v>501000000182</v>
          </cell>
          <cell r="B828">
            <v>501000000182</v>
          </cell>
          <cell r="C828" t="str">
            <v>Tipper</v>
          </cell>
          <cell r="D828" t="str">
            <v>PO/DEVIHALLI/047</v>
          </cell>
        </row>
        <row r="829">
          <cell r="A829" t="str">
            <v>501000000183</v>
          </cell>
          <cell r="B829">
            <v>501000000183</v>
          </cell>
          <cell r="C829" t="str">
            <v>Tipper</v>
          </cell>
          <cell r="D829" t="str">
            <v>PO/DEVIHALLI/047</v>
          </cell>
        </row>
        <row r="830">
          <cell r="A830" t="str">
            <v>501000000183</v>
          </cell>
          <cell r="B830">
            <v>501000000183</v>
          </cell>
          <cell r="C830" t="str">
            <v>Tipper</v>
          </cell>
          <cell r="D830" t="str">
            <v>PO/DEVIHALLI/047</v>
          </cell>
        </row>
        <row r="831">
          <cell r="A831" t="str">
            <v>501000000184</v>
          </cell>
          <cell r="B831">
            <v>501000000184</v>
          </cell>
          <cell r="C831" t="str">
            <v>Tipper</v>
          </cell>
          <cell r="D831" t="str">
            <v>PO/DEVIHALLI/047</v>
          </cell>
        </row>
        <row r="832">
          <cell r="A832" t="str">
            <v>501000000184</v>
          </cell>
          <cell r="B832">
            <v>501000000184</v>
          </cell>
          <cell r="C832" t="str">
            <v>Tipper</v>
          </cell>
          <cell r="D832" t="str">
            <v>PO/DEVIHALLI/047</v>
          </cell>
        </row>
        <row r="833">
          <cell r="A833" t="str">
            <v>501000000185</v>
          </cell>
          <cell r="B833">
            <v>501000000185</v>
          </cell>
          <cell r="C833" t="str">
            <v>Tipper</v>
          </cell>
          <cell r="D833" t="str">
            <v>PO/DEVIHALLI/047</v>
          </cell>
        </row>
        <row r="834">
          <cell r="A834" t="str">
            <v>501000000185</v>
          </cell>
          <cell r="B834">
            <v>501000000185</v>
          </cell>
          <cell r="C834" t="str">
            <v>Tipper</v>
          </cell>
          <cell r="D834" t="str">
            <v>PO/DEVIHALLI/047</v>
          </cell>
        </row>
        <row r="835">
          <cell r="A835" t="str">
            <v>501000000186</v>
          </cell>
          <cell r="B835">
            <v>501000000186</v>
          </cell>
          <cell r="C835" t="str">
            <v>Tipper</v>
          </cell>
          <cell r="D835" t="str">
            <v>PO/DEVIHALLI/047</v>
          </cell>
        </row>
        <row r="836">
          <cell r="A836" t="str">
            <v>501000000186</v>
          </cell>
          <cell r="B836">
            <v>501000000186</v>
          </cell>
          <cell r="C836" t="str">
            <v>Tipper</v>
          </cell>
          <cell r="D836" t="str">
            <v>PO/DEVIHALLI/047</v>
          </cell>
        </row>
        <row r="837">
          <cell r="A837" t="str">
            <v>501000000187</v>
          </cell>
          <cell r="B837">
            <v>501000000187</v>
          </cell>
          <cell r="C837" t="str">
            <v>Tipper</v>
          </cell>
          <cell r="D837" t="str">
            <v>PO/DEVIHALLI/047</v>
          </cell>
        </row>
        <row r="838">
          <cell r="A838" t="str">
            <v>501000000187</v>
          </cell>
          <cell r="B838">
            <v>501000000187</v>
          </cell>
          <cell r="C838" t="str">
            <v>Tipper</v>
          </cell>
          <cell r="D838" t="str">
            <v>PO/DEVIHALLI/047</v>
          </cell>
        </row>
        <row r="839">
          <cell r="A839" t="str">
            <v>501000000188</v>
          </cell>
          <cell r="B839">
            <v>501000000188</v>
          </cell>
          <cell r="C839" t="str">
            <v>Tipper</v>
          </cell>
          <cell r="D839" t="str">
            <v>PO/DEVIHALLI/047</v>
          </cell>
        </row>
        <row r="840">
          <cell r="A840" t="str">
            <v>501000000188</v>
          </cell>
          <cell r="B840">
            <v>501000000188</v>
          </cell>
          <cell r="C840" t="str">
            <v>Tipper</v>
          </cell>
          <cell r="D840" t="str">
            <v>PO/DEVIHALLI/047</v>
          </cell>
        </row>
        <row r="841">
          <cell r="A841" t="str">
            <v>501000000189</v>
          </cell>
          <cell r="B841">
            <v>501000000189</v>
          </cell>
          <cell r="C841" t="str">
            <v>Tipper</v>
          </cell>
          <cell r="D841" t="str">
            <v>PO/DEVIHALLI/047</v>
          </cell>
        </row>
        <row r="842">
          <cell r="A842" t="str">
            <v>501000000189</v>
          </cell>
          <cell r="B842">
            <v>501000000189</v>
          </cell>
          <cell r="C842" t="str">
            <v>Tipper</v>
          </cell>
          <cell r="D842" t="str">
            <v>PO/DEVIHALLI/047</v>
          </cell>
        </row>
        <row r="843">
          <cell r="A843" t="str">
            <v>501000000190</v>
          </cell>
          <cell r="B843">
            <v>501000000190</v>
          </cell>
          <cell r="C843" t="str">
            <v>Tipper</v>
          </cell>
          <cell r="D843" t="str">
            <v>PO/DEVIHALLI/047</v>
          </cell>
        </row>
        <row r="844">
          <cell r="A844" t="str">
            <v>501000000190</v>
          </cell>
          <cell r="B844">
            <v>501000000190</v>
          </cell>
          <cell r="C844" t="str">
            <v>Tipper</v>
          </cell>
          <cell r="D844" t="str">
            <v>PO/DEVIHALLI/047</v>
          </cell>
        </row>
        <row r="845">
          <cell r="A845" t="str">
            <v>501000000191</v>
          </cell>
          <cell r="B845">
            <v>501000000191</v>
          </cell>
          <cell r="C845" t="str">
            <v>Tipper</v>
          </cell>
          <cell r="D845" t="str">
            <v>PO/HOSKOTE/048</v>
          </cell>
        </row>
        <row r="846">
          <cell r="A846" t="str">
            <v>501000000191</v>
          </cell>
          <cell r="B846">
            <v>501000000191</v>
          </cell>
          <cell r="C846" t="str">
            <v>Tipper</v>
          </cell>
          <cell r="D846" t="str">
            <v>PO/HOSKOTE/048</v>
          </cell>
        </row>
        <row r="847">
          <cell r="A847" t="str">
            <v>501000000191</v>
          </cell>
          <cell r="B847">
            <v>501000000191</v>
          </cell>
          <cell r="C847" t="str">
            <v>Tipper</v>
          </cell>
          <cell r="D847" t="str">
            <v>PO/HOSKOTE/048</v>
          </cell>
        </row>
        <row r="848">
          <cell r="A848" t="str">
            <v>501000000191</v>
          </cell>
          <cell r="B848">
            <v>501000000191</v>
          </cell>
          <cell r="C848" t="str">
            <v>Tipper</v>
          </cell>
          <cell r="D848" t="str">
            <v>PO/HOSKOTE/048</v>
          </cell>
        </row>
        <row r="849">
          <cell r="A849" t="str">
            <v>501000000191</v>
          </cell>
          <cell r="B849">
            <v>501000000191</v>
          </cell>
          <cell r="C849" t="str">
            <v>Tipper</v>
          </cell>
          <cell r="D849" t="str">
            <v>PO/HOSKOTE/048</v>
          </cell>
        </row>
        <row r="850">
          <cell r="A850" t="str">
            <v>501000000191</v>
          </cell>
          <cell r="B850">
            <v>501000000191</v>
          </cell>
          <cell r="C850" t="str">
            <v>Tipper</v>
          </cell>
          <cell r="D850" t="str">
            <v>PO/HOSKOTE/048</v>
          </cell>
        </row>
        <row r="851">
          <cell r="A851" t="str">
            <v>501000000192</v>
          </cell>
          <cell r="B851">
            <v>501000000192</v>
          </cell>
          <cell r="C851" t="str">
            <v>Tipper</v>
          </cell>
          <cell r="D851" t="str">
            <v>PO/HOSKOTE/048</v>
          </cell>
        </row>
        <row r="852">
          <cell r="A852" t="str">
            <v>501000000192</v>
          </cell>
          <cell r="B852">
            <v>501000000192</v>
          </cell>
          <cell r="C852" t="str">
            <v>Tipper</v>
          </cell>
          <cell r="D852" t="str">
            <v>PO/HOSKOTE/048</v>
          </cell>
        </row>
        <row r="853">
          <cell r="A853" t="str">
            <v>501000000192</v>
          </cell>
          <cell r="B853">
            <v>501000000192</v>
          </cell>
          <cell r="C853" t="str">
            <v>Tipper</v>
          </cell>
          <cell r="D853" t="str">
            <v>PO/HOSKOTE/048</v>
          </cell>
        </row>
        <row r="854">
          <cell r="A854" t="str">
            <v>501000000192</v>
          </cell>
          <cell r="B854">
            <v>501000000192</v>
          </cell>
          <cell r="C854" t="str">
            <v>Tipper</v>
          </cell>
          <cell r="D854" t="str">
            <v>PO/HOSKOTE/048</v>
          </cell>
        </row>
        <row r="855">
          <cell r="A855" t="str">
            <v>501000000193</v>
          </cell>
          <cell r="B855">
            <v>501000000193</v>
          </cell>
          <cell r="C855" t="str">
            <v>Tipper</v>
          </cell>
          <cell r="D855" t="str">
            <v>PO/HOSKOTE/048</v>
          </cell>
        </row>
        <row r="856">
          <cell r="A856" t="str">
            <v>501000000193</v>
          </cell>
          <cell r="B856">
            <v>501000000193</v>
          </cell>
          <cell r="C856" t="str">
            <v>Tipper</v>
          </cell>
          <cell r="D856" t="str">
            <v>PO/HOSKOTE/048</v>
          </cell>
        </row>
        <row r="857">
          <cell r="A857" t="str">
            <v>501000000193</v>
          </cell>
          <cell r="B857">
            <v>501000000193</v>
          </cell>
          <cell r="C857" t="str">
            <v>Tipper</v>
          </cell>
          <cell r="D857" t="str">
            <v>PO/HOSKOTE/048</v>
          </cell>
        </row>
        <row r="858">
          <cell r="A858" t="str">
            <v>501000000193</v>
          </cell>
          <cell r="B858">
            <v>501000000193</v>
          </cell>
          <cell r="C858" t="str">
            <v>Tipper</v>
          </cell>
          <cell r="D858" t="str">
            <v>PO/HOSKOTE/048</v>
          </cell>
        </row>
        <row r="859">
          <cell r="A859" t="str">
            <v>501000000194</v>
          </cell>
          <cell r="B859">
            <v>501000000194</v>
          </cell>
          <cell r="C859" t="str">
            <v>Tipper</v>
          </cell>
          <cell r="D859" t="str">
            <v>PO/HOSKOTE/048</v>
          </cell>
        </row>
        <row r="860">
          <cell r="A860" t="str">
            <v>501000000194</v>
          </cell>
          <cell r="B860">
            <v>501000000194</v>
          </cell>
          <cell r="C860" t="str">
            <v>Tipper</v>
          </cell>
          <cell r="D860" t="str">
            <v>PO/HOSKOTE/048</v>
          </cell>
        </row>
        <row r="861">
          <cell r="A861" t="str">
            <v>501000000194</v>
          </cell>
          <cell r="B861">
            <v>501000000194</v>
          </cell>
          <cell r="C861" t="str">
            <v>Tipper</v>
          </cell>
          <cell r="D861" t="str">
            <v>PO/HOSKOTE/048</v>
          </cell>
        </row>
        <row r="862">
          <cell r="A862" t="str">
            <v>501000000194</v>
          </cell>
          <cell r="B862">
            <v>501000000194</v>
          </cell>
          <cell r="C862" t="str">
            <v>Tipper</v>
          </cell>
          <cell r="D862" t="str">
            <v>PO/HOSKOTE/048</v>
          </cell>
        </row>
        <row r="863">
          <cell r="A863" t="str">
            <v>501000000195</v>
          </cell>
          <cell r="B863">
            <v>501000000195</v>
          </cell>
          <cell r="C863" t="str">
            <v>Tipper</v>
          </cell>
          <cell r="D863" t="str">
            <v>PO/HOSKOTE/048</v>
          </cell>
        </row>
        <row r="864">
          <cell r="A864" t="str">
            <v>501000000195</v>
          </cell>
          <cell r="B864">
            <v>501000000195</v>
          </cell>
          <cell r="C864" t="str">
            <v>Tipper</v>
          </cell>
          <cell r="D864" t="str">
            <v>PO/HOSKOTE/048</v>
          </cell>
        </row>
        <row r="865">
          <cell r="A865" t="str">
            <v>501000000195</v>
          </cell>
          <cell r="B865">
            <v>501000000195</v>
          </cell>
          <cell r="C865" t="str">
            <v>Tipper</v>
          </cell>
          <cell r="D865" t="str">
            <v>PO/HOSKOTE/048</v>
          </cell>
        </row>
        <row r="866">
          <cell r="A866" t="str">
            <v>501000000195</v>
          </cell>
          <cell r="B866">
            <v>501000000195</v>
          </cell>
          <cell r="C866" t="str">
            <v>Tipper</v>
          </cell>
          <cell r="D866" t="str">
            <v>PO/HOSKOTE/048</v>
          </cell>
        </row>
        <row r="867">
          <cell r="A867" t="str">
            <v>501000000196</v>
          </cell>
          <cell r="B867">
            <v>501000000196</v>
          </cell>
          <cell r="C867" t="str">
            <v>Tipper</v>
          </cell>
          <cell r="D867" t="str">
            <v>PO/HOSKOTE/048</v>
          </cell>
        </row>
        <row r="868">
          <cell r="A868" t="str">
            <v>501000000196</v>
          </cell>
          <cell r="B868">
            <v>501000000196</v>
          </cell>
          <cell r="C868" t="str">
            <v>Tipper</v>
          </cell>
          <cell r="D868" t="str">
            <v>PO/HOSKOTE/048</v>
          </cell>
        </row>
        <row r="869">
          <cell r="A869" t="str">
            <v>501000000196</v>
          </cell>
          <cell r="B869">
            <v>501000000196</v>
          </cell>
          <cell r="C869" t="str">
            <v>Tipper</v>
          </cell>
          <cell r="D869" t="str">
            <v>PO/HOSKOTE/048</v>
          </cell>
        </row>
        <row r="870">
          <cell r="A870" t="str">
            <v>501000000196</v>
          </cell>
          <cell r="B870">
            <v>501000000196</v>
          </cell>
          <cell r="C870" t="str">
            <v>Tipper</v>
          </cell>
          <cell r="D870" t="str">
            <v>PO/HOSKOTE/048</v>
          </cell>
        </row>
        <row r="871">
          <cell r="A871" t="str">
            <v>501000000197</v>
          </cell>
          <cell r="B871">
            <v>501000000197</v>
          </cell>
          <cell r="C871" t="str">
            <v>Tipper</v>
          </cell>
          <cell r="D871" t="str">
            <v>PO/HOSKOTE/048</v>
          </cell>
        </row>
        <row r="872">
          <cell r="A872" t="str">
            <v>501000000197</v>
          </cell>
          <cell r="B872">
            <v>501000000197</v>
          </cell>
          <cell r="C872" t="str">
            <v>Tipper</v>
          </cell>
          <cell r="D872" t="str">
            <v>PO/HOSKOTE/048</v>
          </cell>
        </row>
        <row r="873">
          <cell r="A873" t="str">
            <v>501000000197</v>
          </cell>
          <cell r="B873">
            <v>501000000197</v>
          </cell>
          <cell r="C873" t="str">
            <v>Tipper</v>
          </cell>
          <cell r="D873" t="str">
            <v>PO/HOSKOTE/048</v>
          </cell>
        </row>
        <row r="874">
          <cell r="A874" t="str">
            <v>501000000197</v>
          </cell>
          <cell r="B874">
            <v>501000000197</v>
          </cell>
          <cell r="C874" t="str">
            <v>Tipper</v>
          </cell>
          <cell r="D874" t="str">
            <v>PO/HOSKOTE/048</v>
          </cell>
        </row>
        <row r="875">
          <cell r="A875" t="str">
            <v>501000000198</v>
          </cell>
          <cell r="B875">
            <v>501000000198</v>
          </cell>
          <cell r="C875" t="str">
            <v>Tipper</v>
          </cell>
          <cell r="D875" t="str">
            <v>PO/HOSKOTE/048</v>
          </cell>
        </row>
        <row r="876">
          <cell r="A876" t="str">
            <v>501000000198</v>
          </cell>
          <cell r="B876">
            <v>501000000198</v>
          </cell>
          <cell r="C876" t="str">
            <v>Tipper</v>
          </cell>
          <cell r="D876" t="str">
            <v>PO/HOSKOTE/048</v>
          </cell>
        </row>
        <row r="877">
          <cell r="A877" t="str">
            <v>501000000198</v>
          </cell>
          <cell r="B877">
            <v>501000000198</v>
          </cell>
          <cell r="C877" t="str">
            <v>Tipper</v>
          </cell>
          <cell r="D877" t="str">
            <v>PO/HOSKOTE/048</v>
          </cell>
        </row>
        <row r="878">
          <cell r="A878" t="str">
            <v>501000000198</v>
          </cell>
          <cell r="B878">
            <v>501000000198</v>
          </cell>
          <cell r="C878" t="str">
            <v>Tipper</v>
          </cell>
          <cell r="D878" t="str">
            <v>PO/HOSKOTE/048</v>
          </cell>
        </row>
        <row r="879">
          <cell r="A879" t="str">
            <v>501000000199</v>
          </cell>
          <cell r="B879">
            <v>501000000199</v>
          </cell>
          <cell r="C879" t="str">
            <v>Tipper</v>
          </cell>
          <cell r="D879" t="str">
            <v>PO/HOSKOTE/048</v>
          </cell>
        </row>
        <row r="880">
          <cell r="A880" t="str">
            <v>501000000199</v>
          </cell>
          <cell r="B880">
            <v>501000000199</v>
          </cell>
          <cell r="C880" t="str">
            <v>Tipper</v>
          </cell>
          <cell r="D880" t="str">
            <v>PO/HOSKOTE/048</v>
          </cell>
        </row>
        <row r="881">
          <cell r="A881" t="str">
            <v>501000000199</v>
          </cell>
          <cell r="B881">
            <v>501000000199</v>
          </cell>
          <cell r="C881" t="str">
            <v>Tipper</v>
          </cell>
          <cell r="D881" t="str">
            <v>PO/HOSKOTE/048</v>
          </cell>
        </row>
        <row r="882">
          <cell r="A882" t="str">
            <v>501000000199</v>
          </cell>
          <cell r="B882">
            <v>501000000199</v>
          </cell>
          <cell r="C882" t="str">
            <v>Tipper</v>
          </cell>
          <cell r="D882" t="str">
            <v>PO/HOSKOTE/048</v>
          </cell>
        </row>
        <row r="883">
          <cell r="A883" t="str">
            <v>501000000200</v>
          </cell>
          <cell r="B883">
            <v>501000000200</v>
          </cell>
          <cell r="C883" t="str">
            <v>Tipper</v>
          </cell>
          <cell r="D883" t="str">
            <v>PO/HOSKOTE/048</v>
          </cell>
        </row>
        <row r="884">
          <cell r="A884" t="str">
            <v>501000000200</v>
          </cell>
          <cell r="B884">
            <v>501000000200</v>
          </cell>
          <cell r="C884" t="str">
            <v>Tipper</v>
          </cell>
          <cell r="D884" t="str">
            <v>PO/HOSKOTE/048</v>
          </cell>
        </row>
        <row r="885">
          <cell r="A885" t="str">
            <v>501000000200</v>
          </cell>
          <cell r="B885">
            <v>501000000200</v>
          </cell>
          <cell r="C885" t="str">
            <v>Tipper</v>
          </cell>
          <cell r="D885" t="str">
            <v>PO/HOSKOTE/048</v>
          </cell>
        </row>
        <row r="886">
          <cell r="A886" t="str">
            <v>501000000200</v>
          </cell>
          <cell r="B886">
            <v>501000000200</v>
          </cell>
          <cell r="C886" t="str">
            <v>Tipper</v>
          </cell>
          <cell r="D886" t="str">
            <v>PO/HOSKOTE/048</v>
          </cell>
        </row>
        <row r="887">
          <cell r="A887" t="str">
            <v>501000000201</v>
          </cell>
          <cell r="B887">
            <v>501000000201</v>
          </cell>
          <cell r="C887" t="str">
            <v>Terex Vectra Backhoe Loader - TX 760</v>
          </cell>
          <cell r="D887" t="str">
            <v>PO/DEVIHALLI/049</v>
          </cell>
        </row>
        <row r="888">
          <cell r="A888" t="str">
            <v>501000000201</v>
          </cell>
          <cell r="B888">
            <v>501000000201</v>
          </cell>
          <cell r="C888" t="str">
            <v>Terex Vectra Backhoe Loader - TX 760</v>
          </cell>
          <cell r="D888" t="str">
            <v>PO/DEVIHALLI/049</v>
          </cell>
        </row>
        <row r="889">
          <cell r="A889" t="str">
            <v>501000000202</v>
          </cell>
          <cell r="B889">
            <v>501000000202</v>
          </cell>
          <cell r="C889" t="str">
            <v>Terex Vectra Backhoe Loader - TX 760</v>
          </cell>
          <cell r="D889" t="str">
            <v>PO/DEVIHALLI/049</v>
          </cell>
        </row>
        <row r="890">
          <cell r="A890" t="str">
            <v>501000000202</v>
          </cell>
          <cell r="B890">
            <v>501000000202</v>
          </cell>
          <cell r="C890" t="str">
            <v>Terex Vectra Backhoe Loader - TX 760</v>
          </cell>
          <cell r="D890" t="str">
            <v>PO/DEVIHALLI/049</v>
          </cell>
        </row>
        <row r="891">
          <cell r="A891" t="str">
            <v>501000000203</v>
          </cell>
          <cell r="B891">
            <v>501000000203</v>
          </cell>
          <cell r="C891" t="str">
            <v>Escorts Hydralic Mobile F15 Crane</v>
          </cell>
          <cell r="D891" t="str">
            <v>PO/HOSKOTE/030</v>
          </cell>
        </row>
        <row r="892">
          <cell r="A892" t="str">
            <v>501000000203</v>
          </cell>
          <cell r="B892">
            <v>501000000203</v>
          </cell>
          <cell r="C892" t="str">
            <v>Escorts Hydralic Mobile F15 Crane</v>
          </cell>
          <cell r="D892" t="str">
            <v>PO/HOSKOTE/030</v>
          </cell>
        </row>
        <row r="893">
          <cell r="A893" t="str">
            <v>501000000204</v>
          </cell>
          <cell r="B893">
            <v>501000000204</v>
          </cell>
          <cell r="C893" t="str">
            <v>Terex  Backhoe Loader - TX 760</v>
          </cell>
          <cell r="D893" t="str">
            <v>PO/L.HILLS/042</v>
          </cell>
        </row>
        <row r="894">
          <cell r="A894" t="str">
            <v>501000000204</v>
          </cell>
          <cell r="B894">
            <v>501000000204</v>
          </cell>
          <cell r="C894" t="str">
            <v>Terex  Backhoe Loader - TX 760</v>
          </cell>
          <cell r="D894" t="str">
            <v>PO/L.HILLS/042</v>
          </cell>
        </row>
        <row r="895">
          <cell r="A895" t="str">
            <v>501000000205</v>
          </cell>
          <cell r="B895">
            <v>501000000205</v>
          </cell>
          <cell r="C895" t="str">
            <v>BEML Wheel Loader BL 636</v>
          </cell>
          <cell r="D895" t="str">
            <v>PO/L.HILLS/041</v>
          </cell>
        </row>
        <row r="896">
          <cell r="A896" t="str">
            <v>501000000205</v>
          </cell>
          <cell r="B896">
            <v>501000000205</v>
          </cell>
          <cell r="C896" t="str">
            <v>BEML Wheel Loader BL 636</v>
          </cell>
          <cell r="D896" t="str">
            <v>PO/L.HILLS/041</v>
          </cell>
        </row>
        <row r="897">
          <cell r="A897" t="str">
            <v>501000000206</v>
          </cell>
          <cell r="B897">
            <v>501000000206</v>
          </cell>
          <cell r="C897" t="str">
            <v>BEML Wheel Loader BL 636</v>
          </cell>
          <cell r="D897" t="str">
            <v>PO/L.HILLS/041</v>
          </cell>
        </row>
        <row r="898">
          <cell r="A898" t="str">
            <v>501000000206</v>
          </cell>
          <cell r="B898">
            <v>501000000206</v>
          </cell>
          <cell r="C898" t="str">
            <v>BEML Wheel Loader BL 636</v>
          </cell>
          <cell r="D898" t="str">
            <v>PO/L.HILLS/041</v>
          </cell>
        </row>
        <row r="899">
          <cell r="A899" t="str">
            <v>501000000207</v>
          </cell>
          <cell r="B899">
            <v>501000000207</v>
          </cell>
          <cell r="C899" t="str">
            <v>Transit Mixer</v>
          </cell>
          <cell r="D899" t="str">
            <v>PO/VAP/68</v>
          </cell>
        </row>
        <row r="900">
          <cell r="A900" t="str">
            <v>501000000207</v>
          </cell>
          <cell r="B900">
            <v>501000000207</v>
          </cell>
          <cell r="C900" t="str">
            <v>Transit Mixer</v>
          </cell>
          <cell r="D900" t="str">
            <v>PO/VAP/68</v>
          </cell>
        </row>
        <row r="901">
          <cell r="A901" t="str">
            <v>501000000207</v>
          </cell>
          <cell r="B901">
            <v>501000000207</v>
          </cell>
          <cell r="C901" t="str">
            <v>Transit Mixer</v>
          </cell>
          <cell r="D901" t="str">
            <v>PO/VAP/68</v>
          </cell>
        </row>
        <row r="902">
          <cell r="A902" t="str">
            <v>501000000207</v>
          </cell>
          <cell r="B902">
            <v>501000000207</v>
          </cell>
          <cell r="C902" t="str">
            <v>Transit Mixer</v>
          </cell>
          <cell r="D902" t="str">
            <v>PO/VAP/68</v>
          </cell>
        </row>
        <row r="903">
          <cell r="A903" t="str">
            <v>501000000208</v>
          </cell>
          <cell r="B903">
            <v>501000000208</v>
          </cell>
          <cell r="C903" t="str">
            <v>Hydralic Mobile  Crane (Hydra 12)</v>
          </cell>
          <cell r="D903" t="str">
            <v>PO/VAP/80</v>
          </cell>
        </row>
        <row r="904">
          <cell r="A904" t="str">
            <v>501000000208</v>
          </cell>
          <cell r="B904">
            <v>501000000208</v>
          </cell>
          <cell r="C904" t="str">
            <v>Hydralic Mobile  Crane (Hydra 12)</v>
          </cell>
          <cell r="D904" t="str">
            <v>PO/VAP/80</v>
          </cell>
        </row>
        <row r="905">
          <cell r="A905" t="str">
            <v>501000000208</v>
          </cell>
          <cell r="B905">
            <v>501000000208</v>
          </cell>
          <cell r="C905" t="str">
            <v>Hydralic Mobile  Crane (Hydra 12)</v>
          </cell>
          <cell r="D905" t="str">
            <v>PO/VAP/80</v>
          </cell>
        </row>
        <row r="906">
          <cell r="A906" t="str">
            <v>501000000208</v>
          </cell>
          <cell r="B906">
            <v>501000000208</v>
          </cell>
          <cell r="C906" t="str">
            <v>Hydralic Mobile  Crane (Hydra 12)</v>
          </cell>
          <cell r="D906" t="str">
            <v>PO/VAP/80</v>
          </cell>
        </row>
        <row r="907">
          <cell r="A907" t="str">
            <v>501000000208</v>
          </cell>
          <cell r="B907">
            <v>501000000208</v>
          </cell>
          <cell r="C907" t="str">
            <v>Hydralic Mobile  Crane (Hydra 12)</v>
          </cell>
          <cell r="D907" t="str">
            <v>PO/VAP/80</v>
          </cell>
        </row>
        <row r="908">
          <cell r="A908" t="str">
            <v>501000000208</v>
          </cell>
          <cell r="B908">
            <v>501000000208</v>
          </cell>
          <cell r="C908" t="str">
            <v>Hydralic Mobile  Crane (Hydra 12)</v>
          </cell>
          <cell r="D908" t="str">
            <v>PO/VAP/80</v>
          </cell>
        </row>
        <row r="909">
          <cell r="A909" t="str">
            <v>501000000210</v>
          </cell>
          <cell r="B909">
            <v>501000000210</v>
          </cell>
          <cell r="C909" t="str">
            <v>Backaho Loader</v>
          </cell>
          <cell r="D909" t="str">
            <v>PO/VAP/63</v>
          </cell>
        </row>
        <row r="910">
          <cell r="A910" t="str">
            <v>501000000210</v>
          </cell>
          <cell r="B910">
            <v>501000000210</v>
          </cell>
          <cell r="C910" t="str">
            <v>Backaho Loader</v>
          </cell>
          <cell r="D910" t="str">
            <v>PO/VAP/63</v>
          </cell>
        </row>
        <row r="911">
          <cell r="A911" t="str">
            <v>501000000211</v>
          </cell>
          <cell r="B911">
            <v>501000000211</v>
          </cell>
          <cell r="C911" t="str">
            <v>Transit Mixer</v>
          </cell>
          <cell r="D911" t="str">
            <v>PO/L.HILLS/35</v>
          </cell>
        </row>
        <row r="912">
          <cell r="A912" t="str">
            <v>501000000211</v>
          </cell>
          <cell r="B912">
            <v>501000000211</v>
          </cell>
          <cell r="C912" t="str">
            <v>Transit Mixer</v>
          </cell>
          <cell r="D912" t="str">
            <v>PO/L.HILLS/35</v>
          </cell>
        </row>
        <row r="913">
          <cell r="A913" t="str">
            <v>501000000212</v>
          </cell>
          <cell r="B913">
            <v>501000000212</v>
          </cell>
          <cell r="C913" t="str">
            <v>Transit Mixer</v>
          </cell>
          <cell r="D913" t="str">
            <v>PO/L.HILLS/35</v>
          </cell>
        </row>
        <row r="914">
          <cell r="A914" t="str">
            <v>501000000212</v>
          </cell>
          <cell r="B914">
            <v>501000000212</v>
          </cell>
          <cell r="C914" t="str">
            <v>Transit Mixer</v>
          </cell>
          <cell r="D914" t="str">
            <v>PO/L.HILLS/35</v>
          </cell>
        </row>
        <row r="915">
          <cell r="A915" t="str">
            <v>501000000213</v>
          </cell>
          <cell r="B915">
            <v>501000000213</v>
          </cell>
          <cell r="C915" t="str">
            <v>Transit Mixer</v>
          </cell>
          <cell r="D915" t="str">
            <v>PO/L.HILLS/35</v>
          </cell>
        </row>
        <row r="916">
          <cell r="A916" t="str">
            <v>501000000213</v>
          </cell>
          <cell r="B916">
            <v>501000000213</v>
          </cell>
          <cell r="C916" t="str">
            <v>Transit Mixer</v>
          </cell>
          <cell r="D916" t="str">
            <v>PO/L.HILLS/35</v>
          </cell>
        </row>
        <row r="917">
          <cell r="A917" t="str">
            <v>501000000214</v>
          </cell>
          <cell r="B917">
            <v>501000000214</v>
          </cell>
          <cell r="C917" t="str">
            <v>Transit Mixer</v>
          </cell>
          <cell r="D917" t="str">
            <v>PO/L.HILLS/35</v>
          </cell>
        </row>
        <row r="918">
          <cell r="A918" t="str">
            <v>501000000214</v>
          </cell>
          <cell r="B918">
            <v>501000000214</v>
          </cell>
          <cell r="C918" t="str">
            <v>Transit Mixer</v>
          </cell>
          <cell r="D918" t="str">
            <v>PO/L.HILLS/35</v>
          </cell>
        </row>
        <row r="919">
          <cell r="A919" t="str">
            <v>501000000215</v>
          </cell>
          <cell r="B919">
            <v>501000000215</v>
          </cell>
          <cell r="C919" t="str">
            <v>Transit Mixer</v>
          </cell>
          <cell r="D919" t="str">
            <v>PO/L.HILLS/40</v>
          </cell>
        </row>
        <row r="920">
          <cell r="A920" t="str">
            <v>501000000215</v>
          </cell>
          <cell r="B920">
            <v>501000000215</v>
          </cell>
          <cell r="C920" t="str">
            <v>Transit Mixer</v>
          </cell>
          <cell r="D920" t="str">
            <v>PO/L.HILLS/40</v>
          </cell>
        </row>
        <row r="921">
          <cell r="A921" t="str">
            <v>501000000216</v>
          </cell>
          <cell r="B921">
            <v>501000000216</v>
          </cell>
          <cell r="C921" t="str">
            <v>Transit Mixer</v>
          </cell>
          <cell r="D921" t="str">
            <v>PO/L.HILLS/40</v>
          </cell>
        </row>
        <row r="922">
          <cell r="A922" t="str">
            <v>501000000216</v>
          </cell>
          <cell r="B922">
            <v>501000000216</v>
          </cell>
          <cell r="C922" t="str">
            <v>Transit Mixer</v>
          </cell>
          <cell r="D922" t="str">
            <v>PO/L.HILLS/40</v>
          </cell>
        </row>
        <row r="923">
          <cell r="A923" t="str">
            <v>501000000217</v>
          </cell>
          <cell r="B923">
            <v>501000000217</v>
          </cell>
          <cell r="C923" t="str">
            <v>Unic Hydraulic Crane</v>
          </cell>
          <cell r="D923" t="str">
            <v>PO/L.HILLS/57</v>
          </cell>
        </row>
        <row r="924">
          <cell r="A924" t="str">
            <v>501000000217</v>
          </cell>
          <cell r="B924">
            <v>501000000217</v>
          </cell>
          <cell r="C924" t="str">
            <v>Unic Hydraulic Crane</v>
          </cell>
          <cell r="D924" t="str">
            <v>PO/L.HILLS/57</v>
          </cell>
        </row>
        <row r="925">
          <cell r="A925" t="str">
            <v>501000000218</v>
          </cell>
          <cell r="B925">
            <v>501000000218</v>
          </cell>
          <cell r="C925" t="str">
            <v>Unic Truck Mounted Crane-URV 503</v>
          </cell>
          <cell r="D925" t="str">
            <v>PO/NPCL/55</v>
          </cell>
        </row>
        <row r="926">
          <cell r="A926" t="str">
            <v>501000000218</v>
          </cell>
          <cell r="B926">
            <v>501000000218</v>
          </cell>
          <cell r="C926" t="str">
            <v>Unic Truck Mounted Crane-URV 503</v>
          </cell>
          <cell r="D926" t="str">
            <v>PO/NPCL/55</v>
          </cell>
        </row>
        <row r="927">
          <cell r="A927" t="str">
            <v>501000000218</v>
          </cell>
          <cell r="B927">
            <v>501000000218</v>
          </cell>
          <cell r="C927" t="str">
            <v>Unic Truck Mounted Crane-URV 503</v>
          </cell>
          <cell r="D927" t="str">
            <v>PO/NPCL/55</v>
          </cell>
        </row>
        <row r="928">
          <cell r="A928" t="str">
            <v>501000000218</v>
          </cell>
          <cell r="B928">
            <v>501000000218</v>
          </cell>
          <cell r="C928" t="str">
            <v>Unic Truck Mounted Crane-URV 503</v>
          </cell>
          <cell r="D928" t="str">
            <v>PO/NPCL/55</v>
          </cell>
        </row>
        <row r="929">
          <cell r="A929" t="str">
            <v>501000000218</v>
          </cell>
          <cell r="B929">
            <v>501000000218</v>
          </cell>
          <cell r="C929" t="str">
            <v>Unic Truck Mounted Crane-URV 503</v>
          </cell>
          <cell r="D929" t="str">
            <v>PO/NPCL/55</v>
          </cell>
        </row>
        <row r="930">
          <cell r="A930" t="str">
            <v>501000000218</v>
          </cell>
          <cell r="B930">
            <v>501000000218</v>
          </cell>
          <cell r="C930" t="str">
            <v>Unic Truck Mounted Crane-URV 503</v>
          </cell>
          <cell r="D930" t="str">
            <v>PO/NPCL/55</v>
          </cell>
        </row>
        <row r="931">
          <cell r="A931" t="str">
            <v>501000000219</v>
          </cell>
          <cell r="B931">
            <v>501000000219</v>
          </cell>
          <cell r="C931" t="str">
            <v>Transit Mixer</v>
          </cell>
          <cell r="D931" t="str">
            <v>PO/NPCL/27</v>
          </cell>
        </row>
        <row r="932">
          <cell r="A932" t="str">
            <v>501000000219</v>
          </cell>
          <cell r="B932">
            <v>501000000219</v>
          </cell>
          <cell r="C932" t="str">
            <v>Transit Mixer</v>
          </cell>
          <cell r="D932" t="str">
            <v>PO/NPCL/27</v>
          </cell>
        </row>
        <row r="933">
          <cell r="A933" t="str">
            <v>501000000220</v>
          </cell>
          <cell r="B933">
            <v>501000000220</v>
          </cell>
          <cell r="C933" t="str">
            <v>Transit Mixer</v>
          </cell>
          <cell r="D933" t="str">
            <v>PO/NPCL/27</v>
          </cell>
        </row>
        <row r="934">
          <cell r="A934" t="str">
            <v>501000000220</v>
          </cell>
          <cell r="B934">
            <v>501000000220</v>
          </cell>
          <cell r="C934" t="str">
            <v>Transit Mixer</v>
          </cell>
          <cell r="D934" t="str">
            <v>PO/NPCL/27</v>
          </cell>
        </row>
        <row r="935">
          <cell r="A935" t="str">
            <v>501000000221</v>
          </cell>
          <cell r="B935">
            <v>501000000221</v>
          </cell>
          <cell r="C935" t="str">
            <v>Transit Mixer</v>
          </cell>
          <cell r="D935" t="str">
            <v>PO/NPCL/27</v>
          </cell>
        </row>
        <row r="936">
          <cell r="A936" t="str">
            <v>501000000221</v>
          </cell>
          <cell r="B936">
            <v>501000000221</v>
          </cell>
          <cell r="C936" t="str">
            <v>Transit Mixer</v>
          </cell>
          <cell r="D936" t="str">
            <v>PO/NPCL/27</v>
          </cell>
        </row>
        <row r="937">
          <cell r="A937" t="str">
            <v>501000000222</v>
          </cell>
          <cell r="B937">
            <v>501000000222</v>
          </cell>
          <cell r="C937" t="str">
            <v>Transit Mixer</v>
          </cell>
          <cell r="D937" t="str">
            <v>PO/NPCL/27</v>
          </cell>
        </row>
        <row r="938">
          <cell r="A938" t="str">
            <v>501000000222</v>
          </cell>
          <cell r="B938">
            <v>501000000222</v>
          </cell>
          <cell r="C938" t="str">
            <v>Transit Mixer</v>
          </cell>
          <cell r="D938" t="str">
            <v>PO/NPCL/27</v>
          </cell>
        </row>
        <row r="939">
          <cell r="A939" t="str">
            <v>501000000223</v>
          </cell>
          <cell r="B939">
            <v>501000000223</v>
          </cell>
          <cell r="C939" t="str">
            <v>Transit Mixer</v>
          </cell>
          <cell r="D939" t="str">
            <v>PO/NPCL/27</v>
          </cell>
        </row>
        <row r="940">
          <cell r="A940" t="str">
            <v>501000000223</v>
          </cell>
          <cell r="B940">
            <v>501000000223</v>
          </cell>
          <cell r="C940" t="str">
            <v>Transit Mixer</v>
          </cell>
          <cell r="D940" t="str">
            <v>PO/NPCL/27</v>
          </cell>
        </row>
        <row r="941">
          <cell r="A941" t="str">
            <v>501000000224</v>
          </cell>
          <cell r="B941">
            <v>501000000224</v>
          </cell>
          <cell r="C941" t="str">
            <v>Transit Mixer</v>
          </cell>
          <cell r="D941" t="str">
            <v>PO/NPCL/27</v>
          </cell>
        </row>
        <row r="942">
          <cell r="A942" t="str">
            <v>501000000224</v>
          </cell>
          <cell r="B942">
            <v>501000000224</v>
          </cell>
          <cell r="C942" t="str">
            <v>Transit Mixer</v>
          </cell>
          <cell r="D942" t="str">
            <v>PO/NPCL/27</v>
          </cell>
        </row>
        <row r="943">
          <cell r="A943" t="str">
            <v>501000000225</v>
          </cell>
          <cell r="B943">
            <v>501000000225</v>
          </cell>
          <cell r="C943" t="str">
            <v>Transit Mixer</v>
          </cell>
          <cell r="D943" t="str">
            <v>PO/L.HILLS/98</v>
          </cell>
        </row>
        <row r="944">
          <cell r="A944" t="str">
            <v>501000000225</v>
          </cell>
          <cell r="B944">
            <v>501000000225</v>
          </cell>
          <cell r="C944" t="str">
            <v>Transit Mixer</v>
          </cell>
          <cell r="D944" t="str">
            <v>PO/L.HILLS/98</v>
          </cell>
        </row>
        <row r="945">
          <cell r="A945" t="str">
            <v>501000000226</v>
          </cell>
          <cell r="B945">
            <v>501000000226</v>
          </cell>
          <cell r="C945" t="str">
            <v>Transit Mixer</v>
          </cell>
          <cell r="D945" t="str">
            <v>PO/L.HILLS/98</v>
          </cell>
        </row>
        <row r="946">
          <cell r="A946" t="str">
            <v>501000000226</v>
          </cell>
          <cell r="B946">
            <v>501000000226</v>
          </cell>
          <cell r="C946" t="str">
            <v>Transit Mixer</v>
          </cell>
          <cell r="D946" t="str">
            <v>PO/L.HILLS/98</v>
          </cell>
        </row>
        <row r="947">
          <cell r="A947" t="str">
            <v>501000000227</v>
          </cell>
          <cell r="B947">
            <v>501000000227</v>
          </cell>
          <cell r="C947" t="str">
            <v>Transit Mixer</v>
          </cell>
          <cell r="D947" t="str">
            <v>PO/L.HILLS/98</v>
          </cell>
        </row>
        <row r="948">
          <cell r="A948" t="str">
            <v>501000000227</v>
          </cell>
          <cell r="B948">
            <v>501000000227</v>
          </cell>
          <cell r="C948" t="str">
            <v>Transit Mixer</v>
          </cell>
          <cell r="D948" t="str">
            <v>PO/L.HILLS/98</v>
          </cell>
        </row>
        <row r="949">
          <cell r="A949" t="str">
            <v>501000000228</v>
          </cell>
          <cell r="B949">
            <v>501000000228</v>
          </cell>
          <cell r="C949" t="str">
            <v>Transit Mixer</v>
          </cell>
          <cell r="D949" t="str">
            <v>PO/L.HILLS/98</v>
          </cell>
        </row>
        <row r="950">
          <cell r="A950" t="str">
            <v>501000000228</v>
          </cell>
          <cell r="B950">
            <v>501000000228</v>
          </cell>
          <cell r="C950" t="str">
            <v>Transit Mixer</v>
          </cell>
          <cell r="D950" t="str">
            <v>PO/L.HILLS/98</v>
          </cell>
        </row>
        <row r="951">
          <cell r="A951" t="str">
            <v>501000000229</v>
          </cell>
          <cell r="B951">
            <v>501000000229</v>
          </cell>
          <cell r="C951" t="str">
            <v>Transit Mixer</v>
          </cell>
          <cell r="D951" t="str">
            <v>PO/L.HILLS/98</v>
          </cell>
        </row>
        <row r="952">
          <cell r="A952" t="str">
            <v>501000000229</v>
          </cell>
          <cell r="B952">
            <v>501000000229</v>
          </cell>
          <cell r="C952" t="str">
            <v>Transit Mixer</v>
          </cell>
          <cell r="D952" t="str">
            <v>PO/L.HILLS/98</v>
          </cell>
        </row>
        <row r="953">
          <cell r="A953" t="str">
            <v>501000000230</v>
          </cell>
          <cell r="B953">
            <v>501000000230</v>
          </cell>
          <cell r="C953" t="str">
            <v>Transit Mixer</v>
          </cell>
          <cell r="D953" t="str">
            <v>PO/L.HILLS/98</v>
          </cell>
        </row>
        <row r="954">
          <cell r="A954" t="str">
            <v>501000000230</v>
          </cell>
          <cell r="B954">
            <v>501000000230</v>
          </cell>
          <cell r="C954" t="str">
            <v>Transit Mixer</v>
          </cell>
          <cell r="D954" t="str">
            <v>PO/L.HILLS/98</v>
          </cell>
        </row>
        <row r="955">
          <cell r="A955" t="str">
            <v>501000000231</v>
          </cell>
          <cell r="B955">
            <v>501000000231</v>
          </cell>
          <cell r="C955" t="str">
            <v>Backhoe Loader (Terex Vectra TX-760)</v>
          </cell>
          <cell r="D955" t="str">
            <v>PO/NPCL/21</v>
          </cell>
        </row>
        <row r="956">
          <cell r="A956" t="str">
            <v>501000000231</v>
          </cell>
          <cell r="B956">
            <v>501000000231</v>
          </cell>
          <cell r="C956" t="str">
            <v>Backhoe Loader (Terex Vectra TX-760)</v>
          </cell>
          <cell r="D956" t="str">
            <v>PO/NPCL/21</v>
          </cell>
        </row>
        <row r="957">
          <cell r="A957" t="str">
            <v>501000000232</v>
          </cell>
          <cell r="B957">
            <v>501000000232</v>
          </cell>
          <cell r="C957" t="str">
            <v>Backhoe Loader (Terex Vectra TX-760)</v>
          </cell>
          <cell r="D957" t="str">
            <v>PO/NPCL/21</v>
          </cell>
        </row>
        <row r="958">
          <cell r="A958" t="str">
            <v>501000000232</v>
          </cell>
          <cell r="B958">
            <v>501000000232</v>
          </cell>
          <cell r="C958" t="str">
            <v>Backhoe Loader (Terex Vectra TX-760)</v>
          </cell>
          <cell r="D958" t="str">
            <v>PO/NPCL/21</v>
          </cell>
        </row>
        <row r="959">
          <cell r="A959" t="str">
            <v>501000000234</v>
          </cell>
          <cell r="B959">
            <v>501000000234</v>
          </cell>
          <cell r="C959" t="str">
            <v>Unic Truck Mounted Crane-URV 503</v>
          </cell>
          <cell r="D959" t="str">
            <v>PO/L.HILLS/48</v>
          </cell>
        </row>
        <row r="960">
          <cell r="A960" t="str">
            <v>501000000234</v>
          </cell>
          <cell r="B960">
            <v>501000000234</v>
          </cell>
          <cell r="C960" t="str">
            <v>Unic Truck Mounted Crane-URV 503</v>
          </cell>
          <cell r="D960" t="str">
            <v>PO/L.HILLS/48</v>
          </cell>
        </row>
        <row r="961">
          <cell r="A961" t="str">
            <v>501000000234</v>
          </cell>
          <cell r="B961">
            <v>501000000234</v>
          </cell>
          <cell r="C961" t="str">
            <v>Unic Truck Mounted Crane-URV 503</v>
          </cell>
          <cell r="D961" t="str">
            <v>PO/L.HILLS/48</v>
          </cell>
        </row>
        <row r="962">
          <cell r="A962" t="str">
            <v>501000000234</v>
          </cell>
          <cell r="B962">
            <v>501000000234</v>
          </cell>
          <cell r="C962" t="str">
            <v>Unic Truck Mounted Crane-URV 503</v>
          </cell>
          <cell r="D962" t="str">
            <v>PO/L.HILLS/48</v>
          </cell>
        </row>
        <row r="963">
          <cell r="A963" t="str">
            <v>501000000248</v>
          </cell>
          <cell r="B963">
            <v>501000000248</v>
          </cell>
          <cell r="C963" t="str">
            <v>Backhoe Loader (JCB 3DX)</v>
          </cell>
          <cell r="D963" t="str">
            <v>PO/VAP/63</v>
          </cell>
        </row>
        <row r="964">
          <cell r="A964" t="str">
            <v>501000000248</v>
          </cell>
          <cell r="B964">
            <v>501000000248</v>
          </cell>
          <cell r="C964" t="str">
            <v>Backhoe Loader (JCB 3DX)</v>
          </cell>
          <cell r="D964" t="str">
            <v>PO/VAP/63</v>
          </cell>
        </row>
        <row r="965">
          <cell r="A965" t="str">
            <v>501000000248</v>
          </cell>
          <cell r="B965">
            <v>501000000248</v>
          </cell>
          <cell r="C965" t="str">
            <v>Backhoe Loader (JCB 3DX)</v>
          </cell>
          <cell r="D965" t="str">
            <v>PO/VAP/63</v>
          </cell>
        </row>
        <row r="966">
          <cell r="A966" t="str">
            <v>501000000248</v>
          </cell>
          <cell r="B966">
            <v>501000000248</v>
          </cell>
          <cell r="C966" t="str">
            <v>Backhoe Loader (JCB 3DX)</v>
          </cell>
          <cell r="D966" t="str">
            <v>PO/VAP/63</v>
          </cell>
        </row>
        <row r="967">
          <cell r="A967" t="str">
            <v>501000000248</v>
          </cell>
          <cell r="B967">
            <v>501000000248</v>
          </cell>
          <cell r="C967" t="str">
            <v>Backhoe Loader (JCB 3DX)</v>
          </cell>
          <cell r="D967" t="str">
            <v>PO/VAP/63</v>
          </cell>
        </row>
        <row r="968">
          <cell r="A968" t="str">
            <v>501000000248</v>
          </cell>
          <cell r="B968">
            <v>501000000248</v>
          </cell>
          <cell r="C968" t="str">
            <v>Backhoe Loader (JCB 3DX)</v>
          </cell>
          <cell r="D968" t="str">
            <v>PO/VAP/63</v>
          </cell>
        </row>
        <row r="969">
          <cell r="A969" t="str">
            <v>501000000249</v>
          </cell>
          <cell r="B969">
            <v>501000000249</v>
          </cell>
          <cell r="C969" t="str">
            <v>Transit Mixer</v>
          </cell>
          <cell r="D969" t="str">
            <v>PO/VAP/68</v>
          </cell>
        </row>
        <row r="970">
          <cell r="A970" t="str">
            <v>501000000249</v>
          </cell>
          <cell r="B970">
            <v>501000000249</v>
          </cell>
          <cell r="C970" t="str">
            <v>Transit Mixer</v>
          </cell>
          <cell r="D970" t="str">
            <v>PO/VAP/68</v>
          </cell>
        </row>
        <row r="971">
          <cell r="A971" t="str">
            <v>501000000249</v>
          </cell>
          <cell r="B971">
            <v>501000000249</v>
          </cell>
          <cell r="C971" t="str">
            <v>Transit Mixer</v>
          </cell>
          <cell r="D971" t="str">
            <v>PO/VAP/68</v>
          </cell>
        </row>
        <row r="972">
          <cell r="A972" t="str">
            <v>501000000249</v>
          </cell>
          <cell r="B972">
            <v>501000000249</v>
          </cell>
          <cell r="C972" t="str">
            <v>Transit Mixer</v>
          </cell>
          <cell r="D972" t="str">
            <v>PO/VAP/68</v>
          </cell>
        </row>
        <row r="973">
          <cell r="A973" t="str">
            <v>501000000249</v>
          </cell>
          <cell r="B973">
            <v>501000000249</v>
          </cell>
          <cell r="C973" t="str">
            <v>Transit Mixer</v>
          </cell>
          <cell r="D973" t="str">
            <v>PO/VAP/68</v>
          </cell>
        </row>
        <row r="974">
          <cell r="A974" t="str">
            <v>501000000249</v>
          </cell>
          <cell r="B974">
            <v>501000000249</v>
          </cell>
          <cell r="C974" t="str">
            <v>Transit Mixer</v>
          </cell>
          <cell r="D974" t="str">
            <v>PO/VAP/68</v>
          </cell>
        </row>
        <row r="975">
          <cell r="A975" t="str">
            <v>501000000249</v>
          </cell>
          <cell r="B975">
            <v>501000000249</v>
          </cell>
          <cell r="C975" t="str">
            <v>Transit Mixer</v>
          </cell>
          <cell r="D975" t="str">
            <v>PO/VAP/68</v>
          </cell>
        </row>
        <row r="976">
          <cell r="A976" t="str">
            <v>501000000249</v>
          </cell>
          <cell r="B976">
            <v>501000000249</v>
          </cell>
          <cell r="C976" t="str">
            <v>Transit Mixer</v>
          </cell>
          <cell r="D976" t="str">
            <v>PO/VAP/68</v>
          </cell>
        </row>
        <row r="977">
          <cell r="A977" t="str">
            <v>501000000250</v>
          </cell>
          <cell r="B977">
            <v>501000000250</v>
          </cell>
          <cell r="C977" t="str">
            <v>Transit Mixer</v>
          </cell>
          <cell r="D977" t="str">
            <v>PO/VAP/68</v>
          </cell>
        </row>
        <row r="978">
          <cell r="A978" t="str">
            <v>501000000250</v>
          </cell>
          <cell r="B978">
            <v>501000000250</v>
          </cell>
          <cell r="C978" t="str">
            <v>Transit Mixer</v>
          </cell>
          <cell r="D978" t="str">
            <v>PO/VAP/68</v>
          </cell>
        </row>
        <row r="979">
          <cell r="A979" t="str">
            <v>501000000250</v>
          </cell>
          <cell r="B979">
            <v>501000000250</v>
          </cell>
          <cell r="C979" t="str">
            <v>Transit Mixer</v>
          </cell>
          <cell r="D979" t="str">
            <v>PO/VAP/68</v>
          </cell>
        </row>
        <row r="980">
          <cell r="A980" t="str">
            <v>501000000250</v>
          </cell>
          <cell r="B980">
            <v>501000000250</v>
          </cell>
          <cell r="C980" t="str">
            <v>Transit Mixer</v>
          </cell>
          <cell r="D980" t="str">
            <v>PO/VAP/68</v>
          </cell>
        </row>
        <row r="981">
          <cell r="A981" t="str">
            <v>501000000250</v>
          </cell>
          <cell r="B981">
            <v>501000000250</v>
          </cell>
          <cell r="C981" t="str">
            <v>Transit Mixer</v>
          </cell>
          <cell r="D981" t="str">
            <v>PO/VAP/68</v>
          </cell>
        </row>
        <row r="982">
          <cell r="A982" t="str">
            <v>501000000250</v>
          </cell>
          <cell r="B982">
            <v>501000000250</v>
          </cell>
          <cell r="C982" t="str">
            <v>Transit Mixer</v>
          </cell>
          <cell r="D982" t="str">
            <v>PO/VAP/68</v>
          </cell>
        </row>
        <row r="983">
          <cell r="A983" t="str">
            <v>501000000250</v>
          </cell>
          <cell r="B983">
            <v>501000000250</v>
          </cell>
          <cell r="C983" t="str">
            <v>Transit Mixer</v>
          </cell>
          <cell r="D983" t="str">
            <v>PO/VAP/68</v>
          </cell>
        </row>
        <row r="984">
          <cell r="A984" t="str">
            <v>501000000250</v>
          </cell>
          <cell r="B984">
            <v>501000000250</v>
          </cell>
          <cell r="C984" t="str">
            <v>Transit Mixer</v>
          </cell>
          <cell r="D984" t="str">
            <v>PO/VAP/68</v>
          </cell>
        </row>
        <row r="985">
          <cell r="A985" t="str">
            <v>501000000251</v>
          </cell>
          <cell r="B985">
            <v>501000000251</v>
          </cell>
          <cell r="C985" t="str">
            <v>Hydraulic Mobile Crane</v>
          </cell>
          <cell r="D985" t="str">
            <v>PO/KORBA/09</v>
          </cell>
        </row>
        <row r="986">
          <cell r="A986" t="str">
            <v>501000000251</v>
          </cell>
          <cell r="B986">
            <v>501000000251</v>
          </cell>
          <cell r="C986" t="str">
            <v>Hydraulic Mobile Crane</v>
          </cell>
          <cell r="D986" t="str">
            <v>PO/KORBA/09</v>
          </cell>
        </row>
        <row r="987">
          <cell r="A987" t="str">
            <v>501000000254</v>
          </cell>
          <cell r="B987">
            <v>501000000254</v>
          </cell>
          <cell r="C987" t="str">
            <v>Escorts Soil Vibratory Roller</v>
          </cell>
          <cell r="D987" t="str">
            <v>PO/DEVIHALLI/53</v>
          </cell>
        </row>
        <row r="988">
          <cell r="A988" t="str">
            <v>501000000254</v>
          </cell>
          <cell r="B988">
            <v>501000000254</v>
          </cell>
          <cell r="C988" t="str">
            <v>Escorts Soil Vibratory Roller</v>
          </cell>
          <cell r="D988" t="str">
            <v>PO/DEVIHALLI/53</v>
          </cell>
        </row>
        <row r="989">
          <cell r="A989" t="str">
            <v>501000000255</v>
          </cell>
          <cell r="B989">
            <v>501000000255</v>
          </cell>
          <cell r="C989" t="str">
            <v>Escorts Soil Vibratory Roller</v>
          </cell>
          <cell r="D989" t="str">
            <v>PO/HOSKOTE/052</v>
          </cell>
        </row>
        <row r="990">
          <cell r="A990" t="str">
            <v>501000000255</v>
          </cell>
          <cell r="B990">
            <v>501000000255</v>
          </cell>
          <cell r="C990" t="str">
            <v>Escorts Soil Vibratory Roller</v>
          </cell>
          <cell r="D990" t="str">
            <v>PO/HOSKOTE/052</v>
          </cell>
        </row>
        <row r="991">
          <cell r="A991" t="str">
            <v>501000000256</v>
          </cell>
          <cell r="B991">
            <v>501000000256</v>
          </cell>
          <cell r="C991" t="str">
            <v>Escorts Soil Vibratory Roller</v>
          </cell>
          <cell r="D991" t="str">
            <v>PO/HOSKOTE/052</v>
          </cell>
        </row>
        <row r="992">
          <cell r="A992" t="str">
            <v>501000000256</v>
          </cell>
          <cell r="B992">
            <v>501000000256</v>
          </cell>
          <cell r="C992" t="str">
            <v>Escorts Soil Vibratory Roller</v>
          </cell>
          <cell r="D992" t="str">
            <v>PO/HOSKOTE/052</v>
          </cell>
        </row>
        <row r="993">
          <cell r="A993" t="str">
            <v>501000000257</v>
          </cell>
          <cell r="B993">
            <v>501000000257</v>
          </cell>
          <cell r="C993" t="str">
            <v>Escorts Soil Vibratory Roller</v>
          </cell>
          <cell r="D993" t="str">
            <v>PO/HOSKOTE/052</v>
          </cell>
        </row>
        <row r="994">
          <cell r="A994" t="str">
            <v>501000000257</v>
          </cell>
          <cell r="B994">
            <v>501000000257</v>
          </cell>
          <cell r="C994" t="str">
            <v>Escorts Soil Vibratory Roller</v>
          </cell>
          <cell r="D994" t="str">
            <v>PO/HOSKOTE/052</v>
          </cell>
        </row>
      </sheetData>
      <sheetData sheetId="1" refreshError="1"/>
      <sheetData sheetId="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WC"/>
      <sheetName val="WC-RECO"/>
      <sheetName val="GWC"/>
      <sheetName val="NWC"/>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Raw Data"/>
      <sheetName val="TABLES"/>
      <sheetName val="Day work"/>
      <sheetName val="BOQ"/>
      <sheetName val="A1-Continuous"/>
      <sheetName val="Section_by_layers_old"/>
      <sheetName val="33628-Rev. A"/>
      <sheetName val="PROCTOR"/>
      <sheetName val="oresreqsum"/>
      <sheetName val="BHANDUP"/>
      <sheetName val="Eq. Mobilization"/>
      <sheetName val="1"/>
      <sheetName val="upa"/>
      <sheetName val="BQMPALOC"/>
      <sheetName val="Materials Cost"/>
      <sheetName val="2.대외공문"/>
      <sheetName val="2"/>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 val="Presentation"/>
      <sheetName val="Basi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ifting"/>
      <sheetName val="Non-Scheduled items"/>
      <sheetName val="Lead"/>
      <sheetName val="Rate Analysis"/>
      <sheetName val="Road Works"/>
      <sheetName val="Electrical"/>
      <sheetName val="Cost Estimate - Roadwise"/>
      <sheetName val="Sheet1"/>
      <sheetName val="Grand Summary"/>
      <sheetName val="abstr"/>
      <sheetName val="Abstract"/>
      <sheetName val="Road List"/>
      <sheetName val="Material "/>
      <sheetName val="Labour &amp; Plant"/>
      <sheetName val="Final Basic rate"/>
      <sheetName val="Labour"/>
      <sheetName val="PROCTOR"/>
      <sheetName val="Basicrates"/>
      <sheetName val="BOQ"/>
      <sheetName val="Elect."/>
      <sheetName val="Voucher"/>
      <sheetName val="Data"/>
      <sheetName val="Cal"/>
      <sheetName val="Gen Info"/>
      <sheetName val="DETAILED  BOQ"/>
      <sheetName val="FT-05-02IsoBOM"/>
      <sheetName val="VISION 2000"/>
      <sheetName val="BHANDUP"/>
      <sheetName val="CIV INV&amp;EXP"/>
    </sheetNames>
    <sheetDataSet>
      <sheetData sheetId="0" refreshError="1"/>
      <sheetData sheetId="1" refreshError="1"/>
      <sheetData sheetId="2" refreshError="1"/>
      <sheetData sheetId="3" refreshError="1">
        <row r="154">
          <cell r="G154">
            <v>166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Basis"/>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oalmine"/>
      <sheetName val="Form 6"/>
      <sheetName val="CAT_5"/>
      <sheetName val="CABLE- New"/>
      <sheetName val="UK"/>
      <sheetName val="TOSHIBA-Structure"/>
      <sheetName val="Data Sheet"/>
      <sheetName val="ENCL9"/>
      <sheetName val="STAFFSCHED "/>
      <sheetName val="JACKWELL"/>
      <sheetName val="#REF"/>
      <sheetName val="220kV Main Bus (56.5m)"/>
      <sheetName val="220kV Jack Bus (54.5m)"/>
      <sheetName val="400kV Jack Bus (55.5m)"/>
      <sheetName val="GWC"/>
      <sheetName val="NWC"/>
      <sheetName val="pack (b)"/>
      <sheetName val="Jindal-Control_Cable_Sch-_400K2"/>
      <sheetName val="UNP-NCW_2"/>
      <sheetName val="Rate_Analysis2"/>
      <sheetName val="Form_6"/>
      <sheetName val="Cond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5">
          <cell r="I5">
            <v>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Top sheet"/>
      <sheetName val="Top sheet (2)"/>
      <sheetName val="BOQ C4_1"/>
      <sheetName val="BOQ C4_2"/>
      <sheetName val="EB Charges"/>
      <sheetName val="Major Quantities"/>
      <sheetName val="Assumptions"/>
      <sheetName val="RA"/>
      <sheetName val="Batching&amp;Pil POL"/>
      <sheetName val="Area"/>
      <sheetName val="Road Work"/>
      <sheetName val="Machinary_Road Work"/>
      <sheetName val="Conc Laying"/>
      <sheetName val="Equipment"/>
      <sheetName val="Excavation"/>
      <sheetName val="Steel"/>
      <sheetName val="Cencrete (2)"/>
      <sheetName val="Manpower"/>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P4">
            <v>38057.26712577021</v>
          </cell>
        </row>
        <row r="8">
          <cell r="P8">
            <v>211.86</v>
          </cell>
        </row>
        <row r="11">
          <cell r="P11">
            <v>120</v>
          </cell>
        </row>
        <row r="24">
          <cell r="P24">
            <v>39550</v>
          </cell>
        </row>
        <row r="25">
          <cell r="P25">
            <v>1500</v>
          </cell>
        </row>
      </sheetData>
      <sheetData sheetId="9" refreshError="1"/>
      <sheetData sheetId="10" refreshError="1"/>
      <sheetData sheetId="11" refreshError="1">
        <row r="3">
          <cell r="Q3">
            <v>25</v>
          </cell>
        </row>
        <row r="6">
          <cell r="Q6">
            <v>1.5</v>
          </cell>
        </row>
      </sheetData>
      <sheetData sheetId="12" refreshError="1">
        <row r="4">
          <cell r="K4">
            <v>290</v>
          </cell>
        </row>
        <row r="9">
          <cell r="H9">
            <v>2609</v>
          </cell>
          <cell r="K9">
            <v>2609</v>
          </cell>
        </row>
        <row r="21">
          <cell r="K21">
            <v>635</v>
          </cell>
        </row>
        <row r="50">
          <cell r="K50">
            <v>2</v>
          </cell>
        </row>
        <row r="62">
          <cell r="K62">
            <v>1402</v>
          </cell>
        </row>
        <row r="85">
          <cell r="K85">
            <v>1200</v>
          </cell>
        </row>
        <row r="87">
          <cell r="H87">
            <v>200</v>
          </cell>
        </row>
        <row r="92">
          <cell r="H92">
            <v>200</v>
          </cell>
        </row>
      </sheetData>
      <sheetData sheetId="13" refreshError="1">
        <row r="20">
          <cell r="L20">
            <v>88.96918044593825</v>
          </cell>
        </row>
      </sheetData>
      <sheetData sheetId="14" refreshError="1"/>
      <sheetData sheetId="15" refreshError="1">
        <row r="51">
          <cell r="G51">
            <v>12.349939697560069</v>
          </cell>
        </row>
        <row r="64">
          <cell r="H64">
            <v>47.016366713053159</v>
          </cell>
        </row>
        <row r="116">
          <cell r="G116">
            <v>14.459173841817005</v>
          </cell>
        </row>
        <row r="129">
          <cell r="H129">
            <v>50.463937213920431</v>
          </cell>
        </row>
      </sheetData>
      <sheetData sheetId="16" refreshError="1">
        <row r="45">
          <cell r="I45">
            <v>75.822300821680585</v>
          </cell>
        </row>
      </sheetData>
      <sheetData sheetId="17" refreshError="1"/>
      <sheetData sheetId="18" refreshError="1"/>
      <sheetData sheetId="1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Top Sheet (2)"/>
      <sheetName val="Top Sheet"/>
      <sheetName val="BOQ"/>
      <sheetName val="Schedule F"/>
      <sheetName val="Major qty"/>
      <sheetName val="General Analysis"/>
      <sheetName val="Inputs"/>
      <sheetName val="RA"/>
      <sheetName val="Piling"/>
      <sheetName val="Yard"/>
      <sheetName val="EB Charges"/>
      <sheetName val="Finance"/>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D2">
            <v>260</v>
          </cell>
        </row>
        <row r="17">
          <cell r="D17">
            <v>25</v>
          </cell>
        </row>
        <row r="18">
          <cell r="D18">
            <v>115</v>
          </cell>
        </row>
      </sheetData>
      <sheetData sheetId="8" refreshError="1">
        <row r="52">
          <cell r="F52">
            <v>4576.6819999999998</v>
          </cell>
          <cell r="T52">
            <v>4817.8029999999999</v>
          </cell>
          <cell r="V52">
            <v>5394.4079999999994</v>
          </cell>
          <cell r="X52">
            <v>5710.3019999999997</v>
          </cell>
        </row>
      </sheetData>
      <sheetData sheetId="9" refreshError="1"/>
      <sheetData sheetId="10" refreshError="1">
        <row r="84">
          <cell r="L84">
            <v>3938.308</v>
          </cell>
        </row>
      </sheetData>
      <sheetData sheetId="11" refreshError="1"/>
      <sheetData sheetId="12" refreshError="1"/>
      <sheetData sheetId="1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st of O &amp; O"/>
      <sheetName val="Material Rate Analysis"/>
      <sheetName val="Mix Design"/>
      <sheetName val="VARIOUS STONES"/>
      <sheetName val="Equipment Output"/>
      <sheetName val="Anal"/>
      <sheetName val="Inputs"/>
      <sheetName val="Yard"/>
      <sheetName val="RA"/>
    </sheetNames>
    <sheetDataSet>
      <sheetData sheetId="0"/>
      <sheetData sheetId="1" refreshError="1">
        <row r="8">
          <cell r="F8">
            <v>16.633333333333333</v>
          </cell>
        </row>
        <row r="13">
          <cell r="F13">
            <v>91.333333333333329</v>
          </cell>
        </row>
        <row r="21">
          <cell r="F21">
            <v>36.266666666666666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Cost of O &amp; O"/>
      <sheetName val="S2groupcode"/>
      <sheetName val="Index"/>
      <sheetName val="Rate Analysis"/>
      <sheetName val="ANAL-PIPE LINE"/>
    </sheetNames>
    <sheetDataSet>
      <sheetData sheetId="0" refreshError="1">
        <row r="9">
          <cell r="C9">
            <v>6.5</v>
          </cell>
        </row>
        <row r="17">
          <cell r="C17">
            <v>25</v>
          </cell>
        </row>
        <row r="18">
          <cell r="C18">
            <v>30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Cover"/>
      <sheetName val="ANALYSIS"/>
    </sheetNames>
    <sheetDataSet>
      <sheetData sheetId="0">
        <row r="9">
          <cell r="B9" t="str">
            <v xml:space="preserve">    Name and Address of the Employer</v>
          </cell>
          <cell r="I9" t="str">
            <v>Name and Designation of the</v>
          </cell>
        </row>
        <row r="10">
          <cell r="I10" t="str">
            <v>Employee</v>
          </cell>
        </row>
        <row r="12">
          <cell r="B12" t="str">
            <v>THE BANK OF NOVA SCOTIA, CANADA</v>
          </cell>
          <cell r="I12" t="str">
            <v>TERRY WATKINS</v>
          </cell>
        </row>
        <row r="13">
          <cell r="B13" t="str">
            <v>DR. GOPAL DAS BHAWAN</v>
          </cell>
          <cell r="I13" t="str">
            <v>SENIOR PROJECT MANAGER</v>
          </cell>
        </row>
        <row r="14">
          <cell r="B14" t="str">
            <v>28, BARAKHAMBA ROAD</v>
          </cell>
        </row>
        <row r="15">
          <cell r="B15" t="str">
            <v xml:space="preserve">    PAN/GIR NO.</v>
          </cell>
          <cell r="E15" t="str">
            <v xml:space="preserve">   TAN</v>
          </cell>
          <cell r="I15" t="str">
            <v>PAN/GIR NO.</v>
          </cell>
        </row>
        <row r="16">
          <cell r="B16" t="str">
            <v>AAACB 1536H</v>
          </cell>
          <cell r="E16" t="str">
            <v>B-3784-E (STI) CRF</v>
          </cell>
          <cell r="I16" t="str">
            <v>AAIPW 4423F</v>
          </cell>
        </row>
        <row r="17">
          <cell r="G17" t="str">
            <v xml:space="preserve">      PERIOD</v>
          </cell>
          <cell r="J17" t="str">
            <v>ASSESSMENT</v>
          </cell>
        </row>
        <row r="18">
          <cell r="B18" t="str">
            <v xml:space="preserve">TDS Circle where Annual Return/Statement under </v>
          </cell>
          <cell r="G18" t="str">
            <v>FROM</v>
          </cell>
          <cell r="I18" t="str">
            <v>TO</v>
          </cell>
          <cell r="J18" t="str">
            <v>YEAR</v>
          </cell>
        </row>
        <row r="19">
          <cell r="B19" t="str">
            <v xml:space="preserve">section 206 is to be filed                   </v>
          </cell>
          <cell r="G19" t="str">
            <v>1 April 2001</v>
          </cell>
          <cell r="I19" t="str">
            <v>31 March 2002</v>
          </cell>
          <cell r="J19" t="str">
            <v>2002-2003</v>
          </cell>
          <cell r="K19">
            <v>0</v>
          </cell>
        </row>
        <row r="22">
          <cell r="B22" t="str">
            <v>DETAILS OF SALARY PAID AND ANY OTHER INCOME AND TAX DEDUCTED</v>
          </cell>
        </row>
        <row r="24">
          <cell r="J24" t="str">
            <v>Rs.</v>
          </cell>
          <cell r="K24" t="str">
            <v>Rs.</v>
          </cell>
        </row>
        <row r="25">
          <cell r="B25" t="str">
            <v>1.</v>
          </cell>
          <cell r="C25" t="str">
            <v xml:space="preserve">GROSS SALARY * </v>
          </cell>
          <cell r="J25">
            <v>9155189.6166619863</v>
          </cell>
        </row>
        <row r="27">
          <cell r="B27" t="str">
            <v>2.</v>
          </cell>
          <cell r="C27" t="str">
            <v>LESS :</v>
          </cell>
          <cell r="D27" t="str">
            <v>Allowance to the extent exempt under</v>
          </cell>
        </row>
        <row r="28">
          <cell r="D28" t="str">
            <v xml:space="preserve">section 10 : </v>
          </cell>
          <cell r="I28">
            <v>0</v>
          </cell>
        </row>
        <row r="30">
          <cell r="B30" t="str">
            <v>3.</v>
          </cell>
          <cell r="C30" t="str">
            <v>BALANCE (1-2)</v>
          </cell>
          <cell r="J30">
            <v>9155189.6166619863</v>
          </cell>
        </row>
        <row r="32">
          <cell r="B32" t="str">
            <v>4.</v>
          </cell>
          <cell r="C32" t="str">
            <v>DEDUCTIONS :</v>
          </cell>
        </row>
        <row r="33">
          <cell r="C33" t="str">
            <v>(a)  Standard deduction</v>
          </cell>
          <cell r="G33">
            <v>0</v>
          </cell>
          <cell r="I33">
            <v>0</v>
          </cell>
        </row>
        <row r="34">
          <cell r="C34" t="str">
            <v>(b)  Entertainment allowance</v>
          </cell>
          <cell r="G34">
            <v>0</v>
          </cell>
        </row>
        <row r="35">
          <cell r="C35" t="str">
            <v>(c)  Tax on Employment</v>
          </cell>
          <cell r="G35">
            <v>0</v>
          </cell>
        </row>
        <row r="37">
          <cell r="B37" t="str">
            <v>5.</v>
          </cell>
          <cell r="C37" t="str">
            <v>AGGREGATE OF 4 (a to c)</v>
          </cell>
          <cell r="I37">
            <v>0</v>
          </cell>
        </row>
        <row r="39">
          <cell r="B39" t="str">
            <v>6.</v>
          </cell>
          <cell r="C39" t="str">
            <v>INCOME CHARGEABLE UNDER</v>
          </cell>
        </row>
        <row r="40">
          <cell r="C40" t="str">
            <v>THE HEAD SALARIES (3-5)</v>
          </cell>
          <cell r="K40">
            <v>9155189.6166619863</v>
          </cell>
        </row>
        <row r="42">
          <cell r="B42" t="str">
            <v>7.</v>
          </cell>
          <cell r="C42" t="str">
            <v>ADD :</v>
          </cell>
          <cell r="D42" t="str">
            <v>Any other income reported by the</v>
          </cell>
        </row>
        <row r="43">
          <cell r="C43" t="str">
            <v>employee</v>
          </cell>
          <cell r="K43">
            <v>0</v>
          </cell>
        </row>
        <row r="45">
          <cell r="B45" t="str">
            <v>8.</v>
          </cell>
          <cell r="C45" t="str">
            <v>GROSS TOTAL INCOME (6+7)</v>
          </cell>
          <cell r="K45">
            <v>9155189.6166619863</v>
          </cell>
        </row>
        <row r="47">
          <cell r="B47" t="str">
            <v>9.</v>
          </cell>
          <cell r="C47" t="str">
            <v>DEDUCTIONS UNDER CHAPTER VI-A</v>
          </cell>
          <cell r="G47" t="str">
            <v>GROSS</v>
          </cell>
          <cell r="I47" t="str">
            <v>QUALIFYING</v>
          </cell>
          <cell r="J47" t="str">
            <v>DEDUCTIBLE</v>
          </cell>
        </row>
        <row r="48">
          <cell r="G48" t="str">
            <v>AMOUNT</v>
          </cell>
          <cell r="I48" t="str">
            <v>AMOUNT</v>
          </cell>
          <cell r="J48" t="str">
            <v>AMOUNT</v>
          </cell>
        </row>
        <row r="50">
          <cell r="C50" t="str">
            <v>(a)</v>
          </cell>
          <cell r="G50" t="str">
            <v>Rs.............</v>
          </cell>
          <cell r="I50" t="str">
            <v>Rs.............</v>
          </cell>
          <cell r="J50" t="str">
            <v>Rs.............</v>
          </cell>
        </row>
        <row r="51">
          <cell r="C51" t="str">
            <v>(b)</v>
          </cell>
          <cell r="G51" t="str">
            <v>Rs.............</v>
          </cell>
          <cell r="I51" t="str">
            <v>Rs.............</v>
          </cell>
          <cell r="J51" t="str">
            <v>Rs.............</v>
          </cell>
        </row>
        <row r="52">
          <cell r="C52" t="str">
            <v>(c)</v>
          </cell>
          <cell r="G52" t="str">
            <v>Rs.............</v>
          </cell>
          <cell r="I52" t="str">
            <v>Rs.............</v>
          </cell>
          <cell r="J52" t="str">
            <v>Rs.............</v>
          </cell>
        </row>
        <row r="53">
          <cell r="C53" t="str">
            <v>(d)</v>
          </cell>
          <cell r="G53" t="str">
            <v>Rs.............</v>
          </cell>
          <cell r="I53" t="str">
            <v>Rs.............</v>
          </cell>
          <cell r="J53" t="str">
            <v>Rs.............</v>
          </cell>
        </row>
        <row r="55">
          <cell r="B55" t="str">
            <v>10.</v>
          </cell>
          <cell r="C55" t="str">
            <v>Aggregate of deductible amount under</v>
          </cell>
          <cell r="K55">
            <v>0</v>
          </cell>
        </row>
        <row r="56">
          <cell r="C56" t="str">
            <v>Chapter VI-A</v>
          </cell>
          <cell r="K56">
            <v>0</v>
          </cell>
        </row>
        <row r="57">
          <cell r="K57">
            <v>0</v>
          </cell>
        </row>
        <row r="58">
          <cell r="B58" t="str">
            <v>11.</v>
          </cell>
          <cell r="C58" t="str">
            <v>TOTAL INCOME (8-10)</v>
          </cell>
          <cell r="E58" t="str">
            <v>(rounded off)</v>
          </cell>
          <cell r="K58">
            <v>9155190</v>
          </cell>
        </row>
        <row r="59">
          <cell r="K59">
            <v>0</v>
          </cell>
        </row>
        <row r="60">
          <cell r="B60" t="str">
            <v>12.</v>
          </cell>
          <cell r="C60" t="str">
            <v>TAX ON TOTAL INCOME</v>
          </cell>
          <cell r="K60">
            <v>2720557</v>
          </cell>
        </row>
        <row r="63">
          <cell r="J63" t="str">
            <v>Rs.</v>
          </cell>
          <cell r="K63" t="str">
            <v>Rs.</v>
          </cell>
        </row>
        <row r="64">
          <cell r="B64" t="str">
            <v>13.</v>
          </cell>
          <cell r="C64" t="str">
            <v>REBATE AND RELIEF UNDER CHAPTER VIII</v>
          </cell>
        </row>
        <row r="66">
          <cell r="G66" t="str">
            <v>GROSS</v>
          </cell>
          <cell r="I66" t="str">
            <v>QUALIFYING</v>
          </cell>
          <cell r="J66" t="str">
            <v>TAX REBATE/</v>
          </cell>
        </row>
        <row r="67">
          <cell r="C67" t="str">
            <v>I.   Under Section 88 (please specify)</v>
          </cell>
          <cell r="G67" t="str">
            <v>AMOUNT</v>
          </cell>
          <cell r="I67" t="str">
            <v>AMOUNT</v>
          </cell>
          <cell r="J67" t="str">
            <v>RELIEF</v>
          </cell>
        </row>
        <row r="69">
          <cell r="C69" t="str">
            <v>(a) LIC</v>
          </cell>
          <cell r="G69" t="str">
            <v xml:space="preserve">Rs. </v>
          </cell>
          <cell r="I69" t="str">
            <v xml:space="preserve">Rs. </v>
          </cell>
        </row>
        <row r="70">
          <cell r="C70" t="str">
            <v>(b) PPF</v>
          </cell>
          <cell r="G70" t="str">
            <v xml:space="preserve">Rs. </v>
          </cell>
          <cell r="I70" t="str">
            <v xml:space="preserve">Rs. </v>
          </cell>
        </row>
        <row r="71">
          <cell r="C71" t="str">
            <v>(c) National Savings Certificates</v>
          </cell>
          <cell r="G71" t="str">
            <v xml:space="preserve">Rs. </v>
          </cell>
          <cell r="I71" t="str">
            <v xml:space="preserve">Rs. </v>
          </cell>
        </row>
        <row r="72">
          <cell r="C72" t="str">
            <v>(d)UTI(s)</v>
          </cell>
          <cell r="G72" t="str">
            <v xml:space="preserve">Rs. </v>
          </cell>
          <cell r="I72" t="str">
            <v xml:space="preserve">Rs. </v>
          </cell>
        </row>
        <row r="73">
          <cell r="C73" t="str">
            <v>(e)</v>
          </cell>
          <cell r="G73" t="str">
            <v xml:space="preserve">Rs. </v>
          </cell>
          <cell r="I73" t="str">
            <v xml:space="preserve">Rs. </v>
          </cell>
        </row>
        <row r="74">
          <cell r="C74" t="str">
            <v>(f)  TOTAL (a) to (e)</v>
          </cell>
          <cell r="G74" t="str">
            <v xml:space="preserve">Rs. </v>
          </cell>
          <cell r="I74" t="str">
            <v xml:space="preserve">Rs. </v>
          </cell>
          <cell r="J74">
            <v>0</v>
          </cell>
        </row>
        <row r="76">
          <cell r="G76" t="str">
            <v>GROSS</v>
          </cell>
          <cell r="I76" t="str">
            <v>QUALIFYING</v>
          </cell>
        </row>
        <row r="77">
          <cell r="C77" t="str">
            <v>II.   Under Section 88A (please specify)</v>
          </cell>
          <cell r="G77" t="str">
            <v>AMOUNT</v>
          </cell>
          <cell r="I77" t="str">
            <v>AMOUNT</v>
          </cell>
        </row>
        <row r="79">
          <cell r="C79" t="str">
            <v>(a)</v>
          </cell>
          <cell r="G79" t="str">
            <v>Rs.............</v>
          </cell>
          <cell r="I79" t="str">
            <v>Rs.............</v>
          </cell>
        </row>
        <row r="80">
          <cell r="C80" t="str">
            <v>(b)</v>
          </cell>
          <cell r="G80" t="str">
            <v>Rs.............</v>
          </cell>
          <cell r="I80" t="str">
            <v>Rs.............</v>
          </cell>
        </row>
        <row r="81">
          <cell r="C81" t="str">
            <v>(c)  TOTAL [(a) + (b)]</v>
          </cell>
          <cell r="G81" t="str">
            <v>Rs.............</v>
          </cell>
          <cell r="I81" t="str">
            <v>Rs.............</v>
          </cell>
          <cell r="J81" t="str">
            <v>Nil</v>
          </cell>
        </row>
        <row r="83">
          <cell r="C83" t="str">
            <v>III.  Under Section 89 (attach details)</v>
          </cell>
          <cell r="J83" t="str">
            <v>Nil</v>
          </cell>
        </row>
        <row r="85">
          <cell r="B85" t="str">
            <v>14.</v>
          </cell>
          <cell r="C85" t="str">
            <v>AGGREGATE OF TAX REBATES</v>
          </cell>
        </row>
        <row r="86">
          <cell r="C86" t="str">
            <v xml:space="preserve">AND RELIEF AT 13 ABOVE </v>
          </cell>
        </row>
        <row r="87">
          <cell r="C87" t="str">
            <v>[I(f) + II(c) + III]</v>
          </cell>
          <cell r="K87">
            <v>0</v>
          </cell>
        </row>
        <row r="89">
          <cell r="B89" t="str">
            <v>15.</v>
          </cell>
          <cell r="C89" t="str">
            <v xml:space="preserve">TAX PAYABLE (12-14) AND </v>
          </cell>
        </row>
        <row r="90">
          <cell r="C90" t="str">
            <v>SURCHARGE THEREON</v>
          </cell>
          <cell r="K90">
            <v>2774968.14</v>
          </cell>
        </row>
        <row r="92">
          <cell r="B92" t="str">
            <v>16.</v>
          </cell>
          <cell r="C92" t="str">
            <v>LESS TAX DEDUCTED AT SOURCE</v>
          </cell>
          <cell r="K92">
            <v>0</v>
          </cell>
        </row>
        <row r="95">
          <cell r="B95" t="str">
            <v>17.</v>
          </cell>
          <cell r="C95" t="str">
            <v>TAX PAYABLE/(REFUNDABLE) (15-16)</v>
          </cell>
          <cell r="K95">
            <v>2774968.14</v>
          </cell>
        </row>
        <row r="98">
          <cell r="B98" t="str">
            <v>DETAILS OF TAX DEDUCTED AND DEPOSITED INTO CENTRAL GOVERNMENT ACCOUNT</v>
          </cell>
        </row>
        <row r="100">
          <cell r="B100" t="str">
            <v>AMOUNT (Rs.)</v>
          </cell>
          <cell r="D100" t="str">
            <v>DATE OF PAYMENT</v>
          </cell>
          <cell r="F100" t="str">
            <v xml:space="preserve">   NAME OF BANK AND BRANCH WHERE TAX DEPOSITED</v>
          </cell>
        </row>
        <row r="117">
          <cell r="C117">
            <v>0</v>
          </cell>
        </row>
        <row r="120">
          <cell r="B120" t="str">
            <v xml:space="preserve">Certified that a sum of Rs. ……………………………………………………………………………………………………………………………………………………………………………………… </v>
          </cell>
        </row>
        <row r="121">
          <cell r="B121" t="str">
            <v>has been deducted and paid to the credit of the Central Government. Further certified that the above information is true and</v>
          </cell>
        </row>
        <row r="122">
          <cell r="B122" t="str">
            <v>correct as per records.</v>
          </cell>
        </row>
        <row r="124">
          <cell r="G124" t="str">
            <v>....................................................................................................</v>
          </cell>
        </row>
        <row r="125">
          <cell r="G125" t="str">
            <v>Signature of the person responsible for deduction of tax</v>
          </cell>
        </row>
        <row r="127">
          <cell r="B127" t="str">
            <v xml:space="preserve">Place: </v>
          </cell>
          <cell r="G127" t="str">
            <v xml:space="preserve">Full Name : </v>
          </cell>
        </row>
        <row r="128">
          <cell r="B128" t="str">
            <v xml:space="preserve">Date:  </v>
          </cell>
          <cell r="G128" t="str">
            <v xml:space="preserve">Designation : </v>
          </cell>
        </row>
        <row r="130">
          <cell r="B130" t="str">
            <v xml:space="preserve">*  See sections 15 and 17 and rule 3. Furnish separate details of value of the perquisites and profits in lieu of or in </v>
          </cell>
        </row>
        <row r="131">
          <cell r="B131" t="str">
            <v>addition to salary or wages.</v>
          </cell>
        </row>
        <row r="134">
          <cell r="B134" t="str">
            <v>As per Income Tax (6th Amendment) Rules, 1991</v>
          </cell>
        </row>
      </sheetData>
      <sheetData sheetId="1"/>
      <sheetData sheetId="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Indian"/>
      <sheetName val="Cover"/>
      <sheetName val="Ann A"/>
      <sheetName val="Ann B"/>
      <sheetName val="ANN C"/>
      <sheetName val="ann D"/>
      <sheetName val="FORM 3"/>
      <sheetName val="Schedule A"/>
      <sheetName val="Schedule B"/>
      <sheetName val="Schedule C"/>
      <sheetName val="Schedule D"/>
      <sheetName val="Schedule E"/>
      <sheetName val="Schedule F "/>
      <sheetName val="Schedule G"/>
      <sheetName val="Schedule  H"/>
      <sheetName val="Ann E"/>
      <sheetName val="New Form 16"/>
      <sheetName val="Form 12BA"/>
      <sheetName val="Ann-Form 12BA"/>
      <sheetName val="Saral (2)"/>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5572690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5572690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5572690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5572690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5572690</v>
          </cell>
        </row>
        <row r="59">
          <cell r="J59">
            <v>0</v>
          </cell>
        </row>
        <row r="60">
          <cell r="A60" t="str">
            <v>12.</v>
          </cell>
          <cell r="B60" t="str">
            <v>TAX ON TOTAL INCOME</v>
          </cell>
          <cell r="J60">
            <v>1645807</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1810387.7000000002</v>
          </cell>
        </row>
        <row r="92">
          <cell r="A92" t="str">
            <v>16.</v>
          </cell>
          <cell r="B92" t="str">
            <v>LESS TAX DEDUCTED AT SOURCE</v>
          </cell>
          <cell r="J92">
            <v>0</v>
          </cell>
        </row>
        <row r="95">
          <cell r="A95" t="str">
            <v>17.</v>
          </cell>
          <cell r="B95" t="str">
            <v>TAX PAYABLE/(REFUNDABLE) (15-16)</v>
          </cell>
          <cell r="J95">
            <v>1810387.7000000002</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Control Page"/>
      <sheetName val="MAINBS1"/>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Direct cost shed A-2 "/>
      <sheetName val="PM-A"/>
      <sheetName val="Lead"/>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Top Sheet"/>
      <sheetName val="Abstract"/>
      <sheetName val="BOQ"/>
      <sheetName val="Plum&amp;FF"/>
      <sheetName val="HVAC"/>
      <sheetName val="Furniture"/>
      <sheetName val="Elec."/>
      <sheetName val="BMS"/>
      <sheetName val="Lifts"/>
      <sheetName val="Major Quantities"/>
      <sheetName val="Analysis_1"/>
      <sheetName val="Basic Rates"/>
      <sheetName val="Equipment Bank"/>
      <sheetName val="RA"/>
      <sheetName val="General Analysis"/>
      <sheetName val="BSR"/>
      <sheetName val="Shuttering_analysis"/>
      <sheetName val="Sheet2"/>
      <sheetName val="EB Charges"/>
      <sheetName val="Finance"/>
      <sheetName val="Manpow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3">
          <cell r="C3">
            <v>300</v>
          </cell>
        </row>
        <row r="6">
          <cell r="C6">
            <v>300</v>
          </cell>
        </row>
        <row r="9">
          <cell r="C9">
            <v>26</v>
          </cell>
        </row>
        <row r="10">
          <cell r="E10">
            <v>333.33333333333331</v>
          </cell>
        </row>
        <row r="12">
          <cell r="E12">
            <v>871.47333333333336</v>
          </cell>
        </row>
        <row r="18">
          <cell r="C18">
            <v>300</v>
          </cell>
        </row>
        <row r="19">
          <cell r="C19">
            <v>1333.3333333333333</v>
          </cell>
        </row>
        <row r="21">
          <cell r="C21">
            <v>269</v>
          </cell>
        </row>
        <row r="22">
          <cell r="C22">
            <v>510.23225806451615</v>
          </cell>
        </row>
        <row r="23">
          <cell r="C23">
            <v>448.05149999999998</v>
          </cell>
        </row>
        <row r="29">
          <cell r="C29">
            <v>16</v>
          </cell>
        </row>
        <row r="30">
          <cell r="C30">
            <v>0.33333333333333331</v>
          </cell>
        </row>
        <row r="31">
          <cell r="C31">
            <v>6</v>
          </cell>
        </row>
        <row r="32">
          <cell r="C32">
            <v>0.25</v>
          </cell>
        </row>
        <row r="33">
          <cell r="C33">
            <v>0.59020000000000006</v>
          </cell>
        </row>
        <row r="34">
          <cell r="C34">
            <v>12</v>
          </cell>
        </row>
        <row r="35">
          <cell r="C35">
            <v>11.25</v>
          </cell>
        </row>
        <row r="36">
          <cell r="C36">
            <v>5</v>
          </cell>
        </row>
        <row r="37">
          <cell r="C37">
            <v>20</v>
          </cell>
        </row>
        <row r="38">
          <cell r="C38">
            <v>12</v>
          </cell>
        </row>
        <row r="39">
          <cell r="C39">
            <v>2.6558999999999999</v>
          </cell>
        </row>
      </sheetData>
      <sheetData sheetId="13" refreshError="1"/>
      <sheetData sheetId="14" refreshError="1">
        <row r="51">
          <cell r="F51">
            <v>3586.9267239999999</v>
          </cell>
          <cell r="J51">
            <v>3323.0124080000001</v>
          </cell>
          <cell r="L51">
            <v>3118.3599513333338</v>
          </cell>
          <cell r="V51">
            <v>3908.2053559999999</v>
          </cell>
        </row>
        <row r="115">
          <cell r="G115">
            <v>3010.65</v>
          </cell>
        </row>
      </sheetData>
      <sheetData sheetId="15" refreshError="1">
        <row r="49">
          <cell r="M49">
            <v>43.878540383333338</v>
          </cell>
        </row>
        <row r="228">
          <cell r="K228">
            <v>303.40987407640898</v>
          </cell>
          <cell r="L228">
            <v>87.254524376477789</v>
          </cell>
        </row>
        <row r="378">
          <cell r="G378">
            <v>1921.8333333333333</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ER - 1(1)"/>
      <sheetName val="SUMMARY"/>
    </sheetNames>
    <sheetDataSet>
      <sheetData sheetId="0" refreshError="1">
        <row r="1">
          <cell r="A1" t="str">
            <v>LARSEN &amp; TOUBRO LIMITED, ECC-CONSTRUCTION GROUP</v>
          </cell>
        </row>
        <row r="2">
          <cell r="A2"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20">
          <cell r="A20" t="str">
            <v>2.0 Continous loads</v>
          </cell>
        </row>
        <row r="22">
          <cell r="A22" t="str">
            <v>2.1  33 kV System</v>
          </cell>
        </row>
        <row r="23">
          <cell r="C23" t="str">
            <v>Relay/Eqpt. Ref</v>
          </cell>
          <cell r="D23" t="str">
            <v xml:space="preserve">Continuous Load </v>
          </cell>
        </row>
        <row r="24">
          <cell r="D24" t="str">
            <v>(CL in watts)</v>
          </cell>
        </row>
        <row r="26">
          <cell r="A26" t="str">
            <v>I  OHL feeder:-</v>
          </cell>
        </row>
        <row r="28">
          <cell r="A28" t="str">
            <v>1) GIS</v>
          </cell>
        </row>
        <row r="29">
          <cell r="A29" t="str">
            <v>Bay control unit</v>
          </cell>
          <cell r="D29">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6">
          <cell r="A46" t="str">
            <v>Total load</v>
          </cell>
          <cell r="D46">
            <v>80.25</v>
          </cell>
        </row>
        <row r="48">
          <cell r="A48" t="str">
            <v>II  33/11kV Trafo.feeder:-</v>
          </cell>
        </row>
        <row r="50">
          <cell r="A50" t="str">
            <v>1) GIS</v>
          </cell>
        </row>
        <row r="51">
          <cell r="A51" t="str">
            <v>Bay control unit</v>
          </cell>
          <cell r="D51">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70">
          <cell r="A70" t="str">
            <v>Total load</v>
          </cell>
          <cell r="D70">
            <v>94.25</v>
          </cell>
        </row>
        <row r="72">
          <cell r="A72" t="str">
            <v>III  Bus section, riser and measuring panel :-</v>
          </cell>
        </row>
        <row r="74">
          <cell r="A74" t="str">
            <v>1) GIS</v>
          </cell>
        </row>
        <row r="75">
          <cell r="A75" t="str">
            <v>Bay control unit</v>
          </cell>
          <cell r="D75">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9">
          <cell r="A89" t="str">
            <v>Total load</v>
          </cell>
          <cell r="D89">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7">
          <cell r="A97" t="str">
            <v>Total load</v>
          </cell>
          <cell r="D97">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3">
          <cell r="A103" t="str">
            <v>Total load</v>
          </cell>
          <cell r="D103">
            <v>5</v>
          </cell>
        </row>
        <row r="105">
          <cell r="A105"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5">
          <cell r="A115" t="str">
            <v>Total load</v>
          </cell>
          <cell r="D115">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5">
          <cell r="A125" t="str">
            <v>Total load</v>
          </cell>
          <cell r="D125">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4">
          <cell r="A134" t="str">
            <v>Total load</v>
          </cell>
          <cell r="D134">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3">
          <cell r="A143" t="str">
            <v>Total load</v>
          </cell>
          <cell r="D143">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4">
          <cell r="A154" t="str">
            <v>Total load</v>
          </cell>
          <cell r="D154">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3">
          <cell r="A163" t="str">
            <v>Total load</v>
          </cell>
          <cell r="D163">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5">
          <cell r="A175" t="str">
            <v>Total load</v>
          </cell>
          <cell r="D175">
            <v>28.15</v>
          </cell>
        </row>
        <row r="177">
          <cell r="A177"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5">
          <cell r="A185" t="str">
            <v>Total load</v>
          </cell>
          <cell r="D185">
            <v>29.5</v>
          </cell>
        </row>
        <row r="187">
          <cell r="A187" t="str">
            <v>2.3  DC System</v>
          </cell>
        </row>
        <row r="189">
          <cell r="A189" t="str">
            <v>Battery charger &amp; DCDB :-</v>
          </cell>
        </row>
        <row r="190">
          <cell r="A190" t="str">
            <v>Auxiliary relay</v>
          </cell>
          <cell r="D190">
            <v>5</v>
          </cell>
        </row>
        <row r="191">
          <cell r="A191" t="str">
            <v>Indicating lamp (3*2W)</v>
          </cell>
          <cell r="D191">
            <v>6</v>
          </cell>
        </row>
        <row r="193">
          <cell r="A193" t="str">
            <v>Total load</v>
          </cell>
          <cell r="D193">
            <v>11</v>
          </cell>
        </row>
        <row r="195">
          <cell r="A195" t="str">
            <v>2.4  Trafo. OLTC</v>
          </cell>
        </row>
        <row r="197">
          <cell r="A197" t="str">
            <v>AVR relay</v>
          </cell>
          <cell r="D197">
            <v>10</v>
          </cell>
        </row>
        <row r="198">
          <cell r="A198" t="str">
            <v>Indicating lamp (5*2W)</v>
          </cell>
          <cell r="D198">
            <v>10</v>
          </cell>
        </row>
        <row r="200">
          <cell r="A200" t="str">
            <v>Total load</v>
          </cell>
          <cell r="D200">
            <v>20</v>
          </cell>
        </row>
        <row r="202">
          <cell r="A202" t="str">
            <v>2.5  LVAC Panel</v>
          </cell>
        </row>
        <row r="204">
          <cell r="A204" t="str">
            <v>Stand by Earthfault Relay (2nos.)</v>
          </cell>
          <cell r="D204">
            <v>10</v>
          </cell>
        </row>
        <row r="205">
          <cell r="A205" t="str">
            <v>Indicating lamp (3*2W)</v>
          </cell>
          <cell r="D205">
            <v>6</v>
          </cell>
        </row>
        <row r="207">
          <cell r="A207" t="str">
            <v>Total load</v>
          </cell>
          <cell r="D207">
            <v>16</v>
          </cell>
        </row>
        <row r="209">
          <cell r="A209" t="str">
            <v>THE DC LOADS OF LDC ARE MET BY THE 48V DC (FUTURE) BATTERY.</v>
          </cell>
        </row>
        <row r="211">
          <cell r="A211"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7">
          <cell r="A217">
            <v>1</v>
          </cell>
          <cell r="B217" t="str">
            <v>33 kV OHL Feeder</v>
          </cell>
          <cell r="E217">
            <v>80.25</v>
          </cell>
          <cell r="G217">
            <v>5</v>
          </cell>
          <cell r="I217">
            <v>401.25</v>
          </cell>
        </row>
        <row r="219">
          <cell r="A219">
            <v>2</v>
          </cell>
          <cell r="B219" t="str">
            <v>33/11 kV Trafo. Feeder</v>
          </cell>
          <cell r="E219">
            <v>94.25</v>
          </cell>
          <cell r="G219">
            <v>3</v>
          </cell>
          <cell r="I219">
            <v>282.75</v>
          </cell>
        </row>
        <row r="220">
          <cell r="B220" t="str">
            <v>(33 kV side)</v>
          </cell>
        </row>
        <row r="222">
          <cell r="A222">
            <v>3</v>
          </cell>
          <cell r="B222" t="str">
            <v>33 kV Bus section , riser</v>
          </cell>
          <cell r="E222">
            <v>63.25</v>
          </cell>
          <cell r="G222">
            <v>1</v>
          </cell>
          <cell r="I222">
            <v>63.25</v>
          </cell>
        </row>
        <row r="223">
          <cell r="B223" t="str">
            <v>and measuring panel</v>
          </cell>
        </row>
        <row r="225">
          <cell r="A225">
            <v>4</v>
          </cell>
          <cell r="B225" t="str">
            <v>Busbar protection panel</v>
          </cell>
          <cell r="E225">
            <v>10.9</v>
          </cell>
          <cell r="G225">
            <v>1</v>
          </cell>
          <cell r="I225">
            <v>10.9</v>
          </cell>
        </row>
        <row r="227">
          <cell r="A227">
            <v>5</v>
          </cell>
          <cell r="B227" t="str">
            <v>Synchronising panel</v>
          </cell>
          <cell r="E227">
            <v>5</v>
          </cell>
          <cell r="G227">
            <v>1</v>
          </cell>
          <cell r="I227">
            <v>5</v>
          </cell>
        </row>
        <row r="229">
          <cell r="A229">
            <v>6</v>
          </cell>
          <cell r="B229" t="str">
            <v>33 kV trafo. feeder (11 kV side)</v>
          </cell>
          <cell r="E229">
            <v>27.5</v>
          </cell>
          <cell r="G229">
            <v>3</v>
          </cell>
          <cell r="I229">
            <v>82.5</v>
          </cell>
        </row>
        <row r="231">
          <cell r="A231">
            <v>7</v>
          </cell>
          <cell r="B231" t="str">
            <v>11 kV Bus riser and measuring  panel</v>
          </cell>
          <cell r="E231">
            <v>39.5</v>
          </cell>
          <cell r="G231">
            <v>2</v>
          </cell>
          <cell r="I231">
            <v>79</v>
          </cell>
        </row>
        <row r="233">
          <cell r="A233">
            <v>8</v>
          </cell>
          <cell r="B233" t="str">
            <v>11 kV measuring panel</v>
          </cell>
          <cell r="E233">
            <v>39.5</v>
          </cell>
          <cell r="G233">
            <v>1</v>
          </cell>
          <cell r="I233">
            <v>39.5</v>
          </cell>
        </row>
        <row r="235">
          <cell r="A235">
            <v>9</v>
          </cell>
          <cell r="B235" t="str">
            <v>11 kV Bus section panel</v>
          </cell>
          <cell r="E235">
            <v>27.5</v>
          </cell>
          <cell r="G235">
            <v>2</v>
          </cell>
          <cell r="I235">
            <v>55</v>
          </cell>
        </row>
        <row r="237">
          <cell r="A237">
            <v>10</v>
          </cell>
          <cell r="B237" t="str">
            <v>Station aux. trafo panel</v>
          </cell>
          <cell r="E237">
            <v>32.5</v>
          </cell>
          <cell r="G237">
            <v>2</v>
          </cell>
          <cell r="I237">
            <v>65</v>
          </cell>
        </row>
        <row r="239">
          <cell r="A239">
            <v>11</v>
          </cell>
          <cell r="B239" t="str">
            <v>11 kV cable feeder</v>
          </cell>
          <cell r="E239">
            <v>32.5</v>
          </cell>
          <cell r="G239">
            <v>18</v>
          </cell>
          <cell r="I239">
            <v>585</v>
          </cell>
        </row>
        <row r="241">
          <cell r="A241">
            <v>12</v>
          </cell>
          <cell r="B241" t="str">
            <v>11 kV Bus interconnector panel</v>
          </cell>
          <cell r="E241">
            <v>28.15</v>
          </cell>
          <cell r="G241">
            <v>2</v>
          </cell>
          <cell r="I241">
            <v>56.3</v>
          </cell>
        </row>
        <row r="243">
          <cell r="A243">
            <v>13</v>
          </cell>
          <cell r="B243" t="str">
            <v xml:space="preserve">DC System (Battery, Battery </v>
          </cell>
          <cell r="E243">
            <v>11</v>
          </cell>
          <cell r="G243">
            <v>2</v>
          </cell>
          <cell r="I243">
            <v>22</v>
          </cell>
        </row>
        <row r="244">
          <cell r="B244" t="str">
            <v>charger &amp; DCDB)</v>
          </cell>
        </row>
        <row r="246">
          <cell r="A246">
            <v>14</v>
          </cell>
          <cell r="B246" t="str">
            <v>Trafo OLTC</v>
          </cell>
          <cell r="E246">
            <v>20</v>
          </cell>
          <cell r="G246">
            <v>3</v>
          </cell>
          <cell r="I246">
            <v>60</v>
          </cell>
        </row>
        <row r="248">
          <cell r="A248">
            <v>15</v>
          </cell>
          <cell r="B248" t="str">
            <v>LVAC Panel</v>
          </cell>
          <cell r="E248">
            <v>16</v>
          </cell>
          <cell r="G248">
            <v>1</v>
          </cell>
          <cell r="I248">
            <v>16</v>
          </cell>
        </row>
        <row r="250">
          <cell r="A250" t="str">
            <v>Total continuous load</v>
          </cell>
          <cell r="H250" t="str">
            <v>=</v>
          </cell>
          <cell r="I250">
            <v>1823.45</v>
          </cell>
          <cell r="J250" t="str">
            <v>Watts</v>
          </cell>
        </row>
        <row r="252">
          <cell r="A252" t="str">
            <v>Continuous load in Amperes</v>
          </cell>
          <cell r="H252" t="str">
            <v>=</v>
          </cell>
          <cell r="I252">
            <v>1823.45</v>
          </cell>
          <cell r="J252" t="str">
            <v>/99</v>
          </cell>
        </row>
        <row r="254">
          <cell r="H254" t="str">
            <v>=</v>
          </cell>
          <cell r="I254">
            <v>18.418686868686869</v>
          </cell>
          <cell r="J254" t="str">
            <v>A</v>
          </cell>
        </row>
        <row r="255">
          <cell r="A255" t="str">
            <v>3.0 Momentary tripping load</v>
          </cell>
        </row>
        <row r="257">
          <cell r="A257" t="str">
            <v>Momentary tripping load per 33kV CB</v>
          </cell>
          <cell r="F257" t="str">
            <v>=</v>
          </cell>
          <cell r="G257">
            <v>250</v>
          </cell>
          <cell r="H257" t="str">
            <v>Watts</v>
          </cell>
        </row>
        <row r="259">
          <cell r="A259" t="str">
            <v>Maximum No. of breakers in33Kv busbar protection Zone</v>
          </cell>
          <cell r="F259" t="str">
            <v>=</v>
          </cell>
          <cell r="G259">
            <v>5</v>
          </cell>
        </row>
        <row r="261">
          <cell r="A261" t="str">
            <v>Momentary tripping load of one busbar protection zone</v>
          </cell>
          <cell r="F261" t="str">
            <v>=</v>
          </cell>
          <cell r="G261">
            <v>1250</v>
          </cell>
          <cell r="H261" t="str">
            <v>Watts</v>
          </cell>
        </row>
        <row r="263">
          <cell r="A263" t="str">
            <v>Annunciation window load ( 2 Windows + 1 Hooter considered)</v>
          </cell>
          <cell r="F263" t="str">
            <v>=</v>
          </cell>
          <cell r="G263">
            <v>50</v>
          </cell>
          <cell r="H263" t="str">
            <v>Watts</v>
          </cell>
        </row>
        <row r="265">
          <cell r="A265" t="str">
            <v>Total Tripping load</v>
          </cell>
          <cell r="F265" t="str">
            <v>=</v>
          </cell>
          <cell r="G265">
            <v>1300</v>
          </cell>
          <cell r="H265" t="str">
            <v>Watts</v>
          </cell>
        </row>
        <row r="267">
          <cell r="F267" t="str">
            <v>=</v>
          </cell>
          <cell r="G267">
            <v>13.131313131313131</v>
          </cell>
          <cell r="H267" t="str">
            <v>A</v>
          </cell>
        </row>
        <row r="269">
          <cell r="A269" t="str">
            <v>Tripping time = 1 sec</v>
          </cell>
        </row>
        <row r="272">
          <cell r="A272" t="str">
            <v>1.    Since the operation of tripping relay and trip coil is serial, the maximum load among them</v>
          </cell>
        </row>
        <row r="273">
          <cell r="A273" t="str">
            <v>(i.e trip coil load) is considered for calculation.</v>
          </cell>
        </row>
        <row r="275">
          <cell r="A275" t="str">
            <v>4.0  Momentary closing load</v>
          </cell>
        </row>
        <row r="277">
          <cell r="A277" t="str">
            <v xml:space="preserve">Momentary closing load per 33kV CB .  </v>
          </cell>
          <cell r="F277" t="str">
            <v>=</v>
          </cell>
          <cell r="G277">
            <v>250</v>
          </cell>
          <cell r="H277" t="str">
            <v>Watts</v>
          </cell>
        </row>
        <row r="279">
          <cell r="F279" t="str">
            <v>=</v>
          </cell>
          <cell r="G279">
            <v>2.5252525252525251</v>
          </cell>
          <cell r="H279" t="str">
            <v>A</v>
          </cell>
        </row>
        <row r="280">
          <cell r="A280" t="str">
            <v>One minute duration of this load is considered to account for closing operation of all breakers</v>
          </cell>
        </row>
        <row r="282">
          <cell r="A282" t="str">
            <v>5.0  CB closing spring Charging Load</v>
          </cell>
        </row>
        <row r="284">
          <cell r="A284" t="str">
            <v xml:space="preserve">CB Motor rating </v>
          </cell>
          <cell r="F284" t="str">
            <v>=</v>
          </cell>
          <cell r="G284">
            <v>200</v>
          </cell>
          <cell r="H284" t="str">
            <v xml:space="preserve">Watts   </v>
          </cell>
        </row>
        <row r="286">
          <cell r="A286" t="str">
            <v>Max.no. of CBs in one 33kV bus section</v>
          </cell>
          <cell r="F286" t="str">
            <v>=</v>
          </cell>
          <cell r="G286">
            <v>5</v>
          </cell>
        </row>
        <row r="288">
          <cell r="A288" t="str">
            <v>Total spring charging load</v>
          </cell>
          <cell r="F288" t="str">
            <v>=</v>
          </cell>
          <cell r="G288">
            <v>1000</v>
          </cell>
          <cell r="H288" t="str">
            <v>Watts      =</v>
          </cell>
          <cell r="I288">
            <v>10.1010101010101</v>
          </cell>
          <cell r="J288" t="str">
            <v>A</v>
          </cell>
        </row>
        <row r="290">
          <cell r="A290" t="str">
            <v xml:space="preserve">Spring Charging Duration </v>
          </cell>
          <cell r="F290" t="str">
            <v>=</v>
          </cell>
          <cell r="G290">
            <v>30</v>
          </cell>
          <cell r="H290" t="str">
            <v>Sec.</v>
          </cell>
        </row>
        <row r="293">
          <cell r="A293" t="str">
            <v>6.0 Disconnector closing spring Charging Load</v>
          </cell>
        </row>
        <row r="295">
          <cell r="A295" t="str">
            <v>Disconnector motor rating</v>
          </cell>
          <cell r="F295" t="str">
            <v>=</v>
          </cell>
          <cell r="G295">
            <v>200</v>
          </cell>
          <cell r="H295" t="str">
            <v xml:space="preserve">Watts   </v>
          </cell>
        </row>
        <row r="297">
          <cell r="A297" t="str">
            <v>Max.no. of disconnectors in one 33kV bus section</v>
          </cell>
          <cell r="F297" t="str">
            <v>=</v>
          </cell>
          <cell r="G297">
            <v>6</v>
          </cell>
        </row>
        <row r="299">
          <cell r="A299" t="str">
            <v>Total spring charging load</v>
          </cell>
          <cell r="F299" t="str">
            <v>=</v>
          </cell>
          <cell r="G299">
            <v>1200</v>
          </cell>
          <cell r="H299" t="str">
            <v>Watts      =</v>
          </cell>
          <cell r="I299">
            <v>12.121212121212121</v>
          </cell>
          <cell r="J299" t="str">
            <v>A</v>
          </cell>
        </row>
        <row r="301">
          <cell r="A301" t="str">
            <v xml:space="preserve">Spring Charging Duration </v>
          </cell>
          <cell r="F301" t="str">
            <v>=</v>
          </cell>
          <cell r="G301">
            <v>30</v>
          </cell>
          <cell r="H301" t="str">
            <v>Sec.</v>
          </cell>
        </row>
        <row r="304">
          <cell r="A304" t="str">
            <v>7.0 Emergency Lighting Load</v>
          </cell>
          <cell r="F304" t="str">
            <v>=</v>
          </cell>
          <cell r="G304">
            <v>1000</v>
          </cell>
          <cell r="H304" t="str">
            <v xml:space="preserve">Watts    = </v>
          </cell>
          <cell r="I304">
            <v>10.1010101010101</v>
          </cell>
          <cell r="J304" t="str">
            <v>A</v>
          </cell>
        </row>
        <row r="307">
          <cell r="A307" t="str">
            <v>8.0 Load Cycle</v>
          </cell>
        </row>
        <row r="309">
          <cell r="A309" t="str">
            <v>Duration</v>
          </cell>
          <cell r="B309" t="str">
            <v xml:space="preserve">Load description </v>
          </cell>
          <cell r="H309" t="str">
            <v>Load in Amperes</v>
          </cell>
        </row>
        <row r="311">
          <cell r="A311" t="str">
            <v>1 second</v>
          </cell>
          <cell r="B311" t="str">
            <v>CB Tripping load + Continuous load + Emergency lighting load</v>
          </cell>
          <cell r="I311">
            <v>41.651010101010101</v>
          </cell>
        </row>
        <row r="313">
          <cell r="A313" t="str">
            <v>360 minutes</v>
          </cell>
          <cell r="B313" t="str">
            <v>Continuous load + Emergency lighting load</v>
          </cell>
          <cell r="I313">
            <v>28.51969696969697</v>
          </cell>
        </row>
        <row r="315">
          <cell r="A315" t="str">
            <v>240 minutes</v>
          </cell>
          <cell r="B315" t="str">
            <v>Continuous load</v>
          </cell>
          <cell r="I315">
            <v>18.418686868686869</v>
          </cell>
        </row>
        <row r="317">
          <cell r="A317" t="str">
            <v>1 minute</v>
          </cell>
          <cell r="B317" t="str">
            <v>Continuous load + CB Closing load</v>
          </cell>
          <cell r="I317">
            <v>20.943939393939395</v>
          </cell>
        </row>
        <row r="319">
          <cell r="A319" t="str">
            <v>30 seconds</v>
          </cell>
          <cell r="B319" t="str">
            <v>Continuous load + CB closing Spring charging load</v>
          </cell>
          <cell r="I319">
            <v>28.51969696969697</v>
          </cell>
        </row>
        <row r="321">
          <cell r="A321" t="str">
            <v>1 second</v>
          </cell>
          <cell r="B321" t="str">
            <v>Continuous load + CB Tripping load</v>
          </cell>
          <cell r="I321">
            <v>31.55</v>
          </cell>
        </row>
        <row r="323">
          <cell r="A323" t="str">
            <v>1 minute</v>
          </cell>
          <cell r="B323" t="str">
            <v>Continuous load + CB Closing load</v>
          </cell>
          <cell r="I323">
            <v>20.943939393939395</v>
          </cell>
        </row>
        <row r="325">
          <cell r="A325" t="str">
            <v>30 seconds</v>
          </cell>
          <cell r="B325" t="str">
            <v>Continuous load + CB closing Spring charging load</v>
          </cell>
          <cell r="I325">
            <v>28.51969696969697</v>
          </cell>
        </row>
        <row r="327">
          <cell r="A327" t="str">
            <v>1 second</v>
          </cell>
          <cell r="B327" t="str">
            <v>Continuous load + CB Tripping load</v>
          </cell>
          <cell r="I327">
            <v>31.55</v>
          </cell>
        </row>
        <row r="329">
          <cell r="A329" t="str">
            <v>30 seconds</v>
          </cell>
          <cell r="B329" t="str">
            <v>Continuous load + Disconnector closing Spring charging load</v>
          </cell>
          <cell r="I329">
            <v>30.53989898989899</v>
          </cell>
        </row>
      </sheetData>
      <sheetData sheetId="1"/>
      <sheetData sheetId="2"/>
      <sheetData sheetId="3"/>
      <sheetData sheetId="4" refreshError="1"/>
      <sheetData sheetId="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T"/>
      <sheetName val="DSLP"/>
    </sheetNames>
    <sheetDataSet>
      <sheetData sheetId="0"/>
      <sheetData sheetId="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Sheet1"/>
      <sheetName val="oH(Str+finhrhing)"/>
      <sheetName val="Manpnwer"/>
      <sheetName val="Measurment"/>
      <sheetName val="A.O.R."/>
      <sheetName val="Det_Des"/>
      <sheetName val="Abs PMRL"/>
      <sheetName val="BM"/>
    </sheetNames>
    <sheetDataSet>
      <sheetData sheetId="0" refreshError="1"/>
      <sheetData sheetId="1" refreshError="1">
        <row r="309">
          <cell r="J309">
            <v>18938673.800000001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Wt3"/>
      <sheetName val="V3"/>
      <sheetName val="T.Wt3-2"/>
      <sheetName val="V3-2"/>
      <sheetName val="T.Wt6"/>
      <sheetName val="V6"/>
      <sheetName val="Vdc5"/>
      <sheetName val="Vsc5"/>
      <sheetName val="Anx1"/>
      <sheetName val="Anx2"/>
      <sheetName val="S-DC"/>
      <sheetName val="S-SC"/>
      <sheetName val="Sheet1"/>
    </sheetNames>
    <sheetDataSet>
      <sheetData sheetId="0" refreshError="1"/>
      <sheetData sheetId="1" refreshError="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 val="Uls"/>
      <sheetName val="CL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5">
          <cell r="B5" t="str">
            <v>Bricks</v>
          </cell>
        </row>
        <row r="6">
          <cell r="B6" t="str">
            <v>Cement</v>
          </cell>
        </row>
        <row r="7">
          <cell r="B7" t="str">
            <v>Coarse Sand</v>
          </cell>
        </row>
        <row r="8">
          <cell r="B8" t="str">
            <v>Fine Sand</v>
          </cell>
        </row>
        <row r="9">
          <cell r="B9" t="str">
            <v>Fuel Wood</v>
          </cell>
        </row>
        <row r="10">
          <cell r="B10" t="str">
            <v>Kerosine Oil</v>
          </cell>
        </row>
        <row r="11">
          <cell r="B11" t="str">
            <v>lead</v>
          </cell>
        </row>
        <row r="12">
          <cell r="B12" t="str">
            <v>Reinforcement steel</v>
          </cell>
        </row>
        <row r="13">
          <cell r="B13" t="str">
            <v>Spun Yarn</v>
          </cell>
        </row>
        <row r="14">
          <cell r="B14" t="str">
            <v>Stone Aggregate 10 mm nominal size</v>
          </cell>
        </row>
        <row r="15">
          <cell r="B15" t="str">
            <v>Stone Aggregate 20 mm nominal size</v>
          </cell>
        </row>
        <row r="16">
          <cell r="B16" t="str">
            <v>Stone Aggregate 40 mm nominal size</v>
          </cell>
        </row>
        <row r="17">
          <cell r="B17" t="str">
            <v>Structural Steel</v>
          </cell>
        </row>
      </sheetData>
      <sheetData sheetId="24"/>
      <sheetData sheetId="25"/>
      <sheetData sheetId="26"/>
      <sheetData sheetId="27"/>
      <sheetData sheetId="28"/>
      <sheetData sheetId="29"/>
      <sheetData sheetId="30"/>
      <sheetData sheetId="31"/>
      <sheetData sheetId="32"/>
      <sheetData sheetId="33"/>
      <sheetData sheetId="34">
        <row r="4">
          <cell r="B4" t="str">
            <v>Bandhani</v>
          </cell>
        </row>
        <row r="5">
          <cell r="B5" t="str">
            <v>Beldar</v>
          </cell>
        </row>
        <row r="6">
          <cell r="B6" t="str">
            <v>Beldar-trenching &amp; refilling</v>
          </cell>
        </row>
        <row r="7">
          <cell r="B7" t="str">
            <v>Bhisti</v>
          </cell>
        </row>
        <row r="8">
          <cell r="B8" t="str">
            <v>Black Smith 1st class</v>
          </cell>
        </row>
        <row r="9">
          <cell r="B9" t="str">
            <v>Carpentar 1st class</v>
          </cell>
        </row>
        <row r="10">
          <cell r="B10" t="str">
            <v>Carpentar 2nd class</v>
          </cell>
        </row>
        <row r="11">
          <cell r="B11" t="str">
            <v>Coolie</v>
          </cell>
        </row>
        <row r="12">
          <cell r="B12" t="str">
            <v>Fitter</v>
          </cell>
        </row>
        <row r="13">
          <cell r="B13" t="str">
            <v>Fitter 2nd class</v>
          </cell>
        </row>
        <row r="14">
          <cell r="B14" t="str">
            <v>Helper</v>
          </cell>
        </row>
        <row r="15">
          <cell r="B15" t="str">
            <v>Mason-I</v>
          </cell>
        </row>
        <row r="16">
          <cell r="B16" t="str">
            <v>Mason-II</v>
          </cell>
        </row>
        <row r="17">
          <cell r="B17" t="str">
            <v>Mate</v>
          </cell>
        </row>
        <row r="18">
          <cell r="B18" t="str">
            <v>Mistry</v>
          </cell>
        </row>
        <row r="19">
          <cell r="B19" t="str">
            <v>Plumber</v>
          </cell>
        </row>
        <row r="20">
          <cell r="B20" t="str">
            <v>Some other</v>
          </cell>
        </row>
      </sheetData>
      <sheetData sheetId="35"/>
      <sheetData sheetId="36"/>
      <sheetData sheetId="37" refreshError="1"/>
      <sheetData sheetId="38"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p&amp;m"/>
      <sheetName val="Sheet1"/>
      <sheetName val="Load Details(B2)"/>
      <sheetName val="C &amp; G RHS"/>
      <sheetName val="Abt Foundation "/>
      <sheetName val="pier Foundation"/>
      <sheetName val="Abstract of cost"/>
      <sheetName val="LABOUR RATE"/>
      <sheetName val="Material Rate"/>
      <sheetName val="AoR Finishing"/>
      <sheetName val="Cleaning &amp; Grubbing"/>
      <sheetName val="PRECAST lightconc-II"/>
      <sheetName val="PL"/>
      <sheetName val="BOQ -Block A"/>
      <sheetName val="GF Columns"/>
      <sheetName val="Final"/>
      <sheetName val="Summary-Price_New"/>
      <sheetName val="Sheet3"/>
      <sheetName val="AN-2K"/>
      <sheetName val="Switch V16"/>
      <sheetName val="Detail"/>
      <sheetName val=" Type III"/>
      <sheetName val="temp - raina"/>
      <sheetName val="MECHANICAL MIXING TANK"/>
      <sheetName val="Valves"/>
      <sheetName val="MS Rates"/>
    </sheetNames>
    <sheetDataSet>
      <sheetData sheetId="0" refreshError="1">
        <row r="2">
          <cell r="A2">
            <v>0.01</v>
          </cell>
          <cell r="B2">
            <v>0.31</v>
          </cell>
          <cell r="C2">
            <v>7.0000000000000007E-2</v>
          </cell>
        </row>
        <row r="3">
          <cell r="A3">
            <v>0.02</v>
          </cell>
          <cell r="B3">
            <v>0.39</v>
          </cell>
          <cell r="C3">
            <v>0.1</v>
          </cell>
        </row>
        <row r="4">
          <cell r="A4">
            <v>0.03</v>
          </cell>
          <cell r="B4">
            <v>0.44</v>
          </cell>
          <cell r="C4">
            <v>0.12</v>
          </cell>
        </row>
        <row r="5">
          <cell r="A5">
            <v>0.04</v>
          </cell>
          <cell r="B5">
            <v>0.48</v>
          </cell>
          <cell r="C5">
            <v>0.14000000000000001</v>
          </cell>
          <cell r="E5">
            <v>0</v>
          </cell>
          <cell r="F5">
            <v>0</v>
          </cell>
          <cell r="G5">
            <v>0</v>
          </cell>
        </row>
        <row r="6">
          <cell r="A6">
            <v>0.05</v>
          </cell>
          <cell r="B6">
            <v>0.51</v>
          </cell>
          <cell r="C6">
            <v>0.15</v>
          </cell>
          <cell r="E6">
            <v>6</v>
          </cell>
          <cell r="F6">
            <v>14</v>
          </cell>
          <cell r="G6">
            <v>2.6</v>
          </cell>
        </row>
        <row r="7">
          <cell r="A7">
            <v>6.0000000000000005E-2</v>
          </cell>
          <cell r="B7">
            <v>0.54</v>
          </cell>
          <cell r="C7">
            <v>0.17</v>
          </cell>
          <cell r="E7">
            <v>12</v>
          </cell>
          <cell r="F7">
            <v>28</v>
          </cell>
          <cell r="G7">
            <v>2.9</v>
          </cell>
        </row>
        <row r="8">
          <cell r="A8">
            <v>7.0000000000000007E-2</v>
          </cell>
          <cell r="B8">
            <v>0.56999999999999995</v>
          </cell>
          <cell r="C8">
            <v>0.18</v>
          </cell>
          <cell r="E8">
            <v>18</v>
          </cell>
          <cell r="F8">
            <v>42</v>
          </cell>
          <cell r="G8">
            <v>3.2</v>
          </cell>
        </row>
        <row r="9">
          <cell r="A9">
            <v>0.08</v>
          </cell>
          <cell r="B9">
            <v>0.59</v>
          </cell>
          <cell r="C9">
            <v>0.19</v>
          </cell>
          <cell r="E9">
            <v>24</v>
          </cell>
          <cell r="F9">
            <v>56</v>
          </cell>
          <cell r="G9">
            <v>3.36</v>
          </cell>
        </row>
        <row r="10">
          <cell r="A10">
            <v>0.09</v>
          </cell>
          <cell r="B10">
            <v>0.62</v>
          </cell>
          <cell r="C10">
            <v>0.2</v>
          </cell>
          <cell r="E10">
            <v>30</v>
          </cell>
          <cell r="F10">
            <v>70</v>
          </cell>
          <cell r="G10">
            <v>3.53</v>
          </cell>
        </row>
        <row r="11">
          <cell r="A11">
            <v>9.9999999999999992E-2</v>
          </cell>
          <cell r="B11">
            <v>0.64</v>
          </cell>
          <cell r="C11">
            <v>0.21</v>
          </cell>
          <cell r="E11">
            <v>36</v>
          </cell>
          <cell r="F11">
            <v>84</v>
          </cell>
          <cell r="G11">
            <v>3.7</v>
          </cell>
        </row>
        <row r="12">
          <cell r="A12">
            <v>0.10999999999999999</v>
          </cell>
          <cell r="B12">
            <v>0.65</v>
          </cell>
          <cell r="C12">
            <v>0.22</v>
          </cell>
          <cell r="E12">
            <v>42</v>
          </cell>
          <cell r="F12">
            <v>98</v>
          </cell>
          <cell r="G12">
            <v>3.83</v>
          </cell>
        </row>
        <row r="13">
          <cell r="A13">
            <v>0.11999999999999998</v>
          </cell>
          <cell r="B13">
            <v>0.67</v>
          </cell>
          <cell r="C13">
            <v>0.23</v>
          </cell>
          <cell r="E13">
            <v>48</v>
          </cell>
          <cell r="F13">
            <v>112</v>
          </cell>
          <cell r="G13">
            <v>3.97</v>
          </cell>
        </row>
        <row r="14">
          <cell r="A14">
            <v>0.12999999999999998</v>
          </cell>
          <cell r="B14">
            <v>0.69</v>
          </cell>
          <cell r="C14">
            <v>0.24</v>
          </cell>
          <cell r="E14">
            <v>54</v>
          </cell>
          <cell r="F14">
            <v>126</v>
          </cell>
          <cell r="G14">
            <v>4.0999999999999996</v>
          </cell>
        </row>
        <row r="15">
          <cell r="A15">
            <v>0.13999999999999999</v>
          </cell>
          <cell r="B15">
            <v>0.7</v>
          </cell>
          <cell r="C15">
            <v>0.25</v>
          </cell>
          <cell r="E15">
            <v>60</v>
          </cell>
          <cell r="F15">
            <v>140</v>
          </cell>
          <cell r="G15">
            <v>4.2</v>
          </cell>
        </row>
        <row r="16">
          <cell r="A16">
            <v>0.15</v>
          </cell>
          <cell r="B16">
            <v>0.72</v>
          </cell>
          <cell r="C16">
            <v>0.26</v>
          </cell>
          <cell r="E16">
            <v>66</v>
          </cell>
          <cell r="F16">
            <v>154</v>
          </cell>
          <cell r="G16">
            <v>4.3</v>
          </cell>
        </row>
        <row r="17">
          <cell r="A17">
            <v>0.16</v>
          </cell>
          <cell r="B17">
            <v>0.73</v>
          </cell>
          <cell r="C17">
            <v>0.27</v>
          </cell>
          <cell r="E17">
            <v>72</v>
          </cell>
          <cell r="F17">
            <v>168</v>
          </cell>
          <cell r="G17">
            <v>4.4000000000000004</v>
          </cell>
        </row>
        <row r="18">
          <cell r="A18">
            <v>0.17</v>
          </cell>
          <cell r="B18">
            <v>0.74</v>
          </cell>
          <cell r="C18">
            <v>0.28000000000000003</v>
          </cell>
          <cell r="E18">
            <v>78</v>
          </cell>
          <cell r="F18">
            <v>182</v>
          </cell>
          <cell r="G18">
            <v>4.5</v>
          </cell>
        </row>
        <row r="19">
          <cell r="A19">
            <v>0.18000000000000002</v>
          </cell>
          <cell r="B19">
            <v>0.76</v>
          </cell>
          <cell r="C19">
            <v>0.28999999999999998</v>
          </cell>
          <cell r="E19">
            <v>84</v>
          </cell>
          <cell r="F19">
            <v>196</v>
          </cell>
          <cell r="G19">
            <v>4.5999999999999996</v>
          </cell>
        </row>
        <row r="20">
          <cell r="A20">
            <v>0.19000000000000003</v>
          </cell>
          <cell r="B20">
            <v>0.77</v>
          </cell>
          <cell r="C20">
            <v>0.3</v>
          </cell>
          <cell r="E20">
            <v>90</v>
          </cell>
          <cell r="F20">
            <v>210</v>
          </cell>
          <cell r="G20">
            <v>4.7</v>
          </cell>
        </row>
        <row r="21">
          <cell r="A21">
            <v>0.20000000000000004</v>
          </cell>
          <cell r="B21">
            <v>0.78</v>
          </cell>
          <cell r="C21">
            <v>0.3</v>
          </cell>
          <cell r="E21">
            <v>96</v>
          </cell>
          <cell r="F21">
            <v>224</v>
          </cell>
          <cell r="G21">
            <v>4.7699999999999996</v>
          </cell>
        </row>
        <row r="22">
          <cell r="A22">
            <v>0.21000000000000005</v>
          </cell>
          <cell r="B22">
            <v>0.79</v>
          </cell>
          <cell r="C22">
            <v>0.31</v>
          </cell>
          <cell r="E22">
            <v>102</v>
          </cell>
          <cell r="F22">
            <v>238</v>
          </cell>
          <cell r="G22">
            <v>4.84</v>
          </cell>
        </row>
        <row r="23">
          <cell r="A23">
            <v>0.22000000000000006</v>
          </cell>
          <cell r="B23">
            <v>0.8</v>
          </cell>
          <cell r="C23">
            <v>0.32</v>
          </cell>
          <cell r="E23">
            <v>108</v>
          </cell>
          <cell r="F23">
            <v>252</v>
          </cell>
          <cell r="G23">
            <v>4.9000000000000004</v>
          </cell>
        </row>
        <row r="24">
          <cell r="A24">
            <v>0.23000000000000007</v>
          </cell>
          <cell r="B24">
            <v>0.81</v>
          </cell>
          <cell r="C24">
            <v>0.33</v>
          </cell>
          <cell r="E24">
            <v>114</v>
          </cell>
          <cell r="F24">
            <v>266</v>
          </cell>
          <cell r="G24">
            <v>4.97</v>
          </cell>
        </row>
        <row r="25">
          <cell r="A25">
            <v>0.24000000000000007</v>
          </cell>
          <cell r="B25">
            <v>0.82</v>
          </cell>
          <cell r="C25">
            <v>0.33</v>
          </cell>
          <cell r="E25">
            <v>120</v>
          </cell>
          <cell r="F25">
            <v>280</v>
          </cell>
          <cell r="G25">
            <v>5.04</v>
          </cell>
        </row>
        <row r="26">
          <cell r="A26">
            <v>0.25000000000000006</v>
          </cell>
          <cell r="B26">
            <v>0.83</v>
          </cell>
          <cell r="C26">
            <v>0.34</v>
          </cell>
          <cell r="E26">
            <v>126</v>
          </cell>
          <cell r="F26">
            <v>294</v>
          </cell>
          <cell r="G26">
            <v>5.0999999999999996</v>
          </cell>
        </row>
        <row r="27">
          <cell r="A27">
            <v>0.26000000000000006</v>
          </cell>
          <cell r="B27">
            <v>0.84</v>
          </cell>
          <cell r="C27">
            <v>0.35</v>
          </cell>
          <cell r="E27">
            <v>132</v>
          </cell>
          <cell r="F27">
            <v>308</v>
          </cell>
          <cell r="G27">
            <v>5.17</v>
          </cell>
        </row>
        <row r="28">
          <cell r="A28">
            <v>0.27000000000000007</v>
          </cell>
          <cell r="B28">
            <v>0.85</v>
          </cell>
          <cell r="C28">
            <v>0.35</v>
          </cell>
          <cell r="E28">
            <v>138</v>
          </cell>
          <cell r="F28">
            <v>322</v>
          </cell>
          <cell r="G28">
            <v>5.24</v>
          </cell>
        </row>
        <row r="29">
          <cell r="A29">
            <v>0.28000000000000008</v>
          </cell>
          <cell r="B29">
            <v>0.86</v>
          </cell>
          <cell r="C29">
            <v>0.36</v>
          </cell>
          <cell r="E29">
            <v>144</v>
          </cell>
          <cell r="F29">
            <v>336</v>
          </cell>
          <cell r="G29">
            <v>5.3</v>
          </cell>
        </row>
        <row r="30">
          <cell r="A30">
            <v>0.29000000000000009</v>
          </cell>
          <cell r="B30">
            <v>0.86</v>
          </cell>
          <cell r="C30">
            <v>0.37</v>
          </cell>
          <cell r="E30">
            <v>150</v>
          </cell>
          <cell r="F30">
            <v>350</v>
          </cell>
          <cell r="G30">
            <v>5.37</v>
          </cell>
        </row>
        <row r="31">
          <cell r="A31">
            <v>0.3000000000000001</v>
          </cell>
          <cell r="B31">
            <v>0.87</v>
          </cell>
          <cell r="C31">
            <v>0.38</v>
          </cell>
          <cell r="E31">
            <v>156</v>
          </cell>
          <cell r="F31">
            <v>364</v>
          </cell>
          <cell r="G31">
            <v>5.44</v>
          </cell>
        </row>
        <row r="32">
          <cell r="A32">
            <v>0.31000000000000011</v>
          </cell>
          <cell r="B32">
            <v>0.88</v>
          </cell>
          <cell r="C32">
            <v>0.38</v>
          </cell>
          <cell r="E32">
            <v>162</v>
          </cell>
          <cell r="F32">
            <v>378</v>
          </cell>
          <cell r="G32">
            <v>5.5</v>
          </cell>
        </row>
        <row r="33">
          <cell r="A33">
            <v>0.32000000000000012</v>
          </cell>
          <cell r="B33">
            <v>0.89</v>
          </cell>
          <cell r="C33">
            <v>0.39</v>
          </cell>
          <cell r="E33">
            <v>168</v>
          </cell>
          <cell r="F33">
            <v>392</v>
          </cell>
          <cell r="G33">
            <v>5.57</v>
          </cell>
        </row>
        <row r="34">
          <cell r="A34">
            <v>0.33000000000000013</v>
          </cell>
          <cell r="B34">
            <v>0.9</v>
          </cell>
          <cell r="C34">
            <v>0.4</v>
          </cell>
          <cell r="E34">
            <v>174</v>
          </cell>
          <cell r="F34">
            <v>406</v>
          </cell>
          <cell r="G34">
            <v>5.64</v>
          </cell>
        </row>
        <row r="35">
          <cell r="A35">
            <v>0.34000000000000014</v>
          </cell>
          <cell r="B35">
            <v>0.9</v>
          </cell>
          <cell r="C35">
            <v>0.4</v>
          </cell>
          <cell r="E35">
            <v>180</v>
          </cell>
          <cell r="F35">
            <v>420</v>
          </cell>
          <cell r="G35">
            <v>5.7</v>
          </cell>
        </row>
        <row r="36">
          <cell r="A36">
            <v>0.35000000000000014</v>
          </cell>
          <cell r="B36">
            <v>0.91</v>
          </cell>
          <cell r="C36">
            <v>0.41</v>
          </cell>
          <cell r="E36">
            <v>186</v>
          </cell>
          <cell r="F36">
            <v>434</v>
          </cell>
          <cell r="G36">
            <v>5.77</v>
          </cell>
        </row>
        <row r="37">
          <cell r="A37">
            <v>0.36000000000000015</v>
          </cell>
          <cell r="B37">
            <v>0.92</v>
          </cell>
          <cell r="C37">
            <v>0.41</v>
          </cell>
          <cell r="E37">
            <v>192</v>
          </cell>
          <cell r="F37">
            <v>448</v>
          </cell>
          <cell r="G37">
            <v>5.84</v>
          </cell>
        </row>
        <row r="38">
          <cell r="A38">
            <v>0.37000000000000016</v>
          </cell>
          <cell r="B38">
            <v>0.92</v>
          </cell>
          <cell r="C38">
            <v>0.42</v>
          </cell>
          <cell r="E38">
            <v>198</v>
          </cell>
          <cell r="F38">
            <v>462</v>
          </cell>
          <cell r="G38">
            <v>5.9</v>
          </cell>
        </row>
        <row r="39">
          <cell r="A39">
            <v>0.38000000000000017</v>
          </cell>
          <cell r="B39">
            <v>0.93</v>
          </cell>
          <cell r="C39">
            <v>0.43</v>
          </cell>
          <cell r="E39">
            <v>204</v>
          </cell>
          <cell r="F39">
            <v>476</v>
          </cell>
          <cell r="G39">
            <v>5.97</v>
          </cell>
        </row>
        <row r="40">
          <cell r="A40">
            <v>0.39000000000000018</v>
          </cell>
          <cell r="B40">
            <v>0.94</v>
          </cell>
          <cell r="C40">
            <v>0.43</v>
          </cell>
          <cell r="E40">
            <v>210</v>
          </cell>
          <cell r="F40">
            <v>490</v>
          </cell>
          <cell r="G40">
            <v>6.04</v>
          </cell>
        </row>
        <row r="41">
          <cell r="A41">
            <v>0.40000000000000019</v>
          </cell>
          <cell r="B41">
            <v>0.94</v>
          </cell>
          <cell r="C41">
            <v>0.44</v>
          </cell>
          <cell r="E41">
            <v>216</v>
          </cell>
          <cell r="F41">
            <v>504</v>
          </cell>
          <cell r="G41">
            <v>6.1</v>
          </cell>
        </row>
        <row r="42">
          <cell r="A42">
            <v>0.4100000000000002</v>
          </cell>
          <cell r="B42">
            <v>0.95</v>
          </cell>
          <cell r="C42">
            <v>0.45</v>
          </cell>
          <cell r="E42">
            <v>222</v>
          </cell>
          <cell r="F42">
            <v>518</v>
          </cell>
          <cell r="G42">
            <v>6.17</v>
          </cell>
        </row>
        <row r="43">
          <cell r="A43">
            <v>0.42000000000000021</v>
          </cell>
          <cell r="B43">
            <v>0.96</v>
          </cell>
          <cell r="C43">
            <v>0.45</v>
          </cell>
          <cell r="E43">
            <v>228</v>
          </cell>
          <cell r="F43">
            <v>532</v>
          </cell>
          <cell r="G43">
            <v>6.24</v>
          </cell>
        </row>
        <row r="44">
          <cell r="A44">
            <v>0.43000000000000022</v>
          </cell>
          <cell r="B44">
            <v>0.96</v>
          </cell>
          <cell r="C44">
            <v>0.46</v>
          </cell>
          <cell r="E44">
            <v>234</v>
          </cell>
          <cell r="F44">
            <v>546</v>
          </cell>
          <cell r="G44">
            <v>6.3</v>
          </cell>
        </row>
        <row r="45">
          <cell r="A45">
            <v>0.44000000000000022</v>
          </cell>
          <cell r="B45">
            <v>0.97</v>
          </cell>
          <cell r="C45">
            <v>0.46</v>
          </cell>
          <cell r="E45">
            <v>240</v>
          </cell>
          <cell r="F45">
            <v>560</v>
          </cell>
          <cell r="G45">
            <v>6.37</v>
          </cell>
        </row>
        <row r="46">
          <cell r="A46">
            <v>0.45000000000000023</v>
          </cell>
          <cell r="B46">
            <v>0.97</v>
          </cell>
          <cell r="C46">
            <v>0.47</v>
          </cell>
          <cell r="E46">
            <v>246</v>
          </cell>
          <cell r="F46">
            <v>574</v>
          </cell>
          <cell r="G46">
            <v>6.44</v>
          </cell>
        </row>
        <row r="47">
          <cell r="A47">
            <v>0.46000000000000024</v>
          </cell>
          <cell r="B47">
            <v>0.98</v>
          </cell>
          <cell r="C47">
            <v>0.48</v>
          </cell>
          <cell r="E47">
            <v>252</v>
          </cell>
          <cell r="F47">
            <v>588</v>
          </cell>
          <cell r="G47">
            <v>6.5</v>
          </cell>
        </row>
        <row r="48">
          <cell r="A48">
            <v>0.47000000000000025</v>
          </cell>
          <cell r="B48">
            <v>0.98</v>
          </cell>
          <cell r="C48">
            <v>0.48</v>
          </cell>
          <cell r="E48">
            <v>258</v>
          </cell>
          <cell r="F48">
            <v>602</v>
          </cell>
          <cell r="G48">
            <v>6.57</v>
          </cell>
        </row>
        <row r="49">
          <cell r="A49">
            <v>0.48000000000000026</v>
          </cell>
          <cell r="B49">
            <v>0.99</v>
          </cell>
          <cell r="C49">
            <v>0.49</v>
          </cell>
          <cell r="E49">
            <v>264</v>
          </cell>
          <cell r="F49">
            <v>616</v>
          </cell>
          <cell r="G49">
            <v>6.64</v>
          </cell>
        </row>
        <row r="50">
          <cell r="A50">
            <v>0.49000000000000027</v>
          </cell>
          <cell r="B50">
            <v>0.99</v>
          </cell>
          <cell r="C50">
            <v>0.49</v>
          </cell>
          <cell r="E50">
            <v>270</v>
          </cell>
          <cell r="F50">
            <v>630</v>
          </cell>
          <cell r="G50">
            <v>6.7</v>
          </cell>
        </row>
        <row r="51">
          <cell r="A51">
            <v>0.50000000000000022</v>
          </cell>
          <cell r="B51">
            <v>1</v>
          </cell>
          <cell r="C51">
            <v>0.5</v>
          </cell>
          <cell r="E51">
            <v>276</v>
          </cell>
          <cell r="F51">
            <v>644</v>
          </cell>
          <cell r="G51">
            <v>6.77</v>
          </cell>
        </row>
        <row r="52">
          <cell r="A52">
            <v>0.51000000000000023</v>
          </cell>
          <cell r="B52">
            <v>1</v>
          </cell>
          <cell r="C52">
            <v>0.51</v>
          </cell>
          <cell r="E52">
            <v>282</v>
          </cell>
          <cell r="F52">
            <v>658</v>
          </cell>
          <cell r="G52">
            <v>6.84</v>
          </cell>
        </row>
        <row r="53">
          <cell r="A53">
            <v>0.52000000000000024</v>
          </cell>
          <cell r="B53">
            <v>1.01</v>
          </cell>
          <cell r="C53">
            <v>0.51</v>
          </cell>
          <cell r="E53">
            <v>288</v>
          </cell>
          <cell r="F53">
            <v>672</v>
          </cell>
          <cell r="G53">
            <v>6.9</v>
          </cell>
        </row>
        <row r="54">
          <cell r="A54">
            <v>0.53000000000000025</v>
          </cell>
          <cell r="B54">
            <v>1.01</v>
          </cell>
          <cell r="C54">
            <v>0.52</v>
          </cell>
          <cell r="E54">
            <v>294</v>
          </cell>
          <cell r="F54">
            <v>686</v>
          </cell>
          <cell r="G54">
            <v>6.95</v>
          </cell>
        </row>
        <row r="55">
          <cell r="A55">
            <v>0.54000000000000026</v>
          </cell>
          <cell r="B55">
            <v>1.02</v>
          </cell>
          <cell r="C55">
            <v>0.52</v>
          </cell>
          <cell r="E55">
            <v>300</v>
          </cell>
          <cell r="F55">
            <v>700</v>
          </cell>
          <cell r="G55">
            <v>7</v>
          </cell>
        </row>
        <row r="56">
          <cell r="A56">
            <v>0.55000000000000027</v>
          </cell>
          <cell r="B56">
            <v>1.02</v>
          </cell>
          <cell r="C56">
            <v>0.53</v>
          </cell>
          <cell r="E56">
            <v>306</v>
          </cell>
          <cell r="F56">
            <v>714</v>
          </cell>
          <cell r="G56">
            <v>7.04</v>
          </cell>
        </row>
        <row r="57">
          <cell r="A57">
            <v>0.56000000000000028</v>
          </cell>
          <cell r="B57">
            <v>1.03</v>
          </cell>
          <cell r="C57">
            <v>0.53</v>
          </cell>
          <cell r="E57">
            <v>312</v>
          </cell>
          <cell r="F57">
            <v>728</v>
          </cell>
          <cell r="G57">
            <v>7.07</v>
          </cell>
        </row>
        <row r="58">
          <cell r="A58">
            <v>0.57000000000000028</v>
          </cell>
          <cell r="B58">
            <v>1.03</v>
          </cell>
          <cell r="C58">
            <v>0.54</v>
          </cell>
          <cell r="E58">
            <v>318</v>
          </cell>
          <cell r="F58">
            <v>742</v>
          </cell>
          <cell r="G58">
            <v>7.1</v>
          </cell>
        </row>
        <row r="59">
          <cell r="A59">
            <v>0.58000000000000029</v>
          </cell>
          <cell r="B59">
            <v>1.04</v>
          </cell>
          <cell r="C59">
            <v>0.55000000000000004</v>
          </cell>
          <cell r="E59">
            <v>324</v>
          </cell>
          <cell r="F59">
            <v>756</v>
          </cell>
          <cell r="G59">
            <v>7.12</v>
          </cell>
        </row>
        <row r="60">
          <cell r="A60">
            <v>0.5900000000000003</v>
          </cell>
          <cell r="B60">
            <v>1.04</v>
          </cell>
          <cell r="C60">
            <v>0.55000000000000004</v>
          </cell>
          <cell r="E60">
            <v>330</v>
          </cell>
          <cell r="F60">
            <v>770</v>
          </cell>
          <cell r="G60">
            <v>7.15</v>
          </cell>
        </row>
        <row r="61">
          <cell r="A61">
            <v>0.60000000000000031</v>
          </cell>
          <cell r="B61">
            <v>1.04</v>
          </cell>
          <cell r="C61">
            <v>0.56000000000000005</v>
          </cell>
          <cell r="E61">
            <v>336</v>
          </cell>
          <cell r="F61">
            <v>784</v>
          </cell>
          <cell r="G61">
            <v>7.18</v>
          </cell>
        </row>
        <row r="62">
          <cell r="A62">
            <v>0.61000000000000032</v>
          </cell>
          <cell r="B62">
            <v>1.05</v>
          </cell>
          <cell r="C62">
            <v>0.56000000000000005</v>
          </cell>
          <cell r="E62">
            <v>342</v>
          </cell>
          <cell r="F62">
            <v>798</v>
          </cell>
          <cell r="G62">
            <v>7.2</v>
          </cell>
        </row>
        <row r="63">
          <cell r="A63">
            <v>0.62000000000000033</v>
          </cell>
          <cell r="B63">
            <v>1.05</v>
          </cell>
          <cell r="C63">
            <v>0.56999999999999995</v>
          </cell>
          <cell r="E63">
            <v>348</v>
          </cell>
          <cell r="F63">
            <v>812</v>
          </cell>
          <cell r="G63">
            <v>7.28</v>
          </cell>
        </row>
        <row r="64">
          <cell r="A64">
            <v>0.63000000000000034</v>
          </cell>
          <cell r="B64">
            <v>1.06</v>
          </cell>
          <cell r="C64">
            <v>0.57999999999999996</v>
          </cell>
          <cell r="E64">
            <v>354</v>
          </cell>
          <cell r="F64">
            <v>826</v>
          </cell>
          <cell r="G64">
            <v>7.36</v>
          </cell>
        </row>
        <row r="65">
          <cell r="A65">
            <v>0.64000000000000035</v>
          </cell>
          <cell r="B65">
            <v>1.06</v>
          </cell>
          <cell r="C65">
            <v>0.57999999999999996</v>
          </cell>
          <cell r="E65">
            <v>360</v>
          </cell>
          <cell r="F65">
            <v>840</v>
          </cell>
          <cell r="G65">
            <v>7.44</v>
          </cell>
        </row>
        <row r="66">
          <cell r="A66">
            <v>0.65000000000000036</v>
          </cell>
          <cell r="B66">
            <v>1.06</v>
          </cell>
          <cell r="C66">
            <v>0.59</v>
          </cell>
          <cell r="E66">
            <v>366</v>
          </cell>
          <cell r="F66">
            <v>854</v>
          </cell>
          <cell r="G66">
            <v>7.52</v>
          </cell>
        </row>
        <row r="67">
          <cell r="A67">
            <v>0.66000000000000036</v>
          </cell>
          <cell r="B67">
            <v>1.07</v>
          </cell>
          <cell r="C67">
            <v>0.59</v>
          </cell>
          <cell r="E67">
            <v>372</v>
          </cell>
          <cell r="F67">
            <v>868</v>
          </cell>
          <cell r="G67">
            <v>7.6</v>
          </cell>
        </row>
        <row r="68">
          <cell r="A68">
            <v>0.67000000000000037</v>
          </cell>
          <cell r="B68">
            <v>1.07</v>
          </cell>
          <cell r="C68">
            <v>0.6</v>
          </cell>
          <cell r="E68">
            <v>378</v>
          </cell>
          <cell r="F68">
            <v>882</v>
          </cell>
          <cell r="G68">
            <v>7.68</v>
          </cell>
        </row>
        <row r="69">
          <cell r="A69">
            <v>0.68000000000000038</v>
          </cell>
          <cell r="B69">
            <v>1.08</v>
          </cell>
          <cell r="C69">
            <v>0.6</v>
          </cell>
          <cell r="E69">
            <v>384</v>
          </cell>
          <cell r="F69">
            <v>896</v>
          </cell>
          <cell r="G69">
            <v>7.74</v>
          </cell>
        </row>
        <row r="70">
          <cell r="A70">
            <v>0.69000000000000039</v>
          </cell>
          <cell r="B70">
            <v>1.08</v>
          </cell>
          <cell r="C70">
            <v>0.61</v>
          </cell>
          <cell r="E70">
            <v>390</v>
          </cell>
          <cell r="F70">
            <v>910</v>
          </cell>
          <cell r="G70">
            <v>7.8</v>
          </cell>
        </row>
        <row r="71">
          <cell r="A71">
            <v>0.7000000000000004</v>
          </cell>
          <cell r="B71">
            <v>1.08</v>
          </cell>
          <cell r="C71">
            <v>0.62</v>
          </cell>
          <cell r="E71">
            <v>396</v>
          </cell>
          <cell r="F71">
            <v>924</v>
          </cell>
          <cell r="G71">
            <v>7.86</v>
          </cell>
        </row>
        <row r="72">
          <cell r="A72">
            <v>0.71000000000000041</v>
          </cell>
          <cell r="B72">
            <v>1.08</v>
          </cell>
          <cell r="C72">
            <v>0.62</v>
          </cell>
          <cell r="E72">
            <v>402</v>
          </cell>
          <cell r="F72">
            <v>938</v>
          </cell>
          <cell r="G72">
            <v>7.9</v>
          </cell>
        </row>
        <row r="73">
          <cell r="A73">
            <v>0.72000000000000042</v>
          </cell>
          <cell r="B73">
            <v>1.0900000000000001</v>
          </cell>
          <cell r="C73">
            <v>0.63</v>
          </cell>
          <cell r="E73">
            <v>408</v>
          </cell>
          <cell r="F73">
            <v>952</v>
          </cell>
          <cell r="G73">
            <v>7.94</v>
          </cell>
        </row>
        <row r="74">
          <cell r="A74">
            <v>0.73000000000000043</v>
          </cell>
          <cell r="B74">
            <v>1.0900000000000001</v>
          </cell>
          <cell r="C74">
            <v>0.63</v>
          </cell>
          <cell r="E74">
            <v>414</v>
          </cell>
          <cell r="F74">
            <v>966</v>
          </cell>
          <cell r="G74">
            <v>7.98</v>
          </cell>
        </row>
        <row r="75">
          <cell r="A75">
            <v>0.74000000000000044</v>
          </cell>
          <cell r="B75">
            <v>1.0900000000000001</v>
          </cell>
          <cell r="C75">
            <v>0.64</v>
          </cell>
          <cell r="E75">
            <v>420</v>
          </cell>
          <cell r="F75">
            <v>980</v>
          </cell>
          <cell r="G75">
            <v>8.02</v>
          </cell>
        </row>
        <row r="76">
          <cell r="A76">
            <v>0.75000000000000044</v>
          </cell>
          <cell r="B76">
            <v>1.1000000000000001</v>
          </cell>
          <cell r="C76">
            <v>0.65</v>
          </cell>
          <cell r="E76">
            <v>426</v>
          </cell>
          <cell r="F76">
            <v>994</v>
          </cell>
          <cell r="G76">
            <v>8.06</v>
          </cell>
        </row>
        <row r="77">
          <cell r="A77">
            <v>0.76000000000000045</v>
          </cell>
          <cell r="B77">
            <v>1.1000000000000001</v>
          </cell>
          <cell r="C77">
            <v>0.65</v>
          </cell>
          <cell r="E77">
            <v>432</v>
          </cell>
          <cell r="F77">
            <v>1008</v>
          </cell>
          <cell r="G77">
            <v>8.1</v>
          </cell>
        </row>
        <row r="78">
          <cell r="A78">
            <v>0.77000000000000046</v>
          </cell>
          <cell r="B78">
            <v>1.1000000000000001</v>
          </cell>
          <cell r="C78">
            <v>0.66</v>
          </cell>
          <cell r="E78">
            <v>438</v>
          </cell>
          <cell r="F78">
            <v>1022</v>
          </cell>
          <cell r="G78">
            <v>8.14</v>
          </cell>
        </row>
        <row r="79">
          <cell r="A79">
            <v>0.78000000000000047</v>
          </cell>
          <cell r="B79">
            <v>1.1100000000000001</v>
          </cell>
          <cell r="C79">
            <v>0.66</v>
          </cell>
          <cell r="E79">
            <v>444</v>
          </cell>
          <cell r="F79">
            <v>1036</v>
          </cell>
          <cell r="G79">
            <v>8.18</v>
          </cell>
        </row>
        <row r="80">
          <cell r="A80">
            <v>0.79000000000000048</v>
          </cell>
          <cell r="B80">
            <v>1.1100000000000001</v>
          </cell>
          <cell r="C80">
            <v>0.67</v>
          </cell>
          <cell r="E80">
            <v>450</v>
          </cell>
          <cell r="F80">
            <v>1050</v>
          </cell>
          <cell r="G80">
            <v>8.2200000000000006</v>
          </cell>
        </row>
        <row r="81">
          <cell r="A81">
            <v>0.80000000000000049</v>
          </cell>
          <cell r="B81">
            <v>1.1100000000000001</v>
          </cell>
          <cell r="C81">
            <v>0.68</v>
          </cell>
          <cell r="E81">
            <v>456</v>
          </cell>
          <cell r="F81">
            <v>1064</v>
          </cell>
          <cell r="G81">
            <v>8.26</v>
          </cell>
        </row>
        <row r="82">
          <cell r="A82">
            <v>0.8100000000000005</v>
          </cell>
          <cell r="B82">
            <v>1.1100000000000001</v>
          </cell>
          <cell r="C82">
            <v>0.68</v>
          </cell>
          <cell r="E82">
            <v>462</v>
          </cell>
          <cell r="F82">
            <v>1078</v>
          </cell>
          <cell r="G82">
            <v>8.3000000000000007</v>
          </cell>
        </row>
        <row r="83">
          <cell r="A83">
            <v>0.82000000000000051</v>
          </cell>
          <cell r="B83">
            <v>1.1200000000000001</v>
          </cell>
          <cell r="C83">
            <v>0.69</v>
          </cell>
          <cell r="E83">
            <v>468</v>
          </cell>
          <cell r="F83">
            <v>1092</v>
          </cell>
          <cell r="G83">
            <v>8.34</v>
          </cell>
        </row>
        <row r="84">
          <cell r="A84">
            <v>0.83000000000000052</v>
          </cell>
          <cell r="B84">
            <v>1.1200000000000001</v>
          </cell>
          <cell r="C84">
            <v>0.7</v>
          </cell>
          <cell r="E84">
            <v>474</v>
          </cell>
          <cell r="F84">
            <v>1106</v>
          </cell>
          <cell r="G84">
            <v>8.3800000000000008</v>
          </cell>
        </row>
        <row r="85">
          <cell r="A85">
            <v>0.84000000000000052</v>
          </cell>
          <cell r="B85">
            <v>1.1200000000000001</v>
          </cell>
          <cell r="C85">
            <v>0.7</v>
          </cell>
          <cell r="E85">
            <v>480</v>
          </cell>
          <cell r="F85">
            <v>1120</v>
          </cell>
          <cell r="G85">
            <v>8.42</v>
          </cell>
        </row>
        <row r="86">
          <cell r="A86">
            <v>0.85000000000000053</v>
          </cell>
          <cell r="B86">
            <v>1.1200000000000001</v>
          </cell>
          <cell r="C86">
            <v>0.71</v>
          </cell>
          <cell r="E86">
            <v>486</v>
          </cell>
          <cell r="F86">
            <v>1134</v>
          </cell>
          <cell r="G86">
            <v>8.4600000000000009</v>
          </cell>
        </row>
        <row r="87">
          <cell r="A87">
            <v>0.86000000000000054</v>
          </cell>
          <cell r="B87">
            <v>1.1200000000000001</v>
          </cell>
          <cell r="C87">
            <v>0.72</v>
          </cell>
          <cell r="E87">
            <v>492</v>
          </cell>
          <cell r="F87">
            <v>1148</v>
          </cell>
          <cell r="G87">
            <v>8.5</v>
          </cell>
        </row>
        <row r="88">
          <cell r="A88">
            <v>0.87000000000000055</v>
          </cell>
          <cell r="B88">
            <v>1.1299999999999999</v>
          </cell>
          <cell r="C88">
            <v>0.72</v>
          </cell>
          <cell r="E88">
            <v>498</v>
          </cell>
          <cell r="F88">
            <v>1162</v>
          </cell>
          <cell r="G88">
            <v>8.5299999999999994</v>
          </cell>
        </row>
        <row r="89">
          <cell r="A89">
            <v>0.88000000000000056</v>
          </cell>
          <cell r="B89">
            <v>1.1299999999999999</v>
          </cell>
          <cell r="C89">
            <v>0.73</v>
          </cell>
        </row>
        <row r="90">
          <cell r="A90">
            <v>0.89000000000000057</v>
          </cell>
          <cell r="B90">
            <v>1.1299999999999999</v>
          </cell>
          <cell r="C90">
            <v>0.74</v>
          </cell>
        </row>
        <row r="91">
          <cell r="A91">
            <v>0.90000000000000058</v>
          </cell>
          <cell r="B91">
            <v>1.1299999999999999</v>
          </cell>
          <cell r="C91">
            <v>0.74</v>
          </cell>
        </row>
        <row r="92">
          <cell r="A92">
            <v>0.91000000000000059</v>
          </cell>
          <cell r="B92">
            <v>1.1299999999999999</v>
          </cell>
          <cell r="C92">
            <v>0.75</v>
          </cell>
        </row>
        <row r="93">
          <cell r="A93">
            <v>0.9200000000000006</v>
          </cell>
          <cell r="B93">
            <v>1.1299999999999999</v>
          </cell>
          <cell r="C93">
            <v>0.76</v>
          </cell>
        </row>
        <row r="94">
          <cell r="A94">
            <v>0.9300000000000006</v>
          </cell>
          <cell r="B94">
            <v>1.1299999999999999</v>
          </cell>
          <cell r="C94">
            <v>0.76</v>
          </cell>
        </row>
        <row r="95">
          <cell r="A95">
            <v>0.94000000000000061</v>
          </cell>
          <cell r="B95">
            <v>1.1399999999999999</v>
          </cell>
          <cell r="C95">
            <v>0.77</v>
          </cell>
        </row>
        <row r="96">
          <cell r="A96">
            <v>0.95000000000000062</v>
          </cell>
          <cell r="B96">
            <v>1.1399999999999999</v>
          </cell>
          <cell r="C96">
            <v>0.78</v>
          </cell>
        </row>
        <row r="97">
          <cell r="A97">
            <v>0.96000000000000063</v>
          </cell>
          <cell r="B97">
            <v>1.1399999999999999</v>
          </cell>
          <cell r="C97">
            <v>0.79</v>
          </cell>
        </row>
        <row r="98">
          <cell r="A98">
            <v>0.97000000000000064</v>
          </cell>
          <cell r="B98">
            <v>1.1399999999999999</v>
          </cell>
          <cell r="C98">
            <v>0.79</v>
          </cell>
        </row>
        <row r="99">
          <cell r="A99">
            <v>0.98000000000000065</v>
          </cell>
          <cell r="B99">
            <v>1.1399999999999999</v>
          </cell>
          <cell r="C99">
            <v>0.8</v>
          </cell>
        </row>
        <row r="100">
          <cell r="A100">
            <v>0.99000000000000066</v>
          </cell>
          <cell r="B100">
            <v>1.1399999999999999</v>
          </cell>
          <cell r="C100">
            <v>0.81</v>
          </cell>
        </row>
        <row r="101">
          <cell r="A101">
            <v>1.0000000000000007</v>
          </cell>
          <cell r="B101">
            <v>1.1399999999999999</v>
          </cell>
          <cell r="C101">
            <v>0.82</v>
          </cell>
        </row>
        <row r="102">
          <cell r="A102">
            <v>1.0100000000000007</v>
          </cell>
          <cell r="B102">
            <v>1.1399999999999999</v>
          </cell>
          <cell r="C102">
            <v>0.83</v>
          </cell>
        </row>
        <row r="103">
          <cell r="A103">
            <v>1.0200000000000007</v>
          </cell>
          <cell r="B103">
            <v>1.1399999999999999</v>
          </cell>
          <cell r="C103">
            <v>0.84</v>
          </cell>
        </row>
        <row r="104">
          <cell r="A104">
            <v>1.0300000000000007</v>
          </cell>
          <cell r="B104">
            <v>1.1399999999999999</v>
          </cell>
          <cell r="C104">
            <v>0.85</v>
          </cell>
        </row>
        <row r="105">
          <cell r="A105">
            <v>1.0400000000000007</v>
          </cell>
          <cell r="B105">
            <v>1.1299999999999999</v>
          </cell>
          <cell r="C105">
            <v>0.86</v>
          </cell>
        </row>
        <row r="106">
          <cell r="A106">
            <v>1.0500000000000007</v>
          </cell>
          <cell r="B106">
            <v>1.1299999999999999</v>
          </cell>
          <cell r="C106">
            <v>0.88</v>
          </cell>
        </row>
        <row r="107">
          <cell r="A107">
            <v>1.0600000000000007</v>
          </cell>
          <cell r="B107">
            <v>1.1299999999999999</v>
          </cell>
          <cell r="C107">
            <v>0.89</v>
          </cell>
        </row>
        <row r="108">
          <cell r="A108">
            <v>1.0700000000000007</v>
          </cell>
          <cell r="B108">
            <v>1.1100000000000001</v>
          </cell>
          <cell r="C108">
            <v>0.92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ed"/>
      <sheetName val="BOQ"/>
      <sheetName val="Schedule F"/>
      <sheetName val="Major qty"/>
      <sheetName val="General Analysis"/>
      <sheetName val="Inputs"/>
      <sheetName val="RA"/>
      <sheetName val="Piling"/>
      <sheetName val="Yard"/>
      <sheetName val="EB Charges"/>
      <sheetName val="Finance"/>
    </sheetNames>
    <sheetDataSet>
      <sheetData sheetId="0" refreshError="1"/>
      <sheetData sheetId="1" refreshError="1"/>
      <sheetData sheetId="2" refreshError="1"/>
      <sheetData sheetId="3" refreshError="1"/>
      <sheetData sheetId="4" refreshError="1">
        <row r="49">
          <cell r="M49">
            <v>120.22728666666669</v>
          </cell>
          <cell r="AC49">
            <v>42.094924666666671</v>
          </cell>
        </row>
        <row r="240">
          <cell r="G240">
            <v>385.77169408514379</v>
          </cell>
        </row>
        <row r="250">
          <cell r="L250">
            <v>14.759360000000003</v>
          </cell>
        </row>
      </sheetData>
      <sheetData sheetId="5" refreshError="1">
        <row r="15">
          <cell r="D15">
            <v>70000</v>
          </cell>
        </row>
        <row r="16">
          <cell r="D16">
            <v>0.6</v>
          </cell>
        </row>
      </sheetData>
      <sheetData sheetId="6" refreshError="1"/>
      <sheetData sheetId="7" refreshError="1"/>
      <sheetData sheetId="8" refreshError="1"/>
      <sheetData sheetId="9" refreshError="1"/>
      <sheetData sheetId="1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7">
          <cell r="P27">
            <v>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boq"/>
      <sheetName val="IDCCALHYD-GOO"/>
      <sheetName val="Indices"/>
      <sheetName val="13-Progress Curve"/>
      <sheetName val="Dom"/>
      <sheetName val="Bed Class"/>
      <sheetName val="Cd"/>
      <sheetName val="COST"/>
      <sheetName val="PUR"/>
      <sheetName val="VKFdn 420 (2)"/>
      <sheetName val="banilad"/>
      <sheetName val="Mactan"/>
      <sheetName val="Mandaue"/>
      <sheetName val="NLD - Assum"/>
      <sheetName val="Capex-fixed"/>
      <sheetName val="Basic Rates"/>
      <sheetName val="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Code"/>
      <sheetName val="Khalifa Parkf"/>
      <sheetName val="인원계획"/>
      <sheetName val="Basis"/>
      <sheetName val="Amortissement de prêt"/>
      <sheetName val="Operating charges_Odour control"/>
      <sheetName val="Addl.40"/>
      <sheetName val="Input"/>
      <sheetName val="Administrative_Prices1"/>
      <sheetName val="BM_Al"/>
      <sheetName val="CDB"/>
      <sheetName val="Labour"/>
      <sheetName val="Materials"/>
      <sheetName val="Equipments"/>
      <sheetName val="Load_Details(B2)4"/>
      <sheetName val="Khalifa_Parkf"/>
      <sheetName val="C3"/>
      <sheetName val="Cat A Change Control"/>
      <sheetName val="FINOLEX"/>
      <sheetName val="FITZ MORT 94"/>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NNECT"/>
      <sheetName val="PRODUCTION DATA"/>
      <sheetName val="CO FORMS"/>
      <sheetName val="INV COST"/>
      <sheetName val="MATERIAL AC"/>
      <sheetName val="FOR VARIANCE CALC."/>
      <sheetName val="TB"/>
      <sheetName val="SCRAP"/>
      <sheetName val="VARIANCE SUMMARY"/>
      <sheetName val="ProjectInfo"/>
      <sheetName val="OLS_1.6T"/>
      <sheetName val="BS"/>
      <sheetName val="DOT PRODUCTION"/>
      <sheetName val="INTEREST"/>
      <sheetName val="EXP-BUSINESSPLAN"/>
      <sheetName val="Variables"/>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_Str"/>
      <sheetName val="Pil"/>
      <sheetName val="ROB-1"/>
      <sheetName val="ROB-2"/>
      <sheetName val="nala"/>
      <sheetName val="flyover"/>
      <sheetName val="Major Quantities"/>
      <sheetName val="RA"/>
      <sheetName val="Batching&amp;Pil POL"/>
      <sheetName val="Sheet1"/>
      <sheetName val="Steel Piling_POL"/>
      <sheetName val="EB Charges"/>
      <sheetName val="Road No 1"/>
      <sheetName val="Road No 2"/>
      <sheetName val="Road Work"/>
      <sheetName val="Machinary_Road Work"/>
      <sheetName val="Sheet2"/>
    </sheetNames>
    <sheetDataSet>
      <sheetData sheetId="0" refreshError="1"/>
      <sheetData sheetId="1" refreshError="1">
        <row r="8">
          <cell r="F8">
            <v>7</v>
          </cell>
        </row>
        <row r="59">
          <cell r="H59">
            <v>2990.1983075135549</v>
          </cell>
        </row>
        <row r="72">
          <cell r="H72">
            <v>338.41143179674873</v>
          </cell>
        </row>
        <row r="87">
          <cell r="H87">
            <v>213.38023348633396</v>
          </cell>
        </row>
      </sheetData>
      <sheetData sheetId="2" refreshError="1"/>
      <sheetData sheetId="3" refreshError="1"/>
      <sheetData sheetId="4" refreshError="1"/>
      <sheetData sheetId="5" refreshError="1"/>
      <sheetData sheetId="6" refreshError="1"/>
      <sheetData sheetId="7" refreshError="1"/>
      <sheetData sheetId="8" refreshError="1">
        <row r="17">
          <cell r="M17">
            <v>77.33937135375001</v>
          </cell>
        </row>
        <row r="161">
          <cell r="C161">
            <v>652.27230478525098</v>
          </cell>
        </row>
        <row r="181">
          <cell r="N181">
            <v>1912.0548213588784</v>
          </cell>
        </row>
      </sheetData>
      <sheetData sheetId="9" refreshError="1"/>
      <sheetData sheetId="10" refreshError="1">
        <row r="8">
          <cell r="O8">
            <v>81.515009983588143</v>
          </cell>
        </row>
      </sheetData>
      <sheetData sheetId="11" refreshError="1"/>
      <sheetData sheetId="12" refreshError="1"/>
      <sheetData sheetId="13" refreshError="1"/>
      <sheetData sheetId="14" refreshError="1"/>
      <sheetData sheetId="15" refreshError="1">
        <row r="7">
          <cell r="K7">
            <v>976</v>
          </cell>
        </row>
        <row r="47">
          <cell r="K47">
            <v>419</v>
          </cell>
        </row>
        <row r="98">
          <cell r="K98">
            <v>2200</v>
          </cell>
        </row>
      </sheetData>
      <sheetData sheetId="1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user charges"/>
      <sheetName val="P&amp;E"/>
      <sheetName val="BASIC"/>
      <sheetName val="ANALYSIS"/>
      <sheetName val="BOQ"/>
      <sheetName val="Material"/>
      <sheetName val="Machinary_Road Work"/>
      <sheetName val="Batching&amp;Pil POL"/>
      <sheetName val="Pil"/>
      <sheetName val="Steel Piling_PO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FF"/>
      <sheetName val="P&amp;L"/>
      <sheetName val="PrdQty"/>
      <sheetName val="PrdVal"/>
      <sheetName val="Basic"/>
      <sheetName val="Rate Analy."/>
      <sheetName val="Agg"/>
      <sheetName val="Agg (2)"/>
      <sheetName val="PMRL ind"/>
      <sheetName val="Sheet1"/>
      <sheetName val="Abs PMRL"/>
      <sheetName val="Mach."/>
      <sheetName val="Eqpdata"/>
      <sheetName val="Materials"/>
      <sheetName val="mat"/>
      <sheetName val="lab"/>
      <sheetName val="fol"/>
      <sheetName val="Spare"/>
      <sheetName val="BATA"/>
      <sheetName val="NHC"/>
      <sheetName val="Hire"/>
      <sheetName val="Sub"/>
      <sheetName val="Shut"/>
      <sheetName val="OH"/>
      <sheetName val="org"/>
      <sheetName val="S3SEPT98"/>
      <sheetName val="FORM7"/>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ow r="46">
          <cell r="B46" t="str">
            <v>Diesel</v>
          </cell>
        </row>
        <row r="87">
          <cell r="B87" t="str">
            <v>Lubricants</v>
          </cell>
        </row>
        <row r="292">
          <cell r="B292" t="str">
            <v>BT 80/100</v>
          </cell>
        </row>
        <row r="579">
          <cell r="B579" t="str">
            <v>150mm pipe</v>
          </cell>
        </row>
        <row r="620">
          <cell r="B620" t="str">
            <v>600 mm pipe</v>
          </cell>
        </row>
        <row r="702">
          <cell r="B702" t="str">
            <v>HYSD</v>
          </cell>
        </row>
      </sheetData>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macros"/>
      <sheetName val="DSLP"/>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train"/>
      <sheetName val="BTB"/>
      <sheetName val="cf"/>
      <sheetName val="orders"/>
      <sheetName val="Form-C4"/>
      <sheetName val="banilad"/>
      <sheetName val="Mactan"/>
      <sheetName val="Mandaue"/>
      <sheetName val="Purlin(7m)"/>
      <sheetName val="dBase"/>
      <sheetName val="Sheet5"/>
      <sheetName val="Key Assumptions"/>
      <sheetName val="Transfer"/>
      <sheetName val="S4"/>
      <sheetName val="wordsdata"/>
      <sheetName val="Assumptions"/>
      <sheetName val="analysis"/>
      <sheetName val="Intro"/>
      <sheetName val="PACK (B)"/>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Data"/>
      <sheetName val="s"/>
      <sheetName val="4 Annex 1 Basic rate"/>
      <sheetName val="water prop."/>
      <sheetName val="SITE OVERHEADS"/>
      <sheetName val="Load Details-220kV"/>
      <sheetName val="Bongaon"/>
      <sheetName val="Jeerat"/>
      <sheetName val="NJP"/>
      <sheetName val="Major Br. Statement"/>
      <sheetName val="ASSAm Gua PBC"/>
      <sheetName val="Khalifa Parkf"/>
      <sheetName val="M+MC"/>
      <sheetName val="Load Details(B2)"/>
      <sheetName val="doq"/>
      <sheetName val="horizontal"/>
      <sheetName val="Preliminary expences"/>
      <sheetName val="Survey"/>
      <sheetName val="LAND"/>
      <sheetName val="uti"/>
      <sheetName val="FORMATION"/>
      <sheetName val="E.work "/>
      <sheetName val="SUMMERY 1 (3)"/>
      <sheetName val="EW QTy "/>
      <sheetName val="Side Drain ra "/>
      <sheetName val="side drain sketch  &amp; RA"/>
      <sheetName val="Index 2"/>
      <sheetName val="Walling "/>
      <sheetName val="Walling ra  "/>
      <sheetName val="SKETCH ( WALL ) &amp; R A"/>
      <sheetName val="PWAY"/>
      <sheetName val="Rails &amp; Fastening"/>
      <sheetName val="Sheet10"/>
      <sheetName val="Sleepers &amp; Fastening"/>
      <sheetName val="Points &amp; Crossings"/>
      <sheetName val="SUMMERY 1 (2)"/>
      <sheetName val="qty summary"/>
      <sheetName val="Civil Boq"/>
      <sheetName val="JCR TOP(ITEM)-KTRP"/>
      <sheetName val="Material "/>
      <sheetName val="BS1"/>
      <sheetName val="Construction"/>
      <sheetName val="Risk Assessment"/>
      <sheetName val="ecc_res"/>
      <sheetName val="LEGEND"/>
      <sheetName val="SPT vs PHI"/>
      <sheetName val="STN WISE EMR"/>
      <sheetName val="Form_A"/>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Key_Assumptions"/>
      <sheetName val="PACK_(B)"/>
      <sheetName val="Str_Dsgn"/>
      <sheetName val="Ten_Cap"/>
      <sheetName val="Wind_17_5m"/>
      <sheetName val="Fdn_Loads"/>
      <sheetName val="Fdn_Dsgn_Y_(3_3m)"/>
      <sheetName val="1_Y_(3_3m)"/>
      <sheetName val="Fdn_Dsgn_X_(3_3m)"/>
      <sheetName val="1_X_(3_3m)"/>
      <sheetName val="ASSAm_Gua_PBC"/>
      <sheetName val="Load_Details-220kV"/>
      <sheetName val="SITE_OVERHEADS"/>
      <sheetName val="water_prop_"/>
      <sheetName val="Khalifa_Parkf"/>
      <sheetName val="SPT_vs_PHI"/>
      <sheetName val="_Information"/>
      <sheetName val="_DDList"/>
      <sheetName val="_UOM"/>
    </sheetNames>
    <sheetDataSet>
      <sheetData sheetId="0" refreshError="1">
        <row r="1">
          <cell r="A1" t="str">
            <v>ORISSA State Electricity Board, - GRIDCO</v>
          </cell>
        </row>
        <row r="2">
          <cell r="A2" t="str">
            <v>220 / 132kV S/S CONTROL ROOM BUILDING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ORISSA State Electricity Board, - GRIDCO</v>
          </cell>
        </row>
      </sheetData>
      <sheetData sheetId="17">
        <row r="1">
          <cell r="A1" t="str">
            <v>ORISSA State Electricity Board, - GRIDCO</v>
          </cell>
        </row>
      </sheetData>
      <sheetData sheetId="18">
        <row r="1">
          <cell r="A1" t="str">
            <v>ORISSA State Electricity Board, - GRIDCO</v>
          </cell>
        </row>
      </sheetData>
      <sheetData sheetId="19">
        <row r="1">
          <cell r="A1" t="str">
            <v>ORISSA State Electricity Board, - GRIDCO</v>
          </cell>
        </row>
      </sheetData>
      <sheetData sheetId="20">
        <row r="1">
          <cell r="A1" t="str">
            <v>ORISSA State Electricity Board, - GRIDCO</v>
          </cell>
        </row>
      </sheetData>
      <sheetData sheetId="21">
        <row r="1">
          <cell r="A1" t="str">
            <v>ORISSA State Electricity Board, - GRIDCO</v>
          </cell>
        </row>
      </sheetData>
      <sheetData sheetId="22">
        <row r="1">
          <cell r="A1" t="str">
            <v>ORISSA State Electricity Board, - GRIDCO</v>
          </cell>
        </row>
      </sheetData>
      <sheetData sheetId="23">
        <row r="1">
          <cell r="A1" t="str">
            <v>ORISSA State Electricity Board, - GRIDCO</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
          <cell r="A1" t="str">
            <v>ORISSA State Electricity Board, - GRIDCO</v>
          </cell>
        </row>
      </sheetData>
      <sheetData sheetId="40" refreshError="1"/>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NNEXURE-A"/>
      <sheetName val="ANNEXURE-B"/>
      <sheetName val="ANNEXURE-C"/>
      <sheetName val="ANNEXURE-D"/>
      <sheetName val="ANNEXURE-E"/>
      <sheetName val="ANNEXURE-F"/>
      <sheetName val="ANNEXURE-G"/>
      <sheetName val="ANNEXURE-H"/>
      <sheetName val="ANNEXURE-I"/>
      <sheetName val="ANNEXURE-J"/>
      <sheetName val="rate analysis"/>
      <sheetName val="basic rate"/>
      <sheetName val="p&amp;m analysis"/>
      <sheetName val="Wordsdata"/>
      <sheetName val="rate_analysis"/>
      <sheetName val="basic_rate"/>
      <sheetName val="p&amp;m_analysis"/>
      <sheetName val="TABLES"/>
      <sheetName val="ETC Plant Cost"/>
      <sheetName val="Timesheet"/>
      <sheetName val="A.O.R r1Str"/>
      <sheetName val="A.O.R r1"/>
      <sheetName val="A.O.R (2)"/>
      <sheetName val="DETAILED  BOQ"/>
      <sheetName val="Admin"/>
      <sheetName val="SPT vs PHI"/>
      <sheetName val="ANAL"/>
      <sheetName val="Intro"/>
    </sheetNames>
    <sheetDataSet>
      <sheetData sheetId="0"/>
      <sheetData sheetId="1" refreshError="1">
        <row r="1">
          <cell r="A1" t="str">
            <v>CONSTRUCTION OF 400/220kV BAHADURGARH SUBSTATION(NEW)ASSOCIATED WITH SYSTEM STRENGTHENING SCHEME FOR NORTHERN REGION(PACKAGE-B)</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pur"/>
    </sheetNames>
    <sheetDataSet>
      <sheetData sheetId="0"/>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Criteria"/>
      <sheetName val="PHSB"/>
      <sheetName val="Gen Info"/>
      <sheetName val="DETAILED  BOQ"/>
      <sheetName val="DATA"/>
    </sheetNames>
    <sheetDataSet>
      <sheetData sheetId="0">
        <row r="36">
          <cell r="G36">
            <v>23473806</v>
          </cell>
        </row>
      </sheetData>
      <sheetData sheetId="1">
        <row r="35">
          <cell r="G35">
            <v>1814771713.3702559</v>
          </cell>
        </row>
      </sheetData>
      <sheetData sheetId="2" refreshError="1">
        <row r="23">
          <cell r="G23">
            <v>631367637.5</v>
          </cell>
        </row>
        <row r="36">
          <cell r="G36">
            <v>23473806</v>
          </cell>
        </row>
      </sheetData>
      <sheetData sheetId="3" refreshError="1">
        <row r="24">
          <cell r="G24">
            <v>604673119</v>
          </cell>
        </row>
        <row r="35">
          <cell r="G35">
            <v>1814771713.3702559</v>
          </cell>
        </row>
      </sheetData>
      <sheetData sheetId="4" refreshError="1">
        <row r="23">
          <cell r="G23">
            <v>631367637.5</v>
          </cell>
        </row>
      </sheetData>
      <sheetData sheetId="5" refreshError="1">
        <row r="22">
          <cell r="G22">
            <v>0</v>
          </cell>
        </row>
        <row r="24">
          <cell r="G24">
            <v>604673119</v>
          </cell>
        </row>
      </sheetData>
      <sheetData sheetId="6" refreshError="1">
        <row r="25">
          <cell r="G25">
            <v>0</v>
          </cell>
        </row>
      </sheetData>
      <sheetData sheetId="7" refreshError="1">
        <row r="22">
          <cell r="G22">
            <v>0</v>
          </cell>
        </row>
      </sheetData>
      <sheetData sheetId="8" refreshError="1">
        <row r="40">
          <cell r="H40">
            <v>0</v>
          </cell>
        </row>
        <row r="49">
          <cell r="G49">
            <v>0</v>
          </cell>
        </row>
      </sheetData>
      <sheetData sheetId="9" refreshError="1">
        <row r="31">
          <cell r="G31">
            <v>306277326.61000001</v>
          </cell>
        </row>
        <row r="48">
          <cell r="G48">
            <v>0</v>
          </cell>
        </row>
      </sheetData>
      <sheetData sheetId="10" refreshError="1">
        <row r="32">
          <cell r="G32">
            <v>69836191</v>
          </cell>
        </row>
        <row r="40">
          <cell r="H40">
            <v>0</v>
          </cell>
        </row>
      </sheetData>
      <sheetData sheetId="11" refreshError="1">
        <row r="31">
          <cell r="G31">
            <v>306277326.61000001</v>
          </cell>
        </row>
      </sheetData>
      <sheetData sheetId="12" refreshError="1">
        <row r="20">
          <cell r="G20">
            <v>0</v>
          </cell>
        </row>
        <row r="32">
          <cell r="G32">
            <v>69836191</v>
          </cell>
        </row>
      </sheetData>
      <sheetData sheetId="13" refreshError="1">
        <row r="12">
          <cell r="G12">
            <v>0</v>
          </cell>
        </row>
        <row r="54">
          <cell r="G54">
            <v>273247577.66600001</v>
          </cell>
        </row>
      </sheetData>
      <sheetData sheetId="14" refreshError="1">
        <row r="20">
          <cell r="G20">
            <v>0</v>
          </cell>
        </row>
      </sheetData>
      <sheetData sheetId="15" refreshError="1">
        <row r="12">
          <cell r="G12">
            <v>0</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20 11  BS "/>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R2"/>
      <sheetName val="BHIWANI LINE"/>
      <sheetName val="DETAILED  BOQ"/>
      <sheetName val="PUR"/>
      <sheetName val="Format - 4"/>
      <sheetName val="Schedule_3_Mandatory_"/>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CLAY"/>
      <sheetName val="backdata2"/>
      <sheetName val="DMatCost"/>
      <sheetName val="gen"/>
      <sheetName val="CCTV_EST1"/>
      <sheetName val="_AT_1_220 "/>
      <sheetName val="_BC_220"/>
      <sheetName val="purpose&amp;input"/>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dpc cost"/>
      <sheetName val="SUMMERY"/>
      <sheetName val="Config"/>
      <sheetName val="Abbreviation"/>
      <sheetName val="H2SO4"/>
      <sheetName val="TRAD"/>
      <sheetName val="hydraulical model"/>
      <sheetName val="Planned"/>
      <sheetName val="Droplists"/>
      <sheetName val="Addition Samples Testing"/>
      <sheetName val="Load Details(B1)"/>
      <sheetName val="Sheet 1"/>
      <sheetName val="CAT_5"/>
      <sheetName val="Ratios"/>
      <sheetName val="Code"/>
      <sheetName val="Razevig-2"/>
      <sheetName val="LP"/>
      <sheetName val="Basis"/>
      <sheetName val="Sum"/>
      <sheetName val="data(R.C.Puram)"/>
      <sheetName val="_Information"/>
      <sheetName val="_DDList"/>
      <sheetName val="_UOM"/>
      <sheetName val="Sheet4"/>
      <sheetName val="Quantities"/>
      <sheetName val="9618UH"/>
      <sheetName val="explanation "/>
      <sheetName val="QFC"/>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hoto"/>
      <sheetName val="INDEX"/>
      <sheetName val="Cost Abstract"/>
      <sheetName val="Annex to Abstract"/>
      <sheetName val="Brief Des&amp;Area Cal"/>
      <sheetName val="Pie Chart"/>
      <sheetName val="Tentative Struc"/>
      <sheetName val="Assumptions"/>
      <sheetName val="Breakup OH"/>
      <sheetName val="Rate Analysis"/>
      <sheetName val="civil boq-summary"/>
      <sheetName val="civil boq"/>
      <sheetName val="Serv-Summary"/>
      <sheetName val="DG SEt"/>
      <sheetName val="Elevator"/>
      <sheetName val="Fire fighting"/>
      <sheetName val="Pump &amp; Allied"/>
      <sheetName val="Ventilation"/>
      <sheetName val="HVAC&amp;BMS"/>
      <sheetName val="Electri no cctv"/>
      <sheetName val="Plumbing"/>
      <sheetName val="Project cost Abstract"/>
      <sheetName val="Annex to Cost Abstract"/>
      <sheetName val="Constrution Schedule"/>
      <sheetName val="Abstract-Major quan"/>
      <sheetName val="Major Quantities"/>
      <sheetName val="BP"/>
      <sheetName val="Operation Cost Summary"/>
      <sheetName val="RMC Calculations"/>
      <sheetName val="P&amp;M"/>
      <sheetName val="P&amp;M Calculations"/>
      <sheetName val="Shutering"/>
      <sheetName val="Shuttering"/>
      <sheetName val="Org Chart"/>
      <sheetName val="Cashflow"/>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PMC"/>
      <sheetName val="work plan"/>
      <sheetName val="work plan graph"/>
      <sheetName val="Mobilisation Advance Interest"/>
      <sheetName val="INPUT"/>
      <sheetName val="3"/>
      <sheetName val="FORM7"/>
      <sheetName val="R2"/>
      <sheetName val="TBAL9697 -group wise  sdpl"/>
      <sheetName val="procurement"/>
      <sheetName val="Indices"/>
      <sheetName val="Category A - No Material"/>
      <sheetName val="Category B - Major Works"/>
      <sheetName val="Category C - Minor Works"/>
      <sheetName val="RA-markate"/>
      <sheetName val="BM"/>
      <sheetName val="Data"/>
      <sheetName val="SITE OVERHEADS"/>
      <sheetName val="factors"/>
      <sheetName val="Precalculation"/>
      <sheetName val="INPUT SHEET"/>
      <sheetName val="DSL-S"/>
      <sheetName val="LA- lookups"/>
      <sheetName val="Other assumptions"/>
      <sheetName val="Staff Acco."/>
      <sheetName val="LOCAL RATES"/>
      <sheetName val="Design"/>
      <sheetName val="C-1"/>
      <sheetName val="C-10"/>
      <sheetName val="C-11"/>
      <sheetName val="C-12"/>
      <sheetName val="C-2"/>
      <sheetName val="C-3"/>
      <sheetName val="C-4"/>
      <sheetName val="C-5"/>
      <sheetName val="C-5A"/>
      <sheetName val="C-6"/>
      <sheetName val="C-6A"/>
      <sheetName val="C-7"/>
      <sheetName val="C-8"/>
      <sheetName val="C-9"/>
      <sheetName val="Abstruct total"/>
      <sheetName val="C &amp; G RHS"/>
      <sheetName val="#REF"/>
      <sheetName val="ANAL"/>
      <sheetName val="PNM Justi"/>
      <sheetName val="Bar"/>
      <sheetName val="Sheet1"/>
      <sheetName val="Cover_Photo"/>
      <sheetName val="Cost_Abstract"/>
      <sheetName val="Annex_to_Abstract"/>
      <sheetName val="Brief_Des&amp;Area_Cal"/>
      <sheetName val="Pie_Chart"/>
      <sheetName val="Tentative_Struc"/>
      <sheetName val="Breakup_OH"/>
      <sheetName val="Rate_Analysis"/>
      <sheetName val="civil_boq-summary"/>
      <sheetName val="civil_boq"/>
      <sheetName val="DG_SEt"/>
      <sheetName val="Fire_fighting"/>
      <sheetName val="Pump_&amp;_Allied"/>
      <sheetName val="Electri_no_cctv"/>
      <sheetName val="Project_cost_Abstract"/>
      <sheetName val="Annex_to_Cost_Abstract"/>
      <sheetName val="Constrution_Schedule"/>
      <sheetName val="Abstract-Major_quan"/>
      <sheetName val="Major_Quantities"/>
      <sheetName val="Operation_Cost_Summary"/>
      <sheetName val="RMC_Calculations"/>
      <sheetName val="P&amp;M_Calculations"/>
      <sheetName val="Org_Chart"/>
      <sheetName val="Cash_flow_Notes"/>
      <sheetName val="Cashflow_Graph"/>
      <sheetName val="Schedule_1"/>
      <sheetName val="_Schedule_2"/>
      <sheetName val="Schedule_3"/>
      <sheetName val="Schedule_4"/>
      <sheetName val="Schedule_5"/>
      <sheetName val="Schedule_6"/>
      <sheetName val="Schedule_7"/>
      <sheetName val="Schedule_8"/>
      <sheetName val="Consultant_Fee"/>
      <sheetName val="work_plan"/>
      <sheetName val="work_plan_graph"/>
      <sheetName val="Mobilisation_Advance_Interest"/>
      <sheetName val="DETAILED  BOQ"/>
      <sheetName val="Scheme Area Details_Block__ C2"/>
      <sheetName val="New33KVSS_E3"/>
      <sheetName val="Prop aug of Ex 33KVSS_E3a"/>
      <sheetName val="Cover_Photo1"/>
      <sheetName val="Cost_Abstract1"/>
      <sheetName val="Annex_to_Abstract1"/>
      <sheetName val="Brief_Des&amp;Area_Cal1"/>
      <sheetName val="Pie_Chart1"/>
      <sheetName val="Tentative_Struc1"/>
      <sheetName val="Breakup_OH1"/>
      <sheetName val="Rate_Analysis1"/>
      <sheetName val="civil_boq-summary1"/>
      <sheetName val="civil_boq1"/>
      <sheetName val="DG_SEt1"/>
      <sheetName val="Fire_fighting1"/>
      <sheetName val="Pump_&amp;_Allied1"/>
      <sheetName val="Electri_no_cctv1"/>
      <sheetName val="Project_cost_Abstract1"/>
      <sheetName val="Annex_to_Cost_Abstract1"/>
      <sheetName val="Constrution_Schedule1"/>
      <sheetName val="Abstract-Major_quan1"/>
      <sheetName val="Major_Quantities1"/>
      <sheetName val="Operation_Cost_Summary1"/>
      <sheetName val="RMC_Calculations1"/>
      <sheetName val="P&amp;M_Calculations1"/>
      <sheetName val="Org_Chart1"/>
      <sheetName val="Cash_flow_Notes1"/>
      <sheetName val="Cashflow_Graph1"/>
      <sheetName val="Schedule_11"/>
      <sheetName val="_Schedule_21"/>
      <sheetName val="Schedule_31"/>
      <sheetName val="Schedule_41"/>
      <sheetName val="Schedule_51"/>
      <sheetName val="Schedule_61"/>
      <sheetName val="Schedule_71"/>
      <sheetName val="Schedule_81"/>
      <sheetName val="Consultant_Fee1"/>
      <sheetName val="work_plan1"/>
      <sheetName val="work_plan_graph1"/>
      <sheetName val="Mobilisation_Advance_Interest1"/>
      <sheetName val="Analysis"/>
      <sheetName val="Extra Item"/>
      <sheetName val="E6"/>
      <sheetName val="E8"/>
      <sheetName val="E11"/>
      <sheetName val="IO LIST"/>
      <sheetName val="Sheet2"/>
      <sheetName val="Basement Budget"/>
      <sheetName val="Vind - BtB"/>
      <sheetName val="Intro"/>
      <sheetName val="RA"/>
      <sheetName val="old boq"/>
      <sheetName val="Tender Summary"/>
      <sheetName val="장비집계"/>
      <sheetName val="COST"/>
      <sheetName val="Direct cost shed A-2 "/>
      <sheetName val="Codes"/>
      <sheetName val="Boq"/>
      <sheetName val="Bill-1"/>
      <sheetName val="hyperstatic"/>
      <sheetName val="Manpower"/>
      <sheetName val="Debit_RMC"/>
      <sheetName val="Machinery"/>
      <sheetName val="Material"/>
      <sheetName val="Supply_RMC"/>
      <sheetName val="MOTOR"/>
      <sheetName val="288-1"/>
      <sheetName val="Inventory"/>
      <sheetName val="horizontal"/>
      <sheetName val="SITE DATA"/>
      <sheetName val="Bar Budget"/>
      <sheetName val="Final Qty"/>
      <sheetName val="Machine HC - 19.08 "/>
      <sheetName val="Analysed rate"/>
      <sheetName val="Shutter"/>
      <sheetName val="BOQ Backup"/>
      <sheetName val="Boiler&amp;TG"/>
      <sheetName val="JV請款"/>
      <sheetName val="Measurment"/>
      <sheetName val="TBAL9697_-group_wise__sdpl"/>
      <sheetName val="INPUT-DATA"/>
      <sheetName val="PHOTO(9)"/>
      <sheetName val="PHOTOCALL(8)"/>
      <sheetName val="cell rel"/>
      <sheetName val="Contract Details"/>
      <sheetName val="rawmat break up"/>
      <sheetName val="S"/>
      <sheetName val="foundation(V)"/>
      <sheetName val="Machinary_Road Work"/>
      <sheetName val="Batching&amp;Pil POL"/>
      <sheetName val="Pil"/>
      <sheetName val="Steel Piling_POL"/>
      <sheetName val="Hardware"/>
      <sheetName val="OPGW Quantity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7">
          <cell r="D77">
            <v>7.6</v>
          </cell>
        </row>
        <row r="435">
          <cell r="D435">
            <v>0.44500000000000001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FLET"/>
      <sheetName val="ورقة1"/>
      <sheetName val="ورقة2"/>
      <sheetName val="ورقة3"/>
      <sheetName val="BOQ Distribution"/>
      <sheetName val="Machinery"/>
    </sheetNames>
    <sheetDataSet>
      <sheetData sheetId="0">
        <row r="29">
          <cell r="B29" t="b">
            <v>1</v>
          </cell>
        </row>
        <row r="35">
          <cell r="B35" t="e">
            <v>#VALUE!</v>
          </cell>
        </row>
        <row r="36">
          <cell r="B36" t="e">
            <v>#VALUE!</v>
          </cell>
        </row>
      </sheetData>
      <sheetData sheetId="1"/>
      <sheetData sheetId="2"/>
      <sheetData sheetId="3"/>
      <sheetData sheetId="4" refreshError="1"/>
      <sheetData sheetId="5"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d-3"/>
      <sheetName val="Assembly (2)-Backup-not reqd"/>
      <sheetName val="not reqd-2"/>
      <sheetName val="not reqd-1"/>
      <sheetName val="Sheet3"/>
      <sheetName val="Civil &amp; design"/>
      <sheetName val="IDC Summary"/>
      <sheetName val="Summary"/>
      <sheetName val="Costest"/>
      <sheetName val="Wtfactor"/>
      <sheetName val="Sch3"/>
      <sheetName val="Copper"/>
      <sheetName val="Steel comparison"/>
      <sheetName val="IDC-OHE works"/>
      <sheetName val="insulator"/>
      <sheetName val="insulator working"/>
      <sheetName val="Assembly"/>
      <sheetName val="144 qty 128 SOR"/>
      <sheetName val="WO insulator comparison"/>
      <sheetName val="DETAILED  BOQ"/>
      <sheetName val="doq-10"/>
    </sheetNames>
    <sheetDataSet>
      <sheetData sheetId="0" refreshError="1"/>
      <sheetData sheetId="1" refreshError="1"/>
      <sheetData sheetId="2" refreshError="1"/>
      <sheetData sheetId="3" refreshError="1"/>
      <sheetData sheetId="4" refreshError="1"/>
      <sheetData sheetId="5">
        <row r="12">
          <cell r="F12">
            <v>32000</v>
          </cell>
        </row>
        <row r="14">
          <cell r="F14">
            <v>23000</v>
          </cell>
        </row>
        <row r="15">
          <cell r="F15">
            <v>20300</v>
          </cell>
        </row>
        <row r="17">
          <cell r="F17">
            <v>20300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
      <sheetName val="C-1"/>
      <sheetName val="C-2"/>
      <sheetName val="C-3"/>
      <sheetName val="C-4"/>
      <sheetName val="C-5"/>
      <sheetName val="C-5A"/>
      <sheetName val="C-6"/>
      <sheetName val="C-6A"/>
      <sheetName val="C-7"/>
      <sheetName val="C-8"/>
      <sheetName val="C-9"/>
      <sheetName val="C-10"/>
      <sheetName val="C-11"/>
      <sheetName val="C-12"/>
      <sheetName val="Summary"/>
      <sheetName val="R2"/>
      <sheetName val="Rate Analysis"/>
      <sheetName val="Det_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2">
          <cell r="G12">
            <v>0</v>
          </cell>
        </row>
      </sheetData>
      <sheetData sheetId="16"/>
      <sheetData sheetId="17" refreshError="1"/>
      <sheetData sheetId="18" refreshError="1"/>
      <sheetData sheetId="1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TITLE"/>
      <sheetName val="Intro"/>
      <sheetName val="Intake"/>
      <sheetName val="Trashrack"/>
      <sheetName val="INTAKE LATEST"/>
      <sheetName val="iNTAKE BOQ "/>
      <sheetName val="SALIENT"/>
      <sheetName val="Vind - BtB"/>
      <sheetName val="Stock"/>
    </sheetNames>
    <sheetDataSet>
      <sheetData sheetId="0" refreshError="1"/>
      <sheetData sheetId="1" refreshError="1"/>
      <sheetData sheetId="2" refreshError="1"/>
      <sheetData sheetId="3">
        <row r="26">
          <cell r="F26" t="str">
            <v>m ( Horse shoe)</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PROCTOR"/>
      <sheetName val="CODE"/>
      <sheetName val="MRATES"/>
      <sheetName val="Data"/>
      <sheetName val="SUMMARY"/>
      <sheetName val="S2groupcode"/>
    </sheetNames>
    <sheetDataSet>
      <sheetData sheetId="0">
        <row r="3">
          <cell r="A3" t="str">
            <v>Number</v>
          </cell>
        </row>
      </sheetData>
      <sheetData sheetId="1"/>
      <sheetData sheetId="2"/>
      <sheetData sheetId="3"/>
      <sheetData sheetId="4"/>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ares 6 yrs-Pneu sys(Incl DLP)"/>
      <sheetName val="Pneumatic system Final BOQ"/>
      <sheetName val="itemwise for ATMS"/>
      <sheetName val="ATMS - BoQ for inst subcontract"/>
      <sheetName val="ATMS-Inst cost"/>
      <sheetName val="ATMS Recommended spares"/>
      <sheetName val="ATMS - Final BOQ"/>
      <sheetName val="Implemention cost BOQ"/>
      <sheetName val="Cost Summary"/>
      <sheetName val="Master data"/>
      <sheetName val="FAT &amp; SAT cal"/>
      <sheetName val="Toll Spares List(5 yrs)"/>
      <sheetName val="Spares"/>
      <sheetName val="Toll - Final BOQ"/>
      <sheetName val="Tentative CABLES-8lanes"/>
      <sheetName val="Tentative CABLES-12 lanes"/>
      <sheetName val="Toll-Itemwise costing"/>
      <sheetName val="AVC costing"/>
      <sheetName val="LC costing"/>
      <sheetName val="Toll-Loop Sealant calculation"/>
      <sheetName val="CHIFLET"/>
      <sheetName val="ANNEXURE-A"/>
    </sheetNames>
    <sheetDataSet>
      <sheetData sheetId="0"/>
      <sheetData sheetId="1"/>
      <sheetData sheetId="2"/>
      <sheetData sheetId="3"/>
      <sheetData sheetId="4"/>
      <sheetData sheetId="5"/>
      <sheetData sheetId="6"/>
      <sheetData sheetId="7"/>
      <sheetData sheetId="8"/>
      <sheetData sheetId="9">
        <row r="6">
          <cell r="A6" t="str">
            <v>INR</v>
          </cell>
          <cell r="B6">
            <v>1</v>
          </cell>
        </row>
        <row r="7">
          <cell r="A7" t="str">
            <v>EURO</v>
          </cell>
          <cell r="B7">
            <v>68</v>
          </cell>
        </row>
        <row r="8">
          <cell r="A8" t="str">
            <v>USD</v>
          </cell>
          <cell r="B8">
            <v>47</v>
          </cell>
        </row>
        <row r="9">
          <cell r="A9" t="str">
            <v>MYR</v>
          </cell>
          <cell r="B9">
            <v>14</v>
          </cell>
        </row>
        <row r="10">
          <cell r="A10" t="str">
            <v>ZAR</v>
          </cell>
          <cell r="B10">
            <v>6</v>
          </cell>
        </row>
        <row r="11">
          <cell r="A11" t="str">
            <v>GBP</v>
          </cell>
          <cell r="B11">
            <v>86</v>
          </cell>
        </row>
        <row r="18">
          <cell r="A18" t="str">
            <v>Local</v>
          </cell>
          <cell r="B18">
            <v>0.03</v>
          </cell>
        </row>
        <row r="19">
          <cell r="A19" t="str">
            <v>Imported</v>
          </cell>
          <cell r="B19">
            <v>0.05</v>
          </cell>
        </row>
        <row r="22">
          <cell r="A22" t="str">
            <v>Local</v>
          </cell>
          <cell r="B22">
            <v>0</v>
          </cell>
        </row>
        <row r="23">
          <cell r="A23" t="str">
            <v>Imported</v>
          </cell>
          <cell r="B23">
            <v>0.01</v>
          </cell>
        </row>
        <row r="52">
          <cell r="A52" t="str">
            <v>Bought out</v>
          </cell>
          <cell r="B52">
            <v>0.18</v>
          </cell>
        </row>
        <row r="53">
          <cell r="A53" t="str">
            <v>In-built</v>
          </cell>
          <cell r="B53">
            <v>0.18</v>
          </cell>
        </row>
        <row r="56">
          <cell r="A56" t="str">
            <v>Bought out</v>
          </cell>
          <cell r="B56">
            <v>0.2</v>
          </cell>
        </row>
        <row r="57">
          <cell r="A57" t="str">
            <v>In-built</v>
          </cell>
          <cell r="B57">
            <v>0.25</v>
          </cell>
        </row>
      </sheetData>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ANALYSIS"/>
      <sheetName val="p&amp;m"/>
      <sheetName val="BOQ_Direct_selling cost"/>
      <sheetName val="Rate Analysis"/>
      <sheetName val="Expenditure plan"/>
      <sheetName val="BOQ-Civil"/>
      <sheetName val="Admin"/>
      <sheetName val="Format - 4"/>
      <sheetName val="Codes"/>
      <sheetName val="Input"/>
      <sheetName val="Transaction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WB0203-OLDLOAN"/>
      <sheetName val="TBAL9697 -group wise  sdpl"/>
      <sheetName val="Tender Summary"/>
      <sheetName val="BHANDUP"/>
      <sheetName val="concrete"/>
      <sheetName val="beam-reinft-IIInd floor"/>
      <sheetName val="Sheet1"/>
      <sheetName val="labour coeff"/>
      <sheetName val="Dayworks Bill"/>
      <sheetName val="Bills of Quantities"/>
      <sheetName val="TCS_Schedule (2)"/>
      <sheetName val="Earthwork MCW"/>
      <sheetName val="TCS Proposed"/>
      <sheetName val="Input1"/>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ORDER BOOKING"/>
      <sheetName val="ABSTRACT PHASE-I"/>
      <sheetName val="ABSTRACT-PHASE-II (2)"/>
      <sheetName val="Build-up"/>
      <sheetName val="Client Bill Status"/>
      <sheetName val="Category A - No Material"/>
      <sheetName val="Category B - Major Works"/>
      <sheetName val="Category C - Minor Works"/>
      <sheetName val="Data"/>
      <sheetName val="Plinth beam"/>
      <sheetName val="Service Function"/>
      <sheetName val="Results"/>
      <sheetName val="PLGroupings"/>
      <sheetName val="Meas.-Hotel Part"/>
      <sheetName val="Mat_Cost"/>
      <sheetName val="#REF"/>
      <sheetName val="Lead"/>
      <sheetName val="ACS(1)"/>
      <sheetName val="FAS-C(4)"/>
      <sheetName val="CCTV(old)"/>
      <sheetName val="factors"/>
      <sheetName val="BS-NCL"/>
      <sheetName val="IO List"/>
      <sheetName val="PL Inst RA 12"/>
      <sheetName val="Civil Boq"/>
      <sheetName val="REFERENCE"/>
      <sheetName val="Basicrates"/>
      <sheetName val="ANAL"/>
      <sheetName val="Summary"/>
      <sheetName val="FORM-W3"/>
      <sheetName val="MPR_PA_1"/>
      <sheetName val="Data-Month"/>
      <sheetName val="Accounts2"/>
      <sheetName val="Raw Data"/>
      <sheetName val="Design sheet"/>
      <sheetName val="Amortization of bond exp."/>
      <sheetName val="BANKINT"/>
      <sheetName val="po-log - curr. rate"/>
      <sheetName val="sch"/>
      <sheetName val="Staff Acco."/>
      <sheetName val="MRATES"/>
      <sheetName val="Basic"/>
      <sheetName val="Batching plant"/>
      <sheetName val="DSLP"/>
      <sheetName val="leads"/>
      <sheetName val="BPL"/>
      <sheetName val="3    OK"/>
      <sheetName val="11-hsd"/>
      <sheetName val="13-septic"/>
      <sheetName val="7-ug"/>
      <sheetName val="2-utility"/>
      <sheetName val="18-misc"/>
      <sheetName val="5-pip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Cable_data"/>
      <sheetName val="General"/>
      <sheetName val="Main Bs"/>
      <sheetName val="TAKE OFF"/>
      <sheetName val="FORM-16"/>
      <sheetName val="MFG"/>
      <sheetName val="Connections"/>
      <sheetName val="DWTables"/>
      <sheetName val="MN T.B."/>
      <sheetName val="SPT vs PHI"/>
      <sheetName val="Cat A Change Control"/>
      <sheetName val="Sch-3"/>
      <sheetName val="4NEXRA"/>
      <sheetName val="Mix Design"/>
      <sheetName val="std-rates"/>
      <sheetName val="SITE OVERHEADS"/>
      <sheetName val="DREV"/>
      <sheetName val="CREV"/>
      <sheetName val="Steel-Circular"/>
      <sheetName val="PROCTOR"/>
      <sheetName val="gvl"/>
      <sheetName val="Civil Works"/>
      <sheetName val="INTSHEET"/>
      <sheetName val="INTSHEET3"/>
      <sheetName val="appendix 2.5 final accounts"/>
      <sheetName val="FIRST"/>
      <sheetName val="Ene"/>
      <sheetName val="CODE BOOK REFERENCE"/>
      <sheetName val="Sheet11"/>
      <sheetName val="적용"/>
      <sheetName val="Adopted DBM"/>
      <sheetName val="1"/>
      <sheetName val="Intro"/>
      <sheetName val="CODE_BOOK_REFERENCE"/>
      <sheetName val="Adopted_DBM"/>
      <sheetName val="dlvoid"/>
      <sheetName val="clay"/>
      <sheetName val="Assumptions"/>
      <sheetName val="I 2ry activity reduction"/>
      <sheetName val="Master Sheet"/>
      <sheetName val="DETAILED  BOQ"/>
      <sheetName val="As per PCA"/>
      <sheetName val="Assumption"/>
      <sheetName val="Coalmine"/>
      <sheetName val="CE"/>
      <sheetName val="New33KVSS_E3"/>
      <sheetName val="Prop aug of Ex 33KVSS_E3a"/>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sheetData sheetId="5"/>
      <sheetData sheetId="6"/>
      <sheetData sheetId="7"/>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ow r="1">
          <cell r="B1" t="str">
            <v>BOQ of Burhur - Amarkantak</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ow r="1">
          <cell r="B1" t="str">
            <v>BOQ of Burhur - Amarkantak</v>
          </cell>
        </row>
      </sheetData>
      <sheetData sheetId="255">
        <row r="1">
          <cell r="B1" t="str">
            <v>BOQ of Burhur - Amarkantak</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row r="1">
          <cell r="B1" t="str">
            <v>BOQ of Burhur - Amarkantak</v>
          </cell>
        </row>
      </sheetData>
      <sheetData sheetId="325">
        <row r="1">
          <cell r="B1" t="str">
            <v>BOQ of Burhur - Amarkantak</v>
          </cell>
        </row>
      </sheetData>
      <sheetData sheetId="326">
        <row r="1">
          <cell r="B1" t="str">
            <v>BOQ of Burhur - Amarkantak</v>
          </cell>
        </row>
      </sheetData>
      <sheetData sheetId="327">
        <row r="1">
          <cell r="B1" t="str">
            <v>BOQ of Burhur - Amarkantak</v>
          </cell>
        </row>
      </sheetData>
      <sheetData sheetId="328">
        <row r="1">
          <cell r="B1" t="str">
            <v>BOQ of Burhur - Amarkantak</v>
          </cell>
        </row>
      </sheetData>
      <sheetData sheetId="329">
        <row r="1">
          <cell r="B1" t="str">
            <v>BOQ of Burhur - Amarkantak</v>
          </cell>
        </row>
      </sheetData>
      <sheetData sheetId="330">
        <row r="1">
          <cell r="B1" t="str">
            <v>BOQ of Burhur - Amarkantak</v>
          </cell>
        </row>
      </sheetData>
      <sheetData sheetId="331">
        <row r="1">
          <cell r="B1" t="str">
            <v>BOQ of Burhur - Amarkantak</v>
          </cell>
        </row>
      </sheetData>
      <sheetData sheetId="332">
        <row r="1">
          <cell r="B1" t="str">
            <v>BOQ of Burhur - Amarkantak</v>
          </cell>
        </row>
      </sheetData>
      <sheetData sheetId="333">
        <row r="1">
          <cell r="B1" t="str">
            <v>BOQ of Burhur - Amarkantak</v>
          </cell>
        </row>
      </sheetData>
      <sheetData sheetId="334">
        <row r="1">
          <cell r="B1" t="str">
            <v>BOQ of Burhur - Amarkantak</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row r="1">
          <cell r="B1" t="str">
            <v>BOQ of Burhur - Amarkantak</v>
          </cell>
        </row>
      </sheetData>
      <sheetData sheetId="386">
        <row r="1">
          <cell r="B1" t="str">
            <v>BOQ of Burhur - Amarkantak</v>
          </cell>
        </row>
      </sheetData>
      <sheetData sheetId="387">
        <row r="1">
          <cell r="B1" t="str">
            <v>BOQ of Burhur - Amarkantak</v>
          </cell>
        </row>
      </sheetData>
      <sheetData sheetId="388">
        <row r="1">
          <cell r="B1" t="str">
            <v>BOQ of Burhur - Amarkantak</v>
          </cell>
        </row>
      </sheetData>
      <sheetData sheetId="389">
        <row r="1">
          <cell r="B1" t="str">
            <v>BOQ of Burhur - Amarkantak</v>
          </cell>
        </row>
      </sheetData>
      <sheetData sheetId="390">
        <row r="1">
          <cell r="B1" t="str">
            <v>BOQ of Burhur - Amarkantak</v>
          </cell>
        </row>
      </sheetData>
      <sheetData sheetId="391">
        <row r="1">
          <cell r="B1" t="str">
            <v>BOQ of Burhur - Amarkantak</v>
          </cell>
        </row>
      </sheetData>
      <sheetData sheetId="392">
        <row r="1">
          <cell r="B1" t="str">
            <v>BOQ of Burhur - Amarkantak</v>
          </cell>
        </row>
      </sheetData>
      <sheetData sheetId="393">
        <row r="1">
          <cell r="B1" t="str">
            <v>BOQ of Burhur - Amarkantak</v>
          </cell>
        </row>
      </sheetData>
      <sheetData sheetId="394">
        <row r="1">
          <cell r="B1" t="str">
            <v>BOQ of Burhur - Amarkantak</v>
          </cell>
        </row>
      </sheetData>
      <sheetData sheetId="395">
        <row r="1">
          <cell r="B1" t="str">
            <v>BOQ of Burhur - Amarkantak</v>
          </cell>
        </row>
      </sheetData>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row r="1">
          <cell r="B1" t="str">
            <v>BOQ of Burhur - Amarkantak</v>
          </cell>
        </row>
      </sheetData>
      <sheetData sheetId="448">
        <row r="1">
          <cell r="B1" t="str">
            <v>BOQ of Burhur - Amarkantak</v>
          </cell>
        </row>
      </sheetData>
      <sheetData sheetId="449">
        <row r="1">
          <cell r="B1" t="str">
            <v>BOQ of Burhur - Amarkantak</v>
          </cell>
        </row>
      </sheetData>
      <sheetData sheetId="450">
        <row r="1">
          <cell r="B1" t="str">
            <v>BOQ of Burhur - Amarkantak</v>
          </cell>
        </row>
      </sheetData>
      <sheetData sheetId="451">
        <row r="1">
          <cell r="B1" t="str">
            <v>BOQ of Burhur - Amarkantak</v>
          </cell>
        </row>
      </sheetData>
      <sheetData sheetId="452">
        <row r="1">
          <cell r="B1" t="str">
            <v>BOQ of Burhur - Amarkantak</v>
          </cell>
        </row>
      </sheetData>
      <sheetData sheetId="453">
        <row r="1">
          <cell r="B1" t="str">
            <v>BOQ of Burhur - Amarkantak</v>
          </cell>
        </row>
      </sheetData>
      <sheetData sheetId="454">
        <row r="1">
          <cell r="B1" t="str">
            <v>BOQ of Burhur - Amarkantak</v>
          </cell>
        </row>
      </sheetData>
      <sheetData sheetId="455">
        <row r="1">
          <cell r="B1" t="str">
            <v>BOQ of Burhur - Amarkantak</v>
          </cell>
        </row>
      </sheetData>
      <sheetData sheetId="456">
        <row r="1">
          <cell r="B1" t="str">
            <v>BOQ of Burhur - Amarkantak</v>
          </cell>
        </row>
      </sheetData>
      <sheetData sheetId="457">
        <row r="1">
          <cell r="B1" t="str">
            <v>BOQ of Burhur - Amarkantak</v>
          </cell>
        </row>
      </sheetData>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2)"/>
      <sheetName val="family members,  dependants"/>
      <sheetName val="FAMILY TEXT"/>
      <sheetName val="Sheet1"/>
    </sheetNames>
    <sheetDataSet>
      <sheetData sheetId="0" refreshError="1"/>
      <sheetData sheetId="1" refreshError="1"/>
      <sheetData sheetId="2" refreshError="1">
        <row r="2">
          <cell r="A2">
            <v>1</v>
          </cell>
          <cell r="G2" t="str">
            <v>01</v>
          </cell>
        </row>
        <row r="3">
          <cell r="A3">
            <v>2</v>
          </cell>
          <cell r="G3" t="str">
            <v>02</v>
          </cell>
        </row>
        <row r="4">
          <cell r="A4">
            <v>11</v>
          </cell>
          <cell r="G4" t="str">
            <v>03</v>
          </cell>
        </row>
        <row r="5">
          <cell r="A5">
            <v>12</v>
          </cell>
          <cell r="G5" t="str">
            <v>04</v>
          </cell>
        </row>
        <row r="6">
          <cell r="A6">
            <v>93</v>
          </cell>
          <cell r="G6" t="str">
            <v>05</v>
          </cell>
        </row>
        <row r="7">
          <cell r="A7">
            <v>94</v>
          </cell>
        </row>
      </sheetData>
      <sheetData sheetId="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deLocSum"/>
      <sheetName val="Comparison"/>
      <sheetName val="Data"/>
      <sheetName val="Grade-wise"/>
      <sheetName val="Dept-wise"/>
      <sheetName val="DeptLocSum"/>
      <sheetName val="DefGrade"/>
      <sheetName val="Listing"/>
    </sheetNames>
    <sheetDataSet>
      <sheetData sheetId="0"/>
      <sheetData sheetId="1"/>
      <sheetData sheetId="2"/>
      <sheetData sheetId="3"/>
      <sheetData sheetId="4"/>
      <sheetData sheetId="5"/>
      <sheetData sheetId="6"/>
      <sheetData sheetId="7">
        <row r="1">
          <cell r="C1" t="str">
            <v>Accounts</v>
          </cell>
        </row>
        <row r="2">
          <cell r="C2" t="str">
            <v>Commercial</v>
          </cell>
        </row>
        <row r="3">
          <cell r="C3" t="str">
            <v>Corporate</v>
          </cell>
        </row>
        <row r="4">
          <cell r="C4" t="str">
            <v>Despatch</v>
          </cell>
        </row>
        <row r="5">
          <cell r="C5" t="str">
            <v>Directorate</v>
          </cell>
        </row>
        <row r="6">
          <cell r="C6" t="str">
            <v>Env. Maintenance</v>
          </cell>
        </row>
        <row r="7">
          <cell r="C7" t="str">
            <v>Exim</v>
          </cell>
        </row>
        <row r="8">
          <cell r="C8" t="str">
            <v>Fabrication</v>
          </cell>
        </row>
        <row r="9">
          <cell r="C9" t="str">
            <v>Finance</v>
          </cell>
        </row>
        <row r="10">
          <cell r="C10" t="str">
            <v>Galvanizing</v>
          </cell>
        </row>
        <row r="11">
          <cell r="C11" t="str">
            <v>General Stores</v>
          </cell>
        </row>
        <row r="12">
          <cell r="C12" t="str">
            <v>Industrial Relations</v>
          </cell>
        </row>
        <row r="13">
          <cell r="C13" t="str">
            <v>IT</v>
          </cell>
        </row>
        <row r="14">
          <cell r="C14" t="str">
            <v>Maintenance</v>
          </cell>
        </row>
        <row r="15">
          <cell r="C15" t="str">
            <v>Marketing</v>
          </cell>
        </row>
        <row r="16">
          <cell r="C16" t="str">
            <v>P and A</v>
          </cell>
        </row>
        <row r="17">
          <cell r="C17" t="str">
            <v>Pipeline</v>
          </cell>
        </row>
        <row r="18">
          <cell r="C18" t="str">
            <v>Planning</v>
          </cell>
        </row>
        <row r="19">
          <cell r="C19" t="str">
            <v>Production</v>
          </cell>
        </row>
        <row r="20">
          <cell r="C20" t="str">
            <v>Proto</v>
          </cell>
        </row>
        <row r="21">
          <cell r="C21" t="str">
            <v>Purchase</v>
          </cell>
        </row>
        <row r="22">
          <cell r="C22" t="str">
            <v>Quality Assurance</v>
          </cell>
        </row>
        <row r="23">
          <cell r="C23" t="str">
            <v>S/S Construction</v>
          </cell>
        </row>
        <row r="24">
          <cell r="C24" t="str">
            <v>S/S Engineering</v>
          </cell>
        </row>
        <row r="25">
          <cell r="C25" t="str">
            <v>S/S PMD</v>
          </cell>
        </row>
        <row r="26">
          <cell r="C26" t="str">
            <v>Secretarial</v>
          </cell>
        </row>
        <row r="27">
          <cell r="C27" t="str">
            <v>Steel Stores</v>
          </cell>
        </row>
        <row r="28">
          <cell r="C28" t="str">
            <v>Stock Audit</v>
          </cell>
        </row>
        <row r="29">
          <cell r="C29" t="str">
            <v>Taxation</v>
          </cell>
        </row>
        <row r="30">
          <cell r="C30" t="str">
            <v>TL Construction (Domestic)</v>
          </cell>
        </row>
        <row r="31">
          <cell r="C31" t="str">
            <v>TL Construction (International)</v>
          </cell>
        </row>
        <row r="32">
          <cell r="C32" t="str">
            <v>TL Engineering</v>
          </cell>
        </row>
        <row r="33">
          <cell r="C33" t="str">
            <v>TL PMD</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it"/>
      <sheetName val="Report"/>
      <sheetName val="Cond data"/>
      <sheetName val="Cubiceqn-33"/>
      <sheetName val="Cubiceqn-51"/>
      <sheetName val="Cubiceqn-61"/>
      <sheetName val="Goalseek"/>
      <sheetName val="Sheet3"/>
      <sheetName val="Topsheet"/>
      <sheetName val="PROG_DATA"/>
      <sheetName val="except wiring"/>
      <sheetName val="220KV CS"/>
      <sheetName val="Design"/>
      <sheetName val="beam-reinft"/>
      <sheetName val="FT-05-02IsoBOM"/>
      <sheetName val="REf"/>
      <sheetName val="Summary(Termn)"/>
      <sheetName val="step &amp; touch "/>
      <sheetName val="GBW"/>
      <sheetName val="Sheet2"/>
      <sheetName val="Conductor Size"/>
      <sheetName val="CFL-KIM"/>
      <sheetName val="Discom Details"/>
      <sheetName val="A1-Continuous"/>
      <sheetName val="M.S."/>
      <sheetName val="Timesheet"/>
      <sheetName val="DATA"/>
      <sheetName val="PCS"/>
      <sheetName val="#REF"/>
      <sheetName val="july-I"/>
      <sheetName val="Sheet1"/>
      <sheetName val="BOQ (2)"/>
      <sheetName val="Dep"/>
      <sheetName val="COST"/>
      <sheetName val="dBase"/>
      <sheetName val="3BPA00132-5-3 W plan HVPNL"/>
      <sheetName val="titles"/>
      <sheetName val="cal"/>
      <sheetName val="CE"/>
      <sheetName val="SAP"/>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Sheet4"/>
      <sheetName val="Civil Works"/>
      <sheetName val="Vind-BtB"/>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YTD-March'10"/>
      <sheetName val="Cable data"/>
      <sheetName val="S1BOQ"/>
      <sheetName val="dpc cost"/>
      <sheetName val="SUMMERY"/>
      <sheetName val="PRECAST lightconc-II"/>
      <sheetName val="DREV"/>
      <sheetName val="CREV"/>
      <sheetName val="T - FDn"/>
      <sheetName val="regions &amp; PL"/>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ACS(1)"/>
      <sheetName val="FAS-C(4)"/>
      <sheetName val="CCTV(old)"/>
      <sheetName val="400KV short circuit force calcu"/>
      <sheetName val="IDCCALHYD-GOO"/>
      <sheetName val="_Information"/>
      <sheetName val="_DDList"/>
      <sheetName val="_UOM"/>
      <sheetName val="Y-WORK"/>
      <sheetName val="Basic input"/>
      <sheetName val="Load Details-220kV"/>
      <sheetName val="Nortel-Core"/>
      <sheetName val="Title"/>
      <sheetName val="Sketch"/>
      <sheetName val="Summary Rates From Contract"/>
      <sheetName val="DetEst"/>
      <sheetName val="labour"/>
      <sheetName val="Quantities"/>
      <sheetName val="CLAY"/>
      <sheetName val="Sum"/>
      <sheetName val="6.2_Cover"/>
      <sheetName val="Consultant Qty-with Pile"/>
      <sheetName val="3 Go&amp;Get Eval."/>
      <sheetName val="Rate Analysis"/>
      <sheetName val="General input"/>
      <sheetName val="cashflow"/>
      <sheetName val="Basic Rates"/>
      <sheetName val="FEVA"/>
      <sheetName val="HO Costs"/>
      <sheetName val="Cond_data5"/>
      <sheetName val="except_wiring5"/>
      <sheetName val="220KV_CS5"/>
      <sheetName val="step_&amp;_touch_5"/>
      <sheetName val="Conductor_Size2"/>
      <sheetName val="Discom_Details2"/>
      <sheetName val="M_S_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Cond_data6"/>
      <sheetName val="except_wiring6"/>
      <sheetName val="220KV_CS6"/>
      <sheetName val="step_&amp;_touch_6"/>
      <sheetName val="Conductor_Size3"/>
      <sheetName val="Discom_Details3"/>
      <sheetName val="M_S_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M_S_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E1"/>
      <sheetName val="water prop."/>
      <sheetName val="dlvoid"/>
      <sheetName val="JCR TOP(ITEM)-KTRP"/>
      <sheetName val="Basic Data"/>
      <sheetName val="Harga Satuan &amp; Upah"/>
      <sheetName val="ARMBG"/>
      <sheetName val="P &amp; L "/>
      <sheetName val="Main Bs"/>
      <sheetName val="Boiler&amp;TG"/>
      <sheetName val="CFForecast detail"/>
      <sheetName val="M_S_5"/>
      <sheetName val="M_S_6"/>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 val="Cond_data18"/>
      <sheetName val="except_wiring18"/>
      <sheetName val="220KV_CS18"/>
      <sheetName val="step_&amp;_touch_18"/>
      <sheetName val="Conductor_Size15"/>
      <sheetName val="Discom_Details15"/>
      <sheetName val="M_S_15"/>
      <sheetName val="BOQ_(2)14"/>
      <sheetName val="3BPA00132-5-3_W_plan_HVPNL15"/>
      <sheetName val="DETAILED__BOQ15"/>
      <sheetName val="Attach-3_(QR)15"/>
      <sheetName val="Vind_-_BtB14"/>
      <sheetName val="Civil_Works14"/>
      <sheetName val="TBAL9697_-group_wise__sdpl14"/>
      <sheetName val="May_Budget14"/>
      <sheetName val="May_Actual14"/>
      <sheetName val="Supply_info14"/>
      <sheetName val="Compressed_Air14"/>
      <sheetName val="Dosing_Calcs14"/>
      <sheetName val="BW_&amp;_Neut_Pit14"/>
      <sheetName val="Cable_data13"/>
      <sheetName val="T_-_FDn13"/>
      <sheetName val="PRECAST_lightconc-II13"/>
      <sheetName val="dpc_cost13"/>
      <sheetName val="Staff_Acco_13"/>
      <sheetName val="Fin_Sum13"/>
      <sheetName val="LEVEL_RHS13"/>
      <sheetName val="LEVEL_LHS13"/>
      <sheetName val="400KV_short_circuit_force_cal13"/>
      <sheetName val="regions_&amp;_PL13"/>
      <sheetName val="3_Go&amp;Get_Eval_13"/>
      <sheetName val="6_2_Cover13"/>
      <sheetName val="Basic_input13"/>
      <sheetName val="Load_Details-220kV13"/>
      <sheetName val="P_&amp;_L_13"/>
      <sheetName val="Main_Bs13"/>
      <sheetName val="Summary_Rates_From_Contract13"/>
      <sheetName val="Rate_Analysis7"/>
      <sheetName val="General_input7"/>
      <sheetName val="Basic_Rates7"/>
      <sheetName val="HO_Costs7"/>
      <sheetName val="97_사업추정(WEKI)7"/>
      <sheetName val="water_prop_7"/>
      <sheetName val="JCR_TOP(ITEM)-KTRP7"/>
      <sheetName val="Basic_Data7"/>
      <sheetName val="Harga_Satuan_&amp;_Upah7"/>
      <sheetName val="Staff_Acco_"/>
      <sheetName val="400KV_short_circuit_force_calcu"/>
      <sheetName val="regions_&amp;_PL"/>
      <sheetName val="3_Go&amp;Get_Eval_"/>
      <sheetName val="6_2_Cover"/>
      <sheetName val="Basic_input"/>
      <sheetName val="Load_Details-220kV"/>
      <sheetName val="P_&amp;_L_"/>
      <sheetName val="Main_Bs"/>
      <sheetName val="Summary_Rates_From_Contract"/>
      <sheetName val="Staff_Acco_1"/>
      <sheetName val="400KV_short_circuit_force_calc1"/>
      <sheetName val="regions_&amp;_PL1"/>
      <sheetName val="3_Go&amp;Get_Eval_1"/>
      <sheetName val="6_2_Cover1"/>
      <sheetName val="Basic_input1"/>
      <sheetName val="Load_Details-220kV1"/>
      <sheetName val="P_&amp;_L_1"/>
      <sheetName val="Main_Bs1"/>
      <sheetName val="Summary_Rates_From_Contract1"/>
      <sheetName val="Staff_Acco_2"/>
      <sheetName val="400KV_short_circuit_force_calc2"/>
      <sheetName val="regions_&amp;_PL2"/>
      <sheetName val="3_Go&amp;Get_Eval_2"/>
      <sheetName val="6_2_Cover2"/>
      <sheetName val="Basic_input2"/>
      <sheetName val="Load_Details-220kV2"/>
      <sheetName val="P_&amp;_L_2"/>
      <sheetName val="Main_Bs2"/>
      <sheetName val="Summary_Rates_From_Contract2"/>
      <sheetName val="Cond_data8"/>
      <sheetName val="except_wiring8"/>
      <sheetName val="220KV_CS8"/>
      <sheetName val="step_&amp;_touch_8"/>
      <sheetName val="Conductor_Size5"/>
      <sheetName val="Discom_Details5"/>
      <sheetName val="BOQ_(2)4"/>
      <sheetName val="3BPA00132-5-3_W_plan_HVPNL5"/>
      <sheetName val="DETAILED__BOQ5"/>
      <sheetName val="Attach-3_(QR)5"/>
      <sheetName val="Vind_-_BtB4"/>
      <sheetName val="Civil_Works4"/>
      <sheetName val="TBAL9697_-group_wise__sdpl4"/>
      <sheetName val="May_Budget4"/>
      <sheetName val="May_Actual4"/>
      <sheetName val="Supply_info4"/>
      <sheetName val="Compressed_Air4"/>
      <sheetName val="Dosing_Calcs4"/>
      <sheetName val="BW_&amp;_Neut_Pit4"/>
      <sheetName val="Cable_data3"/>
      <sheetName val="T_-_FDn3"/>
      <sheetName val="PRECAST_lightconc-II3"/>
      <sheetName val="dpc_cost3"/>
      <sheetName val="Staff_Acco_3"/>
      <sheetName val="Fin_Sum3"/>
      <sheetName val="LEVEL_RHS3"/>
      <sheetName val="LEVEL_LHS3"/>
      <sheetName val="400KV_short_circuit_force_calc3"/>
      <sheetName val="regions_&amp;_PL3"/>
      <sheetName val="3_Go&amp;Get_Eval_3"/>
      <sheetName val="6_2_Cover3"/>
      <sheetName val="Basic_input3"/>
      <sheetName val="Load_Details-220kV3"/>
      <sheetName val="P_&amp;_L_3"/>
      <sheetName val="Main_Bs3"/>
      <sheetName val="Summary_Rates_From_Contract3"/>
      <sheetName val="Cond_data9"/>
      <sheetName val="except_wiring9"/>
      <sheetName val="220KV_CS9"/>
      <sheetName val="step_&amp;_touch_9"/>
      <sheetName val="Conductor_Size6"/>
      <sheetName val="Discom_Details6"/>
      <sheetName val="BOQ_(2)5"/>
      <sheetName val="3BPA00132-5-3_W_plan_HVPNL6"/>
      <sheetName val="DETAILED__BOQ6"/>
      <sheetName val="Attach-3_(QR)6"/>
      <sheetName val="Vind_-_BtB5"/>
      <sheetName val="Civil_Works5"/>
      <sheetName val="TBAL9697_-group_wise__sdpl5"/>
      <sheetName val="May_Budget5"/>
      <sheetName val="May_Actual5"/>
      <sheetName val="Supply_info5"/>
      <sheetName val="Compressed_Air5"/>
      <sheetName val="Dosing_Calcs5"/>
      <sheetName val="BW_&amp;_Neut_Pit5"/>
      <sheetName val="Cable_data4"/>
      <sheetName val="T_-_FDn4"/>
      <sheetName val="PRECAST_lightconc-II4"/>
      <sheetName val="dpc_cost4"/>
      <sheetName val="Staff_Acco_4"/>
      <sheetName val="Fin_Sum4"/>
      <sheetName val="LEVEL_RHS4"/>
      <sheetName val="LEVEL_LHS4"/>
      <sheetName val="400KV_short_circuit_force_calc4"/>
      <sheetName val="regions_&amp;_PL4"/>
      <sheetName val="3_Go&amp;Get_Eval_4"/>
      <sheetName val="6_2_Cover4"/>
      <sheetName val="Basic_input4"/>
      <sheetName val="Load_Details-220kV4"/>
      <sheetName val="P_&amp;_L_4"/>
      <sheetName val="Main_Bs4"/>
      <sheetName val="Summary_Rates_From_Contract4"/>
      <sheetName val="Cond_data14"/>
      <sheetName val="except_wiring14"/>
      <sheetName val="220KV_CS14"/>
      <sheetName val="step_&amp;_touch_14"/>
      <sheetName val="Conductor_Size11"/>
      <sheetName val="Discom_Details11"/>
      <sheetName val="M_S_11"/>
      <sheetName val="3BPA00132-5-3_W_plan_HVPNL11"/>
      <sheetName val="DETAILED__BOQ11"/>
      <sheetName val="BOQ_(2)10"/>
      <sheetName val="Attach-3_(QR)11"/>
      <sheetName val="Vind_-_BtB10"/>
      <sheetName val="Civil_Works10"/>
      <sheetName val="TBAL9697_-group_wise__sdpl10"/>
      <sheetName val="May_Budget10"/>
      <sheetName val="May_Actual10"/>
      <sheetName val="Supply_info10"/>
      <sheetName val="Compressed_Air10"/>
      <sheetName val="Dosing_Calcs10"/>
      <sheetName val="BW_&amp;_Neut_Pit10"/>
      <sheetName val="Cable_data9"/>
      <sheetName val="T_-_FDn9"/>
      <sheetName val="PRECAST_lightconc-II9"/>
      <sheetName val="dpc_cost9"/>
      <sheetName val="Staff_Acco_9"/>
      <sheetName val="Fin_Sum9"/>
      <sheetName val="LEVEL_RHS9"/>
      <sheetName val="LEVEL_LHS9"/>
      <sheetName val="400KV_short_circuit_force_calc9"/>
      <sheetName val="regions_&amp;_PL9"/>
      <sheetName val="Basic_input9"/>
      <sheetName val="Load_Details-220kV9"/>
      <sheetName val="Summary_Rates_From_Contract9"/>
      <sheetName val="3_Go&amp;Get_Eval_9"/>
      <sheetName val="6_2_Cover9"/>
      <sheetName val="P_&amp;_L_9"/>
      <sheetName val="Main_Bs9"/>
      <sheetName val="Cond_data10"/>
      <sheetName val="except_wiring10"/>
      <sheetName val="220KV_CS10"/>
      <sheetName val="step_&amp;_touch_10"/>
      <sheetName val="Conductor_Size7"/>
      <sheetName val="Discom_Details7"/>
      <sheetName val="M_S_7"/>
      <sheetName val="BOQ_(2)6"/>
      <sheetName val="3BPA00132-5-3_W_plan_HVPNL7"/>
      <sheetName val="DETAILED__BOQ7"/>
      <sheetName val="Attach-3_(QR)7"/>
      <sheetName val="Vind_-_BtB6"/>
      <sheetName val="Civil_Works6"/>
      <sheetName val="TBAL9697_-group_wise__sdpl6"/>
      <sheetName val="May_Budget6"/>
      <sheetName val="May_Actual6"/>
      <sheetName val="Supply_info6"/>
      <sheetName val="Compressed_Air6"/>
      <sheetName val="Dosing_Calcs6"/>
      <sheetName val="BW_&amp;_Neut_Pit6"/>
      <sheetName val="Cable_data5"/>
      <sheetName val="T_-_FDn5"/>
      <sheetName val="PRECAST_lightconc-II5"/>
      <sheetName val="dpc_cost5"/>
      <sheetName val="Staff_Acco_5"/>
      <sheetName val="Fin_Sum5"/>
      <sheetName val="LEVEL_RHS5"/>
      <sheetName val="LEVEL_LHS5"/>
      <sheetName val="400KV_short_circuit_force_calc5"/>
      <sheetName val="regions_&amp;_PL5"/>
      <sheetName val="3_Go&amp;Get_Eval_5"/>
      <sheetName val="6_2_Cover5"/>
      <sheetName val="Basic_input5"/>
      <sheetName val="Load_Details-220kV5"/>
      <sheetName val="P_&amp;_L_5"/>
      <sheetName val="Main_Bs5"/>
      <sheetName val="Summary_Rates_From_Contract5"/>
      <sheetName val="Rate_Analysis3"/>
      <sheetName val="General_input3"/>
      <sheetName val="Basic_Rates3"/>
      <sheetName val="HO_Costs3"/>
      <sheetName val="97_사업추정(WEKI)3"/>
      <sheetName val="water_prop_3"/>
      <sheetName val="JCR_TOP(ITEM)-KTRP3"/>
      <sheetName val="Basic_Data3"/>
      <sheetName val="Harga_Satuan_&amp;_Upah3"/>
      <sheetName val="Cond_data12"/>
      <sheetName val="except_wiring12"/>
      <sheetName val="220KV_CS12"/>
      <sheetName val="step_&amp;_touch_12"/>
      <sheetName val="Conductor_Size9"/>
      <sheetName val="Discom_Details9"/>
      <sheetName val="M_S_9"/>
      <sheetName val="BOQ_(2)8"/>
      <sheetName val="3BPA00132-5-3_W_plan_HVPNL9"/>
      <sheetName val="DETAILED__BOQ9"/>
      <sheetName val="Attach-3_(QR)9"/>
      <sheetName val="Vind_-_BtB8"/>
      <sheetName val="Civil_Works8"/>
      <sheetName val="TBAL9697_-group_wise__sdpl8"/>
      <sheetName val="May_Budget8"/>
      <sheetName val="May_Actual8"/>
      <sheetName val="Supply_info8"/>
      <sheetName val="Compressed_Air8"/>
      <sheetName val="Dosing_Calcs8"/>
      <sheetName val="BW_&amp;_Neut_Pit8"/>
      <sheetName val="Cable_data7"/>
      <sheetName val="T_-_FDn7"/>
      <sheetName val="PRECAST_lightconc-II7"/>
      <sheetName val="dpc_cost7"/>
      <sheetName val="Staff_Acco_7"/>
      <sheetName val="Fin_Sum7"/>
      <sheetName val="LEVEL_RHS7"/>
      <sheetName val="LEVEL_LHS7"/>
      <sheetName val="400KV_short_circuit_force_calc7"/>
      <sheetName val="regions_&amp;_PL7"/>
      <sheetName val="3_Go&amp;Get_Eval_7"/>
      <sheetName val="6_2_Cover7"/>
      <sheetName val="Basic_input7"/>
      <sheetName val="Load_Details-220kV7"/>
      <sheetName val="P_&amp;_L_7"/>
      <sheetName val="Main_Bs7"/>
      <sheetName val="Summary_Rates_From_Contract7"/>
      <sheetName val="Rate_Analysis1"/>
      <sheetName val="General_input1"/>
      <sheetName val="Basic_Rates1"/>
      <sheetName val="HO_Costs1"/>
      <sheetName val="97_사업추정(WEKI)1"/>
      <sheetName val="water_prop_1"/>
      <sheetName val="JCR_TOP(ITEM)-KTRP1"/>
      <sheetName val="Basic_Data1"/>
      <sheetName val="Harga_Satuan_&amp;_Upah1"/>
      <sheetName val="Cond_data11"/>
      <sheetName val="except_wiring11"/>
      <sheetName val="220KV_CS11"/>
      <sheetName val="step_&amp;_touch_11"/>
      <sheetName val="Conductor_Size8"/>
      <sheetName val="Discom_Details8"/>
      <sheetName val="M_S_8"/>
      <sheetName val="3BPA00132-5-3_W_plan_HVPNL8"/>
      <sheetName val="DETAILED__BOQ8"/>
      <sheetName val="BOQ_(2)7"/>
      <sheetName val="Attach-3_(QR)8"/>
      <sheetName val="Vind_-_BtB7"/>
      <sheetName val="Civil_Works7"/>
      <sheetName val="TBAL9697_-group_wise__sdpl7"/>
      <sheetName val="May_Budget7"/>
      <sheetName val="May_Actual7"/>
      <sheetName val="Supply_info7"/>
      <sheetName val="Compressed_Air7"/>
      <sheetName val="Dosing_Calcs7"/>
      <sheetName val="BW_&amp;_Neut_Pit7"/>
      <sheetName val="Cable_data6"/>
      <sheetName val="T_-_FDn6"/>
      <sheetName val="PRECAST_lightconc-II6"/>
      <sheetName val="dpc_cost6"/>
      <sheetName val="Staff_Acco_6"/>
      <sheetName val="Fin_Sum6"/>
      <sheetName val="LEVEL_RHS6"/>
      <sheetName val="LEVEL_LHS6"/>
      <sheetName val="400KV_short_circuit_force_calc6"/>
      <sheetName val="regions_&amp;_PL6"/>
      <sheetName val="Basic_input6"/>
      <sheetName val="Load_Details-220kV6"/>
      <sheetName val="Summary_Rates_From_Contract6"/>
      <sheetName val="3_Go&amp;Get_Eval_6"/>
      <sheetName val="6_2_Cover6"/>
      <sheetName val="P_&amp;_L_6"/>
      <sheetName val="Main_Bs6"/>
      <sheetName val="Rate_Analysis"/>
      <sheetName val="General_input"/>
      <sheetName val="Basic_Rates"/>
      <sheetName val="HO_Costs"/>
      <sheetName val="97_사업추정(WEKI)"/>
      <sheetName val="water_prop_"/>
      <sheetName val="JCR_TOP(ITEM)-KTRP"/>
      <sheetName val="Basic_Data"/>
      <sheetName val="Harga_Satuan_&amp;_Upah"/>
      <sheetName val="Cond_data13"/>
      <sheetName val="except_wiring13"/>
      <sheetName val="220KV_CS13"/>
      <sheetName val="step_&amp;_touch_13"/>
      <sheetName val="Conductor_Size10"/>
      <sheetName val="Discom_Details10"/>
      <sheetName val="M_S_10"/>
      <sheetName val="3BPA00132-5-3_W_plan_HVPNL10"/>
      <sheetName val="DETAILED__BOQ10"/>
      <sheetName val="BOQ_(2)9"/>
      <sheetName val="Attach-3_(QR)10"/>
      <sheetName val="Vind_-_BtB9"/>
      <sheetName val="Civil_Works9"/>
      <sheetName val="TBAL9697_-group_wise__sdpl9"/>
      <sheetName val="May_Budget9"/>
      <sheetName val="May_Actual9"/>
      <sheetName val="Supply_info9"/>
      <sheetName val="Compressed_Air9"/>
      <sheetName val="Dosing_Calcs9"/>
      <sheetName val="BW_&amp;_Neut_Pit9"/>
      <sheetName val="Cable_data8"/>
      <sheetName val="T_-_FDn8"/>
      <sheetName val="PRECAST_lightconc-II8"/>
      <sheetName val="dpc_cost8"/>
      <sheetName val="Staff_Acco_8"/>
      <sheetName val="Fin_Sum8"/>
      <sheetName val="LEVEL_RHS8"/>
      <sheetName val="LEVEL_LHS8"/>
      <sheetName val="400KV_short_circuit_force_calc8"/>
      <sheetName val="regions_&amp;_PL8"/>
      <sheetName val="Basic_input8"/>
      <sheetName val="Load_Details-220kV8"/>
      <sheetName val="Summary_Rates_From_Contract8"/>
      <sheetName val="3_Go&amp;Get_Eval_8"/>
      <sheetName val="6_2_Cover8"/>
      <sheetName val="P_&amp;_L_8"/>
      <sheetName val="Main_Bs8"/>
      <sheetName val="Rate_Analysis2"/>
      <sheetName val="General_input2"/>
      <sheetName val="Basic_Rates2"/>
      <sheetName val="HO_Costs2"/>
      <sheetName val="97_사업추정(WEKI)2"/>
      <sheetName val="water_prop_2"/>
      <sheetName val="JCR_TOP(ITEM)-KTRP2"/>
      <sheetName val="Basic_Data2"/>
      <sheetName val="Harga_Satuan_&amp;_Upah2"/>
      <sheetName val="Cond_data15"/>
      <sheetName val="except_wiring15"/>
      <sheetName val="220KV_CS15"/>
      <sheetName val="step_&amp;_touch_15"/>
      <sheetName val="Conductor_Size12"/>
      <sheetName val="Discom_Details12"/>
      <sheetName val="M_S_12"/>
      <sheetName val="BOQ_(2)11"/>
      <sheetName val="3BPA00132-5-3_W_plan_HVPNL12"/>
      <sheetName val="DETAILED__BOQ12"/>
      <sheetName val="Attach-3_(QR)12"/>
      <sheetName val="Vind_-_BtB11"/>
      <sheetName val="Civil_Works11"/>
      <sheetName val="TBAL9697_-group_wise__sdpl11"/>
      <sheetName val="May_Budget11"/>
      <sheetName val="May_Actual11"/>
      <sheetName val="Supply_info11"/>
      <sheetName val="Compressed_Air11"/>
      <sheetName val="Dosing_Calcs11"/>
      <sheetName val="BW_&amp;_Neut_Pit11"/>
      <sheetName val="Cable_data10"/>
      <sheetName val="T_-_FDn10"/>
      <sheetName val="PRECAST_lightconc-II10"/>
      <sheetName val="dpc_cost10"/>
      <sheetName val="Staff_Acco_10"/>
      <sheetName val="Fin_Sum10"/>
      <sheetName val="LEVEL_RHS10"/>
      <sheetName val="LEVEL_LHS10"/>
      <sheetName val="400KV_short_circuit_force_cal10"/>
      <sheetName val="regions_&amp;_PL10"/>
      <sheetName val="3_Go&amp;Get_Eval_10"/>
      <sheetName val="6_2_Cover10"/>
      <sheetName val="Basic_input10"/>
      <sheetName val="Load_Details-220kV10"/>
      <sheetName val="P_&amp;_L_10"/>
      <sheetName val="Main_Bs10"/>
      <sheetName val="Summary_Rates_From_Contract10"/>
      <sheetName val="Rate_Analysis4"/>
      <sheetName val="General_input4"/>
      <sheetName val="Basic_Rates4"/>
      <sheetName val="HO_Costs4"/>
      <sheetName val="97_사업추정(WEKI)4"/>
      <sheetName val="water_prop_4"/>
      <sheetName val="JCR_TOP(ITEM)-KTRP4"/>
      <sheetName val="Basic_Data4"/>
      <sheetName val="Harga_Satuan_&amp;_Upah4"/>
      <sheetName val="Cond_data16"/>
      <sheetName val="except_wiring16"/>
      <sheetName val="220KV_CS16"/>
      <sheetName val="step_&amp;_touch_16"/>
      <sheetName val="Conductor_Size13"/>
      <sheetName val="Discom_Details13"/>
      <sheetName val="M_S_13"/>
      <sheetName val="3BPA00132-5-3_W_plan_HVPNL13"/>
      <sheetName val="DETAILED__BOQ13"/>
      <sheetName val="BOQ_(2)12"/>
      <sheetName val="Attach-3_(QR)13"/>
      <sheetName val="Vind_-_BtB12"/>
      <sheetName val="Civil_Works12"/>
      <sheetName val="TBAL9697_-group_wise__sdpl12"/>
      <sheetName val="May_Budget12"/>
      <sheetName val="May_Actual12"/>
      <sheetName val="Supply_info12"/>
      <sheetName val="Compressed_Air12"/>
      <sheetName val="Dosing_Calcs12"/>
      <sheetName val="BW_&amp;_Neut_Pit12"/>
      <sheetName val="Cable_data11"/>
      <sheetName val="T_-_FDn11"/>
      <sheetName val="PRECAST_lightconc-II11"/>
      <sheetName val="dpc_cost11"/>
      <sheetName val="Staff_Acco_11"/>
      <sheetName val="Fin_Sum11"/>
      <sheetName val="LEVEL_RHS11"/>
      <sheetName val="LEVEL_LHS11"/>
      <sheetName val="400KV_short_circuit_force_cal11"/>
      <sheetName val="regions_&amp;_PL11"/>
      <sheetName val="Basic_input11"/>
      <sheetName val="Load_Details-220kV11"/>
      <sheetName val="Summary_Rates_From_Contract11"/>
      <sheetName val="3_Go&amp;Get_Eval_11"/>
      <sheetName val="6_2_Cover11"/>
      <sheetName val="P_&amp;_L_11"/>
      <sheetName val="Main_Bs11"/>
      <sheetName val="Rate_Analysis5"/>
      <sheetName val="General_input5"/>
      <sheetName val="Basic_Rates5"/>
      <sheetName val="HO_Costs5"/>
      <sheetName val="97_사업추정(WEKI)5"/>
      <sheetName val="water_prop_5"/>
      <sheetName val="JCR_TOP(ITEM)-KTRP5"/>
      <sheetName val="Basic_Data5"/>
      <sheetName val="Harga_Satuan_&amp;_Upah5"/>
      <sheetName val="Cond_data17"/>
      <sheetName val="except_wiring17"/>
      <sheetName val="220KV_CS17"/>
      <sheetName val="step_&amp;_touch_17"/>
      <sheetName val="Conductor_Size14"/>
      <sheetName val="Discom_Details14"/>
      <sheetName val="M_S_14"/>
      <sheetName val="BOQ_(2)13"/>
      <sheetName val="3BPA00132-5-3_W_plan_HVPNL14"/>
      <sheetName val="DETAILED__BOQ14"/>
      <sheetName val="Attach-3_(QR)14"/>
      <sheetName val="Vind_-_BtB13"/>
      <sheetName val="Civil_Works13"/>
      <sheetName val="TBAL9697_-group_wise__sdpl13"/>
      <sheetName val="May_Budget13"/>
      <sheetName val="May_Actual13"/>
      <sheetName val="Supply_info13"/>
      <sheetName val="Compressed_Air13"/>
      <sheetName val="Dosing_Calcs13"/>
      <sheetName val="BW_&amp;_Neut_Pit13"/>
      <sheetName val="Cable_data12"/>
      <sheetName val="T_-_FDn12"/>
      <sheetName val="PRECAST_lightconc-II12"/>
      <sheetName val="dpc_cost12"/>
      <sheetName val="Staff_Acco_12"/>
      <sheetName val="Fin_Sum12"/>
      <sheetName val="LEVEL_RHS12"/>
      <sheetName val="LEVEL_LHS12"/>
      <sheetName val="400KV_short_circuit_force_cal12"/>
      <sheetName val="regions_&amp;_PL12"/>
      <sheetName val="3_Go&amp;Get_Eval_12"/>
      <sheetName val="6_2_Cover12"/>
      <sheetName val="Basic_input12"/>
      <sheetName val="Load_Details-220kV12"/>
      <sheetName val="P_&amp;_L_12"/>
      <sheetName val="Main_Bs12"/>
      <sheetName val="Summary_Rates_From_Contract12"/>
      <sheetName val="Rate_Analysis6"/>
      <sheetName val="General_input6"/>
      <sheetName val="Basic_Rates6"/>
      <sheetName val="HO_Costs6"/>
      <sheetName val="97_사업추정(WEKI)6"/>
      <sheetName val="water_prop_6"/>
      <sheetName val="JCR_TOP(ITEM)-KTRP6"/>
      <sheetName val="Basic_Data6"/>
      <sheetName val="Harga_Satuan_&amp;_Upah6"/>
      <sheetName val="Cond_data19"/>
      <sheetName val="except_wiring19"/>
      <sheetName val="220KV_CS19"/>
      <sheetName val="step_&amp;_touch_19"/>
      <sheetName val="Conductor_Size16"/>
      <sheetName val="Discom_Details16"/>
      <sheetName val="M_S_16"/>
      <sheetName val="BOQ_(2)15"/>
      <sheetName val="3BPA00132-5-3_W_plan_HVPNL16"/>
      <sheetName val="DETAILED__BOQ16"/>
      <sheetName val="Attach-3_(QR)16"/>
      <sheetName val="Vind_-_BtB15"/>
      <sheetName val="Civil_Works15"/>
      <sheetName val="TBAL9697_-group_wise__sdpl15"/>
      <sheetName val="May_Budget15"/>
      <sheetName val="May_Actual15"/>
      <sheetName val="Supply_info15"/>
      <sheetName val="Compressed_Air15"/>
      <sheetName val="Dosing_Calcs15"/>
      <sheetName val="BW_&amp;_Neut_Pit15"/>
      <sheetName val="Cable_data14"/>
      <sheetName val="T_-_FDn14"/>
      <sheetName val="PRECAST_lightconc-II14"/>
      <sheetName val="dpc_cost14"/>
      <sheetName val="Staff_Acco_14"/>
      <sheetName val="Fin_Sum14"/>
      <sheetName val="LEVEL_RHS14"/>
      <sheetName val="LEVEL_LHS14"/>
      <sheetName val="400KV_short_circuit_force_cal14"/>
      <sheetName val="regions_&amp;_PL14"/>
      <sheetName val="3_Go&amp;Get_Eval_14"/>
      <sheetName val="6_2_Cover14"/>
      <sheetName val="Basic_input14"/>
      <sheetName val="Load_Details-220kV14"/>
      <sheetName val="P_&amp;_L_14"/>
      <sheetName val="Main_Bs14"/>
      <sheetName val="Summary_Rates_From_Contract14"/>
      <sheetName val="Rate_Analysis8"/>
      <sheetName val="General_input8"/>
      <sheetName val="Basic_Rates8"/>
      <sheetName val="HO_Costs8"/>
      <sheetName val="97_사업추정(WEKI)8"/>
      <sheetName val="water_prop_8"/>
      <sheetName val="JCR_TOP(ITEM)-KTRP8"/>
      <sheetName val="Basic_Data8"/>
      <sheetName val="Harga_Satuan_&amp;_Upah8"/>
      <sheetName val="Cond_data20"/>
      <sheetName val="except_wiring20"/>
      <sheetName val="220KV_CS20"/>
      <sheetName val="step_&amp;_touch_20"/>
      <sheetName val="Conductor_Size17"/>
      <sheetName val="Discom_Details17"/>
      <sheetName val="M_S_17"/>
      <sheetName val="BOQ_(2)16"/>
      <sheetName val="3BPA00132-5-3_W_plan_HVPNL17"/>
      <sheetName val="DETAILED__BOQ17"/>
      <sheetName val="Attach-3_(QR)17"/>
      <sheetName val="Vind_-_BtB16"/>
      <sheetName val="Civil_Works16"/>
      <sheetName val="TBAL9697_-group_wise__sdpl16"/>
      <sheetName val="May_Budget16"/>
      <sheetName val="May_Actual16"/>
      <sheetName val="Supply_info16"/>
      <sheetName val="Compressed_Air16"/>
      <sheetName val="Dosing_Calcs16"/>
      <sheetName val="BW_&amp;_Neut_Pit16"/>
      <sheetName val="Cable_data15"/>
      <sheetName val="T_-_FDn15"/>
      <sheetName val="PRECAST_lightconc-II15"/>
      <sheetName val="dpc_cost15"/>
      <sheetName val="Staff_Acco_15"/>
      <sheetName val="Fin_Sum15"/>
      <sheetName val="LEVEL_RHS15"/>
      <sheetName val="LEVEL_LHS15"/>
      <sheetName val="400KV_short_circuit_force_cal15"/>
      <sheetName val="regions_&amp;_PL15"/>
      <sheetName val="3_Go&amp;Get_Eval_15"/>
      <sheetName val="6_2_Cover15"/>
      <sheetName val="Basic_input15"/>
      <sheetName val="Load_Details-220kV15"/>
      <sheetName val="P_&amp;_L_15"/>
      <sheetName val="Main_Bs15"/>
      <sheetName val="Summary_Rates_From_Contract15"/>
      <sheetName val="Rate_Analysis9"/>
      <sheetName val="General_input9"/>
      <sheetName val="Basic_Rates9"/>
      <sheetName val="HO_Costs9"/>
      <sheetName val="97_사업추정(WEKI)9"/>
      <sheetName val="water_prop_9"/>
      <sheetName val="JCR_TOP(ITEM)-KTRP9"/>
      <sheetName val="Basic_Data9"/>
      <sheetName val="Harga_Satuan_&amp;_Upah9"/>
    </sheetNames>
    <sheetDataSet>
      <sheetData sheetId="0" refreshError="1"/>
      <sheetData sheetId="1"/>
      <sheetData sheetId="2" refreshError="1"/>
      <sheetData sheetId="3"/>
      <sheetData sheetId="4"/>
      <sheetData sheetId="5"/>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oblg"/>
      <sheetName val="ACC-A"/>
      <sheetName val="drg"/>
      <sheetName val="BOM"/>
      <sheetName val=" FDN"/>
      <sheetName val="Supply"/>
      <sheetName val="ERECTION-Sipat"/>
      <sheetName val="Chart1"/>
      <sheetName val="drg1"/>
      <sheetName val="Acc"/>
      <sheetName val="FDN"/>
      <sheetName val="Misc info"/>
      <sheetName val="Intake"/>
      <sheetName val="Stub&amp;Twr"/>
      <sheetName val="Twr Qty."/>
      <sheetName val="DS Approved"/>
      <sheetName val="S-C"/>
      <sheetName val="62-Gty Bhadla"/>
      <sheetName val="Vdc5"/>
      <sheetName val="SIN"/>
      <sheetName val="Twr Qty Old."/>
      <sheetName val="Sheet1"/>
      <sheetName val="DS Approved (T) (2)"/>
      <sheetName val="1-14"/>
      <sheetName val="50-56"/>
      <sheetName val="DSLP CALCULATION"/>
      <sheetName val="IDCCALHYD-GOO"/>
      <sheetName val="NJP"/>
      <sheetName val="FitOutConfCentre"/>
      <sheetName val="sheeet7"/>
      <sheetName val="Info Entry"/>
      <sheetName val="P-Ins &amp; Bonds"/>
      <sheetName val="P Staff fac"/>
      <sheetName val="BQMPALOC"/>
      <sheetName val="july-I"/>
      <sheetName val="CASH-FLOW"/>
      <sheetName val="Design"/>
      <sheetName val="COMPLEXALL"/>
      <sheetName val="SUMMARY"/>
      <sheetName val="Validation"/>
      <sheetName val="TMRS"/>
      <sheetName val="FAMILY TEXT"/>
      <sheetName val="EDWise"/>
      <sheetName val="04REL"/>
      <sheetName val="STN WISE EMR"/>
      <sheetName val="data"/>
      <sheetName val="Dom"/>
      <sheetName val="BREAKUP OF OIL"/>
      <sheetName val="R.Hrs. Since Comm"/>
      <sheetName val="R_Hrs_ Since Comm"/>
      <sheetName val="A"/>
      <sheetName val="Data base 12-13 back Jan 10"/>
      <sheetName val="B-Chart"/>
      <sheetName val="IP"/>
      <sheetName val="Civil &amp; design"/>
      <sheetName val="BOQ"/>
      <sheetName val="SOP "/>
      <sheetName val="wt"/>
      <sheetName val="BHANDUP"/>
      <sheetName val="SCHEDULE"/>
      <sheetName val="Database"/>
      <sheetName val="schedule nos"/>
      <sheetName val="Rate Analysis"/>
      <sheetName val="inter"/>
      <sheetName val="IDCCALHYD_GOO"/>
      <sheetName val="UK"/>
      <sheetName val="#REF"/>
      <sheetName val="SUPPORT1"/>
    </sheetNames>
    <sheetDataSet>
      <sheetData sheetId="0" refreshError="1"/>
      <sheetData sheetId="1" refreshError="1"/>
      <sheetData sheetId="2"/>
      <sheetData sheetId="3" refreshError="1"/>
      <sheetData sheetId="4" refreshError="1"/>
      <sheetData sheetId="5"/>
      <sheetData sheetId="6"/>
      <sheetData sheetId="7" refreshError="1"/>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Main "/>
      <sheetName val="Load Comb"/>
      <sheetName val="Analysis and design results"/>
      <sheetName val="Sls"/>
      <sheetName val="Uls"/>
      <sheetName val="5-Piles"/>
      <sheetName val="4-Piles"/>
      <sheetName val="4-Piles (2)"/>
      <sheetName val="pedestal"/>
      <sheetName val="Bolts"/>
      <sheetName val="STAAD OUTPUT"/>
      <sheetName val="WEIGHT CAL"/>
      <sheetName val="Water Sinking"/>
    </sheetNames>
    <sheetDataSet>
      <sheetData sheetId="0" refreshError="1"/>
      <sheetData sheetId="1" refreshError="1"/>
      <sheetData sheetId="2" refreshError="1"/>
      <sheetData sheetId="3" refreshError="1"/>
      <sheetData sheetId="4" refreshError="1"/>
      <sheetData sheetId="5" refreshError="1">
        <row r="5">
          <cell r="I5" t="str">
            <v>FOUNDATION CALCULATION NOTE FOR PIPERACK PR-3F3</v>
          </cell>
        </row>
        <row r="7">
          <cell r="C7" t="str">
            <v>Horizontal</v>
          </cell>
          <cell r="D7" t="str">
            <v>Vertical</v>
          </cell>
          <cell r="E7" t="str">
            <v>Horizontal</v>
          </cell>
          <cell r="I7">
            <v>6.2</v>
          </cell>
          <cell r="J7" t="str">
            <v xml:space="preserve"> LOADS FROM STRUCTURE ON SUPPORTS FOR ULTIMATE LIMIT STATE</v>
          </cell>
        </row>
        <row r="8">
          <cell r="C8" t="str">
            <v>Horizontal</v>
          </cell>
          <cell r="D8" t="str">
            <v>Vertical</v>
          </cell>
          <cell r="E8" t="str">
            <v>Horizontal</v>
          </cell>
          <cell r="F8" t="str">
            <v>Moment</v>
          </cell>
          <cell r="G8" t="str">
            <v>F</v>
          </cell>
          <cell r="H8" t="str">
            <v>G</v>
          </cell>
          <cell r="K8" t="str">
            <v>Vertical</v>
          </cell>
        </row>
        <row r="9">
          <cell r="C9" t="str">
            <v>Fx kN</v>
          </cell>
          <cell r="D9" t="str">
            <v>Fy kN</v>
          </cell>
          <cell r="E9" t="str">
            <v>Fz kN</v>
          </cell>
          <cell r="F9" t="str">
            <v>Mx kNm</v>
          </cell>
          <cell r="G9" t="str">
            <v>My kNm</v>
          </cell>
          <cell r="H9" t="str">
            <v>Mz kNm</v>
          </cell>
          <cell r="I9" t="str">
            <v>Node</v>
          </cell>
          <cell r="J9" t="str">
            <v>Load Case</v>
          </cell>
          <cell r="K9" t="str">
            <v>Fy kN</v>
          </cell>
        </row>
        <row r="10">
          <cell r="C10">
            <v>-48</v>
          </cell>
          <cell r="D10">
            <v>113.8</v>
          </cell>
          <cell r="E10">
            <v>0</v>
          </cell>
          <cell r="F10">
            <v>0</v>
          </cell>
          <cell r="G10">
            <v>0</v>
          </cell>
          <cell r="H10">
            <v>234.5</v>
          </cell>
          <cell r="I10">
            <v>101</v>
          </cell>
          <cell r="J10" t="str">
            <v>1001 0.9DL + 0.9PE + 1.5WLX</v>
          </cell>
          <cell r="K10">
            <v>-113.8</v>
          </cell>
        </row>
        <row r="11">
          <cell r="C11">
            <v>46.1</v>
          </cell>
          <cell r="D11">
            <v>208.3</v>
          </cell>
          <cell r="E11">
            <v>0</v>
          </cell>
          <cell r="F11">
            <v>0</v>
          </cell>
          <cell r="G11">
            <v>0</v>
          </cell>
          <cell r="H11">
            <v>-249.9</v>
          </cell>
          <cell r="J11" t="str">
            <v>1002 0.9DL + 0.9PE - 1.5WLX</v>
          </cell>
          <cell r="K11">
            <v>-208.3</v>
          </cell>
        </row>
        <row r="12">
          <cell r="C12">
            <v>-1.1000000000000001</v>
          </cell>
          <cell r="D12">
            <v>160.9</v>
          </cell>
          <cell r="E12">
            <v>-8.9</v>
          </cell>
          <cell r="F12">
            <v>0</v>
          </cell>
          <cell r="G12">
            <v>0.1</v>
          </cell>
          <cell r="H12">
            <v>-6.9</v>
          </cell>
          <cell r="J12" t="str">
            <v>1003 0.9DL + 0.9PE + 1.5WLZ</v>
          </cell>
          <cell r="K12">
            <v>-160.9</v>
          </cell>
        </row>
        <row r="13">
          <cell r="C13">
            <v>-0.8</v>
          </cell>
          <cell r="D13">
            <v>161.30000000000001</v>
          </cell>
          <cell r="E13">
            <v>8.9</v>
          </cell>
          <cell r="F13">
            <v>0</v>
          </cell>
          <cell r="G13">
            <v>-0.1</v>
          </cell>
          <cell r="H13">
            <v>-8.6</v>
          </cell>
          <cell r="J13" t="str">
            <v>1004 0.9DL + 0.9PE - 1.5WLZ</v>
          </cell>
          <cell r="K13">
            <v>-161.30000000000001</v>
          </cell>
        </row>
        <row r="14">
          <cell r="C14">
            <v>21.7</v>
          </cell>
          <cell r="D14">
            <v>191.4</v>
          </cell>
          <cell r="E14">
            <v>0</v>
          </cell>
          <cell r="F14">
            <v>0</v>
          </cell>
          <cell r="G14">
            <v>0</v>
          </cell>
          <cell r="H14">
            <v>122.3</v>
          </cell>
          <cell r="J14" t="str">
            <v>1005 0.9DL + 0.9PE + 1.5EQX</v>
          </cell>
          <cell r="K14">
            <v>-191.4</v>
          </cell>
        </row>
        <row r="15">
          <cell r="C15">
            <v>-23.6</v>
          </cell>
          <cell r="D15">
            <v>130.80000000000001</v>
          </cell>
          <cell r="E15">
            <v>-0.1</v>
          </cell>
          <cell r="F15">
            <v>0</v>
          </cell>
          <cell r="G15">
            <v>0</v>
          </cell>
          <cell r="H15">
            <v>-137.69999999999999</v>
          </cell>
          <cell r="J15" t="str">
            <v>1006 0.9DL + 0.9PE - 1.5EQX</v>
          </cell>
          <cell r="K15">
            <v>-130.80000000000001</v>
          </cell>
        </row>
        <row r="16">
          <cell r="C16">
            <v>9.3000000000000007</v>
          </cell>
          <cell r="D16">
            <v>177.2</v>
          </cell>
          <cell r="E16">
            <v>0.2</v>
          </cell>
          <cell r="F16">
            <v>0</v>
          </cell>
          <cell r="G16">
            <v>0</v>
          </cell>
          <cell r="H16">
            <v>50.8</v>
          </cell>
          <cell r="J16" t="str">
            <v>1007 0.9DL + 0.9PE + 1.5EQZ</v>
          </cell>
          <cell r="K16">
            <v>-177.2</v>
          </cell>
        </row>
        <row r="17">
          <cell r="C17">
            <v>-11.2</v>
          </cell>
          <cell r="D17">
            <v>144.9</v>
          </cell>
          <cell r="E17">
            <v>-0.3</v>
          </cell>
          <cell r="F17">
            <v>0</v>
          </cell>
          <cell r="G17">
            <v>0</v>
          </cell>
          <cell r="H17">
            <v>-66.2</v>
          </cell>
          <cell r="J17" t="str">
            <v>1008 0.9DL + 0.9PE - 1.5EQZ</v>
          </cell>
          <cell r="K17">
            <v>-144.9</v>
          </cell>
        </row>
        <row r="18">
          <cell r="C18">
            <v>-14.7</v>
          </cell>
          <cell r="D18">
            <v>349.9</v>
          </cell>
          <cell r="E18">
            <v>0</v>
          </cell>
          <cell r="F18">
            <v>0</v>
          </cell>
          <cell r="G18">
            <v>0</v>
          </cell>
          <cell r="H18">
            <v>50.8</v>
          </cell>
          <cell r="J18" t="str">
            <v>1009 1.5DL + 1.5PO + 1.5FL + 1.5AL</v>
          </cell>
          <cell r="K18">
            <v>-349.9</v>
          </cell>
        </row>
        <row r="19">
          <cell r="C19">
            <v>9.1</v>
          </cell>
          <cell r="D19">
            <v>377.9</v>
          </cell>
          <cell r="E19">
            <v>0.2</v>
          </cell>
          <cell r="F19">
            <v>0</v>
          </cell>
          <cell r="G19">
            <v>0</v>
          </cell>
          <cell r="H19">
            <v>-84.9</v>
          </cell>
          <cell r="J19" t="str">
            <v>1010 1.5DL + 1.5PO - 1.5FL + 1.5AL</v>
          </cell>
          <cell r="K19">
            <v>-377.9</v>
          </cell>
        </row>
        <row r="20">
          <cell r="C20">
            <v>-49.4</v>
          </cell>
          <cell r="D20">
            <v>242.1</v>
          </cell>
          <cell r="E20">
            <v>0</v>
          </cell>
          <cell r="F20">
            <v>0</v>
          </cell>
          <cell r="G20">
            <v>0</v>
          </cell>
          <cell r="H20">
            <v>234.5</v>
          </cell>
          <cell r="J20" t="str">
            <v>1011 1.2DL + 1.2PO + 1.2FL + 1.2AL + 1.2WLX</v>
          </cell>
          <cell r="K20">
            <v>-242.1</v>
          </cell>
        </row>
        <row r="21">
          <cell r="C21">
            <v>-30.4</v>
          </cell>
          <cell r="D21">
            <v>264.60000000000002</v>
          </cell>
          <cell r="E21">
            <v>0.1</v>
          </cell>
          <cell r="F21">
            <v>0</v>
          </cell>
          <cell r="G21">
            <v>0</v>
          </cell>
          <cell r="H21">
            <v>125.9</v>
          </cell>
          <cell r="J21" t="str">
            <v>1012 1.2DL + 1.2PO - 1.2FL + 1.2AL + 1.2WLX</v>
          </cell>
          <cell r="K21">
            <v>-264.60000000000002</v>
          </cell>
        </row>
        <row r="22">
          <cell r="C22">
            <v>25.9</v>
          </cell>
          <cell r="D22">
            <v>317.7</v>
          </cell>
          <cell r="E22">
            <v>0</v>
          </cell>
          <cell r="F22">
            <v>0</v>
          </cell>
          <cell r="G22">
            <v>0</v>
          </cell>
          <cell r="H22">
            <v>-153.1</v>
          </cell>
          <cell r="J22" t="str">
            <v>1013 1.2DL + 1.2PO + 1.2FL + 1.2AL - 1.2WLX</v>
          </cell>
          <cell r="K22">
            <v>-317.7</v>
          </cell>
        </row>
        <row r="23">
          <cell r="C23">
            <v>44.9</v>
          </cell>
          <cell r="D23">
            <v>340.1</v>
          </cell>
          <cell r="E23">
            <v>0.1</v>
          </cell>
          <cell r="F23">
            <v>0</v>
          </cell>
          <cell r="G23">
            <v>0</v>
          </cell>
          <cell r="H23">
            <v>-261.7</v>
          </cell>
          <cell r="J23" t="str">
            <v>1014 1.2DL + 1.2PO - 1.2FL + 1.2AL - 1.2WLX</v>
          </cell>
          <cell r="K23">
            <v>-340.1</v>
          </cell>
        </row>
        <row r="24">
          <cell r="C24">
            <v>-11.9</v>
          </cell>
          <cell r="D24">
            <v>279.7</v>
          </cell>
          <cell r="E24">
            <v>-7.1</v>
          </cell>
          <cell r="F24">
            <v>0</v>
          </cell>
          <cell r="G24">
            <v>0.1</v>
          </cell>
          <cell r="H24">
            <v>41.4</v>
          </cell>
          <cell r="J24" t="str">
            <v>1015 1.2DL + 1.2PO + 1.2FL + 1.2AL + 1.2WLZ</v>
          </cell>
          <cell r="K24">
            <v>-279.7</v>
          </cell>
        </row>
        <row r="25">
          <cell r="C25">
            <v>7.1</v>
          </cell>
          <cell r="D25">
            <v>302.2</v>
          </cell>
          <cell r="E25">
            <v>-7</v>
          </cell>
          <cell r="F25">
            <v>0</v>
          </cell>
          <cell r="G25">
            <v>0.1</v>
          </cell>
          <cell r="H25">
            <v>-67.2</v>
          </cell>
          <cell r="J25" t="str">
            <v>1016 1.2DL + 1.2PO - 1.2FL + 1.2AL + 1.2WLZ</v>
          </cell>
          <cell r="K25">
            <v>-302.2</v>
          </cell>
        </row>
        <row r="26">
          <cell r="C26">
            <v>-11.7</v>
          </cell>
          <cell r="D26">
            <v>280.10000000000002</v>
          </cell>
          <cell r="E26">
            <v>7.1</v>
          </cell>
          <cell r="F26">
            <v>0</v>
          </cell>
          <cell r="G26">
            <v>-0.1</v>
          </cell>
          <cell r="H26">
            <v>40</v>
          </cell>
          <cell r="J26" t="str">
            <v>1017 1.2DL + 1.2PO + 1.2FL + 1.2AL - 1.2WLZ</v>
          </cell>
          <cell r="K26">
            <v>-280.10000000000002</v>
          </cell>
        </row>
        <row r="27">
          <cell r="C27">
            <v>7.4</v>
          </cell>
          <cell r="D27">
            <v>302.5</v>
          </cell>
          <cell r="E27">
            <v>7.2</v>
          </cell>
          <cell r="F27">
            <v>0</v>
          </cell>
          <cell r="G27">
            <v>-0.1</v>
          </cell>
          <cell r="H27">
            <v>-68.599999999999994</v>
          </cell>
          <cell r="J27" t="str">
            <v>1018 1.2DL + 1.2PO - 1.2FL + 1.2AL - 1.2WLZ</v>
          </cell>
          <cell r="K27">
            <v>-302.5</v>
          </cell>
        </row>
        <row r="28">
          <cell r="C28">
            <v>6.4</v>
          </cell>
          <cell r="D28">
            <v>304.10000000000002</v>
          </cell>
          <cell r="E28">
            <v>0</v>
          </cell>
          <cell r="F28">
            <v>0</v>
          </cell>
          <cell r="G28">
            <v>0</v>
          </cell>
          <cell r="H28">
            <v>144.69999999999999</v>
          </cell>
          <cell r="J28" t="str">
            <v>1019 1.2DL + 1.2PO + 1.2FL + 1.2AL + 1.2EQX</v>
          </cell>
          <cell r="K28">
            <v>-304.10000000000002</v>
          </cell>
        </row>
        <row r="29">
          <cell r="C29">
            <v>25.4</v>
          </cell>
          <cell r="D29">
            <v>326.60000000000002</v>
          </cell>
          <cell r="E29">
            <v>0.2</v>
          </cell>
          <cell r="F29">
            <v>0</v>
          </cell>
          <cell r="G29">
            <v>0</v>
          </cell>
          <cell r="H29">
            <v>36.1</v>
          </cell>
          <cell r="J29" t="str">
            <v>1020 1.2DL + 1.2PO - 1.2FL + 1.2AL + 1.2EQX</v>
          </cell>
          <cell r="K29">
            <v>-326.60000000000002</v>
          </cell>
        </row>
        <row r="30">
          <cell r="C30">
            <v>-29.9</v>
          </cell>
          <cell r="D30">
            <v>255.7</v>
          </cell>
          <cell r="E30">
            <v>-0.1</v>
          </cell>
          <cell r="F30">
            <v>0</v>
          </cell>
          <cell r="G30">
            <v>0</v>
          </cell>
          <cell r="H30">
            <v>-63.3</v>
          </cell>
          <cell r="J30" t="str">
            <v>1021 1.2DL + 1.2PO + 1.2FL + 1.2AL - 1.2EQX</v>
          </cell>
          <cell r="K30">
            <v>-255.7</v>
          </cell>
        </row>
        <row r="31">
          <cell r="C31">
            <v>-10.9</v>
          </cell>
          <cell r="D31">
            <v>278.10000000000002</v>
          </cell>
          <cell r="E31">
            <v>0.1</v>
          </cell>
          <cell r="F31">
            <v>0</v>
          </cell>
          <cell r="G31">
            <v>0</v>
          </cell>
          <cell r="H31">
            <v>-171.9</v>
          </cell>
          <cell r="J31" t="str">
            <v>1022 1.2DL + 1.2PO - 1.2FL + 1.2AL - 1.2EQX</v>
          </cell>
          <cell r="K31">
            <v>-278.10000000000002</v>
          </cell>
        </row>
        <row r="32">
          <cell r="C32">
            <v>-3.6</v>
          </cell>
          <cell r="D32">
            <v>292.8</v>
          </cell>
          <cell r="E32">
            <v>0.2</v>
          </cell>
          <cell r="F32">
            <v>0</v>
          </cell>
          <cell r="G32">
            <v>0</v>
          </cell>
          <cell r="H32">
            <v>87.5</v>
          </cell>
          <cell r="J32" t="str">
            <v>1023 1.2DL + 1.2PO + 1.2FL + 1.2AL + 1.2EQZ</v>
          </cell>
          <cell r="K32">
            <v>-292.8</v>
          </cell>
        </row>
        <row r="33">
          <cell r="C33">
            <v>15.4</v>
          </cell>
          <cell r="D33">
            <v>315.3</v>
          </cell>
          <cell r="E33">
            <v>0.3</v>
          </cell>
          <cell r="F33">
            <v>0</v>
          </cell>
          <cell r="G33">
            <v>0</v>
          </cell>
          <cell r="H33">
            <v>-21.1</v>
          </cell>
          <cell r="J33" t="str">
            <v>1024 1.2DL + 1.2PO - 1.2FL + 1.2AL + 1.2EQZ</v>
          </cell>
          <cell r="K33">
            <v>-315.3</v>
          </cell>
        </row>
        <row r="34">
          <cell r="C34">
            <v>-20</v>
          </cell>
          <cell r="D34">
            <v>267</v>
          </cell>
          <cell r="E34">
            <v>-0.2</v>
          </cell>
          <cell r="F34">
            <v>0</v>
          </cell>
          <cell r="G34">
            <v>0</v>
          </cell>
          <cell r="H34">
            <v>-6.1</v>
          </cell>
          <cell r="J34" t="str">
            <v>1025 1.2DL + 1.2PO + 1.2FL + 1.2AL - 1.2EQZ</v>
          </cell>
          <cell r="K34">
            <v>-267</v>
          </cell>
        </row>
        <row r="35">
          <cell r="C35">
            <v>-0.9</v>
          </cell>
          <cell r="D35">
            <v>289.39999999999998</v>
          </cell>
          <cell r="E35">
            <v>-0.1</v>
          </cell>
          <cell r="F35">
            <v>0</v>
          </cell>
          <cell r="G35">
            <v>0</v>
          </cell>
          <cell r="H35">
            <v>-114.7</v>
          </cell>
          <cell r="J35" t="str">
            <v>1026 1.2DL + 1.2PO - 1.2FL + 1.2AL - 1.2EQZ</v>
          </cell>
          <cell r="K35">
            <v>-289.39999999999998</v>
          </cell>
        </row>
        <row r="36">
          <cell r="C36">
            <v>-2.9</v>
          </cell>
          <cell r="D36">
            <v>385.1</v>
          </cell>
          <cell r="E36">
            <v>0</v>
          </cell>
          <cell r="F36">
            <v>0</v>
          </cell>
          <cell r="G36">
            <v>0</v>
          </cell>
          <cell r="H36">
            <v>-18.2</v>
          </cell>
          <cell r="J36" t="str">
            <v>1027 1.5DL + 1.5PT</v>
          </cell>
          <cell r="K36">
            <v>-385.1</v>
          </cell>
        </row>
        <row r="37">
          <cell r="C37">
            <v>-11.7</v>
          </cell>
          <cell r="D37">
            <v>298.7</v>
          </cell>
          <cell r="E37">
            <v>0</v>
          </cell>
          <cell r="F37">
            <v>0</v>
          </cell>
          <cell r="G37">
            <v>0</v>
          </cell>
          <cell r="H37">
            <v>33.9</v>
          </cell>
          <cell r="J37" t="str">
            <v>1028 1.2DL + 1.2PT + 0.3WLX</v>
          </cell>
          <cell r="K37">
            <v>-298.7</v>
          </cell>
        </row>
        <row r="38">
          <cell r="C38">
            <v>7.1</v>
          </cell>
          <cell r="D38">
            <v>317.60000000000002</v>
          </cell>
          <cell r="E38">
            <v>0</v>
          </cell>
          <cell r="F38">
            <v>0</v>
          </cell>
          <cell r="G38">
            <v>0</v>
          </cell>
          <cell r="H38">
            <v>-63</v>
          </cell>
          <cell r="J38" t="str">
            <v>1029 1.2DL + 1.2PT - 0.3WLX</v>
          </cell>
          <cell r="K38">
            <v>-317.60000000000002</v>
          </cell>
        </row>
        <row r="39">
          <cell r="C39">
            <v>-2.4</v>
          </cell>
          <cell r="D39">
            <v>308.10000000000002</v>
          </cell>
          <cell r="E39">
            <v>-1.8</v>
          </cell>
          <cell r="F39">
            <v>0</v>
          </cell>
          <cell r="G39">
            <v>0</v>
          </cell>
          <cell r="H39">
            <v>-14.4</v>
          </cell>
          <cell r="J39" t="str">
            <v>1030 1.2DL + 1.2PT + 0.3WLZ</v>
          </cell>
          <cell r="K39">
            <v>-308.10000000000002</v>
          </cell>
        </row>
        <row r="40">
          <cell r="C40">
            <v>-2.2999999999999998</v>
          </cell>
          <cell r="D40">
            <v>308.2</v>
          </cell>
          <cell r="E40">
            <v>1.8</v>
          </cell>
          <cell r="F40">
            <v>0</v>
          </cell>
          <cell r="G40">
            <v>0</v>
          </cell>
          <cell r="H40">
            <v>-14.7</v>
          </cell>
          <cell r="J40" t="str">
            <v>1031 1.2DL + 1.2PT - 0.3WLZ</v>
          </cell>
          <cell r="K40">
            <v>-308.2</v>
          </cell>
        </row>
        <row r="41">
          <cell r="C41">
            <v>-46.2</v>
          </cell>
          <cell r="D41">
            <v>77.099999999999994</v>
          </cell>
          <cell r="E41">
            <v>0</v>
          </cell>
          <cell r="F41">
            <v>0</v>
          </cell>
          <cell r="G41">
            <v>0</v>
          </cell>
          <cell r="H41">
            <v>229.6</v>
          </cell>
          <cell r="I41">
            <v>102</v>
          </cell>
          <cell r="J41" t="str">
            <v>1001 0.9DL + 0.9PE + 1.5WLX</v>
          </cell>
          <cell r="K41">
            <v>-77.099999999999994</v>
          </cell>
        </row>
        <row r="42">
          <cell r="C42">
            <v>48</v>
          </cell>
          <cell r="D42">
            <v>-17.3</v>
          </cell>
          <cell r="E42">
            <v>0</v>
          </cell>
          <cell r="F42">
            <v>0</v>
          </cell>
          <cell r="G42">
            <v>0</v>
          </cell>
          <cell r="H42">
            <v>-254.9</v>
          </cell>
          <cell r="I42">
            <v>102</v>
          </cell>
          <cell r="J42" t="str">
            <v>1002 0.9DL + 0.9PE - 1.5WLX</v>
          </cell>
          <cell r="K42">
            <v>17.3</v>
          </cell>
        </row>
        <row r="43">
          <cell r="C43">
            <v>0.8</v>
          </cell>
          <cell r="D43">
            <v>30.1</v>
          </cell>
          <cell r="E43">
            <v>-8.8000000000000007</v>
          </cell>
          <cell r="F43">
            <v>0</v>
          </cell>
          <cell r="G43">
            <v>-0.1</v>
          </cell>
          <cell r="H43">
            <v>-11.8</v>
          </cell>
          <cell r="I43">
            <v>102</v>
          </cell>
          <cell r="J43" t="str">
            <v>1003 0.9DL + 0.9PE + 1.5WLZ</v>
          </cell>
          <cell r="K43">
            <v>-30.1</v>
          </cell>
        </row>
        <row r="44">
          <cell r="C44">
            <v>1.1000000000000001</v>
          </cell>
          <cell r="D44">
            <v>29.7</v>
          </cell>
          <cell r="E44">
            <v>8.8000000000000007</v>
          </cell>
          <cell r="F44">
            <v>0</v>
          </cell>
          <cell r="G44">
            <v>0.1</v>
          </cell>
          <cell r="H44">
            <v>-13.5</v>
          </cell>
          <cell r="I44">
            <v>102</v>
          </cell>
          <cell r="J44" t="str">
            <v>1004 0.9DL + 0.9PE - 1.5WLZ</v>
          </cell>
          <cell r="K44">
            <v>-29.7</v>
          </cell>
        </row>
        <row r="45">
          <cell r="C45">
            <v>23.4</v>
          </cell>
          <cell r="D45">
            <v>57.3</v>
          </cell>
          <cell r="E45">
            <v>0</v>
          </cell>
          <cell r="F45">
            <v>0</v>
          </cell>
          <cell r="G45">
            <v>0</v>
          </cell>
          <cell r="H45">
            <v>116.8</v>
          </cell>
          <cell r="I45">
            <v>102</v>
          </cell>
          <cell r="J45" t="str">
            <v>1005 0.9DL + 0.9PE + 1.5EQX</v>
          </cell>
          <cell r="K45">
            <v>-57.3</v>
          </cell>
        </row>
        <row r="46">
          <cell r="C46">
            <v>-21.6</v>
          </cell>
          <cell r="D46">
            <v>2.5</v>
          </cell>
          <cell r="E46">
            <v>0</v>
          </cell>
          <cell r="F46">
            <v>0</v>
          </cell>
          <cell r="G46">
            <v>0</v>
          </cell>
          <cell r="H46">
            <v>-142.1</v>
          </cell>
          <cell r="I46">
            <v>102</v>
          </cell>
          <cell r="J46" t="str">
            <v>1006 0.9DL + 0.9PE - 1.5EQX</v>
          </cell>
          <cell r="K46">
            <v>-2.5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Data Sheet"/>
      <sheetName val="Codes"/>
      <sheetName val="As per PCA"/>
      <sheetName val="Sch-3"/>
      <sheetName val="PT&amp;D(Domestic)_13-14"/>
      <sheetName val="IE_13-14"/>
      <sheetName val="SS_13-14"/>
      <sheetName val="TL_13-14"/>
      <sheetName val="EP_13-14"/>
      <sheetName val="Jobwise_YTD"/>
      <sheetName val="PRECAST_lightconc-II"/>
      <sheetName val="Data_Sheet"/>
      <sheetName val="As_per_PCA"/>
      <sheetName val="Design"/>
      <sheetName val="REL"/>
      <sheetName val="CAPEX Summary"/>
      <sheetName val="Assumptions"/>
      <sheetName val="Sch-1(Option-I)"/>
      <sheetName val="3BPA00132-5-3 W plan HVPNL"/>
      <sheetName val="mr21"/>
      <sheetName val="direct cost shed a-2 "/>
      <sheetName val="SE800"/>
      <sheetName val="대비표"/>
    </sheetNames>
    <sheetDataSet>
      <sheetData sheetId="0">
        <row r="3">
          <cell r="AN3" t="str">
            <v>04.EP</v>
          </cell>
        </row>
      </sheetData>
      <sheetData sheetId="1">
        <row r="3">
          <cell r="AN3" t="str">
            <v>01.IE</v>
          </cell>
        </row>
      </sheetData>
      <sheetData sheetId="2">
        <row r="3">
          <cell r="AN3" t="str">
            <v>02.SS</v>
          </cell>
        </row>
      </sheetData>
      <sheetData sheetId="3">
        <row r="3">
          <cell r="AN3" t="str">
            <v>03.TL</v>
          </cell>
        </row>
      </sheetData>
      <sheetData sheetId="4">
        <row r="3">
          <cell r="AN3" t="str">
            <v>04.EP</v>
          </cell>
        </row>
      </sheetData>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Annexure A"/>
      <sheetName val="Sch-18"/>
      <sheetName val="Sch-19"/>
      <sheetName val="Sch-20"/>
      <sheetName val="Measurment"/>
      <sheetName val="july-I"/>
      <sheetName val="BOQ"/>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Format - 4"/>
      <sheetName val="Conductor Parameter"/>
      <sheetName val="Report"/>
      <sheetName val="C.S.GENERATION"/>
      <sheetName val="CE (Onshore)"/>
      <sheetName val="dlvoid"/>
      <sheetName val="DetEst"/>
      <sheetName val="labour"/>
      <sheetName val="PGCIL-Pugalur-Sch"/>
      <sheetName val="GBW"/>
      <sheetName val="Vind-BtB"/>
      <sheetName val="BOQ (2)"/>
      <sheetName val="Cable data"/>
      <sheetName val="girder"/>
      <sheetName val="220 11  BS "/>
      <sheetName val="Tables"/>
      <sheetName val="COST"/>
      <sheetName val="DATA"/>
      <sheetName val=" Summary"/>
      <sheetName val="Title"/>
      <sheetName val="Sketch"/>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Indices"/>
      <sheetName val="1"/>
      <sheetName val="Summary"/>
      <sheetName val="p.dhanunjay"/>
      <sheetName val="nandlal sarma"/>
      <sheetName val="t.raveendran"/>
      <sheetName val="pricing"/>
      <sheetName val="sof"/>
      <sheetName val="WORK TABLE"/>
      <sheetName val="환율"/>
      <sheetName val="Coalmine"/>
      <sheetName val="NPCPP-70-DS-017"/>
      <sheetName val="Model"/>
      <sheetName val="CONSTRUCTION COMPONENT"/>
      <sheetName val="ETC Plant Cost"/>
      <sheetName val="Commercial Inputs"/>
      <sheetName val="Comm. Inputs"/>
      <sheetName val="SPT vs PHI"/>
      <sheetName val="SCF"/>
      <sheetName val="Break Dw"/>
      <sheetName val="TblPriceDB"/>
      <sheetName val="Annexure_A6"/>
      <sheetName val="DETAILED__BOQ1"/>
      <sheetName val="Data_Sheet1"/>
      <sheetName val="Deckblatt"/>
      <sheetName val="VAT &amp; ST"/>
      <sheetName val="configurations-cables"/>
      <sheetName val="configurations-lvohl"/>
      <sheetName val="material cacus"/>
      <sheetName val="2008 material cost"/>
      <sheetName val="config-11kVohl"/>
      <sheetName val="PayItems"/>
      <sheetName val="DB1"/>
      <sheetName val="DB"/>
      <sheetName val="SALA-002"/>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ctangular Beam"/>
      <sheetName val="SCurv (3)"/>
      <sheetName val="Costing"/>
      <sheetName val="Estimation"/>
      <sheetName val="INPUT SHEET"/>
      <sheetName val="RES-PLANNING"/>
      <sheetName val="SILICATE"/>
      <sheetName val="#REF"/>
      <sheetName val="Timesheet"/>
      <sheetName val="Sheet2"/>
      <sheetName val="Control"/>
      <sheetName val="PV FDN"/>
      <sheetName val="PROG_DATA"/>
      <sheetName val="Annexure_A7"/>
      <sheetName val="DETAILED__BOQ2"/>
      <sheetName val="C_S_GENERATION1"/>
      <sheetName val="220_11__BS_1"/>
      <sheetName val="Data_Sheet2"/>
      <sheetName val="BOQ_(2)1"/>
      <sheetName val="Cable_data1"/>
      <sheetName val="_Summary1"/>
      <sheetName val="WORK_TABLE"/>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Annexure_A8"/>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WORK_TABLE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WORK_TABLE1"/>
      <sheetName val="CE_(Onshore)2"/>
      <sheetName val="p_dhanunjay1"/>
      <sheetName val="nandlal_sarma1"/>
      <sheetName val="t_raveendran1"/>
      <sheetName val="Break_Dw1"/>
      <sheetName val="ETC_Plant_Cost1"/>
      <sheetName val="Commercial_Inputs1"/>
      <sheetName val="Comm__Inputs1"/>
      <sheetName val="CONSTRUCTION_COMPONENT1"/>
      <sheetName val="Cost Analysis"/>
      <sheetName val="IDC"/>
      <sheetName val="Design Sheet"/>
      <sheetName val="Cover"/>
      <sheetName val="Lead"/>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SCurv_(3)"/>
      <sheetName val="Annexure_A18"/>
      <sheetName val="SCurv_(3)1"/>
      <sheetName val="Annexure_A19"/>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대비표"/>
      <sheetName val="Quantities"/>
      <sheetName val="MRATES"/>
      <sheetName val="PDT(L)1"/>
      <sheetName val="LANGUAGE"/>
      <sheetName val="main"/>
      <sheetName val="input_spider"/>
      <sheetName val="Code"/>
    </sheetNames>
    <sheetDataSet>
      <sheetData sheetId="0" refreshError="1">
        <row r="6">
          <cell r="C6" t="str">
            <v>IFB Number : C-55802-S119A-7</v>
          </cell>
        </row>
        <row r="7">
          <cell r="C7" t="str">
            <v>Place : Chennai</v>
          </cell>
        </row>
        <row r="8">
          <cell r="C8" t="str">
            <v>Date  : 12-08-2005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refreshError="1"/>
      <sheetData sheetId="240"/>
      <sheetData sheetId="241"/>
      <sheetData sheetId="242" refreshError="1"/>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Abstract of cost"/>
      <sheetName val="Summary"/>
      <sheetName val="Validation"/>
      <sheetName val="TMRS"/>
      <sheetName val="drg"/>
      <sheetName val="Inputs"/>
      <sheetName val="Casting Yard"/>
      <sheetName val="POL"/>
    </sheetNames>
    <sheetDataSet>
      <sheetData sheetId="0">
        <row r="9">
          <cell r="A9" t="str">
            <v xml:space="preserve">    Name and Address of the Employer</v>
          </cell>
          <cell r="H9" t="str">
            <v>Name and Designation of the</v>
          </cell>
        </row>
        <row r="10">
          <cell r="H10" t="str">
            <v>Employee</v>
          </cell>
        </row>
        <row r="12">
          <cell r="A12">
            <v>0</v>
          </cell>
          <cell r="H12">
            <v>0</v>
          </cell>
        </row>
        <row r="13">
          <cell r="A13">
            <v>0</v>
          </cell>
          <cell r="H13" t="str">
            <v>15 April 2000 to 31 March 2001</v>
          </cell>
        </row>
        <row r="14">
          <cell r="A14">
            <v>0</v>
          </cell>
        </row>
        <row r="15">
          <cell r="A15" t="str">
            <v xml:space="preserve">    PAN/GIR NO.</v>
          </cell>
          <cell r="D15" t="str">
            <v xml:space="preserve">   TAN</v>
          </cell>
          <cell r="H15" t="str">
            <v>PAN/GIR NO.</v>
          </cell>
        </row>
        <row r="16">
          <cell r="D16">
            <v>0</v>
          </cell>
          <cell r="H16">
            <v>0</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2001-2002</v>
          </cell>
          <cell r="I19" t="str">
            <v>THOMAS MUDAYANKAVIL</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4826770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4826770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4826770</v>
          </cell>
        </row>
        <row r="42">
          <cell r="A42" t="str">
            <v>7.</v>
          </cell>
          <cell r="B42" t="str">
            <v>ADD :</v>
          </cell>
          <cell r="C42" t="str">
            <v>Any other income reported by the</v>
          </cell>
        </row>
        <row r="43">
          <cell r="B43" t="str">
            <v>employee</v>
          </cell>
          <cell r="J43">
            <v>0</v>
          </cell>
        </row>
        <row r="45">
          <cell r="A45" t="str">
            <v>8.</v>
          </cell>
          <cell r="B45" t="str">
            <v>GROSS TOTAL INCOME (6+7)</v>
          </cell>
          <cell r="J45">
            <v>4826770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4826770</v>
          </cell>
        </row>
        <row r="59">
          <cell r="J59">
            <v>0</v>
          </cell>
        </row>
        <row r="60">
          <cell r="A60" t="str">
            <v>12.</v>
          </cell>
          <cell r="B60" t="str">
            <v>TAX ON TOTAL INCOME</v>
          </cell>
          <cell r="J60">
            <v>1422031</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1564234.1</v>
          </cell>
        </row>
        <row r="92">
          <cell r="A92" t="str">
            <v>16.</v>
          </cell>
          <cell r="B92" t="str">
            <v>LESS TAX DEDUCTED AT SOURCE</v>
          </cell>
          <cell r="J92">
            <v>0</v>
          </cell>
        </row>
        <row r="95">
          <cell r="A95" t="str">
            <v>17.</v>
          </cell>
          <cell r="B95" t="str">
            <v>TAX PAYABLE/(REFUNDABLE) (15-16)</v>
          </cell>
          <cell r="J95">
            <v>1564234.1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Progress"/>
      <sheetName val="Quaterly Consumption"/>
      <sheetName val="Quaterly Consumption Q1 2019"/>
      <sheetName val="Execution"/>
      <sheetName val="survey "/>
      <sheetName val="Foundation"/>
      <sheetName val="SUMMARY "/>
      <sheetName val="Erection"/>
      <sheetName val="Earthing"/>
      <sheetName val="VC-Gaya-Jahan"/>
      <sheetName val="VC-LILO-AP-1"/>
      <sheetName val="VC-LILO-AP-2"/>
      <sheetName val="VC-Dum-Dum"/>
      <sheetName val="VC-Dum-Bux "/>
      <sheetName val="VC-Naub-Pali"/>
      <sheetName val="VC-Naub-Masau"/>
      <sheetName val="VC-Naub-Bhus"/>
      <sheetName val="VC-Naub-Bihat"/>
      <sheetName val="VC-LILO-AJ-1"/>
      <sheetName val="VC-LILO-AJ-2"/>
      <sheetName val="Tower &amp; Stub Master"/>
      <sheetName val="LA PROGRESS "/>
      <sheetName val="Master Foundation"/>
      <sheetName val="Soil Investigation"/>
      <sheetName val="Sheet1"/>
      <sheetName val="CE(F)"/>
    </sheetNames>
    <sheetDataSet>
      <sheetData sheetId="0"/>
      <sheetData sheetId="1"/>
      <sheetData sheetId="2"/>
      <sheetData sheetId="3"/>
      <sheetData sheetId="4"/>
      <sheetData sheetId="5">
        <row r="3">
          <cell r="A3" t="str">
            <v>Lilo of 220kv DC Ara-Pusauli at Dumraon TL Line-2</v>
          </cell>
          <cell r="B3">
            <v>1</v>
          </cell>
          <cell r="C3" t="str">
            <v>2/1</v>
          </cell>
          <cell r="D3" t="str">
            <v>DA+0</v>
          </cell>
          <cell r="E3" t="str">
            <v>WET</v>
          </cell>
          <cell r="F3" t="str">
            <v>Iftekhar</v>
          </cell>
          <cell r="G3">
            <v>43537</v>
          </cell>
          <cell r="H3">
            <v>43565</v>
          </cell>
          <cell r="I3" t="str">
            <v>Fdn Not Close</v>
          </cell>
          <cell r="J3">
            <v>43540</v>
          </cell>
          <cell r="K3">
            <v>0</v>
          </cell>
          <cell r="L3">
            <v>0</v>
          </cell>
          <cell r="M3">
            <v>0</v>
          </cell>
          <cell r="N3">
            <v>0</v>
          </cell>
          <cell r="O3">
            <v>0</v>
          </cell>
          <cell r="P3">
            <v>0</v>
          </cell>
          <cell r="Q3">
            <v>0</v>
          </cell>
          <cell r="R3" t="e">
            <v>#NAME?</v>
          </cell>
          <cell r="S3" t="e">
            <v>#NAME?</v>
          </cell>
          <cell r="T3">
            <v>0</v>
          </cell>
          <cell r="U3">
            <v>0</v>
          </cell>
          <cell r="V3" t="e">
            <v>#NAME?</v>
          </cell>
          <cell r="W3" t="e">
            <v>#NAME?</v>
          </cell>
          <cell r="X3" t="e">
            <v>#NAME?</v>
          </cell>
          <cell r="Y3" t="e">
            <v>#NAME?</v>
          </cell>
          <cell r="Z3" t="e">
            <v>#NAME?</v>
          </cell>
          <cell r="AA3" t="e">
            <v>#NAME?</v>
          </cell>
          <cell r="AB3" t="e">
            <v>#NAME?</v>
          </cell>
          <cell r="AC3" t="e">
            <v>#NAME?</v>
          </cell>
          <cell r="AD3" t="e">
            <v>#NAME?</v>
          </cell>
          <cell r="AE3" t="e">
            <v>#NAME?</v>
          </cell>
          <cell r="AF3">
            <v>171.56</v>
          </cell>
          <cell r="AG3">
            <v>36.64</v>
          </cell>
          <cell r="AH3">
            <v>7.56</v>
          </cell>
          <cell r="AI3">
            <v>215.76</v>
          </cell>
          <cell r="AJ3" t="e">
            <v>#NAME?</v>
          </cell>
          <cell r="AK3" t="e">
            <v>#NAME?</v>
          </cell>
          <cell r="AL3" t="e">
            <v>#NAME?</v>
          </cell>
          <cell r="AM3" t="e">
            <v>#NAME?</v>
          </cell>
          <cell r="AN3" t="e">
            <v>#NAME?</v>
          </cell>
          <cell r="AO3" t="e">
            <v>#NAME?</v>
          </cell>
          <cell r="AP3" t="e">
            <v>#NAME?</v>
          </cell>
          <cell r="AQ3">
            <v>0</v>
          </cell>
          <cell r="AR3">
            <v>0</v>
          </cell>
          <cell r="AS3">
            <v>0</v>
          </cell>
          <cell r="AT3">
            <v>0</v>
          </cell>
        </row>
        <row r="4">
          <cell r="A4" t="str">
            <v>Lilo of 220kv DC Ara-Pusauli at Dumraon TL Line-2</v>
          </cell>
          <cell r="B4">
            <v>2</v>
          </cell>
          <cell r="C4" t="str">
            <v>3/1</v>
          </cell>
          <cell r="D4" t="str">
            <v>DA+0</v>
          </cell>
          <cell r="E4" t="str">
            <v>WET</v>
          </cell>
          <cell r="F4" t="str">
            <v>Iftekhar</v>
          </cell>
          <cell r="G4">
            <v>43541</v>
          </cell>
          <cell r="H4">
            <v>43569</v>
          </cell>
          <cell r="I4">
            <v>0</v>
          </cell>
          <cell r="J4">
            <v>43547</v>
          </cell>
          <cell r="K4">
            <v>0</v>
          </cell>
          <cell r="L4">
            <v>0</v>
          </cell>
          <cell r="M4">
            <v>0</v>
          </cell>
          <cell r="N4">
            <v>0</v>
          </cell>
          <cell r="O4">
            <v>0</v>
          </cell>
          <cell r="P4">
            <v>0</v>
          </cell>
          <cell r="Q4">
            <v>0</v>
          </cell>
          <cell r="R4" t="e">
            <v>#NAME?</v>
          </cell>
          <cell r="S4" t="e">
            <v>#NAME?</v>
          </cell>
          <cell r="T4">
            <v>0</v>
          </cell>
          <cell r="U4">
            <v>0</v>
          </cell>
          <cell r="V4" t="e">
            <v>#NAME?</v>
          </cell>
          <cell r="W4" t="e">
            <v>#NAME?</v>
          </cell>
          <cell r="X4" t="e">
            <v>#NAME?</v>
          </cell>
          <cell r="Y4" t="e">
            <v>#NAME?</v>
          </cell>
          <cell r="Z4" t="e">
            <v>#NAME?</v>
          </cell>
          <cell r="AA4" t="e">
            <v>#NAME?</v>
          </cell>
          <cell r="AB4" t="e">
            <v>#NAME?</v>
          </cell>
          <cell r="AC4" t="e">
            <v>#NAME?</v>
          </cell>
          <cell r="AD4" t="e">
            <v>#NAME?</v>
          </cell>
          <cell r="AE4" t="e">
            <v>#NAME?</v>
          </cell>
          <cell r="AF4">
            <v>171.56</v>
          </cell>
          <cell r="AG4">
            <v>36.64</v>
          </cell>
          <cell r="AH4">
            <v>7.56</v>
          </cell>
          <cell r="AI4">
            <v>215.76</v>
          </cell>
          <cell r="AJ4" t="e">
            <v>#NAME?</v>
          </cell>
          <cell r="AK4" t="e">
            <v>#NAME?</v>
          </cell>
          <cell r="AL4" t="e">
            <v>#NAME?</v>
          </cell>
          <cell r="AM4" t="e">
            <v>#NAME?</v>
          </cell>
          <cell r="AN4" t="e">
            <v>#NAME?</v>
          </cell>
          <cell r="AO4" t="e">
            <v>#NAME?</v>
          </cell>
          <cell r="AP4" t="e">
            <v>#NAME?</v>
          </cell>
          <cell r="AQ4">
            <v>0</v>
          </cell>
          <cell r="AR4">
            <v>0</v>
          </cell>
          <cell r="AS4">
            <v>0</v>
          </cell>
          <cell r="AT4">
            <v>0</v>
          </cell>
        </row>
        <row r="5">
          <cell r="A5" t="str">
            <v>220KV DC Naubatpur-BhusaulaTL Line</v>
          </cell>
          <cell r="B5">
            <v>40</v>
          </cell>
          <cell r="C5" t="str">
            <v>16/2</v>
          </cell>
          <cell r="D5" t="str">
            <v>DA+3</v>
          </cell>
          <cell r="E5" t="str">
            <v>WET</v>
          </cell>
          <cell r="F5" t="str">
            <v>Veena Construction</v>
          </cell>
          <cell r="G5">
            <v>43566</v>
          </cell>
          <cell r="H5">
            <v>43594</v>
          </cell>
          <cell r="I5">
            <v>43573</v>
          </cell>
          <cell r="J5">
            <v>43574</v>
          </cell>
          <cell r="K5">
            <v>0</v>
          </cell>
          <cell r="L5">
            <v>0</v>
          </cell>
          <cell r="M5">
            <v>0</v>
          </cell>
          <cell r="N5">
            <v>0</v>
          </cell>
          <cell r="O5">
            <v>0</v>
          </cell>
          <cell r="P5">
            <v>0</v>
          </cell>
          <cell r="Q5">
            <v>0</v>
          </cell>
          <cell r="R5" t="e">
            <v>#NAME?</v>
          </cell>
          <cell r="S5" t="e">
            <v>#NAME?</v>
          </cell>
          <cell r="T5">
            <v>0</v>
          </cell>
          <cell r="U5">
            <v>0</v>
          </cell>
          <cell r="V5" t="e">
            <v>#NAME?</v>
          </cell>
          <cell r="W5" t="e">
            <v>#NAME?</v>
          </cell>
          <cell r="X5" t="e">
            <v>#NAME?</v>
          </cell>
          <cell r="Y5" t="e">
            <v>#NAME?</v>
          </cell>
          <cell r="Z5" t="e">
            <v>#NAME?</v>
          </cell>
          <cell r="AA5" t="e">
            <v>#NAME?</v>
          </cell>
          <cell r="AB5" t="e">
            <v>#NAME?</v>
          </cell>
          <cell r="AC5" t="e">
            <v>#NAME?</v>
          </cell>
          <cell r="AD5" t="e">
            <v>#NAME?</v>
          </cell>
          <cell r="AE5" t="e">
            <v>#NAME?</v>
          </cell>
          <cell r="AF5">
            <v>171.56</v>
          </cell>
          <cell r="AG5">
            <v>36.64</v>
          </cell>
          <cell r="AH5">
            <v>7.56</v>
          </cell>
          <cell r="AI5">
            <v>215.76</v>
          </cell>
          <cell r="AJ5" t="e">
            <v>#NAME?</v>
          </cell>
          <cell r="AK5" t="e">
            <v>#NAME?</v>
          </cell>
          <cell r="AL5" t="e">
            <v>#NAME?</v>
          </cell>
          <cell r="AM5" t="e">
            <v>#NAME?</v>
          </cell>
          <cell r="AN5" t="e">
            <v>#NAME?</v>
          </cell>
          <cell r="AO5" t="e">
            <v>#NAME?</v>
          </cell>
          <cell r="AP5" t="e">
            <v>#NAME?</v>
          </cell>
          <cell r="AQ5">
            <v>0</v>
          </cell>
          <cell r="AR5">
            <v>0</v>
          </cell>
          <cell r="AS5">
            <v>0</v>
          </cell>
          <cell r="AT5">
            <v>0</v>
          </cell>
        </row>
        <row r="6">
          <cell r="A6" t="str">
            <v>Lilo of 220kv DC Ara-Pusauli at Dumraon TL Line-1</v>
          </cell>
          <cell r="B6">
            <v>1</v>
          </cell>
          <cell r="C6" t="str">
            <v>5/2</v>
          </cell>
          <cell r="D6" t="str">
            <v>DA+3</v>
          </cell>
          <cell r="E6" t="str">
            <v>WET</v>
          </cell>
          <cell r="F6" t="str">
            <v>Upendra Singh</v>
          </cell>
          <cell r="G6">
            <v>43522</v>
          </cell>
          <cell r="H6">
            <v>43550</v>
          </cell>
          <cell r="I6" t="str">
            <v>FDN Not Close</v>
          </cell>
          <cell r="J6">
            <v>43552</v>
          </cell>
          <cell r="K6">
            <v>0</v>
          </cell>
          <cell r="L6">
            <v>0</v>
          </cell>
          <cell r="M6">
            <v>0</v>
          </cell>
          <cell r="N6">
            <v>0</v>
          </cell>
          <cell r="O6">
            <v>0</v>
          </cell>
          <cell r="P6">
            <v>0</v>
          </cell>
          <cell r="Q6">
            <v>0</v>
          </cell>
          <cell r="R6" t="e">
            <v>#NAME?</v>
          </cell>
          <cell r="S6" t="e">
            <v>#NAME?</v>
          </cell>
          <cell r="T6">
            <v>0</v>
          </cell>
          <cell r="U6">
            <v>0</v>
          </cell>
          <cell r="V6" t="e">
            <v>#NAME?</v>
          </cell>
          <cell r="W6" t="e">
            <v>#NAME?</v>
          </cell>
          <cell r="X6" t="e">
            <v>#NAME?</v>
          </cell>
          <cell r="Y6" t="e">
            <v>#NAME?</v>
          </cell>
          <cell r="Z6" t="e">
            <v>#NAME?</v>
          </cell>
          <cell r="AA6" t="e">
            <v>#NAME?</v>
          </cell>
          <cell r="AB6" t="e">
            <v>#NAME?</v>
          </cell>
          <cell r="AC6" t="e">
            <v>#NAME?</v>
          </cell>
          <cell r="AD6" t="e">
            <v>#NAME?</v>
          </cell>
          <cell r="AE6" t="e">
            <v>#NAME?</v>
          </cell>
          <cell r="AF6">
            <v>171.56</v>
          </cell>
          <cell r="AG6">
            <v>36.64</v>
          </cell>
          <cell r="AH6">
            <v>7.56</v>
          </cell>
          <cell r="AI6">
            <v>215.76</v>
          </cell>
          <cell r="AJ6" t="e">
            <v>#NAME?</v>
          </cell>
          <cell r="AK6" t="e">
            <v>#NAME?</v>
          </cell>
          <cell r="AL6" t="e">
            <v>#NAME?</v>
          </cell>
          <cell r="AM6" t="e">
            <v>#NAME?</v>
          </cell>
          <cell r="AN6" t="e">
            <v>#NAME?</v>
          </cell>
          <cell r="AO6" t="e">
            <v>#NAME?</v>
          </cell>
          <cell r="AP6" t="e">
            <v>#NAME?</v>
          </cell>
          <cell r="AQ6">
            <v>0</v>
          </cell>
          <cell r="AR6">
            <v>0</v>
          </cell>
          <cell r="AS6">
            <v>0</v>
          </cell>
          <cell r="AT6">
            <v>0</v>
          </cell>
        </row>
        <row r="7">
          <cell r="A7" t="str">
            <v>132KV DC Dumraon-Dumraon TL Line</v>
          </cell>
          <cell r="B7">
            <v>66</v>
          </cell>
          <cell r="C7" t="str">
            <v>3/0</v>
          </cell>
          <cell r="D7" t="str">
            <v>DB+6</v>
          </cell>
          <cell r="E7" t="str">
            <v>WET</v>
          </cell>
          <cell r="F7" t="str">
            <v>Deepak Pandey</v>
          </cell>
          <cell r="G7">
            <v>43568</v>
          </cell>
          <cell r="H7">
            <v>43596</v>
          </cell>
          <cell r="I7">
            <v>43614</v>
          </cell>
          <cell r="J7">
            <v>43573</v>
          </cell>
          <cell r="K7">
            <v>0</v>
          </cell>
          <cell r="L7">
            <v>0</v>
          </cell>
          <cell r="M7">
            <v>0</v>
          </cell>
          <cell r="N7">
            <v>0</v>
          </cell>
          <cell r="O7">
            <v>0</v>
          </cell>
          <cell r="P7">
            <v>0</v>
          </cell>
          <cell r="Q7">
            <v>0</v>
          </cell>
          <cell r="R7" t="e">
            <v>#NAME?</v>
          </cell>
          <cell r="S7" t="e">
            <v>#NAME?</v>
          </cell>
          <cell r="T7">
            <v>0</v>
          </cell>
          <cell r="U7">
            <v>0</v>
          </cell>
          <cell r="V7" t="e">
            <v>#NAME?</v>
          </cell>
          <cell r="W7" t="e">
            <v>#NAME?</v>
          </cell>
          <cell r="X7" t="e">
            <v>#NAME?</v>
          </cell>
          <cell r="Y7" t="e">
            <v>#NAME?</v>
          </cell>
          <cell r="Z7" t="e">
            <v>#NAME?</v>
          </cell>
          <cell r="AA7" t="e">
            <v>#NAME?</v>
          </cell>
          <cell r="AB7" t="e">
            <v>#NAME?</v>
          </cell>
          <cell r="AC7" t="e">
            <v>#NAME?</v>
          </cell>
          <cell r="AD7" t="e">
            <v>#NAME?</v>
          </cell>
          <cell r="AE7" t="e">
            <v>#NAME?</v>
          </cell>
          <cell r="AF7">
            <v>211.8</v>
          </cell>
          <cell r="AG7">
            <v>43.43</v>
          </cell>
          <cell r="AH7">
            <v>6.86</v>
          </cell>
          <cell r="AI7">
            <v>262.09000000000003</v>
          </cell>
          <cell r="AJ7" t="e">
            <v>#NAME?</v>
          </cell>
          <cell r="AK7" t="e">
            <v>#NAME?</v>
          </cell>
          <cell r="AL7" t="e">
            <v>#NAME?</v>
          </cell>
          <cell r="AM7" t="e">
            <v>#NAME?</v>
          </cell>
          <cell r="AN7" t="e">
            <v>#NAME?</v>
          </cell>
          <cell r="AO7" t="e">
            <v>#NAME?</v>
          </cell>
          <cell r="AP7" t="e">
            <v>#NAME?</v>
          </cell>
          <cell r="AQ7">
            <v>0</v>
          </cell>
          <cell r="AR7">
            <v>0</v>
          </cell>
          <cell r="AS7">
            <v>0</v>
          </cell>
          <cell r="AT7">
            <v>0</v>
          </cell>
        </row>
        <row r="8">
          <cell r="A8" t="str">
            <v>132KV DC Dumraon-Buxar TL Line</v>
          </cell>
          <cell r="B8">
            <v>104</v>
          </cell>
          <cell r="C8" t="str">
            <v>28/0</v>
          </cell>
          <cell r="D8" t="str">
            <v>DR+0</v>
          </cell>
          <cell r="E8" t="str">
            <v>WET</v>
          </cell>
          <cell r="F8" t="str">
            <v>Pralhad Construction</v>
          </cell>
          <cell r="G8">
            <v>43566</v>
          </cell>
          <cell r="H8">
            <v>43594</v>
          </cell>
          <cell r="I8">
            <v>43613</v>
          </cell>
          <cell r="J8">
            <v>43582</v>
          </cell>
          <cell r="K8">
            <v>0</v>
          </cell>
          <cell r="L8">
            <v>0</v>
          </cell>
          <cell r="M8">
            <v>0</v>
          </cell>
          <cell r="N8">
            <v>0</v>
          </cell>
          <cell r="O8">
            <v>0</v>
          </cell>
          <cell r="P8">
            <v>0</v>
          </cell>
          <cell r="Q8">
            <v>0</v>
          </cell>
          <cell r="R8" t="e">
            <v>#NAME?</v>
          </cell>
          <cell r="S8" t="e">
            <v>#NAME?</v>
          </cell>
          <cell r="T8">
            <v>0</v>
          </cell>
          <cell r="U8">
            <v>0</v>
          </cell>
          <cell r="V8" t="e">
            <v>#NAME?</v>
          </cell>
          <cell r="W8" t="e">
            <v>#NAME?</v>
          </cell>
          <cell r="X8" t="e">
            <v>#NAME?</v>
          </cell>
          <cell r="Y8" t="e">
            <v>#NAME?</v>
          </cell>
          <cell r="Z8" t="e">
            <v>#NAME?</v>
          </cell>
          <cell r="AA8" t="e">
            <v>#NAME?</v>
          </cell>
          <cell r="AB8" t="e">
            <v>#NAME?</v>
          </cell>
          <cell r="AC8" t="e">
            <v>#NAME?</v>
          </cell>
          <cell r="AD8" t="e">
            <v>#NAME?</v>
          </cell>
          <cell r="AE8" t="e">
            <v>#NAME?</v>
          </cell>
          <cell r="AF8">
            <v>249.32</v>
          </cell>
          <cell r="AG8">
            <v>32.799999999999997</v>
          </cell>
          <cell r="AH8">
            <v>8</v>
          </cell>
          <cell r="AI8">
            <v>290.12</v>
          </cell>
          <cell r="AJ8" t="e">
            <v>#NAME?</v>
          </cell>
          <cell r="AK8" t="e">
            <v>#NAME?</v>
          </cell>
          <cell r="AL8" t="e">
            <v>#NAME?</v>
          </cell>
          <cell r="AM8" t="e">
            <v>#NAME?</v>
          </cell>
          <cell r="AN8" t="e">
            <v>#NAME?</v>
          </cell>
          <cell r="AO8" t="e">
            <v>#NAME?</v>
          </cell>
          <cell r="AP8" t="e">
            <v>#NAME?</v>
          </cell>
          <cell r="AQ8">
            <v>0</v>
          </cell>
          <cell r="AR8">
            <v>0</v>
          </cell>
          <cell r="AS8">
            <v>0</v>
          </cell>
          <cell r="AT8">
            <v>0</v>
          </cell>
        </row>
        <row r="9">
          <cell r="A9" t="str">
            <v>220KV DC Naubatpur-BhusaulaTL Line</v>
          </cell>
          <cell r="B9">
            <v>39</v>
          </cell>
          <cell r="C9" t="str">
            <v>11/1</v>
          </cell>
          <cell r="D9" t="str">
            <v>DA+3</v>
          </cell>
          <cell r="E9" t="str">
            <v>WET</v>
          </cell>
          <cell r="F9" t="str">
            <v>Veena Construction</v>
          </cell>
          <cell r="G9">
            <v>43560</v>
          </cell>
          <cell r="H9">
            <v>43588</v>
          </cell>
          <cell r="I9">
            <v>43573</v>
          </cell>
          <cell r="J9">
            <v>43565</v>
          </cell>
          <cell r="K9">
            <v>0</v>
          </cell>
          <cell r="L9">
            <v>0</v>
          </cell>
          <cell r="M9">
            <v>0</v>
          </cell>
          <cell r="N9">
            <v>0</v>
          </cell>
          <cell r="O9">
            <v>0</v>
          </cell>
          <cell r="P9">
            <v>0</v>
          </cell>
          <cell r="Q9">
            <v>0</v>
          </cell>
          <cell r="R9" t="e">
            <v>#NAME?</v>
          </cell>
          <cell r="S9" t="e">
            <v>#NAME?</v>
          </cell>
          <cell r="T9">
            <v>0</v>
          </cell>
          <cell r="U9">
            <v>0</v>
          </cell>
          <cell r="V9" t="e">
            <v>#NAME?</v>
          </cell>
          <cell r="W9" t="e">
            <v>#NAME?</v>
          </cell>
          <cell r="X9" t="e">
            <v>#NAME?</v>
          </cell>
          <cell r="Y9" t="e">
            <v>#NAME?</v>
          </cell>
          <cell r="Z9" t="e">
            <v>#NAME?</v>
          </cell>
          <cell r="AA9" t="e">
            <v>#NAME?</v>
          </cell>
          <cell r="AB9" t="e">
            <v>#NAME?</v>
          </cell>
          <cell r="AC9" t="e">
            <v>#NAME?</v>
          </cell>
          <cell r="AD9" t="e">
            <v>#NAME?</v>
          </cell>
          <cell r="AE9" t="e">
            <v>#NAME?</v>
          </cell>
          <cell r="AF9">
            <v>171.56</v>
          </cell>
          <cell r="AG9">
            <v>36.64</v>
          </cell>
          <cell r="AH9">
            <v>7.56</v>
          </cell>
          <cell r="AI9">
            <v>215.76</v>
          </cell>
          <cell r="AJ9" t="e">
            <v>#NAME?</v>
          </cell>
          <cell r="AK9" t="e">
            <v>#NAME?</v>
          </cell>
          <cell r="AL9" t="e">
            <v>#NAME?</v>
          </cell>
          <cell r="AM9" t="e">
            <v>#NAME?</v>
          </cell>
          <cell r="AN9" t="e">
            <v>#NAME?</v>
          </cell>
          <cell r="AO9" t="e">
            <v>#NAME?</v>
          </cell>
          <cell r="AP9" t="e">
            <v>#NAME?</v>
          </cell>
          <cell r="AQ9">
            <v>0</v>
          </cell>
          <cell r="AR9">
            <v>0</v>
          </cell>
          <cell r="AS9">
            <v>0</v>
          </cell>
          <cell r="AT9">
            <v>0</v>
          </cell>
        </row>
        <row r="10">
          <cell r="A10" t="str">
            <v>132KV DC Dumraon-Dumraon TL Line</v>
          </cell>
          <cell r="B10">
            <v>65</v>
          </cell>
          <cell r="C10" t="str">
            <v>12/5</v>
          </cell>
          <cell r="D10" t="str">
            <v>DA+3</v>
          </cell>
          <cell r="E10" t="str">
            <v>PS</v>
          </cell>
          <cell r="F10" t="str">
            <v>Kanchan Singh</v>
          </cell>
          <cell r="G10">
            <v>43565</v>
          </cell>
          <cell r="H10">
            <v>43593</v>
          </cell>
          <cell r="I10">
            <v>0</v>
          </cell>
          <cell r="J10">
            <v>43569</v>
          </cell>
          <cell r="K10">
            <v>0</v>
          </cell>
          <cell r="L10">
            <v>0</v>
          </cell>
          <cell r="M10">
            <v>0</v>
          </cell>
          <cell r="N10">
            <v>0</v>
          </cell>
          <cell r="O10">
            <v>0</v>
          </cell>
          <cell r="P10">
            <v>0</v>
          </cell>
          <cell r="Q10">
            <v>0</v>
          </cell>
          <cell r="R10" t="e">
            <v>#NAME?</v>
          </cell>
          <cell r="S10" t="e">
            <v>#NAME?</v>
          </cell>
          <cell r="T10">
            <v>0</v>
          </cell>
          <cell r="U10">
            <v>0</v>
          </cell>
          <cell r="V10" t="e">
            <v>#NAME?</v>
          </cell>
          <cell r="W10" t="e">
            <v>#NAME?</v>
          </cell>
          <cell r="X10" t="e">
            <v>#NAME?</v>
          </cell>
          <cell r="Y10" t="e">
            <v>#NAME?</v>
          </cell>
          <cell r="Z10" t="e">
            <v>#NAME?</v>
          </cell>
          <cell r="AA10" t="e">
            <v>#NAME?</v>
          </cell>
          <cell r="AB10" t="e">
            <v>#NAME?</v>
          </cell>
          <cell r="AC10" t="e">
            <v>#NAME?</v>
          </cell>
          <cell r="AD10" t="e">
            <v>#NAME?</v>
          </cell>
          <cell r="AE10" t="e">
            <v>#NAME?</v>
          </cell>
          <cell r="AF10">
            <v>171.56</v>
          </cell>
          <cell r="AG10">
            <v>36.64</v>
          </cell>
          <cell r="AH10">
            <v>7.56</v>
          </cell>
          <cell r="AI10">
            <v>215.76</v>
          </cell>
          <cell r="AJ10" t="e">
            <v>#NAME?</v>
          </cell>
          <cell r="AK10" t="e">
            <v>#NAME?</v>
          </cell>
          <cell r="AL10" t="e">
            <v>#NAME?</v>
          </cell>
          <cell r="AM10" t="e">
            <v>#NAME?</v>
          </cell>
          <cell r="AN10" t="e">
            <v>#NAME?</v>
          </cell>
          <cell r="AO10" t="e">
            <v>#NAME?</v>
          </cell>
          <cell r="AP10" t="e">
            <v>#NAME?</v>
          </cell>
          <cell r="AQ10">
            <v>0</v>
          </cell>
          <cell r="AR10">
            <v>0</v>
          </cell>
          <cell r="AS10">
            <v>0</v>
          </cell>
          <cell r="AT10">
            <v>0</v>
          </cell>
        </row>
        <row r="11">
          <cell r="A11" t="str">
            <v>220 KV DC Naubatpur-Bihta TL Line</v>
          </cell>
          <cell r="B11">
            <v>17</v>
          </cell>
          <cell r="C11" t="str">
            <v>3/0</v>
          </cell>
          <cell r="D11" t="str">
            <v>DB+0</v>
          </cell>
          <cell r="E11" t="str">
            <v>WET</v>
          </cell>
          <cell r="F11" t="str">
            <v>Lalan Mehta</v>
          </cell>
          <cell r="G11">
            <v>43564</v>
          </cell>
          <cell r="H11">
            <v>43592</v>
          </cell>
          <cell r="I11">
            <v>43613</v>
          </cell>
          <cell r="J11">
            <v>43574</v>
          </cell>
          <cell r="K11">
            <v>0</v>
          </cell>
          <cell r="L11">
            <v>0</v>
          </cell>
          <cell r="M11">
            <v>0</v>
          </cell>
          <cell r="N11">
            <v>0</v>
          </cell>
          <cell r="O11">
            <v>0</v>
          </cell>
          <cell r="P11">
            <v>0</v>
          </cell>
          <cell r="Q11">
            <v>0</v>
          </cell>
          <cell r="R11" t="e">
            <v>#NAME?</v>
          </cell>
          <cell r="S11" t="e">
            <v>#NAME?</v>
          </cell>
          <cell r="T11">
            <v>0</v>
          </cell>
          <cell r="U11">
            <v>0</v>
          </cell>
          <cell r="V11" t="e">
            <v>#NAME?</v>
          </cell>
          <cell r="W11" t="e">
            <v>#NAME?</v>
          </cell>
          <cell r="X11" t="e">
            <v>#NAME?</v>
          </cell>
          <cell r="Y11" t="e">
            <v>#NAME?</v>
          </cell>
          <cell r="Z11" t="e">
            <v>#NAME?</v>
          </cell>
          <cell r="AA11" t="e">
            <v>#NAME?</v>
          </cell>
          <cell r="AB11" t="e">
            <v>#NAME?</v>
          </cell>
          <cell r="AC11" t="e">
            <v>#NAME?</v>
          </cell>
          <cell r="AD11" t="e">
            <v>#NAME?</v>
          </cell>
          <cell r="AE11" t="e">
            <v>#NAME?</v>
          </cell>
          <cell r="AF11">
            <v>211.8</v>
          </cell>
          <cell r="AG11">
            <v>43.43</v>
          </cell>
          <cell r="AH11">
            <v>6.86</v>
          </cell>
          <cell r="AI11">
            <v>262.09000000000003</v>
          </cell>
          <cell r="AJ11" t="e">
            <v>#NAME?</v>
          </cell>
          <cell r="AK11" t="e">
            <v>#NAME?</v>
          </cell>
          <cell r="AL11" t="e">
            <v>#NAME?</v>
          </cell>
          <cell r="AM11" t="e">
            <v>#NAME?</v>
          </cell>
          <cell r="AN11" t="e">
            <v>#NAME?</v>
          </cell>
          <cell r="AO11" t="e">
            <v>#NAME?</v>
          </cell>
          <cell r="AP11" t="e">
            <v>#NAME?</v>
          </cell>
          <cell r="AQ11">
            <v>0</v>
          </cell>
          <cell r="AR11">
            <v>0</v>
          </cell>
          <cell r="AS11">
            <v>0</v>
          </cell>
          <cell r="AT11">
            <v>0</v>
          </cell>
        </row>
        <row r="12">
          <cell r="A12" t="str">
            <v>Lilo of 220kv DC Ara-Pusauli at Dumraon TL Line-1</v>
          </cell>
          <cell r="B12">
            <v>2</v>
          </cell>
          <cell r="C12" t="str">
            <v>3/1</v>
          </cell>
          <cell r="D12" t="str">
            <v>DA+0</v>
          </cell>
          <cell r="E12" t="str">
            <v>WET</v>
          </cell>
          <cell r="F12" t="str">
            <v>Vaibahv Enterprizes</v>
          </cell>
          <cell r="G12">
            <v>43524</v>
          </cell>
          <cell r="H12">
            <v>43552</v>
          </cell>
          <cell r="I12" t="str">
            <v>Fdn Not Close</v>
          </cell>
          <cell r="J12">
            <v>43540</v>
          </cell>
          <cell r="K12">
            <v>0</v>
          </cell>
          <cell r="L12">
            <v>0</v>
          </cell>
          <cell r="M12">
            <v>0</v>
          </cell>
          <cell r="N12">
            <v>0</v>
          </cell>
          <cell r="O12">
            <v>0</v>
          </cell>
          <cell r="P12">
            <v>0</v>
          </cell>
          <cell r="Q12">
            <v>0</v>
          </cell>
          <cell r="R12" t="e">
            <v>#NAME?</v>
          </cell>
          <cell r="S12" t="e">
            <v>#NAME?</v>
          </cell>
          <cell r="T12">
            <v>0</v>
          </cell>
          <cell r="U12">
            <v>0</v>
          </cell>
          <cell r="V12" t="e">
            <v>#NAME?</v>
          </cell>
          <cell r="W12" t="e">
            <v>#NAME?</v>
          </cell>
          <cell r="X12" t="e">
            <v>#NAME?</v>
          </cell>
          <cell r="Y12" t="e">
            <v>#NAME?</v>
          </cell>
          <cell r="Z12" t="e">
            <v>#NAME?</v>
          </cell>
          <cell r="AA12" t="e">
            <v>#NAME?</v>
          </cell>
          <cell r="AB12" t="e">
            <v>#NAME?</v>
          </cell>
          <cell r="AC12" t="e">
            <v>#NAME?</v>
          </cell>
          <cell r="AD12" t="e">
            <v>#NAME?</v>
          </cell>
          <cell r="AE12" t="e">
            <v>#NAME?</v>
          </cell>
          <cell r="AF12">
            <v>171.56</v>
          </cell>
          <cell r="AG12">
            <v>36.64</v>
          </cell>
          <cell r="AH12">
            <v>7.56</v>
          </cell>
          <cell r="AI12">
            <v>215.76</v>
          </cell>
          <cell r="AJ12" t="e">
            <v>#NAME?</v>
          </cell>
          <cell r="AK12" t="e">
            <v>#NAME?</v>
          </cell>
          <cell r="AL12" t="e">
            <v>#NAME?</v>
          </cell>
          <cell r="AM12" t="e">
            <v>#NAME?</v>
          </cell>
          <cell r="AN12" t="e">
            <v>#NAME?</v>
          </cell>
          <cell r="AO12" t="e">
            <v>#NAME?</v>
          </cell>
          <cell r="AP12" t="e">
            <v>#NAME?</v>
          </cell>
          <cell r="AQ12">
            <v>0</v>
          </cell>
          <cell r="AR12">
            <v>0</v>
          </cell>
          <cell r="AS12">
            <v>0</v>
          </cell>
          <cell r="AT12">
            <v>0</v>
          </cell>
        </row>
        <row r="13">
          <cell r="A13" t="str">
            <v>Lilo of 220kv DC Ara-Pusauli at Dumraon TL Line-1</v>
          </cell>
          <cell r="B13">
            <v>3</v>
          </cell>
          <cell r="C13" t="str">
            <v>5/3</v>
          </cell>
          <cell r="D13" t="str">
            <v>DA+0</v>
          </cell>
          <cell r="E13" t="str">
            <v>WET</v>
          </cell>
          <cell r="F13" t="str">
            <v>Upendra Singh</v>
          </cell>
          <cell r="G13">
            <v>43528</v>
          </cell>
          <cell r="H13">
            <v>43556</v>
          </cell>
          <cell r="I13" t="str">
            <v>FDN Not Close</v>
          </cell>
          <cell r="J13">
            <v>43552</v>
          </cell>
          <cell r="K13">
            <v>0</v>
          </cell>
          <cell r="L13">
            <v>0</v>
          </cell>
          <cell r="M13">
            <v>0</v>
          </cell>
          <cell r="N13">
            <v>0</v>
          </cell>
          <cell r="O13">
            <v>0</v>
          </cell>
          <cell r="P13">
            <v>0</v>
          </cell>
          <cell r="Q13">
            <v>0</v>
          </cell>
          <cell r="R13" t="e">
            <v>#NAME?</v>
          </cell>
          <cell r="S13" t="e">
            <v>#NAME?</v>
          </cell>
          <cell r="T13">
            <v>0</v>
          </cell>
          <cell r="U13">
            <v>0</v>
          </cell>
          <cell r="V13" t="e">
            <v>#NAME?</v>
          </cell>
          <cell r="W13" t="e">
            <v>#NAME?</v>
          </cell>
          <cell r="X13" t="e">
            <v>#NAME?</v>
          </cell>
          <cell r="Y13" t="e">
            <v>#NAME?</v>
          </cell>
          <cell r="Z13" t="e">
            <v>#NAME?</v>
          </cell>
          <cell r="AA13" t="e">
            <v>#NAME?</v>
          </cell>
          <cell r="AB13" t="e">
            <v>#NAME?</v>
          </cell>
          <cell r="AC13" t="e">
            <v>#NAME?</v>
          </cell>
          <cell r="AD13" t="e">
            <v>#NAME?</v>
          </cell>
          <cell r="AE13" t="e">
            <v>#NAME?</v>
          </cell>
          <cell r="AF13">
            <v>171.56</v>
          </cell>
          <cell r="AG13">
            <v>36.64</v>
          </cell>
          <cell r="AH13">
            <v>7.56</v>
          </cell>
          <cell r="AI13">
            <v>215.76</v>
          </cell>
          <cell r="AJ13" t="e">
            <v>#NAME?</v>
          </cell>
          <cell r="AK13" t="e">
            <v>#NAME?</v>
          </cell>
          <cell r="AL13" t="e">
            <v>#NAME?</v>
          </cell>
          <cell r="AM13" t="e">
            <v>#NAME?</v>
          </cell>
          <cell r="AN13" t="e">
            <v>#NAME?</v>
          </cell>
          <cell r="AO13" t="e">
            <v>#NAME?</v>
          </cell>
          <cell r="AP13" t="e">
            <v>#NAME?</v>
          </cell>
          <cell r="AQ13">
            <v>0</v>
          </cell>
          <cell r="AR13">
            <v>0</v>
          </cell>
          <cell r="AS13">
            <v>0</v>
          </cell>
          <cell r="AT13">
            <v>0</v>
          </cell>
        </row>
        <row r="14">
          <cell r="A14" t="str">
            <v>132KV DC Dumraon-Dumraon TL Line</v>
          </cell>
          <cell r="B14">
            <v>63</v>
          </cell>
          <cell r="C14" t="str">
            <v>12/6</v>
          </cell>
          <cell r="D14" t="str">
            <v>DA+3</v>
          </cell>
          <cell r="E14" t="str">
            <v>PS</v>
          </cell>
          <cell r="F14" t="str">
            <v>Shree Gange</v>
          </cell>
          <cell r="G14">
            <v>43562</v>
          </cell>
          <cell r="H14">
            <v>43590</v>
          </cell>
          <cell r="I14">
            <v>43614</v>
          </cell>
          <cell r="J14">
            <v>43569</v>
          </cell>
          <cell r="K14">
            <v>0</v>
          </cell>
          <cell r="L14">
            <v>0</v>
          </cell>
          <cell r="M14">
            <v>0</v>
          </cell>
          <cell r="N14">
            <v>0</v>
          </cell>
          <cell r="O14">
            <v>0</v>
          </cell>
          <cell r="P14">
            <v>0</v>
          </cell>
          <cell r="Q14">
            <v>0</v>
          </cell>
          <cell r="R14" t="e">
            <v>#NAME?</v>
          </cell>
          <cell r="S14" t="e">
            <v>#NAME?</v>
          </cell>
          <cell r="T14">
            <v>0</v>
          </cell>
          <cell r="U14">
            <v>0</v>
          </cell>
          <cell r="V14" t="e">
            <v>#NAME?</v>
          </cell>
          <cell r="W14" t="e">
            <v>#NAME?</v>
          </cell>
          <cell r="X14" t="e">
            <v>#NAME?</v>
          </cell>
          <cell r="Y14" t="e">
            <v>#NAME?</v>
          </cell>
          <cell r="Z14" t="e">
            <v>#NAME?</v>
          </cell>
          <cell r="AA14" t="e">
            <v>#NAME?</v>
          </cell>
          <cell r="AB14" t="e">
            <v>#NAME?</v>
          </cell>
          <cell r="AC14" t="e">
            <v>#NAME?</v>
          </cell>
          <cell r="AD14" t="e">
            <v>#NAME?</v>
          </cell>
          <cell r="AE14" t="e">
            <v>#NAME?</v>
          </cell>
          <cell r="AF14">
            <v>171.56</v>
          </cell>
          <cell r="AG14">
            <v>36.64</v>
          </cell>
          <cell r="AH14">
            <v>7.56</v>
          </cell>
          <cell r="AI14">
            <v>215.76</v>
          </cell>
          <cell r="AJ14" t="e">
            <v>#NAME?</v>
          </cell>
          <cell r="AK14" t="e">
            <v>#NAME?</v>
          </cell>
          <cell r="AL14" t="e">
            <v>#NAME?</v>
          </cell>
          <cell r="AM14" t="e">
            <v>#NAME?</v>
          </cell>
          <cell r="AN14" t="e">
            <v>#NAME?</v>
          </cell>
          <cell r="AO14" t="e">
            <v>#NAME?</v>
          </cell>
          <cell r="AP14" t="e">
            <v>#NAME?</v>
          </cell>
          <cell r="AQ14">
            <v>0</v>
          </cell>
          <cell r="AR14">
            <v>0</v>
          </cell>
          <cell r="AS14">
            <v>0</v>
          </cell>
          <cell r="AT14">
            <v>0</v>
          </cell>
        </row>
        <row r="15">
          <cell r="A15" t="str">
            <v>220 KV DC Naubatpur-Bihta TL Line</v>
          </cell>
          <cell r="B15">
            <v>16</v>
          </cell>
          <cell r="C15" t="str">
            <v>11/1</v>
          </cell>
          <cell r="D15" t="str">
            <v>DA+0</v>
          </cell>
          <cell r="E15" t="str">
            <v>WET</v>
          </cell>
          <cell r="F15" t="str">
            <v>Lalan Mehta</v>
          </cell>
          <cell r="G15">
            <v>43561</v>
          </cell>
          <cell r="H15">
            <v>43589</v>
          </cell>
          <cell r="I15">
            <v>43573</v>
          </cell>
          <cell r="J15">
            <v>43565</v>
          </cell>
          <cell r="K15">
            <v>0</v>
          </cell>
          <cell r="L15">
            <v>0</v>
          </cell>
          <cell r="M15">
            <v>0</v>
          </cell>
          <cell r="N15">
            <v>0</v>
          </cell>
          <cell r="O15">
            <v>0</v>
          </cell>
          <cell r="P15">
            <v>0</v>
          </cell>
          <cell r="Q15">
            <v>0</v>
          </cell>
          <cell r="R15" t="e">
            <v>#NAME?</v>
          </cell>
          <cell r="S15" t="e">
            <v>#NAME?</v>
          </cell>
          <cell r="T15">
            <v>0</v>
          </cell>
          <cell r="U15">
            <v>0</v>
          </cell>
          <cell r="V15" t="e">
            <v>#NAME?</v>
          </cell>
          <cell r="W15" t="e">
            <v>#NAME?</v>
          </cell>
          <cell r="X15" t="e">
            <v>#NAME?</v>
          </cell>
          <cell r="Y15" t="e">
            <v>#NAME?</v>
          </cell>
          <cell r="Z15" t="e">
            <v>#NAME?</v>
          </cell>
          <cell r="AA15" t="e">
            <v>#NAME?</v>
          </cell>
          <cell r="AB15" t="e">
            <v>#NAME?</v>
          </cell>
          <cell r="AC15" t="e">
            <v>#NAME?</v>
          </cell>
          <cell r="AD15" t="e">
            <v>#NAME?</v>
          </cell>
          <cell r="AE15" t="e">
            <v>#NAME?</v>
          </cell>
          <cell r="AF15">
            <v>171.56</v>
          </cell>
          <cell r="AG15">
            <v>36.64</v>
          </cell>
          <cell r="AH15">
            <v>7.56</v>
          </cell>
          <cell r="AI15">
            <v>215.76</v>
          </cell>
          <cell r="AJ15" t="e">
            <v>#NAME?</v>
          </cell>
          <cell r="AK15" t="e">
            <v>#NAME?</v>
          </cell>
          <cell r="AL15" t="e">
            <v>#NAME?</v>
          </cell>
          <cell r="AM15" t="e">
            <v>#NAME?</v>
          </cell>
          <cell r="AN15" t="e">
            <v>#NAME?</v>
          </cell>
          <cell r="AO15" t="e">
            <v>#NAME?</v>
          </cell>
          <cell r="AP15" t="e">
            <v>#NAME?</v>
          </cell>
          <cell r="AQ15">
            <v>0</v>
          </cell>
          <cell r="AR15">
            <v>0</v>
          </cell>
          <cell r="AS15">
            <v>0</v>
          </cell>
          <cell r="AT15">
            <v>0</v>
          </cell>
        </row>
        <row r="16">
          <cell r="A16" t="str">
            <v>Lilo of 220kv DC Ara-Pusauli at Dumraon TL Line-1</v>
          </cell>
          <cell r="B16">
            <v>4</v>
          </cell>
          <cell r="C16" t="str">
            <v>6/1</v>
          </cell>
          <cell r="D16" t="str">
            <v>DA+0</v>
          </cell>
          <cell r="E16" t="str">
            <v>WET</v>
          </cell>
          <cell r="F16" t="str">
            <v>Akhilesh Kumar</v>
          </cell>
          <cell r="G16">
            <v>43529</v>
          </cell>
          <cell r="H16">
            <v>43557</v>
          </cell>
          <cell r="I16" t="str">
            <v>FDN Not Close</v>
          </cell>
          <cell r="J16">
            <v>43552</v>
          </cell>
          <cell r="K16">
            <v>0</v>
          </cell>
          <cell r="L16">
            <v>0</v>
          </cell>
          <cell r="M16">
            <v>0</v>
          </cell>
          <cell r="N16">
            <v>0</v>
          </cell>
          <cell r="O16">
            <v>0</v>
          </cell>
          <cell r="P16">
            <v>0</v>
          </cell>
          <cell r="Q16">
            <v>0</v>
          </cell>
          <cell r="R16" t="e">
            <v>#NAME?</v>
          </cell>
          <cell r="S16" t="e">
            <v>#NAME?</v>
          </cell>
          <cell r="T16">
            <v>0</v>
          </cell>
          <cell r="U16">
            <v>0</v>
          </cell>
          <cell r="V16" t="e">
            <v>#NAME?</v>
          </cell>
          <cell r="W16" t="e">
            <v>#NAME?</v>
          </cell>
          <cell r="X16" t="e">
            <v>#NAME?</v>
          </cell>
          <cell r="Y16" t="e">
            <v>#NAME?</v>
          </cell>
          <cell r="Z16" t="e">
            <v>#NAME?</v>
          </cell>
          <cell r="AA16" t="e">
            <v>#NAME?</v>
          </cell>
          <cell r="AB16" t="e">
            <v>#NAME?</v>
          </cell>
          <cell r="AC16" t="e">
            <v>#NAME?</v>
          </cell>
          <cell r="AD16" t="e">
            <v>#NAME?</v>
          </cell>
          <cell r="AE16" t="e">
            <v>#NAME?</v>
          </cell>
          <cell r="AF16">
            <v>171.56</v>
          </cell>
          <cell r="AG16">
            <v>36.64</v>
          </cell>
          <cell r="AH16">
            <v>7.56</v>
          </cell>
          <cell r="AI16">
            <v>215.76</v>
          </cell>
          <cell r="AJ16" t="e">
            <v>#NAME?</v>
          </cell>
          <cell r="AK16" t="e">
            <v>#NAME?</v>
          </cell>
          <cell r="AL16" t="e">
            <v>#NAME?</v>
          </cell>
          <cell r="AM16" t="e">
            <v>#NAME?</v>
          </cell>
          <cell r="AN16" t="e">
            <v>#NAME?</v>
          </cell>
          <cell r="AO16" t="e">
            <v>#NAME?</v>
          </cell>
          <cell r="AP16" t="e">
            <v>#NAME?</v>
          </cell>
          <cell r="AQ16">
            <v>0</v>
          </cell>
          <cell r="AR16">
            <v>0</v>
          </cell>
          <cell r="AS16">
            <v>0</v>
          </cell>
          <cell r="AT16">
            <v>0</v>
          </cell>
        </row>
        <row r="17">
          <cell r="A17" t="str">
            <v>Lilo of 220kv DC Ara-Pusauli at Dumraon TL Line-1</v>
          </cell>
          <cell r="B17">
            <v>5</v>
          </cell>
          <cell r="C17" t="str">
            <v>5/1</v>
          </cell>
          <cell r="D17" t="str">
            <v>DA+0</v>
          </cell>
          <cell r="E17" t="str">
            <v>WET</v>
          </cell>
          <cell r="F17" t="str">
            <v>Upendra Singh</v>
          </cell>
          <cell r="G17">
            <v>43532</v>
          </cell>
          <cell r="H17">
            <v>43560</v>
          </cell>
          <cell r="I17" t="str">
            <v>FDN Not Close</v>
          </cell>
          <cell r="J17">
            <v>43552</v>
          </cell>
          <cell r="K17">
            <v>0</v>
          </cell>
          <cell r="L17">
            <v>0</v>
          </cell>
          <cell r="M17">
            <v>0</v>
          </cell>
          <cell r="N17">
            <v>0</v>
          </cell>
          <cell r="O17">
            <v>0</v>
          </cell>
          <cell r="P17">
            <v>0</v>
          </cell>
          <cell r="Q17">
            <v>0</v>
          </cell>
          <cell r="R17" t="e">
            <v>#NAME?</v>
          </cell>
          <cell r="S17" t="e">
            <v>#NAME?</v>
          </cell>
          <cell r="T17">
            <v>0</v>
          </cell>
          <cell r="U17">
            <v>0</v>
          </cell>
          <cell r="V17" t="e">
            <v>#NAME?</v>
          </cell>
          <cell r="W17" t="e">
            <v>#NAME?</v>
          </cell>
          <cell r="X17" t="e">
            <v>#NAME?</v>
          </cell>
          <cell r="Y17" t="e">
            <v>#NAME?</v>
          </cell>
          <cell r="Z17" t="e">
            <v>#NAME?</v>
          </cell>
          <cell r="AA17" t="e">
            <v>#NAME?</v>
          </cell>
          <cell r="AB17" t="e">
            <v>#NAME?</v>
          </cell>
          <cell r="AC17" t="e">
            <v>#NAME?</v>
          </cell>
          <cell r="AD17" t="e">
            <v>#NAME?</v>
          </cell>
          <cell r="AE17" t="e">
            <v>#NAME?</v>
          </cell>
          <cell r="AF17">
            <v>171.56</v>
          </cell>
          <cell r="AG17">
            <v>36.64</v>
          </cell>
          <cell r="AH17">
            <v>7.56</v>
          </cell>
          <cell r="AI17">
            <v>215.76</v>
          </cell>
          <cell r="AJ17" t="e">
            <v>#NAME?</v>
          </cell>
          <cell r="AK17" t="e">
            <v>#NAME?</v>
          </cell>
          <cell r="AL17" t="e">
            <v>#NAME?</v>
          </cell>
          <cell r="AM17" t="e">
            <v>#NAME?</v>
          </cell>
          <cell r="AN17" t="e">
            <v>#NAME?</v>
          </cell>
          <cell r="AO17" t="e">
            <v>#NAME?</v>
          </cell>
          <cell r="AP17" t="e">
            <v>#NAME?</v>
          </cell>
          <cell r="AQ17">
            <v>0</v>
          </cell>
          <cell r="AR17">
            <v>0</v>
          </cell>
          <cell r="AS17">
            <v>0</v>
          </cell>
          <cell r="AT17">
            <v>0</v>
          </cell>
        </row>
        <row r="18">
          <cell r="A18" t="str">
            <v>Lilo of 220kv DC Ara-Pusauli at Dumraon TL Line-1</v>
          </cell>
          <cell r="B18">
            <v>6</v>
          </cell>
          <cell r="C18" t="str">
            <v>6/2</v>
          </cell>
          <cell r="D18" t="str">
            <v>DA+0</v>
          </cell>
          <cell r="E18" t="str">
            <v>WET</v>
          </cell>
          <cell r="F18" t="str">
            <v>Akhilesh Kumar</v>
          </cell>
          <cell r="G18">
            <v>43532</v>
          </cell>
          <cell r="H18">
            <v>43560</v>
          </cell>
          <cell r="I18" t="str">
            <v>FDN Not Close</v>
          </cell>
          <cell r="J18">
            <v>43552</v>
          </cell>
          <cell r="K18">
            <v>0</v>
          </cell>
          <cell r="L18">
            <v>0</v>
          </cell>
          <cell r="M18">
            <v>0</v>
          </cell>
          <cell r="N18">
            <v>0</v>
          </cell>
          <cell r="O18">
            <v>0</v>
          </cell>
          <cell r="P18">
            <v>0</v>
          </cell>
          <cell r="Q18">
            <v>0</v>
          </cell>
          <cell r="R18" t="e">
            <v>#NAME?</v>
          </cell>
          <cell r="S18" t="e">
            <v>#NAME?</v>
          </cell>
          <cell r="T18">
            <v>0</v>
          </cell>
          <cell r="U18">
            <v>0</v>
          </cell>
          <cell r="V18" t="e">
            <v>#NAME?</v>
          </cell>
          <cell r="W18" t="e">
            <v>#NAME?</v>
          </cell>
          <cell r="X18" t="e">
            <v>#NAME?</v>
          </cell>
          <cell r="Y18" t="e">
            <v>#NAME?</v>
          </cell>
          <cell r="Z18" t="e">
            <v>#NAME?</v>
          </cell>
          <cell r="AA18" t="e">
            <v>#NAME?</v>
          </cell>
          <cell r="AB18" t="e">
            <v>#NAME?</v>
          </cell>
          <cell r="AC18" t="e">
            <v>#NAME?</v>
          </cell>
          <cell r="AD18" t="e">
            <v>#NAME?</v>
          </cell>
          <cell r="AE18" t="e">
            <v>#NAME?</v>
          </cell>
          <cell r="AF18">
            <v>171.56</v>
          </cell>
          <cell r="AG18">
            <v>36.64</v>
          </cell>
          <cell r="AH18">
            <v>7.56</v>
          </cell>
          <cell r="AI18">
            <v>215.76</v>
          </cell>
          <cell r="AJ18" t="e">
            <v>#NAME?</v>
          </cell>
          <cell r="AK18" t="e">
            <v>#NAME?</v>
          </cell>
          <cell r="AL18" t="e">
            <v>#NAME?</v>
          </cell>
          <cell r="AM18" t="e">
            <v>#NAME?</v>
          </cell>
          <cell r="AN18" t="e">
            <v>#NAME?</v>
          </cell>
          <cell r="AO18" t="e">
            <v>#NAME?</v>
          </cell>
          <cell r="AP18" t="e">
            <v>#NAME?</v>
          </cell>
          <cell r="AQ18">
            <v>0</v>
          </cell>
          <cell r="AR18">
            <v>0</v>
          </cell>
          <cell r="AS18">
            <v>0</v>
          </cell>
          <cell r="AT18">
            <v>0</v>
          </cell>
        </row>
        <row r="19">
          <cell r="A19" t="str">
            <v>132KV DC Dumraon-Dumraon TL Line</v>
          </cell>
          <cell r="B19">
            <v>64</v>
          </cell>
          <cell r="C19" t="str">
            <v>14/0</v>
          </cell>
          <cell r="D19" t="str">
            <v>DB+6</v>
          </cell>
          <cell r="E19" t="str">
            <v>PS</v>
          </cell>
          <cell r="F19" t="str">
            <v>Pralhad Construction</v>
          </cell>
          <cell r="G19">
            <v>43562</v>
          </cell>
          <cell r="H19">
            <v>43590</v>
          </cell>
          <cell r="I19">
            <v>43614</v>
          </cell>
          <cell r="J19">
            <v>43582</v>
          </cell>
          <cell r="K19">
            <v>0</v>
          </cell>
          <cell r="L19">
            <v>0</v>
          </cell>
          <cell r="M19">
            <v>0</v>
          </cell>
          <cell r="N19">
            <v>0</v>
          </cell>
          <cell r="O19">
            <v>0</v>
          </cell>
          <cell r="P19">
            <v>0</v>
          </cell>
          <cell r="Q19">
            <v>0</v>
          </cell>
          <cell r="R19" t="e">
            <v>#NAME?</v>
          </cell>
          <cell r="S19" t="e">
            <v>#NAME?</v>
          </cell>
          <cell r="T19">
            <v>0</v>
          </cell>
          <cell r="U19">
            <v>0</v>
          </cell>
          <cell r="V19" t="e">
            <v>#NAME?</v>
          </cell>
          <cell r="W19" t="e">
            <v>#NAME?</v>
          </cell>
          <cell r="X19" t="e">
            <v>#NAME?</v>
          </cell>
          <cell r="Y19" t="e">
            <v>#NAME?</v>
          </cell>
          <cell r="Z19" t="e">
            <v>#NAME?</v>
          </cell>
          <cell r="AA19" t="e">
            <v>#NAME?</v>
          </cell>
          <cell r="AB19" t="e">
            <v>#NAME?</v>
          </cell>
          <cell r="AC19" t="e">
            <v>#NAME?</v>
          </cell>
          <cell r="AD19" t="e">
            <v>#NAME?</v>
          </cell>
          <cell r="AE19" t="e">
            <v>#NAME?</v>
          </cell>
          <cell r="AF19">
            <v>211.8</v>
          </cell>
          <cell r="AG19">
            <v>43.43</v>
          </cell>
          <cell r="AH19">
            <v>6.86</v>
          </cell>
          <cell r="AI19">
            <v>262.09000000000003</v>
          </cell>
          <cell r="AJ19" t="e">
            <v>#NAME?</v>
          </cell>
          <cell r="AK19" t="e">
            <v>#NAME?</v>
          </cell>
          <cell r="AL19" t="e">
            <v>#NAME?</v>
          </cell>
          <cell r="AM19" t="e">
            <v>#NAME?</v>
          </cell>
          <cell r="AN19" t="e">
            <v>#NAME?</v>
          </cell>
          <cell r="AO19" t="e">
            <v>#NAME?</v>
          </cell>
          <cell r="AP19" t="e">
            <v>#NAME?</v>
          </cell>
          <cell r="AQ19">
            <v>0</v>
          </cell>
          <cell r="AR19">
            <v>0</v>
          </cell>
          <cell r="AS19">
            <v>0</v>
          </cell>
          <cell r="AT19">
            <v>0</v>
          </cell>
        </row>
        <row r="20">
          <cell r="A20" t="str">
            <v>132KV DC Dumraon-Dumraon TL Line</v>
          </cell>
          <cell r="B20">
            <v>62</v>
          </cell>
          <cell r="C20" t="str">
            <v>12/3</v>
          </cell>
          <cell r="D20" t="str">
            <v>DA+3</v>
          </cell>
          <cell r="E20" t="str">
            <v>PS</v>
          </cell>
          <cell r="F20" t="str">
            <v>Chandan Yadav</v>
          </cell>
          <cell r="G20">
            <v>43561</v>
          </cell>
          <cell r="H20">
            <v>43589</v>
          </cell>
          <cell r="I20">
            <v>43614</v>
          </cell>
          <cell r="J20">
            <v>43569</v>
          </cell>
          <cell r="K20">
            <v>0</v>
          </cell>
          <cell r="L20">
            <v>0</v>
          </cell>
          <cell r="M20">
            <v>0</v>
          </cell>
          <cell r="N20">
            <v>0</v>
          </cell>
          <cell r="O20">
            <v>0</v>
          </cell>
          <cell r="P20">
            <v>0</v>
          </cell>
          <cell r="Q20">
            <v>0</v>
          </cell>
          <cell r="R20" t="e">
            <v>#NAME?</v>
          </cell>
          <cell r="S20" t="e">
            <v>#NAME?</v>
          </cell>
          <cell r="T20">
            <v>0</v>
          </cell>
          <cell r="U20">
            <v>0</v>
          </cell>
          <cell r="V20" t="e">
            <v>#NAME?</v>
          </cell>
          <cell r="W20" t="e">
            <v>#NAME?</v>
          </cell>
          <cell r="X20" t="e">
            <v>#NAME?</v>
          </cell>
          <cell r="Y20" t="e">
            <v>#NAME?</v>
          </cell>
          <cell r="Z20" t="e">
            <v>#NAME?</v>
          </cell>
          <cell r="AA20" t="e">
            <v>#NAME?</v>
          </cell>
          <cell r="AB20" t="e">
            <v>#NAME?</v>
          </cell>
          <cell r="AC20" t="e">
            <v>#NAME?</v>
          </cell>
          <cell r="AD20" t="e">
            <v>#NAME?</v>
          </cell>
          <cell r="AE20" t="e">
            <v>#NAME?</v>
          </cell>
          <cell r="AF20">
            <v>171.56</v>
          </cell>
          <cell r="AG20">
            <v>36.64</v>
          </cell>
          <cell r="AH20">
            <v>7.56</v>
          </cell>
          <cell r="AI20">
            <v>215.76</v>
          </cell>
          <cell r="AJ20" t="e">
            <v>#NAME?</v>
          </cell>
          <cell r="AK20" t="e">
            <v>#NAME?</v>
          </cell>
          <cell r="AL20" t="e">
            <v>#NAME?</v>
          </cell>
          <cell r="AM20" t="e">
            <v>#NAME?</v>
          </cell>
          <cell r="AN20" t="e">
            <v>#NAME?</v>
          </cell>
          <cell r="AO20" t="e">
            <v>#NAME?</v>
          </cell>
          <cell r="AP20" t="e">
            <v>#NAME?</v>
          </cell>
          <cell r="AQ20">
            <v>0</v>
          </cell>
          <cell r="AR20">
            <v>0</v>
          </cell>
          <cell r="AS20">
            <v>0</v>
          </cell>
          <cell r="AT20">
            <v>0</v>
          </cell>
        </row>
        <row r="21">
          <cell r="A21" t="str">
            <v>220 KV DC Naubatpur-Bihta TL Line</v>
          </cell>
          <cell r="B21">
            <v>15</v>
          </cell>
          <cell r="C21" t="str">
            <v>13/1</v>
          </cell>
          <cell r="D21" t="str">
            <v>DA+6</v>
          </cell>
          <cell r="E21" t="str">
            <v>WET</v>
          </cell>
          <cell r="F21" t="str">
            <v>Lalan Mehta</v>
          </cell>
          <cell r="G21">
            <v>43559</v>
          </cell>
          <cell r="H21">
            <v>43587</v>
          </cell>
          <cell r="I21">
            <v>43573</v>
          </cell>
          <cell r="J21">
            <v>43560</v>
          </cell>
          <cell r="K21">
            <v>0</v>
          </cell>
          <cell r="L21">
            <v>0</v>
          </cell>
          <cell r="M21">
            <v>0</v>
          </cell>
          <cell r="N21">
            <v>0</v>
          </cell>
          <cell r="O21">
            <v>0</v>
          </cell>
          <cell r="P21">
            <v>0</v>
          </cell>
          <cell r="Q21">
            <v>0</v>
          </cell>
          <cell r="R21" t="e">
            <v>#NAME?</v>
          </cell>
          <cell r="S21" t="e">
            <v>#NAME?</v>
          </cell>
          <cell r="T21">
            <v>0</v>
          </cell>
          <cell r="U21">
            <v>0</v>
          </cell>
          <cell r="V21" t="e">
            <v>#NAME?</v>
          </cell>
          <cell r="W21" t="e">
            <v>#NAME?</v>
          </cell>
          <cell r="X21" t="e">
            <v>#NAME?</v>
          </cell>
          <cell r="Y21" t="e">
            <v>#NAME?</v>
          </cell>
          <cell r="Z21" t="e">
            <v>#NAME?</v>
          </cell>
          <cell r="AA21" t="e">
            <v>#NAME?</v>
          </cell>
          <cell r="AB21" t="e">
            <v>#NAME?</v>
          </cell>
          <cell r="AC21" t="e">
            <v>#NAME?</v>
          </cell>
          <cell r="AD21" t="e">
            <v>#NAME?</v>
          </cell>
          <cell r="AE21" t="e">
            <v>#NAME?</v>
          </cell>
          <cell r="AF21">
            <v>171.56</v>
          </cell>
          <cell r="AG21">
            <v>36.64</v>
          </cell>
          <cell r="AH21">
            <v>7.56</v>
          </cell>
          <cell r="AI21">
            <v>215.76</v>
          </cell>
          <cell r="AJ21" t="e">
            <v>#NAME?</v>
          </cell>
          <cell r="AK21" t="e">
            <v>#NAME?</v>
          </cell>
          <cell r="AL21" t="e">
            <v>#NAME?</v>
          </cell>
          <cell r="AM21" t="e">
            <v>#NAME?</v>
          </cell>
          <cell r="AN21" t="e">
            <v>#NAME?</v>
          </cell>
          <cell r="AO21" t="e">
            <v>#NAME?</v>
          </cell>
          <cell r="AP21" t="e">
            <v>#NAME?</v>
          </cell>
          <cell r="AQ21">
            <v>0</v>
          </cell>
          <cell r="AR21">
            <v>0</v>
          </cell>
          <cell r="AS21">
            <v>0</v>
          </cell>
          <cell r="AT21">
            <v>0</v>
          </cell>
        </row>
        <row r="22">
          <cell r="A22" t="str">
            <v>Lilo of 220kv DC Ara-Pusauli at Dumraon TL Line-2</v>
          </cell>
          <cell r="B22">
            <v>3</v>
          </cell>
          <cell r="C22" t="str">
            <v>6/3</v>
          </cell>
          <cell r="D22" t="str">
            <v>DA+3</v>
          </cell>
          <cell r="E22" t="str">
            <v>WET</v>
          </cell>
          <cell r="F22" t="str">
            <v>Iftekhar</v>
          </cell>
          <cell r="G22">
            <v>43544</v>
          </cell>
          <cell r="H22">
            <v>43572</v>
          </cell>
          <cell r="I22">
            <v>0</v>
          </cell>
          <cell r="J22">
            <v>43547</v>
          </cell>
          <cell r="K22">
            <v>0</v>
          </cell>
          <cell r="L22">
            <v>0</v>
          </cell>
          <cell r="M22">
            <v>0</v>
          </cell>
          <cell r="N22">
            <v>0</v>
          </cell>
          <cell r="O22">
            <v>0</v>
          </cell>
          <cell r="P22">
            <v>0</v>
          </cell>
          <cell r="Q22">
            <v>0</v>
          </cell>
          <cell r="R22" t="e">
            <v>#NAME?</v>
          </cell>
          <cell r="S22" t="e">
            <v>#NAME?</v>
          </cell>
          <cell r="T22">
            <v>0</v>
          </cell>
          <cell r="U22">
            <v>0</v>
          </cell>
          <cell r="V22" t="e">
            <v>#NAME?</v>
          </cell>
          <cell r="W22" t="e">
            <v>#NAME?</v>
          </cell>
          <cell r="X22" t="e">
            <v>#NAME?</v>
          </cell>
          <cell r="Y22" t="e">
            <v>#NAME?</v>
          </cell>
          <cell r="Z22" t="e">
            <v>#NAME?</v>
          </cell>
          <cell r="AA22" t="e">
            <v>#NAME?</v>
          </cell>
          <cell r="AB22" t="e">
            <v>#NAME?</v>
          </cell>
          <cell r="AC22" t="e">
            <v>#NAME?</v>
          </cell>
          <cell r="AD22" t="e">
            <v>#NAME?</v>
          </cell>
          <cell r="AE22" t="e">
            <v>#NAME?</v>
          </cell>
          <cell r="AF22">
            <v>171.56</v>
          </cell>
          <cell r="AG22">
            <v>36.64</v>
          </cell>
          <cell r="AH22">
            <v>7.56</v>
          </cell>
          <cell r="AI22">
            <v>215.76</v>
          </cell>
          <cell r="AJ22" t="e">
            <v>#NAME?</v>
          </cell>
          <cell r="AK22" t="e">
            <v>#NAME?</v>
          </cell>
          <cell r="AL22" t="e">
            <v>#NAME?</v>
          </cell>
          <cell r="AM22" t="e">
            <v>#NAME?</v>
          </cell>
          <cell r="AN22" t="e">
            <v>#NAME?</v>
          </cell>
          <cell r="AO22" t="e">
            <v>#NAME?</v>
          </cell>
          <cell r="AP22" t="e">
            <v>#NAME?</v>
          </cell>
          <cell r="AQ22">
            <v>0</v>
          </cell>
          <cell r="AR22">
            <v>0</v>
          </cell>
          <cell r="AS22">
            <v>0</v>
          </cell>
          <cell r="AT22">
            <v>0</v>
          </cell>
        </row>
        <row r="23">
          <cell r="A23" t="str">
            <v>Lilo of 220kv DC Ara-Pusauli at Dumraon TL Line-1</v>
          </cell>
          <cell r="B23">
            <v>7</v>
          </cell>
          <cell r="C23" t="str">
            <v>8/1</v>
          </cell>
          <cell r="D23" t="str">
            <v>DA+0</v>
          </cell>
          <cell r="E23" t="str">
            <v>WET</v>
          </cell>
          <cell r="F23" t="str">
            <v>Vaibahv Enterprizes</v>
          </cell>
          <cell r="G23">
            <v>43533</v>
          </cell>
          <cell r="H23">
            <v>43561</v>
          </cell>
          <cell r="I23" t="str">
            <v>FDN Not Close</v>
          </cell>
          <cell r="J23">
            <v>43548</v>
          </cell>
          <cell r="K23">
            <v>0</v>
          </cell>
          <cell r="L23">
            <v>0</v>
          </cell>
          <cell r="M23">
            <v>0</v>
          </cell>
          <cell r="N23">
            <v>0</v>
          </cell>
          <cell r="O23">
            <v>0</v>
          </cell>
          <cell r="P23">
            <v>0</v>
          </cell>
          <cell r="Q23">
            <v>0</v>
          </cell>
          <cell r="R23" t="e">
            <v>#NAME?</v>
          </cell>
          <cell r="S23" t="e">
            <v>#NAME?</v>
          </cell>
          <cell r="T23">
            <v>0</v>
          </cell>
          <cell r="U23">
            <v>0</v>
          </cell>
          <cell r="V23" t="e">
            <v>#NAME?</v>
          </cell>
          <cell r="W23" t="e">
            <v>#NAME?</v>
          </cell>
          <cell r="X23" t="e">
            <v>#NAME?</v>
          </cell>
          <cell r="Y23" t="e">
            <v>#NAME?</v>
          </cell>
          <cell r="Z23" t="e">
            <v>#NAME?</v>
          </cell>
          <cell r="AA23" t="e">
            <v>#NAME?</v>
          </cell>
          <cell r="AB23" t="e">
            <v>#NAME?</v>
          </cell>
          <cell r="AC23" t="e">
            <v>#NAME?</v>
          </cell>
          <cell r="AD23" t="e">
            <v>#NAME?</v>
          </cell>
          <cell r="AE23" t="e">
            <v>#NAME?</v>
          </cell>
          <cell r="AF23">
            <v>171.56</v>
          </cell>
          <cell r="AG23">
            <v>36.64</v>
          </cell>
          <cell r="AH23">
            <v>7.56</v>
          </cell>
          <cell r="AI23">
            <v>215.76</v>
          </cell>
          <cell r="AJ23" t="e">
            <v>#NAME?</v>
          </cell>
          <cell r="AK23" t="e">
            <v>#NAME?</v>
          </cell>
          <cell r="AL23" t="e">
            <v>#NAME?</v>
          </cell>
          <cell r="AM23" t="e">
            <v>#NAME?</v>
          </cell>
          <cell r="AN23" t="e">
            <v>#NAME?</v>
          </cell>
          <cell r="AO23" t="e">
            <v>#NAME?</v>
          </cell>
          <cell r="AP23" t="e">
            <v>#NAME?</v>
          </cell>
          <cell r="AQ23">
            <v>0</v>
          </cell>
          <cell r="AR23">
            <v>0</v>
          </cell>
          <cell r="AS23">
            <v>0</v>
          </cell>
          <cell r="AT23">
            <v>0</v>
          </cell>
        </row>
        <row r="24">
          <cell r="A24" t="str">
            <v>Lilo of 220kv DC Ara-Pusauli at Dumraon TL Line-1</v>
          </cell>
          <cell r="B24">
            <v>8</v>
          </cell>
          <cell r="C24" t="str">
            <v>5/4</v>
          </cell>
          <cell r="D24" t="str">
            <v>DA+0</v>
          </cell>
          <cell r="E24" t="str">
            <v>WET</v>
          </cell>
          <cell r="F24" t="str">
            <v>Upendra Singh</v>
          </cell>
          <cell r="G24">
            <v>43534</v>
          </cell>
          <cell r="H24">
            <v>43562</v>
          </cell>
          <cell r="I24" t="str">
            <v>FDN Not Close</v>
          </cell>
          <cell r="J24">
            <v>43552</v>
          </cell>
          <cell r="K24">
            <v>0</v>
          </cell>
          <cell r="L24">
            <v>0</v>
          </cell>
          <cell r="M24">
            <v>0</v>
          </cell>
          <cell r="N24">
            <v>0</v>
          </cell>
          <cell r="O24">
            <v>0</v>
          </cell>
          <cell r="P24">
            <v>0</v>
          </cell>
          <cell r="Q24">
            <v>0</v>
          </cell>
          <cell r="R24" t="e">
            <v>#NAME?</v>
          </cell>
          <cell r="S24" t="e">
            <v>#NAME?</v>
          </cell>
          <cell r="T24">
            <v>0</v>
          </cell>
          <cell r="U24">
            <v>0</v>
          </cell>
          <cell r="V24" t="e">
            <v>#NAME?</v>
          </cell>
          <cell r="W24" t="e">
            <v>#NAME?</v>
          </cell>
          <cell r="X24" t="e">
            <v>#NAME?</v>
          </cell>
          <cell r="Y24" t="e">
            <v>#NAME?</v>
          </cell>
          <cell r="Z24" t="e">
            <v>#NAME?</v>
          </cell>
          <cell r="AA24" t="e">
            <v>#NAME?</v>
          </cell>
          <cell r="AB24" t="e">
            <v>#NAME?</v>
          </cell>
          <cell r="AC24" t="e">
            <v>#NAME?</v>
          </cell>
          <cell r="AD24" t="e">
            <v>#NAME?</v>
          </cell>
          <cell r="AE24" t="e">
            <v>#NAME?</v>
          </cell>
          <cell r="AF24">
            <v>171.56</v>
          </cell>
          <cell r="AG24">
            <v>36.64</v>
          </cell>
          <cell r="AH24">
            <v>7.56</v>
          </cell>
          <cell r="AI24">
            <v>215.76</v>
          </cell>
          <cell r="AJ24" t="e">
            <v>#NAME?</v>
          </cell>
          <cell r="AK24" t="e">
            <v>#NAME?</v>
          </cell>
          <cell r="AL24" t="e">
            <v>#NAME?</v>
          </cell>
          <cell r="AM24" t="e">
            <v>#NAME?</v>
          </cell>
          <cell r="AN24" t="e">
            <v>#NAME?</v>
          </cell>
          <cell r="AO24" t="e">
            <v>#NAME?</v>
          </cell>
          <cell r="AP24" t="e">
            <v>#NAME?</v>
          </cell>
          <cell r="AQ24">
            <v>0</v>
          </cell>
          <cell r="AR24">
            <v>0</v>
          </cell>
          <cell r="AS24">
            <v>0</v>
          </cell>
          <cell r="AT24">
            <v>0</v>
          </cell>
        </row>
        <row r="25">
          <cell r="A25" t="str">
            <v>Lilo of 220kv DC Ara-Pusauli at Dumraon TL Line-1</v>
          </cell>
          <cell r="B25">
            <v>9</v>
          </cell>
          <cell r="C25" t="str">
            <v>5/5</v>
          </cell>
          <cell r="D25" t="str">
            <v>DA+0</v>
          </cell>
          <cell r="E25" t="str">
            <v>WET</v>
          </cell>
          <cell r="F25" t="str">
            <v>Upendra Singh</v>
          </cell>
          <cell r="G25">
            <v>43536</v>
          </cell>
          <cell r="H25">
            <v>43564</v>
          </cell>
          <cell r="I25" t="str">
            <v>FDN Not Close</v>
          </cell>
          <cell r="J25">
            <v>43552</v>
          </cell>
          <cell r="K25">
            <v>0</v>
          </cell>
          <cell r="L25">
            <v>0</v>
          </cell>
          <cell r="M25">
            <v>0</v>
          </cell>
          <cell r="N25">
            <v>0</v>
          </cell>
          <cell r="O25">
            <v>0</v>
          </cell>
          <cell r="P25">
            <v>0</v>
          </cell>
          <cell r="Q25">
            <v>0</v>
          </cell>
          <cell r="R25" t="e">
            <v>#NAME?</v>
          </cell>
          <cell r="S25" t="e">
            <v>#NAME?</v>
          </cell>
          <cell r="T25">
            <v>0</v>
          </cell>
          <cell r="U25">
            <v>0</v>
          </cell>
          <cell r="V25" t="e">
            <v>#NAME?</v>
          </cell>
          <cell r="W25" t="e">
            <v>#NAME?</v>
          </cell>
          <cell r="X25" t="e">
            <v>#NAME?</v>
          </cell>
          <cell r="Y25" t="e">
            <v>#NAME?</v>
          </cell>
          <cell r="Z25" t="e">
            <v>#NAME?</v>
          </cell>
          <cell r="AA25" t="e">
            <v>#NAME?</v>
          </cell>
          <cell r="AB25" t="e">
            <v>#NAME?</v>
          </cell>
          <cell r="AC25" t="e">
            <v>#NAME?</v>
          </cell>
          <cell r="AD25" t="e">
            <v>#NAME?</v>
          </cell>
          <cell r="AE25" t="e">
            <v>#NAME?</v>
          </cell>
          <cell r="AF25">
            <v>171.56</v>
          </cell>
          <cell r="AG25">
            <v>36.64</v>
          </cell>
          <cell r="AH25">
            <v>7.56</v>
          </cell>
          <cell r="AI25">
            <v>215.76</v>
          </cell>
          <cell r="AJ25" t="e">
            <v>#NAME?</v>
          </cell>
          <cell r="AK25" t="e">
            <v>#NAME?</v>
          </cell>
          <cell r="AL25" t="e">
            <v>#NAME?</v>
          </cell>
          <cell r="AM25" t="e">
            <v>#NAME?</v>
          </cell>
          <cell r="AN25" t="e">
            <v>#NAME?</v>
          </cell>
          <cell r="AO25" t="e">
            <v>#NAME?</v>
          </cell>
          <cell r="AP25" t="e">
            <v>#NAME?</v>
          </cell>
          <cell r="AQ25">
            <v>0</v>
          </cell>
          <cell r="AR25">
            <v>0</v>
          </cell>
          <cell r="AS25">
            <v>0</v>
          </cell>
          <cell r="AT25">
            <v>0</v>
          </cell>
        </row>
        <row r="26">
          <cell r="A26" t="str">
            <v>220 KV DC Naubatpur-Bihta TL Line</v>
          </cell>
          <cell r="B26">
            <v>14</v>
          </cell>
          <cell r="C26" t="str">
            <v>15/0</v>
          </cell>
          <cell r="D26" t="str">
            <v>DD+18</v>
          </cell>
          <cell r="E26" t="str">
            <v>WET</v>
          </cell>
          <cell r="F26" t="str">
            <v>Lalan Mehta</v>
          </cell>
          <cell r="G26">
            <v>43556</v>
          </cell>
          <cell r="H26">
            <v>43584</v>
          </cell>
          <cell r="I26">
            <v>43573</v>
          </cell>
          <cell r="J26">
            <v>43560</v>
          </cell>
          <cell r="K26">
            <v>0</v>
          </cell>
          <cell r="L26">
            <v>0</v>
          </cell>
          <cell r="M26">
            <v>0</v>
          </cell>
          <cell r="N26">
            <v>0</v>
          </cell>
          <cell r="O26">
            <v>0</v>
          </cell>
          <cell r="P26">
            <v>0</v>
          </cell>
          <cell r="Q26">
            <v>0</v>
          </cell>
          <cell r="R26" t="e">
            <v>#NAME?</v>
          </cell>
          <cell r="S26" t="e">
            <v>#NAME?</v>
          </cell>
          <cell r="T26">
            <v>0</v>
          </cell>
          <cell r="U26">
            <v>0</v>
          </cell>
          <cell r="V26" t="e">
            <v>#NAME?</v>
          </cell>
          <cell r="W26" t="e">
            <v>#NAME?</v>
          </cell>
          <cell r="X26" t="e">
            <v>#NAME?</v>
          </cell>
          <cell r="Y26" t="e">
            <v>#NAME?</v>
          </cell>
          <cell r="Z26" t="e">
            <v>#NAME?</v>
          </cell>
          <cell r="AA26" t="e">
            <v>#NAME?</v>
          </cell>
          <cell r="AB26" t="e">
            <v>#NAME?</v>
          </cell>
          <cell r="AC26" t="e">
            <v>#NAME?</v>
          </cell>
          <cell r="AD26" t="e">
            <v>#NAME?</v>
          </cell>
          <cell r="AE26" t="e">
            <v>#NAME?</v>
          </cell>
          <cell r="AF26">
            <v>462.57</v>
          </cell>
          <cell r="AG26">
            <v>0</v>
          </cell>
          <cell r="AH26">
            <v>8.52</v>
          </cell>
          <cell r="AI26">
            <v>471.09</v>
          </cell>
          <cell r="AJ26" t="e">
            <v>#NAME?</v>
          </cell>
          <cell r="AK26" t="e">
            <v>#NAME?</v>
          </cell>
          <cell r="AL26" t="e">
            <v>#NAME?</v>
          </cell>
          <cell r="AM26" t="e">
            <v>#NAME?</v>
          </cell>
          <cell r="AN26" t="e">
            <v>#NAME?</v>
          </cell>
          <cell r="AO26" t="e">
            <v>#NAME?</v>
          </cell>
          <cell r="AP26" t="e">
            <v>#NAME?</v>
          </cell>
          <cell r="AQ26">
            <v>0</v>
          </cell>
          <cell r="AR26">
            <v>0</v>
          </cell>
          <cell r="AS26">
            <v>0</v>
          </cell>
          <cell r="AT26">
            <v>0</v>
          </cell>
        </row>
        <row r="27">
          <cell r="A27" t="str">
            <v>132KV DC Dumraon-Buxar TL Line</v>
          </cell>
          <cell r="B27">
            <v>103</v>
          </cell>
          <cell r="C27" t="str">
            <v>1/1</v>
          </cell>
          <cell r="D27" t="str">
            <v>DP+0</v>
          </cell>
          <cell r="E27" t="str">
            <v>WET</v>
          </cell>
          <cell r="F27" t="str">
            <v>Deepak Pandey</v>
          </cell>
          <cell r="G27">
            <v>43540</v>
          </cell>
          <cell r="H27">
            <v>43568</v>
          </cell>
          <cell r="I27">
            <v>43613</v>
          </cell>
          <cell r="J27">
            <v>43547</v>
          </cell>
          <cell r="K27">
            <v>0</v>
          </cell>
          <cell r="L27">
            <v>0</v>
          </cell>
          <cell r="M27">
            <v>0</v>
          </cell>
          <cell r="N27">
            <v>0</v>
          </cell>
          <cell r="O27">
            <v>0</v>
          </cell>
          <cell r="P27">
            <v>0</v>
          </cell>
          <cell r="Q27">
            <v>0</v>
          </cell>
          <cell r="R27" t="e">
            <v>#NAME?</v>
          </cell>
          <cell r="S27" t="e">
            <v>#NAME?</v>
          </cell>
          <cell r="T27">
            <v>0</v>
          </cell>
          <cell r="U27">
            <v>0</v>
          </cell>
          <cell r="V27" t="e">
            <v>#NAME?</v>
          </cell>
          <cell r="W27" t="e">
            <v>#NAME?</v>
          </cell>
          <cell r="X27" t="e">
            <v>#NAME?</v>
          </cell>
          <cell r="Y27" t="e">
            <v>#NAME?</v>
          </cell>
          <cell r="Z27" t="e">
            <v>#NAME?</v>
          </cell>
          <cell r="AA27" t="e">
            <v>#NAME?</v>
          </cell>
          <cell r="AB27" t="e">
            <v>#NAME?</v>
          </cell>
          <cell r="AC27" t="e">
            <v>#NAME?</v>
          </cell>
          <cell r="AD27" t="e">
            <v>#NAME?</v>
          </cell>
          <cell r="AE27" t="e">
            <v>#NAME?</v>
          </cell>
          <cell r="AF27">
            <v>122.56</v>
          </cell>
          <cell r="AG27">
            <v>17.68</v>
          </cell>
          <cell r="AH27">
            <v>6.51</v>
          </cell>
          <cell r="AI27">
            <v>146.75</v>
          </cell>
          <cell r="AJ27" t="e">
            <v>#NAME?</v>
          </cell>
          <cell r="AK27" t="e">
            <v>#NAME?</v>
          </cell>
          <cell r="AL27" t="e">
            <v>#NAME?</v>
          </cell>
          <cell r="AM27" t="e">
            <v>#NAME?</v>
          </cell>
          <cell r="AN27" t="e">
            <v>#NAME?</v>
          </cell>
          <cell r="AO27" t="e">
            <v>#NAME?</v>
          </cell>
          <cell r="AP27" t="e">
            <v>#NAME?</v>
          </cell>
          <cell r="AQ27">
            <v>0</v>
          </cell>
          <cell r="AR27">
            <v>0</v>
          </cell>
          <cell r="AS27">
            <v>0</v>
          </cell>
          <cell r="AT27">
            <v>0</v>
          </cell>
        </row>
        <row r="28">
          <cell r="A28" t="str">
            <v>132KV DC Dumraon-Dumraon TL Line</v>
          </cell>
          <cell r="B28">
            <v>59</v>
          </cell>
          <cell r="C28" t="str">
            <v>13/4</v>
          </cell>
          <cell r="D28" t="str">
            <v>DA+3</v>
          </cell>
          <cell r="E28" t="str">
            <v>FS</v>
          </cell>
          <cell r="F28" t="str">
            <v>Pralhad Construction</v>
          </cell>
          <cell r="G28">
            <v>43559</v>
          </cell>
          <cell r="H28">
            <v>43587</v>
          </cell>
          <cell r="I28">
            <v>43614</v>
          </cell>
          <cell r="J28">
            <v>43582</v>
          </cell>
          <cell r="K28">
            <v>0</v>
          </cell>
          <cell r="L28">
            <v>0</v>
          </cell>
          <cell r="M28">
            <v>0</v>
          </cell>
          <cell r="N28">
            <v>0</v>
          </cell>
          <cell r="O28">
            <v>0</v>
          </cell>
          <cell r="P28">
            <v>0</v>
          </cell>
          <cell r="Q28">
            <v>0</v>
          </cell>
          <cell r="R28" t="e">
            <v>#NAME?</v>
          </cell>
          <cell r="S28" t="e">
            <v>#NAME?</v>
          </cell>
          <cell r="T28">
            <v>0</v>
          </cell>
          <cell r="U28">
            <v>0</v>
          </cell>
          <cell r="V28" t="e">
            <v>#NAME?</v>
          </cell>
          <cell r="W28" t="e">
            <v>#NAME?</v>
          </cell>
          <cell r="X28" t="e">
            <v>#NAME?</v>
          </cell>
          <cell r="Y28" t="e">
            <v>#NAME?</v>
          </cell>
          <cell r="Z28" t="e">
            <v>#NAME?</v>
          </cell>
          <cell r="AA28" t="e">
            <v>#NAME?</v>
          </cell>
          <cell r="AB28" t="e">
            <v>#NAME?</v>
          </cell>
          <cell r="AC28" t="e">
            <v>#NAME?</v>
          </cell>
          <cell r="AD28" t="e">
            <v>#NAME?</v>
          </cell>
          <cell r="AE28" t="e">
            <v>#NAME?</v>
          </cell>
          <cell r="AF28">
            <v>171.56</v>
          </cell>
          <cell r="AG28">
            <v>36.64</v>
          </cell>
          <cell r="AH28">
            <v>7.56</v>
          </cell>
          <cell r="AI28">
            <v>215.76</v>
          </cell>
          <cell r="AJ28" t="e">
            <v>#NAME?</v>
          </cell>
          <cell r="AK28" t="e">
            <v>#NAME?</v>
          </cell>
          <cell r="AL28" t="e">
            <v>#NAME?</v>
          </cell>
          <cell r="AM28" t="e">
            <v>#NAME?</v>
          </cell>
          <cell r="AN28" t="e">
            <v>#NAME?</v>
          </cell>
          <cell r="AO28" t="e">
            <v>#NAME?</v>
          </cell>
          <cell r="AP28" t="e">
            <v>#NAME?</v>
          </cell>
          <cell r="AQ28">
            <v>0</v>
          </cell>
          <cell r="AR28">
            <v>0</v>
          </cell>
          <cell r="AS28">
            <v>0</v>
          </cell>
          <cell r="AT28">
            <v>0</v>
          </cell>
        </row>
        <row r="29">
          <cell r="A29" t="str">
            <v>132KV DC Dumraon-Dumraon TL Line</v>
          </cell>
          <cell r="B29">
            <v>60</v>
          </cell>
          <cell r="C29" t="str">
            <v>17/1</v>
          </cell>
          <cell r="D29" t="str">
            <v>DA+6</v>
          </cell>
          <cell r="E29" t="str">
            <v>WET</v>
          </cell>
          <cell r="F29" t="str">
            <v>Shree Gange</v>
          </cell>
          <cell r="G29">
            <v>43559</v>
          </cell>
          <cell r="H29">
            <v>43587</v>
          </cell>
          <cell r="I29">
            <v>43614</v>
          </cell>
          <cell r="J29">
            <v>43560</v>
          </cell>
          <cell r="K29">
            <v>0</v>
          </cell>
          <cell r="L29">
            <v>0</v>
          </cell>
          <cell r="M29">
            <v>0</v>
          </cell>
          <cell r="N29">
            <v>0</v>
          </cell>
          <cell r="O29">
            <v>0</v>
          </cell>
          <cell r="P29">
            <v>0</v>
          </cell>
          <cell r="Q29">
            <v>0</v>
          </cell>
          <cell r="R29" t="e">
            <v>#NAME?</v>
          </cell>
          <cell r="S29" t="e">
            <v>#NAME?</v>
          </cell>
          <cell r="T29">
            <v>0</v>
          </cell>
          <cell r="U29">
            <v>0</v>
          </cell>
          <cell r="V29" t="e">
            <v>#NAME?</v>
          </cell>
          <cell r="W29" t="e">
            <v>#NAME?</v>
          </cell>
          <cell r="X29" t="e">
            <v>#NAME?</v>
          </cell>
          <cell r="Y29" t="e">
            <v>#NAME?</v>
          </cell>
          <cell r="Z29" t="e">
            <v>#NAME?</v>
          </cell>
          <cell r="AA29" t="e">
            <v>#NAME?</v>
          </cell>
          <cell r="AB29" t="e">
            <v>#NAME?</v>
          </cell>
          <cell r="AC29" t="e">
            <v>#NAME?</v>
          </cell>
          <cell r="AD29" t="e">
            <v>#NAME?</v>
          </cell>
          <cell r="AE29" t="e">
            <v>#NAME?</v>
          </cell>
          <cell r="AF29">
            <v>171.56</v>
          </cell>
          <cell r="AG29">
            <v>36.64</v>
          </cell>
          <cell r="AH29">
            <v>7.56</v>
          </cell>
          <cell r="AI29">
            <v>215.76</v>
          </cell>
          <cell r="AJ29" t="e">
            <v>#NAME?</v>
          </cell>
          <cell r="AK29" t="e">
            <v>#NAME?</v>
          </cell>
          <cell r="AL29" t="e">
            <v>#NAME?</v>
          </cell>
          <cell r="AM29" t="e">
            <v>#NAME?</v>
          </cell>
          <cell r="AN29" t="e">
            <v>#NAME?</v>
          </cell>
          <cell r="AO29" t="e">
            <v>#NAME?</v>
          </cell>
          <cell r="AP29" t="e">
            <v>#NAME?</v>
          </cell>
          <cell r="AQ29">
            <v>0</v>
          </cell>
          <cell r="AR29">
            <v>0</v>
          </cell>
          <cell r="AS29">
            <v>0</v>
          </cell>
          <cell r="AT29">
            <v>0</v>
          </cell>
        </row>
        <row r="30">
          <cell r="A30" t="str">
            <v>220 KV DC Naubatpur-Bihta TL Line</v>
          </cell>
          <cell r="B30">
            <v>13</v>
          </cell>
          <cell r="C30" t="str">
            <v>14/0</v>
          </cell>
          <cell r="D30" t="str">
            <v>DD+18</v>
          </cell>
          <cell r="E30" t="str">
            <v>WET</v>
          </cell>
          <cell r="F30" t="str">
            <v>Lalan Mehta</v>
          </cell>
          <cell r="G30">
            <v>43554</v>
          </cell>
          <cell r="H30">
            <v>43582</v>
          </cell>
          <cell r="I30">
            <v>43573</v>
          </cell>
          <cell r="J30">
            <v>43560</v>
          </cell>
          <cell r="K30">
            <v>0</v>
          </cell>
          <cell r="L30">
            <v>0</v>
          </cell>
          <cell r="M30">
            <v>0</v>
          </cell>
          <cell r="N30">
            <v>0</v>
          </cell>
          <cell r="O30">
            <v>0</v>
          </cell>
          <cell r="P30">
            <v>0</v>
          </cell>
          <cell r="Q30">
            <v>0</v>
          </cell>
          <cell r="R30" t="e">
            <v>#NAME?</v>
          </cell>
          <cell r="S30" t="e">
            <v>#NAME?</v>
          </cell>
          <cell r="T30">
            <v>0</v>
          </cell>
          <cell r="U30">
            <v>0</v>
          </cell>
          <cell r="V30" t="e">
            <v>#NAME?</v>
          </cell>
          <cell r="W30" t="e">
            <v>#NAME?</v>
          </cell>
          <cell r="X30" t="e">
            <v>#NAME?</v>
          </cell>
          <cell r="Y30" t="e">
            <v>#NAME?</v>
          </cell>
          <cell r="Z30" t="e">
            <v>#NAME?</v>
          </cell>
          <cell r="AA30" t="e">
            <v>#NAME?</v>
          </cell>
          <cell r="AB30" t="e">
            <v>#NAME?</v>
          </cell>
          <cell r="AC30" t="e">
            <v>#NAME?</v>
          </cell>
          <cell r="AD30" t="e">
            <v>#NAME?</v>
          </cell>
          <cell r="AE30" t="e">
            <v>#NAME?</v>
          </cell>
          <cell r="AF30">
            <v>462.57</v>
          </cell>
          <cell r="AG30">
            <v>0</v>
          </cell>
          <cell r="AH30">
            <v>8.52</v>
          </cell>
          <cell r="AI30">
            <v>471.09</v>
          </cell>
          <cell r="AJ30" t="e">
            <v>#NAME?</v>
          </cell>
          <cell r="AK30" t="e">
            <v>#NAME?</v>
          </cell>
          <cell r="AL30" t="e">
            <v>#NAME?</v>
          </cell>
          <cell r="AM30" t="e">
            <v>#NAME?</v>
          </cell>
          <cell r="AN30" t="e">
            <v>#NAME?</v>
          </cell>
          <cell r="AO30" t="e">
            <v>#NAME?</v>
          </cell>
          <cell r="AP30" t="e">
            <v>#NAME?</v>
          </cell>
          <cell r="AQ30">
            <v>0</v>
          </cell>
          <cell r="AR30">
            <v>0</v>
          </cell>
          <cell r="AS30">
            <v>0</v>
          </cell>
          <cell r="AT30">
            <v>0</v>
          </cell>
        </row>
        <row r="31">
          <cell r="A31" t="str">
            <v>132KV DC Dumraon-Buxar TL Line</v>
          </cell>
          <cell r="B31">
            <v>102</v>
          </cell>
          <cell r="C31" t="str">
            <v>1/0</v>
          </cell>
          <cell r="D31" t="str">
            <v>DS+0</v>
          </cell>
          <cell r="E31" t="str">
            <v>WET</v>
          </cell>
          <cell r="F31" t="str">
            <v>Deepak Pandey</v>
          </cell>
          <cell r="G31">
            <v>43538</v>
          </cell>
          <cell r="H31">
            <v>43566</v>
          </cell>
          <cell r="I31">
            <v>43613</v>
          </cell>
          <cell r="J31">
            <v>43540</v>
          </cell>
          <cell r="K31">
            <v>0</v>
          </cell>
          <cell r="L31">
            <v>0</v>
          </cell>
          <cell r="M31">
            <v>0</v>
          </cell>
          <cell r="N31">
            <v>0</v>
          </cell>
          <cell r="O31">
            <v>0</v>
          </cell>
          <cell r="P31">
            <v>0</v>
          </cell>
          <cell r="Q31">
            <v>0</v>
          </cell>
          <cell r="R31" t="e">
            <v>#NAME?</v>
          </cell>
          <cell r="S31" t="e">
            <v>#NAME?</v>
          </cell>
          <cell r="T31">
            <v>0</v>
          </cell>
          <cell r="U31">
            <v>0</v>
          </cell>
          <cell r="V31" t="e">
            <v>#NAME?</v>
          </cell>
          <cell r="W31" t="e">
            <v>#NAME?</v>
          </cell>
          <cell r="X31" t="e">
            <v>#NAME?</v>
          </cell>
          <cell r="Y31" t="e">
            <v>#NAME?</v>
          </cell>
          <cell r="Z31" t="e">
            <v>#NAME?</v>
          </cell>
          <cell r="AA31" t="e">
            <v>#NAME?</v>
          </cell>
          <cell r="AB31" t="e">
            <v>#NAME?</v>
          </cell>
          <cell r="AC31" t="e">
            <v>#NAME?</v>
          </cell>
          <cell r="AD31" t="e">
            <v>#NAME?</v>
          </cell>
          <cell r="AE31" t="e">
            <v>#NAME?</v>
          </cell>
          <cell r="AF31">
            <v>301.24</v>
          </cell>
          <cell r="AG31">
            <v>49.2</v>
          </cell>
          <cell r="AH31">
            <v>10.3</v>
          </cell>
          <cell r="AI31">
            <v>360.74</v>
          </cell>
          <cell r="AJ31" t="e">
            <v>#NAME?</v>
          </cell>
          <cell r="AK31" t="e">
            <v>#NAME?</v>
          </cell>
          <cell r="AL31" t="e">
            <v>#NAME?</v>
          </cell>
          <cell r="AM31" t="e">
            <v>#NAME?</v>
          </cell>
          <cell r="AN31" t="e">
            <v>#NAME?</v>
          </cell>
          <cell r="AO31" t="e">
            <v>#NAME?</v>
          </cell>
          <cell r="AP31" t="e">
            <v>#NAME?</v>
          </cell>
          <cell r="AQ31">
            <v>0</v>
          </cell>
          <cell r="AR31">
            <v>0</v>
          </cell>
          <cell r="AS31">
            <v>0</v>
          </cell>
          <cell r="AT31">
            <v>0</v>
          </cell>
        </row>
        <row r="32">
          <cell r="A32" t="str">
            <v>Lilo of 220kv DC Ara-Pusauli at Dumraon TL Line-2</v>
          </cell>
          <cell r="B32">
            <v>4</v>
          </cell>
          <cell r="C32" t="str">
            <v>6/2</v>
          </cell>
          <cell r="D32" t="str">
            <v>DA+0</v>
          </cell>
          <cell r="E32" t="str">
            <v>WET</v>
          </cell>
          <cell r="F32" t="str">
            <v>Iftekhar</v>
          </cell>
          <cell r="G32">
            <v>43548</v>
          </cell>
          <cell r="H32">
            <v>43576</v>
          </cell>
          <cell r="I32">
            <v>0</v>
          </cell>
          <cell r="J32" t="str">
            <v>open</v>
          </cell>
          <cell r="K32" t="str">
            <v>closed</v>
          </cell>
          <cell r="L32">
            <v>0</v>
          </cell>
          <cell r="M32">
            <v>0</v>
          </cell>
          <cell r="N32">
            <v>0</v>
          </cell>
          <cell r="O32">
            <v>0</v>
          </cell>
          <cell r="P32">
            <v>0</v>
          </cell>
          <cell r="Q32">
            <v>0</v>
          </cell>
          <cell r="R32" t="e">
            <v>#NAME?</v>
          </cell>
          <cell r="S32" t="e">
            <v>#NAME?</v>
          </cell>
          <cell r="T32">
            <v>0</v>
          </cell>
          <cell r="U32">
            <v>0</v>
          </cell>
          <cell r="V32" t="e">
            <v>#NAME?</v>
          </cell>
          <cell r="W32" t="e">
            <v>#NAME?</v>
          </cell>
          <cell r="X32" t="e">
            <v>#NAME?</v>
          </cell>
          <cell r="Y32" t="e">
            <v>#NAME?</v>
          </cell>
          <cell r="Z32" t="e">
            <v>#NAME?</v>
          </cell>
          <cell r="AA32" t="e">
            <v>#NAME?</v>
          </cell>
          <cell r="AB32" t="e">
            <v>#NAME?</v>
          </cell>
          <cell r="AC32" t="e">
            <v>#NAME?</v>
          </cell>
          <cell r="AD32" t="e">
            <v>#NAME?</v>
          </cell>
          <cell r="AE32" t="e">
            <v>#NAME?</v>
          </cell>
          <cell r="AF32">
            <v>171.56</v>
          </cell>
          <cell r="AG32">
            <v>36.64</v>
          </cell>
          <cell r="AH32">
            <v>7.56</v>
          </cell>
          <cell r="AI32">
            <v>215.76</v>
          </cell>
          <cell r="AJ32" t="e">
            <v>#NAME?</v>
          </cell>
          <cell r="AK32" t="e">
            <v>#NAME?</v>
          </cell>
          <cell r="AL32" t="e">
            <v>#NAME?</v>
          </cell>
          <cell r="AM32" t="e">
            <v>#NAME?</v>
          </cell>
          <cell r="AN32" t="e">
            <v>#NAME?</v>
          </cell>
          <cell r="AO32" t="e">
            <v>#NAME?</v>
          </cell>
          <cell r="AP32" t="e">
            <v>#NAME?</v>
          </cell>
          <cell r="AQ32">
            <v>0</v>
          </cell>
          <cell r="AR32">
            <v>0</v>
          </cell>
          <cell r="AS32">
            <v>0</v>
          </cell>
          <cell r="AT32">
            <v>0</v>
          </cell>
        </row>
        <row r="33">
          <cell r="A33" t="str">
            <v>Lilo of 220kv DC Ara-Pusauli at Dumraon TL Line-1</v>
          </cell>
          <cell r="B33">
            <v>10</v>
          </cell>
          <cell r="C33" t="str">
            <v>8/4</v>
          </cell>
          <cell r="D33" t="str">
            <v>DA+3</v>
          </cell>
          <cell r="E33" t="str">
            <v>WET</v>
          </cell>
          <cell r="F33" t="str">
            <v>Bhavesh</v>
          </cell>
          <cell r="G33">
            <v>43537</v>
          </cell>
          <cell r="H33">
            <v>43565</v>
          </cell>
          <cell r="I33" t="str">
            <v>FDN Not Close</v>
          </cell>
          <cell r="J33" t="str">
            <v>YES</v>
          </cell>
          <cell r="K33">
            <v>0</v>
          </cell>
          <cell r="L33">
            <v>0</v>
          </cell>
          <cell r="M33">
            <v>0</v>
          </cell>
          <cell r="N33">
            <v>0</v>
          </cell>
          <cell r="O33">
            <v>0</v>
          </cell>
          <cell r="P33">
            <v>0</v>
          </cell>
          <cell r="Q33">
            <v>0</v>
          </cell>
          <cell r="R33" t="e">
            <v>#NAME?</v>
          </cell>
          <cell r="S33" t="e">
            <v>#NAME?</v>
          </cell>
          <cell r="T33">
            <v>0</v>
          </cell>
          <cell r="U33">
            <v>0</v>
          </cell>
          <cell r="V33" t="e">
            <v>#NAME?</v>
          </cell>
          <cell r="W33" t="e">
            <v>#NAME?</v>
          </cell>
          <cell r="X33" t="e">
            <v>#NAME?</v>
          </cell>
          <cell r="Y33" t="e">
            <v>#NAME?</v>
          </cell>
          <cell r="Z33" t="e">
            <v>#NAME?</v>
          </cell>
          <cell r="AA33" t="e">
            <v>#NAME?</v>
          </cell>
          <cell r="AB33" t="e">
            <v>#NAME?</v>
          </cell>
          <cell r="AC33" t="e">
            <v>#NAME?</v>
          </cell>
          <cell r="AD33" t="e">
            <v>#NAME?</v>
          </cell>
          <cell r="AE33" t="e">
            <v>#NAME?</v>
          </cell>
          <cell r="AF33">
            <v>171.56</v>
          </cell>
          <cell r="AG33">
            <v>36.64</v>
          </cell>
          <cell r="AH33">
            <v>7.56</v>
          </cell>
          <cell r="AI33">
            <v>215.76</v>
          </cell>
          <cell r="AJ33" t="e">
            <v>#NAME?</v>
          </cell>
          <cell r="AK33" t="e">
            <v>#NAME?</v>
          </cell>
          <cell r="AL33" t="e">
            <v>#NAME?</v>
          </cell>
          <cell r="AM33" t="e">
            <v>#NAME?</v>
          </cell>
          <cell r="AN33" t="e">
            <v>#NAME?</v>
          </cell>
          <cell r="AO33" t="e">
            <v>#NAME?</v>
          </cell>
          <cell r="AP33" t="e">
            <v>#NAME?</v>
          </cell>
          <cell r="AQ33">
            <v>0</v>
          </cell>
          <cell r="AR33">
            <v>0</v>
          </cell>
          <cell r="AS33">
            <v>0</v>
          </cell>
          <cell r="AT33">
            <v>0</v>
          </cell>
        </row>
        <row r="34">
          <cell r="A34" t="str">
            <v>132KV DC Naubatpur-Masaurhi TL Line</v>
          </cell>
          <cell r="B34">
            <v>45</v>
          </cell>
          <cell r="C34" t="str">
            <v>1/0</v>
          </cell>
          <cell r="D34" t="str">
            <v>MD+0</v>
          </cell>
          <cell r="E34" t="str">
            <v>WET</v>
          </cell>
          <cell r="F34" t="str">
            <v>Lalan Mehta</v>
          </cell>
          <cell r="G34">
            <v>43596</v>
          </cell>
          <cell r="H34">
            <v>43624</v>
          </cell>
          <cell r="I34">
            <v>0</v>
          </cell>
          <cell r="J34" t="str">
            <v>BOQ</v>
          </cell>
          <cell r="K34">
            <v>0</v>
          </cell>
          <cell r="L34">
            <v>0</v>
          </cell>
          <cell r="M34">
            <v>0</v>
          </cell>
          <cell r="N34">
            <v>0</v>
          </cell>
          <cell r="O34">
            <v>0</v>
          </cell>
          <cell r="P34">
            <v>0</v>
          </cell>
          <cell r="Q34">
            <v>0</v>
          </cell>
          <cell r="R34" t="e">
            <v>#NAME?</v>
          </cell>
          <cell r="S34" t="e">
            <v>#NAME?</v>
          </cell>
          <cell r="T34">
            <v>0</v>
          </cell>
          <cell r="U34">
            <v>0</v>
          </cell>
          <cell r="V34" t="e">
            <v>#NAME?</v>
          </cell>
          <cell r="W34" t="e">
            <v>#NAME?</v>
          </cell>
          <cell r="X34" t="e">
            <v>#NAME?</v>
          </cell>
          <cell r="Y34" t="e">
            <v>#NAME?</v>
          </cell>
          <cell r="Z34" t="e">
            <v>#NAME?</v>
          </cell>
          <cell r="AA34" t="e">
            <v>#NAME?</v>
          </cell>
          <cell r="AB34" t="e">
            <v>#NAME?</v>
          </cell>
          <cell r="AC34" t="e">
            <v>#NAME?</v>
          </cell>
          <cell r="AD34" t="e">
            <v>#NAME?</v>
          </cell>
          <cell r="AE34" t="e">
            <v>#NAME?</v>
          </cell>
          <cell r="AF34">
            <v>1257.48</v>
          </cell>
          <cell r="AG34">
            <v>0</v>
          </cell>
          <cell r="AH34">
            <v>12.46</v>
          </cell>
          <cell r="AI34">
            <v>1269.94</v>
          </cell>
          <cell r="AJ34" t="e">
            <v>#NAME?</v>
          </cell>
          <cell r="AK34" t="e">
            <v>#NAME?</v>
          </cell>
          <cell r="AL34" t="e">
            <v>#NAME?</v>
          </cell>
          <cell r="AM34" t="e">
            <v>#NAME?</v>
          </cell>
          <cell r="AN34" t="e">
            <v>#NAME?</v>
          </cell>
          <cell r="AO34" t="e">
            <v>#NAME?</v>
          </cell>
          <cell r="AP34" t="e">
            <v>#NAME?</v>
          </cell>
          <cell r="AQ34">
            <v>0</v>
          </cell>
          <cell r="AR34">
            <v>0</v>
          </cell>
          <cell r="AS34">
            <v>0</v>
          </cell>
          <cell r="AT34">
            <v>0</v>
          </cell>
        </row>
        <row r="35">
          <cell r="A35" t="str">
            <v>132KV DC Dumraon-Dumraon TL Line</v>
          </cell>
          <cell r="B35">
            <v>61</v>
          </cell>
          <cell r="C35" t="str">
            <v>18/0</v>
          </cell>
          <cell r="D35" t="str">
            <v>DD+6</v>
          </cell>
          <cell r="E35" t="str">
            <v>WET</v>
          </cell>
          <cell r="F35" t="str">
            <v>Kanchan Singh</v>
          </cell>
          <cell r="G35">
            <v>43559</v>
          </cell>
          <cell r="H35">
            <v>43587</v>
          </cell>
          <cell r="I35">
            <v>0</v>
          </cell>
          <cell r="J35">
            <v>43560</v>
          </cell>
          <cell r="K35">
            <v>0</v>
          </cell>
          <cell r="L35">
            <v>0</v>
          </cell>
          <cell r="M35">
            <v>0</v>
          </cell>
          <cell r="N35">
            <v>0</v>
          </cell>
          <cell r="O35">
            <v>0</v>
          </cell>
          <cell r="P35">
            <v>0</v>
          </cell>
          <cell r="Q35">
            <v>0</v>
          </cell>
          <cell r="R35" t="e">
            <v>#NAME?</v>
          </cell>
          <cell r="S35" t="e">
            <v>#NAME?</v>
          </cell>
          <cell r="T35">
            <v>0</v>
          </cell>
          <cell r="U35">
            <v>0</v>
          </cell>
          <cell r="V35" t="e">
            <v>#NAME?</v>
          </cell>
          <cell r="W35" t="e">
            <v>#NAME?</v>
          </cell>
          <cell r="X35" t="e">
            <v>#NAME?</v>
          </cell>
          <cell r="Y35" t="e">
            <v>#NAME?</v>
          </cell>
          <cell r="Z35" t="e">
            <v>#NAME?</v>
          </cell>
          <cell r="AA35" t="e">
            <v>#NAME?</v>
          </cell>
          <cell r="AB35" t="e">
            <v>#NAME?</v>
          </cell>
          <cell r="AC35" t="e">
            <v>#NAME?</v>
          </cell>
          <cell r="AD35" t="e">
            <v>#NAME?</v>
          </cell>
          <cell r="AE35" t="e">
            <v>#NAME?</v>
          </cell>
          <cell r="AF35">
            <v>396.56</v>
          </cell>
          <cell r="AG35">
            <v>0</v>
          </cell>
          <cell r="AH35">
            <v>8.26</v>
          </cell>
          <cell r="AI35">
            <v>404.82</v>
          </cell>
          <cell r="AJ35" t="e">
            <v>#NAME?</v>
          </cell>
          <cell r="AK35" t="e">
            <v>#NAME?</v>
          </cell>
          <cell r="AL35" t="e">
            <v>#NAME?</v>
          </cell>
          <cell r="AM35" t="e">
            <v>#NAME?</v>
          </cell>
          <cell r="AN35" t="e">
            <v>#NAME?</v>
          </cell>
          <cell r="AO35" t="e">
            <v>#NAME?</v>
          </cell>
          <cell r="AP35" t="e">
            <v>#NAME?</v>
          </cell>
          <cell r="AQ35">
            <v>0</v>
          </cell>
          <cell r="AR35">
            <v>0</v>
          </cell>
          <cell r="AS35">
            <v>0</v>
          </cell>
          <cell r="AT35">
            <v>0</v>
          </cell>
        </row>
        <row r="36">
          <cell r="A36" t="str">
            <v>Lilo of 220kv DC Ara-Pusauli at Dumraon TL Line-1</v>
          </cell>
          <cell r="B36">
            <v>11</v>
          </cell>
          <cell r="C36" t="str">
            <v>8/3</v>
          </cell>
          <cell r="D36" t="str">
            <v>DA+0</v>
          </cell>
          <cell r="E36" t="str">
            <v>WET</v>
          </cell>
          <cell r="F36" t="str">
            <v>Bhavesh</v>
          </cell>
          <cell r="G36">
            <v>43540</v>
          </cell>
          <cell r="H36">
            <v>43568</v>
          </cell>
          <cell r="I36">
            <v>0</v>
          </cell>
          <cell r="J36" t="str">
            <v>YES</v>
          </cell>
          <cell r="K36">
            <v>0</v>
          </cell>
          <cell r="L36">
            <v>0</v>
          </cell>
          <cell r="M36">
            <v>0</v>
          </cell>
          <cell r="N36">
            <v>0</v>
          </cell>
          <cell r="O36">
            <v>0</v>
          </cell>
          <cell r="P36">
            <v>0</v>
          </cell>
          <cell r="Q36">
            <v>0</v>
          </cell>
          <cell r="R36" t="e">
            <v>#NAME?</v>
          </cell>
          <cell r="S36" t="e">
            <v>#NAME?</v>
          </cell>
          <cell r="T36">
            <v>0</v>
          </cell>
          <cell r="U36">
            <v>0</v>
          </cell>
          <cell r="V36" t="e">
            <v>#NAME?</v>
          </cell>
          <cell r="W36" t="e">
            <v>#NAME?</v>
          </cell>
          <cell r="X36" t="e">
            <v>#NAME?</v>
          </cell>
          <cell r="Y36" t="e">
            <v>#NAME?</v>
          </cell>
          <cell r="Z36" t="e">
            <v>#NAME?</v>
          </cell>
          <cell r="AA36" t="e">
            <v>#NAME?</v>
          </cell>
          <cell r="AB36" t="e">
            <v>#NAME?</v>
          </cell>
          <cell r="AC36" t="e">
            <v>#NAME?</v>
          </cell>
          <cell r="AD36" t="e">
            <v>#NAME?</v>
          </cell>
          <cell r="AE36" t="e">
            <v>#NAME?</v>
          </cell>
          <cell r="AF36">
            <v>171.56</v>
          </cell>
          <cell r="AG36">
            <v>36.64</v>
          </cell>
          <cell r="AH36">
            <v>7.56</v>
          </cell>
          <cell r="AI36">
            <v>215.76</v>
          </cell>
          <cell r="AJ36" t="e">
            <v>#NAME?</v>
          </cell>
          <cell r="AK36" t="e">
            <v>#NAME?</v>
          </cell>
          <cell r="AL36" t="e">
            <v>#NAME?</v>
          </cell>
          <cell r="AM36" t="e">
            <v>#NAME?</v>
          </cell>
          <cell r="AN36" t="e">
            <v>#NAME?</v>
          </cell>
          <cell r="AO36" t="e">
            <v>#NAME?</v>
          </cell>
          <cell r="AP36" t="e">
            <v>#NAME?</v>
          </cell>
          <cell r="AQ36">
            <v>0</v>
          </cell>
          <cell r="AR36">
            <v>0</v>
          </cell>
          <cell r="AS36">
            <v>0</v>
          </cell>
          <cell r="AT36">
            <v>0</v>
          </cell>
        </row>
        <row r="37">
          <cell r="A37" t="str">
            <v>220KV DC Naubatpur-BhusaulaTL Line</v>
          </cell>
          <cell r="B37">
            <v>38</v>
          </cell>
          <cell r="C37" t="str">
            <v>17/1</v>
          </cell>
          <cell r="D37" t="str">
            <v>DA+0</v>
          </cell>
          <cell r="E37" t="str">
            <v>PS</v>
          </cell>
          <cell r="F37" t="str">
            <v>Veena Construction</v>
          </cell>
          <cell r="G37">
            <v>43535</v>
          </cell>
          <cell r="H37">
            <v>43563</v>
          </cell>
          <cell r="I37">
            <v>43552</v>
          </cell>
          <cell r="J37">
            <v>43551</v>
          </cell>
          <cell r="K37">
            <v>0</v>
          </cell>
          <cell r="L37">
            <v>0</v>
          </cell>
          <cell r="M37">
            <v>0</v>
          </cell>
          <cell r="N37">
            <v>0</v>
          </cell>
          <cell r="O37">
            <v>0</v>
          </cell>
          <cell r="P37">
            <v>0</v>
          </cell>
          <cell r="Q37">
            <v>0</v>
          </cell>
          <cell r="R37" t="e">
            <v>#NAME?</v>
          </cell>
          <cell r="S37" t="e">
            <v>#NAME?</v>
          </cell>
          <cell r="T37">
            <v>0</v>
          </cell>
          <cell r="U37">
            <v>0</v>
          </cell>
          <cell r="V37" t="e">
            <v>#NAME?</v>
          </cell>
          <cell r="W37" t="e">
            <v>#NAME?</v>
          </cell>
          <cell r="X37" t="e">
            <v>#NAME?</v>
          </cell>
          <cell r="Y37" t="e">
            <v>#NAME?</v>
          </cell>
          <cell r="Z37" t="e">
            <v>#NAME?</v>
          </cell>
          <cell r="AA37" t="e">
            <v>#NAME?</v>
          </cell>
          <cell r="AB37" t="e">
            <v>#NAME?</v>
          </cell>
          <cell r="AC37" t="e">
            <v>#NAME?</v>
          </cell>
          <cell r="AD37" t="e">
            <v>#NAME?</v>
          </cell>
          <cell r="AE37" t="e">
            <v>#NAME?</v>
          </cell>
          <cell r="AF37">
            <v>171.56</v>
          </cell>
          <cell r="AG37">
            <v>36.64</v>
          </cell>
          <cell r="AH37">
            <v>7.56</v>
          </cell>
          <cell r="AI37">
            <v>215.76</v>
          </cell>
          <cell r="AJ37" t="e">
            <v>#NAME?</v>
          </cell>
          <cell r="AK37" t="e">
            <v>#NAME?</v>
          </cell>
          <cell r="AL37" t="e">
            <v>#NAME?</v>
          </cell>
          <cell r="AM37" t="e">
            <v>#NAME?</v>
          </cell>
          <cell r="AN37" t="e">
            <v>#NAME?</v>
          </cell>
          <cell r="AO37" t="e">
            <v>#NAME?</v>
          </cell>
          <cell r="AP37" t="e">
            <v>#NAME?</v>
          </cell>
          <cell r="AQ37">
            <v>0</v>
          </cell>
          <cell r="AR37">
            <v>0</v>
          </cell>
          <cell r="AS37">
            <v>0</v>
          </cell>
          <cell r="AT37">
            <v>0</v>
          </cell>
        </row>
        <row r="38">
          <cell r="A38" t="str">
            <v>132KV DC Naubatpur-Masaurhi TL Line</v>
          </cell>
          <cell r="B38">
            <v>44</v>
          </cell>
          <cell r="C38" t="str">
            <v>1A/0</v>
          </cell>
          <cell r="D38" t="str">
            <v>MD+0</v>
          </cell>
          <cell r="E38" t="str">
            <v>WET</v>
          </cell>
          <cell r="F38" t="str">
            <v>Lalan Mehta</v>
          </cell>
          <cell r="G38">
            <v>43592</v>
          </cell>
          <cell r="H38">
            <v>43620</v>
          </cell>
          <cell r="I38">
            <v>0</v>
          </cell>
          <cell r="J38" t="str">
            <v>BOQ</v>
          </cell>
          <cell r="K38">
            <v>0</v>
          </cell>
          <cell r="L38">
            <v>0</v>
          </cell>
          <cell r="M38">
            <v>0</v>
          </cell>
          <cell r="N38">
            <v>0</v>
          </cell>
          <cell r="O38">
            <v>0</v>
          </cell>
          <cell r="P38">
            <v>0</v>
          </cell>
          <cell r="Q38">
            <v>0</v>
          </cell>
          <cell r="R38" t="e">
            <v>#NAME?</v>
          </cell>
          <cell r="S38" t="e">
            <v>#NAME?</v>
          </cell>
          <cell r="T38">
            <v>0</v>
          </cell>
          <cell r="U38">
            <v>0</v>
          </cell>
          <cell r="V38" t="e">
            <v>#NAME?</v>
          </cell>
          <cell r="W38" t="e">
            <v>#NAME?</v>
          </cell>
          <cell r="X38" t="e">
            <v>#NAME?</v>
          </cell>
          <cell r="Y38" t="e">
            <v>#NAME?</v>
          </cell>
          <cell r="Z38" t="e">
            <v>#NAME?</v>
          </cell>
          <cell r="AA38" t="e">
            <v>#NAME?</v>
          </cell>
          <cell r="AB38" t="e">
            <v>#NAME?</v>
          </cell>
          <cell r="AC38" t="e">
            <v>#NAME?</v>
          </cell>
          <cell r="AD38" t="e">
            <v>#NAME?</v>
          </cell>
          <cell r="AE38" t="e">
            <v>#NAME?</v>
          </cell>
          <cell r="AF38">
            <v>1257.48</v>
          </cell>
          <cell r="AG38">
            <v>0</v>
          </cell>
          <cell r="AH38">
            <v>12.46</v>
          </cell>
          <cell r="AI38">
            <v>1269.94</v>
          </cell>
          <cell r="AJ38" t="e">
            <v>#NAME?</v>
          </cell>
          <cell r="AK38" t="e">
            <v>#NAME?</v>
          </cell>
          <cell r="AL38" t="e">
            <v>#NAME?</v>
          </cell>
          <cell r="AM38" t="e">
            <v>#NAME?</v>
          </cell>
          <cell r="AN38" t="e">
            <v>#NAME?</v>
          </cell>
          <cell r="AO38" t="e">
            <v>#NAME?</v>
          </cell>
          <cell r="AP38" t="e">
            <v>#NAME?</v>
          </cell>
          <cell r="AQ38">
            <v>0</v>
          </cell>
          <cell r="AR38">
            <v>0</v>
          </cell>
          <cell r="AS38">
            <v>0</v>
          </cell>
          <cell r="AT38">
            <v>0</v>
          </cell>
        </row>
        <row r="39">
          <cell r="A39" t="str">
            <v>132KV DC Dumraon-Dumraon TL Line</v>
          </cell>
          <cell r="B39">
            <v>58</v>
          </cell>
          <cell r="C39" t="str">
            <v>12/0</v>
          </cell>
          <cell r="D39" t="str">
            <v>DD+0</v>
          </cell>
          <cell r="E39" t="str">
            <v>WET</v>
          </cell>
          <cell r="F39" t="str">
            <v>Chandan Yadav</v>
          </cell>
          <cell r="G39">
            <v>43557</v>
          </cell>
          <cell r="H39">
            <v>43585</v>
          </cell>
          <cell r="I39">
            <v>43614</v>
          </cell>
          <cell r="J39">
            <v>43560</v>
          </cell>
          <cell r="K39">
            <v>0</v>
          </cell>
          <cell r="L39">
            <v>0</v>
          </cell>
          <cell r="M39">
            <v>0</v>
          </cell>
          <cell r="N39">
            <v>0</v>
          </cell>
          <cell r="O39">
            <v>0</v>
          </cell>
          <cell r="P39">
            <v>0</v>
          </cell>
          <cell r="Q39">
            <v>0</v>
          </cell>
          <cell r="R39" t="e">
            <v>#NAME?</v>
          </cell>
          <cell r="S39" t="e">
            <v>#NAME?</v>
          </cell>
          <cell r="T39">
            <v>0</v>
          </cell>
          <cell r="U39">
            <v>0</v>
          </cell>
          <cell r="V39" t="e">
            <v>#NAME?</v>
          </cell>
          <cell r="W39" t="e">
            <v>#NAME?</v>
          </cell>
          <cell r="X39" t="e">
            <v>#NAME?</v>
          </cell>
          <cell r="Y39" t="e">
            <v>#NAME?</v>
          </cell>
          <cell r="Z39" t="e">
            <v>#NAME?</v>
          </cell>
          <cell r="AA39" t="e">
            <v>#NAME?</v>
          </cell>
          <cell r="AB39" t="e">
            <v>#NAME?</v>
          </cell>
          <cell r="AC39" t="e">
            <v>#NAME?</v>
          </cell>
          <cell r="AD39" t="e">
            <v>#NAME?</v>
          </cell>
          <cell r="AE39" t="e">
            <v>#NAME?</v>
          </cell>
          <cell r="AF39">
            <v>396.56</v>
          </cell>
          <cell r="AG39">
            <v>0</v>
          </cell>
          <cell r="AH39">
            <v>8.26</v>
          </cell>
          <cell r="AI39">
            <v>404.82</v>
          </cell>
          <cell r="AJ39" t="e">
            <v>#NAME?</v>
          </cell>
          <cell r="AK39" t="e">
            <v>#NAME?</v>
          </cell>
          <cell r="AL39" t="e">
            <v>#NAME?</v>
          </cell>
          <cell r="AM39" t="e">
            <v>#NAME?</v>
          </cell>
          <cell r="AN39" t="e">
            <v>#NAME?</v>
          </cell>
          <cell r="AO39" t="e">
            <v>#NAME?</v>
          </cell>
          <cell r="AP39" t="e">
            <v>#NAME?</v>
          </cell>
          <cell r="AQ39">
            <v>0</v>
          </cell>
          <cell r="AR39">
            <v>0</v>
          </cell>
          <cell r="AS39">
            <v>0</v>
          </cell>
          <cell r="AT39">
            <v>0</v>
          </cell>
        </row>
        <row r="40">
          <cell r="A40" t="str">
            <v>Lilo of 220kv DC Ara-Pusauli at Dumraon TL Line-1</v>
          </cell>
          <cell r="B40">
            <v>12</v>
          </cell>
          <cell r="C40" t="str">
            <v>6/0</v>
          </cell>
          <cell r="D40" t="str">
            <v>DD+0</v>
          </cell>
          <cell r="E40" t="str">
            <v>WET</v>
          </cell>
          <cell r="F40" t="str">
            <v>Upendra Singh</v>
          </cell>
          <cell r="G40">
            <v>43540</v>
          </cell>
          <cell r="H40">
            <v>43568</v>
          </cell>
          <cell r="I40">
            <v>0</v>
          </cell>
          <cell r="J40">
            <v>43552</v>
          </cell>
          <cell r="K40">
            <v>0</v>
          </cell>
          <cell r="L40">
            <v>0</v>
          </cell>
          <cell r="M40">
            <v>0</v>
          </cell>
          <cell r="N40">
            <v>0</v>
          </cell>
          <cell r="O40">
            <v>0</v>
          </cell>
          <cell r="P40">
            <v>0</v>
          </cell>
          <cell r="Q40">
            <v>0</v>
          </cell>
          <cell r="R40" t="e">
            <v>#NAME?</v>
          </cell>
          <cell r="S40" t="e">
            <v>#NAME?</v>
          </cell>
          <cell r="T40">
            <v>0</v>
          </cell>
          <cell r="U40">
            <v>0</v>
          </cell>
          <cell r="V40" t="e">
            <v>#NAME?</v>
          </cell>
          <cell r="W40" t="e">
            <v>#NAME?</v>
          </cell>
          <cell r="X40" t="e">
            <v>#NAME?</v>
          </cell>
          <cell r="Y40" t="e">
            <v>#NAME?</v>
          </cell>
          <cell r="Z40" t="e">
            <v>#NAME?</v>
          </cell>
          <cell r="AA40" t="e">
            <v>#NAME?</v>
          </cell>
          <cell r="AB40" t="e">
            <v>#NAME?</v>
          </cell>
          <cell r="AC40" t="e">
            <v>#NAME?</v>
          </cell>
          <cell r="AD40" t="e">
            <v>#NAME?</v>
          </cell>
          <cell r="AE40" t="e">
            <v>#NAME?</v>
          </cell>
          <cell r="AF40">
            <v>396.56</v>
          </cell>
          <cell r="AG40">
            <v>0</v>
          </cell>
          <cell r="AH40">
            <v>8.26</v>
          </cell>
          <cell r="AI40">
            <v>404.82</v>
          </cell>
          <cell r="AJ40" t="e">
            <v>#NAME?</v>
          </cell>
          <cell r="AK40" t="e">
            <v>#NAME?</v>
          </cell>
          <cell r="AL40" t="e">
            <v>#NAME?</v>
          </cell>
          <cell r="AM40" t="e">
            <v>#NAME?</v>
          </cell>
          <cell r="AN40" t="e">
            <v>#NAME?</v>
          </cell>
          <cell r="AO40" t="e">
            <v>#NAME?</v>
          </cell>
          <cell r="AP40" t="e">
            <v>#NAME?</v>
          </cell>
          <cell r="AQ40">
            <v>0</v>
          </cell>
          <cell r="AR40">
            <v>0</v>
          </cell>
          <cell r="AS40">
            <v>0</v>
          </cell>
          <cell r="AT40">
            <v>0</v>
          </cell>
        </row>
        <row r="41">
          <cell r="A41" t="str">
            <v>Lilo of 220kv DC Ara-Pusauli at Dumraon TL Line-1</v>
          </cell>
          <cell r="B41">
            <v>13</v>
          </cell>
          <cell r="C41" t="str">
            <v>9/1</v>
          </cell>
          <cell r="D41" t="str">
            <v>DA+0</v>
          </cell>
          <cell r="E41" t="str">
            <v>WET</v>
          </cell>
          <cell r="F41" t="str">
            <v>Akhilesh Kumar</v>
          </cell>
          <cell r="G41">
            <v>43541</v>
          </cell>
          <cell r="H41">
            <v>43569</v>
          </cell>
          <cell r="I41">
            <v>0</v>
          </cell>
          <cell r="J41">
            <v>43552</v>
          </cell>
          <cell r="K41">
            <v>0</v>
          </cell>
          <cell r="L41">
            <v>0</v>
          </cell>
          <cell r="M41">
            <v>0</v>
          </cell>
          <cell r="N41">
            <v>0</v>
          </cell>
          <cell r="O41">
            <v>0</v>
          </cell>
          <cell r="P41">
            <v>0</v>
          </cell>
          <cell r="Q41">
            <v>0</v>
          </cell>
          <cell r="R41" t="e">
            <v>#NAME?</v>
          </cell>
          <cell r="S41" t="e">
            <v>#NAME?</v>
          </cell>
          <cell r="T41">
            <v>0</v>
          </cell>
          <cell r="U41">
            <v>0</v>
          </cell>
          <cell r="V41" t="e">
            <v>#NAME?</v>
          </cell>
          <cell r="W41" t="e">
            <v>#NAME?</v>
          </cell>
          <cell r="X41" t="e">
            <v>#NAME?</v>
          </cell>
          <cell r="Y41" t="e">
            <v>#NAME?</v>
          </cell>
          <cell r="Z41" t="e">
            <v>#NAME?</v>
          </cell>
          <cell r="AA41" t="e">
            <v>#NAME?</v>
          </cell>
          <cell r="AB41" t="e">
            <v>#NAME?</v>
          </cell>
          <cell r="AC41" t="e">
            <v>#NAME?</v>
          </cell>
          <cell r="AD41" t="e">
            <v>#NAME?</v>
          </cell>
          <cell r="AE41" t="e">
            <v>#NAME?</v>
          </cell>
          <cell r="AF41">
            <v>171.56</v>
          </cell>
          <cell r="AG41">
            <v>36.64</v>
          </cell>
          <cell r="AH41">
            <v>7.56</v>
          </cell>
          <cell r="AI41">
            <v>215.76</v>
          </cell>
          <cell r="AJ41" t="e">
            <v>#NAME?</v>
          </cell>
          <cell r="AK41" t="e">
            <v>#NAME?</v>
          </cell>
          <cell r="AL41" t="e">
            <v>#NAME?</v>
          </cell>
          <cell r="AM41" t="e">
            <v>#NAME?</v>
          </cell>
          <cell r="AN41" t="e">
            <v>#NAME?</v>
          </cell>
          <cell r="AO41" t="e">
            <v>#NAME?</v>
          </cell>
          <cell r="AP41" t="e">
            <v>#NAME?</v>
          </cell>
          <cell r="AQ41">
            <v>0</v>
          </cell>
          <cell r="AR41">
            <v>0</v>
          </cell>
          <cell r="AS41">
            <v>0</v>
          </cell>
          <cell r="AT41">
            <v>0</v>
          </cell>
        </row>
        <row r="42">
          <cell r="A42" t="str">
            <v>132KV DC Dumraon-Buxar TL Line</v>
          </cell>
          <cell r="B42">
            <v>100</v>
          </cell>
          <cell r="C42" t="str">
            <v>2/3</v>
          </cell>
          <cell r="D42" t="str">
            <v>DQ+0</v>
          </cell>
          <cell r="E42" t="str">
            <v>WET</v>
          </cell>
          <cell r="F42" t="str">
            <v>Shree Gange</v>
          </cell>
          <cell r="G42">
            <v>43533</v>
          </cell>
          <cell r="H42">
            <v>43561</v>
          </cell>
          <cell r="I42">
            <v>43552</v>
          </cell>
          <cell r="J42" t="str">
            <v>YES</v>
          </cell>
          <cell r="K42">
            <v>0</v>
          </cell>
          <cell r="L42">
            <v>0</v>
          </cell>
          <cell r="M42">
            <v>0</v>
          </cell>
          <cell r="N42">
            <v>0</v>
          </cell>
          <cell r="O42">
            <v>0</v>
          </cell>
          <cell r="P42">
            <v>0</v>
          </cell>
          <cell r="Q42">
            <v>0</v>
          </cell>
          <cell r="R42" t="e">
            <v>#NAME?</v>
          </cell>
          <cell r="S42" t="e">
            <v>#NAME?</v>
          </cell>
          <cell r="T42">
            <v>0</v>
          </cell>
          <cell r="U42">
            <v>0</v>
          </cell>
          <cell r="V42" t="e">
            <v>#NAME?</v>
          </cell>
          <cell r="W42" t="e">
            <v>#NAME?</v>
          </cell>
          <cell r="X42" t="e">
            <v>#NAME?</v>
          </cell>
          <cell r="Y42" t="e">
            <v>#NAME?</v>
          </cell>
          <cell r="Z42" t="e">
            <v>#NAME?</v>
          </cell>
          <cell r="AA42" t="e">
            <v>#NAME?</v>
          </cell>
          <cell r="AB42" t="e">
            <v>#NAME?</v>
          </cell>
          <cell r="AC42" t="e">
            <v>#NAME?</v>
          </cell>
          <cell r="AD42" t="e">
            <v>#NAME?</v>
          </cell>
          <cell r="AE42" t="e">
            <v>#NAME?</v>
          </cell>
          <cell r="AF42">
            <v>221.28</v>
          </cell>
          <cell r="AG42">
            <v>29.52</v>
          </cell>
          <cell r="AH42">
            <v>8</v>
          </cell>
          <cell r="AI42">
            <v>258.8</v>
          </cell>
          <cell r="AJ42" t="e">
            <v>#NAME?</v>
          </cell>
          <cell r="AK42" t="e">
            <v>#NAME?</v>
          </cell>
          <cell r="AL42" t="e">
            <v>#NAME?</v>
          </cell>
          <cell r="AM42" t="e">
            <v>#NAME?</v>
          </cell>
          <cell r="AN42" t="e">
            <v>#NAME?</v>
          </cell>
          <cell r="AO42" t="e">
            <v>#NAME?</v>
          </cell>
          <cell r="AP42" t="e">
            <v>#NAME?</v>
          </cell>
          <cell r="AQ42">
            <v>0</v>
          </cell>
          <cell r="AR42">
            <v>0</v>
          </cell>
          <cell r="AS42">
            <v>0</v>
          </cell>
          <cell r="AT42">
            <v>0</v>
          </cell>
        </row>
        <row r="43">
          <cell r="A43" t="str">
            <v>132KV DC Dumraon-Buxar TL Line</v>
          </cell>
          <cell r="B43">
            <v>101</v>
          </cell>
          <cell r="C43" t="str">
            <v>20/1</v>
          </cell>
          <cell r="D43" t="str">
            <v>DP+0</v>
          </cell>
          <cell r="E43" t="str">
            <v>WET</v>
          </cell>
          <cell r="F43" t="str">
            <v>Maa Durga</v>
          </cell>
          <cell r="G43">
            <v>43533</v>
          </cell>
          <cell r="H43">
            <v>43561</v>
          </cell>
          <cell r="I43" t="str">
            <v>FDN Not Close</v>
          </cell>
          <cell r="J43">
            <v>43576</v>
          </cell>
          <cell r="K43">
            <v>0</v>
          </cell>
          <cell r="L43">
            <v>0</v>
          </cell>
          <cell r="M43">
            <v>0</v>
          </cell>
          <cell r="N43">
            <v>0</v>
          </cell>
          <cell r="O43">
            <v>0</v>
          </cell>
          <cell r="P43">
            <v>0</v>
          </cell>
          <cell r="Q43">
            <v>0</v>
          </cell>
          <cell r="R43" t="e">
            <v>#NAME?</v>
          </cell>
          <cell r="S43" t="e">
            <v>#NAME?</v>
          </cell>
          <cell r="T43">
            <v>0</v>
          </cell>
          <cell r="U43">
            <v>0</v>
          </cell>
          <cell r="V43" t="e">
            <v>#NAME?</v>
          </cell>
          <cell r="W43" t="e">
            <v>#NAME?</v>
          </cell>
          <cell r="X43" t="e">
            <v>#NAME?</v>
          </cell>
          <cell r="Y43" t="e">
            <v>#NAME?</v>
          </cell>
          <cell r="Z43" t="e">
            <v>#NAME?</v>
          </cell>
          <cell r="AA43" t="e">
            <v>#NAME?</v>
          </cell>
          <cell r="AB43" t="e">
            <v>#NAME?</v>
          </cell>
          <cell r="AC43" t="e">
            <v>#NAME?</v>
          </cell>
          <cell r="AD43" t="e">
            <v>#NAME?</v>
          </cell>
          <cell r="AE43" t="e">
            <v>#NAME?</v>
          </cell>
          <cell r="AF43">
            <v>122.56</v>
          </cell>
          <cell r="AG43">
            <v>17.68</v>
          </cell>
          <cell r="AH43">
            <v>6.51</v>
          </cell>
          <cell r="AI43">
            <v>146.75</v>
          </cell>
          <cell r="AJ43" t="e">
            <v>#NAME?</v>
          </cell>
          <cell r="AK43" t="e">
            <v>#NAME?</v>
          </cell>
          <cell r="AL43" t="e">
            <v>#NAME?</v>
          </cell>
          <cell r="AM43" t="e">
            <v>#NAME?</v>
          </cell>
          <cell r="AN43" t="e">
            <v>#NAME?</v>
          </cell>
          <cell r="AO43" t="e">
            <v>#NAME?</v>
          </cell>
          <cell r="AP43" t="e">
            <v>#NAME?</v>
          </cell>
          <cell r="AQ43">
            <v>0</v>
          </cell>
          <cell r="AR43">
            <v>0</v>
          </cell>
          <cell r="AS43">
            <v>0</v>
          </cell>
          <cell r="AT43">
            <v>0</v>
          </cell>
        </row>
        <row r="44">
          <cell r="A44" t="str">
            <v>220KV DC Naubatpur-BhusaulaTL Line</v>
          </cell>
          <cell r="B44">
            <v>37</v>
          </cell>
          <cell r="C44" t="str">
            <v>17/0</v>
          </cell>
          <cell r="D44" t="str">
            <v>DC+0</v>
          </cell>
          <cell r="E44" t="str">
            <v>WET</v>
          </cell>
          <cell r="F44" t="str">
            <v>Veena Construction</v>
          </cell>
          <cell r="G44">
            <v>43532</v>
          </cell>
          <cell r="H44">
            <v>43560</v>
          </cell>
          <cell r="I44">
            <v>43573</v>
          </cell>
          <cell r="J44">
            <v>43551</v>
          </cell>
          <cell r="K44">
            <v>0</v>
          </cell>
          <cell r="L44">
            <v>0</v>
          </cell>
          <cell r="M44">
            <v>0</v>
          </cell>
          <cell r="N44">
            <v>0</v>
          </cell>
          <cell r="O44">
            <v>0</v>
          </cell>
          <cell r="P44">
            <v>0</v>
          </cell>
          <cell r="Q44">
            <v>0</v>
          </cell>
          <cell r="R44" t="e">
            <v>#NAME?</v>
          </cell>
          <cell r="S44" t="e">
            <v>#NAME?</v>
          </cell>
          <cell r="T44">
            <v>0</v>
          </cell>
          <cell r="U44">
            <v>0</v>
          </cell>
          <cell r="V44" t="e">
            <v>#NAME?</v>
          </cell>
          <cell r="W44" t="e">
            <v>#NAME?</v>
          </cell>
          <cell r="X44" t="e">
            <v>#NAME?</v>
          </cell>
          <cell r="Y44" t="e">
            <v>#NAME?</v>
          </cell>
          <cell r="Z44" t="e">
            <v>#NAME?</v>
          </cell>
          <cell r="AA44" t="e">
            <v>#NAME?</v>
          </cell>
          <cell r="AB44" t="e">
            <v>#NAME?</v>
          </cell>
          <cell r="AC44" t="e">
            <v>#NAME?</v>
          </cell>
          <cell r="AD44" t="e">
            <v>#NAME?</v>
          </cell>
          <cell r="AE44" t="e">
            <v>#NAME?</v>
          </cell>
          <cell r="AF44">
            <v>259.52</v>
          </cell>
          <cell r="AG44">
            <v>54.08</v>
          </cell>
          <cell r="AH44">
            <v>8.26</v>
          </cell>
          <cell r="AI44">
            <v>321.85999999999996</v>
          </cell>
          <cell r="AJ44" t="e">
            <v>#NAME?</v>
          </cell>
          <cell r="AK44" t="e">
            <v>#NAME?</v>
          </cell>
          <cell r="AL44" t="e">
            <v>#NAME?</v>
          </cell>
          <cell r="AM44" t="e">
            <v>#NAME?</v>
          </cell>
          <cell r="AN44" t="e">
            <v>#NAME?</v>
          </cell>
          <cell r="AO44" t="e">
            <v>#NAME?</v>
          </cell>
          <cell r="AP44" t="e">
            <v>#NAME?</v>
          </cell>
          <cell r="AQ44">
            <v>0</v>
          </cell>
          <cell r="AR44">
            <v>0</v>
          </cell>
          <cell r="AS44">
            <v>0</v>
          </cell>
          <cell r="AT44">
            <v>0</v>
          </cell>
        </row>
        <row r="45">
          <cell r="A45" t="str">
            <v>132KV DC Dumraon-Dumraon TL Line</v>
          </cell>
          <cell r="B45">
            <v>56</v>
          </cell>
          <cell r="C45" t="str">
            <v>13/3</v>
          </cell>
          <cell r="D45" t="str">
            <v>DA+0</v>
          </cell>
          <cell r="E45" t="str">
            <v>FS</v>
          </cell>
          <cell r="F45" t="str">
            <v>Pralhad Construction</v>
          </cell>
          <cell r="G45">
            <v>43555</v>
          </cell>
          <cell r="H45">
            <v>43583</v>
          </cell>
          <cell r="I45">
            <v>43614</v>
          </cell>
          <cell r="J45">
            <v>43582</v>
          </cell>
          <cell r="K45">
            <v>0</v>
          </cell>
          <cell r="L45">
            <v>0</v>
          </cell>
          <cell r="M45">
            <v>0</v>
          </cell>
          <cell r="N45">
            <v>0</v>
          </cell>
          <cell r="O45">
            <v>0</v>
          </cell>
          <cell r="P45">
            <v>0</v>
          </cell>
          <cell r="Q45">
            <v>0</v>
          </cell>
          <cell r="R45" t="e">
            <v>#NAME?</v>
          </cell>
          <cell r="S45" t="e">
            <v>#NAME?</v>
          </cell>
          <cell r="T45">
            <v>0</v>
          </cell>
          <cell r="U45">
            <v>0</v>
          </cell>
          <cell r="V45" t="e">
            <v>#NAME?</v>
          </cell>
          <cell r="W45" t="e">
            <v>#NAME?</v>
          </cell>
          <cell r="X45" t="e">
            <v>#NAME?</v>
          </cell>
          <cell r="Y45" t="e">
            <v>#NAME?</v>
          </cell>
          <cell r="Z45" t="e">
            <v>#NAME?</v>
          </cell>
          <cell r="AA45" t="e">
            <v>#NAME?</v>
          </cell>
          <cell r="AB45" t="e">
            <v>#NAME?</v>
          </cell>
          <cell r="AC45" t="e">
            <v>#NAME?</v>
          </cell>
          <cell r="AD45" t="e">
            <v>#NAME?</v>
          </cell>
          <cell r="AE45" t="e">
            <v>#NAME?</v>
          </cell>
          <cell r="AF45">
            <v>171.56</v>
          </cell>
          <cell r="AG45">
            <v>36.64</v>
          </cell>
          <cell r="AH45">
            <v>7.56</v>
          </cell>
          <cell r="AI45">
            <v>215.76</v>
          </cell>
          <cell r="AJ45" t="e">
            <v>#NAME?</v>
          </cell>
          <cell r="AK45" t="e">
            <v>#NAME?</v>
          </cell>
          <cell r="AL45" t="e">
            <v>#NAME?</v>
          </cell>
          <cell r="AM45" t="e">
            <v>#NAME?</v>
          </cell>
          <cell r="AN45" t="e">
            <v>#NAME?</v>
          </cell>
          <cell r="AO45" t="e">
            <v>#NAME?</v>
          </cell>
          <cell r="AP45" t="e">
            <v>#NAME?</v>
          </cell>
          <cell r="AQ45">
            <v>0</v>
          </cell>
          <cell r="AR45">
            <v>0</v>
          </cell>
          <cell r="AS45">
            <v>0</v>
          </cell>
          <cell r="AT45">
            <v>0</v>
          </cell>
        </row>
        <row r="46">
          <cell r="A46" t="str">
            <v>Lilo of 220kv DC Ara-Pusauli at Dumraon TL Line-1</v>
          </cell>
          <cell r="B46">
            <v>14</v>
          </cell>
          <cell r="C46" t="str">
            <v>10/2</v>
          </cell>
          <cell r="D46" t="str">
            <v>DA+0</v>
          </cell>
          <cell r="E46" t="str">
            <v>WET</v>
          </cell>
          <cell r="F46" t="str">
            <v>Vaibahv Enterprizes</v>
          </cell>
          <cell r="G46">
            <v>43542</v>
          </cell>
          <cell r="H46">
            <v>43570</v>
          </cell>
          <cell r="I46">
            <v>0</v>
          </cell>
          <cell r="J46">
            <v>43548</v>
          </cell>
          <cell r="K46">
            <v>0</v>
          </cell>
          <cell r="L46">
            <v>0</v>
          </cell>
          <cell r="M46">
            <v>0</v>
          </cell>
          <cell r="N46">
            <v>0</v>
          </cell>
          <cell r="O46">
            <v>0</v>
          </cell>
          <cell r="P46">
            <v>0</v>
          </cell>
          <cell r="Q46">
            <v>0</v>
          </cell>
          <cell r="R46" t="e">
            <v>#NAME?</v>
          </cell>
          <cell r="S46" t="e">
            <v>#NAME?</v>
          </cell>
          <cell r="T46">
            <v>0</v>
          </cell>
          <cell r="U46">
            <v>0</v>
          </cell>
          <cell r="V46" t="e">
            <v>#NAME?</v>
          </cell>
          <cell r="W46" t="e">
            <v>#NAME?</v>
          </cell>
          <cell r="X46" t="e">
            <v>#NAME?</v>
          </cell>
          <cell r="Y46" t="e">
            <v>#NAME?</v>
          </cell>
          <cell r="Z46" t="e">
            <v>#NAME?</v>
          </cell>
          <cell r="AA46" t="e">
            <v>#NAME?</v>
          </cell>
          <cell r="AB46" t="e">
            <v>#NAME?</v>
          </cell>
          <cell r="AC46" t="e">
            <v>#NAME?</v>
          </cell>
          <cell r="AD46" t="e">
            <v>#NAME?</v>
          </cell>
          <cell r="AE46" t="e">
            <v>#NAME?</v>
          </cell>
          <cell r="AF46">
            <v>171.56</v>
          </cell>
          <cell r="AG46">
            <v>36.64</v>
          </cell>
          <cell r="AH46">
            <v>7.56</v>
          </cell>
          <cell r="AI46">
            <v>215.76</v>
          </cell>
          <cell r="AJ46" t="e">
            <v>#NAME?</v>
          </cell>
          <cell r="AK46" t="e">
            <v>#NAME?</v>
          </cell>
          <cell r="AL46" t="e">
            <v>#NAME?</v>
          </cell>
          <cell r="AM46" t="e">
            <v>#NAME?</v>
          </cell>
          <cell r="AN46" t="e">
            <v>#NAME?</v>
          </cell>
          <cell r="AO46" t="e">
            <v>#NAME?</v>
          </cell>
          <cell r="AP46" t="e">
            <v>#NAME?</v>
          </cell>
          <cell r="AQ46">
            <v>0</v>
          </cell>
          <cell r="AR46">
            <v>0</v>
          </cell>
          <cell r="AS46">
            <v>0</v>
          </cell>
          <cell r="AT46">
            <v>0</v>
          </cell>
        </row>
        <row r="47">
          <cell r="A47" t="str">
            <v>Lilo of 220kv DC Ara-Pusauli at Dumraon TL Line-1</v>
          </cell>
          <cell r="B47">
            <v>15</v>
          </cell>
          <cell r="C47" t="str">
            <v>8/2</v>
          </cell>
          <cell r="D47" t="str">
            <v>DA+0</v>
          </cell>
          <cell r="E47" t="str">
            <v>WET</v>
          </cell>
          <cell r="F47" t="str">
            <v>Bhavesh</v>
          </cell>
          <cell r="G47">
            <v>43542</v>
          </cell>
          <cell r="H47">
            <v>43570</v>
          </cell>
          <cell r="I47">
            <v>0</v>
          </cell>
          <cell r="J47" t="str">
            <v>YES</v>
          </cell>
          <cell r="K47">
            <v>0</v>
          </cell>
          <cell r="L47">
            <v>0</v>
          </cell>
          <cell r="M47">
            <v>0</v>
          </cell>
          <cell r="N47">
            <v>0</v>
          </cell>
          <cell r="O47">
            <v>0</v>
          </cell>
          <cell r="P47">
            <v>0</v>
          </cell>
          <cell r="Q47">
            <v>0</v>
          </cell>
          <cell r="R47" t="e">
            <v>#NAME?</v>
          </cell>
          <cell r="S47" t="e">
            <v>#NAME?</v>
          </cell>
          <cell r="T47">
            <v>0</v>
          </cell>
          <cell r="U47">
            <v>0</v>
          </cell>
          <cell r="V47" t="e">
            <v>#NAME?</v>
          </cell>
          <cell r="W47" t="e">
            <v>#NAME?</v>
          </cell>
          <cell r="X47" t="e">
            <v>#NAME?</v>
          </cell>
          <cell r="Y47" t="e">
            <v>#NAME?</v>
          </cell>
          <cell r="Z47" t="e">
            <v>#NAME?</v>
          </cell>
          <cell r="AA47" t="e">
            <v>#NAME?</v>
          </cell>
          <cell r="AB47" t="e">
            <v>#NAME?</v>
          </cell>
          <cell r="AC47" t="e">
            <v>#NAME?</v>
          </cell>
          <cell r="AD47" t="e">
            <v>#NAME?</v>
          </cell>
          <cell r="AE47" t="e">
            <v>#NAME?</v>
          </cell>
          <cell r="AF47">
            <v>171.56</v>
          </cell>
          <cell r="AG47">
            <v>36.64</v>
          </cell>
          <cell r="AH47">
            <v>7.56</v>
          </cell>
          <cell r="AI47">
            <v>215.76</v>
          </cell>
          <cell r="AJ47" t="e">
            <v>#NAME?</v>
          </cell>
          <cell r="AK47" t="e">
            <v>#NAME?</v>
          </cell>
          <cell r="AL47" t="e">
            <v>#NAME?</v>
          </cell>
          <cell r="AM47" t="e">
            <v>#NAME?</v>
          </cell>
          <cell r="AN47" t="e">
            <v>#NAME?</v>
          </cell>
          <cell r="AO47" t="e">
            <v>#NAME?</v>
          </cell>
          <cell r="AP47" t="e">
            <v>#NAME?</v>
          </cell>
          <cell r="AQ47">
            <v>0</v>
          </cell>
          <cell r="AR47">
            <v>0</v>
          </cell>
          <cell r="AS47">
            <v>0</v>
          </cell>
          <cell r="AT47">
            <v>0</v>
          </cell>
        </row>
        <row r="48">
          <cell r="A48" t="str">
            <v>132KV DC Dumraon-Buxar TL Line</v>
          </cell>
          <cell r="B48">
            <v>99</v>
          </cell>
          <cell r="C48" t="str">
            <v>22/3</v>
          </cell>
          <cell r="D48" t="str">
            <v>DP+3</v>
          </cell>
          <cell r="E48" t="str">
            <v>WET</v>
          </cell>
          <cell r="F48" t="str">
            <v>Pralhad Construction</v>
          </cell>
          <cell r="G48">
            <v>43532</v>
          </cell>
          <cell r="H48">
            <v>43560</v>
          </cell>
          <cell r="I48">
            <v>43613</v>
          </cell>
          <cell r="J48">
            <v>43582</v>
          </cell>
          <cell r="K48">
            <v>0</v>
          </cell>
          <cell r="L48">
            <v>0</v>
          </cell>
          <cell r="M48">
            <v>0</v>
          </cell>
          <cell r="N48">
            <v>0</v>
          </cell>
          <cell r="O48">
            <v>0</v>
          </cell>
          <cell r="P48">
            <v>0</v>
          </cell>
          <cell r="Q48">
            <v>0</v>
          </cell>
          <cell r="R48" t="e">
            <v>#NAME?</v>
          </cell>
          <cell r="S48" t="e">
            <v>#NAME?</v>
          </cell>
          <cell r="T48">
            <v>0</v>
          </cell>
          <cell r="U48">
            <v>0</v>
          </cell>
          <cell r="V48" t="e">
            <v>#NAME?</v>
          </cell>
          <cell r="W48" t="e">
            <v>#NAME?</v>
          </cell>
          <cell r="X48" t="e">
            <v>#NAME?</v>
          </cell>
          <cell r="Y48" t="e">
            <v>#NAME?</v>
          </cell>
          <cell r="Z48" t="e">
            <v>#NAME?</v>
          </cell>
          <cell r="AA48" t="e">
            <v>#NAME?</v>
          </cell>
          <cell r="AB48" t="e">
            <v>#NAME?</v>
          </cell>
          <cell r="AC48" t="e">
            <v>#NAME?</v>
          </cell>
          <cell r="AD48" t="e">
            <v>#NAME?</v>
          </cell>
          <cell r="AE48" t="e">
            <v>#NAME?</v>
          </cell>
          <cell r="AF48">
            <v>122.56</v>
          </cell>
          <cell r="AG48">
            <v>17.68</v>
          </cell>
          <cell r="AH48">
            <v>6.51</v>
          </cell>
          <cell r="AI48">
            <v>146.75</v>
          </cell>
          <cell r="AJ48" t="e">
            <v>#NAME?</v>
          </cell>
          <cell r="AK48" t="e">
            <v>#NAME?</v>
          </cell>
          <cell r="AL48" t="e">
            <v>#NAME?</v>
          </cell>
          <cell r="AM48" t="e">
            <v>#NAME?</v>
          </cell>
          <cell r="AN48" t="e">
            <v>#NAME?</v>
          </cell>
          <cell r="AO48" t="e">
            <v>#NAME?</v>
          </cell>
          <cell r="AP48" t="e">
            <v>#NAME?</v>
          </cell>
          <cell r="AQ48">
            <v>0</v>
          </cell>
          <cell r="AR48">
            <v>0</v>
          </cell>
          <cell r="AS48">
            <v>0</v>
          </cell>
          <cell r="AT48">
            <v>0</v>
          </cell>
        </row>
        <row r="49">
          <cell r="A49" t="str">
            <v>132KV DC Naubatpur-Paliganj TL Line</v>
          </cell>
          <cell r="B49">
            <v>36</v>
          </cell>
          <cell r="C49" t="str">
            <v>1B/0</v>
          </cell>
          <cell r="D49" t="str">
            <v>DD+6</v>
          </cell>
          <cell r="E49" t="str">
            <v>WET</v>
          </cell>
          <cell r="F49" t="str">
            <v>Lalan Mehta</v>
          </cell>
          <cell r="G49">
            <v>43531</v>
          </cell>
          <cell r="H49">
            <v>43559</v>
          </cell>
          <cell r="I49">
            <v>43573</v>
          </cell>
          <cell r="J49">
            <v>43552</v>
          </cell>
          <cell r="K49">
            <v>0</v>
          </cell>
          <cell r="L49">
            <v>0</v>
          </cell>
          <cell r="M49">
            <v>0</v>
          </cell>
          <cell r="N49">
            <v>0</v>
          </cell>
          <cell r="O49">
            <v>0</v>
          </cell>
          <cell r="P49">
            <v>0</v>
          </cell>
          <cell r="Q49">
            <v>0</v>
          </cell>
          <cell r="R49" t="e">
            <v>#NAME?</v>
          </cell>
          <cell r="S49" t="e">
            <v>#NAME?</v>
          </cell>
          <cell r="T49">
            <v>0</v>
          </cell>
          <cell r="U49">
            <v>0</v>
          </cell>
          <cell r="V49" t="e">
            <v>#NAME?</v>
          </cell>
          <cell r="W49" t="e">
            <v>#NAME?</v>
          </cell>
          <cell r="X49" t="e">
            <v>#NAME?</v>
          </cell>
          <cell r="Y49" t="e">
            <v>#NAME?</v>
          </cell>
          <cell r="Z49" t="e">
            <v>#NAME?</v>
          </cell>
          <cell r="AA49" t="e">
            <v>#NAME?</v>
          </cell>
          <cell r="AB49" t="e">
            <v>#NAME?</v>
          </cell>
          <cell r="AC49" t="e">
            <v>#NAME?</v>
          </cell>
          <cell r="AD49" t="e">
            <v>#NAME?</v>
          </cell>
          <cell r="AE49" t="e">
            <v>#NAME?</v>
          </cell>
          <cell r="AF49">
            <v>396.56</v>
          </cell>
          <cell r="AG49">
            <v>0</v>
          </cell>
          <cell r="AH49">
            <v>8.26</v>
          </cell>
          <cell r="AI49">
            <v>404.82</v>
          </cell>
          <cell r="AJ49" t="e">
            <v>#NAME?</v>
          </cell>
          <cell r="AK49" t="e">
            <v>#NAME?</v>
          </cell>
          <cell r="AL49" t="e">
            <v>#NAME?</v>
          </cell>
          <cell r="AM49" t="e">
            <v>#NAME?</v>
          </cell>
          <cell r="AN49" t="e">
            <v>#NAME?</v>
          </cell>
          <cell r="AO49" t="e">
            <v>#NAME?</v>
          </cell>
          <cell r="AP49" t="e">
            <v>#NAME?</v>
          </cell>
          <cell r="AQ49">
            <v>0</v>
          </cell>
          <cell r="AR49">
            <v>0</v>
          </cell>
          <cell r="AS49">
            <v>0</v>
          </cell>
          <cell r="AT49">
            <v>0</v>
          </cell>
        </row>
        <row r="50">
          <cell r="A50" t="str">
            <v>132KV DC Dumraon-Dumraon TL Line</v>
          </cell>
          <cell r="B50">
            <v>57</v>
          </cell>
          <cell r="C50" t="str">
            <v>17/0</v>
          </cell>
          <cell r="D50" t="str">
            <v>DD+0</v>
          </cell>
          <cell r="E50" t="str">
            <v>WET</v>
          </cell>
          <cell r="F50" t="str">
            <v>Shree Gange</v>
          </cell>
          <cell r="G50">
            <v>43555</v>
          </cell>
          <cell r="H50">
            <v>43583</v>
          </cell>
          <cell r="I50" t="str">
            <v>Fdn Not Close</v>
          </cell>
          <cell r="J50" t="str">
            <v>TT Changed</v>
          </cell>
          <cell r="K50">
            <v>0</v>
          </cell>
          <cell r="L50">
            <v>0</v>
          </cell>
          <cell r="M50">
            <v>0</v>
          </cell>
          <cell r="N50">
            <v>0</v>
          </cell>
          <cell r="O50">
            <v>0</v>
          </cell>
          <cell r="P50">
            <v>0</v>
          </cell>
          <cell r="Q50">
            <v>0</v>
          </cell>
          <cell r="R50" t="e">
            <v>#NAME?</v>
          </cell>
          <cell r="S50" t="e">
            <v>#NAME?</v>
          </cell>
          <cell r="T50">
            <v>0</v>
          </cell>
          <cell r="U50">
            <v>0</v>
          </cell>
          <cell r="V50" t="e">
            <v>#NAME?</v>
          </cell>
          <cell r="W50" t="e">
            <v>#NAME?</v>
          </cell>
          <cell r="X50" t="e">
            <v>#NAME?</v>
          </cell>
          <cell r="Y50" t="e">
            <v>#NAME?</v>
          </cell>
          <cell r="Z50" t="e">
            <v>#NAME?</v>
          </cell>
          <cell r="AA50" t="e">
            <v>#NAME?</v>
          </cell>
          <cell r="AB50" t="e">
            <v>#NAME?</v>
          </cell>
          <cell r="AC50" t="e">
            <v>#NAME?</v>
          </cell>
          <cell r="AD50" t="e">
            <v>#NAME?</v>
          </cell>
          <cell r="AE50" t="e">
            <v>#NAME?</v>
          </cell>
          <cell r="AF50">
            <v>396.56</v>
          </cell>
          <cell r="AG50">
            <v>0</v>
          </cell>
          <cell r="AH50">
            <v>8.26</v>
          </cell>
          <cell r="AI50">
            <v>404.82</v>
          </cell>
          <cell r="AJ50" t="e">
            <v>#NAME?</v>
          </cell>
          <cell r="AK50" t="e">
            <v>#NAME?</v>
          </cell>
          <cell r="AL50" t="e">
            <v>#NAME?</v>
          </cell>
          <cell r="AM50" t="e">
            <v>#NAME?</v>
          </cell>
          <cell r="AN50" t="e">
            <v>#NAME?</v>
          </cell>
          <cell r="AO50" t="e">
            <v>#NAME?</v>
          </cell>
          <cell r="AP50" t="e">
            <v>#NAME?</v>
          </cell>
          <cell r="AQ50">
            <v>0</v>
          </cell>
          <cell r="AR50">
            <v>0</v>
          </cell>
          <cell r="AS50">
            <v>0</v>
          </cell>
          <cell r="AT50">
            <v>0</v>
          </cell>
        </row>
        <row r="51">
          <cell r="A51" t="str">
            <v>132KV DC Dumraon-Dumraon TL Line</v>
          </cell>
          <cell r="B51">
            <v>55</v>
          </cell>
          <cell r="C51" t="str">
            <v>11/1</v>
          </cell>
          <cell r="D51" t="str">
            <v>DA+0</v>
          </cell>
          <cell r="E51" t="str">
            <v>WET</v>
          </cell>
          <cell r="F51" t="str">
            <v>Kanchan Singh</v>
          </cell>
          <cell r="G51">
            <v>43553</v>
          </cell>
          <cell r="H51">
            <v>43581</v>
          </cell>
          <cell r="I51">
            <v>0</v>
          </cell>
          <cell r="J51">
            <v>43560</v>
          </cell>
          <cell r="K51">
            <v>0</v>
          </cell>
          <cell r="L51">
            <v>0</v>
          </cell>
          <cell r="M51">
            <v>0</v>
          </cell>
          <cell r="N51">
            <v>0</v>
          </cell>
          <cell r="O51">
            <v>0</v>
          </cell>
          <cell r="P51">
            <v>0</v>
          </cell>
          <cell r="Q51">
            <v>0</v>
          </cell>
          <cell r="R51" t="e">
            <v>#NAME?</v>
          </cell>
          <cell r="S51" t="e">
            <v>#NAME?</v>
          </cell>
          <cell r="T51">
            <v>0</v>
          </cell>
          <cell r="U51">
            <v>0</v>
          </cell>
          <cell r="V51" t="e">
            <v>#NAME?</v>
          </cell>
          <cell r="W51" t="e">
            <v>#NAME?</v>
          </cell>
          <cell r="X51" t="e">
            <v>#NAME?</v>
          </cell>
          <cell r="Y51" t="e">
            <v>#NAME?</v>
          </cell>
          <cell r="Z51" t="e">
            <v>#NAME?</v>
          </cell>
          <cell r="AA51" t="e">
            <v>#NAME?</v>
          </cell>
          <cell r="AB51" t="e">
            <v>#NAME?</v>
          </cell>
          <cell r="AC51" t="e">
            <v>#NAME?</v>
          </cell>
          <cell r="AD51" t="e">
            <v>#NAME?</v>
          </cell>
          <cell r="AE51" t="e">
            <v>#NAME?</v>
          </cell>
          <cell r="AF51">
            <v>171.56</v>
          </cell>
          <cell r="AG51">
            <v>36.64</v>
          </cell>
          <cell r="AH51">
            <v>7.56</v>
          </cell>
          <cell r="AI51">
            <v>215.76</v>
          </cell>
          <cell r="AJ51" t="e">
            <v>#NAME?</v>
          </cell>
          <cell r="AK51" t="e">
            <v>#NAME?</v>
          </cell>
          <cell r="AL51" t="e">
            <v>#NAME?</v>
          </cell>
          <cell r="AM51" t="e">
            <v>#NAME?</v>
          </cell>
          <cell r="AN51" t="e">
            <v>#NAME?</v>
          </cell>
          <cell r="AO51" t="e">
            <v>#NAME?</v>
          </cell>
          <cell r="AP51" t="e">
            <v>#NAME?</v>
          </cell>
          <cell r="AQ51">
            <v>0</v>
          </cell>
          <cell r="AR51">
            <v>0</v>
          </cell>
          <cell r="AS51">
            <v>0</v>
          </cell>
          <cell r="AT51">
            <v>0</v>
          </cell>
        </row>
        <row r="52">
          <cell r="A52" t="str">
            <v>132KV DC Dumraon-Buxar TL Line</v>
          </cell>
          <cell r="B52">
            <v>98</v>
          </cell>
          <cell r="C52" t="str">
            <v>13/0</v>
          </cell>
          <cell r="D52" t="str">
            <v>DS+0</v>
          </cell>
          <cell r="E52" t="str">
            <v>WET</v>
          </cell>
          <cell r="F52" t="str">
            <v>Maa Durga</v>
          </cell>
          <cell r="G52">
            <v>43531</v>
          </cell>
          <cell r="H52">
            <v>43559</v>
          </cell>
          <cell r="I52" t="str">
            <v>FDN Not Close</v>
          </cell>
          <cell r="J52">
            <v>43576</v>
          </cell>
          <cell r="K52">
            <v>0</v>
          </cell>
          <cell r="L52">
            <v>0</v>
          </cell>
          <cell r="M52">
            <v>0</v>
          </cell>
          <cell r="N52">
            <v>0</v>
          </cell>
          <cell r="O52">
            <v>0</v>
          </cell>
          <cell r="P52">
            <v>0</v>
          </cell>
          <cell r="Q52">
            <v>0</v>
          </cell>
          <cell r="R52" t="e">
            <v>#NAME?</v>
          </cell>
          <cell r="S52" t="e">
            <v>#NAME?</v>
          </cell>
          <cell r="T52">
            <v>0</v>
          </cell>
          <cell r="U52">
            <v>0</v>
          </cell>
          <cell r="V52" t="e">
            <v>#NAME?</v>
          </cell>
          <cell r="W52" t="e">
            <v>#NAME?</v>
          </cell>
          <cell r="X52" t="e">
            <v>#NAME?</v>
          </cell>
          <cell r="Y52" t="e">
            <v>#NAME?</v>
          </cell>
          <cell r="Z52" t="e">
            <v>#NAME?</v>
          </cell>
          <cell r="AA52" t="e">
            <v>#NAME?</v>
          </cell>
          <cell r="AB52" t="e">
            <v>#NAME?</v>
          </cell>
          <cell r="AC52" t="e">
            <v>#NAME?</v>
          </cell>
          <cell r="AD52" t="e">
            <v>#NAME?</v>
          </cell>
          <cell r="AE52" t="e">
            <v>#NAME?</v>
          </cell>
          <cell r="AF52">
            <v>301.24</v>
          </cell>
          <cell r="AG52">
            <v>49.2</v>
          </cell>
          <cell r="AH52">
            <v>10.3</v>
          </cell>
          <cell r="AI52">
            <v>360.74</v>
          </cell>
          <cell r="AJ52" t="e">
            <v>#NAME?</v>
          </cell>
          <cell r="AK52" t="e">
            <v>#NAME?</v>
          </cell>
          <cell r="AL52" t="e">
            <v>#NAME?</v>
          </cell>
          <cell r="AM52" t="e">
            <v>#NAME?</v>
          </cell>
          <cell r="AN52" t="e">
            <v>#NAME?</v>
          </cell>
          <cell r="AO52" t="e">
            <v>#NAME?</v>
          </cell>
          <cell r="AP52" t="e">
            <v>#NAME?</v>
          </cell>
          <cell r="AQ52">
            <v>0</v>
          </cell>
          <cell r="AR52">
            <v>0</v>
          </cell>
          <cell r="AS52">
            <v>0</v>
          </cell>
          <cell r="AT52">
            <v>0</v>
          </cell>
        </row>
        <row r="53">
          <cell r="A53" t="str">
            <v>132KV DC Dumraon-Dumraon TL Line</v>
          </cell>
          <cell r="B53">
            <v>54</v>
          </cell>
          <cell r="C53" t="str">
            <v>9/0</v>
          </cell>
          <cell r="D53" t="str">
            <v>DD+0</v>
          </cell>
          <cell r="E53" t="str">
            <v>WET</v>
          </cell>
          <cell r="F53" t="str">
            <v>Kanchan Singh</v>
          </cell>
          <cell r="G53">
            <v>43551</v>
          </cell>
          <cell r="H53">
            <v>43579</v>
          </cell>
          <cell r="I53">
            <v>0</v>
          </cell>
          <cell r="J53">
            <v>43552</v>
          </cell>
          <cell r="K53">
            <v>0</v>
          </cell>
          <cell r="L53">
            <v>0</v>
          </cell>
          <cell r="M53">
            <v>0</v>
          </cell>
          <cell r="N53">
            <v>0</v>
          </cell>
          <cell r="O53">
            <v>0</v>
          </cell>
          <cell r="P53">
            <v>0</v>
          </cell>
          <cell r="Q53">
            <v>0</v>
          </cell>
          <cell r="R53" t="e">
            <v>#NAME?</v>
          </cell>
          <cell r="S53" t="e">
            <v>#NAME?</v>
          </cell>
          <cell r="T53">
            <v>0</v>
          </cell>
          <cell r="U53">
            <v>0</v>
          </cell>
          <cell r="V53" t="e">
            <v>#NAME?</v>
          </cell>
          <cell r="W53" t="e">
            <v>#NAME?</v>
          </cell>
          <cell r="X53" t="e">
            <v>#NAME?</v>
          </cell>
          <cell r="Y53" t="e">
            <v>#NAME?</v>
          </cell>
          <cell r="Z53" t="e">
            <v>#NAME?</v>
          </cell>
          <cell r="AA53" t="e">
            <v>#NAME?</v>
          </cell>
          <cell r="AB53" t="e">
            <v>#NAME?</v>
          </cell>
          <cell r="AC53" t="e">
            <v>#NAME?</v>
          </cell>
          <cell r="AD53" t="e">
            <v>#NAME?</v>
          </cell>
          <cell r="AE53" t="e">
            <v>#NAME?</v>
          </cell>
          <cell r="AF53">
            <v>396.56</v>
          </cell>
          <cell r="AG53">
            <v>0</v>
          </cell>
          <cell r="AH53">
            <v>8.26</v>
          </cell>
          <cell r="AI53">
            <v>404.82</v>
          </cell>
          <cell r="AJ53" t="e">
            <v>#NAME?</v>
          </cell>
          <cell r="AK53" t="e">
            <v>#NAME?</v>
          </cell>
          <cell r="AL53" t="e">
            <v>#NAME?</v>
          </cell>
          <cell r="AM53" t="e">
            <v>#NAME?</v>
          </cell>
          <cell r="AN53" t="e">
            <v>#NAME?</v>
          </cell>
          <cell r="AO53" t="e">
            <v>#NAME?</v>
          </cell>
          <cell r="AP53" t="e">
            <v>#NAME?</v>
          </cell>
          <cell r="AQ53">
            <v>0</v>
          </cell>
          <cell r="AR53">
            <v>0</v>
          </cell>
          <cell r="AS53">
            <v>0</v>
          </cell>
          <cell r="AT53">
            <v>0</v>
          </cell>
        </row>
        <row r="54">
          <cell r="A54" t="str">
            <v>132KV DC Dumraon-Buxar TL Line</v>
          </cell>
          <cell r="B54">
            <v>97</v>
          </cell>
          <cell r="C54" t="str">
            <v>22/2</v>
          </cell>
          <cell r="D54" t="str">
            <v>DP+3</v>
          </cell>
          <cell r="E54" t="str">
            <v>WET</v>
          </cell>
          <cell r="F54" t="str">
            <v>Pralhad Construction</v>
          </cell>
          <cell r="G54">
            <v>43530</v>
          </cell>
          <cell r="H54">
            <v>43558</v>
          </cell>
          <cell r="I54">
            <v>43613</v>
          </cell>
          <cell r="J54">
            <v>43582</v>
          </cell>
          <cell r="K54">
            <v>0</v>
          </cell>
          <cell r="L54">
            <v>0</v>
          </cell>
          <cell r="M54">
            <v>0</v>
          </cell>
          <cell r="N54">
            <v>0</v>
          </cell>
          <cell r="O54">
            <v>0</v>
          </cell>
          <cell r="P54">
            <v>0</v>
          </cell>
          <cell r="Q54">
            <v>0</v>
          </cell>
          <cell r="R54" t="e">
            <v>#NAME?</v>
          </cell>
          <cell r="S54" t="e">
            <v>#NAME?</v>
          </cell>
          <cell r="T54">
            <v>0</v>
          </cell>
          <cell r="U54">
            <v>0</v>
          </cell>
          <cell r="V54" t="e">
            <v>#NAME?</v>
          </cell>
          <cell r="W54" t="e">
            <v>#NAME?</v>
          </cell>
          <cell r="X54" t="e">
            <v>#NAME?</v>
          </cell>
          <cell r="Y54" t="e">
            <v>#NAME?</v>
          </cell>
          <cell r="Z54" t="e">
            <v>#NAME?</v>
          </cell>
          <cell r="AA54" t="e">
            <v>#NAME?</v>
          </cell>
          <cell r="AB54" t="e">
            <v>#NAME?</v>
          </cell>
          <cell r="AC54" t="e">
            <v>#NAME?</v>
          </cell>
          <cell r="AD54" t="e">
            <v>#NAME?</v>
          </cell>
          <cell r="AE54" t="e">
            <v>#NAME?</v>
          </cell>
          <cell r="AF54">
            <v>122.56</v>
          </cell>
          <cell r="AG54">
            <v>17.68</v>
          </cell>
          <cell r="AH54">
            <v>6.51</v>
          </cell>
          <cell r="AI54">
            <v>146.75</v>
          </cell>
          <cell r="AJ54" t="e">
            <v>#NAME?</v>
          </cell>
          <cell r="AK54" t="e">
            <v>#NAME?</v>
          </cell>
          <cell r="AL54" t="e">
            <v>#NAME?</v>
          </cell>
          <cell r="AM54" t="e">
            <v>#NAME?</v>
          </cell>
          <cell r="AN54" t="e">
            <v>#NAME?</v>
          </cell>
          <cell r="AO54" t="e">
            <v>#NAME?</v>
          </cell>
          <cell r="AP54" t="e">
            <v>#NAME?</v>
          </cell>
          <cell r="AQ54">
            <v>0</v>
          </cell>
          <cell r="AR54">
            <v>0</v>
          </cell>
          <cell r="AS54">
            <v>0</v>
          </cell>
          <cell r="AT54">
            <v>0</v>
          </cell>
        </row>
        <row r="55">
          <cell r="A55" t="str">
            <v>Lilo of 220kv DC Ara-Pusauli at Dumraon TL Line-1</v>
          </cell>
          <cell r="B55">
            <v>16</v>
          </cell>
          <cell r="C55" t="str">
            <v>9/2</v>
          </cell>
          <cell r="D55" t="str">
            <v>DA+0</v>
          </cell>
          <cell r="E55" t="str">
            <v>WET</v>
          </cell>
          <cell r="F55" t="str">
            <v>Akhilesh Kumar</v>
          </cell>
          <cell r="G55">
            <v>43543</v>
          </cell>
          <cell r="H55">
            <v>43571</v>
          </cell>
          <cell r="I55">
            <v>0</v>
          </cell>
          <cell r="J55">
            <v>43552</v>
          </cell>
          <cell r="K55">
            <v>0</v>
          </cell>
          <cell r="L55">
            <v>0</v>
          </cell>
          <cell r="M55">
            <v>0</v>
          </cell>
          <cell r="N55">
            <v>0</v>
          </cell>
          <cell r="O55">
            <v>0</v>
          </cell>
          <cell r="P55">
            <v>0</v>
          </cell>
          <cell r="Q55">
            <v>0</v>
          </cell>
          <cell r="R55" t="e">
            <v>#NAME?</v>
          </cell>
          <cell r="S55" t="e">
            <v>#NAME?</v>
          </cell>
          <cell r="T55">
            <v>0</v>
          </cell>
          <cell r="U55">
            <v>0</v>
          </cell>
          <cell r="V55" t="e">
            <v>#NAME?</v>
          </cell>
          <cell r="W55" t="e">
            <v>#NAME?</v>
          </cell>
          <cell r="X55" t="e">
            <v>#NAME?</v>
          </cell>
          <cell r="Y55" t="e">
            <v>#NAME?</v>
          </cell>
          <cell r="Z55" t="e">
            <v>#NAME?</v>
          </cell>
          <cell r="AA55" t="e">
            <v>#NAME?</v>
          </cell>
          <cell r="AB55" t="e">
            <v>#NAME?</v>
          </cell>
          <cell r="AC55" t="e">
            <v>#NAME?</v>
          </cell>
          <cell r="AD55" t="e">
            <v>#NAME?</v>
          </cell>
          <cell r="AE55" t="e">
            <v>#NAME?</v>
          </cell>
          <cell r="AF55">
            <v>171.56</v>
          </cell>
          <cell r="AG55">
            <v>36.64</v>
          </cell>
          <cell r="AH55">
            <v>7.56</v>
          </cell>
          <cell r="AI55">
            <v>215.76</v>
          </cell>
          <cell r="AJ55" t="e">
            <v>#NAME?</v>
          </cell>
          <cell r="AK55" t="e">
            <v>#NAME?</v>
          </cell>
          <cell r="AL55" t="e">
            <v>#NAME?</v>
          </cell>
          <cell r="AM55" t="e">
            <v>#NAME?</v>
          </cell>
          <cell r="AN55" t="e">
            <v>#NAME?</v>
          </cell>
          <cell r="AO55" t="e">
            <v>#NAME?</v>
          </cell>
          <cell r="AP55" t="e">
            <v>#NAME?</v>
          </cell>
          <cell r="AQ55">
            <v>0</v>
          </cell>
          <cell r="AR55">
            <v>0</v>
          </cell>
          <cell r="AS55">
            <v>0</v>
          </cell>
          <cell r="AT55">
            <v>0</v>
          </cell>
        </row>
        <row r="56">
          <cell r="A56" t="str">
            <v>220 KV DC Naubatpur-Bihta TL Line</v>
          </cell>
          <cell r="B56">
            <v>12</v>
          </cell>
          <cell r="C56" t="str">
            <v>11/2</v>
          </cell>
          <cell r="D56" t="str">
            <v>DA+0</v>
          </cell>
          <cell r="E56" t="str">
            <v>WET</v>
          </cell>
          <cell r="F56" t="str">
            <v>Lalan Mehta</v>
          </cell>
          <cell r="G56">
            <v>43550</v>
          </cell>
          <cell r="H56">
            <v>43578</v>
          </cell>
          <cell r="I56">
            <v>43552</v>
          </cell>
          <cell r="J56" t="str">
            <v>YES</v>
          </cell>
          <cell r="K56">
            <v>0</v>
          </cell>
          <cell r="L56">
            <v>0</v>
          </cell>
          <cell r="M56">
            <v>0</v>
          </cell>
          <cell r="N56">
            <v>0</v>
          </cell>
          <cell r="O56">
            <v>0</v>
          </cell>
          <cell r="P56">
            <v>0</v>
          </cell>
          <cell r="Q56">
            <v>0</v>
          </cell>
          <cell r="R56" t="e">
            <v>#NAME?</v>
          </cell>
          <cell r="S56" t="e">
            <v>#NAME?</v>
          </cell>
          <cell r="T56">
            <v>0</v>
          </cell>
          <cell r="U56">
            <v>0</v>
          </cell>
          <cell r="V56" t="e">
            <v>#NAME?</v>
          </cell>
          <cell r="W56" t="e">
            <v>#NAME?</v>
          </cell>
          <cell r="X56" t="e">
            <v>#NAME?</v>
          </cell>
          <cell r="Y56" t="e">
            <v>#NAME?</v>
          </cell>
          <cell r="Z56" t="e">
            <v>#NAME?</v>
          </cell>
          <cell r="AA56" t="e">
            <v>#NAME?</v>
          </cell>
          <cell r="AB56" t="e">
            <v>#NAME?</v>
          </cell>
          <cell r="AC56" t="e">
            <v>#NAME?</v>
          </cell>
          <cell r="AD56" t="e">
            <v>#NAME?</v>
          </cell>
          <cell r="AE56" t="e">
            <v>#NAME?</v>
          </cell>
          <cell r="AF56">
            <v>171.56</v>
          </cell>
          <cell r="AG56">
            <v>36.64</v>
          </cell>
          <cell r="AH56">
            <v>7.56</v>
          </cell>
          <cell r="AI56">
            <v>215.76</v>
          </cell>
          <cell r="AJ56" t="e">
            <v>#NAME?</v>
          </cell>
          <cell r="AK56" t="e">
            <v>#NAME?</v>
          </cell>
          <cell r="AL56" t="e">
            <v>#NAME?</v>
          </cell>
          <cell r="AM56" t="e">
            <v>#NAME?</v>
          </cell>
          <cell r="AN56" t="e">
            <v>#NAME?</v>
          </cell>
          <cell r="AO56" t="e">
            <v>#NAME?</v>
          </cell>
          <cell r="AP56" t="e">
            <v>#NAME?</v>
          </cell>
          <cell r="AQ56">
            <v>0</v>
          </cell>
          <cell r="AR56">
            <v>0</v>
          </cell>
          <cell r="AS56">
            <v>0</v>
          </cell>
          <cell r="AT56">
            <v>0</v>
          </cell>
        </row>
        <row r="57">
          <cell r="A57" t="str">
            <v>Lilo of 220kv DC Ara-Pusauli at Dumraon TL Line-1</v>
          </cell>
          <cell r="B57">
            <v>17</v>
          </cell>
          <cell r="C57" t="str">
            <v>9/0</v>
          </cell>
          <cell r="D57" t="str">
            <v>DC+0</v>
          </cell>
          <cell r="E57" t="str">
            <v>WET</v>
          </cell>
          <cell r="F57" t="str">
            <v>Bhavesh</v>
          </cell>
          <cell r="G57">
            <v>43544</v>
          </cell>
          <cell r="H57">
            <v>43572</v>
          </cell>
          <cell r="I57">
            <v>0</v>
          </cell>
          <cell r="J57" t="str">
            <v>YES</v>
          </cell>
          <cell r="K57">
            <v>0</v>
          </cell>
          <cell r="L57">
            <v>0</v>
          </cell>
          <cell r="M57">
            <v>0</v>
          </cell>
          <cell r="N57">
            <v>0</v>
          </cell>
          <cell r="O57">
            <v>0</v>
          </cell>
          <cell r="P57">
            <v>0</v>
          </cell>
          <cell r="Q57">
            <v>0</v>
          </cell>
          <cell r="R57" t="e">
            <v>#NAME?</v>
          </cell>
          <cell r="S57" t="e">
            <v>#NAME?</v>
          </cell>
          <cell r="T57">
            <v>0</v>
          </cell>
          <cell r="U57">
            <v>0</v>
          </cell>
          <cell r="V57" t="e">
            <v>#NAME?</v>
          </cell>
          <cell r="W57" t="e">
            <v>#NAME?</v>
          </cell>
          <cell r="X57" t="e">
            <v>#NAME?</v>
          </cell>
          <cell r="Y57" t="e">
            <v>#NAME?</v>
          </cell>
          <cell r="Z57" t="e">
            <v>#NAME?</v>
          </cell>
          <cell r="AA57" t="e">
            <v>#NAME?</v>
          </cell>
          <cell r="AB57" t="e">
            <v>#NAME?</v>
          </cell>
          <cell r="AC57" t="e">
            <v>#NAME?</v>
          </cell>
          <cell r="AD57" t="e">
            <v>#NAME?</v>
          </cell>
          <cell r="AE57" t="e">
            <v>#NAME?</v>
          </cell>
          <cell r="AF57">
            <v>259.52</v>
          </cell>
          <cell r="AG57">
            <v>54.08</v>
          </cell>
          <cell r="AH57">
            <v>8.26</v>
          </cell>
          <cell r="AI57">
            <v>321.85999999999996</v>
          </cell>
          <cell r="AJ57" t="e">
            <v>#NAME?</v>
          </cell>
          <cell r="AK57" t="e">
            <v>#NAME?</v>
          </cell>
          <cell r="AL57" t="e">
            <v>#NAME?</v>
          </cell>
          <cell r="AM57" t="e">
            <v>#NAME?</v>
          </cell>
          <cell r="AN57" t="e">
            <v>#NAME?</v>
          </cell>
          <cell r="AO57" t="e">
            <v>#NAME?</v>
          </cell>
          <cell r="AP57" t="e">
            <v>#NAME?</v>
          </cell>
          <cell r="AQ57">
            <v>0</v>
          </cell>
          <cell r="AR57">
            <v>0</v>
          </cell>
          <cell r="AS57">
            <v>0</v>
          </cell>
          <cell r="AT57">
            <v>0</v>
          </cell>
        </row>
        <row r="58">
          <cell r="A58" t="str">
            <v>132KV DC Dumraon-Buxar TL Line</v>
          </cell>
          <cell r="B58">
            <v>96</v>
          </cell>
          <cell r="C58" t="str">
            <v>30/0</v>
          </cell>
          <cell r="D58" t="str">
            <v>DR+3</v>
          </cell>
          <cell r="E58" t="str">
            <v>WET</v>
          </cell>
          <cell r="F58" t="str">
            <v>Md Rajik</v>
          </cell>
          <cell r="G58">
            <v>43528</v>
          </cell>
          <cell r="H58">
            <v>43556</v>
          </cell>
          <cell r="I58">
            <v>43552</v>
          </cell>
          <cell r="J58">
            <v>43540</v>
          </cell>
          <cell r="K58">
            <v>0</v>
          </cell>
          <cell r="L58">
            <v>0</v>
          </cell>
          <cell r="M58">
            <v>0</v>
          </cell>
          <cell r="N58">
            <v>0</v>
          </cell>
          <cell r="O58">
            <v>0</v>
          </cell>
          <cell r="P58">
            <v>0</v>
          </cell>
          <cell r="Q58">
            <v>0</v>
          </cell>
          <cell r="R58" t="e">
            <v>#NAME?</v>
          </cell>
          <cell r="S58" t="e">
            <v>#NAME?</v>
          </cell>
          <cell r="T58">
            <v>0</v>
          </cell>
          <cell r="U58">
            <v>0</v>
          </cell>
          <cell r="V58" t="e">
            <v>#NAME?</v>
          </cell>
          <cell r="W58" t="e">
            <v>#NAME?</v>
          </cell>
          <cell r="X58" t="e">
            <v>#NAME?</v>
          </cell>
          <cell r="Y58" t="e">
            <v>#NAME?</v>
          </cell>
          <cell r="Z58" t="e">
            <v>#NAME?</v>
          </cell>
          <cell r="AA58" t="e">
            <v>#NAME?</v>
          </cell>
          <cell r="AB58" t="e">
            <v>#NAME?</v>
          </cell>
          <cell r="AC58" t="e">
            <v>#NAME?</v>
          </cell>
          <cell r="AD58" t="e">
            <v>#NAME?</v>
          </cell>
          <cell r="AE58" t="e">
            <v>#NAME?</v>
          </cell>
          <cell r="AF58">
            <v>249.32</v>
          </cell>
          <cell r="AG58">
            <v>32.799999999999997</v>
          </cell>
          <cell r="AH58">
            <v>8</v>
          </cell>
          <cell r="AI58">
            <v>290.12</v>
          </cell>
          <cell r="AJ58" t="e">
            <v>#NAME?</v>
          </cell>
          <cell r="AK58" t="e">
            <v>#NAME?</v>
          </cell>
          <cell r="AL58" t="e">
            <v>#NAME?</v>
          </cell>
          <cell r="AM58" t="e">
            <v>#NAME?</v>
          </cell>
          <cell r="AN58" t="e">
            <v>#NAME?</v>
          </cell>
          <cell r="AO58" t="e">
            <v>#NAME?</v>
          </cell>
          <cell r="AP58" t="e">
            <v>#NAME?</v>
          </cell>
          <cell r="AQ58">
            <v>0</v>
          </cell>
          <cell r="AR58">
            <v>0</v>
          </cell>
          <cell r="AS58">
            <v>0</v>
          </cell>
          <cell r="AT58">
            <v>0</v>
          </cell>
        </row>
        <row r="59">
          <cell r="A59" t="str">
            <v>132KV DC Dumraon-Dumraon TL Line</v>
          </cell>
          <cell r="B59">
            <v>53</v>
          </cell>
          <cell r="C59" t="str">
            <v>16/0</v>
          </cell>
          <cell r="D59" t="str">
            <v>DD+0</v>
          </cell>
          <cell r="E59" t="str">
            <v>WET</v>
          </cell>
          <cell r="F59" t="str">
            <v>Shree Gange</v>
          </cell>
          <cell r="G59">
            <v>43550</v>
          </cell>
          <cell r="H59">
            <v>43578</v>
          </cell>
          <cell r="I59">
            <v>43614</v>
          </cell>
          <cell r="J59">
            <v>43552</v>
          </cell>
          <cell r="K59">
            <v>0</v>
          </cell>
          <cell r="L59">
            <v>0</v>
          </cell>
          <cell r="M59">
            <v>0</v>
          </cell>
          <cell r="N59">
            <v>0</v>
          </cell>
          <cell r="O59">
            <v>0</v>
          </cell>
          <cell r="P59">
            <v>0</v>
          </cell>
          <cell r="Q59">
            <v>0</v>
          </cell>
          <cell r="R59" t="e">
            <v>#NAME?</v>
          </cell>
          <cell r="S59" t="e">
            <v>#NAME?</v>
          </cell>
          <cell r="T59">
            <v>0</v>
          </cell>
          <cell r="U59">
            <v>0</v>
          </cell>
          <cell r="V59" t="e">
            <v>#NAME?</v>
          </cell>
          <cell r="W59" t="e">
            <v>#NAME?</v>
          </cell>
          <cell r="X59" t="e">
            <v>#NAME?</v>
          </cell>
          <cell r="Y59" t="e">
            <v>#NAME?</v>
          </cell>
          <cell r="Z59" t="e">
            <v>#NAME?</v>
          </cell>
          <cell r="AA59" t="e">
            <v>#NAME?</v>
          </cell>
          <cell r="AB59" t="e">
            <v>#NAME?</v>
          </cell>
          <cell r="AC59" t="e">
            <v>#NAME?</v>
          </cell>
          <cell r="AD59" t="e">
            <v>#NAME?</v>
          </cell>
          <cell r="AE59" t="e">
            <v>#NAME?</v>
          </cell>
          <cell r="AF59">
            <v>396.56</v>
          </cell>
          <cell r="AG59">
            <v>0</v>
          </cell>
          <cell r="AH59">
            <v>8.26</v>
          </cell>
          <cell r="AI59">
            <v>404.82</v>
          </cell>
          <cell r="AJ59" t="e">
            <v>#NAME?</v>
          </cell>
          <cell r="AK59" t="e">
            <v>#NAME?</v>
          </cell>
          <cell r="AL59" t="e">
            <v>#NAME?</v>
          </cell>
          <cell r="AM59" t="e">
            <v>#NAME?</v>
          </cell>
          <cell r="AN59" t="e">
            <v>#NAME?</v>
          </cell>
          <cell r="AO59" t="e">
            <v>#NAME?</v>
          </cell>
          <cell r="AP59" t="e">
            <v>#NAME?</v>
          </cell>
          <cell r="AQ59">
            <v>0</v>
          </cell>
          <cell r="AR59">
            <v>0</v>
          </cell>
          <cell r="AS59">
            <v>0</v>
          </cell>
          <cell r="AT59">
            <v>0</v>
          </cell>
        </row>
        <row r="60">
          <cell r="A60" t="str">
            <v>132KV DC Dumraon-Dumraon TL Line</v>
          </cell>
          <cell r="B60">
            <v>52</v>
          </cell>
          <cell r="C60" t="str">
            <v>11/0</v>
          </cell>
          <cell r="D60" t="str">
            <v>DC+0</v>
          </cell>
          <cell r="E60" t="str">
            <v>WET</v>
          </cell>
          <cell r="F60" t="str">
            <v>Chandan Yadav</v>
          </cell>
          <cell r="G60">
            <v>43549</v>
          </cell>
          <cell r="H60">
            <v>43577</v>
          </cell>
          <cell r="I60">
            <v>43614</v>
          </cell>
          <cell r="J60">
            <v>43552</v>
          </cell>
          <cell r="K60">
            <v>0</v>
          </cell>
          <cell r="L60">
            <v>0</v>
          </cell>
          <cell r="M60">
            <v>0</v>
          </cell>
          <cell r="N60">
            <v>0</v>
          </cell>
          <cell r="O60">
            <v>0</v>
          </cell>
          <cell r="P60">
            <v>0</v>
          </cell>
          <cell r="Q60">
            <v>0</v>
          </cell>
          <cell r="R60" t="e">
            <v>#NAME?</v>
          </cell>
          <cell r="S60" t="e">
            <v>#NAME?</v>
          </cell>
          <cell r="T60">
            <v>0</v>
          </cell>
          <cell r="U60">
            <v>0</v>
          </cell>
          <cell r="V60" t="e">
            <v>#NAME?</v>
          </cell>
          <cell r="W60" t="e">
            <v>#NAME?</v>
          </cell>
          <cell r="X60" t="e">
            <v>#NAME?</v>
          </cell>
          <cell r="Y60" t="e">
            <v>#NAME?</v>
          </cell>
          <cell r="Z60" t="e">
            <v>#NAME?</v>
          </cell>
          <cell r="AA60" t="e">
            <v>#NAME?</v>
          </cell>
          <cell r="AB60" t="e">
            <v>#NAME?</v>
          </cell>
          <cell r="AC60" t="e">
            <v>#NAME?</v>
          </cell>
          <cell r="AD60" t="e">
            <v>#NAME?</v>
          </cell>
          <cell r="AE60" t="e">
            <v>#NAME?</v>
          </cell>
          <cell r="AF60">
            <v>259.52</v>
          </cell>
          <cell r="AG60">
            <v>54.08</v>
          </cell>
          <cell r="AH60">
            <v>8.26</v>
          </cell>
          <cell r="AI60">
            <v>321.85999999999996</v>
          </cell>
          <cell r="AJ60" t="e">
            <v>#NAME?</v>
          </cell>
          <cell r="AK60" t="e">
            <v>#NAME?</v>
          </cell>
          <cell r="AL60" t="e">
            <v>#NAME?</v>
          </cell>
          <cell r="AM60" t="e">
            <v>#NAME?</v>
          </cell>
          <cell r="AN60" t="e">
            <v>#NAME?</v>
          </cell>
          <cell r="AO60" t="e">
            <v>#NAME?</v>
          </cell>
          <cell r="AP60" t="e">
            <v>#NAME?</v>
          </cell>
          <cell r="AQ60">
            <v>0</v>
          </cell>
          <cell r="AR60">
            <v>0</v>
          </cell>
          <cell r="AS60">
            <v>0</v>
          </cell>
          <cell r="AT60">
            <v>0</v>
          </cell>
        </row>
        <row r="61">
          <cell r="A61" t="str">
            <v>132KV DC Dumraon-Buxar TL Line</v>
          </cell>
          <cell r="B61">
            <v>94</v>
          </cell>
          <cell r="C61" t="str">
            <v>23/1</v>
          </cell>
          <cell r="D61" t="str">
            <v>DP+3</v>
          </cell>
          <cell r="E61" t="str">
            <v>WET</v>
          </cell>
          <cell r="F61" t="str">
            <v>Pralhad Construction</v>
          </cell>
          <cell r="G61">
            <v>43527</v>
          </cell>
          <cell r="H61">
            <v>43555</v>
          </cell>
          <cell r="I61">
            <v>43613</v>
          </cell>
          <cell r="J61">
            <v>43582</v>
          </cell>
          <cell r="K61">
            <v>0</v>
          </cell>
          <cell r="L61">
            <v>0</v>
          </cell>
          <cell r="M61">
            <v>0</v>
          </cell>
          <cell r="N61">
            <v>0</v>
          </cell>
          <cell r="O61">
            <v>0</v>
          </cell>
          <cell r="P61">
            <v>0</v>
          </cell>
          <cell r="Q61">
            <v>0</v>
          </cell>
          <cell r="R61" t="e">
            <v>#NAME?</v>
          </cell>
          <cell r="S61" t="e">
            <v>#NAME?</v>
          </cell>
          <cell r="T61">
            <v>0</v>
          </cell>
          <cell r="U61">
            <v>0</v>
          </cell>
          <cell r="V61" t="e">
            <v>#NAME?</v>
          </cell>
          <cell r="W61" t="e">
            <v>#NAME?</v>
          </cell>
          <cell r="X61" t="e">
            <v>#NAME?</v>
          </cell>
          <cell r="Y61" t="e">
            <v>#NAME?</v>
          </cell>
          <cell r="Z61" t="e">
            <v>#NAME?</v>
          </cell>
          <cell r="AA61" t="e">
            <v>#NAME?</v>
          </cell>
          <cell r="AB61" t="e">
            <v>#NAME?</v>
          </cell>
          <cell r="AC61" t="e">
            <v>#NAME?</v>
          </cell>
          <cell r="AD61" t="e">
            <v>#NAME?</v>
          </cell>
          <cell r="AE61" t="e">
            <v>#NAME?</v>
          </cell>
          <cell r="AF61">
            <v>122.56</v>
          </cell>
          <cell r="AG61">
            <v>17.68</v>
          </cell>
          <cell r="AH61">
            <v>6.51</v>
          </cell>
          <cell r="AI61">
            <v>146.75</v>
          </cell>
          <cell r="AJ61" t="e">
            <v>#NAME?</v>
          </cell>
          <cell r="AK61" t="e">
            <v>#NAME?</v>
          </cell>
          <cell r="AL61" t="e">
            <v>#NAME?</v>
          </cell>
          <cell r="AM61" t="e">
            <v>#NAME?</v>
          </cell>
          <cell r="AN61" t="e">
            <v>#NAME?</v>
          </cell>
          <cell r="AO61" t="e">
            <v>#NAME?</v>
          </cell>
          <cell r="AP61" t="e">
            <v>#NAME?</v>
          </cell>
          <cell r="AQ61">
            <v>0</v>
          </cell>
          <cell r="AR61">
            <v>0</v>
          </cell>
          <cell r="AS61">
            <v>0</v>
          </cell>
          <cell r="AT61">
            <v>0</v>
          </cell>
        </row>
        <row r="62">
          <cell r="A62" t="str">
            <v>132KV DC Dumraon-Buxar TL Line</v>
          </cell>
          <cell r="B62">
            <v>95</v>
          </cell>
          <cell r="C62" t="str">
            <v>7/0</v>
          </cell>
          <cell r="D62" t="str">
            <v>DQ+0</v>
          </cell>
          <cell r="E62" t="str">
            <v>WET</v>
          </cell>
          <cell r="F62" t="str">
            <v>Shree Gange</v>
          </cell>
          <cell r="G62">
            <v>43527</v>
          </cell>
          <cell r="H62">
            <v>43555</v>
          </cell>
          <cell r="I62">
            <v>43552</v>
          </cell>
          <cell r="J62" t="str">
            <v>YES</v>
          </cell>
          <cell r="K62">
            <v>0</v>
          </cell>
          <cell r="L62">
            <v>0</v>
          </cell>
          <cell r="M62">
            <v>0</v>
          </cell>
          <cell r="N62">
            <v>0</v>
          </cell>
          <cell r="O62">
            <v>0</v>
          </cell>
          <cell r="P62">
            <v>0</v>
          </cell>
          <cell r="Q62">
            <v>0</v>
          </cell>
          <cell r="R62" t="e">
            <v>#NAME?</v>
          </cell>
          <cell r="S62" t="e">
            <v>#NAME?</v>
          </cell>
          <cell r="T62">
            <v>0</v>
          </cell>
          <cell r="U62">
            <v>0</v>
          </cell>
          <cell r="V62" t="e">
            <v>#NAME?</v>
          </cell>
          <cell r="W62" t="e">
            <v>#NAME?</v>
          </cell>
          <cell r="X62" t="e">
            <v>#NAME?</v>
          </cell>
          <cell r="Y62" t="e">
            <v>#NAME?</v>
          </cell>
          <cell r="Z62" t="e">
            <v>#NAME?</v>
          </cell>
          <cell r="AA62" t="e">
            <v>#NAME?</v>
          </cell>
          <cell r="AB62" t="e">
            <v>#NAME?</v>
          </cell>
          <cell r="AC62" t="e">
            <v>#NAME?</v>
          </cell>
          <cell r="AD62" t="e">
            <v>#NAME?</v>
          </cell>
          <cell r="AE62" t="e">
            <v>#NAME?</v>
          </cell>
          <cell r="AF62">
            <v>221.28</v>
          </cell>
          <cell r="AG62">
            <v>29.52</v>
          </cell>
          <cell r="AH62">
            <v>8</v>
          </cell>
          <cell r="AI62">
            <v>258.8</v>
          </cell>
          <cell r="AJ62" t="e">
            <v>#NAME?</v>
          </cell>
          <cell r="AK62" t="e">
            <v>#NAME?</v>
          </cell>
          <cell r="AL62" t="e">
            <v>#NAME?</v>
          </cell>
          <cell r="AM62" t="e">
            <v>#NAME?</v>
          </cell>
          <cell r="AN62" t="e">
            <v>#NAME?</v>
          </cell>
          <cell r="AO62" t="e">
            <v>#NAME?</v>
          </cell>
          <cell r="AP62" t="e">
            <v>#NAME?</v>
          </cell>
          <cell r="AQ62">
            <v>0</v>
          </cell>
          <cell r="AR62">
            <v>0</v>
          </cell>
          <cell r="AS62">
            <v>0</v>
          </cell>
          <cell r="AT62">
            <v>0</v>
          </cell>
        </row>
        <row r="63">
          <cell r="A63" t="str">
            <v>220KV DC Naubatpur-BhusaulaTL Line</v>
          </cell>
          <cell r="B63">
            <v>36</v>
          </cell>
          <cell r="C63" t="str">
            <v>5/0</v>
          </cell>
          <cell r="D63" t="str">
            <v>DD+18</v>
          </cell>
          <cell r="E63" t="str">
            <v>WET</v>
          </cell>
          <cell r="F63" t="str">
            <v>Lalan Mehta</v>
          </cell>
          <cell r="G63">
            <v>43526</v>
          </cell>
          <cell r="H63">
            <v>43554</v>
          </cell>
          <cell r="I63">
            <v>43552</v>
          </cell>
          <cell r="J63">
            <v>43551</v>
          </cell>
          <cell r="K63">
            <v>0</v>
          </cell>
          <cell r="L63">
            <v>0</v>
          </cell>
          <cell r="M63">
            <v>0</v>
          </cell>
          <cell r="N63">
            <v>0</v>
          </cell>
          <cell r="O63">
            <v>0</v>
          </cell>
          <cell r="P63">
            <v>0</v>
          </cell>
          <cell r="Q63">
            <v>0</v>
          </cell>
          <cell r="R63" t="e">
            <v>#NAME?</v>
          </cell>
          <cell r="S63" t="e">
            <v>#NAME?</v>
          </cell>
          <cell r="T63">
            <v>0</v>
          </cell>
          <cell r="U63">
            <v>0</v>
          </cell>
          <cell r="V63" t="e">
            <v>#NAME?</v>
          </cell>
          <cell r="W63" t="e">
            <v>#NAME?</v>
          </cell>
          <cell r="X63" t="e">
            <v>#NAME?</v>
          </cell>
          <cell r="Y63" t="e">
            <v>#NAME?</v>
          </cell>
          <cell r="Z63" t="e">
            <v>#NAME?</v>
          </cell>
          <cell r="AA63" t="e">
            <v>#NAME?</v>
          </cell>
          <cell r="AB63" t="e">
            <v>#NAME?</v>
          </cell>
          <cell r="AC63" t="e">
            <v>#NAME?</v>
          </cell>
          <cell r="AD63" t="e">
            <v>#NAME?</v>
          </cell>
          <cell r="AE63" t="e">
            <v>#NAME?</v>
          </cell>
          <cell r="AF63">
            <v>462.57</v>
          </cell>
          <cell r="AG63">
            <v>0</v>
          </cell>
          <cell r="AH63">
            <v>8.52</v>
          </cell>
          <cell r="AI63">
            <v>471.09</v>
          </cell>
          <cell r="AJ63" t="e">
            <v>#NAME?</v>
          </cell>
          <cell r="AK63" t="e">
            <v>#NAME?</v>
          </cell>
          <cell r="AL63" t="e">
            <v>#NAME?</v>
          </cell>
          <cell r="AM63" t="e">
            <v>#NAME?</v>
          </cell>
          <cell r="AN63" t="e">
            <v>#NAME?</v>
          </cell>
          <cell r="AO63" t="e">
            <v>#NAME?</v>
          </cell>
          <cell r="AP63" t="e">
            <v>#NAME?</v>
          </cell>
          <cell r="AQ63">
            <v>0</v>
          </cell>
          <cell r="AR63">
            <v>0</v>
          </cell>
          <cell r="AS63">
            <v>0</v>
          </cell>
          <cell r="AT63">
            <v>0</v>
          </cell>
        </row>
        <row r="64">
          <cell r="A64" t="str">
            <v>132KV DC Dumraon-Dumraon TL Line</v>
          </cell>
          <cell r="B64">
            <v>51</v>
          </cell>
          <cell r="C64" t="str">
            <v>8/0</v>
          </cell>
          <cell r="D64" t="str">
            <v>DD+3</v>
          </cell>
          <cell r="E64" t="str">
            <v>wet</v>
          </cell>
          <cell r="F64" t="str">
            <v>Kanchan Singh</v>
          </cell>
          <cell r="G64">
            <v>43547</v>
          </cell>
          <cell r="H64">
            <v>43575</v>
          </cell>
          <cell r="I64">
            <v>0</v>
          </cell>
          <cell r="J64">
            <v>43548</v>
          </cell>
          <cell r="K64">
            <v>0</v>
          </cell>
          <cell r="L64">
            <v>0</v>
          </cell>
          <cell r="M64">
            <v>0</v>
          </cell>
          <cell r="N64">
            <v>0</v>
          </cell>
          <cell r="O64">
            <v>0</v>
          </cell>
          <cell r="P64">
            <v>0</v>
          </cell>
          <cell r="Q64">
            <v>0</v>
          </cell>
          <cell r="R64" t="e">
            <v>#NAME?</v>
          </cell>
          <cell r="S64" t="e">
            <v>#NAME?</v>
          </cell>
          <cell r="T64">
            <v>0</v>
          </cell>
          <cell r="U64">
            <v>0</v>
          </cell>
          <cell r="V64" t="e">
            <v>#NAME?</v>
          </cell>
          <cell r="W64" t="e">
            <v>#NAME?</v>
          </cell>
          <cell r="X64" t="e">
            <v>#NAME?</v>
          </cell>
          <cell r="Y64" t="e">
            <v>#NAME?</v>
          </cell>
          <cell r="Z64" t="e">
            <v>#NAME?</v>
          </cell>
          <cell r="AA64" t="e">
            <v>#NAME?</v>
          </cell>
          <cell r="AB64" t="e">
            <v>#NAME?</v>
          </cell>
          <cell r="AC64" t="e">
            <v>#NAME?</v>
          </cell>
          <cell r="AD64" t="e">
            <v>#NAME?</v>
          </cell>
          <cell r="AE64" t="e">
            <v>#NAME?</v>
          </cell>
          <cell r="AF64">
            <v>396.56</v>
          </cell>
          <cell r="AG64">
            <v>0</v>
          </cell>
          <cell r="AH64">
            <v>8.26</v>
          </cell>
          <cell r="AI64">
            <v>404.82</v>
          </cell>
          <cell r="AJ64" t="e">
            <v>#NAME?</v>
          </cell>
          <cell r="AK64" t="e">
            <v>#NAME?</v>
          </cell>
          <cell r="AL64" t="e">
            <v>#NAME?</v>
          </cell>
          <cell r="AM64" t="e">
            <v>#NAME?</v>
          </cell>
          <cell r="AN64" t="e">
            <v>#NAME?</v>
          </cell>
          <cell r="AO64" t="e">
            <v>#NAME?</v>
          </cell>
          <cell r="AP64" t="e">
            <v>#NAME?</v>
          </cell>
          <cell r="AQ64">
            <v>0</v>
          </cell>
          <cell r="AR64">
            <v>0</v>
          </cell>
          <cell r="AS64">
            <v>0</v>
          </cell>
          <cell r="AT64">
            <v>0</v>
          </cell>
        </row>
        <row r="65">
          <cell r="A65" t="str">
            <v>132KV DC Dumraon-Buxar TL Line</v>
          </cell>
          <cell r="B65">
            <v>93</v>
          </cell>
          <cell r="C65" t="str">
            <v>20/0</v>
          </cell>
          <cell r="D65" t="str">
            <v>DR+3</v>
          </cell>
          <cell r="E65" t="str">
            <v>WET</v>
          </cell>
          <cell r="F65" t="str">
            <v>Maa Durga</v>
          </cell>
          <cell r="G65">
            <v>43526</v>
          </cell>
          <cell r="H65">
            <v>43554</v>
          </cell>
          <cell r="I65" t="str">
            <v>FDN Not Close</v>
          </cell>
          <cell r="J65">
            <v>43576</v>
          </cell>
          <cell r="K65">
            <v>0</v>
          </cell>
          <cell r="L65">
            <v>0</v>
          </cell>
          <cell r="M65">
            <v>0</v>
          </cell>
          <cell r="N65">
            <v>0</v>
          </cell>
          <cell r="O65">
            <v>0</v>
          </cell>
          <cell r="P65">
            <v>0</v>
          </cell>
          <cell r="Q65">
            <v>0</v>
          </cell>
          <cell r="R65" t="e">
            <v>#NAME?</v>
          </cell>
          <cell r="S65" t="e">
            <v>#NAME?</v>
          </cell>
          <cell r="T65">
            <v>0</v>
          </cell>
          <cell r="U65">
            <v>0</v>
          </cell>
          <cell r="V65" t="e">
            <v>#NAME?</v>
          </cell>
          <cell r="W65" t="e">
            <v>#NAME?</v>
          </cell>
          <cell r="X65" t="e">
            <v>#NAME?</v>
          </cell>
          <cell r="Y65" t="e">
            <v>#NAME?</v>
          </cell>
          <cell r="Z65" t="e">
            <v>#NAME?</v>
          </cell>
          <cell r="AA65" t="e">
            <v>#NAME?</v>
          </cell>
          <cell r="AB65" t="e">
            <v>#NAME?</v>
          </cell>
          <cell r="AC65" t="e">
            <v>#NAME?</v>
          </cell>
          <cell r="AD65" t="e">
            <v>#NAME?</v>
          </cell>
          <cell r="AE65" t="e">
            <v>#NAME?</v>
          </cell>
          <cell r="AF65">
            <v>249.32</v>
          </cell>
          <cell r="AG65">
            <v>32.799999999999997</v>
          </cell>
          <cell r="AH65">
            <v>8</v>
          </cell>
          <cell r="AI65">
            <v>290.12</v>
          </cell>
          <cell r="AJ65" t="e">
            <v>#NAME?</v>
          </cell>
          <cell r="AK65" t="e">
            <v>#NAME?</v>
          </cell>
          <cell r="AL65" t="e">
            <v>#NAME?</v>
          </cell>
          <cell r="AM65" t="e">
            <v>#NAME?</v>
          </cell>
          <cell r="AN65" t="e">
            <v>#NAME?</v>
          </cell>
          <cell r="AO65" t="e">
            <v>#NAME?</v>
          </cell>
          <cell r="AP65" t="e">
            <v>#NAME?</v>
          </cell>
          <cell r="AQ65">
            <v>0</v>
          </cell>
          <cell r="AR65">
            <v>0</v>
          </cell>
          <cell r="AS65">
            <v>0</v>
          </cell>
          <cell r="AT65">
            <v>0</v>
          </cell>
        </row>
        <row r="66">
          <cell r="A66" t="str">
            <v>132KV DC Gaya-Jehanabad TL Line</v>
          </cell>
          <cell r="B66">
            <v>87</v>
          </cell>
          <cell r="C66" t="str">
            <v>2/0</v>
          </cell>
          <cell r="D66" t="str">
            <v>DD+0</v>
          </cell>
          <cell r="E66" t="str">
            <v>WET</v>
          </cell>
          <cell r="F66" t="str">
            <v>Deepak Kumar</v>
          </cell>
          <cell r="G66">
            <v>43526</v>
          </cell>
          <cell r="H66">
            <v>43554</v>
          </cell>
          <cell r="I66">
            <v>43540</v>
          </cell>
          <cell r="J66" t="str">
            <v>YES</v>
          </cell>
          <cell r="K66">
            <v>0</v>
          </cell>
          <cell r="L66">
            <v>0</v>
          </cell>
          <cell r="M66">
            <v>0</v>
          </cell>
          <cell r="N66">
            <v>0</v>
          </cell>
          <cell r="O66">
            <v>0</v>
          </cell>
          <cell r="P66">
            <v>0</v>
          </cell>
          <cell r="Q66">
            <v>0</v>
          </cell>
          <cell r="R66" t="e">
            <v>#NAME?</v>
          </cell>
          <cell r="S66" t="e">
            <v>#NAME?</v>
          </cell>
          <cell r="T66">
            <v>0</v>
          </cell>
          <cell r="U66">
            <v>0</v>
          </cell>
          <cell r="V66" t="e">
            <v>#NAME?</v>
          </cell>
          <cell r="W66" t="e">
            <v>#NAME?</v>
          </cell>
          <cell r="X66" t="e">
            <v>#NAME?</v>
          </cell>
          <cell r="Y66" t="e">
            <v>#NAME?</v>
          </cell>
          <cell r="Z66" t="e">
            <v>#NAME?</v>
          </cell>
          <cell r="AA66" t="e">
            <v>#NAME?</v>
          </cell>
          <cell r="AB66" t="e">
            <v>#NAME?</v>
          </cell>
          <cell r="AC66" t="e">
            <v>#NAME?</v>
          </cell>
          <cell r="AD66" t="e">
            <v>#NAME?</v>
          </cell>
          <cell r="AE66" t="e">
            <v>#NAME?</v>
          </cell>
          <cell r="AF66">
            <v>396.56</v>
          </cell>
          <cell r="AG66">
            <v>0</v>
          </cell>
          <cell r="AH66">
            <v>8.26</v>
          </cell>
          <cell r="AI66">
            <v>404.82</v>
          </cell>
          <cell r="AJ66" t="e">
            <v>#NAME?</v>
          </cell>
          <cell r="AK66" t="e">
            <v>#NAME?</v>
          </cell>
          <cell r="AL66" t="e">
            <v>#NAME?</v>
          </cell>
          <cell r="AM66" t="e">
            <v>#NAME?</v>
          </cell>
          <cell r="AN66" t="e">
            <v>#NAME?</v>
          </cell>
          <cell r="AO66" t="e">
            <v>#NAME?</v>
          </cell>
          <cell r="AP66" t="e">
            <v>#NAME?</v>
          </cell>
          <cell r="AQ66">
            <v>0</v>
          </cell>
          <cell r="AR66">
            <v>0</v>
          </cell>
          <cell r="AS66">
            <v>0</v>
          </cell>
          <cell r="AT66">
            <v>0</v>
          </cell>
        </row>
        <row r="67">
          <cell r="A67" t="str">
            <v>220KV DC Naubatpur-BhusaulaTL Line</v>
          </cell>
          <cell r="B67">
            <v>35</v>
          </cell>
          <cell r="C67" t="str">
            <v>12/0</v>
          </cell>
          <cell r="D67" t="str">
            <v>DD+9</v>
          </cell>
          <cell r="E67" t="str">
            <v>WET</v>
          </cell>
          <cell r="F67" t="str">
            <v>Veena Construction</v>
          </cell>
          <cell r="G67">
            <v>43525</v>
          </cell>
          <cell r="H67">
            <v>43553</v>
          </cell>
          <cell r="I67">
            <v>43573</v>
          </cell>
          <cell r="J67">
            <v>43551</v>
          </cell>
          <cell r="K67">
            <v>0</v>
          </cell>
          <cell r="L67">
            <v>0</v>
          </cell>
          <cell r="M67">
            <v>0</v>
          </cell>
          <cell r="N67">
            <v>0</v>
          </cell>
          <cell r="O67">
            <v>0</v>
          </cell>
          <cell r="P67">
            <v>0</v>
          </cell>
          <cell r="Q67">
            <v>0</v>
          </cell>
          <cell r="R67" t="e">
            <v>#NAME?</v>
          </cell>
          <cell r="S67" t="e">
            <v>#NAME?</v>
          </cell>
          <cell r="T67">
            <v>0</v>
          </cell>
          <cell r="U67">
            <v>0</v>
          </cell>
          <cell r="V67" t="e">
            <v>#NAME?</v>
          </cell>
          <cell r="W67" t="e">
            <v>#NAME?</v>
          </cell>
          <cell r="X67" t="e">
            <v>#NAME?</v>
          </cell>
          <cell r="Y67" t="e">
            <v>#NAME?</v>
          </cell>
          <cell r="Z67" t="e">
            <v>#NAME?</v>
          </cell>
          <cell r="AA67" t="e">
            <v>#NAME?</v>
          </cell>
          <cell r="AB67" t="e">
            <v>#NAME?</v>
          </cell>
          <cell r="AC67" t="e">
            <v>#NAME?</v>
          </cell>
          <cell r="AD67" t="e">
            <v>#NAME?</v>
          </cell>
          <cell r="AE67" t="e">
            <v>#NAME?</v>
          </cell>
          <cell r="AF67">
            <v>462.57</v>
          </cell>
          <cell r="AG67">
            <v>0</v>
          </cell>
          <cell r="AH67">
            <v>8.52</v>
          </cell>
          <cell r="AI67">
            <v>471.09</v>
          </cell>
          <cell r="AJ67" t="e">
            <v>#NAME?</v>
          </cell>
          <cell r="AK67" t="e">
            <v>#NAME?</v>
          </cell>
          <cell r="AL67" t="e">
            <v>#NAME?</v>
          </cell>
          <cell r="AM67" t="e">
            <v>#NAME?</v>
          </cell>
          <cell r="AN67" t="e">
            <v>#NAME?</v>
          </cell>
          <cell r="AO67" t="e">
            <v>#NAME?</v>
          </cell>
          <cell r="AP67" t="e">
            <v>#NAME?</v>
          </cell>
          <cell r="AQ67">
            <v>0</v>
          </cell>
          <cell r="AR67">
            <v>0</v>
          </cell>
          <cell r="AS67">
            <v>0</v>
          </cell>
          <cell r="AT67">
            <v>0</v>
          </cell>
        </row>
        <row r="68">
          <cell r="A68" t="str">
            <v>132KV DC Dumraon-Dumraon TL Line</v>
          </cell>
          <cell r="B68">
            <v>50</v>
          </cell>
          <cell r="C68" t="str">
            <v>15/0</v>
          </cell>
          <cell r="D68" t="str">
            <v>DD+0</v>
          </cell>
          <cell r="E68" t="str">
            <v>WET</v>
          </cell>
          <cell r="F68" t="str">
            <v>Md Rajik</v>
          </cell>
          <cell r="G68">
            <v>43544</v>
          </cell>
          <cell r="H68">
            <v>43572</v>
          </cell>
          <cell r="I68">
            <v>0</v>
          </cell>
          <cell r="J68">
            <v>43547</v>
          </cell>
          <cell r="K68">
            <v>0</v>
          </cell>
          <cell r="L68">
            <v>0</v>
          </cell>
          <cell r="M68">
            <v>0</v>
          </cell>
          <cell r="N68">
            <v>0</v>
          </cell>
          <cell r="O68">
            <v>0</v>
          </cell>
          <cell r="P68">
            <v>0</v>
          </cell>
          <cell r="Q68">
            <v>0</v>
          </cell>
          <cell r="R68" t="e">
            <v>#NAME?</v>
          </cell>
          <cell r="S68" t="e">
            <v>#NAME?</v>
          </cell>
          <cell r="T68">
            <v>0</v>
          </cell>
          <cell r="U68">
            <v>0</v>
          </cell>
          <cell r="V68" t="e">
            <v>#NAME?</v>
          </cell>
          <cell r="W68" t="e">
            <v>#NAME?</v>
          </cell>
          <cell r="X68" t="e">
            <v>#NAME?</v>
          </cell>
          <cell r="Y68" t="e">
            <v>#NAME?</v>
          </cell>
          <cell r="Z68" t="e">
            <v>#NAME?</v>
          </cell>
          <cell r="AA68" t="e">
            <v>#NAME?</v>
          </cell>
          <cell r="AB68" t="e">
            <v>#NAME?</v>
          </cell>
          <cell r="AC68" t="e">
            <v>#NAME?</v>
          </cell>
          <cell r="AD68" t="e">
            <v>#NAME?</v>
          </cell>
          <cell r="AE68" t="e">
            <v>#NAME?</v>
          </cell>
          <cell r="AF68">
            <v>396.56</v>
          </cell>
          <cell r="AG68">
            <v>0</v>
          </cell>
          <cell r="AH68">
            <v>8.26</v>
          </cell>
          <cell r="AI68">
            <v>404.82</v>
          </cell>
          <cell r="AJ68" t="e">
            <v>#NAME?</v>
          </cell>
          <cell r="AK68" t="e">
            <v>#NAME?</v>
          </cell>
          <cell r="AL68" t="e">
            <v>#NAME?</v>
          </cell>
          <cell r="AM68" t="e">
            <v>#NAME?</v>
          </cell>
          <cell r="AN68" t="e">
            <v>#NAME?</v>
          </cell>
          <cell r="AO68" t="e">
            <v>#NAME?</v>
          </cell>
          <cell r="AP68" t="e">
            <v>#NAME?</v>
          </cell>
          <cell r="AQ68">
            <v>0</v>
          </cell>
          <cell r="AR68">
            <v>0</v>
          </cell>
          <cell r="AS68">
            <v>0</v>
          </cell>
          <cell r="AT68">
            <v>0</v>
          </cell>
        </row>
        <row r="69">
          <cell r="A69" t="str">
            <v>132KV DC Dumraon-Buxar TL Line</v>
          </cell>
          <cell r="B69">
            <v>91</v>
          </cell>
          <cell r="C69" t="str">
            <v>23/0</v>
          </cell>
          <cell r="D69" t="str">
            <v>DR+0</v>
          </cell>
          <cell r="E69" t="str">
            <v>WET</v>
          </cell>
          <cell r="F69" t="str">
            <v>Pralhad Construction</v>
          </cell>
          <cell r="G69">
            <v>43525</v>
          </cell>
          <cell r="H69">
            <v>43553</v>
          </cell>
          <cell r="I69">
            <v>43613</v>
          </cell>
          <cell r="J69">
            <v>43582</v>
          </cell>
          <cell r="K69">
            <v>0</v>
          </cell>
          <cell r="L69">
            <v>0</v>
          </cell>
          <cell r="M69">
            <v>0</v>
          </cell>
          <cell r="N69">
            <v>0</v>
          </cell>
          <cell r="O69">
            <v>0</v>
          </cell>
          <cell r="P69">
            <v>0</v>
          </cell>
          <cell r="Q69">
            <v>0</v>
          </cell>
          <cell r="R69" t="e">
            <v>#NAME?</v>
          </cell>
          <cell r="S69" t="e">
            <v>#NAME?</v>
          </cell>
          <cell r="T69">
            <v>0</v>
          </cell>
          <cell r="U69">
            <v>0</v>
          </cell>
          <cell r="V69" t="e">
            <v>#NAME?</v>
          </cell>
          <cell r="W69" t="e">
            <v>#NAME?</v>
          </cell>
          <cell r="X69" t="e">
            <v>#NAME?</v>
          </cell>
          <cell r="Y69" t="e">
            <v>#NAME?</v>
          </cell>
          <cell r="Z69" t="e">
            <v>#NAME?</v>
          </cell>
          <cell r="AA69" t="e">
            <v>#NAME?</v>
          </cell>
          <cell r="AB69" t="e">
            <v>#NAME?</v>
          </cell>
          <cell r="AC69" t="e">
            <v>#NAME?</v>
          </cell>
          <cell r="AD69" t="e">
            <v>#NAME?</v>
          </cell>
          <cell r="AE69" t="e">
            <v>#NAME?</v>
          </cell>
          <cell r="AF69">
            <v>249.32</v>
          </cell>
          <cell r="AG69">
            <v>32.799999999999997</v>
          </cell>
          <cell r="AH69">
            <v>8</v>
          </cell>
          <cell r="AI69">
            <v>290.12</v>
          </cell>
          <cell r="AJ69" t="e">
            <v>#NAME?</v>
          </cell>
          <cell r="AK69" t="e">
            <v>#NAME?</v>
          </cell>
          <cell r="AL69" t="e">
            <v>#NAME?</v>
          </cell>
          <cell r="AM69" t="e">
            <v>#NAME?</v>
          </cell>
          <cell r="AN69" t="e">
            <v>#NAME?</v>
          </cell>
          <cell r="AO69" t="e">
            <v>#NAME?</v>
          </cell>
          <cell r="AP69" t="e">
            <v>#NAME?</v>
          </cell>
          <cell r="AQ69">
            <v>0</v>
          </cell>
          <cell r="AR69">
            <v>0</v>
          </cell>
          <cell r="AS69">
            <v>0</v>
          </cell>
          <cell r="AT69">
            <v>0</v>
          </cell>
        </row>
        <row r="70">
          <cell r="A70" t="str">
            <v>132KV DC Dumraon-Buxar TL Line</v>
          </cell>
          <cell r="B70">
            <v>92</v>
          </cell>
          <cell r="C70" t="str">
            <v>29/0</v>
          </cell>
          <cell r="D70" t="str">
            <v>DR+0</v>
          </cell>
          <cell r="E70" t="str">
            <v>WET</v>
          </cell>
          <cell r="F70" t="str">
            <v>Iftekhar</v>
          </cell>
          <cell r="G70">
            <v>43525</v>
          </cell>
          <cell r="H70">
            <v>43553</v>
          </cell>
          <cell r="I70" t="str">
            <v>yes</v>
          </cell>
          <cell r="J70" t="str">
            <v>YES</v>
          </cell>
          <cell r="K70">
            <v>0</v>
          </cell>
          <cell r="L70">
            <v>0</v>
          </cell>
          <cell r="M70">
            <v>0</v>
          </cell>
          <cell r="N70">
            <v>0</v>
          </cell>
          <cell r="O70">
            <v>0</v>
          </cell>
          <cell r="P70">
            <v>0</v>
          </cell>
          <cell r="Q70">
            <v>0</v>
          </cell>
          <cell r="R70" t="e">
            <v>#NAME?</v>
          </cell>
          <cell r="S70" t="e">
            <v>#NAME?</v>
          </cell>
          <cell r="T70">
            <v>0</v>
          </cell>
          <cell r="U70">
            <v>0</v>
          </cell>
          <cell r="V70" t="e">
            <v>#NAME?</v>
          </cell>
          <cell r="W70" t="e">
            <v>#NAME?</v>
          </cell>
          <cell r="X70" t="e">
            <v>#NAME?</v>
          </cell>
          <cell r="Y70" t="e">
            <v>#NAME?</v>
          </cell>
          <cell r="Z70" t="e">
            <v>#NAME?</v>
          </cell>
          <cell r="AA70" t="e">
            <v>#NAME?</v>
          </cell>
          <cell r="AB70" t="e">
            <v>#NAME?</v>
          </cell>
          <cell r="AC70" t="e">
            <v>#NAME?</v>
          </cell>
          <cell r="AD70" t="e">
            <v>#NAME?</v>
          </cell>
          <cell r="AE70" t="e">
            <v>#NAME?</v>
          </cell>
          <cell r="AF70">
            <v>249.32</v>
          </cell>
          <cell r="AG70">
            <v>32.799999999999997</v>
          </cell>
          <cell r="AH70">
            <v>8</v>
          </cell>
          <cell r="AI70">
            <v>290.12</v>
          </cell>
          <cell r="AJ70" t="e">
            <v>#NAME?</v>
          </cell>
          <cell r="AK70" t="e">
            <v>#NAME?</v>
          </cell>
          <cell r="AL70" t="e">
            <v>#NAME?</v>
          </cell>
          <cell r="AM70" t="e">
            <v>#NAME?</v>
          </cell>
          <cell r="AN70" t="e">
            <v>#NAME?</v>
          </cell>
          <cell r="AO70" t="e">
            <v>#NAME?</v>
          </cell>
          <cell r="AP70" t="e">
            <v>#NAME?</v>
          </cell>
          <cell r="AQ70">
            <v>0</v>
          </cell>
          <cell r="AR70">
            <v>0</v>
          </cell>
          <cell r="AS70">
            <v>0</v>
          </cell>
          <cell r="AT70">
            <v>0</v>
          </cell>
        </row>
        <row r="71">
          <cell r="A71" t="str">
            <v>132KV DC Dumraon-Dumraon TL Line</v>
          </cell>
          <cell r="B71">
            <v>49</v>
          </cell>
          <cell r="C71" t="str">
            <v>10/0</v>
          </cell>
          <cell r="D71" t="str">
            <v>DD+0</v>
          </cell>
          <cell r="E71" t="str">
            <v>WET</v>
          </cell>
          <cell r="F71" t="str">
            <v>Chandan Yadav</v>
          </cell>
          <cell r="G71">
            <v>43543</v>
          </cell>
          <cell r="H71">
            <v>43571</v>
          </cell>
          <cell r="I71">
            <v>43614</v>
          </cell>
          <cell r="J71">
            <v>43552</v>
          </cell>
          <cell r="K71">
            <v>0</v>
          </cell>
          <cell r="L71">
            <v>0</v>
          </cell>
          <cell r="M71">
            <v>0</v>
          </cell>
          <cell r="N71">
            <v>0</v>
          </cell>
          <cell r="O71">
            <v>0</v>
          </cell>
          <cell r="P71">
            <v>0</v>
          </cell>
          <cell r="Q71">
            <v>0</v>
          </cell>
          <cell r="R71" t="e">
            <v>#NAME?</v>
          </cell>
          <cell r="S71" t="e">
            <v>#NAME?</v>
          </cell>
          <cell r="T71">
            <v>0</v>
          </cell>
          <cell r="U71">
            <v>0</v>
          </cell>
          <cell r="V71" t="e">
            <v>#NAME?</v>
          </cell>
          <cell r="W71" t="e">
            <v>#NAME?</v>
          </cell>
          <cell r="X71" t="e">
            <v>#NAME?</v>
          </cell>
          <cell r="Y71" t="e">
            <v>#NAME?</v>
          </cell>
          <cell r="Z71" t="e">
            <v>#NAME?</v>
          </cell>
          <cell r="AA71" t="e">
            <v>#NAME?</v>
          </cell>
          <cell r="AB71" t="e">
            <v>#NAME?</v>
          </cell>
          <cell r="AC71" t="e">
            <v>#NAME?</v>
          </cell>
          <cell r="AD71" t="e">
            <v>#NAME?</v>
          </cell>
          <cell r="AE71" t="e">
            <v>#NAME?</v>
          </cell>
          <cell r="AF71">
            <v>396.56</v>
          </cell>
          <cell r="AG71">
            <v>0</v>
          </cell>
          <cell r="AH71">
            <v>8.26</v>
          </cell>
          <cell r="AI71">
            <v>404.82</v>
          </cell>
          <cell r="AJ71" t="e">
            <v>#NAME?</v>
          </cell>
          <cell r="AK71" t="e">
            <v>#NAME?</v>
          </cell>
          <cell r="AL71" t="e">
            <v>#NAME?</v>
          </cell>
          <cell r="AM71" t="e">
            <v>#NAME?</v>
          </cell>
          <cell r="AN71" t="e">
            <v>#NAME?</v>
          </cell>
          <cell r="AO71" t="e">
            <v>#NAME?</v>
          </cell>
          <cell r="AP71" t="e">
            <v>#NAME?</v>
          </cell>
          <cell r="AQ71">
            <v>0</v>
          </cell>
          <cell r="AR71">
            <v>0</v>
          </cell>
          <cell r="AS71">
            <v>0</v>
          </cell>
          <cell r="AT71">
            <v>0</v>
          </cell>
        </row>
        <row r="72">
          <cell r="A72" t="str">
            <v>132KV DC Dumraon-Dumraon TL Line</v>
          </cell>
          <cell r="B72">
            <v>47</v>
          </cell>
          <cell r="C72" t="str">
            <v>7/0</v>
          </cell>
          <cell r="D72" t="str">
            <v>DC+3</v>
          </cell>
          <cell r="E72" t="str">
            <v>WET</v>
          </cell>
          <cell r="F72" t="str">
            <v>Kanchan Singh</v>
          </cell>
          <cell r="G72">
            <v>43541</v>
          </cell>
          <cell r="H72">
            <v>43569</v>
          </cell>
          <cell r="I72">
            <v>43576</v>
          </cell>
          <cell r="J72">
            <v>43552</v>
          </cell>
          <cell r="K72">
            <v>0</v>
          </cell>
          <cell r="L72">
            <v>0</v>
          </cell>
          <cell r="M72">
            <v>0</v>
          </cell>
          <cell r="N72">
            <v>0</v>
          </cell>
          <cell r="O72">
            <v>0</v>
          </cell>
          <cell r="P72">
            <v>0</v>
          </cell>
          <cell r="Q72">
            <v>0</v>
          </cell>
          <cell r="R72" t="e">
            <v>#NAME?</v>
          </cell>
          <cell r="S72" t="e">
            <v>#NAME?</v>
          </cell>
          <cell r="T72">
            <v>0</v>
          </cell>
          <cell r="U72">
            <v>0</v>
          </cell>
          <cell r="V72" t="e">
            <v>#NAME?</v>
          </cell>
          <cell r="W72" t="e">
            <v>#NAME?</v>
          </cell>
          <cell r="X72" t="e">
            <v>#NAME?</v>
          </cell>
          <cell r="Y72" t="e">
            <v>#NAME?</v>
          </cell>
          <cell r="Z72" t="e">
            <v>#NAME?</v>
          </cell>
          <cell r="AA72" t="e">
            <v>#NAME?</v>
          </cell>
          <cell r="AB72" t="e">
            <v>#NAME?</v>
          </cell>
          <cell r="AC72" t="e">
            <v>#NAME?</v>
          </cell>
          <cell r="AD72" t="e">
            <v>#NAME?</v>
          </cell>
          <cell r="AE72" t="e">
            <v>#NAME?</v>
          </cell>
          <cell r="AF72">
            <v>259.52</v>
          </cell>
          <cell r="AG72">
            <v>54.08</v>
          </cell>
          <cell r="AH72">
            <v>8.26</v>
          </cell>
          <cell r="AI72">
            <v>321.85999999999996</v>
          </cell>
          <cell r="AJ72" t="e">
            <v>#NAME?</v>
          </cell>
          <cell r="AK72" t="e">
            <v>#NAME?</v>
          </cell>
          <cell r="AL72" t="e">
            <v>#NAME?</v>
          </cell>
          <cell r="AM72" t="e">
            <v>#NAME?</v>
          </cell>
          <cell r="AN72" t="e">
            <v>#NAME?</v>
          </cell>
          <cell r="AO72" t="e">
            <v>#NAME?</v>
          </cell>
          <cell r="AP72" t="e">
            <v>#NAME?</v>
          </cell>
          <cell r="AQ72">
            <v>0</v>
          </cell>
          <cell r="AR72">
            <v>0</v>
          </cell>
          <cell r="AS72">
            <v>0</v>
          </cell>
          <cell r="AT72">
            <v>0</v>
          </cell>
        </row>
        <row r="73">
          <cell r="A73" t="str">
            <v>220 KV DC Naubatpur-Bihta TL Line</v>
          </cell>
          <cell r="B73">
            <v>11</v>
          </cell>
          <cell r="C73" t="str">
            <v>5/2</v>
          </cell>
          <cell r="D73" t="str">
            <v>DA+3</v>
          </cell>
          <cell r="E73" t="str">
            <v>WET</v>
          </cell>
          <cell r="F73" t="str">
            <v>Lalan Mehta</v>
          </cell>
          <cell r="G73">
            <v>43544</v>
          </cell>
          <cell r="H73">
            <v>43572</v>
          </cell>
          <cell r="I73">
            <v>43573</v>
          </cell>
          <cell r="J73">
            <v>43548</v>
          </cell>
          <cell r="K73">
            <v>0</v>
          </cell>
          <cell r="L73">
            <v>0</v>
          </cell>
          <cell r="M73">
            <v>0</v>
          </cell>
          <cell r="N73">
            <v>0</v>
          </cell>
          <cell r="O73">
            <v>0</v>
          </cell>
          <cell r="P73">
            <v>0</v>
          </cell>
          <cell r="Q73">
            <v>0</v>
          </cell>
          <cell r="R73" t="e">
            <v>#NAME?</v>
          </cell>
          <cell r="S73" t="e">
            <v>#NAME?</v>
          </cell>
          <cell r="T73">
            <v>0</v>
          </cell>
          <cell r="U73">
            <v>0</v>
          </cell>
          <cell r="V73" t="e">
            <v>#NAME?</v>
          </cell>
          <cell r="W73" t="e">
            <v>#NAME?</v>
          </cell>
          <cell r="X73" t="e">
            <v>#NAME?</v>
          </cell>
          <cell r="Y73" t="e">
            <v>#NAME?</v>
          </cell>
          <cell r="Z73" t="e">
            <v>#NAME?</v>
          </cell>
          <cell r="AA73" t="e">
            <v>#NAME?</v>
          </cell>
          <cell r="AB73" t="e">
            <v>#NAME?</v>
          </cell>
          <cell r="AC73" t="e">
            <v>#NAME?</v>
          </cell>
          <cell r="AD73" t="e">
            <v>#NAME?</v>
          </cell>
          <cell r="AE73" t="e">
            <v>#NAME?</v>
          </cell>
          <cell r="AF73">
            <v>171.56</v>
          </cell>
          <cell r="AG73">
            <v>36.64</v>
          </cell>
          <cell r="AH73">
            <v>7.56</v>
          </cell>
          <cell r="AI73">
            <v>215.76</v>
          </cell>
          <cell r="AJ73" t="e">
            <v>#NAME?</v>
          </cell>
          <cell r="AK73" t="e">
            <v>#NAME?</v>
          </cell>
          <cell r="AL73" t="e">
            <v>#NAME?</v>
          </cell>
          <cell r="AM73" t="e">
            <v>#NAME?</v>
          </cell>
          <cell r="AN73" t="e">
            <v>#NAME?</v>
          </cell>
          <cell r="AO73" t="e">
            <v>#NAME?</v>
          </cell>
          <cell r="AP73" t="e">
            <v>#NAME?</v>
          </cell>
          <cell r="AQ73">
            <v>0</v>
          </cell>
          <cell r="AR73">
            <v>0</v>
          </cell>
          <cell r="AS73">
            <v>0</v>
          </cell>
          <cell r="AT73">
            <v>0</v>
          </cell>
        </row>
        <row r="74">
          <cell r="A74" t="str">
            <v>Lilo of 220kv DC Ara-Pusauli at Dumraon TL Line-1</v>
          </cell>
          <cell r="B74">
            <v>20</v>
          </cell>
          <cell r="C74" t="str">
            <v>10/1</v>
          </cell>
          <cell r="D74" t="str">
            <v>DA+0</v>
          </cell>
          <cell r="E74" t="str">
            <v>WET</v>
          </cell>
          <cell r="F74" t="str">
            <v>Bhavesh</v>
          </cell>
          <cell r="G74">
            <v>43548</v>
          </cell>
          <cell r="H74">
            <v>43576</v>
          </cell>
          <cell r="I74">
            <v>0</v>
          </cell>
          <cell r="J74" t="str">
            <v>open</v>
          </cell>
          <cell r="K74" t="str">
            <v>closed</v>
          </cell>
          <cell r="L74">
            <v>0</v>
          </cell>
          <cell r="M74">
            <v>0</v>
          </cell>
          <cell r="N74">
            <v>0</v>
          </cell>
          <cell r="O74">
            <v>0</v>
          </cell>
          <cell r="P74">
            <v>0</v>
          </cell>
          <cell r="Q74">
            <v>0</v>
          </cell>
          <cell r="R74" t="e">
            <v>#NAME?</v>
          </cell>
          <cell r="S74" t="e">
            <v>#NAME?</v>
          </cell>
          <cell r="T74">
            <v>0</v>
          </cell>
          <cell r="U74">
            <v>0</v>
          </cell>
          <cell r="V74" t="e">
            <v>#NAME?</v>
          </cell>
          <cell r="W74" t="e">
            <v>#NAME?</v>
          </cell>
          <cell r="X74" t="e">
            <v>#NAME?</v>
          </cell>
          <cell r="Y74" t="e">
            <v>#NAME?</v>
          </cell>
          <cell r="Z74" t="e">
            <v>#NAME?</v>
          </cell>
          <cell r="AA74" t="e">
            <v>#NAME?</v>
          </cell>
          <cell r="AB74" t="e">
            <v>#NAME?</v>
          </cell>
          <cell r="AC74" t="e">
            <v>#NAME?</v>
          </cell>
          <cell r="AD74" t="e">
            <v>#NAME?</v>
          </cell>
          <cell r="AE74" t="e">
            <v>#NAME?</v>
          </cell>
          <cell r="AF74">
            <v>171.56</v>
          </cell>
          <cell r="AG74">
            <v>36.64</v>
          </cell>
          <cell r="AH74">
            <v>7.56</v>
          </cell>
          <cell r="AI74">
            <v>215.76</v>
          </cell>
          <cell r="AJ74" t="e">
            <v>#NAME?</v>
          </cell>
          <cell r="AK74" t="e">
            <v>#NAME?</v>
          </cell>
          <cell r="AL74" t="e">
            <v>#NAME?</v>
          </cell>
          <cell r="AM74" t="e">
            <v>#NAME?</v>
          </cell>
          <cell r="AN74" t="e">
            <v>#NAME?</v>
          </cell>
          <cell r="AO74" t="e">
            <v>#NAME?</v>
          </cell>
          <cell r="AP74" t="e">
            <v>#NAME?</v>
          </cell>
          <cell r="AQ74">
            <v>0</v>
          </cell>
          <cell r="AR74">
            <v>0</v>
          </cell>
          <cell r="AS74">
            <v>0</v>
          </cell>
          <cell r="AT74">
            <v>0</v>
          </cell>
        </row>
        <row r="75">
          <cell r="A75" t="str">
            <v>132KV DC Dumraon-Buxar TL Line</v>
          </cell>
          <cell r="B75">
            <v>90</v>
          </cell>
          <cell r="C75" t="str">
            <v>19/0</v>
          </cell>
          <cell r="D75" t="str">
            <v>DS+0</v>
          </cell>
          <cell r="E75" t="str">
            <v>WET</v>
          </cell>
          <cell r="F75" t="str">
            <v>Maa Durga</v>
          </cell>
          <cell r="G75">
            <v>43524</v>
          </cell>
          <cell r="H75">
            <v>43552</v>
          </cell>
          <cell r="I75" t="str">
            <v>FDN Not Close</v>
          </cell>
          <cell r="J75">
            <v>43576</v>
          </cell>
          <cell r="K75">
            <v>0</v>
          </cell>
          <cell r="L75">
            <v>0</v>
          </cell>
          <cell r="M75">
            <v>0</v>
          </cell>
          <cell r="N75">
            <v>0</v>
          </cell>
          <cell r="O75">
            <v>0</v>
          </cell>
          <cell r="P75">
            <v>0</v>
          </cell>
          <cell r="Q75">
            <v>0</v>
          </cell>
          <cell r="R75" t="e">
            <v>#NAME?</v>
          </cell>
          <cell r="S75" t="e">
            <v>#NAME?</v>
          </cell>
          <cell r="T75">
            <v>0</v>
          </cell>
          <cell r="U75">
            <v>0</v>
          </cell>
          <cell r="V75" t="e">
            <v>#NAME?</v>
          </cell>
          <cell r="W75" t="e">
            <v>#NAME?</v>
          </cell>
          <cell r="X75" t="e">
            <v>#NAME?</v>
          </cell>
          <cell r="Y75" t="e">
            <v>#NAME?</v>
          </cell>
          <cell r="Z75" t="e">
            <v>#NAME?</v>
          </cell>
          <cell r="AA75" t="e">
            <v>#NAME?</v>
          </cell>
          <cell r="AB75" t="e">
            <v>#NAME?</v>
          </cell>
          <cell r="AC75" t="e">
            <v>#NAME?</v>
          </cell>
          <cell r="AD75" t="e">
            <v>#NAME?</v>
          </cell>
          <cell r="AE75" t="e">
            <v>#NAME?</v>
          </cell>
          <cell r="AF75">
            <v>301.24</v>
          </cell>
          <cell r="AG75">
            <v>49.2</v>
          </cell>
          <cell r="AH75">
            <v>10.3</v>
          </cell>
          <cell r="AI75">
            <v>360.74</v>
          </cell>
          <cell r="AJ75" t="e">
            <v>#NAME?</v>
          </cell>
          <cell r="AK75" t="e">
            <v>#NAME?</v>
          </cell>
          <cell r="AL75" t="e">
            <v>#NAME?</v>
          </cell>
          <cell r="AM75" t="e">
            <v>#NAME?</v>
          </cell>
          <cell r="AN75" t="e">
            <v>#NAME?</v>
          </cell>
          <cell r="AO75" t="e">
            <v>#NAME?</v>
          </cell>
          <cell r="AP75" t="e">
            <v>#NAME?</v>
          </cell>
          <cell r="AQ75">
            <v>0</v>
          </cell>
          <cell r="AR75">
            <v>0</v>
          </cell>
          <cell r="AS75">
            <v>0</v>
          </cell>
          <cell r="AT75">
            <v>0</v>
          </cell>
        </row>
        <row r="76">
          <cell r="A76" t="str">
            <v>132KV DC Dumraon-Buxar TL Line</v>
          </cell>
          <cell r="B76">
            <v>89</v>
          </cell>
          <cell r="C76" t="str">
            <v>30/1</v>
          </cell>
          <cell r="D76" t="str">
            <v>DP+0</v>
          </cell>
          <cell r="E76" t="str">
            <v>WET</v>
          </cell>
          <cell r="F76" t="str">
            <v>Md Rajik</v>
          </cell>
          <cell r="G76">
            <v>43523</v>
          </cell>
          <cell r="H76">
            <v>43551</v>
          </cell>
          <cell r="I76">
            <v>43552</v>
          </cell>
          <cell r="J76" t="str">
            <v>yes</v>
          </cell>
          <cell r="K76">
            <v>0</v>
          </cell>
          <cell r="L76">
            <v>0</v>
          </cell>
          <cell r="M76">
            <v>0</v>
          </cell>
          <cell r="N76">
            <v>0</v>
          </cell>
          <cell r="O76">
            <v>0</v>
          </cell>
          <cell r="P76">
            <v>0</v>
          </cell>
          <cell r="Q76">
            <v>0</v>
          </cell>
          <cell r="R76" t="e">
            <v>#NAME?</v>
          </cell>
          <cell r="S76" t="e">
            <v>#NAME?</v>
          </cell>
          <cell r="T76">
            <v>0</v>
          </cell>
          <cell r="U76">
            <v>0</v>
          </cell>
          <cell r="V76" t="e">
            <v>#NAME?</v>
          </cell>
          <cell r="W76" t="e">
            <v>#NAME?</v>
          </cell>
          <cell r="X76" t="e">
            <v>#NAME?</v>
          </cell>
          <cell r="Y76" t="e">
            <v>#NAME?</v>
          </cell>
          <cell r="Z76" t="e">
            <v>#NAME?</v>
          </cell>
          <cell r="AA76" t="e">
            <v>#NAME?</v>
          </cell>
          <cell r="AB76" t="e">
            <v>#NAME?</v>
          </cell>
          <cell r="AC76" t="e">
            <v>#NAME?</v>
          </cell>
          <cell r="AD76" t="e">
            <v>#NAME?</v>
          </cell>
          <cell r="AE76" t="e">
            <v>#NAME?</v>
          </cell>
          <cell r="AF76">
            <v>122.56</v>
          </cell>
          <cell r="AG76">
            <v>17.68</v>
          </cell>
          <cell r="AH76">
            <v>6.51</v>
          </cell>
          <cell r="AI76">
            <v>146.75</v>
          </cell>
          <cell r="AJ76" t="e">
            <v>#NAME?</v>
          </cell>
          <cell r="AK76" t="e">
            <v>#NAME?</v>
          </cell>
          <cell r="AL76" t="e">
            <v>#NAME?</v>
          </cell>
          <cell r="AM76" t="e">
            <v>#NAME?</v>
          </cell>
          <cell r="AN76" t="e">
            <v>#NAME?</v>
          </cell>
          <cell r="AO76" t="e">
            <v>#NAME?</v>
          </cell>
          <cell r="AP76" t="e">
            <v>#NAME?</v>
          </cell>
          <cell r="AQ76">
            <v>0</v>
          </cell>
          <cell r="AR76">
            <v>0</v>
          </cell>
          <cell r="AS76">
            <v>0</v>
          </cell>
          <cell r="AT76">
            <v>0</v>
          </cell>
        </row>
        <row r="77">
          <cell r="A77" t="str">
            <v>132KV DC Naubatpur-Masaurhi TL Line</v>
          </cell>
          <cell r="B77">
            <v>36</v>
          </cell>
          <cell r="C77" t="str">
            <v>1B/0</v>
          </cell>
          <cell r="D77" t="str">
            <v>DD+0</v>
          </cell>
          <cell r="E77" t="str">
            <v>WET</v>
          </cell>
          <cell r="F77" t="str">
            <v>Lalan Mehta</v>
          </cell>
          <cell r="G77">
            <v>43523</v>
          </cell>
          <cell r="H77">
            <v>43551</v>
          </cell>
          <cell r="I77">
            <v>43552</v>
          </cell>
          <cell r="J77">
            <v>43551</v>
          </cell>
          <cell r="K77">
            <v>0</v>
          </cell>
          <cell r="L77">
            <v>0</v>
          </cell>
          <cell r="M77">
            <v>0</v>
          </cell>
          <cell r="N77">
            <v>0</v>
          </cell>
          <cell r="O77">
            <v>0</v>
          </cell>
          <cell r="P77">
            <v>0</v>
          </cell>
          <cell r="Q77">
            <v>0</v>
          </cell>
          <cell r="R77" t="e">
            <v>#NAME?</v>
          </cell>
          <cell r="S77" t="e">
            <v>#NAME?</v>
          </cell>
          <cell r="T77">
            <v>0</v>
          </cell>
          <cell r="U77">
            <v>0</v>
          </cell>
          <cell r="V77" t="e">
            <v>#NAME?</v>
          </cell>
          <cell r="W77" t="e">
            <v>#NAME?</v>
          </cell>
          <cell r="X77" t="e">
            <v>#NAME?</v>
          </cell>
          <cell r="Y77" t="e">
            <v>#NAME?</v>
          </cell>
          <cell r="Z77" t="e">
            <v>#NAME?</v>
          </cell>
          <cell r="AA77" t="e">
            <v>#NAME?</v>
          </cell>
          <cell r="AB77" t="e">
            <v>#NAME?</v>
          </cell>
          <cell r="AC77" t="e">
            <v>#NAME?</v>
          </cell>
          <cell r="AD77" t="e">
            <v>#NAME?</v>
          </cell>
          <cell r="AE77" t="e">
            <v>#NAME?</v>
          </cell>
          <cell r="AF77">
            <v>396.56</v>
          </cell>
          <cell r="AG77">
            <v>0</v>
          </cell>
          <cell r="AH77">
            <v>8.26</v>
          </cell>
          <cell r="AI77">
            <v>404.82</v>
          </cell>
          <cell r="AJ77" t="e">
            <v>#NAME?</v>
          </cell>
          <cell r="AK77" t="e">
            <v>#NAME?</v>
          </cell>
          <cell r="AL77" t="e">
            <v>#NAME?</v>
          </cell>
          <cell r="AM77" t="e">
            <v>#NAME?</v>
          </cell>
          <cell r="AN77" t="e">
            <v>#NAME?</v>
          </cell>
          <cell r="AO77" t="e">
            <v>#NAME?</v>
          </cell>
          <cell r="AP77" t="e">
            <v>#NAME?</v>
          </cell>
          <cell r="AQ77">
            <v>0</v>
          </cell>
          <cell r="AR77">
            <v>0</v>
          </cell>
          <cell r="AS77">
            <v>0</v>
          </cell>
          <cell r="AT77">
            <v>0</v>
          </cell>
        </row>
        <row r="78">
          <cell r="A78" t="str">
            <v>132KV DC Naubatpur-Masaurhi TL Line</v>
          </cell>
          <cell r="B78">
            <v>41</v>
          </cell>
          <cell r="C78" t="str">
            <v>5/1</v>
          </cell>
          <cell r="D78" t="str">
            <v>Gantry</v>
          </cell>
          <cell r="E78" t="str">
            <v>WET</v>
          </cell>
          <cell r="F78" t="str">
            <v>Lalan Mehta</v>
          </cell>
          <cell r="G78">
            <v>43585</v>
          </cell>
          <cell r="H78">
            <v>43613</v>
          </cell>
          <cell r="I78">
            <v>0</v>
          </cell>
          <cell r="J78" t="str">
            <v>yes</v>
          </cell>
          <cell r="K78">
            <v>0</v>
          </cell>
          <cell r="L78">
            <v>0</v>
          </cell>
          <cell r="M78">
            <v>0</v>
          </cell>
          <cell r="N78">
            <v>0</v>
          </cell>
          <cell r="O78">
            <v>0</v>
          </cell>
          <cell r="P78">
            <v>0</v>
          </cell>
          <cell r="Q78">
            <v>0</v>
          </cell>
          <cell r="R78" t="e">
            <v>#NAME?</v>
          </cell>
          <cell r="S78" t="e">
            <v>#NAME?</v>
          </cell>
          <cell r="T78">
            <v>0</v>
          </cell>
          <cell r="U78">
            <v>0</v>
          </cell>
          <cell r="V78" t="e">
            <v>#NAME?</v>
          </cell>
          <cell r="W78" t="e">
            <v>#NAME?</v>
          </cell>
          <cell r="X78" t="e">
            <v>#NAME?</v>
          </cell>
          <cell r="Y78" t="e">
            <v>#NAME?</v>
          </cell>
          <cell r="Z78" t="e">
            <v>#NAME?</v>
          </cell>
          <cell r="AA78" t="e">
            <v>#NAME?</v>
          </cell>
          <cell r="AB78" t="e">
            <v>#NAME?</v>
          </cell>
          <cell r="AC78" t="e">
            <v>#NAME?</v>
          </cell>
          <cell r="AD78" t="e">
            <v>#NAME?</v>
          </cell>
          <cell r="AE78" t="e">
            <v>#NAME?</v>
          </cell>
          <cell r="AF78">
            <v>527.76</v>
          </cell>
          <cell r="AG78">
            <v>165.26999999999998</v>
          </cell>
          <cell r="AH78">
            <v>21.450000000000003</v>
          </cell>
          <cell r="AI78">
            <v>714.48</v>
          </cell>
          <cell r="AJ78" t="e">
            <v>#NAME?</v>
          </cell>
          <cell r="AK78" t="e">
            <v>#NAME?</v>
          </cell>
          <cell r="AL78" t="e">
            <v>#NAME?</v>
          </cell>
          <cell r="AM78" t="e">
            <v>#NAME?</v>
          </cell>
          <cell r="AN78" t="e">
            <v>#NAME?</v>
          </cell>
          <cell r="AO78" t="e">
            <v>#NAME?</v>
          </cell>
          <cell r="AP78" t="e">
            <v>#NAME?</v>
          </cell>
          <cell r="AQ78">
            <v>0</v>
          </cell>
          <cell r="AR78">
            <v>0</v>
          </cell>
          <cell r="AS78">
            <v>0</v>
          </cell>
          <cell r="AT78">
            <v>0</v>
          </cell>
        </row>
        <row r="79">
          <cell r="A79" t="str">
            <v>132KV DC Naubatpur-Masaurhi TL Line</v>
          </cell>
          <cell r="B79">
            <v>43</v>
          </cell>
          <cell r="C79" t="str">
            <v>5/2</v>
          </cell>
          <cell r="D79" t="str">
            <v>Gantry</v>
          </cell>
          <cell r="E79" t="str">
            <v>WET</v>
          </cell>
          <cell r="F79" t="str">
            <v>Lalan Mehta</v>
          </cell>
          <cell r="G79">
            <v>43589</v>
          </cell>
          <cell r="H79">
            <v>43617</v>
          </cell>
          <cell r="I79">
            <v>0</v>
          </cell>
          <cell r="J79" t="str">
            <v>yes</v>
          </cell>
          <cell r="K79">
            <v>0</v>
          </cell>
          <cell r="L79">
            <v>0</v>
          </cell>
          <cell r="M79">
            <v>0</v>
          </cell>
          <cell r="N79">
            <v>0</v>
          </cell>
          <cell r="O79">
            <v>0</v>
          </cell>
          <cell r="P79">
            <v>0</v>
          </cell>
          <cell r="Q79">
            <v>0</v>
          </cell>
          <cell r="R79" t="e">
            <v>#NAME?</v>
          </cell>
          <cell r="S79" t="e">
            <v>#NAME?</v>
          </cell>
          <cell r="T79">
            <v>0</v>
          </cell>
          <cell r="U79">
            <v>0</v>
          </cell>
          <cell r="V79" t="e">
            <v>#NAME?</v>
          </cell>
          <cell r="W79" t="e">
            <v>#NAME?</v>
          </cell>
          <cell r="X79" t="e">
            <v>#NAME?</v>
          </cell>
          <cell r="Y79" t="e">
            <v>#NAME?</v>
          </cell>
          <cell r="Z79" t="e">
            <v>#NAME?</v>
          </cell>
          <cell r="AA79" t="e">
            <v>#NAME?</v>
          </cell>
          <cell r="AB79" t="e">
            <v>#NAME?</v>
          </cell>
          <cell r="AC79" t="e">
            <v>#NAME?</v>
          </cell>
          <cell r="AD79" t="e">
            <v>#NAME?</v>
          </cell>
          <cell r="AE79" t="e">
            <v>#NAME?</v>
          </cell>
          <cell r="AF79">
            <v>527.76</v>
          </cell>
          <cell r="AG79">
            <v>165.26999999999998</v>
          </cell>
          <cell r="AH79">
            <v>21.450000000000003</v>
          </cell>
          <cell r="AI79">
            <v>714.48</v>
          </cell>
          <cell r="AJ79" t="e">
            <v>#NAME?</v>
          </cell>
          <cell r="AK79" t="e">
            <v>#NAME?</v>
          </cell>
          <cell r="AL79" t="e">
            <v>#NAME?</v>
          </cell>
          <cell r="AM79" t="e">
            <v>#NAME?</v>
          </cell>
          <cell r="AN79" t="e">
            <v>#NAME?</v>
          </cell>
          <cell r="AO79" t="e">
            <v>#NAME?</v>
          </cell>
          <cell r="AP79" t="e">
            <v>#NAME?</v>
          </cell>
          <cell r="AQ79">
            <v>0</v>
          </cell>
          <cell r="AR79">
            <v>0</v>
          </cell>
          <cell r="AS79">
            <v>0</v>
          </cell>
          <cell r="AT79">
            <v>0</v>
          </cell>
        </row>
        <row r="80">
          <cell r="A80" t="str">
            <v>220KV DC Naubatpur-BhusaulaTL Line</v>
          </cell>
          <cell r="B80">
            <v>34</v>
          </cell>
          <cell r="C80" t="str">
            <v>6/3</v>
          </cell>
          <cell r="D80" t="str">
            <v>DA+0</v>
          </cell>
          <cell r="E80" t="str">
            <v>WET</v>
          </cell>
          <cell r="F80" t="str">
            <v>Sunil Kumar</v>
          </cell>
          <cell r="G80">
            <v>43522</v>
          </cell>
          <cell r="H80">
            <v>43550</v>
          </cell>
          <cell r="I80">
            <v>43540</v>
          </cell>
          <cell r="J80">
            <v>43523</v>
          </cell>
          <cell r="K80">
            <v>0</v>
          </cell>
          <cell r="L80">
            <v>0</v>
          </cell>
          <cell r="M80">
            <v>0</v>
          </cell>
          <cell r="N80">
            <v>0</v>
          </cell>
          <cell r="O80">
            <v>0</v>
          </cell>
          <cell r="P80">
            <v>0</v>
          </cell>
          <cell r="Q80">
            <v>0</v>
          </cell>
          <cell r="R80" t="e">
            <v>#NAME?</v>
          </cell>
          <cell r="S80" t="e">
            <v>#NAME?</v>
          </cell>
          <cell r="T80">
            <v>0</v>
          </cell>
          <cell r="U80">
            <v>0</v>
          </cell>
          <cell r="V80" t="e">
            <v>#NAME?</v>
          </cell>
          <cell r="W80" t="e">
            <v>#NAME?</v>
          </cell>
          <cell r="X80" t="e">
            <v>#NAME?</v>
          </cell>
          <cell r="Y80" t="e">
            <v>#NAME?</v>
          </cell>
          <cell r="Z80" t="e">
            <v>#NAME?</v>
          </cell>
          <cell r="AA80" t="e">
            <v>#NAME?</v>
          </cell>
          <cell r="AB80" t="e">
            <v>#NAME?</v>
          </cell>
          <cell r="AC80" t="e">
            <v>#NAME?</v>
          </cell>
          <cell r="AD80" t="e">
            <v>#NAME?</v>
          </cell>
          <cell r="AE80" t="e">
            <v>#NAME?</v>
          </cell>
          <cell r="AF80">
            <v>171.56</v>
          </cell>
          <cell r="AG80">
            <v>36.64</v>
          </cell>
          <cell r="AH80">
            <v>7.56</v>
          </cell>
          <cell r="AI80">
            <v>215.76</v>
          </cell>
          <cell r="AJ80" t="e">
            <v>#NAME?</v>
          </cell>
          <cell r="AK80" t="e">
            <v>#NAME?</v>
          </cell>
          <cell r="AL80" t="e">
            <v>#NAME?</v>
          </cell>
          <cell r="AM80" t="e">
            <v>#NAME?</v>
          </cell>
          <cell r="AN80" t="e">
            <v>#NAME?</v>
          </cell>
          <cell r="AO80" t="e">
            <v>#NAME?</v>
          </cell>
          <cell r="AP80" t="e">
            <v>#NAME?</v>
          </cell>
          <cell r="AQ80">
            <v>0</v>
          </cell>
          <cell r="AR80">
            <v>0</v>
          </cell>
          <cell r="AS80">
            <v>0</v>
          </cell>
          <cell r="AT80">
            <v>0</v>
          </cell>
        </row>
        <row r="81">
          <cell r="A81" t="str">
            <v>132KV DC Dumraon-Dumraon TL Line</v>
          </cell>
          <cell r="B81">
            <v>48</v>
          </cell>
          <cell r="C81" t="str">
            <v>14/1</v>
          </cell>
          <cell r="D81" t="str">
            <v>DA+0</v>
          </cell>
          <cell r="E81" t="str">
            <v>WET</v>
          </cell>
          <cell r="F81" t="str">
            <v>Shree Gange</v>
          </cell>
          <cell r="G81">
            <v>43541</v>
          </cell>
          <cell r="H81">
            <v>43569</v>
          </cell>
          <cell r="I81">
            <v>43614</v>
          </cell>
          <cell r="J81">
            <v>43547</v>
          </cell>
          <cell r="K81">
            <v>0</v>
          </cell>
          <cell r="L81">
            <v>0</v>
          </cell>
          <cell r="M81">
            <v>0</v>
          </cell>
          <cell r="N81">
            <v>0</v>
          </cell>
          <cell r="O81">
            <v>0</v>
          </cell>
          <cell r="P81">
            <v>0</v>
          </cell>
          <cell r="Q81">
            <v>0</v>
          </cell>
          <cell r="R81" t="e">
            <v>#NAME?</v>
          </cell>
          <cell r="S81" t="e">
            <v>#NAME?</v>
          </cell>
          <cell r="T81">
            <v>0</v>
          </cell>
          <cell r="U81">
            <v>0</v>
          </cell>
          <cell r="V81" t="e">
            <v>#NAME?</v>
          </cell>
          <cell r="W81" t="e">
            <v>#NAME?</v>
          </cell>
          <cell r="X81" t="e">
            <v>#NAME?</v>
          </cell>
          <cell r="Y81" t="e">
            <v>#NAME?</v>
          </cell>
          <cell r="Z81" t="e">
            <v>#NAME?</v>
          </cell>
          <cell r="AA81" t="e">
            <v>#NAME?</v>
          </cell>
          <cell r="AB81" t="e">
            <v>#NAME?</v>
          </cell>
          <cell r="AC81" t="e">
            <v>#NAME?</v>
          </cell>
          <cell r="AD81" t="e">
            <v>#NAME?</v>
          </cell>
          <cell r="AE81" t="e">
            <v>#NAME?</v>
          </cell>
          <cell r="AF81">
            <v>171.56</v>
          </cell>
          <cell r="AG81">
            <v>36.64</v>
          </cell>
          <cell r="AH81">
            <v>7.56</v>
          </cell>
          <cell r="AI81">
            <v>215.76</v>
          </cell>
          <cell r="AJ81" t="e">
            <v>#NAME?</v>
          </cell>
          <cell r="AK81" t="e">
            <v>#NAME?</v>
          </cell>
          <cell r="AL81" t="e">
            <v>#NAME?</v>
          </cell>
          <cell r="AM81" t="e">
            <v>#NAME?</v>
          </cell>
          <cell r="AN81" t="e">
            <v>#NAME?</v>
          </cell>
          <cell r="AO81" t="e">
            <v>#NAME?</v>
          </cell>
          <cell r="AP81" t="e">
            <v>#NAME?</v>
          </cell>
          <cell r="AQ81">
            <v>0</v>
          </cell>
          <cell r="AR81">
            <v>0</v>
          </cell>
          <cell r="AS81">
            <v>0</v>
          </cell>
          <cell r="AT81">
            <v>0</v>
          </cell>
        </row>
        <row r="82">
          <cell r="A82" t="str">
            <v>132KV DC Dumraon-Buxar TL Line</v>
          </cell>
          <cell r="B82">
            <v>86</v>
          </cell>
          <cell r="C82" t="str">
            <v>29/1</v>
          </cell>
          <cell r="D82" t="str">
            <v>DP+6</v>
          </cell>
          <cell r="E82" t="str">
            <v>WET</v>
          </cell>
          <cell r="F82" t="str">
            <v>Iftekhar</v>
          </cell>
          <cell r="G82">
            <v>43522</v>
          </cell>
          <cell r="H82">
            <v>43550</v>
          </cell>
          <cell r="I82" t="str">
            <v>yes</v>
          </cell>
          <cell r="J82">
            <v>43523</v>
          </cell>
          <cell r="K82">
            <v>0</v>
          </cell>
          <cell r="L82">
            <v>0</v>
          </cell>
          <cell r="M82">
            <v>0</v>
          </cell>
          <cell r="N82">
            <v>0</v>
          </cell>
          <cell r="O82">
            <v>0</v>
          </cell>
          <cell r="P82">
            <v>0</v>
          </cell>
          <cell r="Q82">
            <v>0</v>
          </cell>
          <cell r="R82" t="e">
            <v>#NAME?</v>
          </cell>
          <cell r="S82" t="e">
            <v>#NAME?</v>
          </cell>
          <cell r="T82">
            <v>0</v>
          </cell>
          <cell r="U82">
            <v>0</v>
          </cell>
          <cell r="V82" t="e">
            <v>#NAME?</v>
          </cell>
          <cell r="W82" t="e">
            <v>#NAME?</v>
          </cell>
          <cell r="X82" t="e">
            <v>#NAME?</v>
          </cell>
          <cell r="Y82" t="e">
            <v>#NAME?</v>
          </cell>
          <cell r="Z82" t="e">
            <v>#NAME?</v>
          </cell>
          <cell r="AA82" t="e">
            <v>#NAME?</v>
          </cell>
          <cell r="AB82" t="e">
            <v>#NAME?</v>
          </cell>
          <cell r="AC82" t="e">
            <v>#NAME?</v>
          </cell>
          <cell r="AD82" t="e">
            <v>#NAME?</v>
          </cell>
          <cell r="AE82" t="e">
            <v>#NAME?</v>
          </cell>
          <cell r="AF82">
            <v>122.56</v>
          </cell>
          <cell r="AG82">
            <v>17.68</v>
          </cell>
          <cell r="AH82">
            <v>6.51</v>
          </cell>
          <cell r="AI82">
            <v>146.75</v>
          </cell>
          <cell r="AJ82" t="e">
            <v>#NAME?</v>
          </cell>
          <cell r="AK82" t="e">
            <v>#NAME?</v>
          </cell>
          <cell r="AL82" t="e">
            <v>#NAME?</v>
          </cell>
          <cell r="AM82" t="e">
            <v>#NAME?</v>
          </cell>
          <cell r="AN82" t="e">
            <v>#NAME?</v>
          </cell>
          <cell r="AO82" t="e">
            <v>#NAME?</v>
          </cell>
          <cell r="AP82" t="e">
            <v>#NAME?</v>
          </cell>
          <cell r="AQ82">
            <v>0</v>
          </cell>
          <cell r="AR82">
            <v>0</v>
          </cell>
          <cell r="AS82">
            <v>0</v>
          </cell>
          <cell r="AT82">
            <v>0</v>
          </cell>
        </row>
        <row r="83">
          <cell r="A83" t="str">
            <v>132KV DC Dumraon-Buxar TL Line</v>
          </cell>
          <cell r="B83">
            <v>87</v>
          </cell>
          <cell r="C83" t="str">
            <v>7/1</v>
          </cell>
          <cell r="D83" t="str">
            <v>DP+0</v>
          </cell>
          <cell r="E83" t="str">
            <v>WET</v>
          </cell>
          <cell r="F83" t="str">
            <v>Shree Gange</v>
          </cell>
          <cell r="G83">
            <v>43522</v>
          </cell>
          <cell r="H83">
            <v>43550</v>
          </cell>
          <cell r="I83">
            <v>43552</v>
          </cell>
          <cell r="J83" t="str">
            <v>YES</v>
          </cell>
          <cell r="K83">
            <v>0</v>
          </cell>
          <cell r="L83">
            <v>0</v>
          </cell>
          <cell r="M83">
            <v>0</v>
          </cell>
          <cell r="N83">
            <v>0</v>
          </cell>
          <cell r="O83">
            <v>0</v>
          </cell>
          <cell r="P83">
            <v>0</v>
          </cell>
          <cell r="Q83">
            <v>0</v>
          </cell>
          <cell r="R83" t="e">
            <v>#NAME?</v>
          </cell>
          <cell r="S83" t="e">
            <v>#NAME?</v>
          </cell>
          <cell r="T83">
            <v>0</v>
          </cell>
          <cell r="U83">
            <v>0</v>
          </cell>
          <cell r="V83" t="e">
            <v>#NAME?</v>
          </cell>
          <cell r="W83" t="e">
            <v>#NAME?</v>
          </cell>
          <cell r="X83" t="e">
            <v>#NAME?</v>
          </cell>
          <cell r="Y83" t="e">
            <v>#NAME?</v>
          </cell>
          <cell r="Z83" t="e">
            <v>#NAME?</v>
          </cell>
          <cell r="AA83" t="e">
            <v>#NAME?</v>
          </cell>
          <cell r="AB83" t="e">
            <v>#NAME?</v>
          </cell>
          <cell r="AC83" t="e">
            <v>#NAME?</v>
          </cell>
          <cell r="AD83" t="e">
            <v>#NAME?</v>
          </cell>
          <cell r="AE83" t="e">
            <v>#NAME?</v>
          </cell>
          <cell r="AF83">
            <v>122.56</v>
          </cell>
          <cell r="AG83">
            <v>17.68</v>
          </cell>
          <cell r="AH83">
            <v>6.51</v>
          </cell>
          <cell r="AI83">
            <v>146.75</v>
          </cell>
          <cell r="AJ83" t="e">
            <v>#NAME?</v>
          </cell>
          <cell r="AK83" t="e">
            <v>#NAME?</v>
          </cell>
          <cell r="AL83" t="e">
            <v>#NAME?</v>
          </cell>
          <cell r="AM83" t="e">
            <v>#NAME?</v>
          </cell>
          <cell r="AN83" t="e">
            <v>#NAME?</v>
          </cell>
          <cell r="AO83" t="e">
            <v>#NAME?</v>
          </cell>
          <cell r="AP83" t="e">
            <v>#NAME?</v>
          </cell>
          <cell r="AQ83">
            <v>0</v>
          </cell>
          <cell r="AR83">
            <v>0</v>
          </cell>
          <cell r="AS83">
            <v>0</v>
          </cell>
          <cell r="AT83">
            <v>0</v>
          </cell>
        </row>
        <row r="84">
          <cell r="A84" t="str">
            <v>132KV DC Dumraon-Buxar TL Line</v>
          </cell>
          <cell r="B84">
            <v>88</v>
          </cell>
          <cell r="C84" t="str">
            <v>25/0</v>
          </cell>
          <cell r="D84" t="str">
            <v>DS+0</v>
          </cell>
          <cell r="E84" t="str">
            <v>WET</v>
          </cell>
          <cell r="F84" t="str">
            <v>Pralhad Construction</v>
          </cell>
          <cell r="G84">
            <v>43522</v>
          </cell>
          <cell r="H84">
            <v>43550</v>
          </cell>
          <cell r="I84" t="str">
            <v>FDN Not Close</v>
          </cell>
          <cell r="J84">
            <v>43582</v>
          </cell>
          <cell r="K84">
            <v>0</v>
          </cell>
          <cell r="L84">
            <v>0</v>
          </cell>
          <cell r="M84">
            <v>0</v>
          </cell>
          <cell r="N84">
            <v>0</v>
          </cell>
          <cell r="O84">
            <v>0</v>
          </cell>
          <cell r="P84">
            <v>0</v>
          </cell>
          <cell r="Q84">
            <v>0</v>
          </cell>
          <cell r="R84" t="e">
            <v>#NAME?</v>
          </cell>
          <cell r="S84" t="e">
            <v>#NAME?</v>
          </cell>
          <cell r="T84">
            <v>0</v>
          </cell>
          <cell r="U84">
            <v>0</v>
          </cell>
          <cell r="V84" t="e">
            <v>#NAME?</v>
          </cell>
          <cell r="W84" t="e">
            <v>#NAME?</v>
          </cell>
          <cell r="X84" t="e">
            <v>#NAME?</v>
          </cell>
          <cell r="Y84" t="e">
            <v>#NAME?</v>
          </cell>
          <cell r="Z84" t="e">
            <v>#NAME?</v>
          </cell>
          <cell r="AA84" t="e">
            <v>#NAME?</v>
          </cell>
          <cell r="AB84" t="e">
            <v>#NAME?</v>
          </cell>
          <cell r="AC84" t="e">
            <v>#NAME?</v>
          </cell>
          <cell r="AD84" t="e">
            <v>#NAME?</v>
          </cell>
          <cell r="AE84" t="e">
            <v>#NAME?</v>
          </cell>
          <cell r="AF84">
            <v>301.24</v>
          </cell>
          <cell r="AG84">
            <v>49.2</v>
          </cell>
          <cell r="AH84">
            <v>10.3</v>
          </cell>
          <cell r="AI84">
            <v>360.74</v>
          </cell>
          <cell r="AJ84" t="e">
            <v>#NAME?</v>
          </cell>
          <cell r="AK84" t="e">
            <v>#NAME?</v>
          </cell>
          <cell r="AL84" t="e">
            <v>#NAME?</v>
          </cell>
          <cell r="AM84" t="e">
            <v>#NAME?</v>
          </cell>
          <cell r="AN84" t="e">
            <v>#NAME?</v>
          </cell>
          <cell r="AO84" t="e">
            <v>#NAME?</v>
          </cell>
          <cell r="AP84" t="e">
            <v>#NAME?</v>
          </cell>
          <cell r="AQ84">
            <v>0</v>
          </cell>
          <cell r="AR84">
            <v>0</v>
          </cell>
          <cell r="AS84">
            <v>0</v>
          </cell>
          <cell r="AT84">
            <v>0</v>
          </cell>
        </row>
        <row r="85">
          <cell r="A85" t="str">
            <v>Lilo of 220kv DC Ara-Pusauli at Dumraon TL Line-1</v>
          </cell>
          <cell r="B85">
            <v>19</v>
          </cell>
          <cell r="C85" t="str">
            <v>9/4</v>
          </cell>
          <cell r="D85" t="str">
            <v>DA+0</v>
          </cell>
          <cell r="E85" t="str">
            <v>WET</v>
          </cell>
          <cell r="F85" t="str">
            <v>Akhilesh Kumar</v>
          </cell>
          <cell r="G85">
            <v>43547</v>
          </cell>
          <cell r="H85">
            <v>43575</v>
          </cell>
          <cell r="I85">
            <v>0</v>
          </cell>
          <cell r="J85">
            <v>43552</v>
          </cell>
          <cell r="K85">
            <v>0</v>
          </cell>
          <cell r="L85">
            <v>0</v>
          </cell>
          <cell r="M85">
            <v>0</v>
          </cell>
          <cell r="N85">
            <v>0</v>
          </cell>
          <cell r="O85">
            <v>0</v>
          </cell>
          <cell r="P85">
            <v>0</v>
          </cell>
          <cell r="Q85">
            <v>0</v>
          </cell>
          <cell r="R85" t="e">
            <v>#NAME?</v>
          </cell>
          <cell r="S85" t="e">
            <v>#NAME?</v>
          </cell>
          <cell r="T85">
            <v>0</v>
          </cell>
          <cell r="U85">
            <v>0</v>
          </cell>
          <cell r="V85" t="e">
            <v>#NAME?</v>
          </cell>
          <cell r="W85" t="e">
            <v>#NAME?</v>
          </cell>
          <cell r="X85" t="e">
            <v>#NAME?</v>
          </cell>
          <cell r="Y85" t="e">
            <v>#NAME?</v>
          </cell>
          <cell r="Z85" t="e">
            <v>#NAME?</v>
          </cell>
          <cell r="AA85" t="e">
            <v>#NAME?</v>
          </cell>
          <cell r="AB85" t="e">
            <v>#NAME?</v>
          </cell>
          <cell r="AC85" t="e">
            <v>#NAME?</v>
          </cell>
          <cell r="AD85" t="e">
            <v>#NAME?</v>
          </cell>
          <cell r="AE85" t="e">
            <v>#NAME?</v>
          </cell>
          <cell r="AF85">
            <v>171.56</v>
          </cell>
          <cell r="AG85">
            <v>36.64</v>
          </cell>
          <cell r="AH85">
            <v>7.56</v>
          </cell>
          <cell r="AI85">
            <v>215.76</v>
          </cell>
          <cell r="AJ85" t="e">
            <v>#NAME?</v>
          </cell>
          <cell r="AK85" t="e">
            <v>#NAME?</v>
          </cell>
          <cell r="AL85" t="e">
            <v>#NAME?</v>
          </cell>
          <cell r="AM85" t="e">
            <v>#NAME?</v>
          </cell>
          <cell r="AN85" t="e">
            <v>#NAME?</v>
          </cell>
          <cell r="AO85" t="e">
            <v>#NAME?</v>
          </cell>
          <cell r="AP85" t="e">
            <v>#NAME?</v>
          </cell>
          <cell r="AQ85">
            <v>0</v>
          </cell>
          <cell r="AR85">
            <v>0</v>
          </cell>
          <cell r="AS85">
            <v>0</v>
          </cell>
          <cell r="AT85">
            <v>0</v>
          </cell>
        </row>
        <row r="86">
          <cell r="A86" t="str">
            <v>132KV DC Dumraon-Dumraon TL Line</v>
          </cell>
          <cell r="B86">
            <v>45</v>
          </cell>
          <cell r="C86" t="str">
            <v>10/1</v>
          </cell>
          <cell r="D86" t="str">
            <v>DA+6</v>
          </cell>
          <cell r="E86" t="str">
            <v>WET</v>
          </cell>
          <cell r="F86" t="str">
            <v>Chandan Yadav</v>
          </cell>
          <cell r="G86">
            <v>43538</v>
          </cell>
          <cell r="H86">
            <v>43566</v>
          </cell>
          <cell r="I86">
            <v>43614</v>
          </cell>
          <cell r="J86">
            <v>43540</v>
          </cell>
          <cell r="K86">
            <v>0</v>
          </cell>
          <cell r="L86">
            <v>0</v>
          </cell>
          <cell r="M86">
            <v>0</v>
          </cell>
          <cell r="N86">
            <v>0</v>
          </cell>
          <cell r="O86">
            <v>0</v>
          </cell>
          <cell r="P86">
            <v>0</v>
          </cell>
          <cell r="Q86">
            <v>0</v>
          </cell>
          <cell r="R86" t="e">
            <v>#NAME?</v>
          </cell>
          <cell r="S86" t="e">
            <v>#NAME?</v>
          </cell>
          <cell r="T86">
            <v>0</v>
          </cell>
          <cell r="U86">
            <v>0</v>
          </cell>
          <cell r="V86" t="e">
            <v>#NAME?</v>
          </cell>
          <cell r="W86" t="e">
            <v>#NAME?</v>
          </cell>
          <cell r="X86" t="e">
            <v>#NAME?</v>
          </cell>
          <cell r="Y86" t="e">
            <v>#NAME?</v>
          </cell>
          <cell r="Z86" t="e">
            <v>#NAME?</v>
          </cell>
          <cell r="AA86" t="e">
            <v>#NAME?</v>
          </cell>
          <cell r="AB86" t="e">
            <v>#NAME?</v>
          </cell>
          <cell r="AC86" t="e">
            <v>#NAME?</v>
          </cell>
          <cell r="AD86" t="e">
            <v>#NAME?</v>
          </cell>
          <cell r="AE86" t="e">
            <v>#NAME?</v>
          </cell>
          <cell r="AF86">
            <v>171.56</v>
          </cell>
          <cell r="AG86">
            <v>36.64</v>
          </cell>
          <cell r="AH86">
            <v>7.56</v>
          </cell>
          <cell r="AI86">
            <v>215.76</v>
          </cell>
          <cell r="AJ86" t="e">
            <v>#NAME?</v>
          </cell>
          <cell r="AK86" t="e">
            <v>#NAME?</v>
          </cell>
          <cell r="AL86" t="e">
            <v>#NAME?</v>
          </cell>
          <cell r="AM86" t="e">
            <v>#NAME?</v>
          </cell>
          <cell r="AN86" t="e">
            <v>#NAME?</v>
          </cell>
          <cell r="AO86" t="e">
            <v>#NAME?</v>
          </cell>
          <cell r="AP86" t="e">
            <v>#NAME?</v>
          </cell>
          <cell r="AQ86">
            <v>0</v>
          </cell>
          <cell r="AR86">
            <v>0</v>
          </cell>
          <cell r="AS86">
            <v>0</v>
          </cell>
          <cell r="AT86">
            <v>0</v>
          </cell>
        </row>
        <row r="87">
          <cell r="A87" t="str">
            <v>132KV DC Dumraon-Dumraon TL Line</v>
          </cell>
          <cell r="B87">
            <v>46</v>
          </cell>
          <cell r="C87" t="str">
            <v>14/2</v>
          </cell>
          <cell r="D87" t="str">
            <v>DA+0</v>
          </cell>
          <cell r="E87" t="str">
            <v>WET</v>
          </cell>
          <cell r="F87" t="str">
            <v>Shree Gange</v>
          </cell>
          <cell r="G87">
            <v>43538</v>
          </cell>
          <cell r="H87">
            <v>43566</v>
          </cell>
          <cell r="I87">
            <v>43614</v>
          </cell>
          <cell r="J87">
            <v>43540</v>
          </cell>
          <cell r="K87">
            <v>0</v>
          </cell>
          <cell r="L87">
            <v>0</v>
          </cell>
          <cell r="M87">
            <v>0</v>
          </cell>
          <cell r="N87">
            <v>0</v>
          </cell>
          <cell r="O87">
            <v>0</v>
          </cell>
          <cell r="P87">
            <v>0</v>
          </cell>
          <cell r="Q87">
            <v>0</v>
          </cell>
          <cell r="R87" t="e">
            <v>#NAME?</v>
          </cell>
          <cell r="S87" t="e">
            <v>#NAME?</v>
          </cell>
          <cell r="T87">
            <v>0</v>
          </cell>
          <cell r="U87">
            <v>0</v>
          </cell>
          <cell r="V87" t="e">
            <v>#NAME?</v>
          </cell>
          <cell r="W87" t="e">
            <v>#NAME?</v>
          </cell>
          <cell r="X87" t="e">
            <v>#NAME?</v>
          </cell>
          <cell r="Y87" t="e">
            <v>#NAME?</v>
          </cell>
          <cell r="Z87" t="e">
            <v>#NAME?</v>
          </cell>
          <cell r="AA87" t="e">
            <v>#NAME?</v>
          </cell>
          <cell r="AB87" t="e">
            <v>#NAME?</v>
          </cell>
          <cell r="AC87" t="e">
            <v>#NAME?</v>
          </cell>
          <cell r="AD87" t="e">
            <v>#NAME?</v>
          </cell>
          <cell r="AE87" t="e">
            <v>#NAME?</v>
          </cell>
          <cell r="AF87">
            <v>171.56</v>
          </cell>
          <cell r="AG87">
            <v>36.64</v>
          </cell>
          <cell r="AH87">
            <v>7.56</v>
          </cell>
          <cell r="AI87">
            <v>215.76</v>
          </cell>
          <cell r="AJ87" t="e">
            <v>#NAME?</v>
          </cell>
          <cell r="AK87" t="e">
            <v>#NAME?</v>
          </cell>
          <cell r="AL87" t="e">
            <v>#NAME?</v>
          </cell>
          <cell r="AM87" t="e">
            <v>#NAME?</v>
          </cell>
          <cell r="AN87" t="e">
            <v>#NAME?</v>
          </cell>
          <cell r="AO87" t="e">
            <v>#NAME?</v>
          </cell>
          <cell r="AP87" t="e">
            <v>#NAME?</v>
          </cell>
          <cell r="AQ87">
            <v>0</v>
          </cell>
          <cell r="AR87">
            <v>0</v>
          </cell>
          <cell r="AS87">
            <v>0</v>
          </cell>
          <cell r="AT87">
            <v>0</v>
          </cell>
        </row>
        <row r="88">
          <cell r="A88" t="str">
            <v>132KV DC Dumraon-Buxar TL Line</v>
          </cell>
          <cell r="B88">
            <v>84</v>
          </cell>
          <cell r="C88" t="str">
            <v>18/0</v>
          </cell>
          <cell r="D88" t="str">
            <v>DR+6</v>
          </cell>
          <cell r="E88" t="str">
            <v>WET</v>
          </cell>
          <cell r="F88" t="str">
            <v>Maa Durga</v>
          </cell>
          <cell r="G88">
            <v>43521</v>
          </cell>
          <cell r="H88">
            <v>43549</v>
          </cell>
          <cell r="I88" t="str">
            <v>FDN Not Close</v>
          </cell>
          <cell r="J88">
            <v>43576</v>
          </cell>
          <cell r="K88">
            <v>0</v>
          </cell>
          <cell r="L88">
            <v>0</v>
          </cell>
          <cell r="M88">
            <v>0</v>
          </cell>
          <cell r="N88">
            <v>0</v>
          </cell>
          <cell r="O88">
            <v>0</v>
          </cell>
          <cell r="P88">
            <v>0</v>
          </cell>
          <cell r="Q88">
            <v>0</v>
          </cell>
          <cell r="R88" t="e">
            <v>#NAME?</v>
          </cell>
          <cell r="S88" t="e">
            <v>#NAME?</v>
          </cell>
          <cell r="T88">
            <v>0</v>
          </cell>
          <cell r="U88">
            <v>0</v>
          </cell>
          <cell r="V88" t="e">
            <v>#NAME?</v>
          </cell>
          <cell r="W88" t="e">
            <v>#NAME?</v>
          </cell>
          <cell r="X88" t="e">
            <v>#NAME?</v>
          </cell>
          <cell r="Y88" t="e">
            <v>#NAME?</v>
          </cell>
          <cell r="Z88" t="e">
            <v>#NAME?</v>
          </cell>
          <cell r="AA88" t="e">
            <v>#NAME?</v>
          </cell>
          <cell r="AB88" t="e">
            <v>#NAME?</v>
          </cell>
          <cell r="AC88" t="e">
            <v>#NAME?</v>
          </cell>
          <cell r="AD88" t="e">
            <v>#NAME?</v>
          </cell>
          <cell r="AE88" t="e">
            <v>#NAME?</v>
          </cell>
          <cell r="AF88">
            <v>249.32</v>
          </cell>
          <cell r="AG88">
            <v>32.799999999999997</v>
          </cell>
          <cell r="AH88">
            <v>8</v>
          </cell>
          <cell r="AI88">
            <v>290.12</v>
          </cell>
          <cell r="AJ88" t="e">
            <v>#NAME?</v>
          </cell>
          <cell r="AK88" t="e">
            <v>#NAME?</v>
          </cell>
          <cell r="AL88" t="e">
            <v>#NAME?</v>
          </cell>
          <cell r="AM88" t="e">
            <v>#NAME?</v>
          </cell>
          <cell r="AN88" t="e">
            <v>#NAME?</v>
          </cell>
          <cell r="AO88" t="e">
            <v>#NAME?</v>
          </cell>
          <cell r="AP88" t="e">
            <v>#NAME?</v>
          </cell>
          <cell r="AQ88">
            <v>0</v>
          </cell>
          <cell r="AR88">
            <v>0</v>
          </cell>
          <cell r="AS88">
            <v>0</v>
          </cell>
          <cell r="AT88">
            <v>0</v>
          </cell>
        </row>
        <row r="89">
          <cell r="A89" t="str">
            <v>132KV DC Dumraon-Buxar TL Line</v>
          </cell>
          <cell r="B89">
            <v>85</v>
          </cell>
          <cell r="C89" t="str">
            <v>35/0</v>
          </cell>
          <cell r="D89" t="str">
            <v>DS+0</v>
          </cell>
          <cell r="E89" t="str">
            <v>WET</v>
          </cell>
          <cell r="F89" t="str">
            <v>Md Rajik</v>
          </cell>
          <cell r="G89">
            <v>43521</v>
          </cell>
          <cell r="H89">
            <v>43549</v>
          </cell>
          <cell r="I89" t="str">
            <v>YES</v>
          </cell>
          <cell r="J89">
            <v>43523</v>
          </cell>
          <cell r="K89">
            <v>0</v>
          </cell>
          <cell r="L89">
            <v>0</v>
          </cell>
          <cell r="M89">
            <v>0</v>
          </cell>
          <cell r="N89">
            <v>0</v>
          </cell>
          <cell r="O89">
            <v>0</v>
          </cell>
          <cell r="P89">
            <v>0</v>
          </cell>
          <cell r="Q89">
            <v>0</v>
          </cell>
          <cell r="R89" t="e">
            <v>#NAME?</v>
          </cell>
          <cell r="S89" t="e">
            <v>#NAME?</v>
          </cell>
          <cell r="T89">
            <v>0</v>
          </cell>
          <cell r="U89">
            <v>0</v>
          </cell>
          <cell r="V89" t="e">
            <v>#NAME?</v>
          </cell>
          <cell r="W89" t="e">
            <v>#NAME?</v>
          </cell>
          <cell r="X89" t="e">
            <v>#NAME?</v>
          </cell>
          <cell r="Y89" t="e">
            <v>#NAME?</v>
          </cell>
          <cell r="Z89" t="e">
            <v>#NAME?</v>
          </cell>
          <cell r="AA89" t="e">
            <v>#NAME?</v>
          </cell>
          <cell r="AB89" t="e">
            <v>#NAME?</v>
          </cell>
          <cell r="AC89" t="e">
            <v>#NAME?</v>
          </cell>
          <cell r="AD89" t="e">
            <v>#NAME?</v>
          </cell>
          <cell r="AE89" t="e">
            <v>#NAME?</v>
          </cell>
          <cell r="AF89">
            <v>301.24</v>
          </cell>
          <cell r="AG89">
            <v>49.2</v>
          </cell>
          <cell r="AH89">
            <v>10.3</v>
          </cell>
          <cell r="AI89">
            <v>360.74</v>
          </cell>
          <cell r="AJ89" t="e">
            <v>#NAME?</v>
          </cell>
          <cell r="AK89" t="e">
            <v>#NAME?</v>
          </cell>
          <cell r="AL89" t="e">
            <v>#NAME?</v>
          </cell>
          <cell r="AM89" t="e">
            <v>#NAME?</v>
          </cell>
          <cell r="AN89" t="e">
            <v>#NAME?</v>
          </cell>
          <cell r="AO89" t="e">
            <v>#NAME?</v>
          </cell>
          <cell r="AP89" t="e">
            <v>#NAME?</v>
          </cell>
          <cell r="AQ89">
            <v>0</v>
          </cell>
          <cell r="AR89">
            <v>0</v>
          </cell>
          <cell r="AS89">
            <v>0</v>
          </cell>
          <cell r="AT89">
            <v>0</v>
          </cell>
        </row>
        <row r="90">
          <cell r="A90" t="str">
            <v>220KV DC Naubatpur-BhusaulaTL Line</v>
          </cell>
          <cell r="B90">
            <v>32</v>
          </cell>
          <cell r="C90" t="str">
            <v>6/2</v>
          </cell>
          <cell r="D90" t="str">
            <v>DA+0</v>
          </cell>
          <cell r="E90" t="str">
            <v>WET</v>
          </cell>
          <cell r="F90" t="str">
            <v>Sunil Kumar</v>
          </cell>
          <cell r="G90">
            <v>43520</v>
          </cell>
          <cell r="H90">
            <v>43548</v>
          </cell>
          <cell r="I90">
            <v>43540</v>
          </cell>
          <cell r="J90">
            <v>43523</v>
          </cell>
          <cell r="K90">
            <v>0</v>
          </cell>
          <cell r="L90">
            <v>0</v>
          </cell>
          <cell r="M90">
            <v>0</v>
          </cell>
          <cell r="N90">
            <v>0</v>
          </cell>
          <cell r="O90">
            <v>0</v>
          </cell>
          <cell r="P90">
            <v>0</v>
          </cell>
          <cell r="Q90">
            <v>0</v>
          </cell>
          <cell r="R90" t="e">
            <v>#NAME?</v>
          </cell>
          <cell r="S90" t="e">
            <v>#NAME?</v>
          </cell>
          <cell r="T90">
            <v>0</v>
          </cell>
          <cell r="U90">
            <v>0</v>
          </cell>
          <cell r="V90" t="e">
            <v>#NAME?</v>
          </cell>
          <cell r="W90" t="e">
            <v>#NAME?</v>
          </cell>
          <cell r="X90" t="e">
            <v>#NAME?</v>
          </cell>
          <cell r="Y90" t="e">
            <v>#NAME?</v>
          </cell>
          <cell r="Z90" t="e">
            <v>#NAME?</v>
          </cell>
          <cell r="AA90" t="e">
            <v>#NAME?</v>
          </cell>
          <cell r="AB90" t="e">
            <v>#NAME?</v>
          </cell>
          <cell r="AC90" t="e">
            <v>#NAME?</v>
          </cell>
          <cell r="AD90" t="e">
            <v>#NAME?</v>
          </cell>
          <cell r="AE90" t="e">
            <v>#NAME?</v>
          </cell>
          <cell r="AF90">
            <v>171.56</v>
          </cell>
          <cell r="AG90">
            <v>36.64</v>
          </cell>
          <cell r="AH90">
            <v>7.56</v>
          </cell>
          <cell r="AI90">
            <v>215.76</v>
          </cell>
          <cell r="AJ90" t="e">
            <v>#NAME?</v>
          </cell>
          <cell r="AK90" t="e">
            <v>#NAME?</v>
          </cell>
          <cell r="AL90" t="e">
            <v>#NAME?</v>
          </cell>
          <cell r="AM90" t="e">
            <v>#NAME?</v>
          </cell>
          <cell r="AN90" t="e">
            <v>#NAME?</v>
          </cell>
          <cell r="AO90" t="e">
            <v>#NAME?</v>
          </cell>
          <cell r="AP90" t="e">
            <v>#NAME?</v>
          </cell>
          <cell r="AQ90">
            <v>0</v>
          </cell>
          <cell r="AR90">
            <v>0</v>
          </cell>
          <cell r="AS90">
            <v>0</v>
          </cell>
          <cell r="AT90">
            <v>0</v>
          </cell>
        </row>
        <row r="91">
          <cell r="A91" t="str">
            <v>220KV DC Naubatpur-BhusaulaTL Line</v>
          </cell>
          <cell r="B91">
            <v>33</v>
          </cell>
          <cell r="C91" t="str">
            <v>16/1</v>
          </cell>
          <cell r="D91" t="str">
            <v>DA+6</v>
          </cell>
          <cell r="E91" t="str">
            <v>WET</v>
          </cell>
          <cell r="F91" t="str">
            <v>Veena Construction</v>
          </cell>
          <cell r="G91">
            <v>43520</v>
          </cell>
          <cell r="H91">
            <v>43548</v>
          </cell>
          <cell r="I91">
            <v>43552</v>
          </cell>
          <cell r="J91" t="str">
            <v>YES</v>
          </cell>
          <cell r="K91">
            <v>0</v>
          </cell>
          <cell r="L91">
            <v>0</v>
          </cell>
          <cell r="M91">
            <v>0</v>
          </cell>
          <cell r="N91">
            <v>0</v>
          </cell>
          <cell r="O91">
            <v>0</v>
          </cell>
          <cell r="P91">
            <v>0</v>
          </cell>
          <cell r="Q91">
            <v>0</v>
          </cell>
          <cell r="R91" t="e">
            <v>#NAME?</v>
          </cell>
          <cell r="S91" t="e">
            <v>#NAME?</v>
          </cell>
          <cell r="T91">
            <v>0</v>
          </cell>
          <cell r="U91">
            <v>0</v>
          </cell>
          <cell r="V91" t="e">
            <v>#NAME?</v>
          </cell>
          <cell r="W91" t="e">
            <v>#NAME?</v>
          </cell>
          <cell r="X91" t="e">
            <v>#NAME?</v>
          </cell>
          <cell r="Y91" t="e">
            <v>#NAME?</v>
          </cell>
          <cell r="Z91" t="e">
            <v>#NAME?</v>
          </cell>
          <cell r="AA91" t="e">
            <v>#NAME?</v>
          </cell>
          <cell r="AB91" t="e">
            <v>#NAME?</v>
          </cell>
          <cell r="AC91" t="e">
            <v>#NAME?</v>
          </cell>
          <cell r="AD91" t="e">
            <v>#NAME?</v>
          </cell>
          <cell r="AE91" t="e">
            <v>#NAME?</v>
          </cell>
          <cell r="AF91">
            <v>171.56</v>
          </cell>
          <cell r="AG91">
            <v>36.64</v>
          </cell>
          <cell r="AH91">
            <v>7.56</v>
          </cell>
          <cell r="AI91">
            <v>215.76</v>
          </cell>
          <cell r="AJ91" t="e">
            <v>#NAME?</v>
          </cell>
          <cell r="AK91" t="e">
            <v>#NAME?</v>
          </cell>
          <cell r="AL91" t="e">
            <v>#NAME?</v>
          </cell>
          <cell r="AM91" t="e">
            <v>#NAME?</v>
          </cell>
          <cell r="AN91" t="e">
            <v>#NAME?</v>
          </cell>
          <cell r="AO91" t="e">
            <v>#NAME?</v>
          </cell>
          <cell r="AP91" t="e">
            <v>#NAME?</v>
          </cell>
          <cell r="AQ91">
            <v>0</v>
          </cell>
          <cell r="AR91">
            <v>0</v>
          </cell>
          <cell r="AS91">
            <v>0</v>
          </cell>
          <cell r="AT91">
            <v>0</v>
          </cell>
        </row>
        <row r="92">
          <cell r="A92" t="str">
            <v>220KV DC Naubatpur-BhusaulaTL Line</v>
          </cell>
          <cell r="B92">
            <v>29</v>
          </cell>
          <cell r="C92" t="str">
            <v>6/0</v>
          </cell>
          <cell r="D92" t="str">
            <v>DD+6</v>
          </cell>
          <cell r="E92" t="str">
            <v>WET</v>
          </cell>
          <cell r="F92" t="str">
            <v>Lalan Mehta</v>
          </cell>
          <cell r="G92">
            <v>43518</v>
          </cell>
          <cell r="H92">
            <v>43546</v>
          </cell>
          <cell r="I92">
            <v>43552</v>
          </cell>
          <cell r="J92" t="str">
            <v>YES</v>
          </cell>
          <cell r="K92">
            <v>0</v>
          </cell>
          <cell r="L92">
            <v>0</v>
          </cell>
          <cell r="M92">
            <v>0</v>
          </cell>
          <cell r="N92">
            <v>0</v>
          </cell>
          <cell r="O92">
            <v>0</v>
          </cell>
          <cell r="P92">
            <v>0</v>
          </cell>
          <cell r="Q92">
            <v>0</v>
          </cell>
          <cell r="R92" t="e">
            <v>#NAME?</v>
          </cell>
          <cell r="S92" t="e">
            <v>#NAME?</v>
          </cell>
          <cell r="T92">
            <v>0</v>
          </cell>
          <cell r="U92">
            <v>0</v>
          </cell>
          <cell r="V92" t="e">
            <v>#NAME?</v>
          </cell>
          <cell r="W92" t="e">
            <v>#NAME?</v>
          </cell>
          <cell r="X92" t="e">
            <v>#NAME?</v>
          </cell>
          <cell r="Y92" t="e">
            <v>#NAME?</v>
          </cell>
          <cell r="Z92" t="e">
            <v>#NAME?</v>
          </cell>
          <cell r="AA92" t="e">
            <v>#NAME?</v>
          </cell>
          <cell r="AB92" t="e">
            <v>#NAME?</v>
          </cell>
          <cell r="AC92" t="e">
            <v>#NAME?</v>
          </cell>
          <cell r="AD92" t="e">
            <v>#NAME?</v>
          </cell>
          <cell r="AE92" t="e">
            <v>#NAME?</v>
          </cell>
          <cell r="AF92">
            <v>396.56</v>
          </cell>
          <cell r="AG92">
            <v>0</v>
          </cell>
          <cell r="AH92">
            <v>8.26</v>
          </cell>
          <cell r="AI92">
            <v>404.82</v>
          </cell>
          <cell r="AJ92" t="e">
            <v>#NAME?</v>
          </cell>
          <cell r="AK92" t="e">
            <v>#NAME?</v>
          </cell>
          <cell r="AL92" t="e">
            <v>#NAME?</v>
          </cell>
          <cell r="AM92" t="e">
            <v>#NAME?</v>
          </cell>
          <cell r="AN92" t="e">
            <v>#NAME?</v>
          </cell>
          <cell r="AO92" t="e">
            <v>#NAME?</v>
          </cell>
          <cell r="AP92" t="e">
            <v>#NAME?</v>
          </cell>
          <cell r="AQ92">
            <v>0</v>
          </cell>
          <cell r="AR92">
            <v>0</v>
          </cell>
          <cell r="AS92">
            <v>0</v>
          </cell>
          <cell r="AT92">
            <v>0</v>
          </cell>
        </row>
        <row r="93">
          <cell r="A93" t="str">
            <v>132KV DC Dumraon-Dumraon TL Line</v>
          </cell>
          <cell r="B93">
            <v>44</v>
          </cell>
          <cell r="C93" t="str">
            <v>7/1</v>
          </cell>
          <cell r="D93" t="str">
            <v>DA+0</v>
          </cell>
          <cell r="E93" t="str">
            <v>WET</v>
          </cell>
          <cell r="F93" t="str">
            <v>Kanchan Singh</v>
          </cell>
          <cell r="G93">
            <v>43536</v>
          </cell>
          <cell r="H93">
            <v>43564</v>
          </cell>
          <cell r="I93">
            <v>0</v>
          </cell>
          <cell r="J93" t="str">
            <v>YES</v>
          </cell>
          <cell r="K93">
            <v>0</v>
          </cell>
          <cell r="L93">
            <v>0</v>
          </cell>
          <cell r="M93">
            <v>0</v>
          </cell>
          <cell r="N93">
            <v>0</v>
          </cell>
          <cell r="O93">
            <v>0</v>
          </cell>
          <cell r="P93">
            <v>0</v>
          </cell>
          <cell r="Q93">
            <v>0</v>
          </cell>
          <cell r="R93" t="e">
            <v>#NAME?</v>
          </cell>
          <cell r="S93" t="e">
            <v>#NAME?</v>
          </cell>
          <cell r="T93">
            <v>0</v>
          </cell>
          <cell r="U93">
            <v>0</v>
          </cell>
          <cell r="V93" t="e">
            <v>#NAME?</v>
          </cell>
          <cell r="W93" t="e">
            <v>#NAME?</v>
          </cell>
          <cell r="X93" t="e">
            <v>#NAME?</v>
          </cell>
          <cell r="Y93" t="e">
            <v>#NAME?</v>
          </cell>
          <cell r="Z93" t="e">
            <v>#NAME?</v>
          </cell>
          <cell r="AA93" t="e">
            <v>#NAME?</v>
          </cell>
          <cell r="AB93" t="e">
            <v>#NAME?</v>
          </cell>
          <cell r="AC93" t="e">
            <v>#NAME?</v>
          </cell>
          <cell r="AD93" t="e">
            <v>#NAME?</v>
          </cell>
          <cell r="AE93" t="e">
            <v>#NAME?</v>
          </cell>
          <cell r="AF93">
            <v>171.56</v>
          </cell>
          <cell r="AG93">
            <v>36.64</v>
          </cell>
          <cell r="AH93">
            <v>7.56</v>
          </cell>
          <cell r="AI93">
            <v>215.76</v>
          </cell>
          <cell r="AJ93" t="e">
            <v>#NAME?</v>
          </cell>
          <cell r="AK93" t="e">
            <v>#NAME?</v>
          </cell>
          <cell r="AL93" t="e">
            <v>#NAME?</v>
          </cell>
          <cell r="AM93" t="e">
            <v>#NAME?</v>
          </cell>
          <cell r="AN93" t="e">
            <v>#NAME?</v>
          </cell>
          <cell r="AO93" t="e">
            <v>#NAME?</v>
          </cell>
          <cell r="AP93" t="e">
            <v>#NAME?</v>
          </cell>
          <cell r="AQ93">
            <v>0</v>
          </cell>
          <cell r="AR93">
            <v>0</v>
          </cell>
          <cell r="AS93">
            <v>0</v>
          </cell>
          <cell r="AT93">
            <v>0</v>
          </cell>
        </row>
        <row r="94">
          <cell r="A94" t="str">
            <v>220 KV DC Naubatpur-Bihta TL Line</v>
          </cell>
          <cell r="B94">
            <v>10</v>
          </cell>
          <cell r="C94" t="str">
            <v>13/0</v>
          </cell>
          <cell r="D94" t="str">
            <v>DD+0</v>
          </cell>
          <cell r="E94" t="str">
            <v>WET</v>
          </cell>
          <cell r="F94" t="str">
            <v>Lalan Mehta</v>
          </cell>
          <cell r="G94">
            <v>43543</v>
          </cell>
          <cell r="H94">
            <v>43571</v>
          </cell>
          <cell r="I94">
            <v>43552</v>
          </cell>
          <cell r="J94">
            <v>43548</v>
          </cell>
          <cell r="K94">
            <v>0</v>
          </cell>
          <cell r="L94">
            <v>0</v>
          </cell>
          <cell r="M94">
            <v>0</v>
          </cell>
          <cell r="N94">
            <v>0</v>
          </cell>
          <cell r="O94">
            <v>0</v>
          </cell>
          <cell r="P94">
            <v>0</v>
          </cell>
          <cell r="Q94">
            <v>0</v>
          </cell>
          <cell r="R94" t="e">
            <v>#NAME?</v>
          </cell>
          <cell r="S94" t="e">
            <v>#NAME?</v>
          </cell>
          <cell r="T94">
            <v>0</v>
          </cell>
          <cell r="U94">
            <v>0</v>
          </cell>
          <cell r="V94" t="e">
            <v>#NAME?</v>
          </cell>
          <cell r="W94" t="e">
            <v>#NAME?</v>
          </cell>
          <cell r="X94" t="e">
            <v>#NAME?</v>
          </cell>
          <cell r="Y94" t="e">
            <v>#NAME?</v>
          </cell>
          <cell r="Z94" t="e">
            <v>#NAME?</v>
          </cell>
          <cell r="AA94" t="e">
            <v>#NAME?</v>
          </cell>
          <cell r="AB94" t="e">
            <v>#NAME?</v>
          </cell>
          <cell r="AC94" t="e">
            <v>#NAME?</v>
          </cell>
          <cell r="AD94" t="e">
            <v>#NAME?</v>
          </cell>
          <cell r="AE94" t="e">
            <v>#NAME?</v>
          </cell>
          <cell r="AF94">
            <v>396.56</v>
          </cell>
          <cell r="AG94">
            <v>0</v>
          </cell>
          <cell r="AH94">
            <v>8.26</v>
          </cell>
          <cell r="AI94">
            <v>404.82</v>
          </cell>
          <cell r="AJ94" t="e">
            <v>#NAME?</v>
          </cell>
          <cell r="AK94" t="e">
            <v>#NAME?</v>
          </cell>
          <cell r="AL94" t="e">
            <v>#NAME?</v>
          </cell>
          <cell r="AM94" t="e">
            <v>#NAME?</v>
          </cell>
          <cell r="AN94" t="e">
            <v>#NAME?</v>
          </cell>
          <cell r="AO94" t="e">
            <v>#NAME?</v>
          </cell>
          <cell r="AP94" t="e">
            <v>#NAME?</v>
          </cell>
          <cell r="AQ94">
            <v>0</v>
          </cell>
          <cell r="AR94">
            <v>0</v>
          </cell>
          <cell r="AS94">
            <v>0</v>
          </cell>
          <cell r="AT94">
            <v>0</v>
          </cell>
        </row>
        <row r="95">
          <cell r="A95" t="str">
            <v>Lilo of 220kv DC Ara-Pusauli at Dumraon TL Line-1</v>
          </cell>
          <cell r="B95">
            <v>18</v>
          </cell>
          <cell r="C95" t="str">
            <v>9/6</v>
          </cell>
          <cell r="D95" t="str">
            <v>DA+0</v>
          </cell>
          <cell r="E95" t="str">
            <v>WET</v>
          </cell>
          <cell r="F95" t="str">
            <v>Upendra Singh</v>
          </cell>
          <cell r="G95">
            <v>43544</v>
          </cell>
          <cell r="H95">
            <v>43572</v>
          </cell>
          <cell r="I95">
            <v>0</v>
          </cell>
          <cell r="J95">
            <v>43552</v>
          </cell>
          <cell r="K95">
            <v>0</v>
          </cell>
          <cell r="L95">
            <v>0</v>
          </cell>
          <cell r="M95">
            <v>0</v>
          </cell>
          <cell r="N95">
            <v>0</v>
          </cell>
          <cell r="O95">
            <v>0</v>
          </cell>
          <cell r="P95">
            <v>0</v>
          </cell>
          <cell r="Q95">
            <v>0</v>
          </cell>
          <cell r="R95" t="e">
            <v>#NAME?</v>
          </cell>
          <cell r="S95" t="e">
            <v>#NAME?</v>
          </cell>
          <cell r="T95">
            <v>0</v>
          </cell>
          <cell r="U95">
            <v>0</v>
          </cell>
          <cell r="V95" t="e">
            <v>#NAME?</v>
          </cell>
          <cell r="W95" t="e">
            <v>#NAME?</v>
          </cell>
          <cell r="X95" t="e">
            <v>#NAME?</v>
          </cell>
          <cell r="Y95" t="e">
            <v>#NAME?</v>
          </cell>
          <cell r="Z95" t="e">
            <v>#NAME?</v>
          </cell>
          <cell r="AA95" t="e">
            <v>#NAME?</v>
          </cell>
          <cell r="AB95" t="e">
            <v>#NAME?</v>
          </cell>
          <cell r="AC95" t="e">
            <v>#NAME?</v>
          </cell>
          <cell r="AD95" t="e">
            <v>#NAME?</v>
          </cell>
          <cell r="AE95" t="e">
            <v>#NAME?</v>
          </cell>
          <cell r="AF95">
            <v>171.56</v>
          </cell>
          <cell r="AG95">
            <v>36.64</v>
          </cell>
          <cell r="AH95">
            <v>7.56</v>
          </cell>
          <cell r="AI95">
            <v>215.76</v>
          </cell>
          <cell r="AJ95" t="e">
            <v>#NAME?</v>
          </cell>
          <cell r="AK95" t="e">
            <v>#NAME?</v>
          </cell>
          <cell r="AL95" t="e">
            <v>#NAME?</v>
          </cell>
          <cell r="AM95" t="e">
            <v>#NAME?</v>
          </cell>
          <cell r="AN95" t="e">
            <v>#NAME?</v>
          </cell>
          <cell r="AO95" t="e">
            <v>#NAME?</v>
          </cell>
          <cell r="AP95" t="e">
            <v>#NAME?</v>
          </cell>
          <cell r="AQ95">
            <v>0</v>
          </cell>
          <cell r="AR95">
            <v>0</v>
          </cell>
          <cell r="AS95">
            <v>0</v>
          </cell>
          <cell r="AT95">
            <v>0</v>
          </cell>
        </row>
        <row r="96">
          <cell r="A96" t="str">
            <v>220KV DC Naubatpur-BhusaulaTL Line</v>
          </cell>
          <cell r="B96">
            <v>30</v>
          </cell>
          <cell r="C96" t="str">
            <v>6/1</v>
          </cell>
          <cell r="D96" t="str">
            <v>DA+0</v>
          </cell>
          <cell r="E96" t="str">
            <v>WET</v>
          </cell>
          <cell r="F96" t="str">
            <v>Sunil Kumar</v>
          </cell>
          <cell r="G96">
            <v>43518</v>
          </cell>
          <cell r="H96">
            <v>43546</v>
          </cell>
          <cell r="I96">
            <v>43540</v>
          </cell>
          <cell r="J96">
            <v>43517</v>
          </cell>
          <cell r="K96">
            <v>0</v>
          </cell>
          <cell r="L96">
            <v>0</v>
          </cell>
          <cell r="M96">
            <v>0</v>
          </cell>
          <cell r="N96">
            <v>0</v>
          </cell>
          <cell r="O96">
            <v>0</v>
          </cell>
          <cell r="P96">
            <v>0</v>
          </cell>
          <cell r="Q96">
            <v>0</v>
          </cell>
          <cell r="R96" t="e">
            <v>#NAME?</v>
          </cell>
          <cell r="S96" t="e">
            <v>#NAME?</v>
          </cell>
          <cell r="T96">
            <v>0</v>
          </cell>
          <cell r="U96">
            <v>0</v>
          </cell>
          <cell r="V96" t="e">
            <v>#NAME?</v>
          </cell>
          <cell r="W96" t="e">
            <v>#NAME?</v>
          </cell>
          <cell r="X96" t="e">
            <v>#NAME?</v>
          </cell>
          <cell r="Y96" t="e">
            <v>#NAME?</v>
          </cell>
          <cell r="Z96" t="e">
            <v>#NAME?</v>
          </cell>
          <cell r="AA96" t="e">
            <v>#NAME?</v>
          </cell>
          <cell r="AB96" t="e">
            <v>#NAME?</v>
          </cell>
          <cell r="AC96" t="e">
            <v>#NAME?</v>
          </cell>
          <cell r="AD96" t="e">
            <v>#NAME?</v>
          </cell>
          <cell r="AE96" t="e">
            <v>#NAME?</v>
          </cell>
          <cell r="AF96">
            <v>171.56</v>
          </cell>
          <cell r="AG96">
            <v>36.64</v>
          </cell>
          <cell r="AH96">
            <v>7.56</v>
          </cell>
          <cell r="AI96">
            <v>215.76</v>
          </cell>
          <cell r="AJ96" t="e">
            <v>#NAME?</v>
          </cell>
          <cell r="AK96" t="e">
            <v>#NAME?</v>
          </cell>
          <cell r="AL96" t="e">
            <v>#NAME?</v>
          </cell>
          <cell r="AM96" t="e">
            <v>#NAME?</v>
          </cell>
          <cell r="AN96" t="e">
            <v>#NAME?</v>
          </cell>
          <cell r="AO96" t="e">
            <v>#NAME?</v>
          </cell>
          <cell r="AP96" t="e">
            <v>#NAME?</v>
          </cell>
          <cell r="AQ96">
            <v>0</v>
          </cell>
          <cell r="AR96">
            <v>0</v>
          </cell>
          <cell r="AS96">
            <v>0</v>
          </cell>
          <cell r="AT96">
            <v>0</v>
          </cell>
        </row>
        <row r="97">
          <cell r="A97" t="str">
            <v>132KV DC Dumraon-Dumraon TL Line</v>
          </cell>
          <cell r="B97">
            <v>43</v>
          </cell>
          <cell r="C97" t="str">
            <v>1/0</v>
          </cell>
          <cell r="D97" t="str">
            <v>DD+0</v>
          </cell>
          <cell r="E97" t="str">
            <v>wet</v>
          </cell>
          <cell r="F97" t="str">
            <v>Deepak Pandey</v>
          </cell>
          <cell r="G97">
            <v>43535</v>
          </cell>
          <cell r="H97">
            <v>43563</v>
          </cell>
          <cell r="I97">
            <v>43614</v>
          </cell>
          <cell r="J97" t="str">
            <v>YES</v>
          </cell>
          <cell r="K97">
            <v>0</v>
          </cell>
          <cell r="L97">
            <v>0</v>
          </cell>
          <cell r="M97">
            <v>0</v>
          </cell>
          <cell r="N97">
            <v>0</v>
          </cell>
          <cell r="O97">
            <v>0</v>
          </cell>
          <cell r="P97">
            <v>0</v>
          </cell>
          <cell r="Q97">
            <v>0</v>
          </cell>
          <cell r="R97" t="e">
            <v>#NAME?</v>
          </cell>
          <cell r="S97" t="e">
            <v>#NAME?</v>
          </cell>
          <cell r="T97">
            <v>0</v>
          </cell>
          <cell r="U97">
            <v>0</v>
          </cell>
          <cell r="V97" t="e">
            <v>#NAME?</v>
          </cell>
          <cell r="W97" t="e">
            <v>#NAME?</v>
          </cell>
          <cell r="X97" t="e">
            <v>#NAME?</v>
          </cell>
          <cell r="Y97" t="e">
            <v>#NAME?</v>
          </cell>
          <cell r="Z97" t="e">
            <v>#NAME?</v>
          </cell>
          <cell r="AA97" t="e">
            <v>#NAME?</v>
          </cell>
          <cell r="AB97" t="e">
            <v>#NAME?</v>
          </cell>
          <cell r="AC97" t="e">
            <v>#NAME?</v>
          </cell>
          <cell r="AD97" t="e">
            <v>#NAME?</v>
          </cell>
          <cell r="AE97" t="e">
            <v>#NAME?</v>
          </cell>
          <cell r="AF97">
            <v>396.56</v>
          </cell>
          <cell r="AG97">
            <v>0</v>
          </cell>
          <cell r="AH97">
            <v>8.26</v>
          </cell>
          <cell r="AI97">
            <v>404.82</v>
          </cell>
          <cell r="AJ97" t="e">
            <v>#NAME?</v>
          </cell>
          <cell r="AK97" t="e">
            <v>#NAME?</v>
          </cell>
          <cell r="AL97" t="e">
            <v>#NAME?</v>
          </cell>
          <cell r="AM97" t="e">
            <v>#NAME?</v>
          </cell>
          <cell r="AN97" t="e">
            <v>#NAME?</v>
          </cell>
          <cell r="AO97" t="e">
            <v>#NAME?</v>
          </cell>
          <cell r="AP97" t="e">
            <v>#NAME?</v>
          </cell>
          <cell r="AQ97">
            <v>0</v>
          </cell>
          <cell r="AR97">
            <v>0</v>
          </cell>
          <cell r="AS97">
            <v>0</v>
          </cell>
          <cell r="AT97">
            <v>0</v>
          </cell>
        </row>
        <row r="98">
          <cell r="A98" t="str">
            <v>132KV DC Dumraon-Dumraon TL Line</v>
          </cell>
          <cell r="B98">
            <v>42</v>
          </cell>
          <cell r="C98" t="str">
            <v>1/1</v>
          </cell>
          <cell r="D98" t="str">
            <v>DA+0</v>
          </cell>
          <cell r="E98" t="str">
            <v>WET</v>
          </cell>
          <cell r="F98" t="str">
            <v>Deepak Pandey</v>
          </cell>
          <cell r="G98">
            <v>43532</v>
          </cell>
          <cell r="H98">
            <v>43560</v>
          </cell>
          <cell r="I98">
            <v>43614</v>
          </cell>
          <cell r="J98" t="str">
            <v>YES</v>
          </cell>
          <cell r="K98">
            <v>0</v>
          </cell>
          <cell r="L98">
            <v>0</v>
          </cell>
          <cell r="M98">
            <v>0</v>
          </cell>
          <cell r="N98">
            <v>0</v>
          </cell>
          <cell r="O98">
            <v>0</v>
          </cell>
          <cell r="P98">
            <v>0</v>
          </cell>
          <cell r="Q98">
            <v>0</v>
          </cell>
          <cell r="R98" t="e">
            <v>#NAME?</v>
          </cell>
          <cell r="S98" t="e">
            <v>#NAME?</v>
          </cell>
          <cell r="T98">
            <v>0</v>
          </cell>
          <cell r="U98">
            <v>0</v>
          </cell>
          <cell r="V98" t="e">
            <v>#NAME?</v>
          </cell>
          <cell r="W98" t="e">
            <v>#NAME?</v>
          </cell>
          <cell r="X98" t="e">
            <v>#NAME?</v>
          </cell>
          <cell r="Y98" t="e">
            <v>#NAME?</v>
          </cell>
          <cell r="Z98" t="e">
            <v>#NAME?</v>
          </cell>
          <cell r="AA98" t="e">
            <v>#NAME?</v>
          </cell>
          <cell r="AB98" t="e">
            <v>#NAME?</v>
          </cell>
          <cell r="AC98" t="e">
            <v>#NAME?</v>
          </cell>
          <cell r="AD98" t="e">
            <v>#NAME?</v>
          </cell>
          <cell r="AE98" t="e">
            <v>#NAME?</v>
          </cell>
          <cell r="AF98">
            <v>171.56</v>
          </cell>
          <cell r="AG98">
            <v>36.64</v>
          </cell>
          <cell r="AH98">
            <v>7.56</v>
          </cell>
          <cell r="AI98">
            <v>215.76</v>
          </cell>
          <cell r="AJ98" t="e">
            <v>#NAME?</v>
          </cell>
          <cell r="AK98" t="e">
            <v>#NAME?</v>
          </cell>
          <cell r="AL98" t="e">
            <v>#NAME?</v>
          </cell>
          <cell r="AM98" t="e">
            <v>#NAME?</v>
          </cell>
          <cell r="AN98" t="e">
            <v>#NAME?</v>
          </cell>
          <cell r="AO98" t="e">
            <v>#NAME?</v>
          </cell>
          <cell r="AP98" t="e">
            <v>#NAME?</v>
          </cell>
          <cell r="AQ98">
            <v>0</v>
          </cell>
          <cell r="AR98">
            <v>0</v>
          </cell>
          <cell r="AS98">
            <v>0</v>
          </cell>
          <cell r="AT98">
            <v>0</v>
          </cell>
        </row>
        <row r="99">
          <cell r="A99" t="str">
            <v>132KV DC Dumraon-Dumraon TL Line</v>
          </cell>
          <cell r="B99">
            <v>40</v>
          </cell>
          <cell r="C99" t="str">
            <v>5/0</v>
          </cell>
          <cell r="D99" t="str">
            <v>DD+6</v>
          </cell>
          <cell r="E99" t="str">
            <v>WET</v>
          </cell>
          <cell r="F99" t="str">
            <v>Chandan Yadav</v>
          </cell>
          <cell r="G99">
            <v>43531</v>
          </cell>
          <cell r="H99">
            <v>43559</v>
          </cell>
          <cell r="I99">
            <v>43614</v>
          </cell>
          <cell r="J99" t="str">
            <v>YES</v>
          </cell>
          <cell r="K99">
            <v>0</v>
          </cell>
          <cell r="L99">
            <v>0</v>
          </cell>
          <cell r="M99">
            <v>0</v>
          </cell>
          <cell r="N99">
            <v>0</v>
          </cell>
          <cell r="O99">
            <v>0</v>
          </cell>
          <cell r="P99">
            <v>0</v>
          </cell>
          <cell r="Q99">
            <v>0</v>
          </cell>
          <cell r="R99" t="e">
            <v>#NAME?</v>
          </cell>
          <cell r="S99" t="e">
            <v>#NAME?</v>
          </cell>
          <cell r="T99">
            <v>0</v>
          </cell>
          <cell r="U99">
            <v>0</v>
          </cell>
          <cell r="V99" t="e">
            <v>#NAME?</v>
          </cell>
          <cell r="W99" t="e">
            <v>#NAME?</v>
          </cell>
          <cell r="X99" t="e">
            <v>#NAME?</v>
          </cell>
          <cell r="Y99" t="e">
            <v>#NAME?</v>
          </cell>
          <cell r="Z99" t="e">
            <v>#NAME?</v>
          </cell>
          <cell r="AA99" t="e">
            <v>#NAME?</v>
          </cell>
          <cell r="AB99" t="e">
            <v>#NAME?</v>
          </cell>
          <cell r="AC99" t="e">
            <v>#NAME?</v>
          </cell>
          <cell r="AD99" t="e">
            <v>#NAME?</v>
          </cell>
          <cell r="AE99" t="e">
            <v>#NAME?</v>
          </cell>
          <cell r="AF99">
            <v>396.56</v>
          </cell>
          <cell r="AG99">
            <v>0</v>
          </cell>
          <cell r="AH99">
            <v>8.26</v>
          </cell>
          <cell r="AI99">
            <v>404.82</v>
          </cell>
          <cell r="AJ99" t="e">
            <v>#NAME?</v>
          </cell>
          <cell r="AK99" t="e">
            <v>#NAME?</v>
          </cell>
          <cell r="AL99" t="e">
            <v>#NAME?</v>
          </cell>
          <cell r="AM99" t="e">
            <v>#NAME?</v>
          </cell>
          <cell r="AN99" t="e">
            <v>#NAME?</v>
          </cell>
          <cell r="AO99" t="e">
            <v>#NAME?</v>
          </cell>
          <cell r="AP99" t="e">
            <v>#NAME?</v>
          </cell>
          <cell r="AQ99">
            <v>0</v>
          </cell>
          <cell r="AR99">
            <v>0</v>
          </cell>
          <cell r="AS99">
            <v>0</v>
          </cell>
          <cell r="AT99">
            <v>0</v>
          </cell>
        </row>
        <row r="100">
          <cell r="A100" t="str">
            <v>132KV DC Dumraon-Buxar TL Line</v>
          </cell>
          <cell r="B100">
            <v>83</v>
          </cell>
          <cell r="C100" t="str">
            <v>26/0</v>
          </cell>
          <cell r="D100" t="str">
            <v>DS+0</v>
          </cell>
          <cell r="E100" t="str">
            <v>WET</v>
          </cell>
          <cell r="F100" t="str">
            <v>Pralhad Construction</v>
          </cell>
          <cell r="G100">
            <v>43519</v>
          </cell>
          <cell r="H100">
            <v>43547</v>
          </cell>
          <cell r="I100" t="str">
            <v>FDN Not Close</v>
          </cell>
          <cell r="J100">
            <v>43582</v>
          </cell>
          <cell r="K100">
            <v>0</v>
          </cell>
          <cell r="L100">
            <v>0</v>
          </cell>
          <cell r="M100">
            <v>0</v>
          </cell>
          <cell r="N100">
            <v>0</v>
          </cell>
          <cell r="O100">
            <v>0</v>
          </cell>
          <cell r="P100">
            <v>0</v>
          </cell>
          <cell r="Q100">
            <v>0</v>
          </cell>
          <cell r="R100" t="e">
            <v>#NAME?</v>
          </cell>
          <cell r="S100" t="e">
            <v>#NAME?</v>
          </cell>
          <cell r="T100">
            <v>0</v>
          </cell>
          <cell r="U100">
            <v>0</v>
          </cell>
          <cell r="V100" t="e">
            <v>#NAME?</v>
          </cell>
          <cell r="W100" t="e">
            <v>#NAME?</v>
          </cell>
          <cell r="X100" t="e">
            <v>#NAME?</v>
          </cell>
          <cell r="Y100" t="e">
            <v>#NAME?</v>
          </cell>
          <cell r="Z100" t="e">
            <v>#NAME?</v>
          </cell>
          <cell r="AA100" t="e">
            <v>#NAME?</v>
          </cell>
          <cell r="AB100" t="e">
            <v>#NAME?</v>
          </cell>
          <cell r="AC100" t="e">
            <v>#NAME?</v>
          </cell>
          <cell r="AD100" t="e">
            <v>#NAME?</v>
          </cell>
          <cell r="AE100" t="e">
            <v>#NAME?</v>
          </cell>
          <cell r="AF100">
            <v>301.24</v>
          </cell>
          <cell r="AG100">
            <v>49.2</v>
          </cell>
          <cell r="AH100">
            <v>10.3</v>
          </cell>
          <cell r="AI100">
            <v>360.74</v>
          </cell>
          <cell r="AJ100" t="e">
            <v>#NAME?</v>
          </cell>
          <cell r="AK100" t="e">
            <v>#NAME?</v>
          </cell>
          <cell r="AL100" t="e">
            <v>#NAME?</v>
          </cell>
          <cell r="AM100" t="e">
            <v>#NAME?</v>
          </cell>
          <cell r="AN100" t="e">
            <v>#NAME?</v>
          </cell>
          <cell r="AO100" t="e">
            <v>#NAME?</v>
          </cell>
          <cell r="AP100" t="e">
            <v>#NAME?</v>
          </cell>
          <cell r="AQ100">
            <v>0</v>
          </cell>
          <cell r="AR100">
            <v>0</v>
          </cell>
          <cell r="AS100">
            <v>0</v>
          </cell>
          <cell r="AT100">
            <v>0</v>
          </cell>
        </row>
        <row r="101">
          <cell r="A101" t="str">
            <v>220 KV DC Naubatpur-Bihta TL Line</v>
          </cell>
          <cell r="B101">
            <v>9</v>
          </cell>
          <cell r="C101" t="str">
            <v>12/0</v>
          </cell>
          <cell r="D101" t="str">
            <v>DD+0</v>
          </cell>
          <cell r="E101" t="str">
            <v>WET</v>
          </cell>
          <cell r="F101" t="str">
            <v>Lalan Mehta</v>
          </cell>
          <cell r="G101">
            <v>43538</v>
          </cell>
          <cell r="H101">
            <v>43566</v>
          </cell>
          <cell r="I101">
            <v>43552</v>
          </cell>
          <cell r="J101">
            <v>43540</v>
          </cell>
          <cell r="K101">
            <v>0</v>
          </cell>
          <cell r="L101">
            <v>0</v>
          </cell>
          <cell r="M101">
            <v>0</v>
          </cell>
          <cell r="N101">
            <v>0</v>
          </cell>
          <cell r="O101">
            <v>0</v>
          </cell>
          <cell r="P101">
            <v>0</v>
          </cell>
          <cell r="Q101">
            <v>0</v>
          </cell>
          <cell r="R101" t="e">
            <v>#NAME?</v>
          </cell>
          <cell r="S101" t="e">
            <v>#NAME?</v>
          </cell>
          <cell r="T101">
            <v>0</v>
          </cell>
          <cell r="U101">
            <v>0</v>
          </cell>
          <cell r="V101" t="e">
            <v>#NAME?</v>
          </cell>
          <cell r="W101" t="e">
            <v>#NAME?</v>
          </cell>
          <cell r="X101" t="e">
            <v>#NAME?</v>
          </cell>
          <cell r="Y101" t="e">
            <v>#NAME?</v>
          </cell>
          <cell r="Z101" t="e">
            <v>#NAME?</v>
          </cell>
          <cell r="AA101" t="e">
            <v>#NAME?</v>
          </cell>
          <cell r="AB101" t="e">
            <v>#NAME?</v>
          </cell>
          <cell r="AC101" t="e">
            <v>#NAME?</v>
          </cell>
          <cell r="AD101" t="e">
            <v>#NAME?</v>
          </cell>
          <cell r="AE101" t="e">
            <v>#NAME?</v>
          </cell>
          <cell r="AF101">
            <v>396.56</v>
          </cell>
          <cell r="AG101">
            <v>0</v>
          </cell>
          <cell r="AH101">
            <v>8.26</v>
          </cell>
          <cell r="AI101">
            <v>404.82</v>
          </cell>
          <cell r="AJ101" t="e">
            <v>#NAME?</v>
          </cell>
          <cell r="AK101" t="e">
            <v>#NAME?</v>
          </cell>
          <cell r="AL101" t="e">
            <v>#NAME?</v>
          </cell>
          <cell r="AM101" t="e">
            <v>#NAME?</v>
          </cell>
          <cell r="AN101" t="e">
            <v>#NAME?</v>
          </cell>
          <cell r="AO101" t="e">
            <v>#NAME?</v>
          </cell>
          <cell r="AP101" t="e">
            <v>#NAME?</v>
          </cell>
          <cell r="AQ101">
            <v>0</v>
          </cell>
          <cell r="AR101">
            <v>0</v>
          </cell>
          <cell r="AS101">
            <v>0</v>
          </cell>
          <cell r="AT101">
            <v>0</v>
          </cell>
        </row>
        <row r="102">
          <cell r="A102" t="str">
            <v>220KV DC Naubatpur-BhusaulaTL Line</v>
          </cell>
          <cell r="B102">
            <v>31</v>
          </cell>
          <cell r="C102" t="str">
            <v>12A/0</v>
          </cell>
          <cell r="D102" t="str">
            <v>DC+6</v>
          </cell>
          <cell r="E102" t="str">
            <v>WET</v>
          </cell>
          <cell r="F102" t="str">
            <v>Veena Construction</v>
          </cell>
          <cell r="G102">
            <v>43518</v>
          </cell>
          <cell r="H102">
            <v>43546</v>
          </cell>
          <cell r="I102">
            <v>43552</v>
          </cell>
          <cell r="J102">
            <v>43551</v>
          </cell>
          <cell r="K102">
            <v>0</v>
          </cell>
          <cell r="L102">
            <v>0</v>
          </cell>
          <cell r="M102">
            <v>0</v>
          </cell>
          <cell r="N102">
            <v>0</v>
          </cell>
          <cell r="O102">
            <v>0</v>
          </cell>
          <cell r="P102">
            <v>0</v>
          </cell>
          <cell r="Q102">
            <v>0</v>
          </cell>
          <cell r="R102" t="e">
            <v>#NAME?</v>
          </cell>
          <cell r="S102" t="e">
            <v>#NAME?</v>
          </cell>
          <cell r="T102">
            <v>0</v>
          </cell>
          <cell r="U102">
            <v>0</v>
          </cell>
          <cell r="V102" t="e">
            <v>#NAME?</v>
          </cell>
          <cell r="W102" t="e">
            <v>#NAME?</v>
          </cell>
          <cell r="X102" t="e">
            <v>#NAME?</v>
          </cell>
          <cell r="Y102" t="e">
            <v>#NAME?</v>
          </cell>
          <cell r="Z102" t="e">
            <v>#NAME?</v>
          </cell>
          <cell r="AA102" t="e">
            <v>#NAME?</v>
          </cell>
          <cell r="AB102" t="e">
            <v>#NAME?</v>
          </cell>
          <cell r="AC102" t="e">
            <v>#NAME?</v>
          </cell>
          <cell r="AD102" t="e">
            <v>#NAME?</v>
          </cell>
          <cell r="AE102" t="e">
            <v>#NAME?</v>
          </cell>
          <cell r="AF102">
            <v>259.52</v>
          </cell>
          <cell r="AG102">
            <v>54.08</v>
          </cell>
          <cell r="AH102">
            <v>8.26</v>
          </cell>
          <cell r="AI102">
            <v>321.85999999999996</v>
          </cell>
          <cell r="AJ102" t="e">
            <v>#NAME?</v>
          </cell>
          <cell r="AK102" t="e">
            <v>#NAME?</v>
          </cell>
          <cell r="AL102" t="e">
            <v>#NAME?</v>
          </cell>
          <cell r="AM102" t="e">
            <v>#NAME?</v>
          </cell>
          <cell r="AN102" t="e">
            <v>#NAME?</v>
          </cell>
          <cell r="AO102" t="e">
            <v>#NAME?</v>
          </cell>
          <cell r="AP102" t="e">
            <v>#NAME?</v>
          </cell>
          <cell r="AQ102">
            <v>0</v>
          </cell>
          <cell r="AR102">
            <v>0</v>
          </cell>
          <cell r="AS102">
            <v>0</v>
          </cell>
          <cell r="AT102">
            <v>0</v>
          </cell>
        </row>
        <row r="103">
          <cell r="A103" t="str">
            <v>220KV DC Naubatpur-BhusaulaTL Line</v>
          </cell>
          <cell r="B103">
            <v>28</v>
          </cell>
          <cell r="C103" t="str">
            <v>10/0</v>
          </cell>
          <cell r="D103" t="str">
            <v>DD+0</v>
          </cell>
          <cell r="E103" t="str">
            <v>WET</v>
          </cell>
          <cell r="F103" t="str">
            <v>Sunil Kumar</v>
          </cell>
          <cell r="G103">
            <v>43516</v>
          </cell>
          <cell r="H103">
            <v>43544</v>
          </cell>
          <cell r="I103">
            <v>43540</v>
          </cell>
          <cell r="J103">
            <v>43517</v>
          </cell>
          <cell r="K103">
            <v>0</v>
          </cell>
          <cell r="L103">
            <v>0</v>
          </cell>
          <cell r="M103">
            <v>0</v>
          </cell>
          <cell r="N103">
            <v>0</v>
          </cell>
          <cell r="O103">
            <v>0</v>
          </cell>
          <cell r="P103">
            <v>0</v>
          </cell>
          <cell r="Q103">
            <v>0</v>
          </cell>
          <cell r="R103" t="e">
            <v>#NAME?</v>
          </cell>
          <cell r="S103" t="e">
            <v>#NAME?</v>
          </cell>
          <cell r="T103">
            <v>0</v>
          </cell>
          <cell r="U103">
            <v>0</v>
          </cell>
          <cell r="V103" t="e">
            <v>#NAME?</v>
          </cell>
          <cell r="W103" t="e">
            <v>#NAME?</v>
          </cell>
          <cell r="X103" t="e">
            <v>#NAME?</v>
          </cell>
          <cell r="Y103" t="e">
            <v>#NAME?</v>
          </cell>
          <cell r="Z103" t="e">
            <v>#NAME?</v>
          </cell>
          <cell r="AA103" t="e">
            <v>#NAME?</v>
          </cell>
          <cell r="AB103" t="e">
            <v>#NAME?</v>
          </cell>
          <cell r="AC103" t="e">
            <v>#NAME?</v>
          </cell>
          <cell r="AD103" t="e">
            <v>#NAME?</v>
          </cell>
          <cell r="AE103" t="e">
            <v>#NAME?</v>
          </cell>
          <cell r="AF103">
            <v>396.56</v>
          </cell>
          <cell r="AG103">
            <v>0</v>
          </cell>
          <cell r="AH103">
            <v>8.26</v>
          </cell>
          <cell r="AI103">
            <v>404.82</v>
          </cell>
          <cell r="AJ103" t="e">
            <v>#NAME?</v>
          </cell>
          <cell r="AK103" t="e">
            <v>#NAME?</v>
          </cell>
          <cell r="AL103" t="e">
            <v>#NAME?</v>
          </cell>
          <cell r="AM103" t="e">
            <v>#NAME?</v>
          </cell>
          <cell r="AN103" t="e">
            <v>#NAME?</v>
          </cell>
          <cell r="AO103" t="e">
            <v>#NAME?</v>
          </cell>
          <cell r="AP103" t="e">
            <v>#NAME?</v>
          </cell>
          <cell r="AQ103">
            <v>0</v>
          </cell>
          <cell r="AR103">
            <v>0</v>
          </cell>
          <cell r="AS103">
            <v>0</v>
          </cell>
          <cell r="AT103">
            <v>0</v>
          </cell>
        </row>
        <row r="104">
          <cell r="A104" t="str">
            <v>220KV DC Naubatpur-BhusaulaTL Line</v>
          </cell>
          <cell r="B104">
            <v>27</v>
          </cell>
          <cell r="C104" t="str">
            <v>14/0</v>
          </cell>
          <cell r="D104" t="str">
            <v>DD+18</v>
          </cell>
          <cell r="E104" t="str">
            <v>PS</v>
          </cell>
          <cell r="F104" t="str">
            <v>Veena Construction</v>
          </cell>
          <cell r="G104">
            <v>43515</v>
          </cell>
          <cell r="H104">
            <v>43543</v>
          </cell>
          <cell r="I104">
            <v>43540</v>
          </cell>
          <cell r="J104">
            <v>43517</v>
          </cell>
          <cell r="K104">
            <v>0</v>
          </cell>
          <cell r="L104">
            <v>0</v>
          </cell>
          <cell r="M104">
            <v>0</v>
          </cell>
          <cell r="N104">
            <v>0</v>
          </cell>
          <cell r="O104">
            <v>0</v>
          </cell>
          <cell r="P104">
            <v>0</v>
          </cell>
          <cell r="Q104">
            <v>0</v>
          </cell>
          <cell r="R104" t="e">
            <v>#NAME?</v>
          </cell>
          <cell r="S104" t="e">
            <v>#NAME?</v>
          </cell>
          <cell r="T104">
            <v>0</v>
          </cell>
          <cell r="U104">
            <v>0</v>
          </cell>
          <cell r="V104" t="e">
            <v>#NAME?</v>
          </cell>
          <cell r="W104" t="e">
            <v>#NAME?</v>
          </cell>
          <cell r="X104" t="e">
            <v>#NAME?</v>
          </cell>
          <cell r="Y104" t="e">
            <v>#NAME?</v>
          </cell>
          <cell r="Z104" t="e">
            <v>#NAME?</v>
          </cell>
          <cell r="AA104" t="e">
            <v>#NAME?</v>
          </cell>
          <cell r="AB104" t="e">
            <v>#NAME?</v>
          </cell>
          <cell r="AC104" t="e">
            <v>#NAME?</v>
          </cell>
          <cell r="AD104" t="e">
            <v>#NAME?</v>
          </cell>
          <cell r="AE104" t="e">
            <v>#NAME?</v>
          </cell>
          <cell r="AF104">
            <v>462.57</v>
          </cell>
          <cell r="AG104">
            <v>0</v>
          </cell>
          <cell r="AH104">
            <v>8.52</v>
          </cell>
          <cell r="AI104">
            <v>471.09</v>
          </cell>
          <cell r="AJ104" t="e">
            <v>#NAME?</v>
          </cell>
          <cell r="AK104" t="e">
            <v>#NAME?</v>
          </cell>
          <cell r="AL104" t="e">
            <v>#NAME?</v>
          </cell>
          <cell r="AM104" t="e">
            <v>#NAME?</v>
          </cell>
          <cell r="AN104" t="e">
            <v>#NAME?</v>
          </cell>
          <cell r="AO104" t="e">
            <v>#NAME?</v>
          </cell>
          <cell r="AP104" t="e">
            <v>#NAME?</v>
          </cell>
          <cell r="AQ104">
            <v>0</v>
          </cell>
          <cell r="AR104">
            <v>0</v>
          </cell>
          <cell r="AS104">
            <v>0</v>
          </cell>
          <cell r="AT104">
            <v>0</v>
          </cell>
        </row>
        <row r="105">
          <cell r="A105" t="str">
            <v>132KV DC Dumraon-Buxar TL Line</v>
          </cell>
          <cell r="B105">
            <v>81</v>
          </cell>
          <cell r="C105" t="str">
            <v>28/10</v>
          </cell>
          <cell r="D105" t="str">
            <v>DP+0</v>
          </cell>
          <cell r="E105" t="str">
            <v>WET</v>
          </cell>
          <cell r="F105" t="str">
            <v>Iftekhar</v>
          </cell>
          <cell r="G105">
            <v>43518</v>
          </cell>
          <cell r="H105">
            <v>43546</v>
          </cell>
          <cell r="I105" t="str">
            <v>yes</v>
          </cell>
          <cell r="J105">
            <v>43520</v>
          </cell>
          <cell r="K105">
            <v>0</v>
          </cell>
          <cell r="L105">
            <v>0</v>
          </cell>
          <cell r="M105">
            <v>0</v>
          </cell>
          <cell r="N105">
            <v>0</v>
          </cell>
          <cell r="O105">
            <v>0</v>
          </cell>
          <cell r="P105">
            <v>0</v>
          </cell>
          <cell r="Q105">
            <v>0</v>
          </cell>
          <cell r="R105" t="e">
            <v>#NAME?</v>
          </cell>
          <cell r="S105" t="e">
            <v>#NAME?</v>
          </cell>
          <cell r="T105">
            <v>0</v>
          </cell>
          <cell r="U105">
            <v>0</v>
          </cell>
          <cell r="V105" t="e">
            <v>#NAME?</v>
          </cell>
          <cell r="W105" t="e">
            <v>#NAME?</v>
          </cell>
          <cell r="X105" t="e">
            <v>#NAME?</v>
          </cell>
          <cell r="Y105" t="e">
            <v>#NAME?</v>
          </cell>
          <cell r="Z105" t="e">
            <v>#NAME?</v>
          </cell>
          <cell r="AA105" t="e">
            <v>#NAME?</v>
          </cell>
          <cell r="AB105" t="e">
            <v>#NAME?</v>
          </cell>
          <cell r="AC105" t="e">
            <v>#NAME?</v>
          </cell>
          <cell r="AD105" t="e">
            <v>#NAME?</v>
          </cell>
          <cell r="AE105" t="e">
            <v>#NAME?</v>
          </cell>
          <cell r="AF105">
            <v>122.56</v>
          </cell>
          <cell r="AG105">
            <v>17.68</v>
          </cell>
          <cell r="AH105">
            <v>6.51</v>
          </cell>
          <cell r="AI105">
            <v>146.75</v>
          </cell>
          <cell r="AJ105" t="e">
            <v>#NAME?</v>
          </cell>
          <cell r="AK105" t="e">
            <v>#NAME?</v>
          </cell>
          <cell r="AL105" t="e">
            <v>#NAME?</v>
          </cell>
          <cell r="AM105" t="e">
            <v>#NAME?</v>
          </cell>
          <cell r="AN105" t="e">
            <v>#NAME?</v>
          </cell>
          <cell r="AO105" t="e">
            <v>#NAME?</v>
          </cell>
          <cell r="AP105" t="e">
            <v>#NAME?</v>
          </cell>
          <cell r="AQ105">
            <v>0</v>
          </cell>
          <cell r="AR105">
            <v>0</v>
          </cell>
          <cell r="AS105">
            <v>0</v>
          </cell>
          <cell r="AT105">
            <v>0</v>
          </cell>
        </row>
        <row r="106">
          <cell r="A106" t="str">
            <v>132KV DC Dumraon-Dumraon TL Line</v>
          </cell>
          <cell r="B106">
            <v>41</v>
          </cell>
          <cell r="C106" t="str">
            <v>6/8</v>
          </cell>
          <cell r="D106" t="str">
            <v>DA+0</v>
          </cell>
          <cell r="E106" t="str">
            <v>WET</v>
          </cell>
          <cell r="F106" t="str">
            <v>Kanchan Singh</v>
          </cell>
          <cell r="G106">
            <v>43531</v>
          </cell>
          <cell r="H106">
            <v>43559</v>
          </cell>
          <cell r="I106">
            <v>0</v>
          </cell>
          <cell r="J106" t="str">
            <v>YES</v>
          </cell>
          <cell r="K106">
            <v>0</v>
          </cell>
          <cell r="L106">
            <v>0</v>
          </cell>
          <cell r="M106">
            <v>0</v>
          </cell>
          <cell r="N106">
            <v>0</v>
          </cell>
          <cell r="O106">
            <v>0</v>
          </cell>
          <cell r="P106">
            <v>0</v>
          </cell>
          <cell r="Q106">
            <v>0</v>
          </cell>
          <cell r="R106" t="e">
            <v>#NAME?</v>
          </cell>
          <cell r="S106" t="e">
            <v>#NAME?</v>
          </cell>
          <cell r="T106">
            <v>0</v>
          </cell>
          <cell r="U106">
            <v>0</v>
          </cell>
          <cell r="V106" t="e">
            <v>#NAME?</v>
          </cell>
          <cell r="W106" t="e">
            <v>#NAME?</v>
          </cell>
          <cell r="X106" t="e">
            <v>#NAME?</v>
          </cell>
          <cell r="Y106" t="e">
            <v>#NAME?</v>
          </cell>
          <cell r="Z106" t="e">
            <v>#NAME?</v>
          </cell>
          <cell r="AA106" t="e">
            <v>#NAME?</v>
          </cell>
          <cell r="AB106" t="e">
            <v>#NAME?</v>
          </cell>
          <cell r="AC106" t="e">
            <v>#NAME?</v>
          </cell>
          <cell r="AD106" t="e">
            <v>#NAME?</v>
          </cell>
          <cell r="AE106" t="e">
            <v>#NAME?</v>
          </cell>
          <cell r="AF106">
            <v>171.56</v>
          </cell>
          <cell r="AG106">
            <v>36.64</v>
          </cell>
          <cell r="AH106">
            <v>7.56</v>
          </cell>
          <cell r="AI106">
            <v>215.76</v>
          </cell>
          <cell r="AJ106" t="e">
            <v>#NAME?</v>
          </cell>
          <cell r="AK106" t="e">
            <v>#NAME?</v>
          </cell>
          <cell r="AL106" t="e">
            <v>#NAME?</v>
          </cell>
          <cell r="AM106" t="e">
            <v>#NAME?</v>
          </cell>
          <cell r="AN106" t="e">
            <v>#NAME?</v>
          </cell>
          <cell r="AO106" t="e">
            <v>#NAME?</v>
          </cell>
          <cell r="AP106" t="e">
            <v>#NAME?</v>
          </cell>
          <cell r="AQ106">
            <v>0</v>
          </cell>
          <cell r="AR106">
            <v>0</v>
          </cell>
          <cell r="AS106">
            <v>0</v>
          </cell>
          <cell r="AT106">
            <v>0</v>
          </cell>
        </row>
        <row r="107">
          <cell r="A107" t="str">
            <v>132KV DC Dumraon-Buxar TL Line</v>
          </cell>
          <cell r="B107">
            <v>82</v>
          </cell>
          <cell r="C107" t="str">
            <v>16/0</v>
          </cell>
          <cell r="D107" t="str">
            <v>DS+6</v>
          </cell>
          <cell r="E107" t="str">
            <v>WET</v>
          </cell>
          <cell r="F107" t="str">
            <v>Maa Durga</v>
          </cell>
          <cell r="G107">
            <v>43518</v>
          </cell>
          <cell r="H107">
            <v>43546</v>
          </cell>
          <cell r="I107" t="str">
            <v>FDN Not Close</v>
          </cell>
          <cell r="J107">
            <v>43576</v>
          </cell>
          <cell r="K107">
            <v>0</v>
          </cell>
          <cell r="L107">
            <v>0</v>
          </cell>
          <cell r="M107">
            <v>0</v>
          </cell>
          <cell r="N107">
            <v>0</v>
          </cell>
          <cell r="O107">
            <v>0</v>
          </cell>
          <cell r="P107">
            <v>0</v>
          </cell>
          <cell r="Q107">
            <v>0</v>
          </cell>
          <cell r="R107" t="e">
            <v>#NAME?</v>
          </cell>
          <cell r="S107" t="e">
            <v>#NAME?</v>
          </cell>
          <cell r="T107">
            <v>0</v>
          </cell>
          <cell r="U107">
            <v>0</v>
          </cell>
          <cell r="V107" t="e">
            <v>#NAME?</v>
          </cell>
          <cell r="W107" t="e">
            <v>#NAME?</v>
          </cell>
          <cell r="X107" t="e">
            <v>#NAME?</v>
          </cell>
          <cell r="Y107" t="e">
            <v>#NAME?</v>
          </cell>
          <cell r="Z107" t="e">
            <v>#NAME?</v>
          </cell>
          <cell r="AA107" t="e">
            <v>#NAME?</v>
          </cell>
          <cell r="AB107" t="e">
            <v>#NAME?</v>
          </cell>
          <cell r="AC107" t="e">
            <v>#NAME?</v>
          </cell>
          <cell r="AD107" t="e">
            <v>#NAME?</v>
          </cell>
          <cell r="AE107" t="e">
            <v>#NAME?</v>
          </cell>
          <cell r="AF107">
            <v>301.24</v>
          </cell>
          <cell r="AG107">
            <v>49.2</v>
          </cell>
          <cell r="AH107">
            <v>10.3</v>
          </cell>
          <cell r="AI107">
            <v>360.74</v>
          </cell>
          <cell r="AJ107" t="e">
            <v>#NAME?</v>
          </cell>
          <cell r="AK107" t="e">
            <v>#NAME?</v>
          </cell>
          <cell r="AL107" t="e">
            <v>#NAME?</v>
          </cell>
          <cell r="AM107" t="e">
            <v>#NAME?</v>
          </cell>
          <cell r="AN107" t="e">
            <v>#NAME?</v>
          </cell>
          <cell r="AO107" t="e">
            <v>#NAME?</v>
          </cell>
          <cell r="AP107" t="e">
            <v>#NAME?</v>
          </cell>
          <cell r="AQ107">
            <v>0</v>
          </cell>
          <cell r="AR107">
            <v>0</v>
          </cell>
          <cell r="AS107">
            <v>0</v>
          </cell>
          <cell r="AT107">
            <v>0</v>
          </cell>
        </row>
        <row r="108">
          <cell r="A108" t="str">
            <v>220KV DC Naubatpur-BhusaulaTL Line</v>
          </cell>
          <cell r="B108">
            <v>26</v>
          </cell>
          <cell r="C108" t="str">
            <v>4/0</v>
          </cell>
          <cell r="D108" t="str">
            <v>DD+25</v>
          </cell>
          <cell r="E108" t="str">
            <v>WET</v>
          </cell>
          <cell r="F108" t="str">
            <v>Lalan Mehta</v>
          </cell>
          <cell r="G108">
            <v>43514</v>
          </cell>
          <cell r="H108">
            <v>43542</v>
          </cell>
          <cell r="I108">
            <v>43540</v>
          </cell>
          <cell r="J108">
            <v>43517</v>
          </cell>
          <cell r="K108">
            <v>0</v>
          </cell>
          <cell r="L108">
            <v>0</v>
          </cell>
          <cell r="M108">
            <v>0</v>
          </cell>
          <cell r="N108">
            <v>0</v>
          </cell>
          <cell r="O108">
            <v>0</v>
          </cell>
          <cell r="P108">
            <v>0</v>
          </cell>
          <cell r="Q108">
            <v>0</v>
          </cell>
          <cell r="R108" t="e">
            <v>#NAME?</v>
          </cell>
          <cell r="S108" t="e">
            <v>#NAME?</v>
          </cell>
          <cell r="T108">
            <v>0</v>
          </cell>
          <cell r="U108">
            <v>0</v>
          </cell>
          <cell r="V108" t="e">
            <v>#NAME?</v>
          </cell>
          <cell r="W108" t="e">
            <v>#NAME?</v>
          </cell>
          <cell r="X108" t="e">
            <v>#NAME?</v>
          </cell>
          <cell r="Y108" t="e">
            <v>#NAME?</v>
          </cell>
          <cell r="Z108" t="e">
            <v>#NAME?</v>
          </cell>
          <cell r="AA108" t="e">
            <v>#NAME?</v>
          </cell>
          <cell r="AB108" t="e">
            <v>#NAME?</v>
          </cell>
          <cell r="AC108" t="e">
            <v>#NAME?</v>
          </cell>
          <cell r="AD108" t="e">
            <v>#NAME?</v>
          </cell>
          <cell r="AE108" t="e">
            <v>#NAME?</v>
          </cell>
          <cell r="AF108">
            <v>462.57</v>
          </cell>
          <cell r="AG108">
            <v>0</v>
          </cell>
          <cell r="AH108">
            <v>8.52</v>
          </cell>
          <cell r="AI108">
            <v>471.09</v>
          </cell>
          <cell r="AJ108" t="e">
            <v>#NAME?</v>
          </cell>
          <cell r="AK108" t="e">
            <v>#NAME?</v>
          </cell>
          <cell r="AL108" t="e">
            <v>#NAME?</v>
          </cell>
          <cell r="AM108" t="e">
            <v>#NAME?</v>
          </cell>
          <cell r="AN108" t="e">
            <v>#NAME?</v>
          </cell>
          <cell r="AO108" t="e">
            <v>#NAME?</v>
          </cell>
          <cell r="AP108" t="e">
            <v>#NAME?</v>
          </cell>
          <cell r="AQ108">
            <v>0</v>
          </cell>
          <cell r="AR108">
            <v>0</v>
          </cell>
          <cell r="AS108">
            <v>0</v>
          </cell>
          <cell r="AT108">
            <v>0</v>
          </cell>
        </row>
        <row r="109">
          <cell r="A109" t="str">
            <v>132KV DC Dumraon-Dumraon TL Line</v>
          </cell>
          <cell r="B109">
            <v>39</v>
          </cell>
          <cell r="C109" t="str">
            <v>1/3</v>
          </cell>
          <cell r="D109" t="str">
            <v>DA+0</v>
          </cell>
          <cell r="E109" t="str">
            <v>WET</v>
          </cell>
          <cell r="F109" t="str">
            <v>Deepak Pandey</v>
          </cell>
          <cell r="G109">
            <v>43530</v>
          </cell>
          <cell r="H109">
            <v>43558</v>
          </cell>
          <cell r="I109">
            <v>43614</v>
          </cell>
          <cell r="J109" t="str">
            <v>YES</v>
          </cell>
          <cell r="K109">
            <v>0</v>
          </cell>
          <cell r="L109">
            <v>0</v>
          </cell>
          <cell r="M109">
            <v>0</v>
          </cell>
          <cell r="N109">
            <v>0</v>
          </cell>
          <cell r="O109">
            <v>0</v>
          </cell>
          <cell r="P109">
            <v>0</v>
          </cell>
          <cell r="Q109">
            <v>0</v>
          </cell>
          <cell r="R109" t="e">
            <v>#NAME?</v>
          </cell>
          <cell r="S109" t="e">
            <v>#NAME?</v>
          </cell>
          <cell r="T109">
            <v>0</v>
          </cell>
          <cell r="U109">
            <v>0</v>
          </cell>
          <cell r="V109" t="e">
            <v>#NAME?</v>
          </cell>
          <cell r="W109" t="e">
            <v>#NAME?</v>
          </cell>
          <cell r="X109" t="e">
            <v>#NAME?</v>
          </cell>
          <cell r="Y109" t="e">
            <v>#NAME?</v>
          </cell>
          <cell r="Z109" t="e">
            <v>#NAME?</v>
          </cell>
          <cell r="AA109" t="e">
            <v>#NAME?</v>
          </cell>
          <cell r="AB109" t="e">
            <v>#NAME?</v>
          </cell>
          <cell r="AC109" t="e">
            <v>#NAME?</v>
          </cell>
          <cell r="AD109" t="e">
            <v>#NAME?</v>
          </cell>
          <cell r="AE109" t="e">
            <v>#NAME?</v>
          </cell>
          <cell r="AF109">
            <v>171.56</v>
          </cell>
          <cell r="AG109">
            <v>36.64</v>
          </cell>
          <cell r="AH109">
            <v>7.56</v>
          </cell>
          <cell r="AI109">
            <v>215.76</v>
          </cell>
          <cell r="AJ109" t="e">
            <v>#NAME?</v>
          </cell>
          <cell r="AK109" t="e">
            <v>#NAME?</v>
          </cell>
          <cell r="AL109" t="e">
            <v>#NAME?</v>
          </cell>
          <cell r="AM109" t="e">
            <v>#NAME?</v>
          </cell>
          <cell r="AN109" t="e">
            <v>#NAME?</v>
          </cell>
          <cell r="AO109" t="e">
            <v>#NAME?</v>
          </cell>
          <cell r="AP109" t="e">
            <v>#NAME?</v>
          </cell>
          <cell r="AQ109">
            <v>0</v>
          </cell>
          <cell r="AR109">
            <v>0</v>
          </cell>
          <cell r="AS109">
            <v>0</v>
          </cell>
          <cell r="AT109">
            <v>0</v>
          </cell>
        </row>
        <row r="110">
          <cell r="A110" t="str">
            <v>132KV DC Dumraon-Dumraon TL Line</v>
          </cell>
          <cell r="B110">
            <v>37</v>
          </cell>
          <cell r="C110" t="str">
            <v>1/2</v>
          </cell>
          <cell r="D110" t="str">
            <v>DA+0</v>
          </cell>
          <cell r="E110" t="str">
            <v>WET</v>
          </cell>
          <cell r="F110" t="str">
            <v>Deepak Pandey</v>
          </cell>
          <cell r="G110">
            <v>43527</v>
          </cell>
          <cell r="H110">
            <v>43555</v>
          </cell>
          <cell r="I110">
            <v>43614</v>
          </cell>
          <cell r="J110" t="str">
            <v>YES</v>
          </cell>
          <cell r="K110">
            <v>0</v>
          </cell>
          <cell r="L110">
            <v>0</v>
          </cell>
          <cell r="M110">
            <v>0</v>
          </cell>
          <cell r="N110">
            <v>0</v>
          </cell>
          <cell r="O110">
            <v>0</v>
          </cell>
          <cell r="P110">
            <v>0</v>
          </cell>
          <cell r="Q110">
            <v>0</v>
          </cell>
          <cell r="R110" t="e">
            <v>#NAME?</v>
          </cell>
          <cell r="S110" t="e">
            <v>#NAME?</v>
          </cell>
          <cell r="T110">
            <v>0</v>
          </cell>
          <cell r="U110">
            <v>0</v>
          </cell>
          <cell r="V110" t="e">
            <v>#NAME?</v>
          </cell>
          <cell r="W110" t="e">
            <v>#NAME?</v>
          </cell>
          <cell r="X110" t="e">
            <v>#NAME?</v>
          </cell>
          <cell r="Y110" t="e">
            <v>#NAME?</v>
          </cell>
          <cell r="Z110" t="e">
            <v>#NAME?</v>
          </cell>
          <cell r="AA110" t="e">
            <v>#NAME?</v>
          </cell>
          <cell r="AB110" t="e">
            <v>#NAME?</v>
          </cell>
          <cell r="AC110" t="e">
            <v>#NAME?</v>
          </cell>
          <cell r="AD110" t="e">
            <v>#NAME?</v>
          </cell>
          <cell r="AE110" t="e">
            <v>#NAME?</v>
          </cell>
          <cell r="AF110">
            <v>171.56</v>
          </cell>
          <cell r="AG110">
            <v>36.64</v>
          </cell>
          <cell r="AH110">
            <v>7.56</v>
          </cell>
          <cell r="AI110">
            <v>215.76</v>
          </cell>
          <cell r="AJ110" t="e">
            <v>#NAME?</v>
          </cell>
          <cell r="AK110" t="e">
            <v>#NAME?</v>
          </cell>
          <cell r="AL110" t="e">
            <v>#NAME?</v>
          </cell>
          <cell r="AM110" t="e">
            <v>#NAME?</v>
          </cell>
          <cell r="AN110" t="e">
            <v>#NAME?</v>
          </cell>
          <cell r="AO110" t="e">
            <v>#NAME?</v>
          </cell>
          <cell r="AP110" t="e">
            <v>#NAME?</v>
          </cell>
          <cell r="AQ110">
            <v>0</v>
          </cell>
          <cell r="AR110">
            <v>0</v>
          </cell>
          <cell r="AS110">
            <v>0</v>
          </cell>
          <cell r="AT110">
            <v>0</v>
          </cell>
        </row>
        <row r="111">
          <cell r="A111" t="str">
            <v>220 KV DC Naubatpur-Bihta TL Line</v>
          </cell>
          <cell r="B111">
            <v>8</v>
          </cell>
          <cell r="C111" t="str">
            <v>5/0</v>
          </cell>
          <cell r="D111" t="str">
            <v>DC+6</v>
          </cell>
          <cell r="E111" t="str">
            <v>WET</v>
          </cell>
          <cell r="F111" t="str">
            <v>Lalan Mehta</v>
          </cell>
          <cell r="G111">
            <v>43529</v>
          </cell>
          <cell r="H111">
            <v>43557</v>
          </cell>
          <cell r="I111">
            <v>43552</v>
          </cell>
          <cell r="J111">
            <v>43540</v>
          </cell>
          <cell r="K111">
            <v>0</v>
          </cell>
          <cell r="L111">
            <v>0</v>
          </cell>
          <cell r="M111">
            <v>0</v>
          </cell>
          <cell r="N111">
            <v>0</v>
          </cell>
          <cell r="O111">
            <v>0</v>
          </cell>
          <cell r="P111">
            <v>0</v>
          </cell>
          <cell r="Q111">
            <v>0</v>
          </cell>
          <cell r="R111" t="e">
            <v>#NAME?</v>
          </cell>
          <cell r="S111" t="e">
            <v>#NAME?</v>
          </cell>
          <cell r="T111">
            <v>0</v>
          </cell>
          <cell r="U111">
            <v>0</v>
          </cell>
          <cell r="V111" t="e">
            <v>#NAME?</v>
          </cell>
          <cell r="W111" t="e">
            <v>#NAME?</v>
          </cell>
          <cell r="X111" t="e">
            <v>#NAME?</v>
          </cell>
          <cell r="Y111" t="e">
            <v>#NAME?</v>
          </cell>
          <cell r="Z111" t="e">
            <v>#NAME?</v>
          </cell>
          <cell r="AA111" t="e">
            <v>#NAME?</v>
          </cell>
          <cell r="AB111" t="e">
            <v>#NAME?</v>
          </cell>
          <cell r="AC111" t="e">
            <v>#NAME?</v>
          </cell>
          <cell r="AD111" t="e">
            <v>#NAME?</v>
          </cell>
          <cell r="AE111" t="e">
            <v>#NAME?</v>
          </cell>
          <cell r="AF111">
            <v>259.52</v>
          </cell>
          <cell r="AG111">
            <v>54.08</v>
          </cell>
          <cell r="AH111">
            <v>8.26</v>
          </cell>
          <cell r="AI111">
            <v>321.85999999999996</v>
          </cell>
          <cell r="AJ111" t="e">
            <v>#NAME?</v>
          </cell>
          <cell r="AK111" t="e">
            <v>#NAME?</v>
          </cell>
          <cell r="AL111" t="e">
            <v>#NAME?</v>
          </cell>
          <cell r="AM111" t="e">
            <v>#NAME?</v>
          </cell>
          <cell r="AN111" t="e">
            <v>#NAME?</v>
          </cell>
          <cell r="AO111" t="e">
            <v>#NAME?</v>
          </cell>
          <cell r="AP111" t="e">
            <v>#NAME?</v>
          </cell>
          <cell r="AQ111">
            <v>0</v>
          </cell>
          <cell r="AR111">
            <v>0</v>
          </cell>
          <cell r="AS111">
            <v>0</v>
          </cell>
          <cell r="AT111">
            <v>0</v>
          </cell>
        </row>
        <row r="112">
          <cell r="A112" t="str">
            <v>220KV DC Naubatpur-BhusaulaTL Line</v>
          </cell>
          <cell r="B112">
            <v>25</v>
          </cell>
          <cell r="C112" t="str">
            <v>9/0</v>
          </cell>
          <cell r="D112" t="str">
            <v>DD+0</v>
          </cell>
          <cell r="E112" t="str">
            <v>WET</v>
          </cell>
          <cell r="F112" t="str">
            <v>Sunil Kumar</v>
          </cell>
          <cell r="G112">
            <v>43513</v>
          </cell>
          <cell r="H112">
            <v>43541</v>
          </cell>
          <cell r="I112">
            <v>43540</v>
          </cell>
          <cell r="J112">
            <v>43517</v>
          </cell>
          <cell r="K112">
            <v>0</v>
          </cell>
          <cell r="L112">
            <v>0</v>
          </cell>
          <cell r="M112">
            <v>0</v>
          </cell>
          <cell r="N112">
            <v>0</v>
          </cell>
          <cell r="O112">
            <v>0</v>
          </cell>
          <cell r="P112">
            <v>0</v>
          </cell>
          <cell r="Q112">
            <v>0</v>
          </cell>
          <cell r="R112" t="e">
            <v>#NAME?</v>
          </cell>
          <cell r="S112" t="e">
            <v>#NAME?</v>
          </cell>
          <cell r="T112">
            <v>0</v>
          </cell>
          <cell r="U112">
            <v>0</v>
          </cell>
          <cell r="V112" t="e">
            <v>#NAME?</v>
          </cell>
          <cell r="W112" t="e">
            <v>#NAME?</v>
          </cell>
          <cell r="X112" t="e">
            <v>#NAME?</v>
          </cell>
          <cell r="Y112" t="e">
            <v>#NAME?</v>
          </cell>
          <cell r="Z112" t="e">
            <v>#NAME?</v>
          </cell>
          <cell r="AA112" t="e">
            <v>#NAME?</v>
          </cell>
          <cell r="AB112" t="e">
            <v>#NAME?</v>
          </cell>
          <cell r="AC112" t="e">
            <v>#NAME?</v>
          </cell>
          <cell r="AD112" t="e">
            <v>#NAME?</v>
          </cell>
          <cell r="AE112" t="e">
            <v>#NAME?</v>
          </cell>
          <cell r="AF112">
            <v>396.56</v>
          </cell>
          <cell r="AG112">
            <v>0</v>
          </cell>
          <cell r="AH112">
            <v>8.26</v>
          </cell>
          <cell r="AI112">
            <v>404.82</v>
          </cell>
          <cell r="AJ112" t="e">
            <v>#NAME?</v>
          </cell>
          <cell r="AK112" t="e">
            <v>#NAME?</v>
          </cell>
          <cell r="AL112" t="e">
            <v>#NAME?</v>
          </cell>
          <cell r="AM112" t="e">
            <v>#NAME?</v>
          </cell>
          <cell r="AN112" t="e">
            <v>#NAME?</v>
          </cell>
          <cell r="AO112" t="e">
            <v>#NAME?</v>
          </cell>
          <cell r="AP112" t="e">
            <v>#NAME?</v>
          </cell>
          <cell r="AQ112">
            <v>0</v>
          </cell>
          <cell r="AR112">
            <v>0</v>
          </cell>
          <cell r="AS112">
            <v>0</v>
          </cell>
          <cell r="AT112">
            <v>0</v>
          </cell>
        </row>
        <row r="113">
          <cell r="A113" t="str">
            <v>132KV DC Dumraon-Buxar TL Line</v>
          </cell>
          <cell r="B113">
            <v>80</v>
          </cell>
          <cell r="C113" t="str">
            <v>34/0</v>
          </cell>
          <cell r="D113" t="str">
            <v>DR+3</v>
          </cell>
          <cell r="E113" t="str">
            <v>WET</v>
          </cell>
          <cell r="F113" t="str">
            <v>Md Rajik</v>
          </cell>
          <cell r="G113">
            <v>43517</v>
          </cell>
          <cell r="H113">
            <v>43545</v>
          </cell>
          <cell r="I113" t="str">
            <v>YES</v>
          </cell>
          <cell r="J113">
            <v>43520</v>
          </cell>
          <cell r="K113">
            <v>0</v>
          </cell>
          <cell r="L113">
            <v>0</v>
          </cell>
          <cell r="M113">
            <v>0</v>
          </cell>
          <cell r="N113">
            <v>0</v>
          </cell>
          <cell r="O113">
            <v>0</v>
          </cell>
          <cell r="P113">
            <v>0</v>
          </cell>
          <cell r="Q113">
            <v>0</v>
          </cell>
          <cell r="R113" t="e">
            <v>#NAME?</v>
          </cell>
          <cell r="S113" t="e">
            <v>#NAME?</v>
          </cell>
          <cell r="T113">
            <v>0</v>
          </cell>
          <cell r="U113">
            <v>0</v>
          </cell>
          <cell r="V113" t="e">
            <v>#NAME?</v>
          </cell>
          <cell r="W113" t="e">
            <v>#NAME?</v>
          </cell>
          <cell r="X113" t="e">
            <v>#NAME?</v>
          </cell>
          <cell r="Y113" t="e">
            <v>#NAME?</v>
          </cell>
          <cell r="Z113" t="e">
            <v>#NAME?</v>
          </cell>
          <cell r="AA113" t="e">
            <v>#NAME?</v>
          </cell>
          <cell r="AB113" t="e">
            <v>#NAME?</v>
          </cell>
          <cell r="AC113" t="e">
            <v>#NAME?</v>
          </cell>
          <cell r="AD113" t="e">
            <v>#NAME?</v>
          </cell>
          <cell r="AE113" t="e">
            <v>#NAME?</v>
          </cell>
          <cell r="AF113">
            <v>249.32</v>
          </cell>
          <cell r="AG113">
            <v>32.799999999999997</v>
          </cell>
          <cell r="AH113">
            <v>8</v>
          </cell>
          <cell r="AI113">
            <v>290.12</v>
          </cell>
          <cell r="AJ113" t="e">
            <v>#NAME?</v>
          </cell>
          <cell r="AK113" t="e">
            <v>#NAME?</v>
          </cell>
          <cell r="AL113" t="e">
            <v>#NAME?</v>
          </cell>
          <cell r="AM113" t="e">
            <v>#NAME?</v>
          </cell>
          <cell r="AN113" t="e">
            <v>#NAME?</v>
          </cell>
          <cell r="AO113" t="e">
            <v>#NAME?</v>
          </cell>
          <cell r="AP113" t="e">
            <v>#NAME?</v>
          </cell>
          <cell r="AQ113">
            <v>0</v>
          </cell>
          <cell r="AR113">
            <v>0</v>
          </cell>
          <cell r="AS113">
            <v>0</v>
          </cell>
          <cell r="AT113">
            <v>0</v>
          </cell>
        </row>
        <row r="114">
          <cell r="A114" t="str">
            <v>132KV DC Dumraon-Buxar TL Line</v>
          </cell>
          <cell r="B114">
            <v>78</v>
          </cell>
          <cell r="C114" t="str">
            <v>10/3</v>
          </cell>
          <cell r="D114" t="str">
            <v>DP+3</v>
          </cell>
          <cell r="E114" t="str">
            <v>WET</v>
          </cell>
          <cell r="F114" t="str">
            <v>Shree Gange</v>
          </cell>
          <cell r="G114">
            <v>43515</v>
          </cell>
          <cell r="H114">
            <v>43543</v>
          </cell>
          <cell r="I114">
            <v>43552</v>
          </cell>
          <cell r="J114" t="str">
            <v>YES</v>
          </cell>
          <cell r="K114">
            <v>0</v>
          </cell>
          <cell r="L114">
            <v>0</v>
          </cell>
          <cell r="M114">
            <v>0</v>
          </cell>
          <cell r="N114">
            <v>0</v>
          </cell>
          <cell r="O114">
            <v>0</v>
          </cell>
          <cell r="P114">
            <v>0</v>
          </cell>
          <cell r="Q114">
            <v>0</v>
          </cell>
          <cell r="R114" t="e">
            <v>#NAME?</v>
          </cell>
          <cell r="S114" t="e">
            <v>#NAME?</v>
          </cell>
          <cell r="T114">
            <v>0</v>
          </cell>
          <cell r="U114">
            <v>0</v>
          </cell>
          <cell r="V114" t="e">
            <v>#NAME?</v>
          </cell>
          <cell r="W114" t="e">
            <v>#NAME?</v>
          </cell>
          <cell r="X114" t="e">
            <v>#NAME?</v>
          </cell>
          <cell r="Y114" t="e">
            <v>#NAME?</v>
          </cell>
          <cell r="Z114" t="e">
            <v>#NAME?</v>
          </cell>
          <cell r="AA114" t="e">
            <v>#NAME?</v>
          </cell>
          <cell r="AB114" t="e">
            <v>#NAME?</v>
          </cell>
          <cell r="AC114" t="e">
            <v>#NAME?</v>
          </cell>
          <cell r="AD114" t="e">
            <v>#NAME?</v>
          </cell>
          <cell r="AE114" t="e">
            <v>#NAME?</v>
          </cell>
          <cell r="AF114">
            <v>122.56</v>
          </cell>
          <cell r="AG114">
            <v>17.68</v>
          </cell>
          <cell r="AH114">
            <v>6.51</v>
          </cell>
          <cell r="AI114">
            <v>146.75</v>
          </cell>
          <cell r="AJ114" t="e">
            <v>#NAME?</v>
          </cell>
          <cell r="AK114" t="e">
            <v>#NAME?</v>
          </cell>
          <cell r="AL114" t="e">
            <v>#NAME?</v>
          </cell>
          <cell r="AM114" t="e">
            <v>#NAME?</v>
          </cell>
          <cell r="AN114" t="e">
            <v>#NAME?</v>
          </cell>
          <cell r="AO114" t="e">
            <v>#NAME?</v>
          </cell>
          <cell r="AP114" t="e">
            <v>#NAME?</v>
          </cell>
          <cell r="AQ114">
            <v>0</v>
          </cell>
          <cell r="AR114">
            <v>0</v>
          </cell>
          <cell r="AS114">
            <v>0</v>
          </cell>
          <cell r="AT114">
            <v>0</v>
          </cell>
        </row>
        <row r="115">
          <cell r="A115" t="str">
            <v>132KV DC Dumraon-Buxar TL Line</v>
          </cell>
          <cell r="B115">
            <v>79</v>
          </cell>
          <cell r="C115" t="str">
            <v>27/0</v>
          </cell>
          <cell r="D115" t="str">
            <v>DS+3</v>
          </cell>
          <cell r="E115" t="str">
            <v>WET</v>
          </cell>
          <cell r="F115" t="str">
            <v>Pralhad Construction</v>
          </cell>
          <cell r="G115">
            <v>43515</v>
          </cell>
          <cell r="H115">
            <v>43543</v>
          </cell>
          <cell r="I115" t="str">
            <v>FDN Not Close</v>
          </cell>
          <cell r="J115">
            <v>43582</v>
          </cell>
          <cell r="K115">
            <v>0</v>
          </cell>
          <cell r="L115">
            <v>0</v>
          </cell>
          <cell r="M115">
            <v>0</v>
          </cell>
          <cell r="N115">
            <v>0</v>
          </cell>
          <cell r="O115">
            <v>0</v>
          </cell>
          <cell r="P115">
            <v>0</v>
          </cell>
          <cell r="Q115">
            <v>0</v>
          </cell>
          <cell r="R115" t="e">
            <v>#NAME?</v>
          </cell>
          <cell r="S115" t="e">
            <v>#NAME?</v>
          </cell>
          <cell r="T115">
            <v>0</v>
          </cell>
          <cell r="U115">
            <v>0</v>
          </cell>
          <cell r="V115" t="e">
            <v>#NAME?</v>
          </cell>
          <cell r="W115" t="e">
            <v>#NAME?</v>
          </cell>
          <cell r="X115" t="e">
            <v>#NAME?</v>
          </cell>
          <cell r="Y115" t="e">
            <v>#NAME?</v>
          </cell>
          <cell r="Z115" t="e">
            <v>#NAME?</v>
          </cell>
          <cell r="AA115" t="e">
            <v>#NAME?</v>
          </cell>
          <cell r="AB115" t="e">
            <v>#NAME?</v>
          </cell>
          <cell r="AC115" t="e">
            <v>#NAME?</v>
          </cell>
          <cell r="AD115" t="e">
            <v>#NAME?</v>
          </cell>
          <cell r="AE115" t="e">
            <v>#NAME?</v>
          </cell>
          <cell r="AF115">
            <v>301.24</v>
          </cell>
          <cell r="AG115">
            <v>49.2</v>
          </cell>
          <cell r="AH115">
            <v>10.3</v>
          </cell>
          <cell r="AI115">
            <v>360.74</v>
          </cell>
          <cell r="AJ115" t="e">
            <v>#NAME?</v>
          </cell>
          <cell r="AK115" t="e">
            <v>#NAME?</v>
          </cell>
          <cell r="AL115" t="e">
            <v>#NAME?</v>
          </cell>
          <cell r="AM115" t="e">
            <v>#NAME?</v>
          </cell>
          <cell r="AN115" t="e">
            <v>#NAME?</v>
          </cell>
          <cell r="AO115" t="e">
            <v>#NAME?</v>
          </cell>
          <cell r="AP115" t="e">
            <v>#NAME?</v>
          </cell>
          <cell r="AQ115">
            <v>0</v>
          </cell>
          <cell r="AR115">
            <v>0</v>
          </cell>
          <cell r="AS115">
            <v>0</v>
          </cell>
          <cell r="AT115">
            <v>0</v>
          </cell>
        </row>
        <row r="116">
          <cell r="A116" t="str">
            <v>132KV DC Dumraon-Buxar TL Line</v>
          </cell>
          <cell r="B116">
            <v>75</v>
          </cell>
          <cell r="C116" t="str">
            <v>10/2</v>
          </cell>
          <cell r="D116" t="str">
            <v>DP+3</v>
          </cell>
          <cell r="E116" t="str">
            <v>WET</v>
          </cell>
          <cell r="F116" t="str">
            <v>Vaibahv Enterprizes</v>
          </cell>
          <cell r="G116">
            <v>43514</v>
          </cell>
          <cell r="H116">
            <v>43542</v>
          </cell>
          <cell r="I116">
            <v>43552</v>
          </cell>
          <cell r="J116" t="str">
            <v>YES</v>
          </cell>
          <cell r="K116">
            <v>0</v>
          </cell>
          <cell r="L116">
            <v>0</v>
          </cell>
          <cell r="M116">
            <v>0</v>
          </cell>
          <cell r="N116">
            <v>0</v>
          </cell>
          <cell r="O116">
            <v>0</v>
          </cell>
          <cell r="P116">
            <v>0</v>
          </cell>
          <cell r="Q116">
            <v>0</v>
          </cell>
          <cell r="R116" t="e">
            <v>#NAME?</v>
          </cell>
          <cell r="S116" t="e">
            <v>#NAME?</v>
          </cell>
          <cell r="T116">
            <v>0</v>
          </cell>
          <cell r="U116">
            <v>0</v>
          </cell>
          <cell r="V116" t="e">
            <v>#NAME?</v>
          </cell>
          <cell r="W116" t="e">
            <v>#NAME?</v>
          </cell>
          <cell r="X116" t="e">
            <v>#NAME?</v>
          </cell>
          <cell r="Y116" t="e">
            <v>#NAME?</v>
          </cell>
          <cell r="Z116" t="e">
            <v>#NAME?</v>
          </cell>
          <cell r="AA116" t="e">
            <v>#NAME?</v>
          </cell>
          <cell r="AB116" t="e">
            <v>#NAME?</v>
          </cell>
          <cell r="AC116" t="e">
            <v>#NAME?</v>
          </cell>
          <cell r="AD116" t="e">
            <v>#NAME?</v>
          </cell>
          <cell r="AE116" t="e">
            <v>#NAME?</v>
          </cell>
          <cell r="AF116">
            <v>122.56</v>
          </cell>
          <cell r="AG116">
            <v>17.68</v>
          </cell>
          <cell r="AH116">
            <v>6.51</v>
          </cell>
          <cell r="AI116">
            <v>146.75</v>
          </cell>
          <cell r="AJ116" t="e">
            <v>#NAME?</v>
          </cell>
          <cell r="AK116" t="e">
            <v>#NAME?</v>
          </cell>
          <cell r="AL116" t="e">
            <v>#NAME?</v>
          </cell>
          <cell r="AM116" t="e">
            <v>#NAME?</v>
          </cell>
          <cell r="AN116" t="e">
            <v>#NAME?</v>
          </cell>
          <cell r="AO116" t="e">
            <v>#NAME?</v>
          </cell>
          <cell r="AP116" t="e">
            <v>#NAME?</v>
          </cell>
          <cell r="AQ116">
            <v>0</v>
          </cell>
          <cell r="AR116">
            <v>0</v>
          </cell>
          <cell r="AS116">
            <v>0</v>
          </cell>
          <cell r="AT116">
            <v>0</v>
          </cell>
        </row>
        <row r="117">
          <cell r="A117" t="str">
            <v>132KV DC Dumraon-Buxar TL Line</v>
          </cell>
          <cell r="B117">
            <v>76</v>
          </cell>
          <cell r="C117" t="str">
            <v>17/0</v>
          </cell>
          <cell r="D117" t="str">
            <v>DS+6</v>
          </cell>
          <cell r="E117" t="str">
            <v>WET</v>
          </cell>
          <cell r="F117" t="str">
            <v>Maa Durga</v>
          </cell>
          <cell r="G117">
            <v>43514</v>
          </cell>
          <cell r="H117">
            <v>43542</v>
          </cell>
          <cell r="I117" t="str">
            <v>FDN Not Close</v>
          </cell>
          <cell r="J117">
            <v>43576</v>
          </cell>
          <cell r="K117">
            <v>0</v>
          </cell>
          <cell r="L117">
            <v>0</v>
          </cell>
          <cell r="M117">
            <v>0</v>
          </cell>
          <cell r="N117">
            <v>0</v>
          </cell>
          <cell r="O117">
            <v>0</v>
          </cell>
          <cell r="P117">
            <v>0</v>
          </cell>
          <cell r="Q117">
            <v>0</v>
          </cell>
          <cell r="R117" t="e">
            <v>#NAME?</v>
          </cell>
          <cell r="S117" t="e">
            <v>#NAME?</v>
          </cell>
          <cell r="T117">
            <v>0</v>
          </cell>
          <cell r="U117">
            <v>0</v>
          </cell>
          <cell r="V117" t="e">
            <v>#NAME?</v>
          </cell>
          <cell r="W117" t="e">
            <v>#NAME?</v>
          </cell>
          <cell r="X117" t="e">
            <v>#NAME?</v>
          </cell>
          <cell r="Y117" t="e">
            <v>#NAME?</v>
          </cell>
          <cell r="Z117" t="e">
            <v>#NAME?</v>
          </cell>
          <cell r="AA117" t="e">
            <v>#NAME?</v>
          </cell>
          <cell r="AB117" t="e">
            <v>#NAME?</v>
          </cell>
          <cell r="AC117" t="e">
            <v>#NAME?</v>
          </cell>
          <cell r="AD117" t="e">
            <v>#NAME?</v>
          </cell>
          <cell r="AE117" t="e">
            <v>#NAME?</v>
          </cell>
          <cell r="AF117">
            <v>301.24</v>
          </cell>
          <cell r="AG117">
            <v>49.2</v>
          </cell>
          <cell r="AH117">
            <v>10.3</v>
          </cell>
          <cell r="AI117">
            <v>360.74</v>
          </cell>
          <cell r="AJ117" t="e">
            <v>#NAME?</v>
          </cell>
          <cell r="AK117" t="e">
            <v>#NAME?</v>
          </cell>
          <cell r="AL117" t="e">
            <v>#NAME?</v>
          </cell>
          <cell r="AM117" t="e">
            <v>#NAME?</v>
          </cell>
          <cell r="AN117" t="e">
            <v>#NAME?</v>
          </cell>
          <cell r="AO117" t="e">
            <v>#NAME?</v>
          </cell>
          <cell r="AP117" t="e">
            <v>#NAME?</v>
          </cell>
          <cell r="AQ117">
            <v>0</v>
          </cell>
          <cell r="AR117">
            <v>0</v>
          </cell>
          <cell r="AS117">
            <v>0</v>
          </cell>
          <cell r="AT117">
            <v>0</v>
          </cell>
        </row>
        <row r="118">
          <cell r="A118" t="str">
            <v>220KV DC Naubatpur-BhusaulaTL Line</v>
          </cell>
          <cell r="B118">
            <v>24</v>
          </cell>
          <cell r="C118" t="str">
            <v>3/0</v>
          </cell>
          <cell r="D118" t="str">
            <v>DD+18</v>
          </cell>
          <cell r="E118" t="str">
            <v>WET</v>
          </cell>
          <cell r="F118" t="str">
            <v>Lalan Mehta</v>
          </cell>
          <cell r="G118">
            <v>43512</v>
          </cell>
          <cell r="H118">
            <v>43540</v>
          </cell>
          <cell r="I118">
            <v>43540</v>
          </cell>
          <cell r="J118">
            <v>43513</v>
          </cell>
          <cell r="K118">
            <v>0</v>
          </cell>
          <cell r="L118">
            <v>0</v>
          </cell>
          <cell r="M118">
            <v>0</v>
          </cell>
          <cell r="N118">
            <v>0</v>
          </cell>
          <cell r="O118">
            <v>0</v>
          </cell>
          <cell r="P118">
            <v>0</v>
          </cell>
          <cell r="Q118">
            <v>0</v>
          </cell>
          <cell r="R118" t="e">
            <v>#NAME?</v>
          </cell>
          <cell r="S118" t="e">
            <v>#NAME?</v>
          </cell>
          <cell r="T118">
            <v>0</v>
          </cell>
          <cell r="U118">
            <v>0</v>
          </cell>
          <cell r="V118" t="e">
            <v>#NAME?</v>
          </cell>
          <cell r="W118" t="e">
            <v>#NAME?</v>
          </cell>
          <cell r="X118" t="e">
            <v>#NAME?</v>
          </cell>
          <cell r="Y118" t="e">
            <v>#NAME?</v>
          </cell>
          <cell r="Z118" t="e">
            <v>#NAME?</v>
          </cell>
          <cell r="AA118" t="e">
            <v>#NAME?</v>
          </cell>
          <cell r="AB118" t="e">
            <v>#NAME?</v>
          </cell>
          <cell r="AC118" t="e">
            <v>#NAME?</v>
          </cell>
          <cell r="AD118" t="e">
            <v>#NAME?</v>
          </cell>
          <cell r="AE118" t="e">
            <v>#NAME?</v>
          </cell>
          <cell r="AF118">
            <v>462.57</v>
          </cell>
          <cell r="AG118">
            <v>0</v>
          </cell>
          <cell r="AH118">
            <v>8.52</v>
          </cell>
          <cell r="AI118">
            <v>471.09</v>
          </cell>
          <cell r="AJ118" t="e">
            <v>#NAME?</v>
          </cell>
          <cell r="AK118" t="e">
            <v>#NAME?</v>
          </cell>
          <cell r="AL118" t="e">
            <v>#NAME?</v>
          </cell>
          <cell r="AM118" t="e">
            <v>#NAME?</v>
          </cell>
          <cell r="AN118" t="e">
            <v>#NAME?</v>
          </cell>
          <cell r="AO118" t="e">
            <v>#NAME?</v>
          </cell>
          <cell r="AP118" t="e">
            <v>#NAME?</v>
          </cell>
          <cell r="AQ118">
            <v>0</v>
          </cell>
          <cell r="AR118">
            <v>0</v>
          </cell>
          <cell r="AS118">
            <v>0</v>
          </cell>
          <cell r="AT118">
            <v>0</v>
          </cell>
        </row>
        <row r="119">
          <cell r="A119" t="str">
            <v>132KV DC Dumraon-Dumraon TL Line</v>
          </cell>
          <cell r="B119">
            <v>38</v>
          </cell>
          <cell r="C119" t="str">
            <v>7/2</v>
          </cell>
          <cell r="D119" t="str">
            <v>DA+0</v>
          </cell>
          <cell r="E119" t="str">
            <v>WET</v>
          </cell>
          <cell r="F119" t="str">
            <v>Kanchan Singh</v>
          </cell>
          <cell r="G119">
            <v>43527</v>
          </cell>
          <cell r="H119">
            <v>43555</v>
          </cell>
          <cell r="I119">
            <v>0</v>
          </cell>
          <cell r="J119" t="str">
            <v>YES</v>
          </cell>
          <cell r="K119">
            <v>0</v>
          </cell>
          <cell r="L119">
            <v>0</v>
          </cell>
          <cell r="M119">
            <v>0</v>
          </cell>
          <cell r="N119">
            <v>0</v>
          </cell>
          <cell r="O119">
            <v>0</v>
          </cell>
          <cell r="P119">
            <v>0</v>
          </cell>
          <cell r="Q119">
            <v>0</v>
          </cell>
          <cell r="R119" t="e">
            <v>#NAME?</v>
          </cell>
          <cell r="S119" t="e">
            <v>#NAME?</v>
          </cell>
          <cell r="T119">
            <v>0</v>
          </cell>
          <cell r="U119">
            <v>0</v>
          </cell>
          <cell r="V119" t="e">
            <v>#NAME?</v>
          </cell>
          <cell r="W119" t="e">
            <v>#NAME?</v>
          </cell>
          <cell r="X119" t="e">
            <v>#NAME?</v>
          </cell>
          <cell r="Y119" t="e">
            <v>#NAME?</v>
          </cell>
          <cell r="Z119" t="e">
            <v>#NAME?</v>
          </cell>
          <cell r="AA119" t="e">
            <v>#NAME?</v>
          </cell>
          <cell r="AB119" t="e">
            <v>#NAME?</v>
          </cell>
          <cell r="AC119" t="e">
            <v>#NAME?</v>
          </cell>
          <cell r="AD119" t="e">
            <v>#NAME?</v>
          </cell>
          <cell r="AE119" t="e">
            <v>#NAME?</v>
          </cell>
          <cell r="AF119">
            <v>171.56</v>
          </cell>
          <cell r="AG119">
            <v>36.64</v>
          </cell>
          <cell r="AH119">
            <v>7.56</v>
          </cell>
          <cell r="AI119">
            <v>215.76</v>
          </cell>
          <cell r="AJ119" t="e">
            <v>#NAME?</v>
          </cell>
          <cell r="AK119" t="e">
            <v>#NAME?</v>
          </cell>
          <cell r="AL119" t="e">
            <v>#NAME?</v>
          </cell>
          <cell r="AM119" t="e">
            <v>#NAME?</v>
          </cell>
          <cell r="AN119" t="e">
            <v>#NAME?</v>
          </cell>
          <cell r="AO119" t="e">
            <v>#NAME?</v>
          </cell>
          <cell r="AP119" t="e">
            <v>#NAME?</v>
          </cell>
          <cell r="AQ119">
            <v>0</v>
          </cell>
          <cell r="AR119">
            <v>0</v>
          </cell>
          <cell r="AS119">
            <v>0</v>
          </cell>
          <cell r="AT119">
            <v>0</v>
          </cell>
        </row>
        <row r="120">
          <cell r="A120" t="str">
            <v>132KV DC Dumraon-Buxar TL Line</v>
          </cell>
          <cell r="B120">
            <v>77</v>
          </cell>
          <cell r="C120" t="str">
            <v>33/0</v>
          </cell>
          <cell r="D120" t="str">
            <v>DS+0</v>
          </cell>
          <cell r="E120" t="str">
            <v>WET</v>
          </cell>
          <cell r="F120" t="str">
            <v>Md Rajik</v>
          </cell>
          <cell r="G120">
            <v>43514</v>
          </cell>
          <cell r="H120">
            <v>43542</v>
          </cell>
          <cell r="I120" t="str">
            <v>YES</v>
          </cell>
          <cell r="J120">
            <v>43520</v>
          </cell>
          <cell r="K120">
            <v>0</v>
          </cell>
          <cell r="L120">
            <v>0</v>
          </cell>
          <cell r="M120">
            <v>0</v>
          </cell>
          <cell r="N120">
            <v>0</v>
          </cell>
          <cell r="O120">
            <v>0</v>
          </cell>
          <cell r="P120">
            <v>0</v>
          </cell>
          <cell r="Q120">
            <v>0</v>
          </cell>
          <cell r="R120" t="e">
            <v>#NAME?</v>
          </cell>
          <cell r="S120" t="e">
            <v>#NAME?</v>
          </cell>
          <cell r="T120">
            <v>0</v>
          </cell>
          <cell r="U120">
            <v>0</v>
          </cell>
          <cell r="V120" t="e">
            <v>#NAME?</v>
          </cell>
          <cell r="W120" t="e">
            <v>#NAME?</v>
          </cell>
          <cell r="X120" t="e">
            <v>#NAME?</v>
          </cell>
          <cell r="Y120" t="e">
            <v>#NAME?</v>
          </cell>
          <cell r="Z120" t="e">
            <v>#NAME?</v>
          </cell>
          <cell r="AA120" t="e">
            <v>#NAME?</v>
          </cell>
          <cell r="AB120" t="e">
            <v>#NAME?</v>
          </cell>
          <cell r="AC120" t="e">
            <v>#NAME?</v>
          </cell>
          <cell r="AD120" t="e">
            <v>#NAME?</v>
          </cell>
          <cell r="AE120" t="e">
            <v>#NAME?</v>
          </cell>
          <cell r="AF120">
            <v>301.24</v>
          </cell>
          <cell r="AG120">
            <v>49.2</v>
          </cell>
          <cell r="AH120">
            <v>10.3</v>
          </cell>
          <cell r="AI120">
            <v>360.74</v>
          </cell>
          <cell r="AJ120" t="e">
            <v>#NAME?</v>
          </cell>
          <cell r="AK120" t="e">
            <v>#NAME?</v>
          </cell>
          <cell r="AL120" t="e">
            <v>#NAME?</v>
          </cell>
          <cell r="AM120" t="e">
            <v>#NAME?</v>
          </cell>
          <cell r="AN120" t="e">
            <v>#NAME?</v>
          </cell>
          <cell r="AO120" t="e">
            <v>#NAME?</v>
          </cell>
          <cell r="AP120" t="e">
            <v>#NAME?</v>
          </cell>
          <cell r="AQ120">
            <v>0</v>
          </cell>
          <cell r="AR120">
            <v>0</v>
          </cell>
          <cell r="AS120">
            <v>0</v>
          </cell>
          <cell r="AT120">
            <v>0</v>
          </cell>
        </row>
        <row r="121">
          <cell r="A121" t="str">
            <v>220KV DC Naubatpur-BhusaulaTL Line</v>
          </cell>
          <cell r="B121">
            <v>23</v>
          </cell>
          <cell r="C121" t="str">
            <v>15/0</v>
          </cell>
          <cell r="D121" t="str">
            <v>DD+25</v>
          </cell>
          <cell r="E121" t="str">
            <v>WET</v>
          </cell>
          <cell r="F121" t="str">
            <v>Veena Construction</v>
          </cell>
          <cell r="G121">
            <v>43511</v>
          </cell>
          <cell r="H121">
            <v>43539</v>
          </cell>
          <cell r="I121">
            <v>43540</v>
          </cell>
          <cell r="J121">
            <v>43513</v>
          </cell>
          <cell r="K121">
            <v>0</v>
          </cell>
          <cell r="L121">
            <v>0</v>
          </cell>
          <cell r="M121">
            <v>0</v>
          </cell>
          <cell r="N121">
            <v>0</v>
          </cell>
          <cell r="O121">
            <v>0</v>
          </cell>
          <cell r="P121">
            <v>0</v>
          </cell>
          <cell r="Q121">
            <v>0</v>
          </cell>
          <cell r="R121" t="e">
            <v>#NAME?</v>
          </cell>
          <cell r="S121" t="e">
            <v>#NAME?</v>
          </cell>
          <cell r="T121">
            <v>0</v>
          </cell>
          <cell r="U121">
            <v>0</v>
          </cell>
          <cell r="V121" t="e">
            <v>#NAME?</v>
          </cell>
          <cell r="W121" t="e">
            <v>#NAME?</v>
          </cell>
          <cell r="X121" t="e">
            <v>#NAME?</v>
          </cell>
          <cell r="Y121" t="e">
            <v>#NAME?</v>
          </cell>
          <cell r="Z121" t="e">
            <v>#NAME?</v>
          </cell>
          <cell r="AA121" t="e">
            <v>#NAME?</v>
          </cell>
          <cell r="AB121" t="e">
            <v>#NAME?</v>
          </cell>
          <cell r="AC121" t="e">
            <v>#NAME?</v>
          </cell>
          <cell r="AD121" t="e">
            <v>#NAME?</v>
          </cell>
          <cell r="AE121" t="e">
            <v>#NAME?</v>
          </cell>
          <cell r="AF121">
            <v>462.57</v>
          </cell>
          <cell r="AG121">
            <v>0</v>
          </cell>
          <cell r="AH121">
            <v>8.52</v>
          </cell>
          <cell r="AI121">
            <v>471.09</v>
          </cell>
          <cell r="AJ121" t="e">
            <v>#NAME?</v>
          </cell>
          <cell r="AK121" t="e">
            <v>#NAME?</v>
          </cell>
          <cell r="AL121" t="e">
            <v>#NAME?</v>
          </cell>
          <cell r="AM121" t="e">
            <v>#NAME?</v>
          </cell>
          <cell r="AN121" t="e">
            <v>#NAME?</v>
          </cell>
          <cell r="AO121" t="e">
            <v>#NAME?</v>
          </cell>
          <cell r="AP121" t="e">
            <v>#NAME?</v>
          </cell>
          <cell r="AQ121">
            <v>0</v>
          </cell>
          <cell r="AR121">
            <v>0</v>
          </cell>
          <cell r="AS121">
            <v>0</v>
          </cell>
          <cell r="AT121">
            <v>0</v>
          </cell>
        </row>
        <row r="122">
          <cell r="A122" t="str">
            <v>132KV DC Dumraon-Dumraon TL Line</v>
          </cell>
          <cell r="B122">
            <v>36</v>
          </cell>
          <cell r="C122" t="str">
            <v>6/0</v>
          </cell>
          <cell r="D122" t="str">
            <v>DC+3</v>
          </cell>
          <cell r="E122" t="str">
            <v>WET</v>
          </cell>
          <cell r="F122" t="str">
            <v>Chandan Yadav</v>
          </cell>
          <cell r="G122">
            <v>43526</v>
          </cell>
          <cell r="H122">
            <v>43554</v>
          </cell>
          <cell r="I122">
            <v>43614</v>
          </cell>
          <cell r="J122" t="str">
            <v>YES</v>
          </cell>
          <cell r="K122">
            <v>0</v>
          </cell>
          <cell r="L122">
            <v>0</v>
          </cell>
          <cell r="M122">
            <v>0</v>
          </cell>
          <cell r="N122">
            <v>0</v>
          </cell>
          <cell r="O122">
            <v>0</v>
          </cell>
          <cell r="P122">
            <v>0</v>
          </cell>
          <cell r="Q122">
            <v>0</v>
          </cell>
          <cell r="R122" t="e">
            <v>#NAME?</v>
          </cell>
          <cell r="S122" t="e">
            <v>#NAME?</v>
          </cell>
          <cell r="T122">
            <v>0</v>
          </cell>
          <cell r="U122">
            <v>0</v>
          </cell>
          <cell r="V122" t="e">
            <v>#NAME?</v>
          </cell>
          <cell r="W122" t="e">
            <v>#NAME?</v>
          </cell>
          <cell r="X122" t="e">
            <v>#NAME?</v>
          </cell>
          <cell r="Y122" t="e">
            <v>#NAME?</v>
          </cell>
          <cell r="Z122" t="e">
            <v>#NAME?</v>
          </cell>
          <cell r="AA122" t="e">
            <v>#NAME?</v>
          </cell>
          <cell r="AB122" t="e">
            <v>#NAME?</v>
          </cell>
          <cell r="AC122" t="e">
            <v>#NAME?</v>
          </cell>
          <cell r="AD122" t="e">
            <v>#NAME?</v>
          </cell>
          <cell r="AE122" t="e">
            <v>#NAME?</v>
          </cell>
          <cell r="AF122">
            <v>259.52</v>
          </cell>
          <cell r="AG122">
            <v>54.08</v>
          </cell>
          <cell r="AH122">
            <v>8.26</v>
          </cell>
          <cell r="AI122">
            <v>321.85999999999996</v>
          </cell>
          <cell r="AJ122" t="e">
            <v>#NAME?</v>
          </cell>
          <cell r="AK122" t="e">
            <v>#NAME?</v>
          </cell>
          <cell r="AL122" t="e">
            <v>#NAME?</v>
          </cell>
          <cell r="AM122" t="e">
            <v>#NAME?</v>
          </cell>
          <cell r="AN122" t="e">
            <v>#NAME?</v>
          </cell>
          <cell r="AO122" t="e">
            <v>#NAME?</v>
          </cell>
          <cell r="AP122" t="e">
            <v>#NAME?</v>
          </cell>
          <cell r="AQ122">
            <v>0</v>
          </cell>
          <cell r="AR122">
            <v>0</v>
          </cell>
          <cell r="AS122">
            <v>0</v>
          </cell>
          <cell r="AT122">
            <v>0</v>
          </cell>
        </row>
        <row r="123">
          <cell r="A123" t="str">
            <v>132KV DC Dumraon-Dumraon TL Line</v>
          </cell>
          <cell r="B123">
            <v>35</v>
          </cell>
          <cell r="C123" t="str">
            <v>1/7</v>
          </cell>
          <cell r="D123" t="str">
            <v>DA+6</v>
          </cell>
          <cell r="E123" t="str">
            <v>WET</v>
          </cell>
          <cell r="F123" t="str">
            <v>Deepak Pandey</v>
          </cell>
          <cell r="G123">
            <v>43525</v>
          </cell>
          <cell r="H123">
            <v>43553</v>
          </cell>
          <cell r="I123">
            <v>43614</v>
          </cell>
          <cell r="J123" t="str">
            <v>YES</v>
          </cell>
          <cell r="K123">
            <v>0</v>
          </cell>
          <cell r="L123">
            <v>0</v>
          </cell>
          <cell r="M123">
            <v>0</v>
          </cell>
          <cell r="N123">
            <v>0</v>
          </cell>
          <cell r="O123">
            <v>0</v>
          </cell>
          <cell r="P123">
            <v>0</v>
          </cell>
          <cell r="Q123">
            <v>0</v>
          </cell>
          <cell r="R123" t="e">
            <v>#NAME?</v>
          </cell>
          <cell r="S123" t="e">
            <v>#NAME?</v>
          </cell>
          <cell r="T123">
            <v>0</v>
          </cell>
          <cell r="U123">
            <v>0</v>
          </cell>
          <cell r="V123" t="e">
            <v>#NAME?</v>
          </cell>
          <cell r="W123" t="e">
            <v>#NAME?</v>
          </cell>
          <cell r="X123" t="e">
            <v>#NAME?</v>
          </cell>
          <cell r="Y123" t="e">
            <v>#NAME?</v>
          </cell>
          <cell r="Z123" t="e">
            <v>#NAME?</v>
          </cell>
          <cell r="AA123" t="e">
            <v>#NAME?</v>
          </cell>
          <cell r="AB123" t="e">
            <v>#NAME?</v>
          </cell>
          <cell r="AC123" t="e">
            <v>#NAME?</v>
          </cell>
          <cell r="AD123" t="e">
            <v>#NAME?</v>
          </cell>
          <cell r="AE123" t="e">
            <v>#NAME?</v>
          </cell>
          <cell r="AF123">
            <v>171.56</v>
          </cell>
          <cell r="AG123">
            <v>36.64</v>
          </cell>
          <cell r="AH123">
            <v>7.56</v>
          </cell>
          <cell r="AI123">
            <v>215.76</v>
          </cell>
          <cell r="AJ123" t="e">
            <v>#NAME?</v>
          </cell>
          <cell r="AK123" t="e">
            <v>#NAME?</v>
          </cell>
          <cell r="AL123" t="e">
            <v>#NAME?</v>
          </cell>
          <cell r="AM123" t="e">
            <v>#NAME?</v>
          </cell>
          <cell r="AN123" t="e">
            <v>#NAME?</v>
          </cell>
          <cell r="AO123" t="e">
            <v>#NAME?</v>
          </cell>
          <cell r="AP123" t="e">
            <v>#NAME?</v>
          </cell>
          <cell r="AQ123">
            <v>0</v>
          </cell>
          <cell r="AR123">
            <v>0</v>
          </cell>
          <cell r="AS123">
            <v>0</v>
          </cell>
          <cell r="AT123">
            <v>0</v>
          </cell>
        </row>
        <row r="124">
          <cell r="A124" t="str">
            <v>132KV DC Gaya-Jehanabad TL Line</v>
          </cell>
          <cell r="B124">
            <v>86</v>
          </cell>
          <cell r="C124" t="str">
            <v>1/0</v>
          </cell>
          <cell r="D124" t="str">
            <v>DD+0</v>
          </cell>
          <cell r="E124" t="str">
            <v>WET</v>
          </cell>
          <cell r="F124" t="str">
            <v>Deepak Kumar</v>
          </cell>
          <cell r="G124">
            <v>43512</v>
          </cell>
          <cell r="H124">
            <v>43540</v>
          </cell>
          <cell r="I124">
            <v>43513</v>
          </cell>
          <cell r="J124" t="str">
            <v>YES</v>
          </cell>
          <cell r="K124">
            <v>0</v>
          </cell>
          <cell r="L124">
            <v>0</v>
          </cell>
          <cell r="M124">
            <v>0</v>
          </cell>
          <cell r="N124">
            <v>0</v>
          </cell>
          <cell r="O124">
            <v>0</v>
          </cell>
          <cell r="P124">
            <v>0</v>
          </cell>
          <cell r="Q124">
            <v>0</v>
          </cell>
          <cell r="R124" t="e">
            <v>#NAME?</v>
          </cell>
          <cell r="S124" t="e">
            <v>#NAME?</v>
          </cell>
          <cell r="T124">
            <v>0</v>
          </cell>
          <cell r="U124">
            <v>0</v>
          </cell>
          <cell r="V124" t="e">
            <v>#NAME?</v>
          </cell>
          <cell r="W124" t="e">
            <v>#NAME?</v>
          </cell>
          <cell r="X124" t="e">
            <v>#NAME?</v>
          </cell>
          <cell r="Y124" t="e">
            <v>#NAME?</v>
          </cell>
          <cell r="Z124" t="e">
            <v>#NAME?</v>
          </cell>
          <cell r="AA124" t="e">
            <v>#NAME?</v>
          </cell>
          <cell r="AB124" t="e">
            <v>#NAME?</v>
          </cell>
          <cell r="AC124" t="e">
            <v>#NAME?</v>
          </cell>
          <cell r="AD124" t="e">
            <v>#NAME?</v>
          </cell>
          <cell r="AE124" t="e">
            <v>#NAME?</v>
          </cell>
          <cell r="AF124">
            <v>396.56</v>
          </cell>
          <cell r="AG124">
            <v>0</v>
          </cell>
          <cell r="AH124">
            <v>8.26</v>
          </cell>
          <cell r="AI124">
            <v>404.82</v>
          </cell>
          <cell r="AJ124" t="e">
            <v>#NAME?</v>
          </cell>
          <cell r="AK124" t="e">
            <v>#NAME?</v>
          </cell>
          <cell r="AL124" t="e">
            <v>#NAME?</v>
          </cell>
          <cell r="AM124" t="e">
            <v>#NAME?</v>
          </cell>
          <cell r="AN124" t="e">
            <v>#NAME?</v>
          </cell>
          <cell r="AO124" t="e">
            <v>#NAME?</v>
          </cell>
          <cell r="AP124" t="e">
            <v>#NAME?</v>
          </cell>
          <cell r="AQ124">
            <v>0</v>
          </cell>
          <cell r="AR124">
            <v>0</v>
          </cell>
          <cell r="AS124">
            <v>0</v>
          </cell>
          <cell r="AT124">
            <v>0</v>
          </cell>
        </row>
        <row r="125">
          <cell r="A125" t="str">
            <v>220KV DC Naubatpur-BhusaulaTL Line</v>
          </cell>
          <cell r="B125">
            <v>21</v>
          </cell>
          <cell r="C125" t="str">
            <v>2/0</v>
          </cell>
          <cell r="D125" t="str">
            <v>DD+25</v>
          </cell>
          <cell r="E125" t="str">
            <v>WET</v>
          </cell>
          <cell r="F125" t="str">
            <v>Lalan Mehta</v>
          </cell>
          <cell r="G125">
            <v>43510</v>
          </cell>
          <cell r="H125">
            <v>43538</v>
          </cell>
          <cell r="I125">
            <v>43540</v>
          </cell>
          <cell r="J125">
            <v>43523</v>
          </cell>
          <cell r="K125">
            <v>0</v>
          </cell>
          <cell r="L125">
            <v>0</v>
          </cell>
          <cell r="M125">
            <v>0</v>
          </cell>
          <cell r="N125">
            <v>0</v>
          </cell>
          <cell r="O125">
            <v>0</v>
          </cell>
          <cell r="P125">
            <v>0</v>
          </cell>
          <cell r="Q125">
            <v>0</v>
          </cell>
          <cell r="R125" t="e">
            <v>#NAME?</v>
          </cell>
          <cell r="S125" t="e">
            <v>#NAME?</v>
          </cell>
          <cell r="T125">
            <v>0</v>
          </cell>
          <cell r="U125">
            <v>0</v>
          </cell>
          <cell r="V125" t="e">
            <v>#NAME?</v>
          </cell>
          <cell r="W125" t="e">
            <v>#NAME?</v>
          </cell>
          <cell r="X125" t="e">
            <v>#NAME?</v>
          </cell>
          <cell r="Y125" t="e">
            <v>#NAME?</v>
          </cell>
          <cell r="Z125" t="e">
            <v>#NAME?</v>
          </cell>
          <cell r="AA125" t="e">
            <v>#NAME?</v>
          </cell>
          <cell r="AB125" t="e">
            <v>#NAME?</v>
          </cell>
          <cell r="AC125" t="e">
            <v>#NAME?</v>
          </cell>
          <cell r="AD125" t="e">
            <v>#NAME?</v>
          </cell>
          <cell r="AE125" t="e">
            <v>#NAME?</v>
          </cell>
          <cell r="AF125">
            <v>462.57</v>
          </cell>
          <cell r="AG125">
            <v>0</v>
          </cell>
          <cell r="AH125">
            <v>8.52</v>
          </cell>
          <cell r="AI125">
            <v>471.09</v>
          </cell>
          <cell r="AJ125" t="e">
            <v>#NAME?</v>
          </cell>
          <cell r="AK125" t="e">
            <v>#NAME?</v>
          </cell>
          <cell r="AL125" t="e">
            <v>#NAME?</v>
          </cell>
          <cell r="AM125" t="e">
            <v>#NAME?</v>
          </cell>
          <cell r="AN125" t="e">
            <v>#NAME?</v>
          </cell>
          <cell r="AO125" t="e">
            <v>#NAME?</v>
          </cell>
          <cell r="AP125" t="e">
            <v>#NAME?</v>
          </cell>
          <cell r="AQ125">
            <v>0</v>
          </cell>
          <cell r="AR125">
            <v>0</v>
          </cell>
          <cell r="AS125">
            <v>0</v>
          </cell>
          <cell r="AT125">
            <v>0</v>
          </cell>
        </row>
        <row r="126">
          <cell r="A126" t="str">
            <v>220KV DC Naubatpur-BhusaulaTL Line</v>
          </cell>
          <cell r="B126">
            <v>22</v>
          </cell>
          <cell r="C126" t="str">
            <v>8/0</v>
          </cell>
          <cell r="D126" t="str">
            <v>DD+0</v>
          </cell>
          <cell r="E126" t="str">
            <v>WET</v>
          </cell>
          <cell r="F126" t="str">
            <v>Sunil Kumar</v>
          </cell>
          <cell r="G126">
            <v>43510</v>
          </cell>
          <cell r="H126">
            <v>43538</v>
          </cell>
          <cell r="I126">
            <v>43540</v>
          </cell>
          <cell r="J126">
            <v>43513</v>
          </cell>
          <cell r="K126">
            <v>0</v>
          </cell>
          <cell r="L126">
            <v>0</v>
          </cell>
          <cell r="M126">
            <v>0</v>
          </cell>
          <cell r="N126">
            <v>0</v>
          </cell>
          <cell r="O126">
            <v>0</v>
          </cell>
          <cell r="P126">
            <v>0</v>
          </cell>
          <cell r="Q126">
            <v>0</v>
          </cell>
          <cell r="R126" t="e">
            <v>#NAME?</v>
          </cell>
          <cell r="S126" t="e">
            <v>#NAME?</v>
          </cell>
          <cell r="T126">
            <v>0</v>
          </cell>
          <cell r="U126">
            <v>0</v>
          </cell>
          <cell r="V126" t="e">
            <v>#NAME?</v>
          </cell>
          <cell r="W126" t="e">
            <v>#NAME?</v>
          </cell>
          <cell r="X126" t="e">
            <v>#NAME?</v>
          </cell>
          <cell r="Y126" t="e">
            <v>#NAME?</v>
          </cell>
          <cell r="Z126" t="e">
            <v>#NAME?</v>
          </cell>
          <cell r="AA126" t="e">
            <v>#NAME?</v>
          </cell>
          <cell r="AB126" t="e">
            <v>#NAME?</v>
          </cell>
          <cell r="AC126" t="e">
            <v>#NAME?</v>
          </cell>
          <cell r="AD126" t="e">
            <v>#NAME?</v>
          </cell>
          <cell r="AE126" t="e">
            <v>#NAME?</v>
          </cell>
          <cell r="AF126">
            <v>396.56</v>
          </cell>
          <cell r="AG126">
            <v>0</v>
          </cell>
          <cell r="AH126">
            <v>8.26</v>
          </cell>
          <cell r="AI126">
            <v>404.82</v>
          </cell>
          <cell r="AJ126" t="e">
            <v>#NAME?</v>
          </cell>
          <cell r="AK126" t="e">
            <v>#NAME?</v>
          </cell>
          <cell r="AL126" t="e">
            <v>#NAME?</v>
          </cell>
          <cell r="AM126" t="e">
            <v>#NAME?</v>
          </cell>
          <cell r="AN126" t="e">
            <v>#NAME?</v>
          </cell>
          <cell r="AO126" t="e">
            <v>#NAME?</v>
          </cell>
          <cell r="AP126" t="e">
            <v>#NAME?</v>
          </cell>
          <cell r="AQ126">
            <v>0</v>
          </cell>
          <cell r="AR126">
            <v>0</v>
          </cell>
          <cell r="AS126">
            <v>0</v>
          </cell>
          <cell r="AT126">
            <v>0</v>
          </cell>
        </row>
        <row r="127">
          <cell r="A127" t="str">
            <v>132KV DC Dumraon-Buxar TL Line</v>
          </cell>
          <cell r="B127">
            <v>74</v>
          </cell>
          <cell r="C127" t="str">
            <v>28/11</v>
          </cell>
          <cell r="D127" t="str">
            <v>DP+0</v>
          </cell>
          <cell r="E127" t="str">
            <v>WET</v>
          </cell>
          <cell r="F127" t="str">
            <v>Iftekhar</v>
          </cell>
          <cell r="G127">
            <v>43513</v>
          </cell>
          <cell r="H127">
            <v>43541</v>
          </cell>
          <cell r="I127" t="str">
            <v>yes</v>
          </cell>
          <cell r="J127">
            <v>43520</v>
          </cell>
          <cell r="K127">
            <v>0</v>
          </cell>
          <cell r="L127">
            <v>0</v>
          </cell>
          <cell r="M127">
            <v>0</v>
          </cell>
          <cell r="N127">
            <v>0</v>
          </cell>
          <cell r="O127">
            <v>0</v>
          </cell>
          <cell r="P127">
            <v>0</v>
          </cell>
          <cell r="Q127">
            <v>0</v>
          </cell>
          <cell r="R127" t="e">
            <v>#NAME?</v>
          </cell>
          <cell r="S127" t="e">
            <v>#NAME?</v>
          </cell>
          <cell r="T127">
            <v>0</v>
          </cell>
          <cell r="U127">
            <v>0</v>
          </cell>
          <cell r="V127" t="e">
            <v>#NAME?</v>
          </cell>
          <cell r="W127" t="e">
            <v>#NAME?</v>
          </cell>
          <cell r="X127" t="e">
            <v>#NAME?</v>
          </cell>
          <cell r="Y127" t="e">
            <v>#NAME?</v>
          </cell>
          <cell r="Z127" t="e">
            <v>#NAME?</v>
          </cell>
          <cell r="AA127" t="e">
            <v>#NAME?</v>
          </cell>
          <cell r="AB127" t="e">
            <v>#NAME?</v>
          </cell>
          <cell r="AC127" t="e">
            <v>#NAME?</v>
          </cell>
          <cell r="AD127" t="e">
            <v>#NAME?</v>
          </cell>
          <cell r="AE127" t="e">
            <v>#NAME?</v>
          </cell>
          <cell r="AF127">
            <v>122.56</v>
          </cell>
          <cell r="AG127">
            <v>17.68</v>
          </cell>
          <cell r="AH127">
            <v>6.51</v>
          </cell>
          <cell r="AI127">
            <v>146.75</v>
          </cell>
          <cell r="AJ127" t="e">
            <v>#NAME?</v>
          </cell>
          <cell r="AK127" t="e">
            <v>#NAME?</v>
          </cell>
          <cell r="AL127" t="e">
            <v>#NAME?</v>
          </cell>
          <cell r="AM127" t="e">
            <v>#NAME?</v>
          </cell>
          <cell r="AN127" t="e">
            <v>#NAME?</v>
          </cell>
          <cell r="AO127" t="e">
            <v>#NAME?</v>
          </cell>
          <cell r="AP127" t="e">
            <v>#NAME?</v>
          </cell>
          <cell r="AQ127">
            <v>0</v>
          </cell>
          <cell r="AR127">
            <v>0</v>
          </cell>
          <cell r="AS127">
            <v>0</v>
          </cell>
          <cell r="AT127">
            <v>0</v>
          </cell>
        </row>
        <row r="128">
          <cell r="A128" t="str">
            <v>220KV DC Naubatpur-BhusaulaTL Line</v>
          </cell>
          <cell r="B128">
            <v>20</v>
          </cell>
          <cell r="C128" t="str">
            <v>7/0</v>
          </cell>
          <cell r="D128" t="str">
            <v>DD+0</v>
          </cell>
          <cell r="E128" t="str">
            <v>WET</v>
          </cell>
          <cell r="F128" t="str">
            <v>Sunil Kumar</v>
          </cell>
          <cell r="G128">
            <v>43507</v>
          </cell>
          <cell r="H128">
            <v>43535</v>
          </cell>
          <cell r="I128">
            <v>43540</v>
          </cell>
          <cell r="J128">
            <v>43513</v>
          </cell>
          <cell r="K128">
            <v>0</v>
          </cell>
          <cell r="L128">
            <v>0</v>
          </cell>
          <cell r="M128">
            <v>0</v>
          </cell>
          <cell r="N128">
            <v>0</v>
          </cell>
          <cell r="O128">
            <v>0</v>
          </cell>
          <cell r="P128">
            <v>0</v>
          </cell>
          <cell r="Q128">
            <v>0</v>
          </cell>
          <cell r="R128" t="e">
            <v>#NAME?</v>
          </cell>
          <cell r="S128" t="e">
            <v>#NAME?</v>
          </cell>
          <cell r="T128">
            <v>0</v>
          </cell>
          <cell r="U128">
            <v>0</v>
          </cell>
          <cell r="V128" t="e">
            <v>#NAME?</v>
          </cell>
          <cell r="W128" t="e">
            <v>#NAME?</v>
          </cell>
          <cell r="X128" t="e">
            <v>#NAME?</v>
          </cell>
          <cell r="Y128" t="e">
            <v>#NAME?</v>
          </cell>
          <cell r="Z128" t="e">
            <v>#NAME?</v>
          </cell>
          <cell r="AA128" t="e">
            <v>#NAME?</v>
          </cell>
          <cell r="AB128" t="e">
            <v>#NAME?</v>
          </cell>
          <cell r="AC128" t="e">
            <v>#NAME?</v>
          </cell>
          <cell r="AD128" t="e">
            <v>#NAME?</v>
          </cell>
          <cell r="AE128" t="e">
            <v>#NAME?</v>
          </cell>
          <cell r="AF128">
            <v>396.56</v>
          </cell>
          <cell r="AG128">
            <v>0</v>
          </cell>
          <cell r="AH128">
            <v>8.26</v>
          </cell>
          <cell r="AI128">
            <v>404.82</v>
          </cell>
          <cell r="AJ128" t="e">
            <v>#NAME?</v>
          </cell>
          <cell r="AK128" t="e">
            <v>#NAME?</v>
          </cell>
          <cell r="AL128" t="e">
            <v>#NAME?</v>
          </cell>
          <cell r="AM128" t="e">
            <v>#NAME?</v>
          </cell>
          <cell r="AN128" t="e">
            <v>#NAME?</v>
          </cell>
          <cell r="AO128" t="e">
            <v>#NAME?</v>
          </cell>
          <cell r="AP128" t="e">
            <v>#NAME?</v>
          </cell>
          <cell r="AQ128">
            <v>0</v>
          </cell>
          <cell r="AR128">
            <v>0</v>
          </cell>
          <cell r="AS128">
            <v>0</v>
          </cell>
          <cell r="AT128">
            <v>0</v>
          </cell>
        </row>
        <row r="129">
          <cell r="A129" t="str">
            <v>132KV DC Dumraon-Dumraon TL Line</v>
          </cell>
          <cell r="B129">
            <v>33</v>
          </cell>
          <cell r="C129" t="str">
            <v>1/6</v>
          </cell>
          <cell r="D129" t="str">
            <v>DA+3</v>
          </cell>
          <cell r="E129" t="str">
            <v>WET</v>
          </cell>
          <cell r="F129" t="str">
            <v>Deepak Pandey</v>
          </cell>
          <cell r="G129">
            <v>43524</v>
          </cell>
          <cell r="H129">
            <v>43552</v>
          </cell>
          <cell r="I129">
            <v>43614</v>
          </cell>
          <cell r="J129" t="str">
            <v>YES</v>
          </cell>
          <cell r="K129">
            <v>0</v>
          </cell>
          <cell r="L129">
            <v>0</v>
          </cell>
          <cell r="M129">
            <v>0</v>
          </cell>
          <cell r="N129">
            <v>0</v>
          </cell>
          <cell r="O129">
            <v>0</v>
          </cell>
          <cell r="P129">
            <v>0</v>
          </cell>
          <cell r="Q129">
            <v>0</v>
          </cell>
          <cell r="R129" t="e">
            <v>#NAME?</v>
          </cell>
          <cell r="S129" t="e">
            <v>#NAME?</v>
          </cell>
          <cell r="T129">
            <v>0</v>
          </cell>
          <cell r="U129">
            <v>0</v>
          </cell>
          <cell r="V129" t="e">
            <v>#NAME?</v>
          </cell>
          <cell r="W129" t="e">
            <v>#NAME?</v>
          </cell>
          <cell r="X129" t="e">
            <v>#NAME?</v>
          </cell>
          <cell r="Y129" t="e">
            <v>#NAME?</v>
          </cell>
          <cell r="Z129" t="e">
            <v>#NAME?</v>
          </cell>
          <cell r="AA129" t="e">
            <v>#NAME?</v>
          </cell>
          <cell r="AB129" t="e">
            <v>#NAME?</v>
          </cell>
          <cell r="AC129" t="e">
            <v>#NAME?</v>
          </cell>
          <cell r="AD129" t="e">
            <v>#NAME?</v>
          </cell>
          <cell r="AE129" t="e">
            <v>#NAME?</v>
          </cell>
          <cell r="AF129">
            <v>171.56</v>
          </cell>
          <cell r="AG129">
            <v>36.64</v>
          </cell>
          <cell r="AH129">
            <v>7.56</v>
          </cell>
          <cell r="AI129">
            <v>215.76</v>
          </cell>
          <cell r="AJ129" t="e">
            <v>#NAME?</v>
          </cell>
          <cell r="AK129" t="e">
            <v>#NAME?</v>
          </cell>
          <cell r="AL129" t="e">
            <v>#NAME?</v>
          </cell>
          <cell r="AM129" t="e">
            <v>#NAME?</v>
          </cell>
          <cell r="AN129" t="e">
            <v>#NAME?</v>
          </cell>
          <cell r="AO129" t="e">
            <v>#NAME?</v>
          </cell>
          <cell r="AP129" t="e">
            <v>#NAME?</v>
          </cell>
          <cell r="AQ129">
            <v>0</v>
          </cell>
          <cell r="AR129">
            <v>0</v>
          </cell>
          <cell r="AS129">
            <v>0</v>
          </cell>
          <cell r="AT129">
            <v>0</v>
          </cell>
        </row>
        <row r="130">
          <cell r="A130" t="str">
            <v>132KV DC Dumraon-Dumraon TL Line</v>
          </cell>
          <cell r="B130">
            <v>34</v>
          </cell>
          <cell r="C130" t="str">
            <v>7/3</v>
          </cell>
          <cell r="D130" t="str">
            <v>DA+3</v>
          </cell>
          <cell r="E130" t="str">
            <v>WET</v>
          </cell>
          <cell r="F130" t="str">
            <v>Kanchan Singh</v>
          </cell>
          <cell r="G130">
            <v>43524</v>
          </cell>
          <cell r="H130">
            <v>43552</v>
          </cell>
          <cell r="I130">
            <v>0</v>
          </cell>
          <cell r="J130" t="str">
            <v>YES</v>
          </cell>
          <cell r="K130">
            <v>0</v>
          </cell>
          <cell r="L130">
            <v>0</v>
          </cell>
          <cell r="M130">
            <v>0</v>
          </cell>
          <cell r="N130">
            <v>0</v>
          </cell>
          <cell r="O130">
            <v>0</v>
          </cell>
          <cell r="P130">
            <v>0</v>
          </cell>
          <cell r="Q130">
            <v>0</v>
          </cell>
          <cell r="R130" t="e">
            <v>#NAME?</v>
          </cell>
          <cell r="S130" t="e">
            <v>#NAME?</v>
          </cell>
          <cell r="T130">
            <v>0</v>
          </cell>
          <cell r="U130">
            <v>0</v>
          </cell>
          <cell r="V130" t="e">
            <v>#NAME?</v>
          </cell>
          <cell r="W130" t="e">
            <v>#NAME?</v>
          </cell>
          <cell r="X130" t="e">
            <v>#NAME?</v>
          </cell>
          <cell r="Y130" t="e">
            <v>#NAME?</v>
          </cell>
          <cell r="Z130" t="e">
            <v>#NAME?</v>
          </cell>
          <cell r="AA130" t="e">
            <v>#NAME?</v>
          </cell>
          <cell r="AB130" t="e">
            <v>#NAME?</v>
          </cell>
          <cell r="AC130" t="e">
            <v>#NAME?</v>
          </cell>
          <cell r="AD130" t="e">
            <v>#NAME?</v>
          </cell>
          <cell r="AE130" t="e">
            <v>#NAME?</v>
          </cell>
          <cell r="AF130">
            <v>171.56</v>
          </cell>
          <cell r="AG130">
            <v>36.64</v>
          </cell>
          <cell r="AH130">
            <v>7.56</v>
          </cell>
          <cell r="AI130">
            <v>215.76</v>
          </cell>
          <cell r="AJ130" t="e">
            <v>#NAME?</v>
          </cell>
          <cell r="AK130" t="e">
            <v>#NAME?</v>
          </cell>
          <cell r="AL130" t="e">
            <v>#NAME?</v>
          </cell>
          <cell r="AM130" t="e">
            <v>#NAME?</v>
          </cell>
          <cell r="AN130" t="e">
            <v>#NAME?</v>
          </cell>
          <cell r="AO130" t="e">
            <v>#NAME?</v>
          </cell>
          <cell r="AP130" t="e">
            <v>#NAME?</v>
          </cell>
          <cell r="AQ130">
            <v>0</v>
          </cell>
          <cell r="AR130">
            <v>0</v>
          </cell>
          <cell r="AS130">
            <v>0</v>
          </cell>
          <cell r="AT130">
            <v>0</v>
          </cell>
        </row>
        <row r="131">
          <cell r="A131" t="str">
            <v>132KV DC Dumraon-Buxar TL Line</v>
          </cell>
          <cell r="B131">
            <v>73</v>
          </cell>
          <cell r="C131" t="str">
            <v>33/1</v>
          </cell>
          <cell r="D131" t="str">
            <v>DP+3</v>
          </cell>
          <cell r="E131" t="str">
            <v>WET</v>
          </cell>
          <cell r="F131" t="str">
            <v>Md Rajik</v>
          </cell>
          <cell r="G131">
            <v>43511</v>
          </cell>
          <cell r="H131">
            <v>43539</v>
          </cell>
          <cell r="I131" t="str">
            <v>YES</v>
          </cell>
          <cell r="J131">
            <v>43520</v>
          </cell>
          <cell r="K131">
            <v>0</v>
          </cell>
          <cell r="L131">
            <v>0</v>
          </cell>
          <cell r="M131">
            <v>0</v>
          </cell>
          <cell r="N131">
            <v>0</v>
          </cell>
          <cell r="O131">
            <v>0</v>
          </cell>
          <cell r="P131">
            <v>0</v>
          </cell>
          <cell r="Q131">
            <v>0</v>
          </cell>
          <cell r="R131" t="e">
            <v>#NAME?</v>
          </cell>
          <cell r="S131" t="e">
            <v>#NAME?</v>
          </cell>
          <cell r="T131">
            <v>0</v>
          </cell>
          <cell r="U131">
            <v>0</v>
          </cell>
          <cell r="V131" t="e">
            <v>#NAME?</v>
          </cell>
          <cell r="W131" t="e">
            <v>#NAME?</v>
          </cell>
          <cell r="X131" t="e">
            <v>#NAME?</v>
          </cell>
          <cell r="Y131" t="e">
            <v>#NAME?</v>
          </cell>
          <cell r="Z131" t="e">
            <v>#NAME?</v>
          </cell>
          <cell r="AA131" t="e">
            <v>#NAME?</v>
          </cell>
          <cell r="AB131" t="e">
            <v>#NAME?</v>
          </cell>
          <cell r="AC131" t="e">
            <v>#NAME?</v>
          </cell>
          <cell r="AD131" t="e">
            <v>#NAME?</v>
          </cell>
          <cell r="AE131" t="e">
            <v>#NAME?</v>
          </cell>
          <cell r="AF131">
            <v>122.56</v>
          </cell>
          <cell r="AG131">
            <v>17.68</v>
          </cell>
          <cell r="AH131">
            <v>6.51</v>
          </cell>
          <cell r="AI131">
            <v>146.75</v>
          </cell>
          <cell r="AJ131" t="e">
            <v>#NAME?</v>
          </cell>
          <cell r="AK131" t="e">
            <v>#NAME?</v>
          </cell>
          <cell r="AL131" t="e">
            <v>#NAME?</v>
          </cell>
          <cell r="AM131" t="e">
            <v>#NAME?</v>
          </cell>
          <cell r="AN131" t="e">
            <v>#NAME?</v>
          </cell>
          <cell r="AO131" t="e">
            <v>#NAME?</v>
          </cell>
          <cell r="AP131" t="e">
            <v>#NAME?</v>
          </cell>
          <cell r="AQ131">
            <v>0</v>
          </cell>
          <cell r="AR131">
            <v>0</v>
          </cell>
          <cell r="AS131">
            <v>0</v>
          </cell>
          <cell r="AT131">
            <v>0</v>
          </cell>
        </row>
        <row r="132">
          <cell r="A132" t="str">
            <v>220KV DC Naubatpur-BhusaulaTL Line</v>
          </cell>
          <cell r="B132">
            <v>19</v>
          </cell>
          <cell r="C132" t="str">
            <v>16/0</v>
          </cell>
          <cell r="D132" t="str">
            <v>DB+3</v>
          </cell>
          <cell r="E132" t="str">
            <v>WET</v>
          </cell>
          <cell r="F132" t="str">
            <v>Veena Construction</v>
          </cell>
          <cell r="G132">
            <v>43506</v>
          </cell>
          <cell r="H132">
            <v>43534</v>
          </cell>
          <cell r="I132">
            <v>43540</v>
          </cell>
          <cell r="J132">
            <v>43513</v>
          </cell>
          <cell r="K132">
            <v>0</v>
          </cell>
          <cell r="L132">
            <v>0</v>
          </cell>
          <cell r="M132">
            <v>0</v>
          </cell>
          <cell r="N132">
            <v>0</v>
          </cell>
          <cell r="O132">
            <v>0</v>
          </cell>
          <cell r="P132">
            <v>0</v>
          </cell>
          <cell r="Q132">
            <v>0</v>
          </cell>
          <cell r="R132" t="e">
            <v>#NAME?</v>
          </cell>
          <cell r="S132" t="e">
            <v>#NAME?</v>
          </cell>
          <cell r="T132">
            <v>0</v>
          </cell>
          <cell r="U132">
            <v>0</v>
          </cell>
          <cell r="V132" t="e">
            <v>#NAME?</v>
          </cell>
          <cell r="W132" t="e">
            <v>#NAME?</v>
          </cell>
          <cell r="X132" t="e">
            <v>#NAME?</v>
          </cell>
          <cell r="Y132" t="e">
            <v>#NAME?</v>
          </cell>
          <cell r="Z132" t="e">
            <v>#NAME?</v>
          </cell>
          <cell r="AA132" t="e">
            <v>#NAME?</v>
          </cell>
          <cell r="AB132" t="e">
            <v>#NAME?</v>
          </cell>
          <cell r="AC132" t="e">
            <v>#NAME?</v>
          </cell>
          <cell r="AD132" t="e">
            <v>#NAME?</v>
          </cell>
          <cell r="AE132" t="e">
            <v>#NAME?</v>
          </cell>
          <cell r="AF132">
            <v>211.8</v>
          </cell>
          <cell r="AG132">
            <v>43.43</v>
          </cell>
          <cell r="AH132">
            <v>6.86</v>
          </cell>
          <cell r="AI132">
            <v>262.09000000000003</v>
          </cell>
          <cell r="AJ132" t="e">
            <v>#NAME?</v>
          </cell>
          <cell r="AK132" t="e">
            <v>#NAME?</v>
          </cell>
          <cell r="AL132" t="e">
            <v>#NAME?</v>
          </cell>
          <cell r="AM132" t="e">
            <v>#NAME?</v>
          </cell>
          <cell r="AN132" t="e">
            <v>#NAME?</v>
          </cell>
          <cell r="AO132" t="e">
            <v>#NAME?</v>
          </cell>
          <cell r="AP132" t="e">
            <v>#NAME?</v>
          </cell>
          <cell r="AQ132">
            <v>0</v>
          </cell>
          <cell r="AR132">
            <v>0</v>
          </cell>
          <cell r="AS132">
            <v>0</v>
          </cell>
          <cell r="AT132">
            <v>0</v>
          </cell>
        </row>
        <row r="133">
          <cell r="A133" t="str">
            <v>220KV DC Naubatpur-BhusaulaTL Line</v>
          </cell>
          <cell r="B133">
            <v>17</v>
          </cell>
          <cell r="C133" t="str">
            <v>6/5</v>
          </cell>
          <cell r="D133" t="str">
            <v>DA+0</v>
          </cell>
          <cell r="E133" t="str">
            <v>WET</v>
          </cell>
          <cell r="F133" t="str">
            <v>Ans Construction</v>
          </cell>
          <cell r="G133">
            <v>43503</v>
          </cell>
          <cell r="H133">
            <v>43531</v>
          </cell>
          <cell r="I133">
            <v>43552</v>
          </cell>
          <cell r="J133">
            <v>43548</v>
          </cell>
          <cell r="K133">
            <v>0</v>
          </cell>
          <cell r="L133">
            <v>0</v>
          </cell>
          <cell r="M133">
            <v>0</v>
          </cell>
          <cell r="N133">
            <v>0</v>
          </cell>
          <cell r="O133">
            <v>0</v>
          </cell>
          <cell r="P133">
            <v>0</v>
          </cell>
          <cell r="Q133">
            <v>0</v>
          </cell>
          <cell r="R133" t="e">
            <v>#NAME?</v>
          </cell>
          <cell r="S133" t="e">
            <v>#NAME?</v>
          </cell>
          <cell r="T133">
            <v>0</v>
          </cell>
          <cell r="U133">
            <v>0</v>
          </cell>
          <cell r="V133" t="e">
            <v>#NAME?</v>
          </cell>
          <cell r="W133" t="e">
            <v>#NAME?</v>
          </cell>
          <cell r="X133" t="e">
            <v>#NAME?</v>
          </cell>
          <cell r="Y133" t="e">
            <v>#NAME?</v>
          </cell>
          <cell r="Z133" t="e">
            <v>#NAME?</v>
          </cell>
          <cell r="AA133" t="e">
            <v>#NAME?</v>
          </cell>
          <cell r="AB133" t="e">
            <v>#NAME?</v>
          </cell>
          <cell r="AC133" t="e">
            <v>#NAME?</v>
          </cell>
          <cell r="AD133" t="e">
            <v>#NAME?</v>
          </cell>
          <cell r="AE133" t="e">
            <v>#NAME?</v>
          </cell>
          <cell r="AF133">
            <v>171.56</v>
          </cell>
          <cell r="AG133">
            <v>36.64</v>
          </cell>
          <cell r="AH133">
            <v>7.56</v>
          </cell>
          <cell r="AI133">
            <v>215.76</v>
          </cell>
          <cell r="AJ133" t="e">
            <v>#NAME?</v>
          </cell>
          <cell r="AK133" t="e">
            <v>#NAME?</v>
          </cell>
          <cell r="AL133" t="e">
            <v>#NAME?</v>
          </cell>
          <cell r="AM133" t="e">
            <v>#NAME?</v>
          </cell>
          <cell r="AN133" t="e">
            <v>#NAME?</v>
          </cell>
          <cell r="AO133" t="e">
            <v>#NAME?</v>
          </cell>
          <cell r="AP133" t="e">
            <v>#NAME?</v>
          </cell>
          <cell r="AQ133">
            <v>0</v>
          </cell>
          <cell r="AR133">
            <v>0</v>
          </cell>
          <cell r="AS133">
            <v>0</v>
          </cell>
          <cell r="AT133">
            <v>0</v>
          </cell>
        </row>
        <row r="134">
          <cell r="A134" t="str">
            <v>132KV DC Dumraon-Dumraon TL Line</v>
          </cell>
          <cell r="B134">
            <v>32</v>
          </cell>
          <cell r="C134" t="str">
            <v>1/8</v>
          </cell>
          <cell r="D134" t="str">
            <v>DA+3</v>
          </cell>
          <cell r="E134" t="str">
            <v>WET</v>
          </cell>
          <cell r="F134" t="str">
            <v>Deepak Pandey</v>
          </cell>
          <cell r="G134">
            <v>43522</v>
          </cell>
          <cell r="H134">
            <v>43550</v>
          </cell>
          <cell r="I134">
            <v>43614</v>
          </cell>
          <cell r="J134">
            <v>43523</v>
          </cell>
          <cell r="K134">
            <v>0</v>
          </cell>
          <cell r="L134">
            <v>0</v>
          </cell>
          <cell r="M134">
            <v>0</v>
          </cell>
          <cell r="N134">
            <v>0</v>
          </cell>
          <cell r="O134">
            <v>0</v>
          </cell>
          <cell r="P134">
            <v>0</v>
          </cell>
          <cell r="Q134">
            <v>0</v>
          </cell>
          <cell r="R134" t="e">
            <v>#NAME?</v>
          </cell>
          <cell r="S134" t="e">
            <v>#NAME?</v>
          </cell>
          <cell r="T134">
            <v>0</v>
          </cell>
          <cell r="U134">
            <v>0</v>
          </cell>
          <cell r="V134" t="e">
            <v>#NAME?</v>
          </cell>
          <cell r="W134" t="e">
            <v>#NAME?</v>
          </cell>
          <cell r="X134" t="e">
            <v>#NAME?</v>
          </cell>
          <cell r="Y134" t="e">
            <v>#NAME?</v>
          </cell>
          <cell r="Z134" t="e">
            <v>#NAME?</v>
          </cell>
          <cell r="AA134" t="e">
            <v>#NAME?</v>
          </cell>
          <cell r="AB134" t="e">
            <v>#NAME?</v>
          </cell>
          <cell r="AC134" t="e">
            <v>#NAME?</v>
          </cell>
          <cell r="AD134" t="e">
            <v>#NAME?</v>
          </cell>
          <cell r="AE134" t="e">
            <v>#NAME?</v>
          </cell>
          <cell r="AF134">
            <v>171.56</v>
          </cell>
          <cell r="AG134">
            <v>36.64</v>
          </cell>
          <cell r="AH134">
            <v>7.56</v>
          </cell>
          <cell r="AI134">
            <v>215.76</v>
          </cell>
          <cell r="AJ134" t="e">
            <v>#NAME?</v>
          </cell>
          <cell r="AK134" t="e">
            <v>#NAME?</v>
          </cell>
          <cell r="AL134" t="e">
            <v>#NAME?</v>
          </cell>
          <cell r="AM134" t="e">
            <v>#NAME?</v>
          </cell>
          <cell r="AN134" t="e">
            <v>#NAME?</v>
          </cell>
          <cell r="AO134" t="e">
            <v>#NAME?</v>
          </cell>
          <cell r="AP134" t="e">
            <v>#NAME?</v>
          </cell>
          <cell r="AQ134">
            <v>0</v>
          </cell>
          <cell r="AR134">
            <v>0</v>
          </cell>
          <cell r="AS134">
            <v>0</v>
          </cell>
          <cell r="AT134">
            <v>0</v>
          </cell>
        </row>
        <row r="135">
          <cell r="A135" t="str">
            <v>220KV DC Naubatpur-BhusaulaTL Line</v>
          </cell>
          <cell r="B135">
            <v>18</v>
          </cell>
          <cell r="C135" t="str">
            <v>13/1</v>
          </cell>
          <cell r="D135" t="str">
            <v>DB+6</v>
          </cell>
          <cell r="E135" t="str">
            <v>WET</v>
          </cell>
          <cell r="F135" t="str">
            <v>Veena Construction</v>
          </cell>
          <cell r="G135">
            <v>43503</v>
          </cell>
          <cell r="H135">
            <v>43531</v>
          </cell>
          <cell r="I135">
            <v>43552</v>
          </cell>
          <cell r="J135" t="str">
            <v>YES</v>
          </cell>
          <cell r="K135">
            <v>0</v>
          </cell>
          <cell r="L135">
            <v>0</v>
          </cell>
          <cell r="M135">
            <v>0</v>
          </cell>
          <cell r="N135">
            <v>0</v>
          </cell>
          <cell r="O135">
            <v>0</v>
          </cell>
          <cell r="P135">
            <v>0</v>
          </cell>
          <cell r="Q135">
            <v>0</v>
          </cell>
          <cell r="R135" t="e">
            <v>#NAME?</v>
          </cell>
          <cell r="S135" t="e">
            <v>#NAME?</v>
          </cell>
          <cell r="T135">
            <v>0</v>
          </cell>
          <cell r="U135">
            <v>0</v>
          </cell>
          <cell r="V135" t="e">
            <v>#NAME?</v>
          </cell>
          <cell r="W135" t="e">
            <v>#NAME?</v>
          </cell>
          <cell r="X135" t="e">
            <v>#NAME?</v>
          </cell>
          <cell r="Y135" t="e">
            <v>#NAME?</v>
          </cell>
          <cell r="Z135" t="e">
            <v>#NAME?</v>
          </cell>
          <cell r="AA135" t="e">
            <v>#NAME?</v>
          </cell>
          <cell r="AB135" t="e">
            <v>#NAME?</v>
          </cell>
          <cell r="AC135" t="e">
            <v>#NAME?</v>
          </cell>
          <cell r="AD135" t="e">
            <v>#NAME?</v>
          </cell>
          <cell r="AE135" t="e">
            <v>#NAME?</v>
          </cell>
          <cell r="AF135">
            <v>211.8</v>
          </cell>
          <cell r="AG135">
            <v>43.43</v>
          </cell>
          <cell r="AH135">
            <v>6.86</v>
          </cell>
          <cell r="AI135">
            <v>262.09000000000003</v>
          </cell>
          <cell r="AJ135" t="e">
            <v>#NAME?</v>
          </cell>
          <cell r="AK135" t="e">
            <v>#NAME?</v>
          </cell>
          <cell r="AL135" t="e">
            <v>#NAME?</v>
          </cell>
          <cell r="AM135" t="e">
            <v>#NAME?</v>
          </cell>
          <cell r="AN135" t="e">
            <v>#NAME?</v>
          </cell>
          <cell r="AO135" t="e">
            <v>#NAME?</v>
          </cell>
          <cell r="AP135" t="e">
            <v>#NAME?</v>
          </cell>
          <cell r="AQ135">
            <v>0</v>
          </cell>
          <cell r="AR135">
            <v>0</v>
          </cell>
          <cell r="AS135">
            <v>0</v>
          </cell>
          <cell r="AT135">
            <v>0</v>
          </cell>
        </row>
        <row r="136">
          <cell r="A136" t="str">
            <v>132KV DC Dumraon-Dumraon TL Line</v>
          </cell>
          <cell r="B136">
            <v>30</v>
          </cell>
          <cell r="C136" t="str">
            <v>6/1</v>
          </cell>
          <cell r="D136" t="str">
            <v>DA+6</v>
          </cell>
          <cell r="E136" t="str">
            <v>WET</v>
          </cell>
          <cell r="F136" t="str">
            <v>Chandan Yadav</v>
          </cell>
          <cell r="G136">
            <v>43521</v>
          </cell>
          <cell r="H136">
            <v>43549</v>
          </cell>
          <cell r="I136">
            <v>43614</v>
          </cell>
          <cell r="J136">
            <v>43582</v>
          </cell>
          <cell r="K136">
            <v>0</v>
          </cell>
          <cell r="L136">
            <v>0</v>
          </cell>
          <cell r="M136">
            <v>0</v>
          </cell>
          <cell r="N136">
            <v>0</v>
          </cell>
          <cell r="O136">
            <v>0</v>
          </cell>
          <cell r="P136">
            <v>0</v>
          </cell>
          <cell r="Q136">
            <v>0</v>
          </cell>
          <cell r="R136" t="e">
            <v>#NAME?</v>
          </cell>
          <cell r="S136" t="e">
            <v>#NAME?</v>
          </cell>
          <cell r="T136">
            <v>0</v>
          </cell>
          <cell r="U136">
            <v>0</v>
          </cell>
          <cell r="V136" t="e">
            <v>#NAME?</v>
          </cell>
          <cell r="W136" t="e">
            <v>#NAME?</v>
          </cell>
          <cell r="X136" t="e">
            <v>#NAME?</v>
          </cell>
          <cell r="Y136" t="e">
            <v>#NAME?</v>
          </cell>
          <cell r="Z136" t="e">
            <v>#NAME?</v>
          </cell>
          <cell r="AA136" t="e">
            <v>#NAME?</v>
          </cell>
          <cell r="AB136" t="e">
            <v>#NAME?</v>
          </cell>
          <cell r="AC136" t="e">
            <v>#NAME?</v>
          </cell>
          <cell r="AD136" t="e">
            <v>#NAME?</v>
          </cell>
          <cell r="AE136" t="e">
            <v>#NAME?</v>
          </cell>
          <cell r="AF136">
            <v>171.56</v>
          </cell>
          <cell r="AG136">
            <v>36.64</v>
          </cell>
          <cell r="AH136">
            <v>7.56</v>
          </cell>
          <cell r="AI136">
            <v>215.76</v>
          </cell>
          <cell r="AJ136" t="e">
            <v>#NAME?</v>
          </cell>
          <cell r="AK136" t="e">
            <v>#NAME?</v>
          </cell>
          <cell r="AL136" t="e">
            <v>#NAME?</v>
          </cell>
          <cell r="AM136" t="e">
            <v>#NAME?</v>
          </cell>
          <cell r="AN136" t="e">
            <v>#NAME?</v>
          </cell>
          <cell r="AO136" t="e">
            <v>#NAME?</v>
          </cell>
          <cell r="AP136" t="e">
            <v>#NAME?</v>
          </cell>
          <cell r="AQ136">
            <v>0</v>
          </cell>
          <cell r="AR136">
            <v>0</v>
          </cell>
          <cell r="AS136">
            <v>0</v>
          </cell>
          <cell r="AT136">
            <v>0</v>
          </cell>
        </row>
        <row r="137">
          <cell r="A137" t="str">
            <v>132KV DC Dumraon-Buxar TL Line</v>
          </cell>
          <cell r="B137">
            <v>72</v>
          </cell>
          <cell r="C137" t="str">
            <v>28/8</v>
          </cell>
          <cell r="D137" t="str">
            <v>DP+0</v>
          </cell>
          <cell r="E137" t="str">
            <v>WET</v>
          </cell>
          <cell r="F137" t="str">
            <v>Iftekhar</v>
          </cell>
          <cell r="G137">
            <v>43510</v>
          </cell>
          <cell r="H137">
            <v>43538</v>
          </cell>
          <cell r="I137" t="str">
            <v>yes</v>
          </cell>
          <cell r="J137">
            <v>43520</v>
          </cell>
          <cell r="K137">
            <v>0</v>
          </cell>
          <cell r="L137">
            <v>0</v>
          </cell>
          <cell r="M137">
            <v>0</v>
          </cell>
          <cell r="N137">
            <v>0</v>
          </cell>
          <cell r="O137">
            <v>0</v>
          </cell>
          <cell r="P137">
            <v>0</v>
          </cell>
          <cell r="Q137">
            <v>0</v>
          </cell>
          <cell r="R137" t="e">
            <v>#NAME?</v>
          </cell>
          <cell r="S137" t="e">
            <v>#NAME?</v>
          </cell>
          <cell r="T137">
            <v>0</v>
          </cell>
          <cell r="U137">
            <v>0</v>
          </cell>
          <cell r="V137" t="e">
            <v>#NAME?</v>
          </cell>
          <cell r="W137" t="e">
            <v>#NAME?</v>
          </cell>
          <cell r="X137" t="e">
            <v>#NAME?</v>
          </cell>
          <cell r="Y137" t="e">
            <v>#NAME?</v>
          </cell>
          <cell r="Z137" t="e">
            <v>#NAME?</v>
          </cell>
          <cell r="AA137" t="e">
            <v>#NAME?</v>
          </cell>
          <cell r="AB137" t="e">
            <v>#NAME?</v>
          </cell>
          <cell r="AC137" t="e">
            <v>#NAME?</v>
          </cell>
          <cell r="AD137" t="e">
            <v>#NAME?</v>
          </cell>
          <cell r="AE137" t="e">
            <v>#NAME?</v>
          </cell>
          <cell r="AF137">
            <v>122.56</v>
          </cell>
          <cell r="AG137">
            <v>17.68</v>
          </cell>
          <cell r="AH137">
            <v>6.51</v>
          </cell>
          <cell r="AI137">
            <v>146.75</v>
          </cell>
          <cell r="AJ137" t="e">
            <v>#NAME?</v>
          </cell>
          <cell r="AK137" t="e">
            <v>#NAME?</v>
          </cell>
          <cell r="AL137" t="e">
            <v>#NAME?</v>
          </cell>
          <cell r="AM137" t="e">
            <v>#NAME?</v>
          </cell>
          <cell r="AN137" t="e">
            <v>#NAME?</v>
          </cell>
          <cell r="AO137" t="e">
            <v>#NAME?</v>
          </cell>
          <cell r="AP137" t="e">
            <v>#NAME?</v>
          </cell>
          <cell r="AQ137">
            <v>0</v>
          </cell>
          <cell r="AR137">
            <v>0</v>
          </cell>
          <cell r="AS137">
            <v>0</v>
          </cell>
          <cell r="AT137">
            <v>0</v>
          </cell>
        </row>
        <row r="138">
          <cell r="A138" t="str">
            <v>132KV DC Dumraon-Dumraon TL Line</v>
          </cell>
          <cell r="B138">
            <v>31</v>
          </cell>
          <cell r="C138" t="str">
            <v>6/7</v>
          </cell>
          <cell r="D138" t="str">
            <v>DA+3</v>
          </cell>
          <cell r="E138" t="str">
            <v>WET</v>
          </cell>
          <cell r="F138" t="str">
            <v>Kanchan Singh</v>
          </cell>
          <cell r="G138">
            <v>43521</v>
          </cell>
          <cell r="H138">
            <v>43549</v>
          </cell>
          <cell r="I138">
            <v>0</v>
          </cell>
          <cell r="J138">
            <v>43523</v>
          </cell>
          <cell r="K138">
            <v>0</v>
          </cell>
          <cell r="L138">
            <v>0</v>
          </cell>
          <cell r="M138">
            <v>0</v>
          </cell>
          <cell r="N138">
            <v>0</v>
          </cell>
          <cell r="O138">
            <v>0</v>
          </cell>
          <cell r="P138">
            <v>0</v>
          </cell>
          <cell r="Q138">
            <v>0</v>
          </cell>
          <cell r="R138" t="e">
            <v>#NAME?</v>
          </cell>
          <cell r="S138" t="e">
            <v>#NAME?</v>
          </cell>
          <cell r="T138">
            <v>0</v>
          </cell>
          <cell r="U138">
            <v>0</v>
          </cell>
          <cell r="V138" t="e">
            <v>#NAME?</v>
          </cell>
          <cell r="W138" t="e">
            <v>#NAME?</v>
          </cell>
          <cell r="X138" t="e">
            <v>#NAME?</v>
          </cell>
          <cell r="Y138" t="e">
            <v>#NAME?</v>
          </cell>
          <cell r="Z138" t="e">
            <v>#NAME?</v>
          </cell>
          <cell r="AA138" t="e">
            <v>#NAME?</v>
          </cell>
          <cell r="AB138" t="e">
            <v>#NAME?</v>
          </cell>
          <cell r="AC138" t="e">
            <v>#NAME?</v>
          </cell>
          <cell r="AD138" t="e">
            <v>#NAME?</v>
          </cell>
          <cell r="AE138" t="e">
            <v>#NAME?</v>
          </cell>
          <cell r="AF138">
            <v>171.56</v>
          </cell>
          <cell r="AG138">
            <v>36.64</v>
          </cell>
          <cell r="AH138">
            <v>7.56</v>
          </cell>
          <cell r="AI138">
            <v>215.76</v>
          </cell>
          <cell r="AJ138" t="e">
            <v>#NAME?</v>
          </cell>
          <cell r="AK138" t="e">
            <v>#NAME?</v>
          </cell>
          <cell r="AL138" t="e">
            <v>#NAME?</v>
          </cell>
          <cell r="AM138" t="e">
            <v>#NAME?</v>
          </cell>
          <cell r="AN138" t="e">
            <v>#NAME?</v>
          </cell>
          <cell r="AO138" t="e">
            <v>#NAME?</v>
          </cell>
          <cell r="AP138" t="e">
            <v>#NAME?</v>
          </cell>
          <cell r="AQ138">
            <v>0</v>
          </cell>
          <cell r="AR138">
            <v>0</v>
          </cell>
          <cell r="AS138">
            <v>0</v>
          </cell>
          <cell r="AT138">
            <v>0</v>
          </cell>
        </row>
        <row r="139">
          <cell r="A139" t="str">
            <v>220 KV DC Naubatpur-Bihta TL Line</v>
          </cell>
          <cell r="B139">
            <v>7</v>
          </cell>
          <cell r="C139" t="str">
            <v>3/1</v>
          </cell>
          <cell r="D139" t="str">
            <v>DA+0</v>
          </cell>
          <cell r="E139" t="str">
            <v>WET</v>
          </cell>
          <cell r="F139" t="str">
            <v>Lalan Mehta</v>
          </cell>
          <cell r="G139">
            <v>43524</v>
          </cell>
          <cell r="H139">
            <v>43552</v>
          </cell>
          <cell r="I139">
            <v>43552</v>
          </cell>
          <cell r="J139">
            <v>43540</v>
          </cell>
          <cell r="K139">
            <v>0</v>
          </cell>
          <cell r="L139">
            <v>0</v>
          </cell>
          <cell r="M139">
            <v>0</v>
          </cell>
          <cell r="N139">
            <v>0</v>
          </cell>
          <cell r="O139">
            <v>0</v>
          </cell>
          <cell r="P139">
            <v>0</v>
          </cell>
          <cell r="Q139">
            <v>0</v>
          </cell>
          <cell r="R139" t="e">
            <v>#NAME?</v>
          </cell>
          <cell r="S139" t="e">
            <v>#NAME?</v>
          </cell>
          <cell r="T139">
            <v>0</v>
          </cell>
          <cell r="U139">
            <v>0</v>
          </cell>
          <cell r="V139" t="e">
            <v>#NAME?</v>
          </cell>
          <cell r="W139" t="e">
            <v>#NAME?</v>
          </cell>
          <cell r="X139" t="e">
            <v>#NAME?</v>
          </cell>
          <cell r="Y139" t="e">
            <v>#NAME?</v>
          </cell>
          <cell r="Z139" t="e">
            <v>#NAME?</v>
          </cell>
          <cell r="AA139" t="e">
            <v>#NAME?</v>
          </cell>
          <cell r="AB139" t="e">
            <v>#NAME?</v>
          </cell>
          <cell r="AC139" t="e">
            <v>#NAME?</v>
          </cell>
          <cell r="AD139" t="e">
            <v>#NAME?</v>
          </cell>
          <cell r="AE139" t="e">
            <v>#NAME?</v>
          </cell>
          <cell r="AF139">
            <v>171.56</v>
          </cell>
          <cell r="AG139">
            <v>36.64</v>
          </cell>
          <cell r="AH139">
            <v>7.56</v>
          </cell>
          <cell r="AI139">
            <v>215.76</v>
          </cell>
          <cell r="AJ139" t="e">
            <v>#NAME?</v>
          </cell>
          <cell r="AK139" t="e">
            <v>#NAME?</v>
          </cell>
          <cell r="AL139" t="e">
            <v>#NAME?</v>
          </cell>
          <cell r="AM139" t="e">
            <v>#NAME?</v>
          </cell>
          <cell r="AN139" t="e">
            <v>#NAME?</v>
          </cell>
          <cell r="AO139" t="e">
            <v>#NAME?</v>
          </cell>
          <cell r="AP139" t="e">
            <v>#NAME?</v>
          </cell>
          <cell r="AQ139">
            <v>0</v>
          </cell>
          <cell r="AR139">
            <v>0</v>
          </cell>
          <cell r="AS139">
            <v>0</v>
          </cell>
          <cell r="AT139">
            <v>0</v>
          </cell>
        </row>
        <row r="140">
          <cell r="A140" t="str">
            <v>132KV DC Dumraon-Dumraon TL Line</v>
          </cell>
          <cell r="B140">
            <v>29</v>
          </cell>
          <cell r="C140" t="str">
            <v>1/4</v>
          </cell>
          <cell r="D140" t="str">
            <v>DA+3</v>
          </cell>
          <cell r="E140" t="str">
            <v>WET</v>
          </cell>
          <cell r="F140" t="str">
            <v>Deepak Pandey</v>
          </cell>
          <cell r="G140">
            <v>43520</v>
          </cell>
          <cell r="H140">
            <v>43548</v>
          </cell>
          <cell r="I140">
            <v>43614</v>
          </cell>
          <cell r="J140" t="str">
            <v>yes</v>
          </cell>
          <cell r="K140">
            <v>0</v>
          </cell>
          <cell r="L140">
            <v>0</v>
          </cell>
          <cell r="M140">
            <v>0</v>
          </cell>
          <cell r="N140">
            <v>0</v>
          </cell>
          <cell r="O140">
            <v>0</v>
          </cell>
          <cell r="P140">
            <v>0</v>
          </cell>
          <cell r="Q140">
            <v>0</v>
          </cell>
          <cell r="R140" t="e">
            <v>#NAME?</v>
          </cell>
          <cell r="S140" t="e">
            <v>#NAME?</v>
          </cell>
          <cell r="T140">
            <v>0</v>
          </cell>
          <cell r="U140">
            <v>0</v>
          </cell>
          <cell r="V140" t="e">
            <v>#NAME?</v>
          </cell>
          <cell r="W140" t="e">
            <v>#NAME?</v>
          </cell>
          <cell r="X140" t="e">
            <v>#NAME?</v>
          </cell>
          <cell r="Y140" t="e">
            <v>#NAME?</v>
          </cell>
          <cell r="Z140" t="e">
            <v>#NAME?</v>
          </cell>
          <cell r="AA140" t="e">
            <v>#NAME?</v>
          </cell>
          <cell r="AB140" t="e">
            <v>#NAME?</v>
          </cell>
          <cell r="AC140" t="e">
            <v>#NAME?</v>
          </cell>
          <cell r="AD140" t="e">
            <v>#NAME?</v>
          </cell>
          <cell r="AE140" t="e">
            <v>#NAME?</v>
          </cell>
          <cell r="AF140">
            <v>171.56</v>
          </cell>
          <cell r="AG140">
            <v>36.64</v>
          </cell>
          <cell r="AH140">
            <v>7.56</v>
          </cell>
          <cell r="AI140">
            <v>215.76</v>
          </cell>
          <cell r="AJ140" t="e">
            <v>#NAME?</v>
          </cell>
          <cell r="AK140" t="e">
            <v>#NAME?</v>
          </cell>
          <cell r="AL140" t="e">
            <v>#NAME?</v>
          </cell>
          <cell r="AM140" t="e">
            <v>#NAME?</v>
          </cell>
          <cell r="AN140" t="e">
            <v>#NAME?</v>
          </cell>
          <cell r="AO140" t="e">
            <v>#NAME?</v>
          </cell>
          <cell r="AP140" t="e">
            <v>#NAME?</v>
          </cell>
          <cell r="AQ140">
            <v>0</v>
          </cell>
          <cell r="AR140">
            <v>0</v>
          </cell>
          <cell r="AS140">
            <v>0</v>
          </cell>
          <cell r="AT140">
            <v>0</v>
          </cell>
        </row>
        <row r="141">
          <cell r="A141" t="str">
            <v>220KV DC Naubatpur-BhusaulaTL Line</v>
          </cell>
          <cell r="B141">
            <v>16</v>
          </cell>
          <cell r="C141" t="str">
            <v>13/0</v>
          </cell>
          <cell r="D141" t="str">
            <v>DC+6</v>
          </cell>
          <cell r="E141" t="str">
            <v>WET</v>
          </cell>
          <cell r="F141" t="str">
            <v>Veena Construction</v>
          </cell>
          <cell r="G141">
            <v>43499</v>
          </cell>
          <cell r="H141">
            <v>43527</v>
          </cell>
          <cell r="I141">
            <v>43540</v>
          </cell>
          <cell r="J141" t="str">
            <v>YES</v>
          </cell>
          <cell r="K141">
            <v>0</v>
          </cell>
          <cell r="L141">
            <v>0</v>
          </cell>
          <cell r="M141">
            <v>0</v>
          </cell>
          <cell r="N141">
            <v>0</v>
          </cell>
          <cell r="O141">
            <v>0</v>
          </cell>
          <cell r="P141">
            <v>0</v>
          </cell>
          <cell r="Q141">
            <v>0</v>
          </cell>
          <cell r="R141" t="e">
            <v>#NAME?</v>
          </cell>
          <cell r="S141" t="e">
            <v>#NAME?</v>
          </cell>
          <cell r="T141">
            <v>0</v>
          </cell>
          <cell r="U141">
            <v>0</v>
          </cell>
          <cell r="V141" t="e">
            <v>#NAME?</v>
          </cell>
          <cell r="W141" t="e">
            <v>#NAME?</v>
          </cell>
          <cell r="X141" t="e">
            <v>#NAME?</v>
          </cell>
          <cell r="Y141" t="e">
            <v>#NAME?</v>
          </cell>
          <cell r="Z141" t="e">
            <v>#NAME?</v>
          </cell>
          <cell r="AA141" t="e">
            <v>#NAME?</v>
          </cell>
          <cell r="AB141" t="e">
            <v>#NAME?</v>
          </cell>
          <cell r="AC141" t="e">
            <v>#NAME?</v>
          </cell>
          <cell r="AD141" t="e">
            <v>#NAME?</v>
          </cell>
          <cell r="AE141" t="e">
            <v>#NAME?</v>
          </cell>
          <cell r="AF141">
            <v>259.52</v>
          </cell>
          <cell r="AG141">
            <v>54.08</v>
          </cell>
          <cell r="AH141">
            <v>8.26</v>
          </cell>
          <cell r="AI141">
            <v>321.85999999999996</v>
          </cell>
          <cell r="AJ141" t="e">
            <v>#NAME?</v>
          </cell>
          <cell r="AK141" t="e">
            <v>#NAME?</v>
          </cell>
          <cell r="AL141" t="e">
            <v>#NAME?</v>
          </cell>
          <cell r="AM141" t="e">
            <v>#NAME?</v>
          </cell>
          <cell r="AN141" t="e">
            <v>#NAME?</v>
          </cell>
          <cell r="AO141" t="e">
            <v>#NAME?</v>
          </cell>
          <cell r="AP141" t="e">
            <v>#NAME?</v>
          </cell>
          <cell r="AQ141">
            <v>0</v>
          </cell>
          <cell r="AR141">
            <v>0</v>
          </cell>
          <cell r="AS141">
            <v>0</v>
          </cell>
          <cell r="AT141">
            <v>0</v>
          </cell>
        </row>
        <row r="142">
          <cell r="A142" t="str">
            <v>132KV DC Dumraon-Buxar TL Line</v>
          </cell>
          <cell r="B142">
            <v>71</v>
          </cell>
          <cell r="C142" t="str">
            <v>32/0</v>
          </cell>
          <cell r="D142" t="str">
            <v>DS+3</v>
          </cell>
          <cell r="E142" t="str">
            <v>WET</v>
          </cell>
          <cell r="F142" t="str">
            <v>Md Rajik</v>
          </cell>
          <cell r="G142">
            <v>43508</v>
          </cell>
          <cell r="H142">
            <v>43536</v>
          </cell>
          <cell r="I142" t="str">
            <v>YES</v>
          </cell>
          <cell r="J142">
            <v>43520</v>
          </cell>
          <cell r="K142">
            <v>0</v>
          </cell>
          <cell r="L142">
            <v>0</v>
          </cell>
          <cell r="M142">
            <v>0</v>
          </cell>
          <cell r="N142">
            <v>0</v>
          </cell>
          <cell r="O142">
            <v>0</v>
          </cell>
          <cell r="P142">
            <v>0</v>
          </cell>
          <cell r="Q142">
            <v>0</v>
          </cell>
          <cell r="R142" t="e">
            <v>#NAME?</v>
          </cell>
          <cell r="S142" t="e">
            <v>#NAME?</v>
          </cell>
          <cell r="T142">
            <v>0</v>
          </cell>
          <cell r="U142">
            <v>0</v>
          </cell>
          <cell r="V142" t="e">
            <v>#NAME?</v>
          </cell>
          <cell r="W142" t="e">
            <v>#NAME?</v>
          </cell>
          <cell r="X142" t="e">
            <v>#NAME?</v>
          </cell>
          <cell r="Y142" t="e">
            <v>#NAME?</v>
          </cell>
          <cell r="Z142" t="e">
            <v>#NAME?</v>
          </cell>
          <cell r="AA142" t="e">
            <v>#NAME?</v>
          </cell>
          <cell r="AB142" t="e">
            <v>#NAME?</v>
          </cell>
          <cell r="AC142" t="e">
            <v>#NAME?</v>
          </cell>
          <cell r="AD142" t="e">
            <v>#NAME?</v>
          </cell>
          <cell r="AE142" t="e">
            <v>#NAME?</v>
          </cell>
          <cell r="AF142">
            <v>301.24</v>
          </cell>
          <cell r="AG142">
            <v>49.2</v>
          </cell>
          <cell r="AH142">
            <v>10.3</v>
          </cell>
          <cell r="AI142">
            <v>360.74</v>
          </cell>
          <cell r="AJ142" t="e">
            <v>#NAME?</v>
          </cell>
          <cell r="AK142" t="e">
            <v>#NAME?</v>
          </cell>
          <cell r="AL142" t="e">
            <v>#NAME?</v>
          </cell>
          <cell r="AM142" t="e">
            <v>#NAME?</v>
          </cell>
          <cell r="AN142" t="e">
            <v>#NAME?</v>
          </cell>
          <cell r="AO142" t="e">
            <v>#NAME?</v>
          </cell>
          <cell r="AP142" t="e">
            <v>#NAME?</v>
          </cell>
          <cell r="AQ142">
            <v>0</v>
          </cell>
          <cell r="AR142">
            <v>0</v>
          </cell>
          <cell r="AS142">
            <v>0</v>
          </cell>
          <cell r="AT142">
            <v>0</v>
          </cell>
        </row>
        <row r="143">
          <cell r="A143" t="str">
            <v>220KV DC Naubatpur-BhusaulaTL Line</v>
          </cell>
          <cell r="B143">
            <v>14</v>
          </cell>
          <cell r="C143" t="str">
            <v>6/4</v>
          </cell>
          <cell r="D143" t="str">
            <v>DA+0</v>
          </cell>
          <cell r="E143" t="str">
            <v>WET</v>
          </cell>
          <cell r="F143" t="str">
            <v>Ans Construction</v>
          </cell>
          <cell r="G143">
            <v>43497</v>
          </cell>
          <cell r="H143">
            <v>43525</v>
          </cell>
          <cell r="I143">
            <v>43552</v>
          </cell>
          <cell r="J143">
            <v>43548</v>
          </cell>
          <cell r="K143">
            <v>0</v>
          </cell>
          <cell r="L143">
            <v>0</v>
          </cell>
          <cell r="M143">
            <v>0</v>
          </cell>
          <cell r="N143">
            <v>0</v>
          </cell>
          <cell r="O143">
            <v>0</v>
          </cell>
          <cell r="P143">
            <v>0</v>
          </cell>
          <cell r="Q143">
            <v>0</v>
          </cell>
          <cell r="R143" t="e">
            <v>#NAME?</v>
          </cell>
          <cell r="S143" t="e">
            <v>#NAME?</v>
          </cell>
          <cell r="T143">
            <v>0</v>
          </cell>
          <cell r="U143">
            <v>0</v>
          </cell>
          <cell r="V143" t="e">
            <v>#NAME?</v>
          </cell>
          <cell r="W143" t="e">
            <v>#NAME?</v>
          </cell>
          <cell r="X143" t="e">
            <v>#NAME?</v>
          </cell>
          <cell r="Y143" t="e">
            <v>#NAME?</v>
          </cell>
          <cell r="Z143" t="e">
            <v>#NAME?</v>
          </cell>
          <cell r="AA143" t="e">
            <v>#NAME?</v>
          </cell>
          <cell r="AB143" t="e">
            <v>#NAME?</v>
          </cell>
          <cell r="AC143" t="e">
            <v>#NAME?</v>
          </cell>
          <cell r="AD143" t="e">
            <v>#NAME?</v>
          </cell>
          <cell r="AE143" t="e">
            <v>#NAME?</v>
          </cell>
          <cell r="AF143">
            <v>171.56</v>
          </cell>
          <cell r="AG143">
            <v>36.64</v>
          </cell>
          <cell r="AH143">
            <v>7.56</v>
          </cell>
          <cell r="AI143">
            <v>215.76</v>
          </cell>
          <cell r="AJ143" t="e">
            <v>#NAME?</v>
          </cell>
          <cell r="AK143" t="e">
            <v>#NAME?</v>
          </cell>
          <cell r="AL143" t="e">
            <v>#NAME?</v>
          </cell>
          <cell r="AM143" t="e">
            <v>#NAME?</v>
          </cell>
          <cell r="AN143" t="e">
            <v>#NAME?</v>
          </cell>
          <cell r="AO143" t="e">
            <v>#NAME?</v>
          </cell>
          <cell r="AP143" t="e">
            <v>#NAME?</v>
          </cell>
          <cell r="AQ143">
            <v>0</v>
          </cell>
          <cell r="AR143">
            <v>0</v>
          </cell>
          <cell r="AS143">
            <v>0</v>
          </cell>
          <cell r="AT143">
            <v>0</v>
          </cell>
        </row>
        <row r="144">
          <cell r="A144" t="str">
            <v>220 KV DC Naubatpur-Bihta TL Line</v>
          </cell>
          <cell r="B144">
            <v>6</v>
          </cell>
          <cell r="C144" t="str">
            <v>4/0</v>
          </cell>
          <cell r="D144" t="str">
            <v>DC+0</v>
          </cell>
          <cell r="E144" t="str">
            <v>WET</v>
          </cell>
          <cell r="F144" t="str">
            <v>Lalan Mehta</v>
          </cell>
          <cell r="G144">
            <v>43520</v>
          </cell>
          <cell r="H144">
            <v>43548</v>
          </cell>
          <cell r="I144">
            <v>43540</v>
          </cell>
          <cell r="J144">
            <v>43517</v>
          </cell>
          <cell r="K144">
            <v>0</v>
          </cell>
          <cell r="L144">
            <v>0</v>
          </cell>
          <cell r="M144">
            <v>0</v>
          </cell>
          <cell r="N144">
            <v>0</v>
          </cell>
          <cell r="O144">
            <v>0</v>
          </cell>
          <cell r="P144">
            <v>0</v>
          </cell>
          <cell r="Q144">
            <v>0</v>
          </cell>
          <cell r="R144" t="e">
            <v>#NAME?</v>
          </cell>
          <cell r="S144" t="e">
            <v>#NAME?</v>
          </cell>
          <cell r="T144">
            <v>0</v>
          </cell>
          <cell r="U144">
            <v>0</v>
          </cell>
          <cell r="V144" t="e">
            <v>#NAME?</v>
          </cell>
          <cell r="W144" t="e">
            <v>#NAME?</v>
          </cell>
          <cell r="X144" t="e">
            <v>#NAME?</v>
          </cell>
          <cell r="Y144" t="e">
            <v>#NAME?</v>
          </cell>
          <cell r="Z144" t="e">
            <v>#NAME?</v>
          </cell>
          <cell r="AA144" t="e">
            <v>#NAME?</v>
          </cell>
          <cell r="AB144" t="e">
            <v>#NAME?</v>
          </cell>
          <cell r="AC144" t="e">
            <v>#NAME?</v>
          </cell>
          <cell r="AD144" t="e">
            <v>#NAME?</v>
          </cell>
          <cell r="AE144" t="e">
            <v>#NAME?</v>
          </cell>
          <cell r="AF144">
            <v>259.52</v>
          </cell>
          <cell r="AG144">
            <v>54.08</v>
          </cell>
          <cell r="AH144">
            <v>8.26</v>
          </cell>
          <cell r="AI144">
            <v>321.85999999999996</v>
          </cell>
          <cell r="AJ144" t="e">
            <v>#NAME?</v>
          </cell>
          <cell r="AK144" t="e">
            <v>#NAME?</v>
          </cell>
          <cell r="AL144" t="e">
            <v>#NAME?</v>
          </cell>
          <cell r="AM144" t="e">
            <v>#NAME?</v>
          </cell>
          <cell r="AN144" t="e">
            <v>#NAME?</v>
          </cell>
          <cell r="AO144" t="e">
            <v>#NAME?</v>
          </cell>
          <cell r="AP144" t="e">
            <v>#NAME?</v>
          </cell>
          <cell r="AQ144">
            <v>0</v>
          </cell>
          <cell r="AR144">
            <v>0</v>
          </cell>
          <cell r="AS144">
            <v>0</v>
          </cell>
          <cell r="AT144">
            <v>0</v>
          </cell>
        </row>
        <row r="145">
          <cell r="A145" t="str">
            <v>132KV DC Dumraon-Buxar TL Line</v>
          </cell>
          <cell r="B145">
            <v>70</v>
          </cell>
          <cell r="C145" t="str">
            <v>28/7</v>
          </cell>
          <cell r="D145" t="str">
            <v>DP+3</v>
          </cell>
          <cell r="E145" t="str">
            <v>WET</v>
          </cell>
          <cell r="F145" t="str">
            <v>Iftekhar</v>
          </cell>
          <cell r="G145">
            <v>43506</v>
          </cell>
          <cell r="H145">
            <v>43534</v>
          </cell>
          <cell r="I145" t="str">
            <v>yes</v>
          </cell>
          <cell r="J145">
            <v>43520</v>
          </cell>
          <cell r="K145">
            <v>0</v>
          </cell>
          <cell r="L145">
            <v>0</v>
          </cell>
          <cell r="M145">
            <v>0</v>
          </cell>
          <cell r="N145">
            <v>0</v>
          </cell>
          <cell r="O145">
            <v>0</v>
          </cell>
          <cell r="P145">
            <v>0</v>
          </cell>
          <cell r="Q145">
            <v>0</v>
          </cell>
          <cell r="R145" t="e">
            <v>#NAME?</v>
          </cell>
          <cell r="S145" t="e">
            <v>#NAME?</v>
          </cell>
          <cell r="T145">
            <v>0</v>
          </cell>
          <cell r="U145">
            <v>0</v>
          </cell>
          <cell r="V145" t="e">
            <v>#NAME?</v>
          </cell>
          <cell r="W145" t="e">
            <v>#NAME?</v>
          </cell>
          <cell r="X145" t="e">
            <v>#NAME?</v>
          </cell>
          <cell r="Y145" t="e">
            <v>#NAME?</v>
          </cell>
          <cell r="Z145" t="e">
            <v>#NAME?</v>
          </cell>
          <cell r="AA145" t="e">
            <v>#NAME?</v>
          </cell>
          <cell r="AB145" t="e">
            <v>#NAME?</v>
          </cell>
          <cell r="AC145" t="e">
            <v>#NAME?</v>
          </cell>
          <cell r="AD145" t="e">
            <v>#NAME?</v>
          </cell>
          <cell r="AE145" t="e">
            <v>#NAME?</v>
          </cell>
          <cell r="AF145">
            <v>122.56</v>
          </cell>
          <cell r="AG145">
            <v>17.68</v>
          </cell>
          <cell r="AH145">
            <v>6.51</v>
          </cell>
          <cell r="AI145">
            <v>146.75</v>
          </cell>
          <cell r="AJ145" t="e">
            <v>#NAME?</v>
          </cell>
          <cell r="AK145" t="e">
            <v>#NAME?</v>
          </cell>
          <cell r="AL145" t="e">
            <v>#NAME?</v>
          </cell>
          <cell r="AM145" t="e">
            <v>#NAME?</v>
          </cell>
          <cell r="AN145" t="e">
            <v>#NAME?</v>
          </cell>
          <cell r="AO145" t="e">
            <v>#NAME?</v>
          </cell>
          <cell r="AP145" t="e">
            <v>#NAME?</v>
          </cell>
          <cell r="AQ145">
            <v>0</v>
          </cell>
          <cell r="AR145">
            <v>0</v>
          </cell>
          <cell r="AS145">
            <v>0</v>
          </cell>
          <cell r="AT145">
            <v>0</v>
          </cell>
        </row>
        <row r="146">
          <cell r="A146" t="str">
            <v>132KV DC Dumraon-Dumraon TL Line</v>
          </cell>
          <cell r="B146">
            <v>26</v>
          </cell>
          <cell r="C146" t="str">
            <v>1/5</v>
          </cell>
          <cell r="D146" t="str">
            <v>DA+0</v>
          </cell>
          <cell r="E146" t="str">
            <v>WET</v>
          </cell>
          <cell r="F146" t="str">
            <v>Deepak Pandey</v>
          </cell>
          <cell r="G146">
            <v>43519</v>
          </cell>
          <cell r="H146">
            <v>43547</v>
          </cell>
          <cell r="I146">
            <v>43614</v>
          </cell>
          <cell r="J146">
            <v>43520</v>
          </cell>
          <cell r="K146">
            <v>0</v>
          </cell>
          <cell r="L146">
            <v>0</v>
          </cell>
          <cell r="M146">
            <v>0</v>
          </cell>
          <cell r="N146">
            <v>0</v>
          </cell>
          <cell r="O146">
            <v>0</v>
          </cell>
          <cell r="P146">
            <v>0</v>
          </cell>
          <cell r="Q146">
            <v>0</v>
          </cell>
          <cell r="R146" t="e">
            <v>#NAME?</v>
          </cell>
          <cell r="S146" t="e">
            <v>#NAME?</v>
          </cell>
          <cell r="T146">
            <v>0</v>
          </cell>
          <cell r="U146">
            <v>0</v>
          </cell>
          <cell r="V146" t="e">
            <v>#NAME?</v>
          </cell>
          <cell r="W146" t="e">
            <v>#NAME?</v>
          </cell>
          <cell r="X146" t="e">
            <v>#NAME?</v>
          </cell>
          <cell r="Y146" t="e">
            <v>#NAME?</v>
          </cell>
          <cell r="Z146" t="e">
            <v>#NAME?</v>
          </cell>
          <cell r="AA146" t="e">
            <v>#NAME?</v>
          </cell>
          <cell r="AB146" t="e">
            <v>#NAME?</v>
          </cell>
          <cell r="AC146" t="e">
            <v>#NAME?</v>
          </cell>
          <cell r="AD146" t="e">
            <v>#NAME?</v>
          </cell>
          <cell r="AE146" t="e">
            <v>#NAME?</v>
          </cell>
          <cell r="AF146">
            <v>171.56</v>
          </cell>
          <cell r="AG146">
            <v>36.64</v>
          </cell>
          <cell r="AH146">
            <v>7.56</v>
          </cell>
          <cell r="AI146">
            <v>215.76</v>
          </cell>
          <cell r="AJ146" t="e">
            <v>#NAME?</v>
          </cell>
          <cell r="AK146" t="e">
            <v>#NAME?</v>
          </cell>
          <cell r="AL146" t="e">
            <v>#NAME?</v>
          </cell>
          <cell r="AM146" t="e">
            <v>#NAME?</v>
          </cell>
          <cell r="AN146" t="e">
            <v>#NAME?</v>
          </cell>
          <cell r="AO146" t="e">
            <v>#NAME?</v>
          </cell>
          <cell r="AP146" t="e">
            <v>#NAME?</v>
          </cell>
          <cell r="AQ146">
            <v>0</v>
          </cell>
          <cell r="AR146">
            <v>0</v>
          </cell>
          <cell r="AS146">
            <v>0</v>
          </cell>
          <cell r="AT146">
            <v>0</v>
          </cell>
        </row>
        <row r="147">
          <cell r="A147" t="str">
            <v>132KV DC Dumraon-Dumraon TL Line</v>
          </cell>
          <cell r="B147">
            <v>27</v>
          </cell>
          <cell r="C147" t="str">
            <v>6/4</v>
          </cell>
          <cell r="D147" t="str">
            <v>DA+0</v>
          </cell>
          <cell r="E147" t="str">
            <v>WET</v>
          </cell>
          <cell r="F147" t="str">
            <v>Chandan Yadav</v>
          </cell>
          <cell r="G147">
            <v>43519</v>
          </cell>
          <cell r="H147">
            <v>43547</v>
          </cell>
          <cell r="I147">
            <v>43614</v>
          </cell>
          <cell r="J147">
            <v>43523</v>
          </cell>
          <cell r="K147">
            <v>0</v>
          </cell>
          <cell r="L147">
            <v>0</v>
          </cell>
          <cell r="M147">
            <v>0</v>
          </cell>
          <cell r="N147">
            <v>0</v>
          </cell>
          <cell r="O147">
            <v>0</v>
          </cell>
          <cell r="P147">
            <v>0</v>
          </cell>
          <cell r="Q147">
            <v>0</v>
          </cell>
          <cell r="R147" t="e">
            <v>#NAME?</v>
          </cell>
          <cell r="S147" t="e">
            <v>#NAME?</v>
          </cell>
          <cell r="T147">
            <v>0</v>
          </cell>
          <cell r="U147">
            <v>0</v>
          </cell>
          <cell r="V147" t="e">
            <v>#NAME?</v>
          </cell>
          <cell r="W147" t="e">
            <v>#NAME?</v>
          </cell>
          <cell r="X147" t="e">
            <v>#NAME?</v>
          </cell>
          <cell r="Y147" t="e">
            <v>#NAME?</v>
          </cell>
          <cell r="Z147" t="e">
            <v>#NAME?</v>
          </cell>
          <cell r="AA147" t="e">
            <v>#NAME?</v>
          </cell>
          <cell r="AB147" t="e">
            <v>#NAME?</v>
          </cell>
          <cell r="AC147" t="e">
            <v>#NAME?</v>
          </cell>
          <cell r="AD147" t="e">
            <v>#NAME?</v>
          </cell>
          <cell r="AE147" t="e">
            <v>#NAME?</v>
          </cell>
          <cell r="AF147">
            <v>171.56</v>
          </cell>
          <cell r="AG147">
            <v>36.64</v>
          </cell>
          <cell r="AH147">
            <v>7.56</v>
          </cell>
          <cell r="AI147">
            <v>215.76</v>
          </cell>
          <cell r="AJ147" t="e">
            <v>#NAME?</v>
          </cell>
          <cell r="AK147" t="e">
            <v>#NAME?</v>
          </cell>
          <cell r="AL147" t="e">
            <v>#NAME?</v>
          </cell>
          <cell r="AM147" t="e">
            <v>#NAME?</v>
          </cell>
          <cell r="AN147" t="e">
            <v>#NAME?</v>
          </cell>
          <cell r="AO147" t="e">
            <v>#NAME?</v>
          </cell>
          <cell r="AP147" t="e">
            <v>#NAME?</v>
          </cell>
          <cell r="AQ147">
            <v>0</v>
          </cell>
          <cell r="AR147">
            <v>0</v>
          </cell>
          <cell r="AS147">
            <v>0</v>
          </cell>
          <cell r="AT147">
            <v>0</v>
          </cell>
        </row>
        <row r="148">
          <cell r="A148" t="str">
            <v>220 KV DC Naubatpur-Bihta TL Line</v>
          </cell>
          <cell r="B148">
            <v>5</v>
          </cell>
          <cell r="C148" t="str">
            <v>5/1</v>
          </cell>
          <cell r="D148" t="str">
            <v>DA+3</v>
          </cell>
          <cell r="E148" t="str">
            <v>WET</v>
          </cell>
          <cell r="F148" t="str">
            <v>Lalan Mehta</v>
          </cell>
          <cell r="G148">
            <v>43519</v>
          </cell>
          <cell r="H148">
            <v>43547</v>
          </cell>
          <cell r="I148">
            <v>43573</v>
          </cell>
          <cell r="J148">
            <v>43552</v>
          </cell>
          <cell r="K148">
            <v>0</v>
          </cell>
          <cell r="L148">
            <v>0</v>
          </cell>
          <cell r="M148">
            <v>0</v>
          </cell>
          <cell r="N148">
            <v>0</v>
          </cell>
          <cell r="O148">
            <v>0</v>
          </cell>
          <cell r="P148">
            <v>0</v>
          </cell>
          <cell r="Q148">
            <v>0</v>
          </cell>
          <cell r="R148" t="e">
            <v>#NAME?</v>
          </cell>
          <cell r="S148" t="e">
            <v>#NAME?</v>
          </cell>
          <cell r="T148">
            <v>0</v>
          </cell>
          <cell r="U148">
            <v>0</v>
          </cell>
          <cell r="V148" t="e">
            <v>#NAME?</v>
          </cell>
          <cell r="W148" t="e">
            <v>#NAME?</v>
          </cell>
          <cell r="X148" t="e">
            <v>#NAME?</v>
          </cell>
          <cell r="Y148" t="e">
            <v>#NAME?</v>
          </cell>
          <cell r="Z148" t="e">
            <v>#NAME?</v>
          </cell>
          <cell r="AA148" t="e">
            <v>#NAME?</v>
          </cell>
          <cell r="AB148" t="e">
            <v>#NAME?</v>
          </cell>
          <cell r="AC148" t="e">
            <v>#NAME?</v>
          </cell>
          <cell r="AD148" t="e">
            <v>#NAME?</v>
          </cell>
          <cell r="AE148" t="e">
            <v>#NAME?</v>
          </cell>
          <cell r="AF148">
            <v>171.56</v>
          </cell>
          <cell r="AG148">
            <v>36.64</v>
          </cell>
          <cell r="AH148">
            <v>7.56</v>
          </cell>
          <cell r="AI148">
            <v>215.76</v>
          </cell>
          <cell r="AJ148" t="e">
            <v>#NAME?</v>
          </cell>
          <cell r="AK148" t="e">
            <v>#NAME?</v>
          </cell>
          <cell r="AL148" t="e">
            <v>#NAME?</v>
          </cell>
          <cell r="AM148" t="e">
            <v>#NAME?</v>
          </cell>
          <cell r="AN148" t="e">
            <v>#NAME?</v>
          </cell>
          <cell r="AO148" t="e">
            <v>#NAME?</v>
          </cell>
          <cell r="AP148" t="e">
            <v>#NAME?</v>
          </cell>
          <cell r="AQ148">
            <v>0</v>
          </cell>
          <cell r="AR148">
            <v>0</v>
          </cell>
          <cell r="AS148">
            <v>0</v>
          </cell>
          <cell r="AT148">
            <v>0</v>
          </cell>
        </row>
        <row r="149">
          <cell r="A149" t="str">
            <v>220KV DC Naubatpur-BhusaulaTL Line</v>
          </cell>
          <cell r="B149">
            <v>15</v>
          </cell>
          <cell r="C149" t="str">
            <v>15/4</v>
          </cell>
          <cell r="D149" t="str">
            <v>DA+6</v>
          </cell>
          <cell r="E149" t="str">
            <v>WET</v>
          </cell>
          <cell r="F149" t="str">
            <v>Veena Construction</v>
          </cell>
          <cell r="G149">
            <v>43497</v>
          </cell>
          <cell r="H149">
            <v>43525</v>
          </cell>
          <cell r="I149">
            <v>43540</v>
          </cell>
          <cell r="J149" t="str">
            <v>YES</v>
          </cell>
          <cell r="K149">
            <v>0</v>
          </cell>
          <cell r="L149">
            <v>0</v>
          </cell>
          <cell r="M149">
            <v>0</v>
          </cell>
          <cell r="N149">
            <v>0</v>
          </cell>
          <cell r="O149">
            <v>0</v>
          </cell>
          <cell r="P149">
            <v>0</v>
          </cell>
          <cell r="Q149">
            <v>0</v>
          </cell>
          <cell r="R149" t="e">
            <v>#NAME?</v>
          </cell>
          <cell r="S149" t="e">
            <v>#NAME?</v>
          </cell>
          <cell r="T149">
            <v>0</v>
          </cell>
          <cell r="U149">
            <v>0</v>
          </cell>
          <cell r="V149" t="e">
            <v>#NAME?</v>
          </cell>
          <cell r="W149" t="e">
            <v>#NAME?</v>
          </cell>
          <cell r="X149" t="e">
            <v>#NAME?</v>
          </cell>
          <cell r="Y149" t="e">
            <v>#NAME?</v>
          </cell>
          <cell r="Z149" t="e">
            <v>#NAME?</v>
          </cell>
          <cell r="AA149" t="e">
            <v>#NAME?</v>
          </cell>
          <cell r="AB149" t="e">
            <v>#NAME?</v>
          </cell>
          <cell r="AC149" t="e">
            <v>#NAME?</v>
          </cell>
          <cell r="AD149" t="e">
            <v>#NAME?</v>
          </cell>
          <cell r="AE149" t="e">
            <v>#NAME?</v>
          </cell>
          <cell r="AF149">
            <v>171.56</v>
          </cell>
          <cell r="AG149">
            <v>36.64</v>
          </cell>
          <cell r="AH149">
            <v>7.56</v>
          </cell>
          <cell r="AI149">
            <v>215.76</v>
          </cell>
          <cell r="AJ149" t="e">
            <v>#NAME?</v>
          </cell>
          <cell r="AK149" t="e">
            <v>#NAME?</v>
          </cell>
          <cell r="AL149" t="e">
            <v>#NAME?</v>
          </cell>
          <cell r="AM149" t="e">
            <v>#NAME?</v>
          </cell>
          <cell r="AN149" t="e">
            <v>#NAME?</v>
          </cell>
          <cell r="AO149" t="e">
            <v>#NAME?</v>
          </cell>
          <cell r="AP149" t="e">
            <v>#NAME?</v>
          </cell>
          <cell r="AQ149">
            <v>0</v>
          </cell>
          <cell r="AR149">
            <v>0</v>
          </cell>
          <cell r="AS149">
            <v>0</v>
          </cell>
          <cell r="AT149">
            <v>0</v>
          </cell>
        </row>
        <row r="150">
          <cell r="A150" t="str">
            <v>132KV DC Naubatpur-Masaurhi TL Line</v>
          </cell>
          <cell r="B150">
            <v>35</v>
          </cell>
          <cell r="C150" t="str">
            <v>1B/1</v>
          </cell>
          <cell r="D150" t="str">
            <v>DA+6</v>
          </cell>
          <cell r="E150" t="str">
            <v>WET</v>
          </cell>
          <cell r="F150" t="str">
            <v>Sunil Kumar</v>
          </cell>
          <cell r="G150">
            <v>43503</v>
          </cell>
          <cell r="H150">
            <v>43531</v>
          </cell>
          <cell r="I150">
            <v>43551</v>
          </cell>
          <cell r="J150">
            <v>43551</v>
          </cell>
          <cell r="K150">
            <v>0</v>
          </cell>
          <cell r="L150">
            <v>0</v>
          </cell>
          <cell r="M150">
            <v>0</v>
          </cell>
          <cell r="N150">
            <v>0</v>
          </cell>
          <cell r="O150">
            <v>0</v>
          </cell>
          <cell r="P150">
            <v>0</v>
          </cell>
          <cell r="Q150">
            <v>0</v>
          </cell>
          <cell r="R150" t="e">
            <v>#NAME?</v>
          </cell>
          <cell r="S150" t="e">
            <v>#NAME?</v>
          </cell>
          <cell r="T150">
            <v>0</v>
          </cell>
          <cell r="U150">
            <v>0</v>
          </cell>
          <cell r="V150" t="e">
            <v>#NAME?</v>
          </cell>
          <cell r="W150" t="e">
            <v>#NAME?</v>
          </cell>
          <cell r="X150" t="e">
            <v>#NAME?</v>
          </cell>
          <cell r="Y150" t="e">
            <v>#NAME?</v>
          </cell>
          <cell r="Z150" t="e">
            <v>#NAME?</v>
          </cell>
          <cell r="AA150" t="e">
            <v>#NAME?</v>
          </cell>
          <cell r="AB150" t="e">
            <v>#NAME?</v>
          </cell>
          <cell r="AC150" t="e">
            <v>#NAME?</v>
          </cell>
          <cell r="AD150" t="e">
            <v>#NAME?</v>
          </cell>
          <cell r="AE150" t="e">
            <v>#NAME?</v>
          </cell>
          <cell r="AF150">
            <v>171.56</v>
          </cell>
          <cell r="AG150">
            <v>36.64</v>
          </cell>
          <cell r="AH150">
            <v>7.56</v>
          </cell>
          <cell r="AI150">
            <v>215.76</v>
          </cell>
          <cell r="AJ150" t="e">
            <v>#NAME?</v>
          </cell>
          <cell r="AK150" t="e">
            <v>#NAME?</v>
          </cell>
          <cell r="AL150" t="e">
            <v>#NAME?</v>
          </cell>
          <cell r="AM150" t="e">
            <v>#NAME?</v>
          </cell>
          <cell r="AN150" t="e">
            <v>#NAME?</v>
          </cell>
          <cell r="AO150" t="e">
            <v>#NAME?</v>
          </cell>
          <cell r="AP150" t="e">
            <v>#NAME?</v>
          </cell>
          <cell r="AQ150">
            <v>0</v>
          </cell>
          <cell r="AR150">
            <v>0</v>
          </cell>
          <cell r="AS150">
            <v>0</v>
          </cell>
          <cell r="AT150">
            <v>0</v>
          </cell>
        </row>
        <row r="151">
          <cell r="A151" t="str">
            <v>132KV DC Dumraon-Buxar TL Line</v>
          </cell>
          <cell r="B151">
            <v>69</v>
          </cell>
          <cell r="C151" t="str">
            <v>31/3</v>
          </cell>
          <cell r="D151" t="str">
            <v>DP+0</v>
          </cell>
          <cell r="E151" t="str">
            <v>WET</v>
          </cell>
          <cell r="F151" t="str">
            <v>Md Rajik</v>
          </cell>
          <cell r="G151">
            <v>43505</v>
          </cell>
          <cell r="H151">
            <v>43533</v>
          </cell>
          <cell r="I151" t="str">
            <v>YES</v>
          </cell>
          <cell r="J151">
            <v>43520</v>
          </cell>
          <cell r="K151">
            <v>0</v>
          </cell>
          <cell r="L151">
            <v>0</v>
          </cell>
          <cell r="M151">
            <v>0</v>
          </cell>
          <cell r="N151">
            <v>0</v>
          </cell>
          <cell r="O151">
            <v>0</v>
          </cell>
          <cell r="P151">
            <v>0</v>
          </cell>
          <cell r="Q151">
            <v>0</v>
          </cell>
          <cell r="R151" t="e">
            <v>#NAME?</v>
          </cell>
          <cell r="S151" t="e">
            <v>#NAME?</v>
          </cell>
          <cell r="T151">
            <v>0</v>
          </cell>
          <cell r="U151">
            <v>0</v>
          </cell>
          <cell r="V151" t="e">
            <v>#NAME?</v>
          </cell>
          <cell r="W151" t="e">
            <v>#NAME?</v>
          </cell>
          <cell r="X151" t="e">
            <v>#NAME?</v>
          </cell>
          <cell r="Y151" t="e">
            <v>#NAME?</v>
          </cell>
          <cell r="Z151" t="e">
            <v>#NAME?</v>
          </cell>
          <cell r="AA151" t="e">
            <v>#NAME?</v>
          </cell>
          <cell r="AB151" t="e">
            <v>#NAME?</v>
          </cell>
          <cell r="AC151" t="e">
            <v>#NAME?</v>
          </cell>
          <cell r="AD151" t="e">
            <v>#NAME?</v>
          </cell>
          <cell r="AE151" t="e">
            <v>#NAME?</v>
          </cell>
          <cell r="AF151">
            <v>122.56</v>
          </cell>
          <cell r="AG151">
            <v>17.68</v>
          </cell>
          <cell r="AH151">
            <v>6.51</v>
          </cell>
          <cell r="AI151">
            <v>146.75</v>
          </cell>
          <cell r="AJ151" t="e">
            <v>#NAME?</v>
          </cell>
          <cell r="AK151" t="e">
            <v>#NAME?</v>
          </cell>
          <cell r="AL151" t="e">
            <v>#NAME?</v>
          </cell>
          <cell r="AM151" t="e">
            <v>#NAME?</v>
          </cell>
          <cell r="AN151" t="e">
            <v>#NAME?</v>
          </cell>
          <cell r="AO151" t="e">
            <v>#NAME?</v>
          </cell>
          <cell r="AP151" t="e">
            <v>#NAME?</v>
          </cell>
          <cell r="AQ151">
            <v>0</v>
          </cell>
          <cell r="AR151">
            <v>0</v>
          </cell>
          <cell r="AS151">
            <v>0</v>
          </cell>
          <cell r="AT151">
            <v>0</v>
          </cell>
        </row>
        <row r="152">
          <cell r="A152" t="str">
            <v>220KV DC Naubatpur-BhusaulaTL Line</v>
          </cell>
          <cell r="B152">
            <v>13</v>
          </cell>
          <cell r="C152" t="str">
            <v>15/1</v>
          </cell>
          <cell r="D152" t="str">
            <v>DB+6</v>
          </cell>
          <cell r="E152" t="str">
            <v>WET</v>
          </cell>
          <cell r="F152" t="str">
            <v>Veena Construction</v>
          </cell>
          <cell r="G152">
            <v>43493</v>
          </cell>
          <cell r="H152">
            <v>43521</v>
          </cell>
          <cell r="I152">
            <v>43552</v>
          </cell>
          <cell r="J152" t="str">
            <v>YES</v>
          </cell>
          <cell r="K152">
            <v>0</v>
          </cell>
          <cell r="L152">
            <v>0</v>
          </cell>
          <cell r="M152">
            <v>0</v>
          </cell>
          <cell r="N152">
            <v>0</v>
          </cell>
          <cell r="O152">
            <v>0</v>
          </cell>
          <cell r="P152">
            <v>0</v>
          </cell>
          <cell r="Q152">
            <v>0</v>
          </cell>
          <cell r="R152" t="e">
            <v>#NAME?</v>
          </cell>
          <cell r="S152" t="e">
            <v>#NAME?</v>
          </cell>
          <cell r="T152">
            <v>0</v>
          </cell>
          <cell r="U152">
            <v>0</v>
          </cell>
          <cell r="V152" t="e">
            <v>#NAME?</v>
          </cell>
          <cell r="W152" t="e">
            <v>#NAME?</v>
          </cell>
          <cell r="X152" t="e">
            <v>#NAME?</v>
          </cell>
          <cell r="Y152" t="e">
            <v>#NAME?</v>
          </cell>
          <cell r="Z152" t="e">
            <v>#NAME?</v>
          </cell>
          <cell r="AA152" t="e">
            <v>#NAME?</v>
          </cell>
          <cell r="AB152" t="e">
            <v>#NAME?</v>
          </cell>
          <cell r="AC152" t="e">
            <v>#NAME?</v>
          </cell>
          <cell r="AD152" t="e">
            <v>#NAME?</v>
          </cell>
          <cell r="AE152" t="e">
            <v>#NAME?</v>
          </cell>
          <cell r="AF152">
            <v>211.8</v>
          </cell>
          <cell r="AG152">
            <v>43.43</v>
          </cell>
          <cell r="AH152">
            <v>6.86</v>
          </cell>
          <cell r="AI152">
            <v>262.09000000000003</v>
          </cell>
          <cell r="AJ152" t="e">
            <v>#NAME?</v>
          </cell>
          <cell r="AK152" t="e">
            <v>#NAME?</v>
          </cell>
          <cell r="AL152" t="e">
            <v>#NAME?</v>
          </cell>
          <cell r="AM152" t="e">
            <v>#NAME?</v>
          </cell>
          <cell r="AN152" t="e">
            <v>#NAME?</v>
          </cell>
          <cell r="AO152" t="e">
            <v>#NAME?</v>
          </cell>
          <cell r="AP152" t="e">
            <v>#NAME?</v>
          </cell>
          <cell r="AQ152">
            <v>0</v>
          </cell>
          <cell r="AR152">
            <v>0</v>
          </cell>
          <cell r="AS152">
            <v>0</v>
          </cell>
          <cell r="AT152">
            <v>0</v>
          </cell>
        </row>
        <row r="153">
          <cell r="A153" t="str">
            <v>220KV DC Naubatpur-BhusaulaTL Line</v>
          </cell>
          <cell r="B153">
            <v>12</v>
          </cell>
          <cell r="C153" t="str">
            <v>15/2</v>
          </cell>
          <cell r="D153" t="str">
            <v>DA+6</v>
          </cell>
          <cell r="E153" t="str">
            <v>WET</v>
          </cell>
          <cell r="F153" t="str">
            <v>Veena Construction</v>
          </cell>
          <cell r="G153">
            <v>43489</v>
          </cell>
          <cell r="H153">
            <v>43517</v>
          </cell>
          <cell r="I153">
            <v>43540</v>
          </cell>
          <cell r="J153" t="str">
            <v>YES</v>
          </cell>
          <cell r="K153">
            <v>0</v>
          </cell>
          <cell r="L153">
            <v>0</v>
          </cell>
          <cell r="M153">
            <v>0</v>
          </cell>
          <cell r="N153">
            <v>0</v>
          </cell>
          <cell r="O153">
            <v>0</v>
          </cell>
          <cell r="P153">
            <v>0</v>
          </cell>
          <cell r="Q153">
            <v>0</v>
          </cell>
          <cell r="R153" t="e">
            <v>#NAME?</v>
          </cell>
          <cell r="S153" t="e">
            <v>#NAME?</v>
          </cell>
          <cell r="T153">
            <v>0</v>
          </cell>
          <cell r="U153">
            <v>0</v>
          </cell>
          <cell r="V153" t="e">
            <v>#NAME?</v>
          </cell>
          <cell r="W153" t="e">
            <v>#NAME?</v>
          </cell>
          <cell r="X153" t="e">
            <v>#NAME?</v>
          </cell>
          <cell r="Y153" t="e">
            <v>#NAME?</v>
          </cell>
          <cell r="Z153" t="e">
            <v>#NAME?</v>
          </cell>
          <cell r="AA153" t="e">
            <v>#NAME?</v>
          </cell>
          <cell r="AB153" t="e">
            <v>#NAME?</v>
          </cell>
          <cell r="AC153" t="e">
            <v>#NAME?</v>
          </cell>
          <cell r="AD153" t="e">
            <v>#NAME?</v>
          </cell>
          <cell r="AE153" t="e">
            <v>#NAME?</v>
          </cell>
          <cell r="AF153">
            <v>171.56</v>
          </cell>
          <cell r="AG153">
            <v>36.64</v>
          </cell>
          <cell r="AH153">
            <v>7.56</v>
          </cell>
          <cell r="AI153">
            <v>215.76</v>
          </cell>
          <cell r="AJ153" t="e">
            <v>#NAME?</v>
          </cell>
          <cell r="AK153" t="e">
            <v>#NAME?</v>
          </cell>
          <cell r="AL153" t="e">
            <v>#NAME?</v>
          </cell>
          <cell r="AM153" t="e">
            <v>#NAME?</v>
          </cell>
          <cell r="AN153" t="e">
            <v>#NAME?</v>
          </cell>
          <cell r="AO153" t="e">
            <v>#NAME?</v>
          </cell>
          <cell r="AP153" t="e">
            <v>#NAME?</v>
          </cell>
          <cell r="AQ153">
            <v>0</v>
          </cell>
          <cell r="AR153">
            <v>0</v>
          </cell>
          <cell r="AS153">
            <v>0</v>
          </cell>
          <cell r="AT153">
            <v>0</v>
          </cell>
        </row>
        <row r="154">
          <cell r="A154" t="str">
            <v>132KV DC Naubatpur-Masaurhi TL Line</v>
          </cell>
          <cell r="B154">
            <v>33</v>
          </cell>
          <cell r="C154" t="str">
            <v>2/0</v>
          </cell>
          <cell r="D154" t="str">
            <v>DC+0</v>
          </cell>
          <cell r="E154" t="str">
            <v>WET</v>
          </cell>
          <cell r="F154" t="str">
            <v>Sunil Kumar</v>
          </cell>
          <cell r="G154">
            <v>43502</v>
          </cell>
          <cell r="H154">
            <v>43530</v>
          </cell>
          <cell r="I154">
            <v>43551</v>
          </cell>
          <cell r="J154" t="str">
            <v>YES</v>
          </cell>
          <cell r="K154">
            <v>0</v>
          </cell>
          <cell r="L154">
            <v>0</v>
          </cell>
          <cell r="M154">
            <v>0</v>
          </cell>
          <cell r="N154">
            <v>0</v>
          </cell>
          <cell r="O154">
            <v>0</v>
          </cell>
          <cell r="P154">
            <v>0</v>
          </cell>
          <cell r="Q154">
            <v>0</v>
          </cell>
          <cell r="R154" t="e">
            <v>#NAME?</v>
          </cell>
          <cell r="S154" t="e">
            <v>#NAME?</v>
          </cell>
          <cell r="T154">
            <v>0</v>
          </cell>
          <cell r="U154">
            <v>0</v>
          </cell>
          <cell r="V154" t="e">
            <v>#NAME?</v>
          </cell>
          <cell r="W154" t="e">
            <v>#NAME?</v>
          </cell>
          <cell r="X154" t="e">
            <v>#NAME?</v>
          </cell>
          <cell r="Y154" t="e">
            <v>#NAME?</v>
          </cell>
          <cell r="Z154" t="e">
            <v>#NAME?</v>
          </cell>
          <cell r="AA154" t="e">
            <v>#NAME?</v>
          </cell>
          <cell r="AB154" t="e">
            <v>#NAME?</v>
          </cell>
          <cell r="AC154" t="e">
            <v>#NAME?</v>
          </cell>
          <cell r="AD154" t="e">
            <v>#NAME?</v>
          </cell>
          <cell r="AE154" t="e">
            <v>#NAME?</v>
          </cell>
          <cell r="AF154">
            <v>259.52</v>
          </cell>
          <cell r="AG154">
            <v>54.08</v>
          </cell>
          <cell r="AH154">
            <v>8.26</v>
          </cell>
          <cell r="AI154">
            <v>321.85999999999996</v>
          </cell>
          <cell r="AJ154" t="e">
            <v>#NAME?</v>
          </cell>
          <cell r="AK154" t="e">
            <v>#NAME?</v>
          </cell>
          <cell r="AL154" t="e">
            <v>#NAME?</v>
          </cell>
          <cell r="AM154" t="e">
            <v>#NAME?</v>
          </cell>
          <cell r="AN154" t="e">
            <v>#NAME?</v>
          </cell>
          <cell r="AO154" t="e">
            <v>#NAME?</v>
          </cell>
          <cell r="AP154" t="e">
            <v>#NAME?</v>
          </cell>
          <cell r="AQ154">
            <v>0</v>
          </cell>
          <cell r="AR154">
            <v>0</v>
          </cell>
          <cell r="AS154">
            <v>0</v>
          </cell>
          <cell r="AT154">
            <v>0</v>
          </cell>
        </row>
        <row r="155">
          <cell r="A155" t="str">
            <v>132KV DC Naubatpur-Masaurhi TL Line</v>
          </cell>
          <cell r="B155">
            <v>34</v>
          </cell>
          <cell r="C155" t="str">
            <v>3/5</v>
          </cell>
          <cell r="D155" t="str">
            <v>DA+0</v>
          </cell>
          <cell r="E155" t="str">
            <v>WET</v>
          </cell>
          <cell r="F155" t="str">
            <v>Lalan Mehta</v>
          </cell>
          <cell r="G155">
            <v>43502</v>
          </cell>
          <cell r="H155">
            <v>43530</v>
          </cell>
          <cell r="I155">
            <v>43552</v>
          </cell>
          <cell r="J155">
            <v>43551</v>
          </cell>
          <cell r="K155">
            <v>0</v>
          </cell>
          <cell r="L155">
            <v>0</v>
          </cell>
          <cell r="M155">
            <v>0</v>
          </cell>
          <cell r="N155">
            <v>0</v>
          </cell>
          <cell r="O155">
            <v>0</v>
          </cell>
          <cell r="P155">
            <v>0</v>
          </cell>
          <cell r="Q155">
            <v>0</v>
          </cell>
          <cell r="R155" t="e">
            <v>#NAME?</v>
          </cell>
          <cell r="S155" t="e">
            <v>#NAME?</v>
          </cell>
          <cell r="T155">
            <v>0</v>
          </cell>
          <cell r="U155">
            <v>0</v>
          </cell>
          <cell r="V155" t="e">
            <v>#NAME?</v>
          </cell>
          <cell r="W155" t="e">
            <v>#NAME?</v>
          </cell>
          <cell r="X155" t="e">
            <v>#NAME?</v>
          </cell>
          <cell r="Y155" t="e">
            <v>#NAME?</v>
          </cell>
          <cell r="Z155" t="e">
            <v>#NAME?</v>
          </cell>
          <cell r="AA155" t="e">
            <v>#NAME?</v>
          </cell>
          <cell r="AB155" t="e">
            <v>#NAME?</v>
          </cell>
          <cell r="AC155" t="e">
            <v>#NAME?</v>
          </cell>
          <cell r="AD155" t="e">
            <v>#NAME?</v>
          </cell>
          <cell r="AE155" t="e">
            <v>#NAME?</v>
          </cell>
          <cell r="AF155">
            <v>171.56</v>
          </cell>
          <cell r="AG155">
            <v>36.64</v>
          </cell>
          <cell r="AH155">
            <v>7.56</v>
          </cell>
          <cell r="AI155">
            <v>215.76</v>
          </cell>
          <cell r="AJ155" t="e">
            <v>#NAME?</v>
          </cell>
          <cell r="AK155" t="e">
            <v>#NAME?</v>
          </cell>
          <cell r="AL155" t="e">
            <v>#NAME?</v>
          </cell>
          <cell r="AM155" t="e">
            <v>#NAME?</v>
          </cell>
          <cell r="AN155" t="e">
            <v>#NAME?</v>
          </cell>
          <cell r="AO155" t="e">
            <v>#NAME?</v>
          </cell>
          <cell r="AP155" t="e">
            <v>#NAME?</v>
          </cell>
          <cell r="AQ155">
            <v>0</v>
          </cell>
          <cell r="AR155">
            <v>0</v>
          </cell>
          <cell r="AS155">
            <v>0</v>
          </cell>
          <cell r="AT155">
            <v>0</v>
          </cell>
        </row>
        <row r="156">
          <cell r="A156" t="str">
            <v>132KV DC Dumraon-Buxar TL Line</v>
          </cell>
          <cell r="B156">
            <v>68</v>
          </cell>
          <cell r="C156" t="str">
            <v>28/9</v>
          </cell>
          <cell r="D156" t="str">
            <v>DP+3</v>
          </cell>
          <cell r="E156" t="str">
            <v>wet</v>
          </cell>
          <cell r="F156" t="str">
            <v>Iftekhar</v>
          </cell>
          <cell r="G156">
            <v>43503</v>
          </cell>
          <cell r="H156">
            <v>43531</v>
          </cell>
          <cell r="I156" t="str">
            <v>yes</v>
          </cell>
          <cell r="J156">
            <v>43520</v>
          </cell>
          <cell r="K156">
            <v>0</v>
          </cell>
          <cell r="L156">
            <v>0</v>
          </cell>
          <cell r="M156">
            <v>0</v>
          </cell>
          <cell r="N156">
            <v>0</v>
          </cell>
          <cell r="O156">
            <v>0</v>
          </cell>
          <cell r="P156">
            <v>0</v>
          </cell>
          <cell r="Q156">
            <v>0</v>
          </cell>
          <cell r="R156" t="e">
            <v>#NAME?</v>
          </cell>
          <cell r="S156" t="e">
            <v>#NAME?</v>
          </cell>
          <cell r="T156">
            <v>0</v>
          </cell>
          <cell r="U156">
            <v>0</v>
          </cell>
          <cell r="V156" t="e">
            <v>#NAME?</v>
          </cell>
          <cell r="W156" t="e">
            <v>#NAME?</v>
          </cell>
          <cell r="X156" t="e">
            <v>#NAME?</v>
          </cell>
          <cell r="Y156" t="e">
            <v>#NAME?</v>
          </cell>
          <cell r="Z156" t="e">
            <v>#NAME?</v>
          </cell>
          <cell r="AA156" t="e">
            <v>#NAME?</v>
          </cell>
          <cell r="AB156" t="e">
            <v>#NAME?</v>
          </cell>
          <cell r="AC156" t="e">
            <v>#NAME?</v>
          </cell>
          <cell r="AD156" t="e">
            <v>#NAME?</v>
          </cell>
          <cell r="AE156" t="e">
            <v>#NAME?</v>
          </cell>
          <cell r="AF156">
            <v>122.56</v>
          </cell>
          <cell r="AG156">
            <v>17.68</v>
          </cell>
          <cell r="AH156">
            <v>6.51</v>
          </cell>
          <cell r="AI156">
            <v>146.75</v>
          </cell>
          <cell r="AJ156" t="e">
            <v>#NAME?</v>
          </cell>
          <cell r="AK156" t="e">
            <v>#NAME?</v>
          </cell>
          <cell r="AL156" t="e">
            <v>#NAME?</v>
          </cell>
          <cell r="AM156" t="e">
            <v>#NAME?</v>
          </cell>
          <cell r="AN156" t="e">
            <v>#NAME?</v>
          </cell>
          <cell r="AO156" t="e">
            <v>#NAME?</v>
          </cell>
          <cell r="AP156" t="e">
            <v>#NAME?</v>
          </cell>
          <cell r="AQ156">
            <v>0</v>
          </cell>
          <cell r="AR156">
            <v>0</v>
          </cell>
          <cell r="AS156">
            <v>0</v>
          </cell>
          <cell r="AT156">
            <v>0</v>
          </cell>
        </row>
        <row r="157">
          <cell r="A157" t="str">
            <v>132KV DC Gaya-Jehanabad TL Line</v>
          </cell>
          <cell r="B157">
            <v>85</v>
          </cell>
          <cell r="C157" t="str">
            <v>14/0</v>
          </cell>
          <cell r="D157" t="str">
            <v>DD+18</v>
          </cell>
          <cell r="E157" t="str">
            <v>WET</v>
          </cell>
          <cell r="F157" t="str">
            <v>Ms Builder</v>
          </cell>
          <cell r="G157">
            <v>43501</v>
          </cell>
          <cell r="H157">
            <v>43529</v>
          </cell>
          <cell r="I157">
            <v>43540</v>
          </cell>
          <cell r="J157" t="str">
            <v>YES</v>
          </cell>
          <cell r="K157" t="str">
            <v>YES</v>
          </cell>
          <cell r="L157">
            <v>0</v>
          </cell>
          <cell r="M157">
            <v>0</v>
          </cell>
          <cell r="N157">
            <v>0</v>
          </cell>
          <cell r="O157">
            <v>0</v>
          </cell>
          <cell r="P157">
            <v>0</v>
          </cell>
          <cell r="Q157">
            <v>0</v>
          </cell>
          <cell r="R157" t="e">
            <v>#NAME?</v>
          </cell>
          <cell r="S157" t="e">
            <v>#NAME?</v>
          </cell>
          <cell r="T157">
            <v>0</v>
          </cell>
          <cell r="U157">
            <v>0</v>
          </cell>
          <cell r="V157" t="e">
            <v>#NAME?</v>
          </cell>
          <cell r="W157" t="e">
            <v>#NAME?</v>
          </cell>
          <cell r="X157" t="e">
            <v>#NAME?</v>
          </cell>
          <cell r="Y157" t="e">
            <v>#NAME?</v>
          </cell>
          <cell r="Z157" t="e">
            <v>#NAME?</v>
          </cell>
          <cell r="AA157" t="e">
            <v>#NAME?</v>
          </cell>
          <cell r="AB157" t="e">
            <v>#NAME?</v>
          </cell>
          <cell r="AC157" t="e">
            <v>#NAME?</v>
          </cell>
          <cell r="AD157" t="e">
            <v>#NAME?</v>
          </cell>
          <cell r="AE157" t="e">
            <v>#NAME?</v>
          </cell>
          <cell r="AF157">
            <v>462.57</v>
          </cell>
          <cell r="AG157">
            <v>0</v>
          </cell>
          <cell r="AH157">
            <v>8.52</v>
          </cell>
          <cell r="AI157">
            <v>471.09</v>
          </cell>
          <cell r="AJ157" t="e">
            <v>#NAME?</v>
          </cell>
          <cell r="AK157" t="e">
            <v>#NAME?</v>
          </cell>
          <cell r="AL157" t="e">
            <v>#NAME?</v>
          </cell>
          <cell r="AM157" t="e">
            <v>#NAME?</v>
          </cell>
          <cell r="AN157" t="e">
            <v>#NAME?</v>
          </cell>
          <cell r="AO157" t="e">
            <v>#NAME?</v>
          </cell>
          <cell r="AP157" t="e">
            <v>#NAME?</v>
          </cell>
          <cell r="AQ157">
            <v>0</v>
          </cell>
          <cell r="AR157">
            <v>0</v>
          </cell>
          <cell r="AS157">
            <v>0</v>
          </cell>
          <cell r="AT157">
            <v>0</v>
          </cell>
        </row>
        <row r="158">
          <cell r="A158" t="str">
            <v>220KV DC Naubatpur-BhusaulaTL Line</v>
          </cell>
          <cell r="B158">
            <v>11</v>
          </cell>
          <cell r="C158" t="str">
            <v>15/3</v>
          </cell>
          <cell r="D158" t="str">
            <v>DA+0</v>
          </cell>
          <cell r="E158" t="str">
            <v>WET</v>
          </cell>
          <cell r="F158" t="str">
            <v>Veena Construction</v>
          </cell>
          <cell r="G158">
            <v>43486</v>
          </cell>
          <cell r="H158">
            <v>43514</v>
          </cell>
          <cell r="I158">
            <v>43540</v>
          </cell>
          <cell r="J158" t="str">
            <v>YES</v>
          </cell>
          <cell r="K158">
            <v>0</v>
          </cell>
          <cell r="L158">
            <v>0</v>
          </cell>
          <cell r="M158">
            <v>0</v>
          </cell>
          <cell r="N158">
            <v>0</v>
          </cell>
          <cell r="O158">
            <v>0</v>
          </cell>
          <cell r="P158">
            <v>0</v>
          </cell>
          <cell r="Q158">
            <v>0</v>
          </cell>
          <cell r="R158" t="e">
            <v>#NAME?</v>
          </cell>
          <cell r="S158" t="e">
            <v>#NAME?</v>
          </cell>
          <cell r="T158">
            <v>0</v>
          </cell>
          <cell r="U158">
            <v>0</v>
          </cell>
          <cell r="V158" t="e">
            <v>#NAME?</v>
          </cell>
          <cell r="W158" t="e">
            <v>#NAME?</v>
          </cell>
          <cell r="X158" t="e">
            <v>#NAME?</v>
          </cell>
          <cell r="Y158" t="e">
            <v>#NAME?</v>
          </cell>
          <cell r="Z158" t="e">
            <v>#NAME?</v>
          </cell>
          <cell r="AA158" t="e">
            <v>#NAME?</v>
          </cell>
          <cell r="AB158" t="e">
            <v>#NAME?</v>
          </cell>
          <cell r="AC158" t="e">
            <v>#NAME?</v>
          </cell>
          <cell r="AD158" t="e">
            <v>#NAME?</v>
          </cell>
          <cell r="AE158" t="e">
            <v>#NAME?</v>
          </cell>
          <cell r="AF158">
            <v>171.56</v>
          </cell>
          <cell r="AG158">
            <v>36.64</v>
          </cell>
          <cell r="AH158">
            <v>7.56</v>
          </cell>
          <cell r="AI158">
            <v>215.76</v>
          </cell>
          <cell r="AJ158" t="e">
            <v>#NAME?</v>
          </cell>
          <cell r="AK158" t="e">
            <v>#NAME?</v>
          </cell>
          <cell r="AL158" t="e">
            <v>#NAME?</v>
          </cell>
          <cell r="AM158" t="e">
            <v>#NAME?</v>
          </cell>
          <cell r="AN158" t="e">
            <v>#NAME?</v>
          </cell>
          <cell r="AO158" t="e">
            <v>#NAME?</v>
          </cell>
          <cell r="AP158" t="e">
            <v>#NAME?</v>
          </cell>
          <cell r="AQ158">
            <v>0</v>
          </cell>
          <cell r="AR158">
            <v>0</v>
          </cell>
          <cell r="AS158">
            <v>0</v>
          </cell>
          <cell r="AT158">
            <v>0</v>
          </cell>
        </row>
        <row r="159">
          <cell r="A159" t="str">
            <v>132KV DC Dumraon-Dumraon TL Line</v>
          </cell>
          <cell r="B159">
            <v>28</v>
          </cell>
          <cell r="C159" t="str">
            <v>6/5</v>
          </cell>
          <cell r="D159" t="str">
            <v>DA+0</v>
          </cell>
          <cell r="E159" t="str">
            <v>PS</v>
          </cell>
          <cell r="F159" t="str">
            <v>Kanchan Singh</v>
          </cell>
          <cell r="G159">
            <v>43519</v>
          </cell>
          <cell r="H159">
            <v>43547</v>
          </cell>
          <cell r="I159">
            <v>0</v>
          </cell>
          <cell r="J159" t="str">
            <v>YES</v>
          </cell>
          <cell r="K159">
            <v>0</v>
          </cell>
          <cell r="L159">
            <v>0</v>
          </cell>
          <cell r="M159">
            <v>0</v>
          </cell>
          <cell r="N159">
            <v>0</v>
          </cell>
          <cell r="O159">
            <v>0</v>
          </cell>
          <cell r="P159">
            <v>0</v>
          </cell>
          <cell r="Q159">
            <v>0</v>
          </cell>
          <cell r="R159" t="e">
            <v>#NAME?</v>
          </cell>
          <cell r="S159" t="e">
            <v>#NAME?</v>
          </cell>
          <cell r="T159">
            <v>0</v>
          </cell>
          <cell r="U159">
            <v>0</v>
          </cell>
          <cell r="V159" t="e">
            <v>#NAME?</v>
          </cell>
          <cell r="W159" t="e">
            <v>#NAME?</v>
          </cell>
          <cell r="X159" t="e">
            <v>#NAME?</v>
          </cell>
          <cell r="Y159" t="e">
            <v>#NAME?</v>
          </cell>
          <cell r="Z159" t="e">
            <v>#NAME?</v>
          </cell>
          <cell r="AA159" t="e">
            <v>#NAME?</v>
          </cell>
          <cell r="AB159" t="e">
            <v>#NAME?</v>
          </cell>
          <cell r="AC159" t="e">
            <v>#NAME?</v>
          </cell>
          <cell r="AD159" t="e">
            <v>#NAME?</v>
          </cell>
          <cell r="AE159" t="e">
            <v>#NAME?</v>
          </cell>
          <cell r="AF159">
            <v>171.56</v>
          </cell>
          <cell r="AG159">
            <v>36.64</v>
          </cell>
          <cell r="AH159">
            <v>7.56</v>
          </cell>
          <cell r="AI159">
            <v>215.76</v>
          </cell>
          <cell r="AJ159" t="e">
            <v>#NAME?</v>
          </cell>
          <cell r="AK159" t="e">
            <v>#NAME?</v>
          </cell>
          <cell r="AL159" t="e">
            <v>#NAME?</v>
          </cell>
          <cell r="AM159" t="e">
            <v>#NAME?</v>
          </cell>
          <cell r="AN159" t="e">
            <v>#NAME?</v>
          </cell>
          <cell r="AO159" t="e">
            <v>#NAME?</v>
          </cell>
          <cell r="AP159" t="e">
            <v>#NAME?</v>
          </cell>
          <cell r="AQ159">
            <v>0</v>
          </cell>
          <cell r="AR159">
            <v>0</v>
          </cell>
          <cell r="AS159">
            <v>0</v>
          </cell>
          <cell r="AT159">
            <v>0</v>
          </cell>
        </row>
        <row r="160">
          <cell r="A160" t="str">
            <v>132KV DC Naubatpur-Masaurhi TL Line</v>
          </cell>
          <cell r="B160">
            <v>32</v>
          </cell>
          <cell r="C160" t="str">
            <v>4/0</v>
          </cell>
          <cell r="D160" t="str">
            <v>DC+6</v>
          </cell>
          <cell r="E160" t="str">
            <v>WET</v>
          </cell>
          <cell r="F160" t="str">
            <v>Lalan Mehta</v>
          </cell>
          <cell r="G160">
            <v>43500</v>
          </cell>
          <cell r="H160">
            <v>43528</v>
          </cell>
          <cell r="I160">
            <v>43552</v>
          </cell>
          <cell r="J160">
            <v>43551</v>
          </cell>
          <cell r="K160">
            <v>0</v>
          </cell>
          <cell r="L160">
            <v>0</v>
          </cell>
          <cell r="M160">
            <v>0</v>
          </cell>
          <cell r="N160">
            <v>0</v>
          </cell>
          <cell r="O160">
            <v>0</v>
          </cell>
          <cell r="P160">
            <v>0</v>
          </cell>
          <cell r="Q160">
            <v>0</v>
          </cell>
          <cell r="R160" t="e">
            <v>#NAME?</v>
          </cell>
          <cell r="S160" t="e">
            <v>#NAME?</v>
          </cell>
          <cell r="T160">
            <v>0</v>
          </cell>
          <cell r="U160">
            <v>0</v>
          </cell>
          <cell r="V160" t="e">
            <v>#NAME?</v>
          </cell>
          <cell r="W160" t="e">
            <v>#NAME?</v>
          </cell>
          <cell r="X160" t="e">
            <v>#NAME?</v>
          </cell>
          <cell r="Y160" t="e">
            <v>#NAME?</v>
          </cell>
          <cell r="Z160" t="e">
            <v>#NAME?</v>
          </cell>
          <cell r="AA160" t="e">
            <v>#NAME?</v>
          </cell>
          <cell r="AB160" t="e">
            <v>#NAME?</v>
          </cell>
          <cell r="AC160" t="e">
            <v>#NAME?</v>
          </cell>
          <cell r="AD160" t="e">
            <v>#NAME?</v>
          </cell>
          <cell r="AE160" t="e">
            <v>#NAME?</v>
          </cell>
          <cell r="AF160">
            <v>259.52</v>
          </cell>
          <cell r="AG160">
            <v>54.08</v>
          </cell>
          <cell r="AH160">
            <v>8.26</v>
          </cell>
          <cell r="AI160">
            <v>321.85999999999996</v>
          </cell>
          <cell r="AJ160" t="e">
            <v>#NAME?</v>
          </cell>
          <cell r="AK160" t="e">
            <v>#NAME?</v>
          </cell>
          <cell r="AL160" t="e">
            <v>#NAME?</v>
          </cell>
          <cell r="AM160" t="e">
            <v>#NAME?</v>
          </cell>
          <cell r="AN160" t="e">
            <v>#NAME?</v>
          </cell>
          <cell r="AO160" t="e">
            <v>#NAME?</v>
          </cell>
          <cell r="AP160" t="e">
            <v>#NAME?</v>
          </cell>
          <cell r="AQ160">
            <v>0</v>
          </cell>
          <cell r="AR160">
            <v>0</v>
          </cell>
          <cell r="AS160">
            <v>0</v>
          </cell>
          <cell r="AT160">
            <v>0</v>
          </cell>
        </row>
        <row r="161">
          <cell r="A161" t="str">
            <v>132KV DC Dumraon-Buxar TL Line</v>
          </cell>
          <cell r="B161">
            <v>67</v>
          </cell>
          <cell r="C161" t="str">
            <v>32/1</v>
          </cell>
          <cell r="D161" t="str">
            <v>DP+3</v>
          </cell>
          <cell r="E161" t="str">
            <v>WET</v>
          </cell>
          <cell r="F161" t="str">
            <v>Md Rajik</v>
          </cell>
          <cell r="G161">
            <v>43502</v>
          </cell>
          <cell r="H161">
            <v>43530</v>
          </cell>
          <cell r="I161" t="str">
            <v>YES</v>
          </cell>
          <cell r="J161">
            <v>43520</v>
          </cell>
          <cell r="K161">
            <v>0</v>
          </cell>
          <cell r="L161">
            <v>0</v>
          </cell>
          <cell r="M161">
            <v>0</v>
          </cell>
          <cell r="N161">
            <v>0</v>
          </cell>
          <cell r="O161">
            <v>0</v>
          </cell>
          <cell r="P161">
            <v>0</v>
          </cell>
          <cell r="Q161">
            <v>0</v>
          </cell>
          <cell r="R161" t="e">
            <v>#NAME?</v>
          </cell>
          <cell r="S161" t="e">
            <v>#NAME?</v>
          </cell>
          <cell r="T161">
            <v>0</v>
          </cell>
          <cell r="U161">
            <v>0</v>
          </cell>
          <cell r="V161" t="e">
            <v>#NAME?</v>
          </cell>
          <cell r="W161" t="e">
            <v>#NAME?</v>
          </cell>
          <cell r="X161" t="e">
            <v>#NAME?</v>
          </cell>
          <cell r="Y161" t="e">
            <v>#NAME?</v>
          </cell>
          <cell r="Z161" t="e">
            <v>#NAME?</v>
          </cell>
          <cell r="AA161" t="e">
            <v>#NAME?</v>
          </cell>
          <cell r="AB161" t="e">
            <v>#NAME?</v>
          </cell>
          <cell r="AC161" t="e">
            <v>#NAME?</v>
          </cell>
          <cell r="AD161" t="e">
            <v>#NAME?</v>
          </cell>
          <cell r="AE161" t="e">
            <v>#NAME?</v>
          </cell>
          <cell r="AF161">
            <v>122.56</v>
          </cell>
          <cell r="AG161">
            <v>17.68</v>
          </cell>
          <cell r="AH161">
            <v>6.51</v>
          </cell>
          <cell r="AI161">
            <v>146.75</v>
          </cell>
          <cell r="AJ161" t="e">
            <v>#NAME?</v>
          </cell>
          <cell r="AK161" t="e">
            <v>#NAME?</v>
          </cell>
          <cell r="AL161" t="e">
            <v>#NAME?</v>
          </cell>
          <cell r="AM161" t="e">
            <v>#NAME?</v>
          </cell>
          <cell r="AN161" t="e">
            <v>#NAME?</v>
          </cell>
          <cell r="AO161" t="e">
            <v>#NAME?</v>
          </cell>
          <cell r="AP161" t="e">
            <v>#NAME?</v>
          </cell>
          <cell r="AQ161">
            <v>0</v>
          </cell>
          <cell r="AR161">
            <v>0</v>
          </cell>
          <cell r="AS161">
            <v>0</v>
          </cell>
          <cell r="AT161">
            <v>0</v>
          </cell>
        </row>
        <row r="162">
          <cell r="A162" t="str">
            <v>220KV DC Naubatpur-BhusaulaTL Line</v>
          </cell>
          <cell r="B162">
            <v>10</v>
          </cell>
          <cell r="C162" t="str">
            <v>11/2</v>
          </cell>
          <cell r="D162" t="str">
            <v>DA+0</v>
          </cell>
          <cell r="E162" t="str">
            <v>WET</v>
          </cell>
          <cell r="F162" t="str">
            <v>Veena Construction</v>
          </cell>
          <cell r="G162">
            <v>43484</v>
          </cell>
          <cell r="H162">
            <v>43512</v>
          </cell>
          <cell r="I162">
            <v>43540</v>
          </cell>
          <cell r="J162" t="str">
            <v>YES</v>
          </cell>
          <cell r="K162" t="str">
            <v>YES</v>
          </cell>
          <cell r="L162">
            <v>0</v>
          </cell>
          <cell r="M162">
            <v>10</v>
          </cell>
          <cell r="N162">
            <v>0</v>
          </cell>
          <cell r="O162">
            <v>0</v>
          </cell>
          <cell r="P162">
            <v>0</v>
          </cell>
          <cell r="Q162">
            <v>0</v>
          </cell>
          <cell r="R162" t="e">
            <v>#NAME?</v>
          </cell>
          <cell r="S162" t="e">
            <v>#NAME?</v>
          </cell>
          <cell r="T162">
            <v>0</v>
          </cell>
          <cell r="U162">
            <v>0</v>
          </cell>
          <cell r="V162" t="e">
            <v>#NAME?</v>
          </cell>
          <cell r="W162" t="e">
            <v>#NAME?</v>
          </cell>
          <cell r="X162" t="e">
            <v>#NAME?</v>
          </cell>
          <cell r="Y162" t="e">
            <v>#NAME?</v>
          </cell>
          <cell r="Z162" t="e">
            <v>#NAME?</v>
          </cell>
          <cell r="AA162" t="e">
            <v>#NAME?</v>
          </cell>
          <cell r="AB162" t="e">
            <v>#NAME?</v>
          </cell>
          <cell r="AC162" t="e">
            <v>#NAME?</v>
          </cell>
          <cell r="AD162" t="e">
            <v>#NAME?</v>
          </cell>
          <cell r="AE162" t="e">
            <v>#NAME?</v>
          </cell>
          <cell r="AF162">
            <v>171.56</v>
          </cell>
          <cell r="AG162">
            <v>36.64</v>
          </cell>
          <cell r="AH162">
            <v>7.56</v>
          </cell>
          <cell r="AI162">
            <v>215.76</v>
          </cell>
          <cell r="AJ162" t="e">
            <v>#NAME?</v>
          </cell>
          <cell r="AK162" t="e">
            <v>#NAME?</v>
          </cell>
          <cell r="AL162" t="e">
            <v>#NAME?</v>
          </cell>
          <cell r="AM162" t="e">
            <v>#NAME?</v>
          </cell>
          <cell r="AN162" t="e">
            <v>#NAME?</v>
          </cell>
          <cell r="AO162" t="e">
            <v>#NAME?</v>
          </cell>
          <cell r="AP162" t="e">
            <v>#NAME?</v>
          </cell>
          <cell r="AQ162">
            <v>0</v>
          </cell>
          <cell r="AR162">
            <v>0</v>
          </cell>
          <cell r="AS162">
            <v>0</v>
          </cell>
          <cell r="AT162">
            <v>0</v>
          </cell>
        </row>
        <row r="163">
          <cell r="A163" t="str">
            <v>132KV DC Naubatpur-Masaurhi TL Line</v>
          </cell>
          <cell r="B163">
            <v>31</v>
          </cell>
          <cell r="C163" t="str">
            <v>3/0</v>
          </cell>
          <cell r="D163" t="str">
            <v>DD+0</v>
          </cell>
          <cell r="E163" t="str">
            <v>WET</v>
          </cell>
          <cell r="F163" t="str">
            <v>Sunil Kumar</v>
          </cell>
          <cell r="G163">
            <v>43498</v>
          </cell>
          <cell r="H163">
            <v>43526</v>
          </cell>
          <cell r="I163">
            <v>43517</v>
          </cell>
          <cell r="J163" t="str">
            <v>YES</v>
          </cell>
          <cell r="K163">
            <v>0</v>
          </cell>
          <cell r="L163">
            <v>0</v>
          </cell>
          <cell r="M163">
            <v>0</v>
          </cell>
          <cell r="N163">
            <v>0</v>
          </cell>
          <cell r="O163">
            <v>0</v>
          </cell>
          <cell r="P163">
            <v>0</v>
          </cell>
          <cell r="Q163">
            <v>0</v>
          </cell>
          <cell r="R163" t="e">
            <v>#NAME?</v>
          </cell>
          <cell r="S163" t="e">
            <v>#NAME?</v>
          </cell>
          <cell r="T163">
            <v>0</v>
          </cell>
          <cell r="U163">
            <v>0</v>
          </cell>
          <cell r="V163" t="e">
            <v>#NAME?</v>
          </cell>
          <cell r="W163" t="e">
            <v>#NAME?</v>
          </cell>
          <cell r="X163" t="e">
            <v>#NAME?</v>
          </cell>
          <cell r="Y163" t="e">
            <v>#NAME?</v>
          </cell>
          <cell r="Z163" t="e">
            <v>#NAME?</v>
          </cell>
          <cell r="AA163" t="e">
            <v>#NAME?</v>
          </cell>
          <cell r="AB163" t="e">
            <v>#NAME?</v>
          </cell>
          <cell r="AC163" t="e">
            <v>#NAME?</v>
          </cell>
          <cell r="AD163" t="e">
            <v>#NAME?</v>
          </cell>
          <cell r="AE163" t="e">
            <v>#NAME?</v>
          </cell>
          <cell r="AF163">
            <v>396.56</v>
          </cell>
          <cell r="AG163">
            <v>0</v>
          </cell>
          <cell r="AH163">
            <v>8.26</v>
          </cell>
          <cell r="AI163">
            <v>404.82</v>
          </cell>
          <cell r="AJ163" t="e">
            <v>#NAME?</v>
          </cell>
          <cell r="AK163" t="e">
            <v>#NAME?</v>
          </cell>
          <cell r="AL163" t="e">
            <v>#NAME?</v>
          </cell>
          <cell r="AM163" t="e">
            <v>#NAME?</v>
          </cell>
          <cell r="AN163" t="e">
            <v>#NAME?</v>
          </cell>
          <cell r="AO163" t="e">
            <v>#NAME?</v>
          </cell>
          <cell r="AP163" t="e">
            <v>#NAME?</v>
          </cell>
          <cell r="AQ163">
            <v>0</v>
          </cell>
          <cell r="AR163">
            <v>140.90714285714284</v>
          </cell>
          <cell r="AS163">
            <v>140.90714285714284</v>
          </cell>
          <cell r="AT163">
            <v>0</v>
          </cell>
        </row>
        <row r="164">
          <cell r="A164" t="str">
            <v>132KV DC Dumraon-Dumraon TL Line</v>
          </cell>
          <cell r="B164">
            <v>25</v>
          </cell>
          <cell r="C164" t="str">
            <v>2/1</v>
          </cell>
          <cell r="D164" t="str">
            <v>DA+0</v>
          </cell>
          <cell r="E164" t="str">
            <v>wet</v>
          </cell>
          <cell r="F164" t="str">
            <v>Deepak Pandey</v>
          </cell>
          <cell r="G164">
            <v>43517</v>
          </cell>
          <cell r="H164">
            <v>43545</v>
          </cell>
          <cell r="I164">
            <v>43614</v>
          </cell>
          <cell r="J164">
            <v>43520</v>
          </cell>
          <cell r="K164">
            <v>0</v>
          </cell>
          <cell r="L164">
            <v>0</v>
          </cell>
          <cell r="M164">
            <v>0</v>
          </cell>
          <cell r="N164">
            <v>0</v>
          </cell>
          <cell r="O164">
            <v>0</v>
          </cell>
          <cell r="P164">
            <v>0</v>
          </cell>
          <cell r="Q164">
            <v>0</v>
          </cell>
          <cell r="R164" t="e">
            <v>#NAME?</v>
          </cell>
          <cell r="S164" t="e">
            <v>#NAME?</v>
          </cell>
          <cell r="T164">
            <v>0</v>
          </cell>
          <cell r="U164">
            <v>0</v>
          </cell>
          <cell r="V164" t="e">
            <v>#NAME?</v>
          </cell>
          <cell r="W164" t="e">
            <v>#NAME?</v>
          </cell>
          <cell r="X164" t="e">
            <v>#NAME?</v>
          </cell>
          <cell r="Y164" t="e">
            <v>#NAME?</v>
          </cell>
          <cell r="Z164" t="e">
            <v>#NAME?</v>
          </cell>
          <cell r="AA164" t="e">
            <v>#NAME?</v>
          </cell>
          <cell r="AB164" t="e">
            <v>#NAME?</v>
          </cell>
          <cell r="AC164" t="e">
            <v>#NAME?</v>
          </cell>
          <cell r="AD164" t="e">
            <v>#NAME?</v>
          </cell>
          <cell r="AE164" t="e">
            <v>#NAME?</v>
          </cell>
          <cell r="AF164">
            <v>171.56</v>
          </cell>
          <cell r="AG164">
            <v>36.64</v>
          </cell>
          <cell r="AH164">
            <v>7.56</v>
          </cell>
          <cell r="AI164">
            <v>215.76</v>
          </cell>
          <cell r="AJ164" t="e">
            <v>#NAME?</v>
          </cell>
          <cell r="AK164" t="e">
            <v>#NAME?</v>
          </cell>
          <cell r="AL164" t="e">
            <v>#NAME?</v>
          </cell>
          <cell r="AM164" t="e">
            <v>#NAME?</v>
          </cell>
          <cell r="AN164" t="e">
            <v>#NAME?</v>
          </cell>
          <cell r="AO164" t="e">
            <v>#NAME?</v>
          </cell>
          <cell r="AP164" t="e">
            <v>#NAME?</v>
          </cell>
          <cell r="AQ164">
            <v>0</v>
          </cell>
          <cell r="AR164">
            <v>0</v>
          </cell>
          <cell r="AS164">
            <v>0</v>
          </cell>
          <cell r="AT164">
            <v>0</v>
          </cell>
        </row>
        <row r="165">
          <cell r="A165" t="str">
            <v>132KV DC Naubatpur-Masaurhi TL Line</v>
          </cell>
          <cell r="B165">
            <v>30</v>
          </cell>
          <cell r="C165" t="str">
            <v>6/0</v>
          </cell>
          <cell r="D165" t="str">
            <v>DD+0</v>
          </cell>
          <cell r="E165" t="str">
            <v>WET</v>
          </cell>
          <cell r="F165" t="str">
            <v>Lalan Mehta</v>
          </cell>
          <cell r="G165">
            <v>43497</v>
          </cell>
          <cell r="H165">
            <v>43525</v>
          </cell>
          <cell r="I165" t="str">
            <v>16/03</v>
          </cell>
          <cell r="J165">
            <v>43517</v>
          </cell>
          <cell r="K165">
            <v>0</v>
          </cell>
          <cell r="L165">
            <v>0</v>
          </cell>
          <cell r="M165">
            <v>0</v>
          </cell>
          <cell r="N165">
            <v>0</v>
          </cell>
          <cell r="O165">
            <v>0</v>
          </cell>
          <cell r="P165">
            <v>0</v>
          </cell>
          <cell r="Q165">
            <v>0</v>
          </cell>
          <cell r="R165" t="e">
            <v>#NAME?</v>
          </cell>
          <cell r="S165" t="e">
            <v>#NAME?</v>
          </cell>
          <cell r="T165">
            <v>0</v>
          </cell>
          <cell r="U165">
            <v>0</v>
          </cell>
          <cell r="V165" t="e">
            <v>#NAME?</v>
          </cell>
          <cell r="W165" t="e">
            <v>#NAME?</v>
          </cell>
          <cell r="X165" t="e">
            <v>#NAME?</v>
          </cell>
          <cell r="Y165" t="e">
            <v>#NAME?</v>
          </cell>
          <cell r="Z165" t="e">
            <v>#NAME?</v>
          </cell>
          <cell r="AA165" t="e">
            <v>#NAME?</v>
          </cell>
          <cell r="AB165" t="e">
            <v>#NAME?</v>
          </cell>
          <cell r="AC165" t="e">
            <v>#NAME?</v>
          </cell>
          <cell r="AD165" t="e">
            <v>#NAME?</v>
          </cell>
          <cell r="AE165" t="e">
            <v>#NAME?</v>
          </cell>
          <cell r="AF165">
            <v>396.56</v>
          </cell>
          <cell r="AG165">
            <v>0</v>
          </cell>
          <cell r="AH165">
            <v>8.26</v>
          </cell>
          <cell r="AI165">
            <v>404.82</v>
          </cell>
          <cell r="AJ165" t="e">
            <v>#NAME?</v>
          </cell>
          <cell r="AK165" t="e">
            <v>#NAME?</v>
          </cell>
          <cell r="AL165" t="e">
            <v>#NAME?</v>
          </cell>
          <cell r="AM165" t="e">
            <v>#NAME?</v>
          </cell>
          <cell r="AN165" t="e">
            <v>#NAME?</v>
          </cell>
          <cell r="AO165" t="e">
            <v>#NAME?</v>
          </cell>
          <cell r="AP165" t="e">
            <v>#NAME?</v>
          </cell>
          <cell r="AQ165">
            <v>0</v>
          </cell>
          <cell r="AR165">
            <v>0</v>
          </cell>
          <cell r="AS165">
            <v>0</v>
          </cell>
          <cell r="AT165">
            <v>0</v>
          </cell>
        </row>
        <row r="166">
          <cell r="A166" t="str">
            <v>220KV DC Naubatpur-BhusaulaTL Line</v>
          </cell>
          <cell r="B166">
            <v>9</v>
          </cell>
          <cell r="C166" t="str">
            <v>11/3</v>
          </cell>
          <cell r="D166" t="str">
            <v>DA+3</v>
          </cell>
          <cell r="E166" t="str">
            <v>WET</v>
          </cell>
          <cell r="F166" t="str">
            <v>Veena Construction</v>
          </cell>
          <cell r="G166">
            <v>43480</v>
          </cell>
          <cell r="H166">
            <v>43508</v>
          </cell>
          <cell r="I166">
            <v>43540</v>
          </cell>
          <cell r="J166" t="str">
            <v>YES</v>
          </cell>
          <cell r="K166">
            <v>0</v>
          </cell>
          <cell r="L166">
            <v>0</v>
          </cell>
          <cell r="M166">
            <v>9</v>
          </cell>
          <cell r="N166">
            <v>0</v>
          </cell>
          <cell r="O166">
            <v>0</v>
          </cell>
          <cell r="P166">
            <v>0</v>
          </cell>
          <cell r="Q166">
            <v>0</v>
          </cell>
          <cell r="R166" t="e">
            <v>#NAME?</v>
          </cell>
          <cell r="S166" t="e">
            <v>#NAME?</v>
          </cell>
          <cell r="T166">
            <v>0</v>
          </cell>
          <cell r="U166">
            <v>0</v>
          </cell>
          <cell r="V166" t="e">
            <v>#NAME?</v>
          </cell>
          <cell r="W166" t="e">
            <v>#NAME?</v>
          </cell>
          <cell r="X166" t="e">
            <v>#NAME?</v>
          </cell>
          <cell r="Y166" t="e">
            <v>#NAME?</v>
          </cell>
          <cell r="Z166" t="e">
            <v>#NAME?</v>
          </cell>
          <cell r="AA166" t="e">
            <v>#NAME?</v>
          </cell>
          <cell r="AB166" t="e">
            <v>#NAME?</v>
          </cell>
          <cell r="AC166" t="e">
            <v>#NAME?</v>
          </cell>
          <cell r="AD166" t="e">
            <v>#NAME?</v>
          </cell>
          <cell r="AE166" t="e">
            <v>#NAME?</v>
          </cell>
          <cell r="AF166">
            <v>171.56</v>
          </cell>
          <cell r="AG166">
            <v>36.64</v>
          </cell>
          <cell r="AH166">
            <v>7.56</v>
          </cell>
          <cell r="AI166">
            <v>215.76</v>
          </cell>
          <cell r="AJ166" t="e">
            <v>#NAME?</v>
          </cell>
          <cell r="AK166" t="e">
            <v>#NAME?</v>
          </cell>
          <cell r="AL166" t="e">
            <v>#NAME?</v>
          </cell>
          <cell r="AM166" t="e">
            <v>#NAME?</v>
          </cell>
          <cell r="AN166" t="e">
            <v>#NAME?</v>
          </cell>
          <cell r="AO166" t="e">
            <v>#NAME?</v>
          </cell>
          <cell r="AP166" t="e">
            <v>#NAME?</v>
          </cell>
          <cell r="AQ166">
            <v>0</v>
          </cell>
          <cell r="AR166">
            <v>0</v>
          </cell>
          <cell r="AS166">
            <v>0</v>
          </cell>
          <cell r="AT166">
            <v>0</v>
          </cell>
        </row>
        <row r="167">
          <cell r="A167" t="str">
            <v>220KV DC Naubatpur-BhusaulaTL Line</v>
          </cell>
          <cell r="B167">
            <v>8</v>
          </cell>
          <cell r="C167" t="str">
            <v>12A/3</v>
          </cell>
          <cell r="D167" t="str">
            <v>DA+6</v>
          </cell>
          <cell r="E167" t="str">
            <v>WET</v>
          </cell>
          <cell r="F167" t="str">
            <v>Veena Construction</v>
          </cell>
          <cell r="G167">
            <v>43477</v>
          </cell>
          <cell r="H167">
            <v>43505</v>
          </cell>
          <cell r="I167" t="str">
            <v>ISSUE</v>
          </cell>
          <cell r="J167" t="str">
            <v>YES</v>
          </cell>
          <cell r="K167">
            <v>0</v>
          </cell>
          <cell r="L167">
            <v>0</v>
          </cell>
          <cell r="M167">
            <v>8</v>
          </cell>
          <cell r="N167">
            <v>0</v>
          </cell>
          <cell r="O167">
            <v>0</v>
          </cell>
          <cell r="P167">
            <v>0</v>
          </cell>
          <cell r="Q167">
            <v>0</v>
          </cell>
          <cell r="R167" t="e">
            <v>#NAME?</v>
          </cell>
          <cell r="S167" t="e">
            <v>#NAME?</v>
          </cell>
          <cell r="T167">
            <v>0</v>
          </cell>
          <cell r="U167">
            <v>0</v>
          </cell>
          <cell r="V167" t="e">
            <v>#NAME?</v>
          </cell>
          <cell r="W167" t="e">
            <v>#NAME?</v>
          </cell>
          <cell r="X167" t="e">
            <v>#NAME?</v>
          </cell>
          <cell r="Y167" t="e">
            <v>#NAME?</v>
          </cell>
          <cell r="Z167" t="e">
            <v>#NAME?</v>
          </cell>
          <cell r="AA167" t="e">
            <v>#NAME?</v>
          </cell>
          <cell r="AB167" t="e">
            <v>#NAME?</v>
          </cell>
          <cell r="AC167" t="e">
            <v>#NAME?</v>
          </cell>
          <cell r="AD167" t="e">
            <v>#NAME?</v>
          </cell>
          <cell r="AE167" t="e">
            <v>#NAME?</v>
          </cell>
          <cell r="AF167">
            <v>171.56</v>
          </cell>
          <cell r="AG167">
            <v>36.64</v>
          </cell>
          <cell r="AH167">
            <v>7.56</v>
          </cell>
          <cell r="AI167">
            <v>215.76</v>
          </cell>
          <cell r="AJ167" t="e">
            <v>#NAME?</v>
          </cell>
          <cell r="AK167" t="e">
            <v>#NAME?</v>
          </cell>
          <cell r="AL167" t="e">
            <v>#NAME?</v>
          </cell>
          <cell r="AM167" t="e">
            <v>#NAME?</v>
          </cell>
          <cell r="AN167" t="e">
            <v>#NAME?</v>
          </cell>
          <cell r="AO167" t="e">
            <v>#NAME?</v>
          </cell>
          <cell r="AP167" t="e">
            <v>#NAME?</v>
          </cell>
          <cell r="AQ167">
            <v>0</v>
          </cell>
          <cell r="AR167">
            <v>0</v>
          </cell>
          <cell r="AS167">
            <v>0</v>
          </cell>
          <cell r="AT167">
            <v>0</v>
          </cell>
        </row>
        <row r="168">
          <cell r="A168" t="str">
            <v>132KV DC Dumraon-Buxar TL Line</v>
          </cell>
          <cell r="B168">
            <v>66</v>
          </cell>
          <cell r="C168" t="str">
            <v>32/2</v>
          </cell>
          <cell r="D168" t="str">
            <v>DP+6</v>
          </cell>
          <cell r="E168" t="str">
            <v>WET</v>
          </cell>
          <cell r="F168" t="str">
            <v>Md Rajik</v>
          </cell>
          <cell r="G168">
            <v>43499</v>
          </cell>
          <cell r="H168">
            <v>43527</v>
          </cell>
          <cell r="I168" t="str">
            <v>YES</v>
          </cell>
          <cell r="J168">
            <v>43520</v>
          </cell>
          <cell r="K168">
            <v>0</v>
          </cell>
          <cell r="L168">
            <v>0</v>
          </cell>
          <cell r="M168">
            <v>0</v>
          </cell>
          <cell r="N168">
            <v>0</v>
          </cell>
          <cell r="O168">
            <v>0</v>
          </cell>
          <cell r="P168">
            <v>0</v>
          </cell>
          <cell r="Q168">
            <v>0</v>
          </cell>
          <cell r="R168" t="e">
            <v>#NAME?</v>
          </cell>
          <cell r="S168" t="e">
            <v>#NAME?</v>
          </cell>
          <cell r="T168">
            <v>0</v>
          </cell>
          <cell r="U168">
            <v>0</v>
          </cell>
          <cell r="V168" t="e">
            <v>#NAME?</v>
          </cell>
          <cell r="W168" t="e">
            <v>#NAME?</v>
          </cell>
          <cell r="X168" t="e">
            <v>#NAME?</v>
          </cell>
          <cell r="Y168" t="e">
            <v>#NAME?</v>
          </cell>
          <cell r="Z168" t="e">
            <v>#NAME?</v>
          </cell>
          <cell r="AA168" t="e">
            <v>#NAME?</v>
          </cell>
          <cell r="AB168" t="e">
            <v>#NAME?</v>
          </cell>
          <cell r="AC168" t="e">
            <v>#NAME?</v>
          </cell>
          <cell r="AD168" t="e">
            <v>#NAME?</v>
          </cell>
          <cell r="AE168" t="e">
            <v>#NAME?</v>
          </cell>
          <cell r="AF168">
            <v>122.56</v>
          </cell>
          <cell r="AG168">
            <v>17.68</v>
          </cell>
          <cell r="AH168">
            <v>6.51</v>
          </cell>
          <cell r="AI168">
            <v>146.75</v>
          </cell>
          <cell r="AJ168" t="e">
            <v>#NAME?</v>
          </cell>
          <cell r="AK168" t="e">
            <v>#NAME?</v>
          </cell>
          <cell r="AL168" t="e">
            <v>#NAME?</v>
          </cell>
          <cell r="AM168" t="e">
            <v>#NAME?</v>
          </cell>
          <cell r="AN168" t="e">
            <v>#NAME?</v>
          </cell>
          <cell r="AO168" t="e">
            <v>#NAME?</v>
          </cell>
          <cell r="AP168" t="e">
            <v>#NAME?</v>
          </cell>
          <cell r="AQ168">
            <v>0</v>
          </cell>
          <cell r="AR168">
            <v>0</v>
          </cell>
          <cell r="AS168">
            <v>0</v>
          </cell>
          <cell r="AT168">
            <v>0</v>
          </cell>
        </row>
        <row r="169">
          <cell r="A169" t="str">
            <v>132KV DC Dumraon-Buxar TL Line</v>
          </cell>
          <cell r="B169">
            <v>64</v>
          </cell>
          <cell r="C169" t="str">
            <v>30/9</v>
          </cell>
          <cell r="D169" t="str">
            <v>DP+0</v>
          </cell>
          <cell r="E169" t="str">
            <v>WET</v>
          </cell>
          <cell r="F169" t="str">
            <v>Md Rajik</v>
          </cell>
          <cell r="G169">
            <v>43496</v>
          </cell>
          <cell r="H169">
            <v>43524</v>
          </cell>
          <cell r="I169" t="str">
            <v>YES</v>
          </cell>
          <cell r="J169">
            <v>43520</v>
          </cell>
          <cell r="K169">
            <v>0</v>
          </cell>
          <cell r="L169">
            <v>0</v>
          </cell>
          <cell r="M169">
            <v>0</v>
          </cell>
          <cell r="N169">
            <v>0</v>
          </cell>
          <cell r="O169">
            <v>0</v>
          </cell>
          <cell r="P169">
            <v>0</v>
          </cell>
          <cell r="Q169">
            <v>0</v>
          </cell>
          <cell r="R169" t="e">
            <v>#NAME?</v>
          </cell>
          <cell r="S169" t="e">
            <v>#NAME?</v>
          </cell>
          <cell r="T169">
            <v>0</v>
          </cell>
          <cell r="U169">
            <v>0</v>
          </cell>
          <cell r="V169" t="e">
            <v>#NAME?</v>
          </cell>
          <cell r="W169" t="e">
            <v>#NAME?</v>
          </cell>
          <cell r="X169" t="e">
            <v>#NAME?</v>
          </cell>
          <cell r="Y169" t="e">
            <v>#NAME?</v>
          </cell>
          <cell r="Z169" t="e">
            <v>#NAME?</v>
          </cell>
          <cell r="AA169" t="e">
            <v>#NAME?</v>
          </cell>
          <cell r="AB169" t="e">
            <v>#NAME?</v>
          </cell>
          <cell r="AC169" t="e">
            <v>#NAME?</v>
          </cell>
          <cell r="AD169" t="e">
            <v>#NAME?</v>
          </cell>
          <cell r="AE169" t="e">
            <v>#NAME?</v>
          </cell>
          <cell r="AF169">
            <v>122.56</v>
          </cell>
          <cell r="AG169">
            <v>17.68</v>
          </cell>
          <cell r="AH169">
            <v>6.51</v>
          </cell>
          <cell r="AI169">
            <v>146.75</v>
          </cell>
          <cell r="AJ169" t="e">
            <v>#NAME?</v>
          </cell>
          <cell r="AK169" t="e">
            <v>#NAME?</v>
          </cell>
          <cell r="AL169" t="e">
            <v>#NAME?</v>
          </cell>
          <cell r="AM169" t="e">
            <v>#NAME?</v>
          </cell>
          <cell r="AN169" t="e">
            <v>#NAME?</v>
          </cell>
          <cell r="AO169" t="e">
            <v>#NAME?</v>
          </cell>
          <cell r="AP169" t="e">
            <v>#NAME?</v>
          </cell>
          <cell r="AQ169">
            <v>0</v>
          </cell>
          <cell r="AR169">
            <v>0</v>
          </cell>
          <cell r="AS169">
            <v>0</v>
          </cell>
          <cell r="AT169">
            <v>0</v>
          </cell>
        </row>
        <row r="170">
          <cell r="A170" t="str">
            <v>132KV DC Dumraon-Dumraon TL Line</v>
          </cell>
          <cell r="B170">
            <v>23</v>
          </cell>
          <cell r="C170" t="str">
            <v>1/9</v>
          </cell>
          <cell r="D170" t="str">
            <v>DA+3</v>
          </cell>
          <cell r="E170" t="str">
            <v>WET</v>
          </cell>
          <cell r="F170" t="str">
            <v>Deepak Pandey</v>
          </cell>
          <cell r="G170">
            <v>43516</v>
          </cell>
          <cell r="H170">
            <v>43544</v>
          </cell>
          <cell r="I170">
            <v>43614</v>
          </cell>
          <cell r="J170">
            <v>43520</v>
          </cell>
          <cell r="K170">
            <v>0</v>
          </cell>
          <cell r="L170">
            <v>0</v>
          </cell>
          <cell r="M170">
            <v>0</v>
          </cell>
          <cell r="N170">
            <v>0</v>
          </cell>
          <cell r="O170">
            <v>0</v>
          </cell>
          <cell r="P170">
            <v>0</v>
          </cell>
          <cell r="Q170">
            <v>0</v>
          </cell>
          <cell r="R170" t="e">
            <v>#NAME?</v>
          </cell>
          <cell r="S170" t="e">
            <v>#NAME?</v>
          </cell>
          <cell r="T170">
            <v>0</v>
          </cell>
          <cell r="U170">
            <v>0</v>
          </cell>
          <cell r="V170" t="e">
            <v>#NAME?</v>
          </cell>
          <cell r="W170" t="e">
            <v>#NAME?</v>
          </cell>
          <cell r="X170" t="e">
            <v>#NAME?</v>
          </cell>
          <cell r="Y170" t="e">
            <v>#NAME?</v>
          </cell>
          <cell r="Z170" t="e">
            <v>#NAME?</v>
          </cell>
          <cell r="AA170" t="e">
            <v>#NAME?</v>
          </cell>
          <cell r="AB170" t="e">
            <v>#NAME?</v>
          </cell>
          <cell r="AC170" t="e">
            <v>#NAME?</v>
          </cell>
          <cell r="AD170" t="e">
            <v>#NAME?</v>
          </cell>
          <cell r="AE170" t="e">
            <v>#NAME?</v>
          </cell>
          <cell r="AF170">
            <v>171.56</v>
          </cell>
          <cell r="AG170">
            <v>36.64</v>
          </cell>
          <cell r="AH170">
            <v>7.56</v>
          </cell>
          <cell r="AI170">
            <v>215.76</v>
          </cell>
          <cell r="AJ170" t="e">
            <v>#NAME?</v>
          </cell>
          <cell r="AK170" t="e">
            <v>#NAME?</v>
          </cell>
          <cell r="AL170" t="e">
            <v>#NAME?</v>
          </cell>
          <cell r="AM170" t="e">
            <v>#NAME?</v>
          </cell>
          <cell r="AN170" t="e">
            <v>#NAME?</v>
          </cell>
          <cell r="AO170" t="e">
            <v>#NAME?</v>
          </cell>
          <cell r="AP170" t="e">
            <v>#NAME?</v>
          </cell>
          <cell r="AQ170">
            <v>0</v>
          </cell>
          <cell r="AR170">
            <v>0</v>
          </cell>
          <cell r="AS170">
            <v>0</v>
          </cell>
          <cell r="AT170">
            <v>0</v>
          </cell>
        </row>
        <row r="171">
          <cell r="A171" t="str">
            <v>132KV DC Gaya-Jehanabad TL Line</v>
          </cell>
          <cell r="B171">
            <v>83</v>
          </cell>
          <cell r="C171" t="str">
            <v>8/0</v>
          </cell>
          <cell r="D171" t="str">
            <v>DC+0</v>
          </cell>
          <cell r="E171" t="str">
            <v>WET</v>
          </cell>
          <cell r="F171" t="str">
            <v>Deepak Kumar</v>
          </cell>
          <cell r="G171">
            <v>43495</v>
          </cell>
          <cell r="H171">
            <v>43523</v>
          </cell>
          <cell r="I171">
            <v>43513</v>
          </cell>
          <cell r="J171" t="str">
            <v>YES</v>
          </cell>
          <cell r="K171">
            <v>0</v>
          </cell>
          <cell r="L171">
            <v>0</v>
          </cell>
          <cell r="M171">
            <v>0</v>
          </cell>
          <cell r="N171">
            <v>0</v>
          </cell>
          <cell r="O171">
            <v>0</v>
          </cell>
          <cell r="P171">
            <v>0</v>
          </cell>
          <cell r="Q171">
            <v>0</v>
          </cell>
          <cell r="R171" t="e">
            <v>#NAME?</v>
          </cell>
          <cell r="S171" t="e">
            <v>#NAME?</v>
          </cell>
          <cell r="T171">
            <v>0</v>
          </cell>
          <cell r="U171">
            <v>0</v>
          </cell>
          <cell r="V171" t="e">
            <v>#NAME?</v>
          </cell>
          <cell r="W171" t="e">
            <v>#NAME?</v>
          </cell>
          <cell r="X171" t="e">
            <v>#NAME?</v>
          </cell>
          <cell r="Y171" t="e">
            <v>#NAME?</v>
          </cell>
          <cell r="Z171" t="e">
            <v>#NAME?</v>
          </cell>
          <cell r="AA171" t="e">
            <v>#NAME?</v>
          </cell>
          <cell r="AB171" t="e">
            <v>#NAME?</v>
          </cell>
          <cell r="AC171" t="e">
            <v>#NAME?</v>
          </cell>
          <cell r="AD171" t="e">
            <v>#NAME?</v>
          </cell>
          <cell r="AE171" t="e">
            <v>#NAME?</v>
          </cell>
          <cell r="AF171">
            <v>259.52</v>
          </cell>
          <cell r="AG171">
            <v>54.08</v>
          </cell>
          <cell r="AH171">
            <v>8.26</v>
          </cell>
          <cell r="AI171">
            <v>321.85999999999996</v>
          </cell>
          <cell r="AJ171" t="e">
            <v>#NAME?</v>
          </cell>
          <cell r="AK171" t="e">
            <v>#NAME?</v>
          </cell>
          <cell r="AL171" t="e">
            <v>#NAME?</v>
          </cell>
          <cell r="AM171" t="e">
            <v>#NAME?</v>
          </cell>
          <cell r="AN171" t="e">
            <v>#NAME?</v>
          </cell>
          <cell r="AO171" t="e">
            <v>#NAME?</v>
          </cell>
          <cell r="AP171" t="e">
            <v>#NAME?</v>
          </cell>
          <cell r="AQ171">
            <v>0</v>
          </cell>
          <cell r="AR171">
            <v>0</v>
          </cell>
          <cell r="AS171">
            <v>0</v>
          </cell>
          <cell r="AT171">
            <v>0</v>
          </cell>
        </row>
        <row r="172">
          <cell r="A172" t="str">
            <v>132KV DC Gaya-Jehanabad TL Line</v>
          </cell>
          <cell r="B172">
            <v>84</v>
          </cell>
          <cell r="C172" t="str">
            <v>13/0</v>
          </cell>
          <cell r="D172" t="str">
            <v>DD+18</v>
          </cell>
          <cell r="E172" t="str">
            <v>WET</v>
          </cell>
          <cell r="F172" t="str">
            <v>Ms Builder</v>
          </cell>
          <cell r="G172">
            <v>43495</v>
          </cell>
          <cell r="H172">
            <v>43523</v>
          </cell>
          <cell r="I172" t="str">
            <v>16/03</v>
          </cell>
          <cell r="J172" t="str">
            <v>YES</v>
          </cell>
          <cell r="K172">
            <v>0</v>
          </cell>
          <cell r="L172">
            <v>0</v>
          </cell>
          <cell r="M172">
            <v>0</v>
          </cell>
          <cell r="N172">
            <v>0</v>
          </cell>
          <cell r="O172">
            <v>0</v>
          </cell>
          <cell r="P172">
            <v>0</v>
          </cell>
          <cell r="Q172">
            <v>0</v>
          </cell>
          <cell r="R172" t="e">
            <v>#NAME?</v>
          </cell>
          <cell r="S172" t="e">
            <v>#NAME?</v>
          </cell>
          <cell r="T172">
            <v>0</v>
          </cell>
          <cell r="U172">
            <v>0</v>
          </cell>
          <cell r="V172" t="e">
            <v>#NAME?</v>
          </cell>
          <cell r="W172" t="e">
            <v>#NAME?</v>
          </cell>
          <cell r="X172" t="e">
            <v>#NAME?</v>
          </cell>
          <cell r="Y172" t="e">
            <v>#NAME?</v>
          </cell>
          <cell r="Z172" t="e">
            <v>#NAME?</v>
          </cell>
          <cell r="AA172" t="e">
            <v>#NAME?</v>
          </cell>
          <cell r="AB172" t="e">
            <v>#NAME?</v>
          </cell>
          <cell r="AC172" t="e">
            <v>#NAME?</v>
          </cell>
          <cell r="AD172" t="e">
            <v>#NAME?</v>
          </cell>
          <cell r="AE172" t="e">
            <v>#NAME?</v>
          </cell>
          <cell r="AF172">
            <v>462.57</v>
          </cell>
          <cell r="AG172">
            <v>0</v>
          </cell>
          <cell r="AH172">
            <v>8.52</v>
          </cell>
          <cell r="AI172">
            <v>471.09</v>
          </cell>
          <cell r="AJ172" t="e">
            <v>#NAME?</v>
          </cell>
          <cell r="AK172" t="e">
            <v>#NAME?</v>
          </cell>
          <cell r="AL172" t="e">
            <v>#NAME?</v>
          </cell>
          <cell r="AM172" t="e">
            <v>#NAME?</v>
          </cell>
          <cell r="AN172" t="e">
            <v>#NAME?</v>
          </cell>
          <cell r="AO172" t="e">
            <v>#NAME?</v>
          </cell>
          <cell r="AP172" t="e">
            <v>#NAME?</v>
          </cell>
          <cell r="AQ172">
            <v>0</v>
          </cell>
          <cell r="AR172">
            <v>0</v>
          </cell>
          <cell r="AS172">
            <v>0</v>
          </cell>
          <cell r="AT172">
            <v>0</v>
          </cell>
        </row>
        <row r="173">
          <cell r="A173" t="str">
            <v>132KV DC Dumraon-Buxar TL Line</v>
          </cell>
          <cell r="B173">
            <v>65</v>
          </cell>
          <cell r="C173" t="str">
            <v>12/0</v>
          </cell>
          <cell r="D173" t="str">
            <v>DR+9</v>
          </cell>
          <cell r="E173" t="str">
            <v>WET</v>
          </cell>
          <cell r="F173" t="str">
            <v>Meera Engineering</v>
          </cell>
          <cell r="G173">
            <v>43496</v>
          </cell>
          <cell r="H173">
            <v>43524</v>
          </cell>
          <cell r="I173">
            <v>43540</v>
          </cell>
          <cell r="J173" t="str">
            <v>YES</v>
          </cell>
          <cell r="K173">
            <v>0</v>
          </cell>
          <cell r="L173">
            <v>0</v>
          </cell>
          <cell r="M173">
            <v>0</v>
          </cell>
          <cell r="N173">
            <v>0</v>
          </cell>
          <cell r="O173">
            <v>0</v>
          </cell>
          <cell r="P173">
            <v>0</v>
          </cell>
          <cell r="Q173">
            <v>0</v>
          </cell>
          <cell r="R173" t="e">
            <v>#NAME?</v>
          </cell>
          <cell r="S173" t="e">
            <v>#NAME?</v>
          </cell>
          <cell r="T173">
            <v>0</v>
          </cell>
          <cell r="U173">
            <v>0</v>
          </cell>
          <cell r="V173" t="e">
            <v>#NAME?</v>
          </cell>
          <cell r="W173" t="e">
            <v>#NAME?</v>
          </cell>
          <cell r="X173" t="e">
            <v>#NAME?</v>
          </cell>
          <cell r="Y173" t="e">
            <v>#NAME?</v>
          </cell>
          <cell r="Z173" t="e">
            <v>#NAME?</v>
          </cell>
          <cell r="AA173" t="e">
            <v>#NAME?</v>
          </cell>
          <cell r="AB173" t="e">
            <v>#NAME?</v>
          </cell>
          <cell r="AC173" t="e">
            <v>#NAME?</v>
          </cell>
          <cell r="AD173" t="e">
            <v>#NAME?</v>
          </cell>
          <cell r="AE173" t="e">
            <v>#NAME?</v>
          </cell>
          <cell r="AF173">
            <v>249.32</v>
          </cell>
          <cell r="AG173">
            <v>32.799999999999997</v>
          </cell>
          <cell r="AH173">
            <v>8</v>
          </cell>
          <cell r="AI173">
            <v>290.12</v>
          </cell>
          <cell r="AJ173" t="e">
            <v>#NAME?</v>
          </cell>
          <cell r="AK173" t="e">
            <v>#NAME?</v>
          </cell>
          <cell r="AL173" t="e">
            <v>#NAME?</v>
          </cell>
          <cell r="AM173" t="e">
            <v>#NAME?</v>
          </cell>
          <cell r="AN173" t="e">
            <v>#NAME?</v>
          </cell>
          <cell r="AO173" t="e">
            <v>#NAME?</v>
          </cell>
          <cell r="AP173" t="e">
            <v>#NAME?</v>
          </cell>
          <cell r="AQ173">
            <v>0</v>
          </cell>
          <cell r="AR173">
            <v>0</v>
          </cell>
          <cell r="AS173">
            <v>0</v>
          </cell>
          <cell r="AT173">
            <v>0</v>
          </cell>
        </row>
        <row r="174">
          <cell r="A174" t="str">
            <v>132KV DC Dumraon-Buxar TL Line</v>
          </cell>
          <cell r="B174">
            <v>62</v>
          </cell>
          <cell r="C174" t="str">
            <v>10/4</v>
          </cell>
          <cell r="D174" t="str">
            <v>DP+0</v>
          </cell>
          <cell r="E174" t="str">
            <v>WET</v>
          </cell>
          <cell r="F174" t="str">
            <v>Vaibahv Enterprizes</v>
          </cell>
          <cell r="G174">
            <v>43495</v>
          </cell>
          <cell r="H174">
            <v>43523</v>
          </cell>
          <cell r="I174">
            <v>43552</v>
          </cell>
          <cell r="J174" t="str">
            <v>YES</v>
          </cell>
          <cell r="K174">
            <v>0</v>
          </cell>
          <cell r="L174">
            <v>0</v>
          </cell>
          <cell r="M174">
            <v>0</v>
          </cell>
          <cell r="N174">
            <v>0</v>
          </cell>
          <cell r="O174">
            <v>0</v>
          </cell>
          <cell r="P174">
            <v>0</v>
          </cell>
          <cell r="Q174">
            <v>0</v>
          </cell>
          <cell r="R174" t="e">
            <v>#NAME?</v>
          </cell>
          <cell r="S174" t="e">
            <v>#NAME?</v>
          </cell>
          <cell r="T174">
            <v>0</v>
          </cell>
          <cell r="U174">
            <v>0</v>
          </cell>
          <cell r="V174" t="e">
            <v>#NAME?</v>
          </cell>
          <cell r="W174" t="e">
            <v>#NAME?</v>
          </cell>
          <cell r="X174" t="e">
            <v>#NAME?</v>
          </cell>
          <cell r="Y174" t="e">
            <v>#NAME?</v>
          </cell>
          <cell r="Z174" t="e">
            <v>#NAME?</v>
          </cell>
          <cell r="AA174" t="e">
            <v>#NAME?</v>
          </cell>
          <cell r="AB174" t="e">
            <v>#NAME?</v>
          </cell>
          <cell r="AC174" t="e">
            <v>#NAME?</v>
          </cell>
          <cell r="AD174" t="e">
            <v>#NAME?</v>
          </cell>
          <cell r="AE174" t="e">
            <v>#NAME?</v>
          </cell>
          <cell r="AF174">
            <v>122.56</v>
          </cell>
          <cell r="AG174">
            <v>17.68</v>
          </cell>
          <cell r="AH174">
            <v>6.51</v>
          </cell>
          <cell r="AI174">
            <v>146.75</v>
          </cell>
          <cell r="AJ174" t="e">
            <v>#NAME?</v>
          </cell>
          <cell r="AK174" t="e">
            <v>#NAME?</v>
          </cell>
          <cell r="AL174" t="e">
            <v>#NAME?</v>
          </cell>
          <cell r="AM174" t="e">
            <v>#NAME?</v>
          </cell>
          <cell r="AN174" t="e">
            <v>#NAME?</v>
          </cell>
          <cell r="AO174" t="e">
            <v>#NAME?</v>
          </cell>
          <cell r="AP174" t="e">
            <v>#NAME?</v>
          </cell>
          <cell r="AQ174">
            <v>0</v>
          </cell>
          <cell r="AR174">
            <v>0</v>
          </cell>
          <cell r="AS174">
            <v>0</v>
          </cell>
          <cell r="AT174">
            <v>0</v>
          </cell>
        </row>
        <row r="175">
          <cell r="A175" t="str">
            <v>132KV DC Naubatpur-Masaurhi TL Line</v>
          </cell>
          <cell r="B175">
            <v>29</v>
          </cell>
          <cell r="C175" t="str">
            <v>3/4</v>
          </cell>
          <cell r="D175" t="str">
            <v>DA+3</v>
          </cell>
          <cell r="E175" t="str">
            <v>WET</v>
          </cell>
          <cell r="F175" t="str">
            <v>Sunil Kumar</v>
          </cell>
          <cell r="G175">
            <v>43494</v>
          </cell>
          <cell r="H175">
            <v>43522</v>
          </cell>
          <cell r="I175">
            <v>43517</v>
          </cell>
          <cell r="J175" t="str">
            <v>YES</v>
          </cell>
          <cell r="K175">
            <v>0</v>
          </cell>
          <cell r="L175">
            <v>0</v>
          </cell>
          <cell r="M175">
            <v>0</v>
          </cell>
          <cell r="N175">
            <v>0</v>
          </cell>
          <cell r="O175">
            <v>0</v>
          </cell>
          <cell r="P175">
            <v>0</v>
          </cell>
          <cell r="Q175">
            <v>0</v>
          </cell>
          <cell r="R175" t="e">
            <v>#NAME?</v>
          </cell>
          <cell r="S175" t="e">
            <v>#NAME?</v>
          </cell>
          <cell r="T175">
            <v>0</v>
          </cell>
          <cell r="U175">
            <v>0</v>
          </cell>
          <cell r="V175" t="e">
            <v>#NAME?</v>
          </cell>
          <cell r="W175" t="e">
            <v>#NAME?</v>
          </cell>
          <cell r="X175" t="e">
            <v>#NAME?</v>
          </cell>
          <cell r="Y175" t="e">
            <v>#NAME?</v>
          </cell>
          <cell r="Z175" t="e">
            <v>#NAME?</v>
          </cell>
          <cell r="AA175" t="e">
            <v>#NAME?</v>
          </cell>
          <cell r="AB175" t="e">
            <v>#NAME?</v>
          </cell>
          <cell r="AC175" t="e">
            <v>#NAME?</v>
          </cell>
          <cell r="AD175" t="e">
            <v>#NAME?</v>
          </cell>
          <cell r="AE175" t="e">
            <v>#NAME?</v>
          </cell>
          <cell r="AF175">
            <v>171.56</v>
          </cell>
          <cell r="AG175">
            <v>36.64</v>
          </cell>
          <cell r="AH175">
            <v>7.56</v>
          </cell>
          <cell r="AI175">
            <v>215.76</v>
          </cell>
          <cell r="AJ175" t="e">
            <v>#NAME?</v>
          </cell>
          <cell r="AK175" t="e">
            <v>#NAME?</v>
          </cell>
          <cell r="AL175" t="e">
            <v>#NAME?</v>
          </cell>
          <cell r="AM175" t="e">
            <v>#NAME?</v>
          </cell>
          <cell r="AN175" t="e">
            <v>#NAME?</v>
          </cell>
          <cell r="AO175" t="e">
            <v>#NAME?</v>
          </cell>
          <cell r="AP175" t="e">
            <v>#NAME?</v>
          </cell>
          <cell r="AQ175">
            <v>0</v>
          </cell>
          <cell r="AR175">
            <v>0</v>
          </cell>
          <cell r="AS175">
            <v>0</v>
          </cell>
          <cell r="AT175">
            <v>0</v>
          </cell>
        </row>
        <row r="176">
          <cell r="A176" t="str">
            <v>132KV DC Naubatpur-Paliganj TL Line</v>
          </cell>
          <cell r="B176">
            <v>35</v>
          </cell>
          <cell r="C176" t="str">
            <v>2/0</v>
          </cell>
          <cell r="D176" t="str">
            <v>DC+0</v>
          </cell>
          <cell r="E176" t="str">
            <v>WET</v>
          </cell>
          <cell r="F176" t="str">
            <v>Lalan Mehta</v>
          </cell>
          <cell r="G176">
            <v>43494</v>
          </cell>
          <cell r="H176">
            <v>43522</v>
          </cell>
          <cell r="I176">
            <v>43513</v>
          </cell>
          <cell r="J176" t="str">
            <v>YES</v>
          </cell>
          <cell r="K176">
            <v>0</v>
          </cell>
          <cell r="L176">
            <v>0</v>
          </cell>
          <cell r="M176">
            <v>0</v>
          </cell>
          <cell r="N176">
            <v>0</v>
          </cell>
          <cell r="O176">
            <v>0</v>
          </cell>
          <cell r="P176">
            <v>0</v>
          </cell>
          <cell r="Q176">
            <v>0</v>
          </cell>
          <cell r="R176" t="e">
            <v>#NAME?</v>
          </cell>
          <cell r="S176" t="e">
            <v>#NAME?</v>
          </cell>
          <cell r="T176">
            <v>0</v>
          </cell>
          <cell r="U176">
            <v>0</v>
          </cell>
          <cell r="V176" t="e">
            <v>#NAME?</v>
          </cell>
          <cell r="W176" t="e">
            <v>#NAME?</v>
          </cell>
          <cell r="X176" t="e">
            <v>#NAME?</v>
          </cell>
          <cell r="Y176" t="e">
            <v>#NAME?</v>
          </cell>
          <cell r="Z176" t="e">
            <v>#NAME?</v>
          </cell>
          <cell r="AA176" t="e">
            <v>#NAME?</v>
          </cell>
          <cell r="AB176" t="e">
            <v>#NAME?</v>
          </cell>
          <cell r="AC176" t="e">
            <v>#NAME?</v>
          </cell>
          <cell r="AD176" t="e">
            <v>#NAME?</v>
          </cell>
          <cell r="AE176" t="e">
            <v>#NAME?</v>
          </cell>
          <cell r="AF176">
            <v>259.52</v>
          </cell>
          <cell r="AG176">
            <v>54.08</v>
          </cell>
          <cell r="AH176">
            <v>8.26</v>
          </cell>
          <cell r="AI176">
            <v>321.85999999999996</v>
          </cell>
          <cell r="AJ176" t="e">
            <v>#NAME?</v>
          </cell>
          <cell r="AK176" t="e">
            <v>#NAME?</v>
          </cell>
          <cell r="AL176" t="e">
            <v>#NAME?</v>
          </cell>
          <cell r="AM176" t="e">
            <v>#NAME?</v>
          </cell>
          <cell r="AN176" t="e">
            <v>#NAME?</v>
          </cell>
          <cell r="AO176" t="e">
            <v>#NAME?</v>
          </cell>
          <cell r="AP176" t="e">
            <v>#NAME?</v>
          </cell>
          <cell r="AQ176">
            <v>0</v>
          </cell>
          <cell r="AR176">
            <v>0</v>
          </cell>
          <cell r="AS176">
            <v>0</v>
          </cell>
          <cell r="AT176">
            <v>0</v>
          </cell>
        </row>
        <row r="177">
          <cell r="A177" t="str">
            <v>220KV DC Naubatpur-BhusaulaTL Line</v>
          </cell>
          <cell r="B177">
            <v>7</v>
          </cell>
          <cell r="C177" t="str">
            <v>12A/1</v>
          </cell>
          <cell r="D177" t="str">
            <v>DA+0</v>
          </cell>
          <cell r="E177" t="str">
            <v>WET</v>
          </cell>
          <cell r="F177" t="str">
            <v>Veena Construction</v>
          </cell>
          <cell r="G177">
            <v>43474</v>
          </cell>
          <cell r="H177">
            <v>43502</v>
          </cell>
          <cell r="I177" t="str">
            <v>ISSUE</v>
          </cell>
          <cell r="J177" t="str">
            <v>YES</v>
          </cell>
          <cell r="K177">
            <v>0</v>
          </cell>
          <cell r="L177">
            <v>0</v>
          </cell>
          <cell r="M177">
            <v>7</v>
          </cell>
          <cell r="N177">
            <v>0</v>
          </cell>
          <cell r="O177">
            <v>0</v>
          </cell>
          <cell r="P177">
            <v>0</v>
          </cell>
          <cell r="Q177">
            <v>0</v>
          </cell>
          <cell r="R177" t="e">
            <v>#NAME?</v>
          </cell>
          <cell r="S177" t="e">
            <v>#NAME?</v>
          </cell>
          <cell r="T177">
            <v>0</v>
          </cell>
          <cell r="U177">
            <v>0</v>
          </cell>
          <cell r="V177" t="e">
            <v>#NAME?</v>
          </cell>
          <cell r="W177" t="e">
            <v>#NAME?</v>
          </cell>
          <cell r="X177" t="e">
            <v>#NAME?</v>
          </cell>
          <cell r="Y177" t="e">
            <v>#NAME?</v>
          </cell>
          <cell r="Z177" t="e">
            <v>#NAME?</v>
          </cell>
          <cell r="AA177" t="e">
            <v>#NAME?</v>
          </cell>
          <cell r="AB177" t="e">
            <v>#NAME?</v>
          </cell>
          <cell r="AC177" t="e">
            <v>#NAME?</v>
          </cell>
          <cell r="AD177" t="e">
            <v>#NAME?</v>
          </cell>
          <cell r="AE177" t="e">
            <v>#NAME?</v>
          </cell>
          <cell r="AF177">
            <v>171.56</v>
          </cell>
          <cell r="AG177">
            <v>36.64</v>
          </cell>
          <cell r="AH177">
            <v>7.56</v>
          </cell>
          <cell r="AI177">
            <v>215.76</v>
          </cell>
          <cell r="AJ177" t="e">
            <v>#NAME?</v>
          </cell>
          <cell r="AK177" t="e">
            <v>#NAME?</v>
          </cell>
          <cell r="AL177" t="e">
            <v>#NAME?</v>
          </cell>
          <cell r="AM177" t="e">
            <v>#NAME?</v>
          </cell>
          <cell r="AN177" t="e">
            <v>#NAME?</v>
          </cell>
          <cell r="AO177" t="e">
            <v>#NAME?</v>
          </cell>
          <cell r="AP177" t="e">
            <v>#NAME?</v>
          </cell>
          <cell r="AQ177">
            <v>0</v>
          </cell>
          <cell r="AR177">
            <v>0</v>
          </cell>
          <cell r="AS177">
            <v>0</v>
          </cell>
          <cell r="AT177">
            <v>0</v>
          </cell>
        </row>
        <row r="178">
          <cell r="A178" t="str">
            <v>220KV DC Naubatpur-BhusaulaTL Line</v>
          </cell>
          <cell r="B178">
            <v>6</v>
          </cell>
          <cell r="C178" t="str">
            <v>11/4</v>
          </cell>
          <cell r="D178" t="str">
            <v>DA+3</v>
          </cell>
          <cell r="E178" t="str">
            <v>WET</v>
          </cell>
          <cell r="F178" t="str">
            <v>Veena Construction</v>
          </cell>
          <cell r="G178">
            <v>43470</v>
          </cell>
          <cell r="H178">
            <v>43498</v>
          </cell>
          <cell r="I178">
            <v>43540</v>
          </cell>
          <cell r="J178" t="str">
            <v>YES</v>
          </cell>
          <cell r="K178">
            <v>0</v>
          </cell>
          <cell r="L178">
            <v>0</v>
          </cell>
          <cell r="M178">
            <v>6</v>
          </cell>
          <cell r="N178">
            <v>0</v>
          </cell>
          <cell r="O178">
            <v>0</v>
          </cell>
          <cell r="P178">
            <v>0</v>
          </cell>
          <cell r="Q178">
            <v>0</v>
          </cell>
          <cell r="R178" t="e">
            <v>#NAME?</v>
          </cell>
          <cell r="S178" t="e">
            <v>#NAME?</v>
          </cell>
          <cell r="T178">
            <v>0</v>
          </cell>
          <cell r="U178">
            <v>0</v>
          </cell>
          <cell r="V178" t="e">
            <v>#NAME?</v>
          </cell>
          <cell r="W178" t="e">
            <v>#NAME?</v>
          </cell>
          <cell r="X178" t="e">
            <v>#NAME?</v>
          </cell>
          <cell r="Y178" t="e">
            <v>#NAME?</v>
          </cell>
          <cell r="Z178" t="e">
            <v>#NAME?</v>
          </cell>
          <cell r="AA178" t="e">
            <v>#NAME?</v>
          </cell>
          <cell r="AB178" t="e">
            <v>#NAME?</v>
          </cell>
          <cell r="AC178" t="e">
            <v>#NAME?</v>
          </cell>
          <cell r="AD178" t="e">
            <v>#NAME?</v>
          </cell>
          <cell r="AE178" t="e">
            <v>#NAME?</v>
          </cell>
          <cell r="AF178">
            <v>171.56</v>
          </cell>
          <cell r="AG178">
            <v>36.64</v>
          </cell>
          <cell r="AH178">
            <v>7.56</v>
          </cell>
          <cell r="AI178">
            <v>215.76</v>
          </cell>
          <cell r="AJ178" t="e">
            <v>#NAME?</v>
          </cell>
          <cell r="AK178" t="e">
            <v>#NAME?</v>
          </cell>
          <cell r="AL178" t="e">
            <v>#NAME?</v>
          </cell>
          <cell r="AM178" t="e">
            <v>#NAME?</v>
          </cell>
          <cell r="AN178" t="e">
            <v>#NAME?</v>
          </cell>
          <cell r="AO178" t="e">
            <v>#NAME?</v>
          </cell>
          <cell r="AP178" t="e">
            <v>#NAME?</v>
          </cell>
          <cell r="AQ178">
            <v>0</v>
          </cell>
          <cell r="AR178">
            <v>0</v>
          </cell>
          <cell r="AS178">
            <v>0</v>
          </cell>
          <cell r="AT178">
            <v>0</v>
          </cell>
        </row>
        <row r="179">
          <cell r="A179" t="str">
            <v>132KV DC Naubatpur-Masaurhi TL Line</v>
          </cell>
          <cell r="B179">
            <v>28</v>
          </cell>
          <cell r="C179" t="str">
            <v>3/3</v>
          </cell>
          <cell r="D179" t="str">
            <v>DA+0</v>
          </cell>
          <cell r="E179" t="str">
            <v>WET</v>
          </cell>
          <cell r="F179" t="str">
            <v>Sunil Kumar</v>
          </cell>
          <cell r="G179">
            <v>43492</v>
          </cell>
          <cell r="H179">
            <v>43520</v>
          </cell>
          <cell r="I179" t="str">
            <v>yes</v>
          </cell>
          <cell r="J179" t="str">
            <v>YES</v>
          </cell>
          <cell r="K179">
            <v>0</v>
          </cell>
          <cell r="L179">
            <v>0</v>
          </cell>
          <cell r="M179">
            <v>0</v>
          </cell>
          <cell r="N179">
            <v>0</v>
          </cell>
          <cell r="O179">
            <v>0</v>
          </cell>
          <cell r="P179">
            <v>0</v>
          </cell>
          <cell r="Q179">
            <v>0</v>
          </cell>
          <cell r="R179" t="e">
            <v>#NAME?</v>
          </cell>
          <cell r="S179" t="e">
            <v>#NAME?</v>
          </cell>
          <cell r="T179">
            <v>0</v>
          </cell>
          <cell r="U179">
            <v>0</v>
          </cell>
          <cell r="V179" t="e">
            <v>#NAME?</v>
          </cell>
          <cell r="W179" t="e">
            <v>#NAME?</v>
          </cell>
          <cell r="X179" t="e">
            <v>#NAME?</v>
          </cell>
          <cell r="Y179" t="e">
            <v>#NAME?</v>
          </cell>
          <cell r="Z179" t="e">
            <v>#NAME?</v>
          </cell>
          <cell r="AA179" t="e">
            <v>#NAME?</v>
          </cell>
          <cell r="AB179" t="e">
            <v>#NAME?</v>
          </cell>
          <cell r="AC179" t="e">
            <v>#NAME?</v>
          </cell>
          <cell r="AD179" t="e">
            <v>#NAME?</v>
          </cell>
          <cell r="AE179" t="e">
            <v>#NAME?</v>
          </cell>
          <cell r="AF179">
            <v>171.56</v>
          </cell>
          <cell r="AG179">
            <v>36.64</v>
          </cell>
          <cell r="AH179">
            <v>7.56</v>
          </cell>
          <cell r="AI179">
            <v>215.76</v>
          </cell>
          <cell r="AJ179" t="e">
            <v>#NAME?</v>
          </cell>
          <cell r="AK179" t="e">
            <v>#NAME?</v>
          </cell>
          <cell r="AL179" t="e">
            <v>#NAME?</v>
          </cell>
          <cell r="AM179" t="e">
            <v>#NAME?</v>
          </cell>
          <cell r="AN179" t="e">
            <v>#NAME?</v>
          </cell>
          <cell r="AO179" t="e">
            <v>#NAME?</v>
          </cell>
          <cell r="AP179" t="e">
            <v>#NAME?</v>
          </cell>
          <cell r="AQ179">
            <v>0</v>
          </cell>
          <cell r="AR179">
            <v>0</v>
          </cell>
          <cell r="AS179">
            <v>0</v>
          </cell>
          <cell r="AT179">
            <v>0</v>
          </cell>
        </row>
        <row r="180">
          <cell r="A180" t="str">
            <v>132KV DC Dumraon-Buxar TL Line</v>
          </cell>
          <cell r="B180">
            <v>63</v>
          </cell>
          <cell r="C180" t="str">
            <v>30/8</v>
          </cell>
          <cell r="D180" t="str">
            <v>DP+0</v>
          </cell>
          <cell r="E180" t="str">
            <v>WET</v>
          </cell>
          <cell r="F180" t="str">
            <v>Md Rajik</v>
          </cell>
          <cell r="G180">
            <v>43495</v>
          </cell>
          <cell r="H180">
            <v>43523</v>
          </cell>
          <cell r="I180" t="str">
            <v>YES</v>
          </cell>
          <cell r="J180">
            <v>43520</v>
          </cell>
          <cell r="K180">
            <v>0</v>
          </cell>
          <cell r="L180">
            <v>0</v>
          </cell>
          <cell r="M180">
            <v>0</v>
          </cell>
          <cell r="N180">
            <v>0</v>
          </cell>
          <cell r="O180">
            <v>0</v>
          </cell>
          <cell r="P180">
            <v>0</v>
          </cell>
          <cell r="Q180">
            <v>0</v>
          </cell>
          <cell r="R180" t="e">
            <v>#NAME?</v>
          </cell>
          <cell r="S180" t="e">
            <v>#NAME?</v>
          </cell>
          <cell r="T180">
            <v>0</v>
          </cell>
          <cell r="U180">
            <v>0</v>
          </cell>
          <cell r="V180" t="e">
            <v>#NAME?</v>
          </cell>
          <cell r="W180" t="e">
            <v>#NAME?</v>
          </cell>
          <cell r="X180" t="e">
            <v>#NAME?</v>
          </cell>
          <cell r="Y180" t="e">
            <v>#NAME?</v>
          </cell>
          <cell r="Z180" t="e">
            <v>#NAME?</v>
          </cell>
          <cell r="AA180" t="e">
            <v>#NAME?</v>
          </cell>
          <cell r="AB180" t="e">
            <v>#NAME?</v>
          </cell>
          <cell r="AC180" t="e">
            <v>#NAME?</v>
          </cell>
          <cell r="AD180" t="e">
            <v>#NAME?</v>
          </cell>
          <cell r="AE180" t="e">
            <v>#NAME?</v>
          </cell>
          <cell r="AF180">
            <v>122.56</v>
          </cell>
          <cell r="AG180">
            <v>17.68</v>
          </cell>
          <cell r="AH180">
            <v>6.51</v>
          </cell>
          <cell r="AI180">
            <v>146.75</v>
          </cell>
          <cell r="AJ180" t="e">
            <v>#NAME?</v>
          </cell>
          <cell r="AK180" t="e">
            <v>#NAME?</v>
          </cell>
          <cell r="AL180" t="e">
            <v>#NAME?</v>
          </cell>
          <cell r="AM180" t="e">
            <v>#NAME?</v>
          </cell>
          <cell r="AN180" t="e">
            <v>#NAME?</v>
          </cell>
          <cell r="AO180" t="e">
            <v>#NAME?</v>
          </cell>
          <cell r="AP180" t="e">
            <v>#NAME?</v>
          </cell>
          <cell r="AQ180">
            <v>0</v>
          </cell>
          <cell r="AR180">
            <v>0</v>
          </cell>
          <cell r="AS180">
            <v>0</v>
          </cell>
          <cell r="AT180">
            <v>0</v>
          </cell>
        </row>
        <row r="181">
          <cell r="A181" t="str">
            <v>132KV DC Dumraon-Buxar TL Line</v>
          </cell>
          <cell r="B181">
            <v>60</v>
          </cell>
          <cell r="C181" t="str">
            <v>28/6</v>
          </cell>
          <cell r="D181" t="str">
            <v>DP+0</v>
          </cell>
          <cell r="E181" t="str">
            <v>WET</v>
          </cell>
          <cell r="F181" t="str">
            <v>Meera Engineering</v>
          </cell>
          <cell r="G181">
            <v>43492</v>
          </cell>
          <cell r="H181">
            <v>43520</v>
          </cell>
          <cell r="I181">
            <v>43552</v>
          </cell>
          <cell r="J181" t="str">
            <v>yES</v>
          </cell>
          <cell r="K181">
            <v>0</v>
          </cell>
          <cell r="L181">
            <v>0</v>
          </cell>
          <cell r="M181">
            <v>0</v>
          </cell>
          <cell r="N181">
            <v>0</v>
          </cell>
          <cell r="O181">
            <v>0</v>
          </cell>
          <cell r="P181">
            <v>0</v>
          </cell>
          <cell r="Q181">
            <v>0</v>
          </cell>
          <cell r="R181" t="e">
            <v>#NAME?</v>
          </cell>
          <cell r="S181" t="e">
            <v>#NAME?</v>
          </cell>
          <cell r="T181">
            <v>0</v>
          </cell>
          <cell r="U181">
            <v>0</v>
          </cell>
          <cell r="V181" t="e">
            <v>#NAME?</v>
          </cell>
          <cell r="W181" t="e">
            <v>#NAME?</v>
          </cell>
          <cell r="X181" t="e">
            <v>#NAME?</v>
          </cell>
          <cell r="Y181" t="e">
            <v>#NAME?</v>
          </cell>
          <cell r="Z181" t="e">
            <v>#NAME?</v>
          </cell>
          <cell r="AA181" t="e">
            <v>#NAME?</v>
          </cell>
          <cell r="AB181" t="e">
            <v>#NAME?</v>
          </cell>
          <cell r="AC181" t="e">
            <v>#NAME?</v>
          </cell>
          <cell r="AD181" t="e">
            <v>#NAME?</v>
          </cell>
          <cell r="AE181" t="e">
            <v>#NAME?</v>
          </cell>
          <cell r="AF181">
            <v>122.56</v>
          </cell>
          <cell r="AG181">
            <v>17.68</v>
          </cell>
          <cell r="AH181">
            <v>6.51</v>
          </cell>
          <cell r="AI181">
            <v>146.75</v>
          </cell>
          <cell r="AJ181" t="e">
            <v>#NAME?</v>
          </cell>
          <cell r="AK181" t="e">
            <v>#NAME?</v>
          </cell>
          <cell r="AL181" t="e">
            <v>#NAME?</v>
          </cell>
          <cell r="AM181" t="e">
            <v>#NAME?</v>
          </cell>
          <cell r="AN181" t="e">
            <v>#NAME?</v>
          </cell>
          <cell r="AO181" t="e">
            <v>#NAME?</v>
          </cell>
          <cell r="AP181" t="e">
            <v>#NAME?</v>
          </cell>
          <cell r="AQ181">
            <v>0</v>
          </cell>
          <cell r="AR181">
            <v>0</v>
          </cell>
          <cell r="AS181">
            <v>0</v>
          </cell>
          <cell r="AT181">
            <v>0</v>
          </cell>
        </row>
        <row r="182">
          <cell r="A182" t="str">
            <v>132KV DC Naubatpur-Paliganj TL Line</v>
          </cell>
          <cell r="B182">
            <v>34</v>
          </cell>
          <cell r="C182" t="str">
            <v>2/1</v>
          </cell>
          <cell r="D182" t="str">
            <v>DA+0</v>
          </cell>
          <cell r="E182" t="str">
            <v>WET</v>
          </cell>
          <cell r="F182" t="str">
            <v>Lalan Mehta</v>
          </cell>
          <cell r="G182">
            <v>43491</v>
          </cell>
          <cell r="H182">
            <v>43519</v>
          </cell>
          <cell r="I182">
            <v>43513</v>
          </cell>
          <cell r="J182" t="str">
            <v>YES</v>
          </cell>
          <cell r="K182">
            <v>0</v>
          </cell>
          <cell r="L182">
            <v>0</v>
          </cell>
          <cell r="M182">
            <v>0</v>
          </cell>
          <cell r="N182">
            <v>0</v>
          </cell>
          <cell r="O182">
            <v>0</v>
          </cell>
          <cell r="P182">
            <v>0</v>
          </cell>
          <cell r="Q182">
            <v>0</v>
          </cell>
          <cell r="R182" t="e">
            <v>#NAME?</v>
          </cell>
          <cell r="S182" t="e">
            <v>#NAME?</v>
          </cell>
          <cell r="T182">
            <v>0</v>
          </cell>
          <cell r="U182">
            <v>0</v>
          </cell>
          <cell r="V182" t="e">
            <v>#NAME?</v>
          </cell>
          <cell r="W182" t="e">
            <v>#NAME?</v>
          </cell>
          <cell r="X182" t="e">
            <v>#NAME?</v>
          </cell>
          <cell r="Y182" t="e">
            <v>#NAME?</v>
          </cell>
          <cell r="Z182" t="e">
            <v>#NAME?</v>
          </cell>
          <cell r="AA182" t="e">
            <v>#NAME?</v>
          </cell>
          <cell r="AB182" t="e">
            <v>#NAME?</v>
          </cell>
          <cell r="AC182" t="e">
            <v>#NAME?</v>
          </cell>
          <cell r="AD182" t="e">
            <v>#NAME?</v>
          </cell>
          <cell r="AE182" t="e">
            <v>#NAME?</v>
          </cell>
          <cell r="AF182">
            <v>171.56</v>
          </cell>
          <cell r="AG182">
            <v>36.64</v>
          </cell>
          <cell r="AH182">
            <v>7.56</v>
          </cell>
          <cell r="AI182">
            <v>215.76</v>
          </cell>
          <cell r="AJ182" t="e">
            <v>#NAME?</v>
          </cell>
          <cell r="AK182" t="e">
            <v>#NAME?</v>
          </cell>
          <cell r="AL182" t="e">
            <v>#NAME?</v>
          </cell>
          <cell r="AM182" t="e">
            <v>#NAME?</v>
          </cell>
          <cell r="AN182" t="e">
            <v>#NAME?</v>
          </cell>
          <cell r="AO182" t="e">
            <v>#NAME?</v>
          </cell>
          <cell r="AP182" t="e">
            <v>#NAME?</v>
          </cell>
          <cell r="AQ182">
            <v>0</v>
          </cell>
          <cell r="AR182">
            <v>0</v>
          </cell>
          <cell r="AS182">
            <v>0</v>
          </cell>
          <cell r="AT182">
            <v>0</v>
          </cell>
        </row>
        <row r="183">
          <cell r="A183" t="str">
            <v>132KV DC Naubatpur-Masaurhi TL Line</v>
          </cell>
          <cell r="B183">
            <v>27</v>
          </cell>
          <cell r="C183" t="str">
            <v>3/1</v>
          </cell>
          <cell r="D183" t="str">
            <v>DA+0</v>
          </cell>
          <cell r="E183" t="str">
            <v>WET</v>
          </cell>
          <cell r="F183" t="str">
            <v>Sunil Kumar</v>
          </cell>
          <cell r="G183">
            <v>43490</v>
          </cell>
          <cell r="H183">
            <v>43518</v>
          </cell>
          <cell r="I183" t="str">
            <v>yes</v>
          </cell>
          <cell r="J183" t="str">
            <v>YES</v>
          </cell>
          <cell r="K183">
            <v>0</v>
          </cell>
          <cell r="L183">
            <v>0</v>
          </cell>
          <cell r="M183">
            <v>0</v>
          </cell>
          <cell r="N183">
            <v>0</v>
          </cell>
          <cell r="O183">
            <v>0</v>
          </cell>
          <cell r="P183">
            <v>0</v>
          </cell>
          <cell r="Q183">
            <v>0</v>
          </cell>
          <cell r="R183" t="e">
            <v>#NAME?</v>
          </cell>
          <cell r="S183" t="e">
            <v>#NAME?</v>
          </cell>
          <cell r="T183">
            <v>0</v>
          </cell>
          <cell r="U183">
            <v>0</v>
          </cell>
          <cell r="V183" t="e">
            <v>#NAME?</v>
          </cell>
          <cell r="W183" t="e">
            <v>#NAME?</v>
          </cell>
          <cell r="X183" t="e">
            <v>#NAME?</v>
          </cell>
          <cell r="Y183" t="e">
            <v>#NAME?</v>
          </cell>
          <cell r="Z183" t="e">
            <v>#NAME?</v>
          </cell>
          <cell r="AA183" t="e">
            <v>#NAME?</v>
          </cell>
          <cell r="AB183" t="e">
            <v>#NAME?</v>
          </cell>
          <cell r="AC183" t="e">
            <v>#NAME?</v>
          </cell>
          <cell r="AD183" t="e">
            <v>#NAME?</v>
          </cell>
          <cell r="AE183" t="e">
            <v>#NAME?</v>
          </cell>
          <cell r="AF183">
            <v>171.56</v>
          </cell>
          <cell r="AG183">
            <v>36.64</v>
          </cell>
          <cell r="AH183">
            <v>7.56</v>
          </cell>
          <cell r="AI183">
            <v>215.76</v>
          </cell>
          <cell r="AJ183" t="e">
            <v>#NAME?</v>
          </cell>
          <cell r="AK183" t="e">
            <v>#NAME?</v>
          </cell>
          <cell r="AL183" t="e">
            <v>#NAME?</v>
          </cell>
          <cell r="AM183" t="e">
            <v>#NAME?</v>
          </cell>
          <cell r="AN183" t="e">
            <v>#NAME?</v>
          </cell>
          <cell r="AO183" t="e">
            <v>#NAME?</v>
          </cell>
          <cell r="AP183" t="e">
            <v>#NAME?</v>
          </cell>
          <cell r="AQ183">
            <v>0</v>
          </cell>
          <cell r="AR183">
            <v>0</v>
          </cell>
          <cell r="AS183">
            <v>0</v>
          </cell>
          <cell r="AT183">
            <v>0</v>
          </cell>
        </row>
        <row r="184">
          <cell r="A184" t="str">
            <v>132KV DC Naubatpur-Paliganj TL Line</v>
          </cell>
          <cell r="B184">
            <v>32</v>
          </cell>
          <cell r="C184" t="str">
            <v>2/2</v>
          </cell>
          <cell r="D184" t="str">
            <v>DA+0</v>
          </cell>
          <cell r="E184" t="str">
            <v>WET</v>
          </cell>
          <cell r="F184" t="str">
            <v>Lalan Mehta</v>
          </cell>
          <cell r="G184">
            <v>43489</v>
          </cell>
          <cell r="H184">
            <v>43517</v>
          </cell>
          <cell r="I184">
            <v>43513</v>
          </cell>
          <cell r="J184" t="str">
            <v>YES</v>
          </cell>
          <cell r="K184">
            <v>0</v>
          </cell>
          <cell r="L184">
            <v>0</v>
          </cell>
          <cell r="M184">
            <v>0</v>
          </cell>
          <cell r="N184">
            <v>0</v>
          </cell>
          <cell r="O184">
            <v>0</v>
          </cell>
          <cell r="P184">
            <v>0</v>
          </cell>
          <cell r="Q184">
            <v>0</v>
          </cell>
          <cell r="R184" t="e">
            <v>#NAME?</v>
          </cell>
          <cell r="S184" t="e">
            <v>#NAME?</v>
          </cell>
          <cell r="T184">
            <v>0</v>
          </cell>
          <cell r="U184">
            <v>0</v>
          </cell>
          <cell r="V184" t="e">
            <v>#NAME?</v>
          </cell>
          <cell r="W184" t="e">
            <v>#NAME?</v>
          </cell>
          <cell r="X184" t="e">
            <v>#NAME?</v>
          </cell>
          <cell r="Y184" t="e">
            <v>#NAME?</v>
          </cell>
          <cell r="Z184" t="e">
            <v>#NAME?</v>
          </cell>
          <cell r="AA184" t="e">
            <v>#NAME?</v>
          </cell>
          <cell r="AB184" t="e">
            <v>#NAME?</v>
          </cell>
          <cell r="AC184" t="e">
            <v>#NAME?</v>
          </cell>
          <cell r="AD184" t="e">
            <v>#NAME?</v>
          </cell>
          <cell r="AE184" t="e">
            <v>#NAME?</v>
          </cell>
          <cell r="AF184">
            <v>171.56</v>
          </cell>
          <cell r="AG184">
            <v>36.64</v>
          </cell>
          <cell r="AH184">
            <v>7.56</v>
          </cell>
          <cell r="AI184">
            <v>215.76</v>
          </cell>
          <cell r="AJ184" t="e">
            <v>#NAME?</v>
          </cell>
          <cell r="AK184" t="e">
            <v>#NAME?</v>
          </cell>
          <cell r="AL184" t="e">
            <v>#NAME?</v>
          </cell>
          <cell r="AM184" t="e">
            <v>#NAME?</v>
          </cell>
          <cell r="AN184" t="e">
            <v>#NAME?</v>
          </cell>
          <cell r="AO184" t="e">
            <v>#NAME?</v>
          </cell>
          <cell r="AP184" t="e">
            <v>#NAME?</v>
          </cell>
          <cell r="AQ184">
            <v>0</v>
          </cell>
          <cell r="AR184">
            <v>0</v>
          </cell>
          <cell r="AS184">
            <v>0</v>
          </cell>
          <cell r="AT184">
            <v>0</v>
          </cell>
        </row>
        <row r="185">
          <cell r="A185" t="str">
            <v>132KV DC Naubatpur-Paliganj TL Line</v>
          </cell>
          <cell r="B185">
            <v>33</v>
          </cell>
          <cell r="C185" t="str">
            <v>8/0</v>
          </cell>
          <cell r="D185" t="str">
            <v>DC+3</v>
          </cell>
          <cell r="E185" t="str">
            <v>WET</v>
          </cell>
          <cell r="F185" t="str">
            <v>Mahesh Prasad Singh</v>
          </cell>
          <cell r="G185">
            <v>43489</v>
          </cell>
          <cell r="H185">
            <v>43517</v>
          </cell>
          <cell r="I185">
            <v>43513</v>
          </cell>
          <cell r="J185" t="str">
            <v>YES</v>
          </cell>
          <cell r="K185">
            <v>0</v>
          </cell>
          <cell r="L185">
            <v>0</v>
          </cell>
          <cell r="M185">
            <v>0</v>
          </cell>
          <cell r="N185">
            <v>0</v>
          </cell>
          <cell r="O185">
            <v>0</v>
          </cell>
          <cell r="P185">
            <v>0</v>
          </cell>
          <cell r="Q185">
            <v>0</v>
          </cell>
          <cell r="R185" t="e">
            <v>#NAME?</v>
          </cell>
          <cell r="S185" t="e">
            <v>#NAME?</v>
          </cell>
          <cell r="T185">
            <v>0</v>
          </cell>
          <cell r="U185">
            <v>0</v>
          </cell>
          <cell r="V185" t="e">
            <v>#NAME?</v>
          </cell>
          <cell r="W185" t="e">
            <v>#NAME?</v>
          </cell>
          <cell r="X185" t="e">
            <v>#NAME?</v>
          </cell>
          <cell r="Y185" t="e">
            <v>#NAME?</v>
          </cell>
          <cell r="Z185" t="e">
            <v>#NAME?</v>
          </cell>
          <cell r="AA185" t="e">
            <v>#NAME?</v>
          </cell>
          <cell r="AB185" t="e">
            <v>#NAME?</v>
          </cell>
          <cell r="AC185" t="e">
            <v>#NAME?</v>
          </cell>
          <cell r="AD185" t="e">
            <v>#NAME?</v>
          </cell>
          <cell r="AE185" t="e">
            <v>#NAME?</v>
          </cell>
          <cell r="AF185">
            <v>259.52</v>
          </cell>
          <cell r="AG185">
            <v>54.08</v>
          </cell>
          <cell r="AH185">
            <v>8.26</v>
          </cell>
          <cell r="AI185">
            <v>321.85999999999996</v>
          </cell>
          <cell r="AJ185" t="e">
            <v>#NAME?</v>
          </cell>
          <cell r="AK185" t="e">
            <v>#NAME?</v>
          </cell>
          <cell r="AL185" t="e">
            <v>#NAME?</v>
          </cell>
          <cell r="AM185" t="e">
            <v>#NAME?</v>
          </cell>
          <cell r="AN185" t="e">
            <v>#NAME?</v>
          </cell>
          <cell r="AO185" t="e">
            <v>#NAME?</v>
          </cell>
          <cell r="AP185" t="e">
            <v>#NAME?</v>
          </cell>
          <cell r="AQ185">
            <v>0</v>
          </cell>
          <cell r="AR185">
            <v>0</v>
          </cell>
          <cell r="AS185">
            <v>25.713999999999999</v>
          </cell>
          <cell r="AT185">
            <v>37.143000000000001</v>
          </cell>
        </row>
        <row r="186">
          <cell r="A186" t="str">
            <v>132KV DC Dumraon-Buxar TL Line</v>
          </cell>
          <cell r="B186">
            <v>61</v>
          </cell>
          <cell r="C186" t="str">
            <v>30/10</v>
          </cell>
          <cell r="D186" t="str">
            <v>DP+3</v>
          </cell>
          <cell r="E186" t="str">
            <v>WET</v>
          </cell>
          <cell r="F186" t="str">
            <v>Md Rajik</v>
          </cell>
          <cell r="G186">
            <v>43492</v>
          </cell>
          <cell r="H186">
            <v>43520</v>
          </cell>
          <cell r="I186" t="str">
            <v>YES</v>
          </cell>
          <cell r="J186">
            <v>43520</v>
          </cell>
          <cell r="K186">
            <v>0</v>
          </cell>
          <cell r="L186">
            <v>0</v>
          </cell>
          <cell r="M186">
            <v>0</v>
          </cell>
          <cell r="N186">
            <v>0</v>
          </cell>
          <cell r="O186">
            <v>0</v>
          </cell>
          <cell r="P186">
            <v>0</v>
          </cell>
          <cell r="Q186">
            <v>0</v>
          </cell>
          <cell r="R186" t="e">
            <v>#NAME?</v>
          </cell>
          <cell r="S186" t="e">
            <v>#NAME?</v>
          </cell>
          <cell r="T186">
            <v>0</v>
          </cell>
          <cell r="U186">
            <v>0</v>
          </cell>
          <cell r="V186" t="e">
            <v>#NAME?</v>
          </cell>
          <cell r="W186" t="e">
            <v>#NAME?</v>
          </cell>
          <cell r="X186" t="e">
            <v>#NAME?</v>
          </cell>
          <cell r="Y186" t="e">
            <v>#NAME?</v>
          </cell>
          <cell r="Z186" t="e">
            <v>#NAME?</v>
          </cell>
          <cell r="AA186" t="e">
            <v>#NAME?</v>
          </cell>
          <cell r="AB186" t="e">
            <v>#NAME?</v>
          </cell>
          <cell r="AC186" t="e">
            <v>#NAME?</v>
          </cell>
          <cell r="AD186" t="e">
            <v>#NAME?</v>
          </cell>
          <cell r="AE186" t="e">
            <v>#NAME?</v>
          </cell>
          <cell r="AF186">
            <v>122.56</v>
          </cell>
          <cell r="AG186">
            <v>17.68</v>
          </cell>
          <cell r="AH186">
            <v>6.51</v>
          </cell>
          <cell r="AI186">
            <v>146.75</v>
          </cell>
          <cell r="AJ186" t="e">
            <v>#NAME?</v>
          </cell>
          <cell r="AK186" t="e">
            <v>#NAME?</v>
          </cell>
          <cell r="AL186" t="e">
            <v>#NAME?</v>
          </cell>
          <cell r="AM186" t="e">
            <v>#NAME?</v>
          </cell>
          <cell r="AN186" t="e">
            <v>#NAME?</v>
          </cell>
          <cell r="AO186" t="e">
            <v>#NAME?</v>
          </cell>
          <cell r="AP186" t="e">
            <v>#NAME?</v>
          </cell>
          <cell r="AQ186">
            <v>0</v>
          </cell>
          <cell r="AR186">
            <v>0</v>
          </cell>
          <cell r="AS186">
            <v>0</v>
          </cell>
          <cell r="AT186">
            <v>0</v>
          </cell>
        </row>
        <row r="187">
          <cell r="A187" t="str">
            <v>132KV DC Dumraon-Buxar TL Line</v>
          </cell>
          <cell r="B187">
            <v>58</v>
          </cell>
          <cell r="C187" t="str">
            <v>30/6</v>
          </cell>
          <cell r="D187" t="str">
            <v>DP+0</v>
          </cell>
          <cell r="E187" t="str">
            <v>wet</v>
          </cell>
          <cell r="F187" t="str">
            <v>Vaibahv Enterprizes</v>
          </cell>
          <cell r="G187">
            <v>43489</v>
          </cell>
          <cell r="H187">
            <v>43517</v>
          </cell>
          <cell r="I187" t="str">
            <v>28//03</v>
          </cell>
          <cell r="J187" t="str">
            <v>yes</v>
          </cell>
          <cell r="K187">
            <v>0</v>
          </cell>
          <cell r="L187">
            <v>0</v>
          </cell>
          <cell r="M187">
            <v>0</v>
          </cell>
          <cell r="N187">
            <v>0</v>
          </cell>
          <cell r="O187">
            <v>0</v>
          </cell>
          <cell r="P187">
            <v>0</v>
          </cell>
          <cell r="Q187">
            <v>0</v>
          </cell>
          <cell r="R187" t="e">
            <v>#NAME?</v>
          </cell>
          <cell r="S187" t="e">
            <v>#NAME?</v>
          </cell>
          <cell r="T187">
            <v>0</v>
          </cell>
          <cell r="U187">
            <v>0</v>
          </cell>
          <cell r="V187" t="e">
            <v>#NAME?</v>
          </cell>
          <cell r="W187" t="e">
            <v>#NAME?</v>
          </cell>
          <cell r="X187" t="e">
            <v>#NAME?</v>
          </cell>
          <cell r="Y187" t="e">
            <v>#NAME?</v>
          </cell>
          <cell r="Z187" t="e">
            <v>#NAME?</v>
          </cell>
          <cell r="AA187" t="e">
            <v>#NAME?</v>
          </cell>
          <cell r="AB187" t="e">
            <v>#NAME?</v>
          </cell>
          <cell r="AC187" t="e">
            <v>#NAME?</v>
          </cell>
          <cell r="AD187" t="e">
            <v>#NAME?</v>
          </cell>
          <cell r="AE187" t="e">
            <v>#NAME?</v>
          </cell>
          <cell r="AF187">
            <v>122.56</v>
          </cell>
          <cell r="AG187">
            <v>17.68</v>
          </cell>
          <cell r="AH187">
            <v>6.51</v>
          </cell>
          <cell r="AI187">
            <v>146.75</v>
          </cell>
          <cell r="AJ187" t="e">
            <v>#NAME?</v>
          </cell>
          <cell r="AK187" t="e">
            <v>#NAME?</v>
          </cell>
          <cell r="AL187" t="e">
            <v>#NAME?</v>
          </cell>
          <cell r="AM187" t="e">
            <v>#NAME?</v>
          </cell>
          <cell r="AN187" t="e">
            <v>#NAME?</v>
          </cell>
          <cell r="AO187" t="e">
            <v>#NAME?</v>
          </cell>
          <cell r="AP187" t="e">
            <v>#NAME?</v>
          </cell>
          <cell r="AQ187">
            <v>0</v>
          </cell>
          <cell r="AR187">
            <v>0</v>
          </cell>
          <cell r="AS187">
            <v>0</v>
          </cell>
          <cell r="AT187">
            <v>0</v>
          </cell>
        </row>
        <row r="188">
          <cell r="A188" t="str">
            <v>220KV DC Naubatpur-BhusaulaTL Line</v>
          </cell>
          <cell r="B188">
            <v>5</v>
          </cell>
          <cell r="C188" t="str">
            <v>11/5</v>
          </cell>
          <cell r="D188" t="str">
            <v>DA+0</v>
          </cell>
          <cell r="E188" t="str">
            <v>WET</v>
          </cell>
          <cell r="F188" t="str">
            <v>Veena Construction</v>
          </cell>
          <cell r="G188">
            <v>43467</v>
          </cell>
          <cell r="H188">
            <v>43495</v>
          </cell>
          <cell r="I188">
            <v>43540</v>
          </cell>
          <cell r="J188" t="str">
            <v>YES</v>
          </cell>
          <cell r="K188" t="str">
            <v>YES</v>
          </cell>
          <cell r="L188">
            <v>0</v>
          </cell>
          <cell r="M188">
            <v>5</v>
          </cell>
          <cell r="N188">
            <v>0</v>
          </cell>
          <cell r="O188">
            <v>0</v>
          </cell>
          <cell r="P188">
            <v>0</v>
          </cell>
          <cell r="Q188">
            <v>0</v>
          </cell>
          <cell r="R188" t="e">
            <v>#NAME?</v>
          </cell>
          <cell r="S188" t="e">
            <v>#NAME?</v>
          </cell>
          <cell r="T188">
            <v>0</v>
          </cell>
          <cell r="U188">
            <v>0</v>
          </cell>
          <cell r="V188" t="e">
            <v>#NAME?</v>
          </cell>
          <cell r="W188" t="e">
            <v>#NAME?</v>
          </cell>
          <cell r="X188" t="e">
            <v>#NAME?</v>
          </cell>
          <cell r="Y188" t="e">
            <v>#NAME?</v>
          </cell>
          <cell r="Z188" t="e">
            <v>#NAME?</v>
          </cell>
          <cell r="AA188" t="e">
            <v>#NAME?</v>
          </cell>
          <cell r="AB188" t="e">
            <v>#NAME?</v>
          </cell>
          <cell r="AC188" t="e">
            <v>#NAME?</v>
          </cell>
          <cell r="AD188" t="e">
            <v>#NAME?</v>
          </cell>
          <cell r="AE188" t="e">
            <v>#NAME?</v>
          </cell>
          <cell r="AF188">
            <v>171.56</v>
          </cell>
          <cell r="AG188">
            <v>36.64</v>
          </cell>
          <cell r="AH188">
            <v>7.56</v>
          </cell>
          <cell r="AI188">
            <v>215.76</v>
          </cell>
          <cell r="AJ188" t="e">
            <v>#NAME?</v>
          </cell>
          <cell r="AK188" t="e">
            <v>#NAME?</v>
          </cell>
          <cell r="AL188" t="e">
            <v>#NAME?</v>
          </cell>
          <cell r="AM188" t="e">
            <v>#NAME?</v>
          </cell>
          <cell r="AN188" t="e">
            <v>#NAME?</v>
          </cell>
          <cell r="AO188" t="e">
            <v>#NAME?</v>
          </cell>
          <cell r="AP188" t="e">
            <v>#NAME?</v>
          </cell>
          <cell r="AQ188">
            <v>0</v>
          </cell>
          <cell r="AR188">
            <v>0</v>
          </cell>
          <cell r="AS188">
            <v>0</v>
          </cell>
          <cell r="AT188">
            <v>0</v>
          </cell>
        </row>
        <row r="189">
          <cell r="A189" t="str">
            <v>132KV DC Naubatpur-Masaurhi TL Line</v>
          </cell>
          <cell r="B189">
            <v>26</v>
          </cell>
          <cell r="C189" t="str">
            <v>3/2</v>
          </cell>
          <cell r="D189" t="str">
            <v>DA+6</v>
          </cell>
          <cell r="E189" t="str">
            <v>WET</v>
          </cell>
          <cell r="F189" t="str">
            <v>Sunil Kumar</v>
          </cell>
          <cell r="G189">
            <v>43488</v>
          </cell>
          <cell r="H189">
            <v>43516</v>
          </cell>
          <cell r="I189" t="str">
            <v>yes</v>
          </cell>
          <cell r="J189" t="str">
            <v>YES</v>
          </cell>
          <cell r="K189">
            <v>0</v>
          </cell>
          <cell r="L189">
            <v>0</v>
          </cell>
          <cell r="M189">
            <v>0</v>
          </cell>
          <cell r="N189">
            <v>0</v>
          </cell>
          <cell r="O189">
            <v>0</v>
          </cell>
          <cell r="P189">
            <v>0</v>
          </cell>
          <cell r="Q189">
            <v>0</v>
          </cell>
          <cell r="R189" t="e">
            <v>#NAME?</v>
          </cell>
          <cell r="S189" t="e">
            <v>#NAME?</v>
          </cell>
          <cell r="T189">
            <v>0</v>
          </cell>
          <cell r="U189">
            <v>0</v>
          </cell>
          <cell r="V189" t="e">
            <v>#NAME?</v>
          </cell>
          <cell r="W189" t="e">
            <v>#NAME?</v>
          </cell>
          <cell r="X189" t="e">
            <v>#NAME?</v>
          </cell>
          <cell r="Y189" t="e">
            <v>#NAME?</v>
          </cell>
          <cell r="Z189" t="e">
            <v>#NAME?</v>
          </cell>
          <cell r="AA189" t="e">
            <v>#NAME?</v>
          </cell>
          <cell r="AB189" t="e">
            <v>#NAME?</v>
          </cell>
          <cell r="AC189" t="e">
            <v>#NAME?</v>
          </cell>
          <cell r="AD189" t="e">
            <v>#NAME?</v>
          </cell>
          <cell r="AE189" t="e">
            <v>#NAME?</v>
          </cell>
          <cell r="AF189">
            <v>171.56</v>
          </cell>
          <cell r="AG189">
            <v>36.64</v>
          </cell>
          <cell r="AH189">
            <v>7.56</v>
          </cell>
          <cell r="AI189">
            <v>215.76</v>
          </cell>
          <cell r="AJ189" t="e">
            <v>#NAME?</v>
          </cell>
          <cell r="AK189" t="e">
            <v>#NAME?</v>
          </cell>
          <cell r="AL189" t="e">
            <v>#NAME?</v>
          </cell>
          <cell r="AM189" t="e">
            <v>#NAME?</v>
          </cell>
          <cell r="AN189" t="e">
            <v>#NAME?</v>
          </cell>
          <cell r="AO189" t="e">
            <v>#NAME?</v>
          </cell>
          <cell r="AP189" t="e">
            <v>#NAME?</v>
          </cell>
          <cell r="AQ189">
            <v>0</v>
          </cell>
          <cell r="AR189">
            <v>0</v>
          </cell>
          <cell r="AS189">
            <v>0</v>
          </cell>
          <cell r="AT189">
            <v>0</v>
          </cell>
        </row>
        <row r="190">
          <cell r="A190" t="str">
            <v>132KV DC Naubatpur-Paliganj TL Line</v>
          </cell>
          <cell r="B190">
            <v>31</v>
          </cell>
          <cell r="C190" t="str">
            <v>8/1</v>
          </cell>
          <cell r="D190" t="str">
            <v>DA+0</v>
          </cell>
          <cell r="E190" t="str">
            <v>WET</v>
          </cell>
          <cell r="F190" t="str">
            <v>Mahesh Prasad Singh</v>
          </cell>
          <cell r="G190">
            <v>43488</v>
          </cell>
          <cell r="H190">
            <v>43516</v>
          </cell>
          <cell r="I190">
            <v>43513</v>
          </cell>
          <cell r="J190" t="str">
            <v>YES</v>
          </cell>
          <cell r="K190">
            <v>0</v>
          </cell>
          <cell r="L190">
            <v>0</v>
          </cell>
          <cell r="M190">
            <v>0</v>
          </cell>
          <cell r="N190">
            <v>0</v>
          </cell>
          <cell r="O190">
            <v>0</v>
          </cell>
          <cell r="P190">
            <v>0</v>
          </cell>
          <cell r="Q190">
            <v>0</v>
          </cell>
          <cell r="R190" t="e">
            <v>#NAME?</v>
          </cell>
          <cell r="S190" t="e">
            <v>#NAME?</v>
          </cell>
          <cell r="T190">
            <v>0</v>
          </cell>
          <cell r="U190">
            <v>0</v>
          </cell>
          <cell r="V190" t="e">
            <v>#NAME?</v>
          </cell>
          <cell r="W190" t="e">
            <v>#NAME?</v>
          </cell>
          <cell r="X190" t="e">
            <v>#NAME?</v>
          </cell>
          <cell r="Y190" t="e">
            <v>#NAME?</v>
          </cell>
          <cell r="Z190" t="e">
            <v>#NAME?</v>
          </cell>
          <cell r="AA190" t="e">
            <v>#NAME?</v>
          </cell>
          <cell r="AB190" t="e">
            <v>#NAME?</v>
          </cell>
          <cell r="AC190" t="e">
            <v>#NAME?</v>
          </cell>
          <cell r="AD190" t="e">
            <v>#NAME?</v>
          </cell>
          <cell r="AE190" t="e">
            <v>#NAME?</v>
          </cell>
          <cell r="AF190">
            <v>171.56</v>
          </cell>
          <cell r="AG190">
            <v>36.64</v>
          </cell>
          <cell r="AH190">
            <v>7.56</v>
          </cell>
          <cell r="AI190">
            <v>215.76</v>
          </cell>
          <cell r="AJ190" t="e">
            <v>#NAME?</v>
          </cell>
          <cell r="AK190" t="e">
            <v>#NAME?</v>
          </cell>
          <cell r="AL190" t="e">
            <v>#NAME?</v>
          </cell>
          <cell r="AM190" t="e">
            <v>#NAME?</v>
          </cell>
          <cell r="AN190" t="e">
            <v>#NAME?</v>
          </cell>
          <cell r="AO190" t="e">
            <v>#NAME?</v>
          </cell>
          <cell r="AP190" t="e">
            <v>#NAME?</v>
          </cell>
          <cell r="AQ190">
            <v>0</v>
          </cell>
          <cell r="AR190">
            <v>0</v>
          </cell>
          <cell r="AS190">
            <v>0</v>
          </cell>
          <cell r="AT190">
            <v>0</v>
          </cell>
        </row>
        <row r="191">
          <cell r="A191" t="str">
            <v>132KV DC Dumraon-Buxar TL Line</v>
          </cell>
          <cell r="B191">
            <v>59</v>
          </cell>
          <cell r="C191" t="str">
            <v>31/2</v>
          </cell>
          <cell r="D191" t="str">
            <v>DP+3</v>
          </cell>
          <cell r="E191" t="str">
            <v>WET</v>
          </cell>
          <cell r="F191" t="str">
            <v>Md Rajik</v>
          </cell>
          <cell r="G191">
            <v>43489</v>
          </cell>
          <cell r="H191">
            <v>43517</v>
          </cell>
          <cell r="I191" t="str">
            <v>YES</v>
          </cell>
          <cell r="J191">
            <v>43520</v>
          </cell>
          <cell r="K191">
            <v>0</v>
          </cell>
          <cell r="L191">
            <v>0</v>
          </cell>
          <cell r="M191">
            <v>0</v>
          </cell>
          <cell r="N191">
            <v>0</v>
          </cell>
          <cell r="O191">
            <v>0</v>
          </cell>
          <cell r="P191">
            <v>0</v>
          </cell>
          <cell r="Q191">
            <v>0</v>
          </cell>
          <cell r="R191" t="e">
            <v>#NAME?</v>
          </cell>
          <cell r="S191" t="e">
            <v>#NAME?</v>
          </cell>
          <cell r="T191">
            <v>0</v>
          </cell>
          <cell r="U191">
            <v>0</v>
          </cell>
          <cell r="V191" t="e">
            <v>#NAME?</v>
          </cell>
          <cell r="W191" t="e">
            <v>#NAME?</v>
          </cell>
          <cell r="X191" t="e">
            <v>#NAME?</v>
          </cell>
          <cell r="Y191" t="e">
            <v>#NAME?</v>
          </cell>
          <cell r="Z191" t="e">
            <v>#NAME?</v>
          </cell>
          <cell r="AA191" t="e">
            <v>#NAME?</v>
          </cell>
          <cell r="AB191" t="e">
            <v>#NAME?</v>
          </cell>
          <cell r="AC191" t="e">
            <v>#NAME?</v>
          </cell>
          <cell r="AD191" t="e">
            <v>#NAME?</v>
          </cell>
          <cell r="AE191" t="e">
            <v>#NAME?</v>
          </cell>
          <cell r="AF191">
            <v>122.56</v>
          </cell>
          <cell r="AG191">
            <v>17.68</v>
          </cell>
          <cell r="AH191">
            <v>6.51</v>
          </cell>
          <cell r="AI191">
            <v>146.75</v>
          </cell>
          <cell r="AJ191" t="e">
            <v>#NAME?</v>
          </cell>
          <cell r="AK191" t="e">
            <v>#NAME?</v>
          </cell>
          <cell r="AL191" t="e">
            <v>#NAME?</v>
          </cell>
          <cell r="AM191" t="e">
            <v>#NAME?</v>
          </cell>
          <cell r="AN191" t="e">
            <v>#NAME?</v>
          </cell>
          <cell r="AO191" t="e">
            <v>#NAME?</v>
          </cell>
          <cell r="AP191" t="e">
            <v>#NAME?</v>
          </cell>
          <cell r="AQ191">
            <v>0</v>
          </cell>
          <cell r="AR191">
            <v>0</v>
          </cell>
          <cell r="AS191">
            <v>0</v>
          </cell>
          <cell r="AT191">
            <v>0</v>
          </cell>
        </row>
        <row r="192">
          <cell r="A192" t="str">
            <v>132KV DC Naubatpur-Paliganj TL Line</v>
          </cell>
          <cell r="B192">
            <v>30</v>
          </cell>
          <cell r="C192" t="str">
            <v>2/3</v>
          </cell>
          <cell r="D192" t="str">
            <v>DA+0</v>
          </cell>
          <cell r="E192" t="str">
            <v>WET</v>
          </cell>
          <cell r="F192" t="str">
            <v>Lalan Mehta</v>
          </cell>
          <cell r="G192">
            <v>43487</v>
          </cell>
          <cell r="H192">
            <v>43515</v>
          </cell>
          <cell r="I192">
            <v>43513</v>
          </cell>
          <cell r="J192" t="str">
            <v>YES</v>
          </cell>
          <cell r="K192">
            <v>0</v>
          </cell>
          <cell r="L192">
            <v>0</v>
          </cell>
          <cell r="M192">
            <v>0</v>
          </cell>
          <cell r="N192">
            <v>0</v>
          </cell>
          <cell r="O192">
            <v>0</v>
          </cell>
          <cell r="P192">
            <v>0</v>
          </cell>
          <cell r="Q192">
            <v>0</v>
          </cell>
          <cell r="R192" t="e">
            <v>#NAME?</v>
          </cell>
          <cell r="S192" t="e">
            <v>#NAME?</v>
          </cell>
          <cell r="T192">
            <v>0</v>
          </cell>
          <cell r="U192">
            <v>0</v>
          </cell>
          <cell r="V192" t="e">
            <v>#NAME?</v>
          </cell>
          <cell r="W192" t="e">
            <v>#NAME?</v>
          </cell>
          <cell r="X192" t="e">
            <v>#NAME?</v>
          </cell>
          <cell r="Y192" t="e">
            <v>#NAME?</v>
          </cell>
          <cell r="Z192" t="e">
            <v>#NAME?</v>
          </cell>
          <cell r="AA192" t="e">
            <v>#NAME?</v>
          </cell>
          <cell r="AB192" t="e">
            <v>#NAME?</v>
          </cell>
          <cell r="AC192" t="e">
            <v>#NAME?</v>
          </cell>
          <cell r="AD192" t="e">
            <v>#NAME?</v>
          </cell>
          <cell r="AE192" t="e">
            <v>#NAME?</v>
          </cell>
          <cell r="AF192">
            <v>171.56</v>
          </cell>
          <cell r="AG192">
            <v>36.64</v>
          </cell>
          <cell r="AH192">
            <v>7.56</v>
          </cell>
          <cell r="AI192">
            <v>215.76</v>
          </cell>
          <cell r="AJ192" t="e">
            <v>#NAME?</v>
          </cell>
          <cell r="AK192" t="e">
            <v>#NAME?</v>
          </cell>
          <cell r="AL192" t="e">
            <v>#NAME?</v>
          </cell>
          <cell r="AM192" t="e">
            <v>#NAME?</v>
          </cell>
          <cell r="AN192" t="e">
            <v>#NAME?</v>
          </cell>
          <cell r="AO192" t="e">
            <v>#NAME?</v>
          </cell>
          <cell r="AP192" t="e">
            <v>#NAME?</v>
          </cell>
          <cell r="AQ192">
            <v>0</v>
          </cell>
          <cell r="AR192">
            <v>0</v>
          </cell>
          <cell r="AS192">
            <v>0</v>
          </cell>
          <cell r="AT192">
            <v>0</v>
          </cell>
        </row>
        <row r="193">
          <cell r="A193" t="str">
            <v>132KV DC Dumraon-Buxar TL Line</v>
          </cell>
          <cell r="B193">
            <v>57</v>
          </cell>
          <cell r="C193" t="str">
            <v>4/0</v>
          </cell>
          <cell r="D193" t="str">
            <v>DS+0</v>
          </cell>
          <cell r="E193" t="str">
            <v>WET</v>
          </cell>
          <cell r="F193" t="str">
            <v>Bhagwati Construction</v>
          </cell>
          <cell r="G193">
            <v>43488</v>
          </cell>
          <cell r="H193">
            <v>43516</v>
          </cell>
          <cell r="I193" t="str">
            <v>yes</v>
          </cell>
          <cell r="J193" t="str">
            <v>YES</v>
          </cell>
          <cell r="K193" t="str">
            <v>YES</v>
          </cell>
          <cell r="L193">
            <v>0</v>
          </cell>
          <cell r="M193">
            <v>57</v>
          </cell>
          <cell r="N193">
            <v>0</v>
          </cell>
          <cell r="O193">
            <v>0</v>
          </cell>
          <cell r="P193">
            <v>0</v>
          </cell>
          <cell r="Q193">
            <v>0</v>
          </cell>
          <cell r="R193" t="e">
            <v>#NAME?</v>
          </cell>
          <cell r="S193" t="e">
            <v>#NAME?</v>
          </cell>
          <cell r="T193">
            <v>0</v>
          </cell>
          <cell r="U193">
            <v>0</v>
          </cell>
          <cell r="V193" t="e">
            <v>#NAME?</v>
          </cell>
          <cell r="W193" t="e">
            <v>#NAME?</v>
          </cell>
          <cell r="X193" t="e">
            <v>#NAME?</v>
          </cell>
          <cell r="Y193" t="e">
            <v>#NAME?</v>
          </cell>
          <cell r="Z193" t="e">
            <v>#NAME?</v>
          </cell>
          <cell r="AA193" t="e">
            <v>#NAME?</v>
          </cell>
          <cell r="AB193" t="e">
            <v>#NAME?</v>
          </cell>
          <cell r="AC193" t="e">
            <v>#NAME?</v>
          </cell>
          <cell r="AD193" t="e">
            <v>#NAME?</v>
          </cell>
          <cell r="AE193" t="e">
            <v>#NAME?</v>
          </cell>
          <cell r="AF193">
            <v>301.24</v>
          </cell>
          <cell r="AG193">
            <v>49.2</v>
          </cell>
          <cell r="AH193">
            <v>10.3</v>
          </cell>
          <cell r="AI193">
            <v>360.74</v>
          </cell>
          <cell r="AJ193" t="e">
            <v>#NAME?</v>
          </cell>
          <cell r="AK193" t="e">
            <v>#NAME?</v>
          </cell>
          <cell r="AL193" t="e">
            <v>#NAME?</v>
          </cell>
          <cell r="AM193" t="e">
            <v>#NAME?</v>
          </cell>
          <cell r="AN193" t="e">
            <v>#NAME?</v>
          </cell>
          <cell r="AO193" t="e">
            <v>#NAME?</v>
          </cell>
          <cell r="AP193" t="e">
            <v>#NAME?</v>
          </cell>
          <cell r="AQ193">
            <v>0</v>
          </cell>
          <cell r="AR193">
            <v>0</v>
          </cell>
          <cell r="AS193">
            <v>0</v>
          </cell>
          <cell r="AT193">
            <v>0</v>
          </cell>
        </row>
        <row r="194">
          <cell r="A194" t="str">
            <v>132KV DC Naubatpur-Masaurhi TL Line</v>
          </cell>
          <cell r="B194">
            <v>40</v>
          </cell>
          <cell r="C194" t="str">
            <v>7/1</v>
          </cell>
          <cell r="D194" t="str">
            <v>gantry</v>
          </cell>
          <cell r="E194" t="str">
            <v>WET</v>
          </cell>
          <cell r="F194" t="str">
            <v>Lalan Mehta</v>
          </cell>
          <cell r="G194">
            <v>43583</v>
          </cell>
          <cell r="H194">
            <v>43611</v>
          </cell>
          <cell r="I194">
            <v>0</v>
          </cell>
          <cell r="J194" t="str">
            <v>yes</v>
          </cell>
          <cell r="K194">
            <v>0</v>
          </cell>
          <cell r="L194">
            <v>0</v>
          </cell>
          <cell r="M194">
            <v>0</v>
          </cell>
          <cell r="N194">
            <v>0</v>
          </cell>
          <cell r="O194">
            <v>0</v>
          </cell>
          <cell r="P194">
            <v>0</v>
          </cell>
          <cell r="Q194">
            <v>0</v>
          </cell>
          <cell r="R194" t="e">
            <v>#NAME?</v>
          </cell>
          <cell r="S194" t="e">
            <v>#NAME?</v>
          </cell>
          <cell r="T194">
            <v>0</v>
          </cell>
          <cell r="U194">
            <v>0</v>
          </cell>
          <cell r="V194" t="e">
            <v>#NAME?</v>
          </cell>
          <cell r="W194" t="e">
            <v>#NAME?</v>
          </cell>
          <cell r="X194" t="e">
            <v>#NAME?</v>
          </cell>
          <cell r="Y194" t="e">
            <v>#NAME?</v>
          </cell>
          <cell r="Z194" t="e">
            <v>#NAME?</v>
          </cell>
          <cell r="AA194" t="e">
            <v>#NAME?</v>
          </cell>
          <cell r="AB194" t="e">
            <v>#NAME?</v>
          </cell>
          <cell r="AC194" t="e">
            <v>#NAME?</v>
          </cell>
          <cell r="AD194" t="e">
            <v>#NAME?</v>
          </cell>
          <cell r="AE194" t="e">
            <v>#NAME?</v>
          </cell>
          <cell r="AF194">
            <v>527.76</v>
          </cell>
          <cell r="AG194">
            <v>165.26999999999998</v>
          </cell>
          <cell r="AH194">
            <v>21.450000000000003</v>
          </cell>
          <cell r="AI194">
            <v>714.48</v>
          </cell>
          <cell r="AJ194" t="e">
            <v>#NAME?</v>
          </cell>
          <cell r="AK194" t="e">
            <v>#NAME?</v>
          </cell>
          <cell r="AL194" t="e">
            <v>#NAME?</v>
          </cell>
          <cell r="AM194" t="e">
            <v>#NAME?</v>
          </cell>
          <cell r="AN194" t="e">
            <v>#NAME?</v>
          </cell>
          <cell r="AO194" t="e">
            <v>#NAME?</v>
          </cell>
          <cell r="AP194" t="e">
            <v>#NAME?</v>
          </cell>
          <cell r="AQ194">
            <v>0</v>
          </cell>
          <cell r="AR194">
            <v>0</v>
          </cell>
          <cell r="AS194">
            <v>0</v>
          </cell>
          <cell r="AT194">
            <v>0</v>
          </cell>
        </row>
        <row r="195">
          <cell r="A195" t="str">
            <v>132KV DC Gaya-Jehanabad TL Line</v>
          </cell>
          <cell r="B195">
            <v>82</v>
          </cell>
          <cell r="C195" t="str">
            <v>22/4</v>
          </cell>
          <cell r="D195" t="str">
            <v>DA+0</v>
          </cell>
          <cell r="E195" t="str">
            <v>WET</v>
          </cell>
          <cell r="F195" t="str">
            <v>M S Builder</v>
          </cell>
          <cell r="G195">
            <v>43486</v>
          </cell>
          <cell r="H195">
            <v>43514</v>
          </cell>
          <cell r="I195" t="str">
            <v>16/03</v>
          </cell>
          <cell r="J195" t="str">
            <v>YES</v>
          </cell>
          <cell r="K195">
            <v>0</v>
          </cell>
          <cell r="L195">
            <v>0</v>
          </cell>
          <cell r="M195">
            <v>0</v>
          </cell>
          <cell r="N195">
            <v>0</v>
          </cell>
          <cell r="O195">
            <v>0</v>
          </cell>
          <cell r="P195">
            <v>0</v>
          </cell>
          <cell r="Q195">
            <v>0</v>
          </cell>
          <cell r="R195" t="e">
            <v>#NAME?</v>
          </cell>
          <cell r="S195" t="e">
            <v>#NAME?</v>
          </cell>
          <cell r="T195">
            <v>0</v>
          </cell>
          <cell r="U195">
            <v>0</v>
          </cell>
          <cell r="V195" t="e">
            <v>#NAME?</v>
          </cell>
          <cell r="W195" t="e">
            <v>#NAME?</v>
          </cell>
          <cell r="X195" t="e">
            <v>#NAME?</v>
          </cell>
          <cell r="Y195" t="e">
            <v>#NAME?</v>
          </cell>
          <cell r="Z195" t="e">
            <v>#NAME?</v>
          </cell>
          <cell r="AA195" t="e">
            <v>#NAME?</v>
          </cell>
          <cell r="AB195" t="e">
            <v>#NAME?</v>
          </cell>
          <cell r="AC195" t="e">
            <v>#NAME?</v>
          </cell>
          <cell r="AD195" t="e">
            <v>#NAME?</v>
          </cell>
          <cell r="AE195" t="e">
            <v>#NAME?</v>
          </cell>
          <cell r="AF195">
            <v>171.56</v>
          </cell>
          <cell r="AG195">
            <v>36.64</v>
          </cell>
          <cell r="AH195">
            <v>7.56</v>
          </cell>
          <cell r="AI195">
            <v>215.76</v>
          </cell>
          <cell r="AJ195" t="e">
            <v>#NAME?</v>
          </cell>
          <cell r="AK195" t="e">
            <v>#NAME?</v>
          </cell>
          <cell r="AL195" t="e">
            <v>#NAME?</v>
          </cell>
          <cell r="AM195" t="e">
            <v>#NAME?</v>
          </cell>
          <cell r="AN195" t="e">
            <v>#NAME?</v>
          </cell>
          <cell r="AO195" t="e">
            <v>#NAME?</v>
          </cell>
          <cell r="AP195" t="e">
            <v>#NAME?</v>
          </cell>
          <cell r="AQ195">
            <v>0</v>
          </cell>
          <cell r="AR195">
            <v>0</v>
          </cell>
          <cell r="AS195">
            <v>0</v>
          </cell>
          <cell r="AT195">
            <v>0</v>
          </cell>
        </row>
        <row r="196">
          <cell r="A196" t="str">
            <v>132KV DC Dumraon-Buxar TL Line</v>
          </cell>
          <cell r="B196">
            <v>56</v>
          </cell>
          <cell r="C196" t="str">
            <v>28/4</v>
          </cell>
          <cell r="D196" t="str">
            <v>DP+0</v>
          </cell>
          <cell r="E196" t="str">
            <v>WET</v>
          </cell>
          <cell r="F196" t="str">
            <v>Meera Engineering</v>
          </cell>
          <cell r="G196">
            <v>43487</v>
          </cell>
          <cell r="H196">
            <v>43515</v>
          </cell>
          <cell r="I196">
            <v>43552</v>
          </cell>
          <cell r="J196" t="str">
            <v>YES</v>
          </cell>
          <cell r="K196" t="str">
            <v>YES</v>
          </cell>
          <cell r="L196">
            <v>6</v>
          </cell>
          <cell r="M196">
            <v>56</v>
          </cell>
          <cell r="N196">
            <v>0</v>
          </cell>
          <cell r="O196">
            <v>0</v>
          </cell>
          <cell r="P196">
            <v>0</v>
          </cell>
          <cell r="Q196">
            <v>0</v>
          </cell>
          <cell r="R196" t="e">
            <v>#NAME?</v>
          </cell>
          <cell r="S196" t="e">
            <v>#NAME?</v>
          </cell>
          <cell r="T196">
            <v>0</v>
          </cell>
          <cell r="U196">
            <v>0</v>
          </cell>
          <cell r="V196" t="e">
            <v>#NAME?</v>
          </cell>
          <cell r="W196" t="e">
            <v>#NAME?</v>
          </cell>
          <cell r="X196" t="e">
            <v>#NAME?</v>
          </cell>
          <cell r="Y196" t="e">
            <v>#NAME?</v>
          </cell>
          <cell r="Z196" t="e">
            <v>#NAME?</v>
          </cell>
          <cell r="AA196" t="e">
            <v>#NAME?</v>
          </cell>
          <cell r="AB196" t="e">
            <v>#NAME?</v>
          </cell>
          <cell r="AC196" t="e">
            <v>#NAME?</v>
          </cell>
          <cell r="AD196" t="e">
            <v>#NAME?</v>
          </cell>
          <cell r="AE196" t="e">
            <v>#NAME?</v>
          </cell>
          <cell r="AF196">
            <v>122.56</v>
          </cell>
          <cell r="AG196">
            <v>17.68</v>
          </cell>
          <cell r="AH196">
            <v>6.51</v>
          </cell>
          <cell r="AI196">
            <v>146.75</v>
          </cell>
          <cell r="AJ196" t="e">
            <v>#NAME?</v>
          </cell>
          <cell r="AK196" t="e">
            <v>#NAME?</v>
          </cell>
          <cell r="AL196" t="e">
            <v>#NAME?</v>
          </cell>
          <cell r="AM196" t="e">
            <v>#NAME?</v>
          </cell>
          <cell r="AN196" t="e">
            <v>#NAME?</v>
          </cell>
          <cell r="AO196" t="e">
            <v>#NAME?</v>
          </cell>
          <cell r="AP196" t="e">
            <v>#NAME?</v>
          </cell>
          <cell r="AQ196">
            <v>0</v>
          </cell>
          <cell r="AR196">
            <v>0</v>
          </cell>
          <cell r="AS196">
            <v>0</v>
          </cell>
          <cell r="AT196">
            <v>0</v>
          </cell>
        </row>
        <row r="197">
          <cell r="A197" t="str">
            <v>132KV DC Naubatpur-Masaurhi TL Line</v>
          </cell>
          <cell r="B197">
            <v>38</v>
          </cell>
          <cell r="C197" t="str">
            <v>7/2</v>
          </cell>
          <cell r="D197" t="str">
            <v>Gantry</v>
          </cell>
          <cell r="E197" t="str">
            <v>WET</v>
          </cell>
          <cell r="F197" t="str">
            <v>Lalan Mehta</v>
          </cell>
          <cell r="G197">
            <v>43580</v>
          </cell>
          <cell r="H197">
            <v>43608</v>
          </cell>
          <cell r="I197">
            <v>0</v>
          </cell>
          <cell r="J197">
            <v>43582</v>
          </cell>
          <cell r="K197">
            <v>0</v>
          </cell>
          <cell r="L197">
            <v>0</v>
          </cell>
          <cell r="M197">
            <v>0</v>
          </cell>
          <cell r="N197">
            <v>0</v>
          </cell>
          <cell r="O197">
            <v>0</v>
          </cell>
          <cell r="P197">
            <v>0</v>
          </cell>
          <cell r="Q197">
            <v>0</v>
          </cell>
          <cell r="R197" t="e">
            <v>#NAME?</v>
          </cell>
          <cell r="S197" t="e">
            <v>#NAME?</v>
          </cell>
          <cell r="T197">
            <v>0</v>
          </cell>
          <cell r="U197">
            <v>0</v>
          </cell>
          <cell r="V197" t="e">
            <v>#NAME?</v>
          </cell>
          <cell r="W197" t="e">
            <v>#NAME?</v>
          </cell>
          <cell r="X197" t="e">
            <v>#NAME?</v>
          </cell>
          <cell r="Y197" t="e">
            <v>#NAME?</v>
          </cell>
          <cell r="Z197" t="e">
            <v>#NAME?</v>
          </cell>
          <cell r="AA197" t="e">
            <v>#NAME?</v>
          </cell>
          <cell r="AB197" t="e">
            <v>#NAME?</v>
          </cell>
          <cell r="AC197" t="e">
            <v>#NAME?</v>
          </cell>
          <cell r="AD197" t="e">
            <v>#NAME?</v>
          </cell>
          <cell r="AE197" t="e">
            <v>#NAME?</v>
          </cell>
          <cell r="AF197">
            <v>527.76</v>
          </cell>
          <cell r="AG197">
            <v>165.26999999999998</v>
          </cell>
          <cell r="AH197">
            <v>21.450000000000003</v>
          </cell>
          <cell r="AI197">
            <v>714.48</v>
          </cell>
          <cell r="AJ197" t="e">
            <v>#NAME?</v>
          </cell>
          <cell r="AK197" t="e">
            <v>#NAME?</v>
          </cell>
          <cell r="AL197" t="e">
            <v>#NAME?</v>
          </cell>
          <cell r="AM197" t="e">
            <v>#NAME?</v>
          </cell>
          <cell r="AN197" t="e">
            <v>#NAME?</v>
          </cell>
          <cell r="AO197" t="e">
            <v>#NAME?</v>
          </cell>
          <cell r="AP197" t="e">
            <v>#NAME?</v>
          </cell>
          <cell r="AQ197">
            <v>0</v>
          </cell>
          <cell r="AR197">
            <v>0</v>
          </cell>
          <cell r="AS197">
            <v>0</v>
          </cell>
          <cell r="AT197">
            <v>0</v>
          </cell>
        </row>
        <row r="198">
          <cell r="A198" t="str">
            <v>220KV DC Naubatpur-BhusaulaTL Line</v>
          </cell>
          <cell r="B198">
            <v>4</v>
          </cell>
          <cell r="C198" t="str">
            <v>11/7</v>
          </cell>
          <cell r="D198" t="str">
            <v>DA+6</v>
          </cell>
          <cell r="E198" t="str">
            <v>WET</v>
          </cell>
          <cell r="F198" t="str">
            <v>Veena Construction</v>
          </cell>
          <cell r="G198">
            <v>43465</v>
          </cell>
          <cell r="H198">
            <v>43493</v>
          </cell>
          <cell r="I198">
            <v>43540</v>
          </cell>
          <cell r="J198" t="str">
            <v>YES</v>
          </cell>
          <cell r="K198">
            <v>0</v>
          </cell>
          <cell r="L198">
            <v>0</v>
          </cell>
          <cell r="M198">
            <v>4</v>
          </cell>
          <cell r="N198">
            <v>0</v>
          </cell>
          <cell r="O198">
            <v>0</v>
          </cell>
          <cell r="P198">
            <v>0</v>
          </cell>
          <cell r="Q198">
            <v>0</v>
          </cell>
          <cell r="R198" t="e">
            <v>#NAME?</v>
          </cell>
          <cell r="S198" t="e">
            <v>#NAME?</v>
          </cell>
          <cell r="T198">
            <v>0</v>
          </cell>
          <cell r="U198">
            <v>0</v>
          </cell>
          <cell r="V198" t="e">
            <v>#NAME?</v>
          </cell>
          <cell r="W198" t="e">
            <v>#NAME?</v>
          </cell>
          <cell r="X198" t="e">
            <v>#NAME?</v>
          </cell>
          <cell r="Y198" t="e">
            <v>#NAME?</v>
          </cell>
          <cell r="Z198" t="e">
            <v>#NAME?</v>
          </cell>
          <cell r="AA198" t="e">
            <v>#NAME?</v>
          </cell>
          <cell r="AB198" t="e">
            <v>#NAME?</v>
          </cell>
          <cell r="AC198" t="e">
            <v>#NAME?</v>
          </cell>
          <cell r="AD198" t="e">
            <v>#NAME?</v>
          </cell>
          <cell r="AE198" t="e">
            <v>#NAME?</v>
          </cell>
          <cell r="AF198">
            <v>171.56</v>
          </cell>
          <cell r="AG198">
            <v>36.64</v>
          </cell>
          <cell r="AH198">
            <v>7.56</v>
          </cell>
          <cell r="AI198">
            <v>215.76</v>
          </cell>
          <cell r="AJ198" t="e">
            <v>#NAME?</v>
          </cell>
          <cell r="AK198" t="e">
            <v>#NAME?</v>
          </cell>
          <cell r="AL198" t="e">
            <v>#NAME?</v>
          </cell>
          <cell r="AM198" t="e">
            <v>#NAME?</v>
          </cell>
          <cell r="AN198" t="e">
            <v>#NAME?</v>
          </cell>
          <cell r="AO198" t="e">
            <v>#NAME?</v>
          </cell>
          <cell r="AP198" t="e">
            <v>#NAME?</v>
          </cell>
          <cell r="AQ198">
            <v>0</v>
          </cell>
          <cell r="AR198">
            <v>0</v>
          </cell>
          <cell r="AS198">
            <v>0</v>
          </cell>
          <cell r="AT198">
            <v>0</v>
          </cell>
        </row>
        <row r="199">
          <cell r="A199" t="str">
            <v>132KV DC Naubatpur-Paliganj TL Line</v>
          </cell>
          <cell r="B199">
            <v>29</v>
          </cell>
          <cell r="C199" t="str">
            <v>2/4</v>
          </cell>
          <cell r="D199" t="str">
            <v>DA+3</v>
          </cell>
          <cell r="E199" t="str">
            <v>WET</v>
          </cell>
          <cell r="F199" t="str">
            <v>Lalan Mehta</v>
          </cell>
          <cell r="G199">
            <v>43485</v>
          </cell>
          <cell r="H199">
            <v>43513</v>
          </cell>
          <cell r="I199">
            <v>43513</v>
          </cell>
          <cell r="J199" t="str">
            <v>YES</v>
          </cell>
          <cell r="K199" t="str">
            <v>YES</v>
          </cell>
          <cell r="L199">
            <v>7</v>
          </cell>
          <cell r="M199">
            <v>0</v>
          </cell>
          <cell r="N199">
            <v>0</v>
          </cell>
          <cell r="O199">
            <v>0</v>
          </cell>
          <cell r="P199">
            <v>0</v>
          </cell>
          <cell r="Q199">
            <v>0</v>
          </cell>
          <cell r="R199" t="e">
            <v>#NAME?</v>
          </cell>
          <cell r="S199" t="e">
            <v>#NAME?</v>
          </cell>
          <cell r="T199">
            <v>0</v>
          </cell>
          <cell r="U199">
            <v>0</v>
          </cell>
          <cell r="V199" t="e">
            <v>#NAME?</v>
          </cell>
          <cell r="W199" t="e">
            <v>#NAME?</v>
          </cell>
          <cell r="X199" t="e">
            <v>#NAME?</v>
          </cell>
          <cell r="Y199" t="e">
            <v>#NAME?</v>
          </cell>
          <cell r="Z199" t="e">
            <v>#NAME?</v>
          </cell>
          <cell r="AA199" t="e">
            <v>#NAME?</v>
          </cell>
          <cell r="AB199" t="e">
            <v>#NAME?</v>
          </cell>
          <cell r="AC199" t="e">
            <v>#NAME?</v>
          </cell>
          <cell r="AD199" t="e">
            <v>#NAME?</v>
          </cell>
          <cell r="AE199" t="e">
            <v>#NAME?</v>
          </cell>
          <cell r="AF199">
            <v>171.56</v>
          </cell>
          <cell r="AG199">
            <v>36.64</v>
          </cell>
          <cell r="AH199">
            <v>7.56</v>
          </cell>
          <cell r="AI199">
            <v>215.76</v>
          </cell>
          <cell r="AJ199" t="e">
            <v>#NAME?</v>
          </cell>
          <cell r="AK199" t="e">
            <v>#NAME?</v>
          </cell>
          <cell r="AL199" t="e">
            <v>#NAME?</v>
          </cell>
          <cell r="AM199" t="e">
            <v>#NAME?</v>
          </cell>
          <cell r="AN199" t="e">
            <v>#NAME?</v>
          </cell>
          <cell r="AO199" t="e">
            <v>#NAME?</v>
          </cell>
          <cell r="AP199" t="e">
            <v>#NAME?</v>
          </cell>
          <cell r="AQ199">
            <v>0</v>
          </cell>
          <cell r="AR199">
            <v>0</v>
          </cell>
          <cell r="AS199">
            <v>0</v>
          </cell>
          <cell r="AT199">
            <v>0</v>
          </cell>
        </row>
        <row r="200">
          <cell r="A200" t="str">
            <v>132KV DC Naubatpur-Paliganj TL Line</v>
          </cell>
          <cell r="B200">
            <v>28</v>
          </cell>
          <cell r="C200" t="str">
            <v>8/3</v>
          </cell>
          <cell r="D200" t="str">
            <v>DA+0</v>
          </cell>
          <cell r="E200" t="str">
            <v>PS</v>
          </cell>
          <cell r="F200" t="str">
            <v>Mahesh Prasad Singh</v>
          </cell>
          <cell r="G200">
            <v>43484</v>
          </cell>
          <cell r="H200">
            <v>43512</v>
          </cell>
          <cell r="I200">
            <v>43513</v>
          </cell>
          <cell r="J200" t="str">
            <v>YES</v>
          </cell>
          <cell r="K200" t="str">
            <v>YES</v>
          </cell>
          <cell r="L200">
            <v>1</v>
          </cell>
          <cell r="M200">
            <v>28</v>
          </cell>
          <cell r="N200">
            <v>0</v>
          </cell>
          <cell r="O200">
            <v>0</v>
          </cell>
          <cell r="P200">
            <v>0</v>
          </cell>
          <cell r="Q200">
            <v>0</v>
          </cell>
          <cell r="R200" t="e">
            <v>#NAME?</v>
          </cell>
          <cell r="S200" t="e">
            <v>#NAME?</v>
          </cell>
          <cell r="T200">
            <v>0</v>
          </cell>
          <cell r="U200">
            <v>0</v>
          </cell>
          <cell r="V200" t="e">
            <v>#NAME?</v>
          </cell>
          <cell r="W200" t="e">
            <v>#NAME?</v>
          </cell>
          <cell r="X200" t="e">
            <v>#NAME?</v>
          </cell>
          <cell r="Y200" t="e">
            <v>#NAME?</v>
          </cell>
          <cell r="Z200" t="e">
            <v>#NAME?</v>
          </cell>
          <cell r="AA200" t="e">
            <v>#NAME?</v>
          </cell>
          <cell r="AB200" t="e">
            <v>#NAME?</v>
          </cell>
          <cell r="AC200" t="e">
            <v>#NAME?</v>
          </cell>
          <cell r="AD200" t="e">
            <v>#NAME?</v>
          </cell>
          <cell r="AE200" t="e">
            <v>#NAME?</v>
          </cell>
          <cell r="AF200">
            <v>171.56</v>
          </cell>
          <cell r="AG200">
            <v>36.64</v>
          </cell>
          <cell r="AH200">
            <v>7.56</v>
          </cell>
          <cell r="AI200">
            <v>215.76</v>
          </cell>
          <cell r="AJ200" t="e">
            <v>#NAME?</v>
          </cell>
          <cell r="AK200" t="e">
            <v>#NAME?</v>
          </cell>
          <cell r="AL200" t="e">
            <v>#NAME?</v>
          </cell>
          <cell r="AM200" t="e">
            <v>#NAME?</v>
          </cell>
          <cell r="AN200" t="e">
            <v>#NAME?</v>
          </cell>
          <cell r="AO200" t="e">
            <v>#NAME?</v>
          </cell>
          <cell r="AP200" t="e">
            <v>#NAME?</v>
          </cell>
          <cell r="AQ200">
            <v>0</v>
          </cell>
          <cell r="AR200">
            <v>0</v>
          </cell>
          <cell r="AS200">
            <v>0</v>
          </cell>
          <cell r="AT200">
            <v>0</v>
          </cell>
        </row>
        <row r="201">
          <cell r="A201" t="str">
            <v>132KV DC Dumraon-Buxar TL Line</v>
          </cell>
          <cell r="B201">
            <v>55</v>
          </cell>
          <cell r="C201" t="str">
            <v>28/5</v>
          </cell>
          <cell r="D201" t="str">
            <v>DP+3</v>
          </cell>
          <cell r="E201" t="str">
            <v>WET</v>
          </cell>
          <cell r="F201" t="str">
            <v>Meera Engineering</v>
          </cell>
          <cell r="G201">
            <v>43486</v>
          </cell>
          <cell r="H201">
            <v>43514</v>
          </cell>
          <cell r="I201">
            <v>43552</v>
          </cell>
          <cell r="J201" t="str">
            <v>YES</v>
          </cell>
          <cell r="K201" t="str">
            <v>YES</v>
          </cell>
          <cell r="L201">
            <v>6</v>
          </cell>
          <cell r="M201">
            <v>55</v>
          </cell>
          <cell r="N201">
            <v>0</v>
          </cell>
          <cell r="O201">
            <v>0</v>
          </cell>
          <cell r="P201">
            <v>0</v>
          </cell>
          <cell r="Q201">
            <v>0</v>
          </cell>
          <cell r="R201" t="e">
            <v>#NAME?</v>
          </cell>
          <cell r="S201" t="e">
            <v>#NAME?</v>
          </cell>
          <cell r="T201">
            <v>0</v>
          </cell>
          <cell r="U201">
            <v>0</v>
          </cell>
          <cell r="V201" t="e">
            <v>#NAME?</v>
          </cell>
          <cell r="W201" t="e">
            <v>#NAME?</v>
          </cell>
          <cell r="X201" t="e">
            <v>#NAME?</v>
          </cell>
          <cell r="Y201" t="e">
            <v>#NAME?</v>
          </cell>
          <cell r="Z201" t="e">
            <v>#NAME?</v>
          </cell>
          <cell r="AA201" t="e">
            <v>#NAME?</v>
          </cell>
          <cell r="AB201" t="e">
            <v>#NAME?</v>
          </cell>
          <cell r="AC201" t="e">
            <v>#NAME?</v>
          </cell>
          <cell r="AD201" t="e">
            <v>#NAME?</v>
          </cell>
          <cell r="AE201" t="e">
            <v>#NAME?</v>
          </cell>
          <cell r="AF201">
            <v>122.56</v>
          </cell>
          <cell r="AG201">
            <v>17.68</v>
          </cell>
          <cell r="AH201">
            <v>6.51</v>
          </cell>
          <cell r="AI201">
            <v>146.75</v>
          </cell>
          <cell r="AJ201" t="e">
            <v>#NAME?</v>
          </cell>
          <cell r="AK201" t="e">
            <v>#NAME?</v>
          </cell>
          <cell r="AL201" t="e">
            <v>#NAME?</v>
          </cell>
          <cell r="AM201" t="e">
            <v>#NAME?</v>
          </cell>
          <cell r="AN201" t="e">
            <v>#NAME?</v>
          </cell>
          <cell r="AO201" t="e">
            <v>#NAME?</v>
          </cell>
          <cell r="AP201" t="e">
            <v>#NAME?</v>
          </cell>
          <cell r="AQ201">
            <v>0</v>
          </cell>
          <cell r="AR201">
            <v>0</v>
          </cell>
          <cell r="AS201">
            <v>0</v>
          </cell>
          <cell r="AT201">
            <v>0</v>
          </cell>
        </row>
        <row r="202">
          <cell r="A202" t="str">
            <v>220KV DC Naubatpur-BhusaulaTL Line</v>
          </cell>
          <cell r="B202">
            <v>3</v>
          </cell>
          <cell r="C202" t="str">
            <v>11/9</v>
          </cell>
          <cell r="D202" t="str">
            <v>DA+3</v>
          </cell>
          <cell r="E202" t="str">
            <v>WET</v>
          </cell>
          <cell r="F202" t="str">
            <v>Veena Construction</v>
          </cell>
          <cell r="G202">
            <v>43463</v>
          </cell>
          <cell r="H202">
            <v>43491</v>
          </cell>
          <cell r="I202">
            <v>43573</v>
          </cell>
          <cell r="J202">
            <v>43551</v>
          </cell>
          <cell r="K202">
            <v>0</v>
          </cell>
          <cell r="L202">
            <v>0</v>
          </cell>
          <cell r="M202">
            <v>3</v>
          </cell>
          <cell r="N202">
            <v>0</v>
          </cell>
          <cell r="O202">
            <v>0</v>
          </cell>
          <cell r="P202">
            <v>0</v>
          </cell>
          <cell r="Q202">
            <v>0</v>
          </cell>
          <cell r="R202" t="e">
            <v>#NAME?</v>
          </cell>
          <cell r="S202" t="e">
            <v>#NAME?</v>
          </cell>
          <cell r="T202">
            <v>0</v>
          </cell>
          <cell r="U202">
            <v>0</v>
          </cell>
          <cell r="V202" t="e">
            <v>#NAME?</v>
          </cell>
          <cell r="W202" t="e">
            <v>#NAME?</v>
          </cell>
          <cell r="X202" t="e">
            <v>#NAME?</v>
          </cell>
          <cell r="Y202" t="e">
            <v>#NAME?</v>
          </cell>
          <cell r="Z202" t="e">
            <v>#NAME?</v>
          </cell>
          <cell r="AA202" t="e">
            <v>#NAME?</v>
          </cell>
          <cell r="AB202" t="e">
            <v>#NAME?</v>
          </cell>
          <cell r="AC202" t="e">
            <v>#NAME?</v>
          </cell>
          <cell r="AD202" t="e">
            <v>#NAME?</v>
          </cell>
          <cell r="AE202" t="e">
            <v>#NAME?</v>
          </cell>
          <cell r="AF202">
            <v>171.56</v>
          </cell>
          <cell r="AG202">
            <v>36.64</v>
          </cell>
          <cell r="AH202">
            <v>7.56</v>
          </cell>
          <cell r="AI202">
            <v>215.76</v>
          </cell>
          <cell r="AJ202" t="e">
            <v>#NAME?</v>
          </cell>
          <cell r="AK202" t="e">
            <v>#NAME?</v>
          </cell>
          <cell r="AL202" t="e">
            <v>#NAME?</v>
          </cell>
          <cell r="AM202" t="e">
            <v>#NAME?</v>
          </cell>
          <cell r="AN202" t="e">
            <v>#NAME?</v>
          </cell>
          <cell r="AO202" t="e">
            <v>#NAME?</v>
          </cell>
          <cell r="AP202" t="e">
            <v>#NAME?</v>
          </cell>
          <cell r="AQ202">
            <v>0</v>
          </cell>
          <cell r="AR202">
            <v>0</v>
          </cell>
          <cell r="AS202">
            <v>0</v>
          </cell>
          <cell r="AT202">
            <v>0</v>
          </cell>
        </row>
        <row r="203">
          <cell r="A203" t="str">
            <v>132KV DC Gaya-Jehanabad TL Line</v>
          </cell>
          <cell r="B203">
            <v>80</v>
          </cell>
          <cell r="C203" t="str">
            <v>3/0</v>
          </cell>
          <cell r="D203" t="str">
            <v>DC+0</v>
          </cell>
          <cell r="E203" t="str">
            <v>WET</v>
          </cell>
          <cell r="F203" t="str">
            <v>Deepak Kumar</v>
          </cell>
          <cell r="G203">
            <v>43483</v>
          </cell>
          <cell r="H203">
            <v>43511</v>
          </cell>
          <cell r="I203">
            <v>43513</v>
          </cell>
          <cell r="J203" t="str">
            <v>YES</v>
          </cell>
          <cell r="K203" t="str">
            <v>YES</v>
          </cell>
          <cell r="L203">
            <v>3</v>
          </cell>
          <cell r="M203">
            <v>80</v>
          </cell>
          <cell r="N203">
            <v>0</v>
          </cell>
          <cell r="O203">
            <v>0</v>
          </cell>
          <cell r="P203">
            <v>0</v>
          </cell>
          <cell r="Q203">
            <v>0</v>
          </cell>
          <cell r="R203" t="e">
            <v>#NAME?</v>
          </cell>
          <cell r="S203" t="e">
            <v>#NAME?</v>
          </cell>
          <cell r="T203">
            <v>0</v>
          </cell>
          <cell r="U203">
            <v>0</v>
          </cell>
          <cell r="V203" t="e">
            <v>#NAME?</v>
          </cell>
          <cell r="W203" t="e">
            <v>#NAME?</v>
          </cell>
          <cell r="X203" t="e">
            <v>#NAME?</v>
          </cell>
          <cell r="Y203" t="e">
            <v>#NAME?</v>
          </cell>
          <cell r="Z203" t="e">
            <v>#NAME?</v>
          </cell>
          <cell r="AA203" t="e">
            <v>#NAME?</v>
          </cell>
          <cell r="AB203" t="e">
            <v>#NAME?</v>
          </cell>
          <cell r="AC203" t="e">
            <v>#NAME?</v>
          </cell>
          <cell r="AD203" t="e">
            <v>#NAME?</v>
          </cell>
          <cell r="AE203" t="e">
            <v>#NAME?</v>
          </cell>
          <cell r="AF203">
            <v>259.52</v>
          </cell>
          <cell r="AG203">
            <v>54.08</v>
          </cell>
          <cell r="AH203">
            <v>8.26</v>
          </cell>
          <cell r="AI203">
            <v>321.85999999999996</v>
          </cell>
          <cell r="AJ203" t="e">
            <v>#NAME?</v>
          </cell>
          <cell r="AK203" t="e">
            <v>#NAME?</v>
          </cell>
          <cell r="AL203" t="e">
            <v>#NAME?</v>
          </cell>
          <cell r="AM203" t="e">
            <v>#NAME?</v>
          </cell>
          <cell r="AN203" t="e">
            <v>#NAME?</v>
          </cell>
          <cell r="AO203" t="e">
            <v>#NAME?</v>
          </cell>
          <cell r="AP203" t="e">
            <v>#NAME?</v>
          </cell>
          <cell r="AQ203">
            <v>0</v>
          </cell>
          <cell r="AR203">
            <v>0</v>
          </cell>
          <cell r="AS203">
            <v>0</v>
          </cell>
          <cell r="AT203">
            <v>0</v>
          </cell>
        </row>
        <row r="204">
          <cell r="A204" t="str">
            <v>132KV DC Gaya-Jehanabad TL Line</v>
          </cell>
          <cell r="B204">
            <v>81</v>
          </cell>
          <cell r="C204" t="str">
            <v>15/7</v>
          </cell>
          <cell r="D204" t="str">
            <v>DA+3</v>
          </cell>
          <cell r="E204" t="str">
            <v>PS</v>
          </cell>
          <cell r="F204" t="str">
            <v>Rajiv Kumar</v>
          </cell>
          <cell r="G204">
            <v>43483</v>
          </cell>
          <cell r="H204">
            <v>43511</v>
          </cell>
          <cell r="I204" t="str">
            <v>21/02</v>
          </cell>
          <cell r="J204" t="str">
            <v>YES</v>
          </cell>
          <cell r="K204" t="str">
            <v>YES</v>
          </cell>
          <cell r="L204">
            <v>3</v>
          </cell>
          <cell r="M204">
            <v>81</v>
          </cell>
          <cell r="N204">
            <v>0</v>
          </cell>
          <cell r="O204">
            <v>0</v>
          </cell>
          <cell r="P204">
            <v>0</v>
          </cell>
          <cell r="Q204">
            <v>0</v>
          </cell>
          <cell r="R204" t="e">
            <v>#NAME?</v>
          </cell>
          <cell r="S204" t="e">
            <v>#NAME?</v>
          </cell>
          <cell r="T204">
            <v>0</v>
          </cell>
          <cell r="U204">
            <v>0</v>
          </cell>
          <cell r="V204" t="e">
            <v>#NAME?</v>
          </cell>
          <cell r="W204" t="e">
            <v>#NAME?</v>
          </cell>
          <cell r="X204" t="e">
            <v>#NAME?</v>
          </cell>
          <cell r="Y204" t="e">
            <v>#NAME?</v>
          </cell>
          <cell r="Z204" t="e">
            <v>#NAME?</v>
          </cell>
          <cell r="AA204" t="e">
            <v>#NAME?</v>
          </cell>
          <cell r="AB204" t="e">
            <v>#NAME?</v>
          </cell>
          <cell r="AC204" t="e">
            <v>#NAME?</v>
          </cell>
          <cell r="AD204" t="e">
            <v>#NAME?</v>
          </cell>
          <cell r="AE204" t="e">
            <v>#NAME?</v>
          </cell>
          <cell r="AF204">
            <v>171.56</v>
          </cell>
          <cell r="AG204">
            <v>36.64</v>
          </cell>
          <cell r="AH204">
            <v>7.56</v>
          </cell>
          <cell r="AI204">
            <v>215.76</v>
          </cell>
          <cell r="AJ204" t="e">
            <v>#NAME?</v>
          </cell>
          <cell r="AK204" t="e">
            <v>#NAME?</v>
          </cell>
          <cell r="AL204" t="e">
            <v>#NAME?</v>
          </cell>
          <cell r="AM204" t="e">
            <v>#NAME?</v>
          </cell>
          <cell r="AN204" t="e">
            <v>#NAME?</v>
          </cell>
          <cell r="AO204" t="e">
            <v>#NAME?</v>
          </cell>
          <cell r="AP204" t="e">
            <v>#NAME?</v>
          </cell>
          <cell r="AQ204">
            <v>0</v>
          </cell>
          <cell r="AR204">
            <v>0</v>
          </cell>
          <cell r="AS204">
            <v>329.93</v>
          </cell>
          <cell r="AT204">
            <v>122.85714285714286</v>
          </cell>
        </row>
        <row r="205">
          <cell r="A205" t="str">
            <v>132KV DC Naubatpur-Paliganj TL Line</v>
          </cell>
          <cell r="B205">
            <v>27</v>
          </cell>
          <cell r="C205" t="str">
            <v>4/3</v>
          </cell>
          <cell r="D205" t="str">
            <v>DA+3</v>
          </cell>
          <cell r="E205" t="str">
            <v>WET</v>
          </cell>
          <cell r="F205" t="str">
            <v>Lalan Mehta</v>
          </cell>
          <cell r="G205">
            <v>43483</v>
          </cell>
          <cell r="H205">
            <v>43511</v>
          </cell>
          <cell r="I205">
            <v>43513</v>
          </cell>
          <cell r="J205" t="str">
            <v>YES</v>
          </cell>
          <cell r="K205" t="str">
            <v>YES</v>
          </cell>
          <cell r="L205">
            <v>7</v>
          </cell>
          <cell r="M205">
            <v>0</v>
          </cell>
          <cell r="N205">
            <v>0</v>
          </cell>
          <cell r="O205">
            <v>0</v>
          </cell>
          <cell r="P205">
            <v>0</v>
          </cell>
          <cell r="Q205">
            <v>0</v>
          </cell>
          <cell r="R205" t="e">
            <v>#NAME?</v>
          </cell>
          <cell r="S205" t="e">
            <v>#NAME?</v>
          </cell>
          <cell r="T205">
            <v>0</v>
          </cell>
          <cell r="U205">
            <v>0</v>
          </cell>
          <cell r="V205" t="e">
            <v>#NAME?</v>
          </cell>
          <cell r="W205" t="e">
            <v>#NAME?</v>
          </cell>
          <cell r="X205" t="e">
            <v>#NAME?</v>
          </cell>
          <cell r="Y205" t="e">
            <v>#NAME?</v>
          </cell>
          <cell r="Z205" t="e">
            <v>#NAME?</v>
          </cell>
          <cell r="AA205" t="e">
            <v>#NAME?</v>
          </cell>
          <cell r="AB205" t="e">
            <v>#NAME?</v>
          </cell>
          <cell r="AC205" t="e">
            <v>#NAME?</v>
          </cell>
          <cell r="AD205" t="e">
            <v>#NAME?</v>
          </cell>
          <cell r="AE205" t="e">
            <v>#NAME?</v>
          </cell>
          <cell r="AF205">
            <v>171.56</v>
          </cell>
          <cell r="AG205">
            <v>36.64</v>
          </cell>
          <cell r="AH205">
            <v>7.56</v>
          </cell>
          <cell r="AI205">
            <v>215.76</v>
          </cell>
          <cell r="AJ205" t="e">
            <v>#NAME?</v>
          </cell>
          <cell r="AK205" t="e">
            <v>#NAME?</v>
          </cell>
          <cell r="AL205" t="e">
            <v>#NAME?</v>
          </cell>
          <cell r="AM205" t="e">
            <v>#NAME?</v>
          </cell>
          <cell r="AN205" t="e">
            <v>#NAME?</v>
          </cell>
          <cell r="AO205" t="e">
            <v>#NAME?</v>
          </cell>
          <cell r="AP205" t="e">
            <v>#NAME?</v>
          </cell>
          <cell r="AQ205">
            <v>0</v>
          </cell>
          <cell r="AR205">
            <v>0</v>
          </cell>
          <cell r="AS205">
            <v>0</v>
          </cell>
          <cell r="AT205">
            <v>0</v>
          </cell>
        </row>
        <row r="206">
          <cell r="A206" t="str">
            <v>132KV DC Dumraon-Buxar TL Line</v>
          </cell>
          <cell r="B206">
            <v>54</v>
          </cell>
          <cell r="C206" t="str">
            <v>30/7</v>
          </cell>
          <cell r="D206" t="str">
            <v>DP+0</v>
          </cell>
          <cell r="E206" t="str">
            <v>WET</v>
          </cell>
          <cell r="F206" t="str">
            <v>Vaibahv Enterprizes</v>
          </cell>
          <cell r="G206">
            <v>43484</v>
          </cell>
          <cell r="H206">
            <v>43512</v>
          </cell>
          <cell r="I206">
            <v>43552</v>
          </cell>
          <cell r="J206" t="str">
            <v>YES</v>
          </cell>
          <cell r="K206">
            <v>0</v>
          </cell>
          <cell r="L206">
            <v>0</v>
          </cell>
          <cell r="M206">
            <v>0</v>
          </cell>
          <cell r="N206">
            <v>0</v>
          </cell>
          <cell r="O206">
            <v>0</v>
          </cell>
          <cell r="P206">
            <v>0</v>
          </cell>
          <cell r="Q206">
            <v>0</v>
          </cell>
          <cell r="R206" t="e">
            <v>#NAME?</v>
          </cell>
          <cell r="S206" t="e">
            <v>#NAME?</v>
          </cell>
          <cell r="T206">
            <v>0</v>
          </cell>
          <cell r="U206">
            <v>0</v>
          </cell>
          <cell r="V206" t="e">
            <v>#NAME?</v>
          </cell>
          <cell r="W206" t="e">
            <v>#NAME?</v>
          </cell>
          <cell r="X206" t="e">
            <v>#NAME?</v>
          </cell>
          <cell r="Y206" t="e">
            <v>#NAME?</v>
          </cell>
          <cell r="Z206" t="e">
            <v>#NAME?</v>
          </cell>
          <cell r="AA206" t="e">
            <v>#NAME?</v>
          </cell>
          <cell r="AB206" t="e">
            <v>#NAME?</v>
          </cell>
          <cell r="AC206" t="e">
            <v>#NAME?</v>
          </cell>
          <cell r="AD206" t="e">
            <v>#NAME?</v>
          </cell>
          <cell r="AE206" t="e">
            <v>#NAME?</v>
          </cell>
          <cell r="AF206">
            <v>122.56</v>
          </cell>
          <cell r="AG206">
            <v>17.68</v>
          </cell>
          <cell r="AH206">
            <v>6.51</v>
          </cell>
          <cell r="AI206">
            <v>146.75</v>
          </cell>
          <cell r="AJ206" t="e">
            <v>#NAME?</v>
          </cell>
          <cell r="AK206" t="e">
            <v>#NAME?</v>
          </cell>
          <cell r="AL206" t="e">
            <v>#NAME?</v>
          </cell>
          <cell r="AM206" t="e">
            <v>#NAME?</v>
          </cell>
          <cell r="AN206" t="e">
            <v>#NAME?</v>
          </cell>
          <cell r="AO206" t="e">
            <v>#NAME?</v>
          </cell>
          <cell r="AP206" t="e">
            <v>#NAME?</v>
          </cell>
          <cell r="AQ206">
            <v>0</v>
          </cell>
          <cell r="AR206">
            <v>0</v>
          </cell>
          <cell r="AS206">
            <v>0</v>
          </cell>
          <cell r="AT206">
            <v>0</v>
          </cell>
        </row>
        <row r="207">
          <cell r="A207" t="str">
            <v>132KV DC Naubatpur-Paliganj TL Line</v>
          </cell>
          <cell r="B207">
            <v>26</v>
          </cell>
          <cell r="C207" t="str">
            <v>2/5</v>
          </cell>
          <cell r="D207" t="str">
            <v>DA+3</v>
          </cell>
          <cell r="E207" t="str">
            <v>WET</v>
          </cell>
          <cell r="F207" t="str">
            <v>Lalan Mehta</v>
          </cell>
          <cell r="G207">
            <v>43482</v>
          </cell>
          <cell r="H207">
            <v>43510</v>
          </cell>
          <cell r="I207">
            <v>43513</v>
          </cell>
          <cell r="J207" t="str">
            <v>YES</v>
          </cell>
          <cell r="K207" t="str">
            <v>YES</v>
          </cell>
          <cell r="L207">
            <v>7</v>
          </cell>
          <cell r="M207">
            <v>0</v>
          </cell>
          <cell r="N207">
            <v>0</v>
          </cell>
          <cell r="O207">
            <v>0</v>
          </cell>
          <cell r="P207">
            <v>0</v>
          </cell>
          <cell r="Q207">
            <v>0</v>
          </cell>
          <cell r="R207" t="e">
            <v>#NAME?</v>
          </cell>
          <cell r="S207" t="e">
            <v>#NAME?</v>
          </cell>
          <cell r="T207">
            <v>0</v>
          </cell>
          <cell r="U207">
            <v>0</v>
          </cell>
          <cell r="V207" t="e">
            <v>#NAME?</v>
          </cell>
          <cell r="W207" t="e">
            <v>#NAME?</v>
          </cell>
          <cell r="X207" t="e">
            <v>#NAME?</v>
          </cell>
          <cell r="Y207" t="e">
            <v>#NAME?</v>
          </cell>
          <cell r="Z207" t="e">
            <v>#NAME?</v>
          </cell>
          <cell r="AA207" t="e">
            <v>#NAME?</v>
          </cell>
          <cell r="AB207" t="e">
            <v>#NAME?</v>
          </cell>
          <cell r="AC207" t="e">
            <v>#NAME?</v>
          </cell>
          <cell r="AD207" t="e">
            <v>#NAME?</v>
          </cell>
          <cell r="AE207" t="e">
            <v>#NAME?</v>
          </cell>
          <cell r="AF207">
            <v>171.56</v>
          </cell>
          <cell r="AG207">
            <v>36.64</v>
          </cell>
          <cell r="AH207">
            <v>7.56</v>
          </cell>
          <cell r="AI207">
            <v>215.76</v>
          </cell>
          <cell r="AJ207" t="e">
            <v>#NAME?</v>
          </cell>
          <cell r="AK207" t="e">
            <v>#NAME?</v>
          </cell>
          <cell r="AL207" t="e">
            <v>#NAME?</v>
          </cell>
          <cell r="AM207" t="e">
            <v>#NAME?</v>
          </cell>
          <cell r="AN207" t="e">
            <v>#NAME?</v>
          </cell>
          <cell r="AO207" t="e">
            <v>#NAME?</v>
          </cell>
          <cell r="AP207" t="e">
            <v>#NAME?</v>
          </cell>
          <cell r="AQ207">
            <v>0</v>
          </cell>
          <cell r="AR207">
            <v>0</v>
          </cell>
          <cell r="AS207">
            <v>0</v>
          </cell>
          <cell r="AT207">
            <v>0</v>
          </cell>
        </row>
        <row r="208">
          <cell r="A208" t="str">
            <v>132KV DC Gaya-Jehanabad TL Line</v>
          </cell>
          <cell r="B208">
            <v>79</v>
          </cell>
          <cell r="C208" t="str">
            <v>7/0</v>
          </cell>
          <cell r="D208" t="str">
            <v>DC+0</v>
          </cell>
          <cell r="E208" t="str">
            <v>WET</v>
          </cell>
          <cell r="F208" t="str">
            <v>Sunil Kumar</v>
          </cell>
          <cell r="G208">
            <v>43482</v>
          </cell>
          <cell r="H208">
            <v>43510</v>
          </cell>
          <cell r="I208" t="str">
            <v>21/02</v>
          </cell>
          <cell r="J208" t="str">
            <v>YES</v>
          </cell>
          <cell r="K208" t="str">
            <v>YES</v>
          </cell>
          <cell r="L208">
            <v>2</v>
          </cell>
          <cell r="M208">
            <v>79</v>
          </cell>
          <cell r="N208">
            <v>0</v>
          </cell>
          <cell r="O208">
            <v>0</v>
          </cell>
          <cell r="P208">
            <v>0</v>
          </cell>
          <cell r="Q208">
            <v>0</v>
          </cell>
          <cell r="R208" t="e">
            <v>#NAME?</v>
          </cell>
          <cell r="S208" t="e">
            <v>#NAME?</v>
          </cell>
          <cell r="T208">
            <v>0</v>
          </cell>
          <cell r="U208">
            <v>0</v>
          </cell>
          <cell r="V208" t="e">
            <v>#NAME?</v>
          </cell>
          <cell r="W208" t="e">
            <v>#NAME?</v>
          </cell>
          <cell r="X208" t="e">
            <v>#NAME?</v>
          </cell>
          <cell r="Y208" t="e">
            <v>#NAME?</v>
          </cell>
          <cell r="Z208" t="e">
            <v>#NAME?</v>
          </cell>
          <cell r="AA208" t="e">
            <v>#NAME?</v>
          </cell>
          <cell r="AB208" t="e">
            <v>#NAME?</v>
          </cell>
          <cell r="AC208" t="e">
            <v>#NAME?</v>
          </cell>
          <cell r="AD208" t="e">
            <v>#NAME?</v>
          </cell>
          <cell r="AE208" t="e">
            <v>#NAME?</v>
          </cell>
          <cell r="AF208">
            <v>259.52</v>
          </cell>
          <cell r="AG208">
            <v>54.08</v>
          </cell>
          <cell r="AH208">
            <v>8.26</v>
          </cell>
          <cell r="AI208">
            <v>321.85999999999996</v>
          </cell>
          <cell r="AJ208" t="e">
            <v>#NAME?</v>
          </cell>
          <cell r="AK208" t="e">
            <v>#NAME?</v>
          </cell>
          <cell r="AL208" t="e">
            <v>#NAME?</v>
          </cell>
          <cell r="AM208" t="e">
            <v>#NAME?</v>
          </cell>
          <cell r="AN208" t="e">
            <v>#NAME?</v>
          </cell>
          <cell r="AO208" t="e">
            <v>#NAME?</v>
          </cell>
          <cell r="AP208" t="e">
            <v>#NAME?</v>
          </cell>
          <cell r="AQ208">
            <v>0</v>
          </cell>
          <cell r="AR208">
            <v>0</v>
          </cell>
          <cell r="AS208">
            <v>0</v>
          </cell>
          <cell r="AT208">
            <v>0</v>
          </cell>
        </row>
        <row r="209">
          <cell r="A209" t="str">
            <v>132KV DC Naubatpur-Paliganj TL Line</v>
          </cell>
          <cell r="B209">
            <v>25</v>
          </cell>
          <cell r="C209" t="str">
            <v>8/2</v>
          </cell>
          <cell r="D209" t="str">
            <v>DA+3</v>
          </cell>
          <cell r="E209" t="str">
            <v>PS</v>
          </cell>
          <cell r="F209" t="str">
            <v>Mahesh Prasad Singh</v>
          </cell>
          <cell r="G209">
            <v>43481</v>
          </cell>
          <cell r="H209">
            <v>43509</v>
          </cell>
          <cell r="I209">
            <v>43513</v>
          </cell>
          <cell r="J209" t="str">
            <v>YES</v>
          </cell>
          <cell r="K209" t="str">
            <v>YES</v>
          </cell>
          <cell r="L209">
            <v>1</v>
          </cell>
          <cell r="M209">
            <v>25</v>
          </cell>
          <cell r="N209">
            <v>0</v>
          </cell>
          <cell r="O209">
            <v>0</v>
          </cell>
          <cell r="P209">
            <v>0</v>
          </cell>
          <cell r="Q209">
            <v>0</v>
          </cell>
          <cell r="R209" t="e">
            <v>#NAME?</v>
          </cell>
          <cell r="S209" t="e">
            <v>#NAME?</v>
          </cell>
          <cell r="T209">
            <v>0</v>
          </cell>
          <cell r="U209">
            <v>0</v>
          </cell>
          <cell r="V209" t="e">
            <v>#NAME?</v>
          </cell>
          <cell r="W209" t="e">
            <v>#NAME?</v>
          </cell>
          <cell r="X209" t="e">
            <v>#NAME?</v>
          </cell>
          <cell r="Y209" t="e">
            <v>#NAME?</v>
          </cell>
          <cell r="Z209" t="e">
            <v>#NAME?</v>
          </cell>
          <cell r="AA209" t="e">
            <v>#NAME?</v>
          </cell>
          <cell r="AB209" t="e">
            <v>#NAME?</v>
          </cell>
          <cell r="AC209" t="e">
            <v>#NAME?</v>
          </cell>
          <cell r="AD209" t="e">
            <v>#NAME?</v>
          </cell>
          <cell r="AE209" t="e">
            <v>#NAME?</v>
          </cell>
          <cell r="AF209">
            <v>171.56</v>
          </cell>
          <cell r="AG209">
            <v>36.64</v>
          </cell>
          <cell r="AH209">
            <v>7.56</v>
          </cell>
          <cell r="AI209">
            <v>215.76</v>
          </cell>
          <cell r="AJ209" t="e">
            <v>#NAME?</v>
          </cell>
          <cell r="AK209" t="e">
            <v>#NAME?</v>
          </cell>
          <cell r="AL209" t="e">
            <v>#NAME?</v>
          </cell>
          <cell r="AM209" t="e">
            <v>#NAME?</v>
          </cell>
          <cell r="AN209" t="e">
            <v>#NAME?</v>
          </cell>
          <cell r="AO209" t="e">
            <v>#NAME?</v>
          </cell>
          <cell r="AP209" t="e">
            <v>#NAME?</v>
          </cell>
          <cell r="AQ209">
            <v>0</v>
          </cell>
          <cell r="AR209">
            <v>0</v>
          </cell>
          <cell r="AS209">
            <v>0</v>
          </cell>
          <cell r="AT209">
            <v>0</v>
          </cell>
        </row>
        <row r="210">
          <cell r="A210" t="str">
            <v>132KV DC Gaya-Jehanabad TL Line</v>
          </cell>
          <cell r="B210">
            <v>78</v>
          </cell>
          <cell r="C210" t="str">
            <v>22/3</v>
          </cell>
          <cell r="D210" t="str">
            <v>DA+6</v>
          </cell>
          <cell r="E210" t="str">
            <v>WET</v>
          </cell>
          <cell r="F210" t="str">
            <v>M S Builder</v>
          </cell>
          <cell r="G210">
            <v>43481</v>
          </cell>
          <cell r="H210">
            <v>43509</v>
          </cell>
          <cell r="I210">
            <v>43540</v>
          </cell>
          <cell r="J210" t="str">
            <v>YES</v>
          </cell>
          <cell r="K210" t="str">
            <v>YES</v>
          </cell>
          <cell r="L210">
            <v>4</v>
          </cell>
          <cell r="M210">
            <v>78</v>
          </cell>
          <cell r="N210">
            <v>0</v>
          </cell>
          <cell r="O210">
            <v>0</v>
          </cell>
          <cell r="P210">
            <v>0</v>
          </cell>
          <cell r="Q210">
            <v>0</v>
          </cell>
          <cell r="R210" t="e">
            <v>#NAME?</v>
          </cell>
          <cell r="S210" t="e">
            <v>#NAME?</v>
          </cell>
          <cell r="T210">
            <v>0</v>
          </cell>
          <cell r="U210">
            <v>0</v>
          </cell>
          <cell r="V210" t="e">
            <v>#NAME?</v>
          </cell>
          <cell r="W210" t="e">
            <v>#NAME?</v>
          </cell>
          <cell r="X210" t="e">
            <v>#NAME?</v>
          </cell>
          <cell r="Y210" t="e">
            <v>#NAME?</v>
          </cell>
          <cell r="Z210" t="e">
            <v>#NAME?</v>
          </cell>
          <cell r="AA210" t="e">
            <v>#NAME?</v>
          </cell>
          <cell r="AB210" t="e">
            <v>#NAME?</v>
          </cell>
          <cell r="AC210" t="e">
            <v>#NAME?</v>
          </cell>
          <cell r="AD210" t="e">
            <v>#NAME?</v>
          </cell>
          <cell r="AE210" t="e">
            <v>#NAME?</v>
          </cell>
          <cell r="AF210">
            <v>171.56</v>
          </cell>
          <cell r="AG210">
            <v>36.64</v>
          </cell>
          <cell r="AH210">
            <v>7.56</v>
          </cell>
          <cell r="AI210">
            <v>215.76</v>
          </cell>
          <cell r="AJ210" t="e">
            <v>#NAME?</v>
          </cell>
          <cell r="AK210" t="e">
            <v>#NAME?</v>
          </cell>
          <cell r="AL210" t="e">
            <v>#NAME?</v>
          </cell>
          <cell r="AM210" t="e">
            <v>#NAME?</v>
          </cell>
          <cell r="AN210" t="e">
            <v>#NAME?</v>
          </cell>
          <cell r="AO210" t="e">
            <v>#NAME?</v>
          </cell>
          <cell r="AP210" t="e">
            <v>#NAME?</v>
          </cell>
          <cell r="AQ210">
            <v>0</v>
          </cell>
          <cell r="AR210">
            <v>0</v>
          </cell>
          <cell r="AS210">
            <v>0</v>
          </cell>
          <cell r="AT210">
            <v>0</v>
          </cell>
        </row>
        <row r="211">
          <cell r="A211" t="str">
            <v>132KV DC Dumraon-Buxar TL Line</v>
          </cell>
          <cell r="B211">
            <v>53</v>
          </cell>
          <cell r="C211" t="str">
            <v>30/2</v>
          </cell>
          <cell r="D211" t="str">
            <v>DP+0</v>
          </cell>
          <cell r="E211" t="str">
            <v>wet</v>
          </cell>
          <cell r="F211" t="str">
            <v>Roshan Kumar</v>
          </cell>
          <cell r="G211">
            <v>43483</v>
          </cell>
          <cell r="H211">
            <v>43511</v>
          </cell>
          <cell r="I211">
            <v>43552</v>
          </cell>
          <cell r="J211" t="str">
            <v>YES</v>
          </cell>
          <cell r="K211">
            <v>0</v>
          </cell>
          <cell r="L211">
            <v>0</v>
          </cell>
          <cell r="M211">
            <v>0</v>
          </cell>
          <cell r="N211">
            <v>0</v>
          </cell>
          <cell r="O211">
            <v>0</v>
          </cell>
          <cell r="P211">
            <v>0</v>
          </cell>
          <cell r="Q211">
            <v>0</v>
          </cell>
          <cell r="R211" t="e">
            <v>#NAME?</v>
          </cell>
          <cell r="S211" t="e">
            <v>#NAME?</v>
          </cell>
          <cell r="T211">
            <v>0</v>
          </cell>
          <cell r="U211">
            <v>0</v>
          </cell>
          <cell r="V211" t="e">
            <v>#NAME?</v>
          </cell>
          <cell r="W211" t="e">
            <v>#NAME?</v>
          </cell>
          <cell r="X211" t="e">
            <v>#NAME?</v>
          </cell>
          <cell r="Y211" t="e">
            <v>#NAME?</v>
          </cell>
          <cell r="Z211" t="e">
            <v>#NAME?</v>
          </cell>
          <cell r="AA211" t="e">
            <v>#NAME?</v>
          </cell>
          <cell r="AB211" t="e">
            <v>#NAME?</v>
          </cell>
          <cell r="AC211" t="e">
            <v>#NAME?</v>
          </cell>
          <cell r="AD211" t="e">
            <v>#NAME?</v>
          </cell>
          <cell r="AE211" t="e">
            <v>#NAME?</v>
          </cell>
          <cell r="AF211">
            <v>122.56</v>
          </cell>
          <cell r="AG211">
            <v>17.68</v>
          </cell>
          <cell r="AH211">
            <v>6.51</v>
          </cell>
          <cell r="AI211">
            <v>146.75</v>
          </cell>
          <cell r="AJ211" t="e">
            <v>#NAME?</v>
          </cell>
          <cell r="AK211" t="e">
            <v>#NAME?</v>
          </cell>
          <cell r="AL211" t="e">
            <v>#NAME?</v>
          </cell>
          <cell r="AM211" t="e">
            <v>#NAME?</v>
          </cell>
          <cell r="AN211" t="e">
            <v>#NAME?</v>
          </cell>
          <cell r="AO211" t="e">
            <v>#NAME?</v>
          </cell>
          <cell r="AP211" t="e">
            <v>#NAME?</v>
          </cell>
          <cell r="AQ211">
            <v>0</v>
          </cell>
          <cell r="AR211">
            <v>0</v>
          </cell>
          <cell r="AS211">
            <v>0</v>
          </cell>
          <cell r="AT211">
            <v>0</v>
          </cell>
        </row>
        <row r="212">
          <cell r="A212" t="str">
            <v>132KV DC Naubatpur-Paliganj TL Line</v>
          </cell>
          <cell r="B212">
            <v>24</v>
          </cell>
          <cell r="C212" t="str">
            <v>4/1</v>
          </cell>
          <cell r="D212" t="str">
            <v>DA+0</v>
          </cell>
          <cell r="E212" t="str">
            <v>WET</v>
          </cell>
          <cell r="F212" t="str">
            <v>Lalan Mehta</v>
          </cell>
          <cell r="G212">
            <v>43480</v>
          </cell>
          <cell r="H212">
            <v>43508</v>
          </cell>
          <cell r="I212">
            <v>43513</v>
          </cell>
          <cell r="J212" t="str">
            <v>YES</v>
          </cell>
          <cell r="K212" t="str">
            <v>YES</v>
          </cell>
          <cell r="L212">
            <v>7</v>
          </cell>
          <cell r="M212">
            <v>0</v>
          </cell>
          <cell r="N212">
            <v>0</v>
          </cell>
          <cell r="O212">
            <v>0</v>
          </cell>
          <cell r="P212">
            <v>0</v>
          </cell>
          <cell r="Q212">
            <v>0</v>
          </cell>
          <cell r="R212" t="e">
            <v>#NAME?</v>
          </cell>
          <cell r="S212" t="e">
            <v>#NAME?</v>
          </cell>
          <cell r="T212">
            <v>0</v>
          </cell>
          <cell r="U212">
            <v>0</v>
          </cell>
          <cell r="V212" t="e">
            <v>#NAME?</v>
          </cell>
          <cell r="W212" t="e">
            <v>#NAME?</v>
          </cell>
          <cell r="X212" t="e">
            <v>#NAME?</v>
          </cell>
          <cell r="Y212" t="e">
            <v>#NAME?</v>
          </cell>
          <cell r="Z212" t="e">
            <v>#NAME?</v>
          </cell>
          <cell r="AA212" t="e">
            <v>#NAME?</v>
          </cell>
          <cell r="AB212" t="e">
            <v>#NAME?</v>
          </cell>
          <cell r="AC212" t="e">
            <v>#NAME?</v>
          </cell>
          <cell r="AD212" t="e">
            <v>#NAME?</v>
          </cell>
          <cell r="AE212" t="e">
            <v>#NAME?</v>
          </cell>
          <cell r="AF212">
            <v>171.56</v>
          </cell>
          <cell r="AG212">
            <v>36.64</v>
          </cell>
          <cell r="AH212">
            <v>7.56</v>
          </cell>
          <cell r="AI212">
            <v>215.76</v>
          </cell>
          <cell r="AJ212" t="e">
            <v>#NAME?</v>
          </cell>
          <cell r="AK212" t="e">
            <v>#NAME?</v>
          </cell>
          <cell r="AL212" t="e">
            <v>#NAME?</v>
          </cell>
          <cell r="AM212" t="e">
            <v>#NAME?</v>
          </cell>
          <cell r="AN212" t="e">
            <v>#NAME?</v>
          </cell>
          <cell r="AO212" t="e">
            <v>#NAME?</v>
          </cell>
          <cell r="AP212" t="e">
            <v>#NAME?</v>
          </cell>
          <cell r="AQ212">
            <v>0</v>
          </cell>
          <cell r="AR212">
            <v>0</v>
          </cell>
          <cell r="AS212">
            <v>0</v>
          </cell>
          <cell r="AT212">
            <v>0</v>
          </cell>
        </row>
        <row r="213">
          <cell r="A213" t="str">
            <v>132KV DC Dumraon-Buxar TL Line</v>
          </cell>
          <cell r="B213">
            <v>52</v>
          </cell>
          <cell r="C213" t="str">
            <v>3/1</v>
          </cell>
          <cell r="D213" t="str">
            <v>DP+0</v>
          </cell>
          <cell r="E213" t="str">
            <v>WET</v>
          </cell>
          <cell r="F213" t="str">
            <v>Bhagwati Construction</v>
          </cell>
          <cell r="G213">
            <v>43481</v>
          </cell>
          <cell r="H213">
            <v>43509</v>
          </cell>
          <cell r="I213" t="str">
            <v>yes</v>
          </cell>
          <cell r="J213" t="str">
            <v>YES</v>
          </cell>
          <cell r="K213">
            <v>0</v>
          </cell>
          <cell r="L213">
            <v>0</v>
          </cell>
          <cell r="M213">
            <v>0</v>
          </cell>
          <cell r="N213">
            <v>0</v>
          </cell>
          <cell r="O213">
            <v>0</v>
          </cell>
          <cell r="P213">
            <v>0</v>
          </cell>
          <cell r="Q213">
            <v>0</v>
          </cell>
          <cell r="R213" t="e">
            <v>#NAME?</v>
          </cell>
          <cell r="S213" t="e">
            <v>#NAME?</v>
          </cell>
          <cell r="T213">
            <v>0</v>
          </cell>
          <cell r="U213">
            <v>0</v>
          </cell>
          <cell r="V213" t="e">
            <v>#NAME?</v>
          </cell>
          <cell r="W213" t="e">
            <v>#NAME?</v>
          </cell>
          <cell r="X213" t="e">
            <v>#NAME?</v>
          </cell>
          <cell r="Y213" t="e">
            <v>#NAME?</v>
          </cell>
          <cell r="Z213" t="e">
            <v>#NAME?</v>
          </cell>
          <cell r="AA213" t="e">
            <v>#NAME?</v>
          </cell>
          <cell r="AB213" t="e">
            <v>#NAME?</v>
          </cell>
          <cell r="AC213" t="e">
            <v>#NAME?</v>
          </cell>
          <cell r="AD213" t="e">
            <v>#NAME?</v>
          </cell>
          <cell r="AE213" t="e">
            <v>#NAME?</v>
          </cell>
          <cell r="AF213">
            <v>122.56</v>
          </cell>
          <cell r="AG213">
            <v>17.68</v>
          </cell>
          <cell r="AH213">
            <v>6.51</v>
          </cell>
          <cell r="AI213">
            <v>146.75</v>
          </cell>
          <cell r="AJ213" t="e">
            <v>#NAME?</v>
          </cell>
          <cell r="AK213" t="e">
            <v>#NAME?</v>
          </cell>
          <cell r="AL213" t="e">
            <v>#NAME?</v>
          </cell>
          <cell r="AM213" t="e">
            <v>#NAME?</v>
          </cell>
          <cell r="AN213" t="e">
            <v>#NAME?</v>
          </cell>
          <cell r="AO213" t="e">
            <v>#NAME?</v>
          </cell>
          <cell r="AP213" t="e">
            <v>#NAME?</v>
          </cell>
          <cell r="AQ213">
            <v>0</v>
          </cell>
          <cell r="AR213">
            <v>0</v>
          </cell>
          <cell r="AS213">
            <v>0</v>
          </cell>
          <cell r="AT213">
            <v>0</v>
          </cell>
        </row>
        <row r="214">
          <cell r="A214" t="str">
            <v>220KV DC Naubatpur-BhusaulaTL Line</v>
          </cell>
          <cell r="B214">
            <v>2</v>
          </cell>
          <cell r="C214" t="str">
            <v>11/8</v>
          </cell>
          <cell r="D214" t="str">
            <v>DA+0</v>
          </cell>
          <cell r="E214" t="str">
            <v>PS</v>
          </cell>
          <cell r="F214" t="str">
            <v>Veena Construction</v>
          </cell>
          <cell r="G214">
            <v>43458</v>
          </cell>
          <cell r="H214">
            <v>43486</v>
          </cell>
          <cell r="I214">
            <v>43540</v>
          </cell>
          <cell r="J214" t="str">
            <v>YES</v>
          </cell>
          <cell r="K214">
            <v>0</v>
          </cell>
          <cell r="L214">
            <v>0</v>
          </cell>
          <cell r="M214">
            <v>2</v>
          </cell>
          <cell r="N214">
            <v>0</v>
          </cell>
          <cell r="O214">
            <v>0</v>
          </cell>
          <cell r="P214">
            <v>0</v>
          </cell>
          <cell r="Q214">
            <v>0</v>
          </cell>
          <cell r="R214" t="e">
            <v>#NAME?</v>
          </cell>
          <cell r="S214" t="e">
            <v>#NAME?</v>
          </cell>
          <cell r="T214">
            <v>0</v>
          </cell>
          <cell r="U214">
            <v>0</v>
          </cell>
          <cell r="V214" t="e">
            <v>#NAME?</v>
          </cell>
          <cell r="W214" t="e">
            <v>#NAME?</v>
          </cell>
          <cell r="X214" t="e">
            <v>#NAME?</v>
          </cell>
          <cell r="Y214" t="e">
            <v>#NAME?</v>
          </cell>
          <cell r="Z214" t="e">
            <v>#NAME?</v>
          </cell>
          <cell r="AA214" t="e">
            <v>#NAME?</v>
          </cell>
          <cell r="AB214" t="e">
            <v>#NAME?</v>
          </cell>
          <cell r="AC214" t="e">
            <v>#NAME?</v>
          </cell>
          <cell r="AD214" t="e">
            <v>#NAME?</v>
          </cell>
          <cell r="AE214" t="e">
            <v>#NAME?</v>
          </cell>
          <cell r="AF214">
            <v>171.56</v>
          </cell>
          <cell r="AG214">
            <v>36.64</v>
          </cell>
          <cell r="AH214">
            <v>7.56</v>
          </cell>
          <cell r="AI214">
            <v>215.76</v>
          </cell>
          <cell r="AJ214" t="e">
            <v>#NAME?</v>
          </cell>
          <cell r="AK214" t="e">
            <v>#NAME?</v>
          </cell>
          <cell r="AL214" t="e">
            <v>#NAME?</v>
          </cell>
          <cell r="AM214" t="e">
            <v>#NAME?</v>
          </cell>
          <cell r="AN214" t="e">
            <v>#NAME?</v>
          </cell>
          <cell r="AO214" t="e">
            <v>#NAME?</v>
          </cell>
          <cell r="AP214" t="e">
            <v>#NAME?</v>
          </cell>
          <cell r="AQ214">
            <v>0</v>
          </cell>
          <cell r="AR214">
            <v>0</v>
          </cell>
          <cell r="AS214">
            <v>0</v>
          </cell>
          <cell r="AT214">
            <v>0</v>
          </cell>
        </row>
        <row r="215">
          <cell r="A215" t="str">
            <v>132KV DC Naubatpur-Paliganj TL Line</v>
          </cell>
          <cell r="B215">
            <v>23</v>
          </cell>
          <cell r="C215" t="str">
            <v>4/2</v>
          </cell>
          <cell r="D215" t="str">
            <v>DA+0</v>
          </cell>
          <cell r="E215" t="str">
            <v>WET</v>
          </cell>
          <cell r="F215" t="str">
            <v>Lalan Mehta</v>
          </cell>
          <cell r="G215">
            <v>43478</v>
          </cell>
          <cell r="H215">
            <v>43506</v>
          </cell>
          <cell r="I215">
            <v>43513</v>
          </cell>
          <cell r="J215" t="str">
            <v>YES</v>
          </cell>
          <cell r="K215" t="str">
            <v>YES</v>
          </cell>
          <cell r="L215">
            <v>7</v>
          </cell>
          <cell r="M215">
            <v>0</v>
          </cell>
          <cell r="N215">
            <v>0</v>
          </cell>
          <cell r="O215">
            <v>0</v>
          </cell>
          <cell r="P215">
            <v>0</v>
          </cell>
          <cell r="Q215">
            <v>0</v>
          </cell>
          <cell r="R215" t="e">
            <v>#NAME?</v>
          </cell>
          <cell r="S215" t="e">
            <v>#NAME?</v>
          </cell>
          <cell r="T215">
            <v>0</v>
          </cell>
          <cell r="U215">
            <v>0</v>
          </cell>
          <cell r="V215" t="e">
            <v>#NAME?</v>
          </cell>
          <cell r="W215" t="e">
            <v>#NAME?</v>
          </cell>
          <cell r="X215" t="e">
            <v>#NAME?</v>
          </cell>
          <cell r="Y215" t="e">
            <v>#NAME?</v>
          </cell>
          <cell r="Z215" t="e">
            <v>#NAME?</v>
          </cell>
          <cell r="AA215" t="e">
            <v>#NAME?</v>
          </cell>
          <cell r="AB215" t="e">
            <v>#NAME?</v>
          </cell>
          <cell r="AC215" t="e">
            <v>#NAME?</v>
          </cell>
          <cell r="AD215" t="e">
            <v>#NAME?</v>
          </cell>
          <cell r="AE215" t="e">
            <v>#NAME?</v>
          </cell>
          <cell r="AF215">
            <v>171.56</v>
          </cell>
          <cell r="AG215">
            <v>36.64</v>
          </cell>
          <cell r="AH215">
            <v>7.56</v>
          </cell>
          <cell r="AI215">
            <v>215.76</v>
          </cell>
          <cell r="AJ215" t="e">
            <v>#NAME?</v>
          </cell>
          <cell r="AK215" t="e">
            <v>#NAME?</v>
          </cell>
          <cell r="AL215" t="e">
            <v>#NAME?</v>
          </cell>
          <cell r="AM215" t="e">
            <v>#NAME?</v>
          </cell>
          <cell r="AN215" t="e">
            <v>#NAME?</v>
          </cell>
          <cell r="AO215" t="e">
            <v>#NAME?</v>
          </cell>
          <cell r="AP215" t="e">
            <v>#NAME?</v>
          </cell>
          <cell r="AQ215">
            <v>0</v>
          </cell>
          <cell r="AR215">
            <v>0</v>
          </cell>
          <cell r="AS215">
            <v>0</v>
          </cell>
          <cell r="AT215">
            <v>0</v>
          </cell>
        </row>
        <row r="216">
          <cell r="A216" t="str">
            <v>132KV DC Gaya-Jehanabad TL Line</v>
          </cell>
          <cell r="B216">
            <v>77</v>
          </cell>
          <cell r="C216" t="str">
            <v>21/0</v>
          </cell>
          <cell r="D216" t="str">
            <v>DC+3</v>
          </cell>
          <cell r="E216" t="str">
            <v>WET</v>
          </cell>
          <cell r="F216" t="str">
            <v>Ms Builder</v>
          </cell>
          <cell r="G216">
            <v>43478</v>
          </cell>
          <cell r="H216">
            <v>43506</v>
          </cell>
          <cell r="I216" t="str">
            <v>21/02</v>
          </cell>
          <cell r="J216" t="str">
            <v>YES</v>
          </cell>
          <cell r="K216" t="str">
            <v>YES</v>
          </cell>
          <cell r="L216">
            <v>4</v>
          </cell>
          <cell r="M216">
            <v>73</v>
          </cell>
          <cell r="N216">
            <v>0</v>
          </cell>
          <cell r="O216">
            <v>0</v>
          </cell>
          <cell r="P216">
            <v>0</v>
          </cell>
          <cell r="Q216">
            <v>0</v>
          </cell>
          <cell r="R216" t="e">
            <v>#NAME?</v>
          </cell>
          <cell r="S216" t="e">
            <v>#NAME?</v>
          </cell>
          <cell r="T216">
            <v>0</v>
          </cell>
          <cell r="U216">
            <v>0</v>
          </cell>
          <cell r="V216" t="e">
            <v>#NAME?</v>
          </cell>
          <cell r="W216" t="e">
            <v>#NAME?</v>
          </cell>
          <cell r="X216" t="e">
            <v>#NAME?</v>
          </cell>
          <cell r="Y216" t="e">
            <v>#NAME?</v>
          </cell>
          <cell r="Z216" t="e">
            <v>#NAME?</v>
          </cell>
          <cell r="AA216" t="e">
            <v>#NAME?</v>
          </cell>
          <cell r="AB216" t="e">
            <v>#NAME?</v>
          </cell>
          <cell r="AC216" t="e">
            <v>#NAME?</v>
          </cell>
          <cell r="AD216" t="e">
            <v>#NAME?</v>
          </cell>
          <cell r="AE216" t="e">
            <v>#NAME?</v>
          </cell>
          <cell r="AF216">
            <v>259.52</v>
          </cell>
          <cell r="AG216">
            <v>54.08</v>
          </cell>
          <cell r="AH216">
            <v>8.26</v>
          </cell>
          <cell r="AI216">
            <v>321.85999999999996</v>
          </cell>
          <cell r="AJ216" t="e">
            <v>#NAME?</v>
          </cell>
          <cell r="AK216" t="e">
            <v>#NAME?</v>
          </cell>
          <cell r="AL216" t="e">
            <v>#NAME?</v>
          </cell>
          <cell r="AM216" t="e">
            <v>#NAME?</v>
          </cell>
          <cell r="AN216" t="e">
            <v>#NAME?</v>
          </cell>
          <cell r="AO216" t="e">
            <v>#NAME?</v>
          </cell>
          <cell r="AP216" t="e">
            <v>#NAME?</v>
          </cell>
          <cell r="AQ216">
            <v>0</v>
          </cell>
          <cell r="AR216">
            <v>0</v>
          </cell>
          <cell r="AS216">
            <v>0</v>
          </cell>
          <cell r="AT216">
            <v>0</v>
          </cell>
        </row>
        <row r="217">
          <cell r="A217" t="str">
            <v>132KV DC Naubatpur-Paliganj TL Line</v>
          </cell>
          <cell r="B217">
            <v>22</v>
          </cell>
          <cell r="C217" t="str">
            <v>4/4</v>
          </cell>
          <cell r="D217" t="str">
            <v>DA+6</v>
          </cell>
          <cell r="E217" t="str">
            <v>WET</v>
          </cell>
          <cell r="F217" t="str">
            <v>Lalan Mehta</v>
          </cell>
          <cell r="G217">
            <v>43477</v>
          </cell>
          <cell r="H217">
            <v>43505</v>
          </cell>
          <cell r="I217">
            <v>43513</v>
          </cell>
          <cell r="J217" t="str">
            <v>YES</v>
          </cell>
          <cell r="K217" t="str">
            <v>YES</v>
          </cell>
          <cell r="L217">
            <v>7</v>
          </cell>
          <cell r="M217">
            <v>0</v>
          </cell>
          <cell r="N217">
            <v>0</v>
          </cell>
          <cell r="O217">
            <v>0</v>
          </cell>
          <cell r="P217">
            <v>0</v>
          </cell>
          <cell r="Q217">
            <v>0</v>
          </cell>
          <cell r="R217" t="e">
            <v>#NAME?</v>
          </cell>
          <cell r="S217" t="e">
            <v>#NAME?</v>
          </cell>
          <cell r="T217">
            <v>0</v>
          </cell>
          <cell r="U217">
            <v>0</v>
          </cell>
          <cell r="V217" t="e">
            <v>#NAME?</v>
          </cell>
          <cell r="W217" t="e">
            <v>#NAME?</v>
          </cell>
          <cell r="X217" t="e">
            <v>#NAME?</v>
          </cell>
          <cell r="Y217" t="e">
            <v>#NAME?</v>
          </cell>
          <cell r="Z217" t="e">
            <v>#NAME?</v>
          </cell>
          <cell r="AA217" t="e">
            <v>#NAME?</v>
          </cell>
          <cell r="AB217" t="e">
            <v>#NAME?</v>
          </cell>
          <cell r="AC217" t="e">
            <v>#NAME?</v>
          </cell>
          <cell r="AD217" t="e">
            <v>#NAME?</v>
          </cell>
          <cell r="AE217" t="e">
            <v>#NAME?</v>
          </cell>
          <cell r="AF217">
            <v>171.56</v>
          </cell>
          <cell r="AG217">
            <v>36.64</v>
          </cell>
          <cell r="AH217">
            <v>7.56</v>
          </cell>
          <cell r="AI217">
            <v>215.76</v>
          </cell>
          <cell r="AJ217" t="e">
            <v>#NAME?</v>
          </cell>
          <cell r="AK217" t="e">
            <v>#NAME?</v>
          </cell>
          <cell r="AL217" t="e">
            <v>#NAME?</v>
          </cell>
          <cell r="AM217" t="e">
            <v>#NAME?</v>
          </cell>
          <cell r="AN217" t="e">
            <v>#NAME?</v>
          </cell>
          <cell r="AO217" t="e">
            <v>#NAME?</v>
          </cell>
          <cell r="AP217" t="e">
            <v>#NAME?</v>
          </cell>
          <cell r="AQ217">
            <v>0</v>
          </cell>
          <cell r="AR217">
            <v>0</v>
          </cell>
          <cell r="AS217">
            <v>0</v>
          </cell>
          <cell r="AT217">
            <v>0</v>
          </cell>
        </row>
        <row r="218">
          <cell r="A218" t="str">
            <v>132KV DC Gaya-Jehanabad TL Line</v>
          </cell>
          <cell r="B218">
            <v>76</v>
          </cell>
          <cell r="C218" t="str">
            <v>16/0</v>
          </cell>
          <cell r="D218" t="str">
            <v>DD+0</v>
          </cell>
          <cell r="E218" t="str">
            <v>WET</v>
          </cell>
          <cell r="F218" t="str">
            <v>Rajiv Kumar</v>
          </cell>
          <cell r="G218">
            <v>43477</v>
          </cell>
          <cell r="H218">
            <v>43505</v>
          </cell>
          <cell r="I218" t="str">
            <v>21/02</v>
          </cell>
          <cell r="J218" t="str">
            <v>YES</v>
          </cell>
          <cell r="K218" t="str">
            <v>YES</v>
          </cell>
          <cell r="L218">
            <v>3</v>
          </cell>
          <cell r="M218">
            <v>76</v>
          </cell>
          <cell r="N218">
            <v>0</v>
          </cell>
          <cell r="O218">
            <v>0</v>
          </cell>
          <cell r="P218">
            <v>0</v>
          </cell>
          <cell r="Q218">
            <v>0</v>
          </cell>
          <cell r="R218" t="e">
            <v>#NAME?</v>
          </cell>
          <cell r="S218" t="e">
            <v>#NAME?</v>
          </cell>
          <cell r="T218">
            <v>0</v>
          </cell>
          <cell r="U218">
            <v>0</v>
          </cell>
          <cell r="V218" t="e">
            <v>#NAME?</v>
          </cell>
          <cell r="W218" t="e">
            <v>#NAME?</v>
          </cell>
          <cell r="X218" t="e">
            <v>#NAME?</v>
          </cell>
          <cell r="Y218" t="e">
            <v>#NAME?</v>
          </cell>
          <cell r="Z218" t="e">
            <v>#NAME?</v>
          </cell>
          <cell r="AA218" t="e">
            <v>#NAME?</v>
          </cell>
          <cell r="AB218" t="e">
            <v>#NAME?</v>
          </cell>
          <cell r="AC218" t="e">
            <v>#NAME?</v>
          </cell>
          <cell r="AD218" t="e">
            <v>#NAME?</v>
          </cell>
          <cell r="AE218" t="e">
            <v>#NAME?</v>
          </cell>
          <cell r="AF218">
            <v>396.56</v>
          </cell>
          <cell r="AG218">
            <v>0</v>
          </cell>
          <cell r="AH218">
            <v>8.26</v>
          </cell>
          <cell r="AI218">
            <v>404.82</v>
          </cell>
          <cell r="AJ218" t="e">
            <v>#NAME?</v>
          </cell>
          <cell r="AK218" t="e">
            <v>#NAME?</v>
          </cell>
          <cell r="AL218" t="e">
            <v>#NAME?</v>
          </cell>
          <cell r="AM218" t="e">
            <v>#NAME?</v>
          </cell>
          <cell r="AN218" t="e">
            <v>#NAME?</v>
          </cell>
          <cell r="AO218" t="e">
            <v>#NAME?</v>
          </cell>
          <cell r="AP218" t="e">
            <v>#NAME?</v>
          </cell>
          <cell r="AQ218">
            <v>0</v>
          </cell>
          <cell r="AR218">
            <v>0</v>
          </cell>
          <cell r="AS218">
            <v>0</v>
          </cell>
          <cell r="AT218">
            <v>0</v>
          </cell>
        </row>
        <row r="219">
          <cell r="A219" t="str">
            <v>132KV DC Dumraon-Buxar TL Line</v>
          </cell>
          <cell r="B219">
            <v>51</v>
          </cell>
          <cell r="C219" t="str">
            <v>30/4</v>
          </cell>
          <cell r="D219" t="str">
            <v>DP+0</v>
          </cell>
          <cell r="E219" t="str">
            <v>WET</v>
          </cell>
          <cell r="F219" t="str">
            <v>Roshan Kumar</v>
          </cell>
          <cell r="G219">
            <v>43480</v>
          </cell>
          <cell r="H219">
            <v>43508</v>
          </cell>
          <cell r="I219">
            <v>43552</v>
          </cell>
          <cell r="J219" t="str">
            <v>YES</v>
          </cell>
          <cell r="K219">
            <v>0</v>
          </cell>
          <cell r="L219">
            <v>0</v>
          </cell>
          <cell r="M219">
            <v>0</v>
          </cell>
          <cell r="N219">
            <v>0</v>
          </cell>
          <cell r="O219">
            <v>0</v>
          </cell>
          <cell r="P219">
            <v>0</v>
          </cell>
          <cell r="Q219">
            <v>0</v>
          </cell>
          <cell r="R219" t="e">
            <v>#NAME?</v>
          </cell>
          <cell r="S219" t="e">
            <v>#NAME?</v>
          </cell>
          <cell r="T219">
            <v>0</v>
          </cell>
          <cell r="U219">
            <v>0</v>
          </cell>
          <cell r="V219" t="e">
            <v>#NAME?</v>
          </cell>
          <cell r="W219" t="e">
            <v>#NAME?</v>
          </cell>
          <cell r="X219" t="e">
            <v>#NAME?</v>
          </cell>
          <cell r="Y219" t="e">
            <v>#NAME?</v>
          </cell>
          <cell r="Z219" t="e">
            <v>#NAME?</v>
          </cell>
          <cell r="AA219" t="e">
            <v>#NAME?</v>
          </cell>
          <cell r="AB219" t="e">
            <v>#NAME?</v>
          </cell>
          <cell r="AC219" t="e">
            <v>#NAME?</v>
          </cell>
          <cell r="AD219" t="e">
            <v>#NAME?</v>
          </cell>
          <cell r="AE219" t="e">
            <v>#NAME?</v>
          </cell>
          <cell r="AF219">
            <v>122.56</v>
          </cell>
          <cell r="AG219">
            <v>17.68</v>
          </cell>
          <cell r="AH219">
            <v>6.51</v>
          </cell>
          <cell r="AI219">
            <v>146.75</v>
          </cell>
          <cell r="AJ219" t="e">
            <v>#NAME?</v>
          </cell>
          <cell r="AK219" t="e">
            <v>#NAME?</v>
          </cell>
          <cell r="AL219" t="e">
            <v>#NAME?</v>
          </cell>
          <cell r="AM219" t="e">
            <v>#NAME?</v>
          </cell>
          <cell r="AN219" t="e">
            <v>#NAME?</v>
          </cell>
          <cell r="AO219" t="e">
            <v>#NAME?</v>
          </cell>
          <cell r="AP219" t="e">
            <v>#NAME?</v>
          </cell>
          <cell r="AQ219">
            <v>0</v>
          </cell>
          <cell r="AR219">
            <v>0</v>
          </cell>
          <cell r="AS219">
            <v>0</v>
          </cell>
          <cell r="AT219">
            <v>0</v>
          </cell>
        </row>
        <row r="220">
          <cell r="A220" t="str">
            <v>132KV DC Dumraon-Buxar TL Line</v>
          </cell>
          <cell r="B220">
            <v>49</v>
          </cell>
          <cell r="C220" t="str">
            <v>2/2</v>
          </cell>
          <cell r="D220" t="str">
            <v>DP+0</v>
          </cell>
          <cell r="E220" t="str">
            <v>WET</v>
          </cell>
          <cell r="F220" t="str">
            <v>Bhagwati Construction</v>
          </cell>
          <cell r="G220">
            <v>43477</v>
          </cell>
          <cell r="H220">
            <v>43505</v>
          </cell>
          <cell r="I220" t="str">
            <v>yes</v>
          </cell>
          <cell r="J220" t="str">
            <v>YES</v>
          </cell>
          <cell r="K220" t="str">
            <v>YES</v>
          </cell>
          <cell r="L220">
            <v>0</v>
          </cell>
          <cell r="M220">
            <v>49</v>
          </cell>
          <cell r="N220">
            <v>0</v>
          </cell>
          <cell r="O220">
            <v>0</v>
          </cell>
          <cell r="P220">
            <v>0</v>
          </cell>
          <cell r="Q220">
            <v>0</v>
          </cell>
          <cell r="R220" t="e">
            <v>#NAME?</v>
          </cell>
          <cell r="S220" t="e">
            <v>#NAME?</v>
          </cell>
          <cell r="T220">
            <v>0</v>
          </cell>
          <cell r="U220">
            <v>0</v>
          </cell>
          <cell r="V220" t="e">
            <v>#NAME?</v>
          </cell>
          <cell r="W220" t="e">
            <v>#NAME?</v>
          </cell>
          <cell r="X220" t="e">
            <v>#NAME?</v>
          </cell>
          <cell r="Y220" t="e">
            <v>#NAME?</v>
          </cell>
          <cell r="Z220" t="e">
            <v>#NAME?</v>
          </cell>
          <cell r="AA220" t="e">
            <v>#NAME?</v>
          </cell>
          <cell r="AB220" t="e">
            <v>#NAME?</v>
          </cell>
          <cell r="AC220" t="e">
            <v>#NAME?</v>
          </cell>
          <cell r="AD220" t="e">
            <v>#NAME?</v>
          </cell>
          <cell r="AE220" t="e">
            <v>#NAME?</v>
          </cell>
          <cell r="AF220">
            <v>122.56</v>
          </cell>
          <cell r="AG220">
            <v>17.68</v>
          </cell>
          <cell r="AH220">
            <v>6.51</v>
          </cell>
          <cell r="AI220">
            <v>146.75</v>
          </cell>
          <cell r="AJ220" t="e">
            <v>#NAME?</v>
          </cell>
          <cell r="AK220" t="e">
            <v>#NAME?</v>
          </cell>
          <cell r="AL220" t="e">
            <v>#NAME?</v>
          </cell>
          <cell r="AM220" t="e">
            <v>#NAME?</v>
          </cell>
          <cell r="AN220" t="e">
            <v>#NAME?</v>
          </cell>
          <cell r="AO220" t="e">
            <v>#NAME?</v>
          </cell>
          <cell r="AP220" t="e">
            <v>#NAME?</v>
          </cell>
          <cell r="AQ220">
            <v>0</v>
          </cell>
          <cell r="AR220">
            <v>0</v>
          </cell>
          <cell r="AS220">
            <v>0</v>
          </cell>
          <cell r="AT220">
            <v>0</v>
          </cell>
        </row>
        <row r="221">
          <cell r="A221" t="str">
            <v>220KV DC Naubatpur-BhusaulaTL Line</v>
          </cell>
          <cell r="B221">
            <v>1</v>
          </cell>
          <cell r="C221" t="str">
            <v>11/6</v>
          </cell>
          <cell r="D221" t="str">
            <v>DA+3</v>
          </cell>
          <cell r="E221" t="str">
            <v>WET</v>
          </cell>
          <cell r="F221" t="str">
            <v>Veena Construction</v>
          </cell>
          <cell r="G221">
            <v>43454</v>
          </cell>
          <cell r="H221">
            <v>43482</v>
          </cell>
          <cell r="I221">
            <v>43540</v>
          </cell>
          <cell r="J221" t="str">
            <v>YES</v>
          </cell>
          <cell r="K221">
            <v>0</v>
          </cell>
          <cell r="L221">
            <v>0</v>
          </cell>
          <cell r="M221">
            <v>1</v>
          </cell>
          <cell r="N221">
            <v>0</v>
          </cell>
          <cell r="O221">
            <v>0</v>
          </cell>
          <cell r="P221">
            <v>0</v>
          </cell>
          <cell r="Q221">
            <v>0</v>
          </cell>
          <cell r="R221" t="e">
            <v>#NAME?</v>
          </cell>
          <cell r="S221" t="e">
            <v>#NAME?</v>
          </cell>
          <cell r="T221">
            <v>0</v>
          </cell>
          <cell r="U221">
            <v>0</v>
          </cell>
          <cell r="V221" t="e">
            <v>#NAME?</v>
          </cell>
          <cell r="W221" t="e">
            <v>#NAME?</v>
          </cell>
          <cell r="X221" t="e">
            <v>#NAME?</v>
          </cell>
          <cell r="Y221" t="e">
            <v>#NAME?</v>
          </cell>
          <cell r="Z221" t="e">
            <v>#NAME?</v>
          </cell>
          <cell r="AA221" t="e">
            <v>#NAME?</v>
          </cell>
          <cell r="AB221" t="e">
            <v>#NAME?</v>
          </cell>
          <cell r="AC221" t="e">
            <v>#NAME?</v>
          </cell>
          <cell r="AD221" t="e">
            <v>#NAME?</v>
          </cell>
          <cell r="AE221" t="e">
            <v>#NAME?</v>
          </cell>
          <cell r="AF221">
            <v>171.56</v>
          </cell>
          <cell r="AG221">
            <v>36.64</v>
          </cell>
          <cell r="AH221">
            <v>7.56</v>
          </cell>
          <cell r="AI221">
            <v>215.76</v>
          </cell>
          <cell r="AJ221" t="e">
            <v>#NAME?</v>
          </cell>
          <cell r="AK221" t="e">
            <v>#NAME?</v>
          </cell>
          <cell r="AL221" t="e">
            <v>#NAME?</v>
          </cell>
          <cell r="AM221" t="e">
            <v>#NAME?</v>
          </cell>
          <cell r="AN221" t="e">
            <v>#NAME?</v>
          </cell>
          <cell r="AO221" t="e">
            <v>#NAME?</v>
          </cell>
          <cell r="AP221" t="e">
            <v>#NAME?</v>
          </cell>
          <cell r="AQ221">
            <v>0</v>
          </cell>
          <cell r="AR221">
            <v>0</v>
          </cell>
          <cell r="AS221">
            <v>149.136</v>
          </cell>
          <cell r="AT221">
            <v>40</v>
          </cell>
        </row>
        <row r="222">
          <cell r="A222" t="str">
            <v>132KV DC Naubatpur-Paliganj TL Line</v>
          </cell>
          <cell r="B222">
            <v>21</v>
          </cell>
          <cell r="C222" t="str">
            <v>7/12</v>
          </cell>
          <cell r="D222" t="str">
            <v>DA+0</v>
          </cell>
          <cell r="E222" t="str">
            <v>WET</v>
          </cell>
          <cell r="F222" t="str">
            <v>Mahesh Prasad Singh</v>
          </cell>
          <cell r="G222">
            <v>43476</v>
          </cell>
          <cell r="H222">
            <v>43504</v>
          </cell>
          <cell r="I222">
            <v>43513</v>
          </cell>
          <cell r="J222" t="str">
            <v>YES</v>
          </cell>
          <cell r="K222" t="str">
            <v>YES</v>
          </cell>
          <cell r="L222">
            <v>1</v>
          </cell>
          <cell r="M222">
            <v>21</v>
          </cell>
          <cell r="N222">
            <v>0</v>
          </cell>
          <cell r="O222">
            <v>0</v>
          </cell>
          <cell r="P222">
            <v>0</v>
          </cell>
          <cell r="Q222">
            <v>0</v>
          </cell>
          <cell r="R222" t="e">
            <v>#NAME?</v>
          </cell>
          <cell r="S222" t="e">
            <v>#NAME?</v>
          </cell>
          <cell r="T222">
            <v>0</v>
          </cell>
          <cell r="U222">
            <v>0</v>
          </cell>
          <cell r="V222" t="e">
            <v>#NAME?</v>
          </cell>
          <cell r="W222" t="e">
            <v>#NAME?</v>
          </cell>
          <cell r="X222" t="e">
            <v>#NAME?</v>
          </cell>
          <cell r="Y222" t="e">
            <v>#NAME?</v>
          </cell>
          <cell r="Z222" t="e">
            <v>#NAME?</v>
          </cell>
          <cell r="AA222" t="e">
            <v>#NAME?</v>
          </cell>
          <cell r="AB222" t="e">
            <v>#NAME?</v>
          </cell>
          <cell r="AC222" t="e">
            <v>#NAME?</v>
          </cell>
          <cell r="AD222" t="e">
            <v>#NAME?</v>
          </cell>
          <cell r="AE222" t="e">
            <v>#NAME?</v>
          </cell>
          <cell r="AF222">
            <v>171.56</v>
          </cell>
          <cell r="AG222">
            <v>36.64</v>
          </cell>
          <cell r="AH222">
            <v>7.56</v>
          </cell>
          <cell r="AI222">
            <v>215.76</v>
          </cell>
          <cell r="AJ222" t="e">
            <v>#NAME?</v>
          </cell>
          <cell r="AK222" t="e">
            <v>#NAME?</v>
          </cell>
          <cell r="AL222" t="e">
            <v>#NAME?</v>
          </cell>
          <cell r="AM222" t="e">
            <v>#NAME?</v>
          </cell>
          <cell r="AN222" t="e">
            <v>#NAME?</v>
          </cell>
          <cell r="AO222" t="e">
            <v>#NAME?</v>
          </cell>
          <cell r="AP222" t="e">
            <v>#NAME?</v>
          </cell>
          <cell r="AQ222">
            <v>0</v>
          </cell>
          <cell r="AR222">
            <v>0</v>
          </cell>
          <cell r="AS222">
            <v>0</v>
          </cell>
          <cell r="AT222">
            <v>0</v>
          </cell>
        </row>
        <row r="223">
          <cell r="A223" t="str">
            <v>132KV DC Gaya-Jehanabad TL Line</v>
          </cell>
          <cell r="B223">
            <v>75</v>
          </cell>
          <cell r="C223" t="str">
            <v>17/0</v>
          </cell>
          <cell r="D223" t="str">
            <v>DD+0</v>
          </cell>
          <cell r="E223" t="str">
            <v>WET</v>
          </cell>
          <cell r="F223" t="str">
            <v>Sunil Kumar</v>
          </cell>
          <cell r="G223">
            <v>43476</v>
          </cell>
          <cell r="H223">
            <v>43504</v>
          </cell>
          <cell r="I223" t="str">
            <v>21/02</v>
          </cell>
          <cell r="J223" t="str">
            <v>YES</v>
          </cell>
          <cell r="K223" t="str">
            <v>YES</v>
          </cell>
          <cell r="L223">
            <v>2</v>
          </cell>
          <cell r="M223">
            <v>75</v>
          </cell>
          <cell r="N223">
            <v>0</v>
          </cell>
          <cell r="O223">
            <v>0</v>
          </cell>
          <cell r="P223">
            <v>0</v>
          </cell>
          <cell r="Q223">
            <v>0</v>
          </cell>
          <cell r="R223" t="e">
            <v>#NAME?</v>
          </cell>
          <cell r="S223" t="e">
            <v>#NAME?</v>
          </cell>
          <cell r="T223">
            <v>0</v>
          </cell>
          <cell r="U223">
            <v>0</v>
          </cell>
          <cell r="V223" t="e">
            <v>#NAME?</v>
          </cell>
          <cell r="W223" t="e">
            <v>#NAME?</v>
          </cell>
          <cell r="X223" t="e">
            <v>#NAME?</v>
          </cell>
          <cell r="Y223" t="e">
            <v>#NAME?</v>
          </cell>
          <cell r="Z223" t="e">
            <v>#NAME?</v>
          </cell>
          <cell r="AA223" t="e">
            <v>#NAME?</v>
          </cell>
          <cell r="AB223" t="e">
            <v>#NAME?</v>
          </cell>
          <cell r="AC223" t="e">
            <v>#NAME?</v>
          </cell>
          <cell r="AD223" t="e">
            <v>#NAME?</v>
          </cell>
          <cell r="AE223" t="e">
            <v>#NAME?</v>
          </cell>
          <cell r="AF223">
            <v>396.56</v>
          </cell>
          <cell r="AG223">
            <v>0</v>
          </cell>
          <cell r="AH223">
            <v>8.26</v>
          </cell>
          <cell r="AI223">
            <v>404.82</v>
          </cell>
          <cell r="AJ223" t="e">
            <v>#NAME?</v>
          </cell>
          <cell r="AK223" t="e">
            <v>#NAME?</v>
          </cell>
          <cell r="AL223" t="e">
            <v>#NAME?</v>
          </cell>
          <cell r="AM223" t="e">
            <v>#NAME?</v>
          </cell>
          <cell r="AN223" t="e">
            <v>#NAME?</v>
          </cell>
          <cell r="AO223" t="e">
            <v>#NAME?</v>
          </cell>
          <cell r="AP223" t="e">
            <v>#NAME?</v>
          </cell>
          <cell r="AQ223">
            <v>0</v>
          </cell>
          <cell r="AR223">
            <v>0</v>
          </cell>
          <cell r="AS223">
            <v>0</v>
          </cell>
          <cell r="AT223">
            <v>0</v>
          </cell>
        </row>
        <row r="224">
          <cell r="A224" t="str">
            <v>132KV DC Dumraon-Buxar TL Line</v>
          </cell>
          <cell r="B224">
            <v>50</v>
          </cell>
          <cell r="C224" t="str">
            <v>30/3</v>
          </cell>
          <cell r="D224" t="str">
            <v>DP+0</v>
          </cell>
          <cell r="E224" t="str">
            <v>wet</v>
          </cell>
          <cell r="F224" t="str">
            <v>Roshan Kumar</v>
          </cell>
          <cell r="G224">
            <v>43477</v>
          </cell>
          <cell r="H224">
            <v>43505</v>
          </cell>
          <cell r="I224">
            <v>43552</v>
          </cell>
          <cell r="J224" t="str">
            <v>YES</v>
          </cell>
          <cell r="K224">
            <v>0</v>
          </cell>
          <cell r="L224">
            <v>0</v>
          </cell>
          <cell r="M224">
            <v>0</v>
          </cell>
          <cell r="N224">
            <v>0</v>
          </cell>
          <cell r="O224">
            <v>0</v>
          </cell>
          <cell r="P224">
            <v>0</v>
          </cell>
          <cell r="Q224">
            <v>0</v>
          </cell>
          <cell r="R224" t="e">
            <v>#NAME?</v>
          </cell>
          <cell r="S224" t="e">
            <v>#NAME?</v>
          </cell>
          <cell r="T224">
            <v>0</v>
          </cell>
          <cell r="U224">
            <v>0</v>
          </cell>
          <cell r="V224" t="e">
            <v>#NAME?</v>
          </cell>
          <cell r="W224" t="e">
            <v>#NAME?</v>
          </cell>
          <cell r="X224" t="e">
            <v>#NAME?</v>
          </cell>
          <cell r="Y224" t="e">
            <v>#NAME?</v>
          </cell>
          <cell r="Z224" t="e">
            <v>#NAME?</v>
          </cell>
          <cell r="AA224" t="e">
            <v>#NAME?</v>
          </cell>
          <cell r="AB224" t="e">
            <v>#NAME?</v>
          </cell>
          <cell r="AC224" t="e">
            <v>#NAME?</v>
          </cell>
          <cell r="AD224" t="e">
            <v>#NAME?</v>
          </cell>
          <cell r="AE224" t="e">
            <v>#NAME?</v>
          </cell>
          <cell r="AF224">
            <v>122.56</v>
          </cell>
          <cell r="AG224">
            <v>17.68</v>
          </cell>
          <cell r="AH224">
            <v>6.51</v>
          </cell>
          <cell r="AI224">
            <v>146.75</v>
          </cell>
          <cell r="AJ224" t="e">
            <v>#NAME?</v>
          </cell>
          <cell r="AK224" t="e">
            <v>#NAME?</v>
          </cell>
          <cell r="AL224" t="e">
            <v>#NAME?</v>
          </cell>
          <cell r="AM224" t="e">
            <v>#NAME?</v>
          </cell>
          <cell r="AN224" t="e">
            <v>#NAME?</v>
          </cell>
          <cell r="AO224" t="e">
            <v>#NAME?</v>
          </cell>
          <cell r="AP224" t="e">
            <v>#NAME?</v>
          </cell>
          <cell r="AQ224">
            <v>0</v>
          </cell>
          <cell r="AR224">
            <v>0</v>
          </cell>
          <cell r="AS224">
            <v>0</v>
          </cell>
          <cell r="AT224">
            <v>0</v>
          </cell>
        </row>
        <row r="225">
          <cell r="A225" t="str">
            <v>132KV DC Gaya-Jehanabad TL Line</v>
          </cell>
          <cell r="B225">
            <v>74</v>
          </cell>
          <cell r="C225" t="str">
            <v>4/0</v>
          </cell>
          <cell r="D225" t="str">
            <v>DD+0</v>
          </cell>
          <cell r="E225" t="str">
            <v>WET</v>
          </cell>
          <cell r="F225" t="str">
            <v>Deepak Kumar</v>
          </cell>
          <cell r="G225">
            <v>43475</v>
          </cell>
          <cell r="H225">
            <v>43503</v>
          </cell>
          <cell r="I225">
            <v>43513</v>
          </cell>
          <cell r="J225" t="str">
            <v>YES</v>
          </cell>
          <cell r="K225" t="str">
            <v>YES</v>
          </cell>
          <cell r="L225">
            <v>3</v>
          </cell>
          <cell r="M225">
            <v>74</v>
          </cell>
          <cell r="N225">
            <v>0</v>
          </cell>
          <cell r="O225">
            <v>0</v>
          </cell>
          <cell r="P225">
            <v>0</v>
          </cell>
          <cell r="Q225">
            <v>0</v>
          </cell>
          <cell r="R225" t="e">
            <v>#NAME?</v>
          </cell>
          <cell r="S225" t="e">
            <v>#NAME?</v>
          </cell>
          <cell r="T225">
            <v>0</v>
          </cell>
          <cell r="U225">
            <v>0</v>
          </cell>
          <cell r="V225" t="e">
            <v>#NAME?</v>
          </cell>
          <cell r="W225" t="e">
            <v>#NAME?</v>
          </cell>
          <cell r="X225" t="e">
            <v>#NAME?</v>
          </cell>
          <cell r="Y225" t="e">
            <v>#NAME?</v>
          </cell>
          <cell r="Z225" t="e">
            <v>#NAME?</v>
          </cell>
          <cell r="AA225" t="e">
            <v>#NAME?</v>
          </cell>
          <cell r="AB225" t="e">
            <v>#NAME?</v>
          </cell>
          <cell r="AC225" t="e">
            <v>#NAME?</v>
          </cell>
          <cell r="AD225" t="e">
            <v>#NAME?</v>
          </cell>
          <cell r="AE225" t="e">
            <v>#NAME?</v>
          </cell>
          <cell r="AF225">
            <v>396.56</v>
          </cell>
          <cell r="AG225">
            <v>0</v>
          </cell>
          <cell r="AH225">
            <v>8.26</v>
          </cell>
          <cell r="AI225">
            <v>404.82</v>
          </cell>
          <cell r="AJ225" t="e">
            <v>#NAME?</v>
          </cell>
          <cell r="AK225" t="e">
            <v>#NAME?</v>
          </cell>
          <cell r="AL225" t="e">
            <v>#NAME?</v>
          </cell>
          <cell r="AM225" t="e">
            <v>#NAME?</v>
          </cell>
          <cell r="AN225" t="e">
            <v>#NAME?</v>
          </cell>
          <cell r="AO225" t="e">
            <v>#NAME?</v>
          </cell>
          <cell r="AP225" t="e">
            <v>#NAME?</v>
          </cell>
          <cell r="AQ225">
            <v>0</v>
          </cell>
          <cell r="AR225">
            <v>0</v>
          </cell>
          <cell r="AS225">
            <v>0</v>
          </cell>
          <cell r="AT225">
            <v>0</v>
          </cell>
        </row>
        <row r="226">
          <cell r="A226" t="str">
            <v>132KV DC Naubatpur-Paliganj TL Line</v>
          </cell>
          <cell r="B226">
            <v>20</v>
          </cell>
          <cell r="C226" t="str">
            <v>6/2</v>
          </cell>
          <cell r="D226" t="str">
            <v>DA+0</v>
          </cell>
          <cell r="E226" t="str">
            <v>WET</v>
          </cell>
          <cell r="F226" t="str">
            <v>Lalan Mehta</v>
          </cell>
          <cell r="G226">
            <v>43475</v>
          </cell>
          <cell r="H226">
            <v>43503</v>
          </cell>
          <cell r="I226">
            <v>43513</v>
          </cell>
          <cell r="J226" t="str">
            <v>YES</v>
          </cell>
          <cell r="K226" t="str">
            <v>YES</v>
          </cell>
          <cell r="L226">
            <v>7</v>
          </cell>
          <cell r="M226">
            <v>0</v>
          </cell>
          <cell r="N226">
            <v>0</v>
          </cell>
          <cell r="O226">
            <v>0</v>
          </cell>
          <cell r="P226">
            <v>0</v>
          </cell>
          <cell r="Q226">
            <v>0</v>
          </cell>
          <cell r="R226" t="e">
            <v>#NAME?</v>
          </cell>
          <cell r="S226" t="e">
            <v>#NAME?</v>
          </cell>
          <cell r="T226">
            <v>0</v>
          </cell>
          <cell r="U226">
            <v>0</v>
          </cell>
          <cell r="V226" t="e">
            <v>#NAME?</v>
          </cell>
          <cell r="W226" t="e">
            <v>#NAME?</v>
          </cell>
          <cell r="X226" t="e">
            <v>#NAME?</v>
          </cell>
          <cell r="Y226" t="e">
            <v>#NAME?</v>
          </cell>
          <cell r="Z226" t="e">
            <v>#NAME?</v>
          </cell>
          <cell r="AA226" t="e">
            <v>#NAME?</v>
          </cell>
          <cell r="AB226" t="e">
            <v>#NAME?</v>
          </cell>
          <cell r="AC226" t="e">
            <v>#NAME?</v>
          </cell>
          <cell r="AD226" t="e">
            <v>#NAME?</v>
          </cell>
          <cell r="AE226" t="e">
            <v>#NAME?</v>
          </cell>
          <cell r="AF226">
            <v>171.56</v>
          </cell>
          <cell r="AG226">
            <v>36.64</v>
          </cell>
          <cell r="AH226">
            <v>7.56</v>
          </cell>
          <cell r="AI226">
            <v>215.76</v>
          </cell>
          <cell r="AJ226" t="e">
            <v>#NAME?</v>
          </cell>
          <cell r="AK226" t="e">
            <v>#NAME?</v>
          </cell>
          <cell r="AL226" t="e">
            <v>#NAME?</v>
          </cell>
          <cell r="AM226" t="e">
            <v>#NAME?</v>
          </cell>
          <cell r="AN226" t="e">
            <v>#NAME?</v>
          </cell>
          <cell r="AO226" t="e">
            <v>#NAME?</v>
          </cell>
          <cell r="AP226" t="e">
            <v>#NAME?</v>
          </cell>
          <cell r="AQ226">
            <v>0</v>
          </cell>
          <cell r="AR226">
            <v>0</v>
          </cell>
          <cell r="AS226">
            <v>0</v>
          </cell>
          <cell r="AT226">
            <v>0</v>
          </cell>
        </row>
        <row r="227">
          <cell r="A227" t="str">
            <v>132KV DC Dumraon-Buxar TL Line</v>
          </cell>
          <cell r="B227">
            <v>48</v>
          </cell>
          <cell r="C227" t="str">
            <v>28/3</v>
          </cell>
          <cell r="D227" t="str">
            <v>DP+3</v>
          </cell>
          <cell r="E227" t="str">
            <v>WET</v>
          </cell>
          <cell r="F227" t="str">
            <v>Meera Engineering</v>
          </cell>
          <cell r="G227">
            <v>43476</v>
          </cell>
          <cell r="H227">
            <v>43504</v>
          </cell>
          <cell r="I227">
            <v>43540</v>
          </cell>
          <cell r="J227" t="str">
            <v>YES</v>
          </cell>
          <cell r="K227" t="str">
            <v>YES</v>
          </cell>
          <cell r="L227">
            <v>6</v>
          </cell>
          <cell r="M227">
            <v>48</v>
          </cell>
          <cell r="N227">
            <v>0</v>
          </cell>
          <cell r="O227">
            <v>0</v>
          </cell>
          <cell r="P227">
            <v>0</v>
          </cell>
          <cell r="Q227">
            <v>0</v>
          </cell>
          <cell r="R227" t="e">
            <v>#NAME?</v>
          </cell>
          <cell r="S227" t="e">
            <v>#NAME?</v>
          </cell>
          <cell r="T227">
            <v>0</v>
          </cell>
          <cell r="U227">
            <v>0</v>
          </cell>
          <cell r="V227" t="e">
            <v>#NAME?</v>
          </cell>
          <cell r="W227" t="e">
            <v>#NAME?</v>
          </cell>
          <cell r="X227" t="e">
            <v>#NAME?</v>
          </cell>
          <cell r="Y227" t="e">
            <v>#NAME?</v>
          </cell>
          <cell r="Z227" t="e">
            <v>#NAME?</v>
          </cell>
          <cell r="AA227" t="e">
            <v>#NAME?</v>
          </cell>
          <cell r="AB227" t="e">
            <v>#NAME?</v>
          </cell>
          <cell r="AC227" t="e">
            <v>#NAME?</v>
          </cell>
          <cell r="AD227" t="e">
            <v>#NAME?</v>
          </cell>
          <cell r="AE227" t="e">
            <v>#NAME?</v>
          </cell>
          <cell r="AF227">
            <v>122.56</v>
          </cell>
          <cell r="AG227">
            <v>17.68</v>
          </cell>
          <cell r="AH227">
            <v>6.51</v>
          </cell>
          <cell r="AI227">
            <v>146.75</v>
          </cell>
          <cell r="AJ227" t="e">
            <v>#NAME?</v>
          </cell>
          <cell r="AK227" t="e">
            <v>#NAME?</v>
          </cell>
          <cell r="AL227" t="e">
            <v>#NAME?</v>
          </cell>
          <cell r="AM227" t="e">
            <v>#NAME?</v>
          </cell>
          <cell r="AN227" t="e">
            <v>#NAME?</v>
          </cell>
          <cell r="AO227" t="e">
            <v>#NAME?</v>
          </cell>
          <cell r="AP227" t="e">
            <v>#NAME?</v>
          </cell>
          <cell r="AQ227">
            <v>0</v>
          </cell>
          <cell r="AR227">
            <v>0</v>
          </cell>
          <cell r="AS227">
            <v>0</v>
          </cell>
          <cell r="AT227">
            <v>0</v>
          </cell>
        </row>
        <row r="228">
          <cell r="A228" t="str">
            <v>132KV DC Gaya-Jehanabad TL Line</v>
          </cell>
          <cell r="B228">
            <v>72</v>
          </cell>
          <cell r="C228" t="str">
            <v>18/6</v>
          </cell>
          <cell r="D228" t="str">
            <v>DA+6</v>
          </cell>
          <cell r="E228" t="str">
            <v>WET</v>
          </cell>
          <cell r="F228" t="str">
            <v>Sumaiyya Enterprizes</v>
          </cell>
          <cell r="G228">
            <v>43474</v>
          </cell>
          <cell r="H228">
            <v>43502</v>
          </cell>
          <cell r="I228" t="str">
            <v>YES</v>
          </cell>
          <cell r="J228" t="str">
            <v>YES</v>
          </cell>
          <cell r="K228" t="str">
            <v>YES</v>
          </cell>
          <cell r="L228">
            <v>2</v>
          </cell>
          <cell r="M228">
            <v>72</v>
          </cell>
          <cell r="N228">
            <v>0</v>
          </cell>
          <cell r="O228">
            <v>0</v>
          </cell>
          <cell r="P228">
            <v>0</v>
          </cell>
          <cell r="Q228">
            <v>0</v>
          </cell>
          <cell r="R228" t="e">
            <v>#NAME?</v>
          </cell>
          <cell r="S228" t="e">
            <v>#NAME?</v>
          </cell>
          <cell r="T228">
            <v>0</v>
          </cell>
          <cell r="U228">
            <v>0</v>
          </cell>
          <cell r="V228" t="e">
            <v>#NAME?</v>
          </cell>
          <cell r="W228" t="e">
            <v>#NAME?</v>
          </cell>
          <cell r="X228" t="e">
            <v>#NAME?</v>
          </cell>
          <cell r="Y228" t="e">
            <v>#NAME?</v>
          </cell>
          <cell r="Z228" t="e">
            <v>#NAME?</v>
          </cell>
          <cell r="AA228" t="e">
            <v>#NAME?</v>
          </cell>
          <cell r="AB228" t="e">
            <v>#NAME?</v>
          </cell>
          <cell r="AC228" t="e">
            <v>#NAME?</v>
          </cell>
          <cell r="AD228" t="e">
            <v>#NAME?</v>
          </cell>
          <cell r="AE228" t="e">
            <v>#NAME?</v>
          </cell>
          <cell r="AF228">
            <v>171.56</v>
          </cell>
          <cell r="AG228">
            <v>36.64</v>
          </cell>
          <cell r="AH228">
            <v>7.56</v>
          </cell>
          <cell r="AI228">
            <v>215.76</v>
          </cell>
          <cell r="AJ228" t="e">
            <v>#NAME?</v>
          </cell>
          <cell r="AK228" t="e">
            <v>#NAME?</v>
          </cell>
          <cell r="AL228" t="e">
            <v>#NAME?</v>
          </cell>
          <cell r="AM228" t="e">
            <v>#NAME?</v>
          </cell>
          <cell r="AN228" t="e">
            <v>#NAME?</v>
          </cell>
          <cell r="AO228" t="e">
            <v>#NAME?</v>
          </cell>
          <cell r="AP228" t="e">
            <v>#NAME?</v>
          </cell>
          <cell r="AQ228">
            <v>0</v>
          </cell>
          <cell r="AR228">
            <v>0</v>
          </cell>
          <cell r="AS228">
            <v>0</v>
          </cell>
          <cell r="AT228">
            <v>0</v>
          </cell>
        </row>
        <row r="229">
          <cell r="A229" t="str">
            <v>132KV DC Gaya-Jehanabad TL Line</v>
          </cell>
          <cell r="B229">
            <v>73</v>
          </cell>
          <cell r="C229" t="str">
            <v>22/0</v>
          </cell>
          <cell r="D229" t="str">
            <v>DD+0</v>
          </cell>
          <cell r="E229" t="str">
            <v>WET</v>
          </cell>
          <cell r="F229" t="str">
            <v>M S Builder</v>
          </cell>
          <cell r="G229">
            <v>43474</v>
          </cell>
          <cell r="H229">
            <v>43502</v>
          </cell>
          <cell r="I229" t="str">
            <v>YES</v>
          </cell>
          <cell r="J229" t="str">
            <v>YES</v>
          </cell>
          <cell r="K229" t="str">
            <v>YES</v>
          </cell>
          <cell r="L229">
            <v>4</v>
          </cell>
          <cell r="M229">
            <v>77</v>
          </cell>
          <cell r="N229">
            <v>0</v>
          </cell>
          <cell r="O229">
            <v>0</v>
          </cell>
          <cell r="P229">
            <v>0</v>
          </cell>
          <cell r="Q229">
            <v>0</v>
          </cell>
          <cell r="R229" t="e">
            <v>#NAME?</v>
          </cell>
          <cell r="S229" t="e">
            <v>#NAME?</v>
          </cell>
          <cell r="T229">
            <v>0</v>
          </cell>
          <cell r="U229">
            <v>0</v>
          </cell>
          <cell r="V229" t="e">
            <v>#NAME?</v>
          </cell>
          <cell r="W229" t="e">
            <v>#NAME?</v>
          </cell>
          <cell r="X229" t="e">
            <v>#NAME?</v>
          </cell>
          <cell r="Y229" t="e">
            <v>#NAME?</v>
          </cell>
          <cell r="Z229" t="e">
            <v>#NAME?</v>
          </cell>
          <cell r="AA229" t="e">
            <v>#NAME?</v>
          </cell>
          <cell r="AB229" t="e">
            <v>#NAME?</v>
          </cell>
          <cell r="AC229" t="e">
            <v>#NAME?</v>
          </cell>
          <cell r="AD229" t="e">
            <v>#NAME?</v>
          </cell>
          <cell r="AE229" t="e">
            <v>#NAME?</v>
          </cell>
          <cell r="AF229">
            <v>396.56</v>
          </cell>
          <cell r="AG229">
            <v>0</v>
          </cell>
          <cell r="AH229">
            <v>8.26</v>
          </cell>
          <cell r="AI229">
            <v>404.82</v>
          </cell>
          <cell r="AJ229" t="e">
            <v>#NAME?</v>
          </cell>
          <cell r="AK229" t="e">
            <v>#NAME?</v>
          </cell>
          <cell r="AL229" t="e">
            <v>#NAME?</v>
          </cell>
          <cell r="AM229" t="e">
            <v>#NAME?</v>
          </cell>
          <cell r="AN229" t="e">
            <v>#NAME?</v>
          </cell>
          <cell r="AO229" t="e">
            <v>#NAME?</v>
          </cell>
          <cell r="AP229" t="e">
            <v>#NAME?</v>
          </cell>
          <cell r="AQ229">
            <v>0</v>
          </cell>
          <cell r="AR229">
            <v>0</v>
          </cell>
          <cell r="AS229">
            <v>0</v>
          </cell>
          <cell r="AT229">
            <v>0</v>
          </cell>
        </row>
        <row r="230">
          <cell r="A230" t="str">
            <v>132KV DC Dumraon-Buxar TL Line</v>
          </cell>
          <cell r="B230">
            <v>47</v>
          </cell>
          <cell r="C230" t="str">
            <v>30/5</v>
          </cell>
          <cell r="D230" t="str">
            <v>DP+0</v>
          </cell>
          <cell r="E230" t="str">
            <v>WET</v>
          </cell>
          <cell r="F230" t="str">
            <v>Roshan Kumar</v>
          </cell>
          <cell r="G230">
            <v>43475</v>
          </cell>
          <cell r="H230">
            <v>43503</v>
          </cell>
          <cell r="I230">
            <v>43552</v>
          </cell>
          <cell r="J230" t="str">
            <v>YES</v>
          </cell>
          <cell r="K230">
            <v>0</v>
          </cell>
          <cell r="L230">
            <v>0</v>
          </cell>
          <cell r="M230">
            <v>0</v>
          </cell>
          <cell r="N230">
            <v>0</v>
          </cell>
          <cell r="O230">
            <v>0</v>
          </cell>
          <cell r="P230">
            <v>0</v>
          </cell>
          <cell r="Q230">
            <v>0</v>
          </cell>
          <cell r="R230" t="e">
            <v>#NAME?</v>
          </cell>
          <cell r="S230" t="e">
            <v>#NAME?</v>
          </cell>
          <cell r="T230">
            <v>0</v>
          </cell>
          <cell r="U230">
            <v>0</v>
          </cell>
          <cell r="V230" t="e">
            <v>#NAME?</v>
          </cell>
          <cell r="W230" t="e">
            <v>#NAME?</v>
          </cell>
          <cell r="X230" t="e">
            <v>#NAME?</v>
          </cell>
          <cell r="Y230" t="e">
            <v>#NAME?</v>
          </cell>
          <cell r="Z230" t="e">
            <v>#NAME?</v>
          </cell>
          <cell r="AA230" t="e">
            <v>#NAME?</v>
          </cell>
          <cell r="AB230" t="e">
            <v>#NAME?</v>
          </cell>
          <cell r="AC230" t="e">
            <v>#NAME?</v>
          </cell>
          <cell r="AD230" t="e">
            <v>#NAME?</v>
          </cell>
          <cell r="AE230" t="e">
            <v>#NAME?</v>
          </cell>
          <cell r="AF230">
            <v>122.56</v>
          </cell>
          <cell r="AG230">
            <v>17.68</v>
          </cell>
          <cell r="AH230">
            <v>6.51</v>
          </cell>
          <cell r="AI230">
            <v>146.75</v>
          </cell>
          <cell r="AJ230" t="e">
            <v>#NAME?</v>
          </cell>
          <cell r="AK230" t="e">
            <v>#NAME?</v>
          </cell>
          <cell r="AL230" t="e">
            <v>#NAME?</v>
          </cell>
          <cell r="AM230" t="e">
            <v>#NAME?</v>
          </cell>
          <cell r="AN230" t="e">
            <v>#NAME?</v>
          </cell>
          <cell r="AO230" t="e">
            <v>#NAME?</v>
          </cell>
          <cell r="AP230" t="e">
            <v>#NAME?</v>
          </cell>
          <cell r="AQ230">
            <v>0</v>
          </cell>
          <cell r="AR230">
            <v>0</v>
          </cell>
          <cell r="AS230">
            <v>0</v>
          </cell>
          <cell r="AT230">
            <v>0</v>
          </cell>
        </row>
        <row r="231">
          <cell r="A231" t="str">
            <v>220KV DC Naubatpur-BhusaulaTL Line</v>
          </cell>
          <cell r="B231">
            <v>0</v>
          </cell>
          <cell r="C231" t="str">
            <v>1/0</v>
          </cell>
          <cell r="D231" t="str">
            <v>MD+0</v>
          </cell>
          <cell r="E231">
            <v>0</v>
          </cell>
          <cell r="F231">
            <v>0</v>
          </cell>
          <cell r="G231">
            <v>0</v>
          </cell>
          <cell r="H231">
            <v>28</v>
          </cell>
          <cell r="I231">
            <v>0</v>
          </cell>
          <cell r="J231">
            <v>0</v>
          </cell>
          <cell r="K231">
            <v>0</v>
          </cell>
          <cell r="L231">
            <v>0</v>
          </cell>
          <cell r="M231">
            <v>0</v>
          </cell>
          <cell r="N231">
            <v>0</v>
          </cell>
          <cell r="O231">
            <v>0</v>
          </cell>
          <cell r="P231">
            <v>0</v>
          </cell>
          <cell r="Q231">
            <v>0</v>
          </cell>
          <cell r="R231" t="e">
            <v>#NAME?</v>
          </cell>
          <cell r="S231" t="e">
            <v>#NAME?</v>
          </cell>
          <cell r="T231">
            <v>0</v>
          </cell>
          <cell r="U231">
            <v>0</v>
          </cell>
          <cell r="V231" t="e">
            <v>#NAME?</v>
          </cell>
          <cell r="W231" t="e">
            <v>#NAME?</v>
          </cell>
          <cell r="X231" t="e">
            <v>#NAME?</v>
          </cell>
          <cell r="Y231" t="e">
            <v>#NAME?</v>
          </cell>
          <cell r="Z231" t="e">
            <v>#NAME?</v>
          </cell>
          <cell r="AA231" t="e">
            <v>#NAME?</v>
          </cell>
          <cell r="AB231" t="e">
            <v>#NAME?</v>
          </cell>
          <cell r="AC231" t="e">
            <v>#NAME?</v>
          </cell>
          <cell r="AD231" t="e">
            <v>#NAME?</v>
          </cell>
          <cell r="AE231" t="e">
            <v>#NAME?</v>
          </cell>
          <cell r="AF231">
            <v>0</v>
          </cell>
          <cell r="AG231">
            <v>0</v>
          </cell>
          <cell r="AH231">
            <v>0</v>
          </cell>
          <cell r="AI231">
            <v>0</v>
          </cell>
          <cell r="AJ231" t="e">
            <v>#NAME?</v>
          </cell>
          <cell r="AK231" t="e">
            <v>#NAME?</v>
          </cell>
          <cell r="AL231" t="e">
            <v>#NAME?</v>
          </cell>
          <cell r="AM231" t="e">
            <v>#NAME?</v>
          </cell>
          <cell r="AN231" t="e">
            <v>#NAME?</v>
          </cell>
          <cell r="AO231" t="e">
            <v>#NAME?</v>
          </cell>
          <cell r="AP231" t="e">
            <v>#NAME?</v>
          </cell>
          <cell r="AQ231">
            <v>0</v>
          </cell>
          <cell r="AR231">
            <v>0</v>
          </cell>
          <cell r="AS231">
            <v>0</v>
          </cell>
          <cell r="AT231">
            <v>0</v>
          </cell>
        </row>
        <row r="232">
          <cell r="A232" t="str">
            <v>132KV DC Naubatpur-Paliganj TL Line</v>
          </cell>
          <cell r="B232">
            <v>18</v>
          </cell>
          <cell r="C232" t="str">
            <v>6/1</v>
          </cell>
          <cell r="D232" t="str">
            <v>DA+0</v>
          </cell>
          <cell r="E232" t="str">
            <v>WET</v>
          </cell>
          <cell r="F232" t="str">
            <v>Lalan Mehta</v>
          </cell>
          <cell r="G232">
            <v>43473</v>
          </cell>
          <cell r="H232">
            <v>43501</v>
          </cell>
          <cell r="I232">
            <v>43513</v>
          </cell>
          <cell r="J232" t="str">
            <v>YES</v>
          </cell>
          <cell r="K232" t="str">
            <v>YES</v>
          </cell>
          <cell r="L232">
            <v>7</v>
          </cell>
          <cell r="M232">
            <v>0</v>
          </cell>
          <cell r="N232">
            <v>0</v>
          </cell>
          <cell r="O232">
            <v>0</v>
          </cell>
          <cell r="P232">
            <v>0</v>
          </cell>
          <cell r="Q232">
            <v>0</v>
          </cell>
          <cell r="R232" t="e">
            <v>#NAME?</v>
          </cell>
          <cell r="S232" t="e">
            <v>#NAME?</v>
          </cell>
          <cell r="T232">
            <v>0</v>
          </cell>
          <cell r="U232">
            <v>0</v>
          </cell>
          <cell r="V232" t="e">
            <v>#NAME?</v>
          </cell>
          <cell r="W232" t="e">
            <v>#NAME?</v>
          </cell>
          <cell r="X232" t="e">
            <v>#NAME?</v>
          </cell>
          <cell r="Y232" t="e">
            <v>#NAME?</v>
          </cell>
          <cell r="Z232" t="e">
            <v>#NAME?</v>
          </cell>
          <cell r="AA232" t="e">
            <v>#NAME?</v>
          </cell>
          <cell r="AB232" t="e">
            <v>#NAME?</v>
          </cell>
          <cell r="AC232" t="e">
            <v>#NAME?</v>
          </cell>
          <cell r="AD232" t="e">
            <v>#NAME?</v>
          </cell>
          <cell r="AE232" t="e">
            <v>#NAME?</v>
          </cell>
          <cell r="AF232">
            <v>171.56</v>
          </cell>
          <cell r="AG232">
            <v>36.64</v>
          </cell>
          <cell r="AH232">
            <v>7.56</v>
          </cell>
          <cell r="AI232">
            <v>215.76</v>
          </cell>
          <cell r="AJ232" t="e">
            <v>#NAME?</v>
          </cell>
          <cell r="AK232" t="e">
            <v>#NAME?</v>
          </cell>
          <cell r="AL232" t="e">
            <v>#NAME?</v>
          </cell>
          <cell r="AM232" t="e">
            <v>#NAME?</v>
          </cell>
          <cell r="AN232" t="e">
            <v>#NAME?</v>
          </cell>
          <cell r="AO232" t="e">
            <v>#NAME?</v>
          </cell>
          <cell r="AP232" t="e">
            <v>#NAME?</v>
          </cell>
          <cell r="AQ232">
            <v>0</v>
          </cell>
          <cell r="AR232">
            <v>0</v>
          </cell>
          <cell r="AS232">
            <v>0</v>
          </cell>
          <cell r="AT232">
            <v>0</v>
          </cell>
        </row>
        <row r="233">
          <cell r="A233" t="str">
            <v>132KV DC Naubatpur-Paliganj TL Line</v>
          </cell>
          <cell r="B233">
            <v>19</v>
          </cell>
          <cell r="C233" t="str">
            <v>7/11</v>
          </cell>
          <cell r="D233" t="str">
            <v>DA+3</v>
          </cell>
          <cell r="E233" t="str">
            <v>WET</v>
          </cell>
          <cell r="F233" t="str">
            <v>Mahesh Prasad Singh</v>
          </cell>
          <cell r="G233">
            <v>43473</v>
          </cell>
          <cell r="H233">
            <v>43501</v>
          </cell>
          <cell r="I233">
            <v>43513</v>
          </cell>
          <cell r="J233" t="str">
            <v>YES</v>
          </cell>
          <cell r="K233" t="str">
            <v>YES</v>
          </cell>
          <cell r="L233">
            <v>1</v>
          </cell>
          <cell r="M233">
            <v>19</v>
          </cell>
          <cell r="N233">
            <v>0</v>
          </cell>
          <cell r="O233">
            <v>0</v>
          </cell>
          <cell r="P233">
            <v>0</v>
          </cell>
          <cell r="Q233">
            <v>0</v>
          </cell>
          <cell r="R233" t="e">
            <v>#NAME?</v>
          </cell>
          <cell r="S233" t="e">
            <v>#NAME?</v>
          </cell>
          <cell r="T233">
            <v>0</v>
          </cell>
          <cell r="U233">
            <v>0</v>
          </cell>
          <cell r="V233" t="e">
            <v>#NAME?</v>
          </cell>
          <cell r="W233" t="e">
            <v>#NAME?</v>
          </cell>
          <cell r="X233" t="e">
            <v>#NAME?</v>
          </cell>
          <cell r="Y233" t="e">
            <v>#NAME?</v>
          </cell>
          <cell r="Z233" t="e">
            <v>#NAME?</v>
          </cell>
          <cell r="AA233" t="e">
            <v>#NAME?</v>
          </cell>
          <cell r="AB233" t="e">
            <v>#NAME?</v>
          </cell>
          <cell r="AC233" t="e">
            <v>#NAME?</v>
          </cell>
          <cell r="AD233" t="e">
            <v>#NAME?</v>
          </cell>
          <cell r="AE233" t="e">
            <v>#NAME?</v>
          </cell>
          <cell r="AF233">
            <v>171.56</v>
          </cell>
          <cell r="AG233">
            <v>36.64</v>
          </cell>
          <cell r="AH233">
            <v>7.56</v>
          </cell>
          <cell r="AI233">
            <v>215.76</v>
          </cell>
          <cell r="AJ233" t="e">
            <v>#NAME?</v>
          </cell>
          <cell r="AK233" t="e">
            <v>#NAME?</v>
          </cell>
          <cell r="AL233" t="e">
            <v>#NAME?</v>
          </cell>
          <cell r="AM233" t="e">
            <v>#NAME?</v>
          </cell>
          <cell r="AN233" t="e">
            <v>#NAME?</v>
          </cell>
          <cell r="AO233" t="e">
            <v>#NAME?</v>
          </cell>
          <cell r="AP233" t="e">
            <v>#NAME?</v>
          </cell>
          <cell r="AQ233">
            <v>0</v>
          </cell>
          <cell r="AR233">
            <v>0</v>
          </cell>
          <cell r="AS233">
            <v>0</v>
          </cell>
          <cell r="AT233">
            <v>0</v>
          </cell>
        </row>
        <row r="234">
          <cell r="A234" t="str">
            <v>132KV DC Dumraon-Buxar TL Line</v>
          </cell>
          <cell r="B234">
            <v>46</v>
          </cell>
          <cell r="C234" t="str">
            <v>2/1</v>
          </cell>
          <cell r="D234" t="str">
            <v>DP+0</v>
          </cell>
          <cell r="E234" t="str">
            <v>WET</v>
          </cell>
          <cell r="F234" t="str">
            <v>Bhagwati Construction</v>
          </cell>
          <cell r="G234">
            <v>43474</v>
          </cell>
          <cell r="H234">
            <v>43502</v>
          </cell>
          <cell r="I234" t="str">
            <v>yes</v>
          </cell>
          <cell r="J234" t="str">
            <v>YES</v>
          </cell>
          <cell r="K234" t="str">
            <v>YES</v>
          </cell>
          <cell r="L234">
            <v>0</v>
          </cell>
          <cell r="M234">
            <v>46</v>
          </cell>
          <cell r="N234">
            <v>0</v>
          </cell>
          <cell r="O234">
            <v>0</v>
          </cell>
          <cell r="P234">
            <v>0</v>
          </cell>
          <cell r="Q234">
            <v>0</v>
          </cell>
          <cell r="R234" t="e">
            <v>#NAME?</v>
          </cell>
          <cell r="S234" t="e">
            <v>#NAME?</v>
          </cell>
          <cell r="T234">
            <v>0</v>
          </cell>
          <cell r="U234">
            <v>0</v>
          </cell>
          <cell r="V234" t="e">
            <v>#NAME?</v>
          </cell>
          <cell r="W234" t="e">
            <v>#NAME?</v>
          </cell>
          <cell r="X234" t="e">
            <v>#NAME?</v>
          </cell>
          <cell r="Y234" t="e">
            <v>#NAME?</v>
          </cell>
          <cell r="Z234" t="e">
            <v>#NAME?</v>
          </cell>
          <cell r="AA234" t="e">
            <v>#NAME?</v>
          </cell>
          <cell r="AB234" t="e">
            <v>#NAME?</v>
          </cell>
          <cell r="AC234" t="e">
            <v>#NAME?</v>
          </cell>
          <cell r="AD234" t="e">
            <v>#NAME?</v>
          </cell>
          <cell r="AE234" t="e">
            <v>#NAME?</v>
          </cell>
          <cell r="AF234">
            <v>122.56</v>
          </cell>
          <cell r="AG234">
            <v>17.68</v>
          </cell>
          <cell r="AH234">
            <v>6.51</v>
          </cell>
          <cell r="AI234">
            <v>146.75</v>
          </cell>
          <cell r="AJ234" t="e">
            <v>#NAME?</v>
          </cell>
          <cell r="AK234" t="e">
            <v>#NAME?</v>
          </cell>
          <cell r="AL234" t="e">
            <v>#NAME?</v>
          </cell>
          <cell r="AM234" t="e">
            <v>#NAME?</v>
          </cell>
          <cell r="AN234" t="e">
            <v>#NAME?</v>
          </cell>
          <cell r="AO234" t="e">
            <v>#NAME?</v>
          </cell>
          <cell r="AP234" t="e">
            <v>#NAME?</v>
          </cell>
          <cell r="AQ234">
            <v>0</v>
          </cell>
          <cell r="AR234">
            <v>0</v>
          </cell>
          <cell r="AS234">
            <v>0</v>
          </cell>
          <cell r="AT234">
            <v>0</v>
          </cell>
        </row>
        <row r="235">
          <cell r="A235" t="str">
            <v>132KV DC Naubatpur-Masaurhi TL Line</v>
          </cell>
          <cell r="B235">
            <v>25</v>
          </cell>
          <cell r="C235" t="str">
            <v>5/0</v>
          </cell>
          <cell r="D235" t="str">
            <v>DD+0</v>
          </cell>
          <cell r="E235" t="str">
            <v>WET</v>
          </cell>
          <cell r="F235" t="str">
            <v>Lalan Mehta</v>
          </cell>
          <cell r="G235">
            <v>43472</v>
          </cell>
          <cell r="H235">
            <v>43500</v>
          </cell>
          <cell r="I235">
            <v>43517</v>
          </cell>
          <cell r="J235" t="str">
            <v>YES</v>
          </cell>
          <cell r="K235" t="str">
            <v>YES</v>
          </cell>
          <cell r="L235">
            <v>6</v>
          </cell>
          <cell r="M235">
            <v>47</v>
          </cell>
          <cell r="N235">
            <v>0</v>
          </cell>
          <cell r="O235">
            <v>0</v>
          </cell>
          <cell r="P235">
            <v>0</v>
          </cell>
          <cell r="Q235">
            <v>0</v>
          </cell>
          <cell r="R235" t="e">
            <v>#NAME?</v>
          </cell>
          <cell r="S235" t="e">
            <v>#NAME?</v>
          </cell>
          <cell r="T235">
            <v>0</v>
          </cell>
          <cell r="U235">
            <v>0</v>
          </cell>
          <cell r="V235" t="e">
            <v>#NAME?</v>
          </cell>
          <cell r="W235" t="e">
            <v>#NAME?</v>
          </cell>
          <cell r="X235" t="e">
            <v>#NAME?</v>
          </cell>
          <cell r="Y235" t="e">
            <v>#NAME?</v>
          </cell>
          <cell r="Z235" t="e">
            <v>#NAME?</v>
          </cell>
          <cell r="AA235" t="e">
            <v>#NAME?</v>
          </cell>
          <cell r="AB235" t="e">
            <v>#NAME?</v>
          </cell>
          <cell r="AC235" t="e">
            <v>#NAME?</v>
          </cell>
          <cell r="AD235" t="e">
            <v>#NAME?</v>
          </cell>
          <cell r="AE235" t="e">
            <v>#NAME?</v>
          </cell>
          <cell r="AF235">
            <v>396.56</v>
          </cell>
          <cell r="AG235">
            <v>0</v>
          </cell>
          <cell r="AH235">
            <v>8.26</v>
          </cell>
          <cell r="AI235">
            <v>404.82</v>
          </cell>
          <cell r="AJ235" t="e">
            <v>#NAME?</v>
          </cell>
          <cell r="AK235" t="e">
            <v>#NAME?</v>
          </cell>
          <cell r="AL235" t="e">
            <v>#NAME?</v>
          </cell>
          <cell r="AM235" t="e">
            <v>#NAME?</v>
          </cell>
          <cell r="AN235" t="e">
            <v>#NAME?</v>
          </cell>
          <cell r="AO235" t="e">
            <v>#NAME?</v>
          </cell>
          <cell r="AP235" t="e">
            <v>#NAME?</v>
          </cell>
          <cell r="AQ235">
            <v>0</v>
          </cell>
          <cell r="AR235">
            <v>0</v>
          </cell>
          <cell r="AS235">
            <v>0</v>
          </cell>
          <cell r="AT235">
            <v>0</v>
          </cell>
        </row>
        <row r="236">
          <cell r="A236" t="str">
            <v>132KV DC Gaya-Jehanabad TL Line</v>
          </cell>
          <cell r="B236">
            <v>71</v>
          </cell>
          <cell r="C236" t="str">
            <v>18/2</v>
          </cell>
          <cell r="D236" t="str">
            <v>DA+6</v>
          </cell>
          <cell r="E236" t="str">
            <v>WET</v>
          </cell>
          <cell r="F236" t="str">
            <v>Sunil Kumar</v>
          </cell>
          <cell r="G236">
            <v>43472</v>
          </cell>
          <cell r="H236">
            <v>43500</v>
          </cell>
          <cell r="I236" t="str">
            <v>21/02</v>
          </cell>
          <cell r="J236" t="str">
            <v>YES</v>
          </cell>
          <cell r="K236" t="str">
            <v>YES</v>
          </cell>
          <cell r="L236">
            <v>2</v>
          </cell>
          <cell r="M236">
            <v>71</v>
          </cell>
          <cell r="N236">
            <v>0</v>
          </cell>
          <cell r="O236">
            <v>0</v>
          </cell>
          <cell r="P236">
            <v>0</v>
          </cell>
          <cell r="Q236">
            <v>0</v>
          </cell>
          <cell r="R236" t="e">
            <v>#NAME?</v>
          </cell>
          <cell r="S236" t="e">
            <v>#NAME?</v>
          </cell>
          <cell r="T236">
            <v>0</v>
          </cell>
          <cell r="U236">
            <v>0</v>
          </cell>
          <cell r="V236" t="e">
            <v>#NAME?</v>
          </cell>
          <cell r="W236" t="e">
            <v>#NAME?</v>
          </cell>
          <cell r="X236" t="e">
            <v>#NAME?</v>
          </cell>
          <cell r="Y236" t="e">
            <v>#NAME?</v>
          </cell>
          <cell r="Z236" t="e">
            <v>#NAME?</v>
          </cell>
          <cell r="AA236" t="e">
            <v>#NAME?</v>
          </cell>
          <cell r="AB236" t="e">
            <v>#NAME?</v>
          </cell>
          <cell r="AC236" t="e">
            <v>#NAME?</v>
          </cell>
          <cell r="AD236" t="e">
            <v>#NAME?</v>
          </cell>
          <cell r="AE236" t="e">
            <v>#NAME?</v>
          </cell>
          <cell r="AF236">
            <v>171.56</v>
          </cell>
          <cell r="AG236">
            <v>36.64</v>
          </cell>
          <cell r="AH236">
            <v>7.56</v>
          </cell>
          <cell r="AI236">
            <v>215.76</v>
          </cell>
          <cell r="AJ236" t="e">
            <v>#NAME?</v>
          </cell>
          <cell r="AK236" t="e">
            <v>#NAME?</v>
          </cell>
          <cell r="AL236" t="e">
            <v>#NAME?</v>
          </cell>
          <cell r="AM236" t="e">
            <v>#NAME?</v>
          </cell>
          <cell r="AN236" t="e">
            <v>#NAME?</v>
          </cell>
          <cell r="AO236" t="e">
            <v>#NAME?</v>
          </cell>
          <cell r="AP236" t="e">
            <v>#NAME?</v>
          </cell>
          <cell r="AQ236">
            <v>0</v>
          </cell>
          <cell r="AR236">
            <v>0</v>
          </cell>
          <cell r="AS236">
            <v>0</v>
          </cell>
          <cell r="AT236">
            <v>0</v>
          </cell>
        </row>
        <row r="237">
          <cell r="A237" t="str">
            <v>132KV DC Gaya-Jehanabad TL Line</v>
          </cell>
          <cell r="B237">
            <v>70</v>
          </cell>
          <cell r="C237" t="str">
            <v>10/0</v>
          </cell>
          <cell r="D237" t="str">
            <v>DD+3</v>
          </cell>
          <cell r="E237" t="str">
            <v>WET</v>
          </cell>
          <cell r="F237" t="str">
            <v>Rajiv Kumar</v>
          </cell>
          <cell r="G237">
            <v>43471</v>
          </cell>
          <cell r="H237">
            <v>43499</v>
          </cell>
          <cell r="I237" t="str">
            <v>YES</v>
          </cell>
          <cell r="J237" t="str">
            <v>YES</v>
          </cell>
          <cell r="K237" t="str">
            <v>YES</v>
          </cell>
          <cell r="L237">
            <v>3</v>
          </cell>
          <cell r="M237">
            <v>70</v>
          </cell>
          <cell r="N237">
            <v>0</v>
          </cell>
          <cell r="O237">
            <v>0</v>
          </cell>
          <cell r="P237">
            <v>0</v>
          </cell>
          <cell r="Q237">
            <v>0</v>
          </cell>
          <cell r="R237" t="e">
            <v>#NAME?</v>
          </cell>
          <cell r="S237" t="e">
            <v>#NAME?</v>
          </cell>
          <cell r="T237">
            <v>0</v>
          </cell>
          <cell r="U237">
            <v>0</v>
          </cell>
          <cell r="V237" t="e">
            <v>#NAME?</v>
          </cell>
          <cell r="W237" t="e">
            <v>#NAME?</v>
          </cell>
          <cell r="X237" t="e">
            <v>#NAME?</v>
          </cell>
          <cell r="Y237" t="e">
            <v>#NAME?</v>
          </cell>
          <cell r="Z237" t="e">
            <v>#NAME?</v>
          </cell>
          <cell r="AA237" t="e">
            <v>#NAME?</v>
          </cell>
          <cell r="AB237" t="e">
            <v>#NAME?</v>
          </cell>
          <cell r="AC237" t="e">
            <v>#NAME?</v>
          </cell>
          <cell r="AD237" t="e">
            <v>#NAME?</v>
          </cell>
          <cell r="AE237" t="e">
            <v>#NAME?</v>
          </cell>
          <cell r="AF237">
            <v>396.56</v>
          </cell>
          <cell r="AG237">
            <v>0</v>
          </cell>
          <cell r="AH237">
            <v>8.26</v>
          </cell>
          <cell r="AI237">
            <v>404.82</v>
          </cell>
          <cell r="AJ237" t="e">
            <v>#NAME?</v>
          </cell>
          <cell r="AK237" t="e">
            <v>#NAME?</v>
          </cell>
          <cell r="AL237" t="e">
            <v>#NAME?</v>
          </cell>
          <cell r="AM237" t="e">
            <v>#NAME?</v>
          </cell>
          <cell r="AN237" t="e">
            <v>#NAME?</v>
          </cell>
          <cell r="AO237" t="e">
            <v>#NAME?</v>
          </cell>
          <cell r="AP237" t="e">
            <v>#NAME?</v>
          </cell>
          <cell r="AQ237">
            <v>0</v>
          </cell>
          <cell r="AR237">
            <v>0</v>
          </cell>
          <cell r="AS237">
            <v>0</v>
          </cell>
          <cell r="AT237">
            <v>0</v>
          </cell>
        </row>
        <row r="238">
          <cell r="A238" t="str">
            <v>132KV DC Dumraon-Buxar TL Line</v>
          </cell>
          <cell r="B238">
            <v>45</v>
          </cell>
          <cell r="C238" t="str">
            <v>28/2</v>
          </cell>
          <cell r="D238" t="str">
            <v>DP+0</v>
          </cell>
          <cell r="E238" t="str">
            <v>WET</v>
          </cell>
          <cell r="F238" t="str">
            <v>Meera Engineering</v>
          </cell>
          <cell r="G238">
            <v>43473</v>
          </cell>
          <cell r="H238">
            <v>43501</v>
          </cell>
          <cell r="I238">
            <v>43540</v>
          </cell>
          <cell r="J238" t="str">
            <v>YES</v>
          </cell>
          <cell r="K238" t="str">
            <v>YES</v>
          </cell>
          <cell r="L238">
            <v>6</v>
          </cell>
          <cell r="M238">
            <v>45</v>
          </cell>
          <cell r="N238">
            <v>0</v>
          </cell>
          <cell r="O238">
            <v>0</v>
          </cell>
          <cell r="P238">
            <v>0</v>
          </cell>
          <cell r="Q238">
            <v>0</v>
          </cell>
          <cell r="R238" t="e">
            <v>#NAME?</v>
          </cell>
          <cell r="S238" t="e">
            <v>#NAME?</v>
          </cell>
          <cell r="T238">
            <v>0</v>
          </cell>
          <cell r="U238">
            <v>0</v>
          </cell>
          <cell r="V238" t="e">
            <v>#NAME?</v>
          </cell>
          <cell r="W238" t="e">
            <v>#NAME?</v>
          </cell>
          <cell r="X238" t="e">
            <v>#NAME?</v>
          </cell>
          <cell r="Y238" t="e">
            <v>#NAME?</v>
          </cell>
          <cell r="Z238" t="e">
            <v>#NAME?</v>
          </cell>
          <cell r="AA238" t="e">
            <v>#NAME?</v>
          </cell>
          <cell r="AB238" t="e">
            <v>#NAME?</v>
          </cell>
          <cell r="AC238" t="e">
            <v>#NAME?</v>
          </cell>
          <cell r="AD238" t="e">
            <v>#NAME?</v>
          </cell>
          <cell r="AE238" t="e">
            <v>#NAME?</v>
          </cell>
          <cell r="AF238">
            <v>122.56</v>
          </cell>
          <cell r="AG238">
            <v>17.68</v>
          </cell>
          <cell r="AH238">
            <v>6.51</v>
          </cell>
          <cell r="AI238">
            <v>146.75</v>
          </cell>
          <cell r="AJ238" t="e">
            <v>#NAME?</v>
          </cell>
          <cell r="AK238" t="e">
            <v>#NAME?</v>
          </cell>
          <cell r="AL238" t="e">
            <v>#NAME?</v>
          </cell>
          <cell r="AM238" t="e">
            <v>#NAME?</v>
          </cell>
          <cell r="AN238" t="e">
            <v>#NAME?</v>
          </cell>
          <cell r="AO238" t="e">
            <v>#NAME?</v>
          </cell>
          <cell r="AP238" t="e">
            <v>#NAME?</v>
          </cell>
          <cell r="AQ238">
            <v>0</v>
          </cell>
          <cell r="AR238">
            <v>0</v>
          </cell>
          <cell r="AS238">
            <v>0</v>
          </cell>
          <cell r="AT238">
            <v>0</v>
          </cell>
        </row>
        <row r="239">
          <cell r="A239" t="str">
            <v>132KV DC Gaya-Jehanabad TL Line</v>
          </cell>
          <cell r="B239">
            <v>69</v>
          </cell>
          <cell r="C239" t="str">
            <v>18/5</v>
          </cell>
          <cell r="D239" t="str">
            <v>DA+6</v>
          </cell>
          <cell r="E239" t="str">
            <v>PS</v>
          </cell>
          <cell r="F239" t="str">
            <v>Sumaiyya Enterprizes</v>
          </cell>
          <cell r="G239">
            <v>43470</v>
          </cell>
          <cell r="H239">
            <v>43498</v>
          </cell>
          <cell r="I239" t="str">
            <v>YES</v>
          </cell>
          <cell r="J239" t="str">
            <v>YES</v>
          </cell>
          <cell r="K239" t="str">
            <v>YES</v>
          </cell>
          <cell r="L239">
            <v>2</v>
          </cell>
          <cell r="M239">
            <v>69</v>
          </cell>
          <cell r="N239">
            <v>0</v>
          </cell>
          <cell r="O239">
            <v>0</v>
          </cell>
          <cell r="P239">
            <v>0</v>
          </cell>
          <cell r="Q239">
            <v>0</v>
          </cell>
          <cell r="R239" t="e">
            <v>#NAME?</v>
          </cell>
          <cell r="S239" t="e">
            <v>#NAME?</v>
          </cell>
          <cell r="T239">
            <v>0</v>
          </cell>
          <cell r="U239">
            <v>0</v>
          </cell>
          <cell r="V239" t="e">
            <v>#NAME?</v>
          </cell>
          <cell r="W239" t="e">
            <v>#NAME?</v>
          </cell>
          <cell r="X239" t="e">
            <v>#NAME?</v>
          </cell>
          <cell r="Y239" t="e">
            <v>#NAME?</v>
          </cell>
          <cell r="Z239" t="e">
            <v>#NAME?</v>
          </cell>
          <cell r="AA239" t="e">
            <v>#NAME?</v>
          </cell>
          <cell r="AB239" t="e">
            <v>#NAME?</v>
          </cell>
          <cell r="AC239" t="e">
            <v>#NAME?</v>
          </cell>
          <cell r="AD239" t="e">
            <v>#NAME?</v>
          </cell>
          <cell r="AE239" t="e">
            <v>#NAME?</v>
          </cell>
          <cell r="AF239">
            <v>171.56</v>
          </cell>
          <cell r="AG239">
            <v>36.64</v>
          </cell>
          <cell r="AH239">
            <v>7.56</v>
          </cell>
          <cell r="AI239">
            <v>215.76</v>
          </cell>
          <cell r="AJ239" t="e">
            <v>#NAME?</v>
          </cell>
          <cell r="AK239" t="e">
            <v>#NAME?</v>
          </cell>
          <cell r="AL239" t="e">
            <v>#NAME?</v>
          </cell>
          <cell r="AM239" t="e">
            <v>#NAME?</v>
          </cell>
          <cell r="AN239" t="e">
            <v>#NAME?</v>
          </cell>
          <cell r="AO239" t="e">
            <v>#NAME?</v>
          </cell>
          <cell r="AP239" t="e">
            <v>#NAME?</v>
          </cell>
          <cell r="AQ239">
            <v>0</v>
          </cell>
          <cell r="AR239">
            <v>0</v>
          </cell>
          <cell r="AS239">
            <v>0</v>
          </cell>
          <cell r="AT239">
            <v>0</v>
          </cell>
        </row>
        <row r="240">
          <cell r="A240" t="str">
            <v>132KV DC Dumraon-Buxar TL Line</v>
          </cell>
          <cell r="B240">
            <v>44</v>
          </cell>
          <cell r="C240" t="str">
            <v>11/1</v>
          </cell>
          <cell r="D240" t="str">
            <v>DP+3</v>
          </cell>
          <cell r="E240" t="str">
            <v>WET</v>
          </cell>
          <cell r="F240" t="str">
            <v>Rajesh Electric Works</v>
          </cell>
          <cell r="G240">
            <v>43471</v>
          </cell>
          <cell r="H240">
            <v>43499</v>
          </cell>
          <cell r="I240" t="str">
            <v>yes</v>
          </cell>
          <cell r="J240" t="str">
            <v>YES</v>
          </cell>
          <cell r="K240" t="str">
            <v>YES</v>
          </cell>
          <cell r="L240">
            <v>3</v>
          </cell>
          <cell r="M240">
            <v>44</v>
          </cell>
          <cell r="N240">
            <v>0</v>
          </cell>
          <cell r="O240">
            <v>0</v>
          </cell>
          <cell r="P240">
            <v>0</v>
          </cell>
          <cell r="Q240">
            <v>0</v>
          </cell>
          <cell r="R240" t="e">
            <v>#NAME?</v>
          </cell>
          <cell r="S240" t="e">
            <v>#NAME?</v>
          </cell>
          <cell r="T240">
            <v>0</v>
          </cell>
          <cell r="U240">
            <v>0</v>
          </cell>
          <cell r="V240" t="e">
            <v>#NAME?</v>
          </cell>
          <cell r="W240" t="e">
            <v>#NAME?</v>
          </cell>
          <cell r="X240" t="e">
            <v>#NAME?</v>
          </cell>
          <cell r="Y240" t="e">
            <v>#NAME?</v>
          </cell>
          <cell r="Z240" t="e">
            <v>#NAME?</v>
          </cell>
          <cell r="AA240" t="e">
            <v>#NAME?</v>
          </cell>
          <cell r="AB240" t="e">
            <v>#NAME?</v>
          </cell>
          <cell r="AC240" t="e">
            <v>#NAME?</v>
          </cell>
          <cell r="AD240" t="e">
            <v>#NAME?</v>
          </cell>
          <cell r="AE240" t="e">
            <v>#NAME?</v>
          </cell>
          <cell r="AF240">
            <v>122.56</v>
          </cell>
          <cell r="AG240">
            <v>17.68</v>
          </cell>
          <cell r="AH240">
            <v>6.51</v>
          </cell>
          <cell r="AI240">
            <v>146.75</v>
          </cell>
          <cell r="AJ240" t="e">
            <v>#NAME?</v>
          </cell>
          <cell r="AK240" t="e">
            <v>#NAME?</v>
          </cell>
          <cell r="AL240" t="e">
            <v>#NAME?</v>
          </cell>
          <cell r="AM240" t="e">
            <v>#NAME?</v>
          </cell>
          <cell r="AN240" t="e">
            <v>#NAME?</v>
          </cell>
          <cell r="AO240" t="e">
            <v>#NAME?</v>
          </cell>
          <cell r="AP240" t="e">
            <v>#NAME?</v>
          </cell>
          <cell r="AQ240">
            <v>0</v>
          </cell>
          <cell r="AR240">
            <v>0</v>
          </cell>
          <cell r="AS240">
            <v>0</v>
          </cell>
          <cell r="AT240">
            <v>0</v>
          </cell>
        </row>
        <row r="241">
          <cell r="A241" t="str">
            <v>132KV DC Dumraon-Buxar TL Line</v>
          </cell>
          <cell r="B241">
            <v>42</v>
          </cell>
          <cell r="C241" t="str">
            <v>6/2</v>
          </cell>
          <cell r="D241" t="str">
            <v>DP+6</v>
          </cell>
          <cell r="E241" t="str">
            <v>WET</v>
          </cell>
          <cell r="F241" t="str">
            <v>Roshan Kumar</v>
          </cell>
          <cell r="G241">
            <v>43470</v>
          </cell>
          <cell r="H241">
            <v>43498</v>
          </cell>
          <cell r="I241">
            <v>43552</v>
          </cell>
          <cell r="J241" t="str">
            <v>YES</v>
          </cell>
          <cell r="K241">
            <v>0</v>
          </cell>
          <cell r="L241">
            <v>0</v>
          </cell>
          <cell r="M241">
            <v>0</v>
          </cell>
          <cell r="N241">
            <v>0</v>
          </cell>
          <cell r="O241">
            <v>0</v>
          </cell>
          <cell r="P241">
            <v>0</v>
          </cell>
          <cell r="Q241">
            <v>0</v>
          </cell>
          <cell r="R241" t="e">
            <v>#NAME?</v>
          </cell>
          <cell r="S241" t="e">
            <v>#NAME?</v>
          </cell>
          <cell r="T241">
            <v>0</v>
          </cell>
          <cell r="U241">
            <v>0</v>
          </cell>
          <cell r="V241" t="e">
            <v>#NAME?</v>
          </cell>
          <cell r="W241" t="e">
            <v>#NAME?</v>
          </cell>
          <cell r="X241" t="e">
            <v>#NAME?</v>
          </cell>
          <cell r="Y241" t="e">
            <v>#NAME?</v>
          </cell>
          <cell r="Z241" t="e">
            <v>#NAME?</v>
          </cell>
          <cell r="AA241" t="e">
            <v>#NAME?</v>
          </cell>
          <cell r="AB241" t="e">
            <v>#NAME?</v>
          </cell>
          <cell r="AC241" t="e">
            <v>#NAME?</v>
          </cell>
          <cell r="AD241" t="e">
            <v>#NAME?</v>
          </cell>
          <cell r="AE241" t="e">
            <v>#NAME?</v>
          </cell>
          <cell r="AF241">
            <v>122.56</v>
          </cell>
          <cell r="AG241">
            <v>17.68</v>
          </cell>
          <cell r="AH241">
            <v>6.51</v>
          </cell>
          <cell r="AI241">
            <v>146.75</v>
          </cell>
          <cell r="AJ241" t="e">
            <v>#NAME?</v>
          </cell>
          <cell r="AK241" t="e">
            <v>#NAME?</v>
          </cell>
          <cell r="AL241" t="e">
            <v>#NAME?</v>
          </cell>
          <cell r="AM241" t="e">
            <v>#NAME?</v>
          </cell>
          <cell r="AN241" t="e">
            <v>#NAME?</v>
          </cell>
          <cell r="AO241" t="e">
            <v>#NAME?</v>
          </cell>
          <cell r="AP241" t="e">
            <v>#NAME?</v>
          </cell>
          <cell r="AQ241">
            <v>0</v>
          </cell>
          <cell r="AR241">
            <v>0</v>
          </cell>
          <cell r="AS241">
            <v>0</v>
          </cell>
          <cell r="AT241">
            <v>0</v>
          </cell>
        </row>
        <row r="242">
          <cell r="A242" t="str">
            <v>220KV DC Naubatpur-BhusaulaTL Line</v>
          </cell>
          <cell r="B242">
            <v>0</v>
          </cell>
          <cell r="C242" t="str">
            <v>1A/0</v>
          </cell>
          <cell r="D242" t="str">
            <v>MD+0</v>
          </cell>
          <cell r="E242">
            <v>0</v>
          </cell>
          <cell r="F242">
            <v>0</v>
          </cell>
          <cell r="G242">
            <v>0</v>
          </cell>
          <cell r="H242">
            <v>28</v>
          </cell>
          <cell r="I242">
            <v>0</v>
          </cell>
          <cell r="J242">
            <v>0</v>
          </cell>
          <cell r="K242">
            <v>0</v>
          </cell>
          <cell r="L242">
            <v>0</v>
          </cell>
          <cell r="M242">
            <v>0</v>
          </cell>
          <cell r="N242">
            <v>0</v>
          </cell>
          <cell r="O242">
            <v>0</v>
          </cell>
          <cell r="P242">
            <v>0</v>
          </cell>
          <cell r="Q242">
            <v>0</v>
          </cell>
          <cell r="R242" t="e">
            <v>#NAME?</v>
          </cell>
          <cell r="S242" t="e">
            <v>#NAME?</v>
          </cell>
          <cell r="T242">
            <v>0</v>
          </cell>
          <cell r="U242">
            <v>0</v>
          </cell>
          <cell r="V242" t="e">
            <v>#NAME?</v>
          </cell>
          <cell r="W242" t="e">
            <v>#NAME?</v>
          </cell>
          <cell r="X242" t="e">
            <v>#NAME?</v>
          </cell>
          <cell r="Y242" t="e">
            <v>#NAME?</v>
          </cell>
          <cell r="Z242" t="e">
            <v>#NAME?</v>
          </cell>
          <cell r="AA242" t="e">
            <v>#NAME?</v>
          </cell>
          <cell r="AB242" t="e">
            <v>#NAME?</v>
          </cell>
          <cell r="AC242" t="e">
            <v>#NAME?</v>
          </cell>
          <cell r="AD242" t="e">
            <v>#NAME?</v>
          </cell>
          <cell r="AE242" t="e">
            <v>#NAME?</v>
          </cell>
          <cell r="AF242">
            <v>0</v>
          </cell>
          <cell r="AG242">
            <v>0</v>
          </cell>
          <cell r="AH242">
            <v>0</v>
          </cell>
          <cell r="AI242">
            <v>0</v>
          </cell>
          <cell r="AJ242" t="e">
            <v>#NAME?</v>
          </cell>
          <cell r="AK242" t="e">
            <v>#NAME?</v>
          </cell>
          <cell r="AL242" t="e">
            <v>#NAME?</v>
          </cell>
          <cell r="AM242" t="e">
            <v>#NAME?</v>
          </cell>
          <cell r="AN242" t="e">
            <v>#NAME?</v>
          </cell>
          <cell r="AO242" t="e">
            <v>#NAME?</v>
          </cell>
          <cell r="AP242" t="e">
            <v>#NAME?</v>
          </cell>
          <cell r="AQ242">
            <v>0</v>
          </cell>
          <cell r="AR242">
            <v>0</v>
          </cell>
          <cell r="AS242">
            <v>0</v>
          </cell>
          <cell r="AT242">
            <v>0</v>
          </cell>
        </row>
        <row r="243">
          <cell r="A243" t="str">
            <v>132KV DC Naubatpur-Paliganj TL Line</v>
          </cell>
          <cell r="B243">
            <v>17</v>
          </cell>
          <cell r="C243" t="str">
            <v>9/4</v>
          </cell>
          <cell r="D243" t="str">
            <v>DA+3</v>
          </cell>
          <cell r="E243" t="str">
            <v>PS</v>
          </cell>
          <cell r="F243" t="str">
            <v>Mahesh Prasad Singh</v>
          </cell>
          <cell r="G243">
            <v>43469</v>
          </cell>
          <cell r="H243">
            <v>43497</v>
          </cell>
          <cell r="I243">
            <v>43517</v>
          </cell>
          <cell r="J243" t="str">
            <v>YES</v>
          </cell>
          <cell r="K243" t="str">
            <v>YES</v>
          </cell>
          <cell r="L243">
            <v>1</v>
          </cell>
          <cell r="M243">
            <v>17</v>
          </cell>
          <cell r="N243">
            <v>0</v>
          </cell>
          <cell r="O243">
            <v>0</v>
          </cell>
          <cell r="P243">
            <v>0</v>
          </cell>
          <cell r="Q243">
            <v>0</v>
          </cell>
          <cell r="R243" t="e">
            <v>#NAME?</v>
          </cell>
          <cell r="S243" t="e">
            <v>#NAME?</v>
          </cell>
          <cell r="T243">
            <v>0</v>
          </cell>
          <cell r="U243">
            <v>0</v>
          </cell>
          <cell r="V243" t="e">
            <v>#NAME?</v>
          </cell>
          <cell r="W243" t="e">
            <v>#NAME?</v>
          </cell>
          <cell r="X243" t="e">
            <v>#NAME?</v>
          </cell>
          <cell r="Y243" t="e">
            <v>#NAME?</v>
          </cell>
          <cell r="Z243" t="e">
            <v>#NAME?</v>
          </cell>
          <cell r="AA243" t="e">
            <v>#NAME?</v>
          </cell>
          <cell r="AB243" t="e">
            <v>#NAME?</v>
          </cell>
          <cell r="AC243" t="e">
            <v>#NAME?</v>
          </cell>
          <cell r="AD243" t="e">
            <v>#NAME?</v>
          </cell>
          <cell r="AE243" t="e">
            <v>#NAME?</v>
          </cell>
          <cell r="AF243">
            <v>171.56</v>
          </cell>
          <cell r="AG243">
            <v>36.64</v>
          </cell>
          <cell r="AH243">
            <v>7.56</v>
          </cell>
          <cell r="AI243">
            <v>215.76</v>
          </cell>
          <cell r="AJ243" t="e">
            <v>#NAME?</v>
          </cell>
          <cell r="AK243" t="e">
            <v>#NAME?</v>
          </cell>
          <cell r="AL243" t="e">
            <v>#NAME?</v>
          </cell>
          <cell r="AM243" t="e">
            <v>#NAME?</v>
          </cell>
          <cell r="AN243" t="e">
            <v>#NAME?</v>
          </cell>
          <cell r="AO243" t="e">
            <v>#NAME?</v>
          </cell>
          <cell r="AP243" t="e">
            <v>#NAME?</v>
          </cell>
          <cell r="AQ243">
            <v>0</v>
          </cell>
          <cell r="AR243">
            <v>0</v>
          </cell>
          <cell r="AS243">
            <v>0</v>
          </cell>
          <cell r="AT243">
            <v>0</v>
          </cell>
        </row>
        <row r="244">
          <cell r="A244" t="str">
            <v>132KV DC Gaya-Jehanabad TL Line</v>
          </cell>
          <cell r="B244">
            <v>68</v>
          </cell>
          <cell r="C244" t="str">
            <v>18/4</v>
          </cell>
          <cell r="D244" t="str">
            <v>DA+0</v>
          </cell>
          <cell r="E244" t="str">
            <v>PS</v>
          </cell>
          <cell r="F244" t="str">
            <v>Sunil Kumar</v>
          </cell>
          <cell r="G244">
            <v>43469</v>
          </cell>
          <cell r="H244">
            <v>43497</v>
          </cell>
          <cell r="I244" t="str">
            <v>21/02</v>
          </cell>
          <cell r="J244" t="str">
            <v>YES</v>
          </cell>
          <cell r="K244" t="str">
            <v>YES</v>
          </cell>
          <cell r="L244">
            <v>2</v>
          </cell>
          <cell r="M244">
            <v>68</v>
          </cell>
          <cell r="N244">
            <v>0</v>
          </cell>
          <cell r="O244">
            <v>0</v>
          </cell>
          <cell r="P244">
            <v>0</v>
          </cell>
          <cell r="Q244">
            <v>0</v>
          </cell>
          <cell r="R244" t="e">
            <v>#NAME?</v>
          </cell>
          <cell r="S244" t="e">
            <v>#NAME?</v>
          </cell>
          <cell r="T244">
            <v>0</v>
          </cell>
          <cell r="U244">
            <v>0</v>
          </cell>
          <cell r="V244" t="e">
            <v>#NAME?</v>
          </cell>
          <cell r="W244" t="e">
            <v>#NAME?</v>
          </cell>
          <cell r="X244" t="e">
            <v>#NAME?</v>
          </cell>
          <cell r="Y244" t="e">
            <v>#NAME?</v>
          </cell>
          <cell r="Z244" t="e">
            <v>#NAME?</v>
          </cell>
          <cell r="AA244" t="e">
            <v>#NAME?</v>
          </cell>
          <cell r="AB244" t="e">
            <v>#NAME?</v>
          </cell>
          <cell r="AC244" t="e">
            <v>#NAME?</v>
          </cell>
          <cell r="AD244" t="e">
            <v>#NAME?</v>
          </cell>
          <cell r="AE244" t="e">
            <v>#NAME?</v>
          </cell>
          <cell r="AF244">
            <v>171.56</v>
          </cell>
          <cell r="AG244">
            <v>36.64</v>
          </cell>
          <cell r="AH244">
            <v>7.56</v>
          </cell>
          <cell r="AI244">
            <v>215.76</v>
          </cell>
          <cell r="AJ244" t="e">
            <v>#NAME?</v>
          </cell>
          <cell r="AK244" t="e">
            <v>#NAME?</v>
          </cell>
          <cell r="AL244" t="e">
            <v>#NAME?</v>
          </cell>
          <cell r="AM244" t="e">
            <v>#NAME?</v>
          </cell>
          <cell r="AN244" t="e">
            <v>#NAME?</v>
          </cell>
          <cell r="AO244" t="e">
            <v>#NAME?</v>
          </cell>
          <cell r="AP244" t="e">
            <v>#NAME?</v>
          </cell>
          <cell r="AQ244">
            <v>0</v>
          </cell>
          <cell r="AR244">
            <v>0</v>
          </cell>
          <cell r="AS244">
            <v>0</v>
          </cell>
          <cell r="AT244">
            <v>0</v>
          </cell>
        </row>
        <row r="245">
          <cell r="A245" t="str">
            <v>132KV DC Dumraon-Buxar TL Line</v>
          </cell>
          <cell r="B245">
            <v>43</v>
          </cell>
          <cell r="C245" t="str">
            <v>6/4</v>
          </cell>
          <cell r="D245" t="str">
            <v>DP+3</v>
          </cell>
          <cell r="E245" t="str">
            <v>WET</v>
          </cell>
          <cell r="F245" t="str">
            <v>Bhagwati Construction</v>
          </cell>
          <cell r="G245">
            <v>43470</v>
          </cell>
          <cell r="H245">
            <v>43498</v>
          </cell>
          <cell r="I245" t="str">
            <v>yes</v>
          </cell>
          <cell r="J245" t="str">
            <v>YES</v>
          </cell>
          <cell r="K245" t="str">
            <v>YES</v>
          </cell>
          <cell r="L245">
            <v>0</v>
          </cell>
          <cell r="M245">
            <v>43</v>
          </cell>
          <cell r="N245">
            <v>0</v>
          </cell>
          <cell r="O245">
            <v>0</v>
          </cell>
          <cell r="P245">
            <v>0</v>
          </cell>
          <cell r="Q245">
            <v>0</v>
          </cell>
          <cell r="R245" t="e">
            <v>#NAME?</v>
          </cell>
          <cell r="S245" t="e">
            <v>#NAME?</v>
          </cell>
          <cell r="T245">
            <v>0</v>
          </cell>
          <cell r="U245">
            <v>0</v>
          </cell>
          <cell r="V245" t="e">
            <v>#NAME?</v>
          </cell>
          <cell r="W245" t="e">
            <v>#NAME?</v>
          </cell>
          <cell r="X245" t="e">
            <v>#NAME?</v>
          </cell>
          <cell r="Y245" t="e">
            <v>#NAME?</v>
          </cell>
          <cell r="Z245" t="e">
            <v>#NAME?</v>
          </cell>
          <cell r="AA245" t="e">
            <v>#NAME?</v>
          </cell>
          <cell r="AB245" t="e">
            <v>#NAME?</v>
          </cell>
          <cell r="AC245" t="e">
            <v>#NAME?</v>
          </cell>
          <cell r="AD245" t="e">
            <v>#NAME?</v>
          </cell>
          <cell r="AE245" t="e">
            <v>#NAME?</v>
          </cell>
          <cell r="AF245">
            <v>122.56</v>
          </cell>
          <cell r="AG245">
            <v>17.68</v>
          </cell>
          <cell r="AH245">
            <v>6.51</v>
          </cell>
          <cell r="AI245">
            <v>146.75</v>
          </cell>
          <cell r="AJ245" t="e">
            <v>#NAME?</v>
          </cell>
          <cell r="AK245" t="e">
            <v>#NAME?</v>
          </cell>
          <cell r="AL245" t="e">
            <v>#NAME?</v>
          </cell>
          <cell r="AM245" t="e">
            <v>#NAME?</v>
          </cell>
          <cell r="AN245" t="e">
            <v>#NAME?</v>
          </cell>
          <cell r="AO245" t="e">
            <v>#NAME?</v>
          </cell>
          <cell r="AP245" t="e">
            <v>#NAME?</v>
          </cell>
          <cell r="AQ245">
            <v>0</v>
          </cell>
          <cell r="AR245">
            <v>0</v>
          </cell>
          <cell r="AS245">
            <v>0</v>
          </cell>
          <cell r="AT245">
            <v>0</v>
          </cell>
        </row>
        <row r="246">
          <cell r="A246" t="str">
            <v>132KV DC Gaya-Jehanabad TL Line</v>
          </cell>
          <cell r="B246">
            <v>67</v>
          </cell>
          <cell r="C246" t="str">
            <v>20/4</v>
          </cell>
          <cell r="D246" t="str">
            <v>DA+0</v>
          </cell>
          <cell r="E246" t="str">
            <v>WET</v>
          </cell>
          <cell r="F246" t="str">
            <v>M S Builder</v>
          </cell>
          <cell r="G246">
            <v>43468</v>
          </cell>
          <cell r="H246">
            <v>43496</v>
          </cell>
          <cell r="I246" t="str">
            <v>YES</v>
          </cell>
          <cell r="J246" t="str">
            <v>YES</v>
          </cell>
          <cell r="K246" t="str">
            <v>YES</v>
          </cell>
          <cell r="L246">
            <v>4</v>
          </cell>
          <cell r="M246">
            <v>67</v>
          </cell>
          <cell r="N246">
            <v>0</v>
          </cell>
          <cell r="O246">
            <v>0</v>
          </cell>
          <cell r="P246">
            <v>0</v>
          </cell>
          <cell r="Q246">
            <v>0</v>
          </cell>
          <cell r="R246" t="e">
            <v>#NAME?</v>
          </cell>
          <cell r="S246" t="e">
            <v>#NAME?</v>
          </cell>
          <cell r="T246">
            <v>0</v>
          </cell>
          <cell r="U246">
            <v>0</v>
          </cell>
          <cell r="V246" t="e">
            <v>#NAME?</v>
          </cell>
          <cell r="W246" t="e">
            <v>#NAME?</v>
          </cell>
          <cell r="X246" t="e">
            <v>#NAME?</v>
          </cell>
          <cell r="Y246" t="e">
            <v>#NAME?</v>
          </cell>
          <cell r="Z246" t="e">
            <v>#NAME?</v>
          </cell>
          <cell r="AA246" t="e">
            <v>#NAME?</v>
          </cell>
          <cell r="AB246" t="e">
            <v>#NAME?</v>
          </cell>
          <cell r="AC246" t="e">
            <v>#NAME?</v>
          </cell>
          <cell r="AD246" t="e">
            <v>#NAME?</v>
          </cell>
          <cell r="AE246" t="e">
            <v>#NAME?</v>
          </cell>
          <cell r="AF246">
            <v>171.56</v>
          </cell>
          <cell r="AG246">
            <v>36.64</v>
          </cell>
          <cell r="AH246">
            <v>7.56</v>
          </cell>
          <cell r="AI246">
            <v>215.76</v>
          </cell>
          <cell r="AJ246" t="e">
            <v>#NAME?</v>
          </cell>
          <cell r="AK246" t="e">
            <v>#NAME?</v>
          </cell>
          <cell r="AL246" t="e">
            <v>#NAME?</v>
          </cell>
          <cell r="AM246" t="e">
            <v>#NAME?</v>
          </cell>
          <cell r="AN246" t="e">
            <v>#NAME?</v>
          </cell>
          <cell r="AO246" t="e">
            <v>#NAME?</v>
          </cell>
          <cell r="AP246" t="e">
            <v>#NAME?</v>
          </cell>
          <cell r="AQ246">
            <v>0</v>
          </cell>
          <cell r="AR246">
            <v>0</v>
          </cell>
          <cell r="AS246">
            <v>0</v>
          </cell>
          <cell r="AT246">
            <v>0</v>
          </cell>
        </row>
        <row r="247">
          <cell r="A247" t="str">
            <v>132KV DC Naubatpur-Masaurhi TL Line</v>
          </cell>
          <cell r="B247">
            <v>24</v>
          </cell>
          <cell r="C247" t="str">
            <v>8/0</v>
          </cell>
          <cell r="D247" t="str">
            <v>DD+0</v>
          </cell>
          <cell r="E247" t="str">
            <v>WET</v>
          </cell>
          <cell r="F247" t="str">
            <v>Lalan Mehta</v>
          </cell>
          <cell r="G247">
            <v>43468</v>
          </cell>
          <cell r="H247">
            <v>43496</v>
          </cell>
          <cell r="I247">
            <v>43517</v>
          </cell>
          <cell r="J247" t="str">
            <v>YES</v>
          </cell>
          <cell r="K247" t="str">
            <v>YES</v>
          </cell>
          <cell r="L247">
            <v>6</v>
          </cell>
          <cell r="M247">
            <v>68</v>
          </cell>
          <cell r="N247">
            <v>0</v>
          </cell>
          <cell r="O247">
            <v>0</v>
          </cell>
          <cell r="P247">
            <v>0</v>
          </cell>
          <cell r="Q247">
            <v>0</v>
          </cell>
          <cell r="R247" t="e">
            <v>#NAME?</v>
          </cell>
          <cell r="S247" t="e">
            <v>#NAME?</v>
          </cell>
          <cell r="T247">
            <v>0</v>
          </cell>
          <cell r="U247">
            <v>0</v>
          </cell>
          <cell r="V247" t="e">
            <v>#NAME?</v>
          </cell>
          <cell r="W247" t="e">
            <v>#NAME?</v>
          </cell>
          <cell r="X247" t="e">
            <v>#NAME?</v>
          </cell>
          <cell r="Y247" t="e">
            <v>#NAME?</v>
          </cell>
          <cell r="Z247" t="e">
            <v>#NAME?</v>
          </cell>
          <cell r="AA247" t="e">
            <v>#NAME?</v>
          </cell>
          <cell r="AB247" t="e">
            <v>#NAME?</v>
          </cell>
          <cell r="AC247" t="e">
            <v>#NAME?</v>
          </cell>
          <cell r="AD247" t="e">
            <v>#NAME?</v>
          </cell>
          <cell r="AE247" t="e">
            <v>#NAME?</v>
          </cell>
          <cell r="AF247">
            <v>396.56</v>
          </cell>
          <cell r="AG247">
            <v>0</v>
          </cell>
          <cell r="AH247">
            <v>8.26</v>
          </cell>
          <cell r="AI247">
            <v>404.82</v>
          </cell>
          <cell r="AJ247" t="e">
            <v>#NAME?</v>
          </cell>
          <cell r="AK247" t="e">
            <v>#NAME?</v>
          </cell>
          <cell r="AL247" t="e">
            <v>#NAME?</v>
          </cell>
          <cell r="AM247" t="e">
            <v>#NAME?</v>
          </cell>
          <cell r="AN247" t="e">
            <v>#NAME?</v>
          </cell>
          <cell r="AO247" t="e">
            <v>#NAME?</v>
          </cell>
          <cell r="AP247" t="e">
            <v>#NAME?</v>
          </cell>
          <cell r="AQ247">
            <v>0</v>
          </cell>
          <cell r="AR247">
            <v>0</v>
          </cell>
          <cell r="AS247">
            <v>0</v>
          </cell>
          <cell r="AT247">
            <v>0</v>
          </cell>
        </row>
        <row r="248">
          <cell r="A248" t="str">
            <v>132KV DC Dumraon-Buxar TL Line</v>
          </cell>
          <cell r="B248">
            <v>41</v>
          </cell>
          <cell r="C248" t="str">
            <v>28/1</v>
          </cell>
          <cell r="D248" t="str">
            <v>DP+3</v>
          </cell>
          <cell r="E248" t="str">
            <v>WET</v>
          </cell>
          <cell r="F248" t="str">
            <v>Meera Engineering</v>
          </cell>
          <cell r="G248">
            <v>43469</v>
          </cell>
          <cell r="H248">
            <v>43497</v>
          </cell>
          <cell r="I248">
            <v>43540</v>
          </cell>
          <cell r="J248" t="str">
            <v>YES</v>
          </cell>
          <cell r="K248" t="str">
            <v>YES</v>
          </cell>
          <cell r="L248">
            <v>5</v>
          </cell>
          <cell r="M248">
            <v>41</v>
          </cell>
          <cell r="N248">
            <v>0</v>
          </cell>
          <cell r="O248">
            <v>0</v>
          </cell>
          <cell r="P248">
            <v>0</v>
          </cell>
          <cell r="Q248">
            <v>0</v>
          </cell>
          <cell r="R248" t="e">
            <v>#NAME?</v>
          </cell>
          <cell r="S248" t="e">
            <v>#NAME?</v>
          </cell>
          <cell r="T248">
            <v>0</v>
          </cell>
          <cell r="U248">
            <v>0</v>
          </cell>
          <cell r="V248" t="e">
            <v>#NAME?</v>
          </cell>
          <cell r="W248" t="e">
            <v>#NAME?</v>
          </cell>
          <cell r="X248" t="e">
            <v>#NAME?</v>
          </cell>
          <cell r="Y248" t="e">
            <v>#NAME?</v>
          </cell>
          <cell r="Z248" t="e">
            <v>#NAME?</v>
          </cell>
          <cell r="AA248" t="e">
            <v>#NAME?</v>
          </cell>
          <cell r="AB248" t="e">
            <v>#NAME?</v>
          </cell>
          <cell r="AC248" t="e">
            <v>#NAME?</v>
          </cell>
          <cell r="AD248" t="e">
            <v>#NAME?</v>
          </cell>
          <cell r="AE248" t="e">
            <v>#NAME?</v>
          </cell>
          <cell r="AF248">
            <v>122.56</v>
          </cell>
          <cell r="AG248">
            <v>17.68</v>
          </cell>
          <cell r="AH248">
            <v>6.51</v>
          </cell>
          <cell r="AI248">
            <v>146.75</v>
          </cell>
          <cell r="AJ248" t="e">
            <v>#NAME?</v>
          </cell>
          <cell r="AK248" t="e">
            <v>#NAME?</v>
          </cell>
          <cell r="AL248" t="e">
            <v>#NAME?</v>
          </cell>
          <cell r="AM248" t="e">
            <v>#NAME?</v>
          </cell>
          <cell r="AN248" t="e">
            <v>#NAME?</v>
          </cell>
          <cell r="AO248" t="e">
            <v>#NAME?</v>
          </cell>
          <cell r="AP248" t="e">
            <v>#NAME?</v>
          </cell>
          <cell r="AQ248">
            <v>0</v>
          </cell>
          <cell r="AR248">
            <v>0</v>
          </cell>
          <cell r="AS248">
            <v>0</v>
          </cell>
          <cell r="AT248">
            <v>0</v>
          </cell>
        </row>
        <row r="249">
          <cell r="A249" t="str">
            <v>220KV DC Naubatpur-BhusaulaTL Line</v>
          </cell>
          <cell r="B249">
            <v>46</v>
          </cell>
          <cell r="C249" t="str">
            <v>7/1</v>
          </cell>
          <cell r="D249" t="str">
            <v>Gantry</v>
          </cell>
          <cell r="E249" t="str">
            <v>WET</v>
          </cell>
          <cell r="F249" t="str">
            <v>Veena Construction</v>
          </cell>
          <cell r="G249">
            <v>43619</v>
          </cell>
          <cell r="H249">
            <v>43647</v>
          </cell>
          <cell r="I249">
            <v>0</v>
          </cell>
          <cell r="J249">
            <v>0</v>
          </cell>
          <cell r="K249">
            <v>0</v>
          </cell>
          <cell r="L249">
            <v>0</v>
          </cell>
          <cell r="M249">
            <v>0</v>
          </cell>
          <cell r="N249">
            <v>0</v>
          </cell>
          <cell r="O249">
            <v>0</v>
          </cell>
          <cell r="P249">
            <v>0</v>
          </cell>
          <cell r="Q249">
            <v>0</v>
          </cell>
          <cell r="R249" t="e">
            <v>#NAME?</v>
          </cell>
          <cell r="S249" t="e">
            <v>#NAME?</v>
          </cell>
          <cell r="T249">
            <v>0</v>
          </cell>
          <cell r="U249">
            <v>0</v>
          </cell>
          <cell r="V249" t="e">
            <v>#NAME?</v>
          </cell>
          <cell r="W249" t="e">
            <v>#NAME?</v>
          </cell>
          <cell r="X249" t="e">
            <v>#NAME?</v>
          </cell>
          <cell r="Y249" t="e">
            <v>#NAME?</v>
          </cell>
          <cell r="Z249" t="e">
            <v>#NAME?</v>
          </cell>
          <cell r="AA249" t="e">
            <v>#NAME?</v>
          </cell>
          <cell r="AB249" t="e">
            <v>#NAME?</v>
          </cell>
          <cell r="AC249" t="e">
            <v>#NAME?</v>
          </cell>
          <cell r="AD249" t="e">
            <v>#NAME?</v>
          </cell>
          <cell r="AE249" t="e">
            <v>#NAME?</v>
          </cell>
          <cell r="AF249">
            <v>527.76</v>
          </cell>
          <cell r="AG249">
            <v>165.26999999999998</v>
          </cell>
          <cell r="AH249">
            <v>21.450000000000003</v>
          </cell>
          <cell r="AI249">
            <v>714.48</v>
          </cell>
          <cell r="AJ249" t="e">
            <v>#NAME?</v>
          </cell>
          <cell r="AK249" t="e">
            <v>#NAME?</v>
          </cell>
          <cell r="AL249" t="e">
            <v>#NAME?</v>
          </cell>
          <cell r="AM249" t="e">
            <v>#NAME?</v>
          </cell>
          <cell r="AN249" t="e">
            <v>#NAME?</v>
          </cell>
          <cell r="AO249" t="e">
            <v>#NAME?</v>
          </cell>
          <cell r="AP249" t="e">
            <v>#NAME?</v>
          </cell>
          <cell r="AQ249">
            <v>0</v>
          </cell>
          <cell r="AR249">
            <v>0</v>
          </cell>
          <cell r="AS249">
            <v>0</v>
          </cell>
          <cell r="AT249">
            <v>0</v>
          </cell>
        </row>
        <row r="250">
          <cell r="A250" t="str">
            <v>132KV DC Gaya-Jehanabad TL Line</v>
          </cell>
          <cell r="B250">
            <v>64</v>
          </cell>
          <cell r="C250" t="str">
            <v>12/0</v>
          </cell>
          <cell r="D250" t="str">
            <v>DD+0</v>
          </cell>
          <cell r="E250" t="str">
            <v>PS</v>
          </cell>
          <cell r="F250" t="str">
            <v>Rajiv Kumar</v>
          </cell>
          <cell r="G250">
            <v>43465</v>
          </cell>
          <cell r="H250">
            <v>43493</v>
          </cell>
          <cell r="I250" t="str">
            <v>21/02</v>
          </cell>
          <cell r="J250" t="str">
            <v>YES</v>
          </cell>
          <cell r="K250" t="str">
            <v>YES</v>
          </cell>
          <cell r="L250">
            <v>3</v>
          </cell>
          <cell r="M250">
            <v>64</v>
          </cell>
          <cell r="N250">
            <v>0</v>
          </cell>
          <cell r="O250">
            <v>0</v>
          </cell>
          <cell r="P250">
            <v>0</v>
          </cell>
          <cell r="Q250">
            <v>0</v>
          </cell>
          <cell r="R250" t="e">
            <v>#NAME?</v>
          </cell>
          <cell r="S250" t="e">
            <v>#NAME?</v>
          </cell>
          <cell r="T250">
            <v>0</v>
          </cell>
          <cell r="U250">
            <v>0</v>
          </cell>
          <cell r="V250" t="e">
            <v>#NAME?</v>
          </cell>
          <cell r="W250" t="e">
            <v>#NAME?</v>
          </cell>
          <cell r="X250" t="e">
            <v>#NAME?</v>
          </cell>
          <cell r="Y250" t="e">
            <v>#NAME?</v>
          </cell>
          <cell r="Z250" t="e">
            <v>#NAME?</v>
          </cell>
          <cell r="AA250" t="e">
            <v>#NAME?</v>
          </cell>
          <cell r="AB250" t="e">
            <v>#NAME?</v>
          </cell>
          <cell r="AC250" t="e">
            <v>#NAME?</v>
          </cell>
          <cell r="AD250" t="e">
            <v>#NAME?</v>
          </cell>
          <cell r="AE250" t="e">
            <v>#NAME?</v>
          </cell>
          <cell r="AF250">
            <v>396.56</v>
          </cell>
          <cell r="AG250">
            <v>0</v>
          </cell>
          <cell r="AH250">
            <v>8.26</v>
          </cell>
          <cell r="AI250">
            <v>404.82</v>
          </cell>
          <cell r="AJ250" t="e">
            <v>#NAME?</v>
          </cell>
          <cell r="AK250" t="e">
            <v>#NAME?</v>
          </cell>
          <cell r="AL250" t="e">
            <v>#NAME?</v>
          </cell>
          <cell r="AM250" t="e">
            <v>#NAME?</v>
          </cell>
          <cell r="AN250" t="e">
            <v>#NAME?</v>
          </cell>
          <cell r="AO250" t="e">
            <v>#NAME?</v>
          </cell>
          <cell r="AP250" t="e">
            <v>#NAME?</v>
          </cell>
          <cell r="AQ250">
            <v>0</v>
          </cell>
          <cell r="AR250">
            <v>0</v>
          </cell>
          <cell r="AS250">
            <v>0</v>
          </cell>
          <cell r="AT250">
            <v>0</v>
          </cell>
        </row>
        <row r="251">
          <cell r="A251" t="str">
            <v>132KV DC Gaya-Jehanabad TL Line</v>
          </cell>
          <cell r="B251">
            <v>65</v>
          </cell>
          <cell r="C251" t="str">
            <v>18/3</v>
          </cell>
          <cell r="D251" t="str">
            <v>DA+0</v>
          </cell>
          <cell r="E251" t="str">
            <v>WET</v>
          </cell>
          <cell r="F251" t="str">
            <v>Sunil Kumar</v>
          </cell>
          <cell r="G251">
            <v>43465</v>
          </cell>
          <cell r="H251">
            <v>43493</v>
          </cell>
          <cell r="I251" t="str">
            <v>21/02</v>
          </cell>
          <cell r="J251" t="str">
            <v>YES</v>
          </cell>
          <cell r="K251" t="str">
            <v>YES</v>
          </cell>
          <cell r="L251">
            <v>2</v>
          </cell>
          <cell r="M251">
            <v>65</v>
          </cell>
          <cell r="N251">
            <v>0</v>
          </cell>
          <cell r="O251">
            <v>0</v>
          </cell>
          <cell r="P251">
            <v>0</v>
          </cell>
          <cell r="Q251">
            <v>0</v>
          </cell>
          <cell r="R251" t="e">
            <v>#NAME?</v>
          </cell>
          <cell r="S251" t="e">
            <v>#NAME?</v>
          </cell>
          <cell r="T251">
            <v>0</v>
          </cell>
          <cell r="U251">
            <v>0</v>
          </cell>
          <cell r="V251" t="e">
            <v>#NAME?</v>
          </cell>
          <cell r="W251" t="e">
            <v>#NAME?</v>
          </cell>
          <cell r="X251" t="e">
            <v>#NAME?</v>
          </cell>
          <cell r="Y251" t="e">
            <v>#NAME?</v>
          </cell>
          <cell r="Z251" t="e">
            <v>#NAME?</v>
          </cell>
          <cell r="AA251" t="e">
            <v>#NAME?</v>
          </cell>
          <cell r="AB251" t="e">
            <v>#NAME?</v>
          </cell>
          <cell r="AC251" t="e">
            <v>#NAME?</v>
          </cell>
          <cell r="AD251" t="e">
            <v>#NAME?</v>
          </cell>
          <cell r="AE251" t="e">
            <v>#NAME?</v>
          </cell>
          <cell r="AF251">
            <v>171.56</v>
          </cell>
          <cell r="AG251">
            <v>36.64</v>
          </cell>
          <cell r="AH251">
            <v>7.56</v>
          </cell>
          <cell r="AI251">
            <v>215.76</v>
          </cell>
          <cell r="AJ251" t="e">
            <v>#NAME?</v>
          </cell>
          <cell r="AK251" t="e">
            <v>#NAME?</v>
          </cell>
          <cell r="AL251" t="e">
            <v>#NAME?</v>
          </cell>
          <cell r="AM251" t="e">
            <v>#NAME?</v>
          </cell>
          <cell r="AN251" t="e">
            <v>#NAME?</v>
          </cell>
          <cell r="AO251" t="e">
            <v>#NAME?</v>
          </cell>
          <cell r="AP251" t="e">
            <v>#NAME?</v>
          </cell>
          <cell r="AQ251">
            <v>0</v>
          </cell>
          <cell r="AR251">
            <v>0</v>
          </cell>
          <cell r="AS251">
            <v>0</v>
          </cell>
          <cell r="AT251">
            <v>0</v>
          </cell>
        </row>
        <row r="252">
          <cell r="A252" t="str">
            <v>132KV DC Gaya-Jehanabad TL Line</v>
          </cell>
          <cell r="B252">
            <v>66</v>
          </cell>
          <cell r="C252" t="str">
            <v>20/3</v>
          </cell>
          <cell r="D252" t="str">
            <v>DA+3</v>
          </cell>
          <cell r="E252" t="str">
            <v>WET</v>
          </cell>
          <cell r="F252" t="str">
            <v>M S Builder</v>
          </cell>
          <cell r="G252">
            <v>43465</v>
          </cell>
          <cell r="H252">
            <v>43493</v>
          </cell>
          <cell r="I252" t="str">
            <v>YES</v>
          </cell>
          <cell r="J252" t="str">
            <v>YES</v>
          </cell>
          <cell r="K252" t="str">
            <v>YES</v>
          </cell>
          <cell r="L252">
            <v>4</v>
          </cell>
          <cell r="M252">
            <v>66</v>
          </cell>
          <cell r="N252">
            <v>0</v>
          </cell>
          <cell r="O252">
            <v>0</v>
          </cell>
          <cell r="P252">
            <v>0</v>
          </cell>
          <cell r="Q252">
            <v>0</v>
          </cell>
          <cell r="R252" t="e">
            <v>#NAME?</v>
          </cell>
          <cell r="S252" t="e">
            <v>#NAME?</v>
          </cell>
          <cell r="T252">
            <v>0</v>
          </cell>
          <cell r="U252">
            <v>0</v>
          </cell>
          <cell r="V252" t="e">
            <v>#NAME?</v>
          </cell>
          <cell r="W252" t="e">
            <v>#NAME?</v>
          </cell>
          <cell r="X252" t="e">
            <v>#NAME?</v>
          </cell>
          <cell r="Y252" t="e">
            <v>#NAME?</v>
          </cell>
          <cell r="Z252" t="e">
            <v>#NAME?</v>
          </cell>
          <cell r="AA252" t="e">
            <v>#NAME?</v>
          </cell>
          <cell r="AB252" t="e">
            <v>#NAME?</v>
          </cell>
          <cell r="AC252" t="e">
            <v>#NAME?</v>
          </cell>
          <cell r="AD252" t="e">
            <v>#NAME?</v>
          </cell>
          <cell r="AE252" t="e">
            <v>#NAME?</v>
          </cell>
          <cell r="AF252">
            <v>171.56</v>
          </cell>
          <cell r="AG252">
            <v>36.64</v>
          </cell>
          <cell r="AH252">
            <v>7.56</v>
          </cell>
          <cell r="AI252">
            <v>215.76</v>
          </cell>
          <cell r="AJ252" t="e">
            <v>#NAME?</v>
          </cell>
          <cell r="AK252" t="e">
            <v>#NAME?</v>
          </cell>
          <cell r="AL252" t="e">
            <v>#NAME?</v>
          </cell>
          <cell r="AM252" t="e">
            <v>#NAME?</v>
          </cell>
          <cell r="AN252" t="e">
            <v>#NAME?</v>
          </cell>
          <cell r="AO252" t="e">
            <v>#NAME?</v>
          </cell>
          <cell r="AP252" t="e">
            <v>#NAME?</v>
          </cell>
          <cell r="AQ252">
            <v>0</v>
          </cell>
          <cell r="AR252">
            <v>0</v>
          </cell>
          <cell r="AS252">
            <v>0</v>
          </cell>
          <cell r="AT252">
            <v>0</v>
          </cell>
        </row>
        <row r="253">
          <cell r="A253" t="str">
            <v>132KV DC Dumraon-Buxar TL Line</v>
          </cell>
          <cell r="B253">
            <v>40</v>
          </cell>
          <cell r="C253" t="str">
            <v>6/5</v>
          </cell>
          <cell r="D253" t="str">
            <v>DP+0</v>
          </cell>
          <cell r="E253" t="str">
            <v>WET</v>
          </cell>
          <cell r="F253" t="str">
            <v>Bhagwati Construction</v>
          </cell>
          <cell r="G253">
            <v>43467</v>
          </cell>
          <cell r="H253">
            <v>43495</v>
          </cell>
          <cell r="I253" t="str">
            <v>yes</v>
          </cell>
          <cell r="J253" t="str">
            <v>YES</v>
          </cell>
          <cell r="K253" t="str">
            <v>YES</v>
          </cell>
          <cell r="L253">
            <v>0</v>
          </cell>
          <cell r="M253">
            <v>40</v>
          </cell>
          <cell r="N253">
            <v>0</v>
          </cell>
          <cell r="O253">
            <v>0</v>
          </cell>
          <cell r="P253">
            <v>0</v>
          </cell>
          <cell r="Q253">
            <v>0</v>
          </cell>
          <cell r="R253" t="e">
            <v>#NAME?</v>
          </cell>
          <cell r="S253" t="e">
            <v>#NAME?</v>
          </cell>
          <cell r="T253">
            <v>0</v>
          </cell>
          <cell r="U253">
            <v>0</v>
          </cell>
          <cell r="V253" t="e">
            <v>#NAME?</v>
          </cell>
          <cell r="W253" t="e">
            <v>#NAME?</v>
          </cell>
          <cell r="X253" t="e">
            <v>#NAME?</v>
          </cell>
          <cell r="Y253" t="e">
            <v>#NAME?</v>
          </cell>
          <cell r="Z253" t="e">
            <v>#NAME?</v>
          </cell>
          <cell r="AA253" t="e">
            <v>#NAME?</v>
          </cell>
          <cell r="AB253" t="e">
            <v>#NAME?</v>
          </cell>
          <cell r="AC253" t="e">
            <v>#NAME?</v>
          </cell>
          <cell r="AD253" t="e">
            <v>#NAME?</v>
          </cell>
          <cell r="AE253" t="e">
            <v>#NAME?</v>
          </cell>
          <cell r="AF253">
            <v>122.56</v>
          </cell>
          <cell r="AG253">
            <v>17.68</v>
          </cell>
          <cell r="AH253">
            <v>6.51</v>
          </cell>
          <cell r="AI253">
            <v>146.75</v>
          </cell>
          <cell r="AJ253" t="e">
            <v>#NAME?</v>
          </cell>
          <cell r="AK253" t="e">
            <v>#NAME?</v>
          </cell>
          <cell r="AL253" t="e">
            <v>#NAME?</v>
          </cell>
          <cell r="AM253" t="e">
            <v>#NAME?</v>
          </cell>
          <cell r="AN253" t="e">
            <v>#NAME?</v>
          </cell>
          <cell r="AO253" t="e">
            <v>#NAME?</v>
          </cell>
          <cell r="AP253" t="e">
            <v>#NAME?</v>
          </cell>
          <cell r="AQ253">
            <v>0</v>
          </cell>
          <cell r="AR253">
            <v>0</v>
          </cell>
          <cell r="AS253">
            <v>0</v>
          </cell>
          <cell r="AT253">
            <v>0</v>
          </cell>
        </row>
        <row r="254">
          <cell r="A254" t="str">
            <v>132KV DC Dumraon-Buxar TL Line</v>
          </cell>
          <cell r="B254">
            <v>37</v>
          </cell>
          <cell r="C254" t="str">
            <v>27/4</v>
          </cell>
          <cell r="D254" t="str">
            <v>DP+0</v>
          </cell>
          <cell r="E254" t="str">
            <v>WET</v>
          </cell>
          <cell r="F254" t="str">
            <v>Meera Engineering</v>
          </cell>
          <cell r="G254">
            <v>43465</v>
          </cell>
          <cell r="H254">
            <v>43493</v>
          </cell>
          <cell r="I254" t="str">
            <v>yes</v>
          </cell>
          <cell r="J254" t="str">
            <v>YES</v>
          </cell>
          <cell r="K254" t="str">
            <v>YES</v>
          </cell>
          <cell r="L254">
            <v>5</v>
          </cell>
          <cell r="M254">
            <v>38</v>
          </cell>
          <cell r="N254">
            <v>0</v>
          </cell>
          <cell r="O254">
            <v>0</v>
          </cell>
          <cell r="P254">
            <v>0</v>
          </cell>
          <cell r="Q254">
            <v>0</v>
          </cell>
          <cell r="R254" t="e">
            <v>#NAME?</v>
          </cell>
          <cell r="S254" t="e">
            <v>#NAME?</v>
          </cell>
          <cell r="T254">
            <v>0</v>
          </cell>
          <cell r="U254">
            <v>0</v>
          </cell>
          <cell r="V254" t="e">
            <v>#NAME?</v>
          </cell>
          <cell r="W254" t="e">
            <v>#NAME?</v>
          </cell>
          <cell r="X254" t="e">
            <v>#NAME?</v>
          </cell>
          <cell r="Y254" t="e">
            <v>#NAME?</v>
          </cell>
          <cell r="Z254" t="e">
            <v>#NAME?</v>
          </cell>
          <cell r="AA254" t="e">
            <v>#NAME?</v>
          </cell>
          <cell r="AB254" t="e">
            <v>#NAME?</v>
          </cell>
          <cell r="AC254" t="e">
            <v>#NAME?</v>
          </cell>
          <cell r="AD254" t="e">
            <v>#NAME?</v>
          </cell>
          <cell r="AE254" t="e">
            <v>#NAME?</v>
          </cell>
          <cell r="AF254">
            <v>122.56</v>
          </cell>
          <cell r="AG254">
            <v>17.68</v>
          </cell>
          <cell r="AH254">
            <v>6.51</v>
          </cell>
          <cell r="AI254">
            <v>146.75</v>
          </cell>
          <cell r="AJ254" t="e">
            <v>#NAME?</v>
          </cell>
          <cell r="AK254" t="e">
            <v>#NAME?</v>
          </cell>
          <cell r="AL254" t="e">
            <v>#NAME?</v>
          </cell>
          <cell r="AM254" t="e">
            <v>#NAME?</v>
          </cell>
          <cell r="AN254" t="e">
            <v>#NAME?</v>
          </cell>
          <cell r="AO254" t="e">
            <v>#NAME?</v>
          </cell>
          <cell r="AP254" t="e">
            <v>#NAME?</v>
          </cell>
          <cell r="AQ254">
            <v>0</v>
          </cell>
          <cell r="AR254">
            <v>0</v>
          </cell>
          <cell r="AS254">
            <v>0</v>
          </cell>
          <cell r="AT254">
            <v>0</v>
          </cell>
        </row>
        <row r="255">
          <cell r="A255" t="str">
            <v>132KV DC Naubatpur-Masaurhi TL Line</v>
          </cell>
          <cell r="B255">
            <v>23</v>
          </cell>
          <cell r="C255" t="str">
            <v>7/0</v>
          </cell>
          <cell r="D255" t="str">
            <v>DD+0</v>
          </cell>
          <cell r="E255" t="str">
            <v>PS</v>
          </cell>
          <cell r="F255" t="str">
            <v>Lalan Mehta</v>
          </cell>
          <cell r="G255">
            <v>43465</v>
          </cell>
          <cell r="H255">
            <v>43493</v>
          </cell>
          <cell r="I255">
            <v>43517</v>
          </cell>
          <cell r="J255" t="str">
            <v>YES</v>
          </cell>
          <cell r="K255" t="str">
            <v>YES</v>
          </cell>
          <cell r="L255">
            <v>5</v>
          </cell>
          <cell r="M255">
            <v>39</v>
          </cell>
          <cell r="N255">
            <v>0</v>
          </cell>
          <cell r="O255">
            <v>0</v>
          </cell>
          <cell r="P255">
            <v>0</v>
          </cell>
          <cell r="Q255">
            <v>0</v>
          </cell>
          <cell r="R255" t="e">
            <v>#NAME?</v>
          </cell>
          <cell r="S255" t="e">
            <v>#NAME?</v>
          </cell>
          <cell r="T255">
            <v>0</v>
          </cell>
          <cell r="U255">
            <v>0</v>
          </cell>
          <cell r="V255" t="e">
            <v>#NAME?</v>
          </cell>
          <cell r="W255" t="e">
            <v>#NAME?</v>
          </cell>
          <cell r="X255" t="e">
            <v>#NAME?</v>
          </cell>
          <cell r="Y255" t="e">
            <v>#NAME?</v>
          </cell>
          <cell r="Z255" t="e">
            <v>#NAME?</v>
          </cell>
          <cell r="AA255" t="e">
            <v>#NAME?</v>
          </cell>
          <cell r="AB255" t="e">
            <v>#NAME?</v>
          </cell>
          <cell r="AC255" t="e">
            <v>#NAME?</v>
          </cell>
          <cell r="AD255" t="e">
            <v>#NAME?</v>
          </cell>
          <cell r="AE255" t="e">
            <v>#NAME?</v>
          </cell>
          <cell r="AF255">
            <v>396.56</v>
          </cell>
          <cell r="AG255">
            <v>0</v>
          </cell>
          <cell r="AH255">
            <v>8.26</v>
          </cell>
          <cell r="AI255">
            <v>404.82</v>
          </cell>
          <cell r="AJ255" t="e">
            <v>#NAME?</v>
          </cell>
          <cell r="AK255" t="e">
            <v>#NAME?</v>
          </cell>
          <cell r="AL255" t="e">
            <v>#NAME?</v>
          </cell>
          <cell r="AM255" t="e">
            <v>#NAME?</v>
          </cell>
          <cell r="AN255" t="e">
            <v>#NAME?</v>
          </cell>
          <cell r="AO255" t="e">
            <v>#NAME?</v>
          </cell>
          <cell r="AP255" t="e">
            <v>#NAME?</v>
          </cell>
          <cell r="AQ255">
            <v>0</v>
          </cell>
          <cell r="AR255">
            <v>0</v>
          </cell>
          <cell r="AS255">
            <v>0</v>
          </cell>
          <cell r="AT255">
            <v>0</v>
          </cell>
        </row>
        <row r="256">
          <cell r="A256" t="str">
            <v>132KV DC Dumraon-Buxar TL Line</v>
          </cell>
          <cell r="B256">
            <v>38</v>
          </cell>
          <cell r="C256" t="str">
            <v>6/1</v>
          </cell>
          <cell r="D256" t="str">
            <v>DP+6</v>
          </cell>
          <cell r="E256" t="str">
            <v>WET</v>
          </cell>
          <cell r="F256" t="str">
            <v>Roshan Kumar</v>
          </cell>
          <cell r="G256">
            <v>43465</v>
          </cell>
          <cell r="H256">
            <v>43493</v>
          </cell>
          <cell r="I256">
            <v>43552</v>
          </cell>
          <cell r="J256" t="str">
            <v>YES</v>
          </cell>
          <cell r="K256">
            <v>0</v>
          </cell>
          <cell r="L256">
            <v>0</v>
          </cell>
          <cell r="M256">
            <v>0</v>
          </cell>
          <cell r="N256">
            <v>0</v>
          </cell>
          <cell r="O256">
            <v>0</v>
          </cell>
          <cell r="P256">
            <v>0</v>
          </cell>
          <cell r="Q256">
            <v>0</v>
          </cell>
          <cell r="R256" t="e">
            <v>#NAME?</v>
          </cell>
          <cell r="S256" t="e">
            <v>#NAME?</v>
          </cell>
          <cell r="T256">
            <v>0</v>
          </cell>
          <cell r="U256">
            <v>0</v>
          </cell>
          <cell r="V256" t="e">
            <v>#NAME?</v>
          </cell>
          <cell r="W256" t="e">
            <v>#NAME?</v>
          </cell>
          <cell r="X256" t="e">
            <v>#NAME?</v>
          </cell>
          <cell r="Y256" t="e">
            <v>#NAME?</v>
          </cell>
          <cell r="Z256" t="e">
            <v>#NAME?</v>
          </cell>
          <cell r="AA256" t="e">
            <v>#NAME?</v>
          </cell>
          <cell r="AB256" t="e">
            <v>#NAME?</v>
          </cell>
          <cell r="AC256" t="e">
            <v>#NAME?</v>
          </cell>
          <cell r="AD256" t="e">
            <v>#NAME?</v>
          </cell>
          <cell r="AE256" t="e">
            <v>#NAME?</v>
          </cell>
          <cell r="AF256">
            <v>122.56</v>
          </cell>
          <cell r="AG256">
            <v>17.68</v>
          </cell>
          <cell r="AH256">
            <v>6.51</v>
          </cell>
          <cell r="AI256">
            <v>146.75</v>
          </cell>
          <cell r="AJ256" t="e">
            <v>#NAME?</v>
          </cell>
          <cell r="AK256" t="e">
            <v>#NAME?</v>
          </cell>
          <cell r="AL256" t="e">
            <v>#NAME?</v>
          </cell>
          <cell r="AM256" t="e">
            <v>#NAME?</v>
          </cell>
          <cell r="AN256" t="e">
            <v>#NAME?</v>
          </cell>
          <cell r="AO256" t="e">
            <v>#NAME?</v>
          </cell>
          <cell r="AP256" t="e">
            <v>#NAME?</v>
          </cell>
          <cell r="AQ256">
            <v>0</v>
          </cell>
          <cell r="AR256">
            <v>0</v>
          </cell>
          <cell r="AS256">
            <v>0</v>
          </cell>
          <cell r="AT256">
            <v>0</v>
          </cell>
        </row>
        <row r="257">
          <cell r="A257" t="str">
            <v>132KV DC Naubatpur-Paliganj TL Line</v>
          </cell>
          <cell r="B257">
            <v>0</v>
          </cell>
          <cell r="C257" t="str">
            <v>3/0</v>
          </cell>
          <cell r="D257" t="str">
            <v>DB+0</v>
          </cell>
          <cell r="E257">
            <v>0</v>
          </cell>
          <cell r="F257">
            <v>0</v>
          </cell>
          <cell r="G257">
            <v>0</v>
          </cell>
          <cell r="H257">
            <v>28</v>
          </cell>
          <cell r="I257">
            <v>0</v>
          </cell>
          <cell r="J257">
            <v>0</v>
          </cell>
          <cell r="K257">
            <v>0</v>
          </cell>
          <cell r="L257">
            <v>0</v>
          </cell>
          <cell r="M257">
            <v>0</v>
          </cell>
          <cell r="N257">
            <v>0</v>
          </cell>
          <cell r="O257">
            <v>0</v>
          </cell>
          <cell r="P257">
            <v>0</v>
          </cell>
          <cell r="Q257">
            <v>0</v>
          </cell>
          <cell r="R257" t="e">
            <v>#NAME?</v>
          </cell>
          <cell r="S257" t="e">
            <v>#NAME?</v>
          </cell>
          <cell r="T257">
            <v>0</v>
          </cell>
          <cell r="U257">
            <v>0</v>
          </cell>
          <cell r="V257" t="e">
            <v>#NAME?</v>
          </cell>
          <cell r="W257" t="e">
            <v>#NAME?</v>
          </cell>
          <cell r="X257" t="e">
            <v>#NAME?</v>
          </cell>
          <cell r="Y257" t="e">
            <v>#NAME?</v>
          </cell>
          <cell r="Z257" t="e">
            <v>#NAME?</v>
          </cell>
          <cell r="AA257" t="e">
            <v>#NAME?</v>
          </cell>
          <cell r="AB257" t="e">
            <v>#NAME?</v>
          </cell>
          <cell r="AC257" t="e">
            <v>#NAME?</v>
          </cell>
          <cell r="AD257" t="e">
            <v>#NAME?</v>
          </cell>
          <cell r="AE257" t="e">
            <v>#NAME?</v>
          </cell>
          <cell r="AF257">
            <v>0</v>
          </cell>
          <cell r="AG257">
            <v>0</v>
          </cell>
          <cell r="AH257">
            <v>0</v>
          </cell>
          <cell r="AI257">
            <v>0</v>
          </cell>
          <cell r="AJ257" t="e">
            <v>#NAME?</v>
          </cell>
          <cell r="AK257" t="e">
            <v>#NAME?</v>
          </cell>
          <cell r="AL257" t="e">
            <v>#NAME?</v>
          </cell>
          <cell r="AM257" t="e">
            <v>#NAME?</v>
          </cell>
          <cell r="AN257" t="e">
            <v>#NAME?</v>
          </cell>
          <cell r="AO257" t="e">
            <v>#NAME?</v>
          </cell>
          <cell r="AP257" t="e">
            <v>#NAME?</v>
          </cell>
          <cell r="AQ257">
            <v>0</v>
          </cell>
          <cell r="AR257">
            <v>0</v>
          </cell>
          <cell r="AS257">
            <v>0</v>
          </cell>
          <cell r="AT257">
            <v>0</v>
          </cell>
        </row>
        <row r="258">
          <cell r="A258" t="str">
            <v>132KV DC Naubatpur-Paliganj TL Line</v>
          </cell>
          <cell r="B258">
            <v>0</v>
          </cell>
          <cell r="C258" t="str">
            <v>3/1</v>
          </cell>
          <cell r="D258" t="str">
            <v>DA+6</v>
          </cell>
          <cell r="E258">
            <v>0</v>
          </cell>
          <cell r="F258">
            <v>0</v>
          </cell>
          <cell r="G258">
            <v>0</v>
          </cell>
          <cell r="H258">
            <v>28</v>
          </cell>
          <cell r="I258">
            <v>0</v>
          </cell>
          <cell r="J258">
            <v>0</v>
          </cell>
          <cell r="K258">
            <v>0</v>
          </cell>
          <cell r="L258">
            <v>0</v>
          </cell>
          <cell r="M258">
            <v>0</v>
          </cell>
          <cell r="N258">
            <v>0</v>
          </cell>
          <cell r="O258">
            <v>0</v>
          </cell>
          <cell r="P258">
            <v>0</v>
          </cell>
          <cell r="Q258">
            <v>0</v>
          </cell>
          <cell r="R258" t="e">
            <v>#NAME?</v>
          </cell>
          <cell r="S258" t="e">
            <v>#NAME?</v>
          </cell>
          <cell r="T258">
            <v>0</v>
          </cell>
          <cell r="U258">
            <v>0</v>
          </cell>
          <cell r="V258" t="e">
            <v>#NAME?</v>
          </cell>
          <cell r="W258" t="e">
            <v>#NAME?</v>
          </cell>
          <cell r="X258" t="e">
            <v>#NAME?</v>
          </cell>
          <cell r="Y258" t="e">
            <v>#NAME?</v>
          </cell>
          <cell r="Z258" t="e">
            <v>#NAME?</v>
          </cell>
          <cell r="AA258" t="e">
            <v>#NAME?</v>
          </cell>
          <cell r="AB258" t="e">
            <v>#NAME?</v>
          </cell>
          <cell r="AC258" t="e">
            <v>#NAME?</v>
          </cell>
          <cell r="AD258" t="e">
            <v>#NAME?</v>
          </cell>
          <cell r="AE258" t="e">
            <v>#NAME?</v>
          </cell>
          <cell r="AF258">
            <v>0</v>
          </cell>
          <cell r="AG258">
            <v>0</v>
          </cell>
          <cell r="AH258">
            <v>0</v>
          </cell>
          <cell r="AI258">
            <v>0</v>
          </cell>
          <cell r="AJ258" t="e">
            <v>#NAME?</v>
          </cell>
          <cell r="AK258" t="e">
            <v>#NAME?</v>
          </cell>
          <cell r="AL258" t="e">
            <v>#NAME?</v>
          </cell>
          <cell r="AM258" t="e">
            <v>#NAME?</v>
          </cell>
          <cell r="AN258" t="e">
            <v>#NAME?</v>
          </cell>
          <cell r="AO258" t="e">
            <v>#NAME?</v>
          </cell>
          <cell r="AP258" t="e">
            <v>#NAME?</v>
          </cell>
          <cell r="AQ258">
            <v>0</v>
          </cell>
          <cell r="AR258">
            <v>0</v>
          </cell>
          <cell r="AS258">
            <v>0</v>
          </cell>
          <cell r="AT258">
            <v>0</v>
          </cell>
        </row>
        <row r="259">
          <cell r="A259" t="str">
            <v>132KV DC Naubatpur-Paliganj TL Line</v>
          </cell>
          <cell r="B259">
            <v>0</v>
          </cell>
          <cell r="C259" t="str">
            <v>4/0</v>
          </cell>
          <cell r="D259" t="str">
            <v>DD+3</v>
          </cell>
          <cell r="E259">
            <v>0</v>
          </cell>
          <cell r="F259">
            <v>0</v>
          </cell>
          <cell r="G259">
            <v>0</v>
          </cell>
          <cell r="H259">
            <v>28</v>
          </cell>
          <cell r="I259">
            <v>0</v>
          </cell>
          <cell r="J259">
            <v>0</v>
          </cell>
          <cell r="K259">
            <v>0</v>
          </cell>
          <cell r="L259">
            <v>0</v>
          </cell>
          <cell r="M259">
            <v>0</v>
          </cell>
          <cell r="N259">
            <v>0</v>
          </cell>
          <cell r="O259">
            <v>0</v>
          </cell>
          <cell r="P259">
            <v>0</v>
          </cell>
          <cell r="Q259">
            <v>0</v>
          </cell>
          <cell r="R259" t="e">
            <v>#NAME?</v>
          </cell>
          <cell r="S259" t="e">
            <v>#NAME?</v>
          </cell>
          <cell r="T259">
            <v>0</v>
          </cell>
          <cell r="U259">
            <v>0</v>
          </cell>
          <cell r="V259" t="e">
            <v>#NAME?</v>
          </cell>
          <cell r="W259" t="e">
            <v>#NAME?</v>
          </cell>
          <cell r="X259" t="e">
            <v>#NAME?</v>
          </cell>
          <cell r="Y259" t="e">
            <v>#NAME?</v>
          </cell>
          <cell r="Z259" t="e">
            <v>#NAME?</v>
          </cell>
          <cell r="AA259" t="e">
            <v>#NAME?</v>
          </cell>
          <cell r="AB259" t="e">
            <v>#NAME?</v>
          </cell>
          <cell r="AC259" t="e">
            <v>#NAME?</v>
          </cell>
          <cell r="AD259" t="e">
            <v>#NAME?</v>
          </cell>
          <cell r="AE259" t="e">
            <v>#NAME?</v>
          </cell>
          <cell r="AF259">
            <v>0</v>
          </cell>
          <cell r="AG259">
            <v>0</v>
          </cell>
          <cell r="AH259">
            <v>0</v>
          </cell>
          <cell r="AI259">
            <v>0</v>
          </cell>
          <cell r="AJ259" t="e">
            <v>#NAME?</v>
          </cell>
          <cell r="AK259" t="e">
            <v>#NAME?</v>
          </cell>
          <cell r="AL259" t="e">
            <v>#NAME?</v>
          </cell>
          <cell r="AM259" t="e">
            <v>#NAME?</v>
          </cell>
          <cell r="AN259" t="e">
            <v>#NAME?</v>
          </cell>
          <cell r="AO259" t="e">
            <v>#NAME?</v>
          </cell>
          <cell r="AP259" t="e">
            <v>#NAME?</v>
          </cell>
          <cell r="AQ259">
            <v>0</v>
          </cell>
          <cell r="AR259">
            <v>0</v>
          </cell>
          <cell r="AS259">
            <v>0</v>
          </cell>
          <cell r="AT259">
            <v>0</v>
          </cell>
        </row>
        <row r="260">
          <cell r="A260" t="str">
            <v>132KV DC Naubatpur-Paliganj TL Line</v>
          </cell>
          <cell r="B260">
            <v>0</v>
          </cell>
          <cell r="C260" t="str">
            <v>5/0</v>
          </cell>
          <cell r="D260" t="str">
            <v>DD+0</v>
          </cell>
          <cell r="E260">
            <v>0</v>
          </cell>
          <cell r="F260">
            <v>0</v>
          </cell>
          <cell r="G260">
            <v>0</v>
          </cell>
          <cell r="H260">
            <v>28</v>
          </cell>
          <cell r="I260">
            <v>0</v>
          </cell>
          <cell r="J260">
            <v>0</v>
          </cell>
          <cell r="K260">
            <v>0</v>
          </cell>
          <cell r="L260">
            <v>0</v>
          </cell>
          <cell r="M260">
            <v>0</v>
          </cell>
          <cell r="N260">
            <v>0</v>
          </cell>
          <cell r="O260">
            <v>0</v>
          </cell>
          <cell r="P260">
            <v>0</v>
          </cell>
          <cell r="Q260">
            <v>0</v>
          </cell>
          <cell r="R260" t="e">
            <v>#NAME?</v>
          </cell>
          <cell r="S260" t="e">
            <v>#NAME?</v>
          </cell>
          <cell r="T260">
            <v>0</v>
          </cell>
          <cell r="U260">
            <v>0</v>
          </cell>
          <cell r="V260" t="e">
            <v>#NAME?</v>
          </cell>
          <cell r="W260" t="e">
            <v>#NAME?</v>
          </cell>
          <cell r="X260" t="e">
            <v>#NAME?</v>
          </cell>
          <cell r="Y260" t="e">
            <v>#NAME?</v>
          </cell>
          <cell r="Z260" t="e">
            <v>#NAME?</v>
          </cell>
          <cell r="AA260" t="e">
            <v>#NAME?</v>
          </cell>
          <cell r="AB260" t="e">
            <v>#NAME?</v>
          </cell>
          <cell r="AC260" t="e">
            <v>#NAME?</v>
          </cell>
          <cell r="AD260" t="e">
            <v>#NAME?</v>
          </cell>
          <cell r="AE260" t="e">
            <v>#NAME?</v>
          </cell>
          <cell r="AF260">
            <v>0</v>
          </cell>
          <cell r="AG260">
            <v>0</v>
          </cell>
          <cell r="AH260">
            <v>0</v>
          </cell>
          <cell r="AI260">
            <v>0</v>
          </cell>
          <cell r="AJ260" t="e">
            <v>#NAME?</v>
          </cell>
          <cell r="AK260" t="e">
            <v>#NAME?</v>
          </cell>
          <cell r="AL260" t="e">
            <v>#NAME?</v>
          </cell>
          <cell r="AM260" t="e">
            <v>#NAME?</v>
          </cell>
          <cell r="AN260" t="e">
            <v>#NAME?</v>
          </cell>
          <cell r="AO260" t="e">
            <v>#NAME?</v>
          </cell>
          <cell r="AP260" t="e">
            <v>#NAME?</v>
          </cell>
          <cell r="AQ260">
            <v>0</v>
          </cell>
          <cell r="AR260">
            <v>0</v>
          </cell>
          <cell r="AS260">
            <v>0</v>
          </cell>
          <cell r="AT260">
            <v>0</v>
          </cell>
        </row>
        <row r="261">
          <cell r="A261" t="str">
            <v>132KV DC Naubatpur-Paliganj TL Line</v>
          </cell>
          <cell r="B261">
            <v>0</v>
          </cell>
          <cell r="C261" t="str">
            <v>5/1</v>
          </cell>
          <cell r="D261" t="str">
            <v>Gantry</v>
          </cell>
          <cell r="E261">
            <v>0</v>
          </cell>
          <cell r="F261">
            <v>0</v>
          </cell>
          <cell r="G261">
            <v>0</v>
          </cell>
          <cell r="H261">
            <v>28</v>
          </cell>
          <cell r="I261">
            <v>0</v>
          </cell>
          <cell r="J261">
            <v>0</v>
          </cell>
          <cell r="K261">
            <v>0</v>
          </cell>
          <cell r="L261">
            <v>0</v>
          </cell>
          <cell r="M261">
            <v>0</v>
          </cell>
          <cell r="N261">
            <v>0</v>
          </cell>
          <cell r="O261">
            <v>0</v>
          </cell>
          <cell r="P261">
            <v>0</v>
          </cell>
          <cell r="Q261">
            <v>0</v>
          </cell>
          <cell r="R261" t="e">
            <v>#NAME?</v>
          </cell>
          <cell r="S261" t="e">
            <v>#NAME?</v>
          </cell>
          <cell r="T261">
            <v>0</v>
          </cell>
          <cell r="U261">
            <v>0</v>
          </cell>
          <cell r="V261" t="e">
            <v>#NAME?</v>
          </cell>
          <cell r="W261" t="e">
            <v>#NAME?</v>
          </cell>
          <cell r="X261" t="e">
            <v>#NAME?</v>
          </cell>
          <cell r="Y261" t="e">
            <v>#NAME?</v>
          </cell>
          <cell r="Z261" t="e">
            <v>#NAME?</v>
          </cell>
          <cell r="AA261" t="e">
            <v>#NAME?</v>
          </cell>
          <cell r="AB261" t="e">
            <v>#NAME?</v>
          </cell>
          <cell r="AC261" t="e">
            <v>#NAME?</v>
          </cell>
          <cell r="AD261" t="e">
            <v>#NAME?</v>
          </cell>
          <cell r="AE261" t="e">
            <v>#NAME?</v>
          </cell>
          <cell r="AF261">
            <v>527.76</v>
          </cell>
          <cell r="AG261">
            <v>165.26999999999998</v>
          </cell>
          <cell r="AH261">
            <v>21.450000000000003</v>
          </cell>
          <cell r="AI261">
            <v>714.48</v>
          </cell>
          <cell r="AJ261" t="e">
            <v>#NAME?</v>
          </cell>
          <cell r="AK261" t="e">
            <v>#NAME?</v>
          </cell>
          <cell r="AL261" t="e">
            <v>#NAME?</v>
          </cell>
          <cell r="AM261" t="e">
            <v>#NAME?</v>
          </cell>
          <cell r="AN261" t="e">
            <v>#NAME?</v>
          </cell>
          <cell r="AO261" t="e">
            <v>#NAME?</v>
          </cell>
          <cell r="AP261" t="e">
            <v>#NAME?</v>
          </cell>
          <cell r="AQ261">
            <v>0</v>
          </cell>
          <cell r="AR261">
            <v>0</v>
          </cell>
          <cell r="AS261">
            <v>0</v>
          </cell>
          <cell r="AT261">
            <v>0</v>
          </cell>
        </row>
        <row r="262">
          <cell r="A262" t="str">
            <v>132KV DC Naubatpur-Paliganj TL Line</v>
          </cell>
          <cell r="B262">
            <v>0</v>
          </cell>
          <cell r="C262" t="str">
            <v>5/2</v>
          </cell>
          <cell r="D262" t="str">
            <v>Gantry</v>
          </cell>
          <cell r="E262">
            <v>0</v>
          </cell>
          <cell r="F262">
            <v>0</v>
          </cell>
          <cell r="G262">
            <v>0</v>
          </cell>
          <cell r="H262">
            <v>28</v>
          </cell>
          <cell r="I262">
            <v>0</v>
          </cell>
          <cell r="J262">
            <v>0</v>
          </cell>
          <cell r="K262">
            <v>0</v>
          </cell>
          <cell r="L262">
            <v>0</v>
          </cell>
          <cell r="M262">
            <v>0</v>
          </cell>
          <cell r="N262">
            <v>0</v>
          </cell>
          <cell r="O262">
            <v>0</v>
          </cell>
          <cell r="P262">
            <v>0</v>
          </cell>
          <cell r="Q262">
            <v>0</v>
          </cell>
          <cell r="R262" t="e">
            <v>#NAME?</v>
          </cell>
          <cell r="S262" t="e">
            <v>#NAME?</v>
          </cell>
          <cell r="T262">
            <v>0</v>
          </cell>
          <cell r="U262">
            <v>0</v>
          </cell>
          <cell r="V262" t="e">
            <v>#NAME?</v>
          </cell>
          <cell r="W262" t="e">
            <v>#NAME?</v>
          </cell>
          <cell r="X262" t="e">
            <v>#NAME?</v>
          </cell>
          <cell r="Y262" t="e">
            <v>#NAME?</v>
          </cell>
          <cell r="Z262" t="e">
            <v>#NAME?</v>
          </cell>
          <cell r="AA262" t="e">
            <v>#NAME?</v>
          </cell>
          <cell r="AB262" t="e">
            <v>#NAME?</v>
          </cell>
          <cell r="AC262" t="e">
            <v>#NAME?</v>
          </cell>
          <cell r="AD262" t="e">
            <v>#NAME?</v>
          </cell>
          <cell r="AE262" t="e">
            <v>#NAME?</v>
          </cell>
          <cell r="AF262">
            <v>527.76</v>
          </cell>
          <cell r="AG262">
            <v>165.26999999999998</v>
          </cell>
          <cell r="AH262">
            <v>21.450000000000003</v>
          </cell>
          <cell r="AI262">
            <v>714.48</v>
          </cell>
          <cell r="AJ262" t="e">
            <v>#NAME?</v>
          </cell>
          <cell r="AK262" t="e">
            <v>#NAME?</v>
          </cell>
          <cell r="AL262" t="e">
            <v>#NAME?</v>
          </cell>
          <cell r="AM262" t="e">
            <v>#NAME?</v>
          </cell>
          <cell r="AN262" t="e">
            <v>#NAME?</v>
          </cell>
          <cell r="AO262" t="e">
            <v>#NAME?</v>
          </cell>
          <cell r="AP262" t="e">
            <v>#NAME?</v>
          </cell>
          <cell r="AQ262">
            <v>0</v>
          </cell>
          <cell r="AR262">
            <v>0</v>
          </cell>
          <cell r="AS262">
            <v>0</v>
          </cell>
          <cell r="AT262">
            <v>0</v>
          </cell>
        </row>
        <row r="263">
          <cell r="A263" t="str">
            <v>132KV DC Naubatpur-Paliganj TL Line</v>
          </cell>
          <cell r="B263">
            <v>0</v>
          </cell>
          <cell r="C263" t="str">
            <v>6/0</v>
          </cell>
          <cell r="D263" t="str">
            <v>DD+0</v>
          </cell>
          <cell r="E263">
            <v>0</v>
          </cell>
          <cell r="F263">
            <v>0</v>
          </cell>
          <cell r="G263">
            <v>0</v>
          </cell>
          <cell r="H263">
            <v>28</v>
          </cell>
          <cell r="I263">
            <v>0</v>
          </cell>
          <cell r="J263">
            <v>0</v>
          </cell>
          <cell r="K263">
            <v>0</v>
          </cell>
          <cell r="L263">
            <v>0</v>
          </cell>
          <cell r="M263">
            <v>0</v>
          </cell>
          <cell r="N263">
            <v>0</v>
          </cell>
          <cell r="O263">
            <v>0</v>
          </cell>
          <cell r="P263">
            <v>0</v>
          </cell>
          <cell r="Q263">
            <v>0</v>
          </cell>
          <cell r="R263" t="e">
            <v>#NAME?</v>
          </cell>
          <cell r="S263" t="e">
            <v>#NAME?</v>
          </cell>
          <cell r="T263">
            <v>0</v>
          </cell>
          <cell r="U263">
            <v>0</v>
          </cell>
          <cell r="V263" t="e">
            <v>#NAME?</v>
          </cell>
          <cell r="W263" t="e">
            <v>#NAME?</v>
          </cell>
          <cell r="X263" t="e">
            <v>#NAME?</v>
          </cell>
          <cell r="Y263" t="e">
            <v>#NAME?</v>
          </cell>
          <cell r="Z263" t="e">
            <v>#NAME?</v>
          </cell>
          <cell r="AA263" t="e">
            <v>#NAME?</v>
          </cell>
          <cell r="AB263" t="e">
            <v>#NAME?</v>
          </cell>
          <cell r="AC263" t="e">
            <v>#NAME?</v>
          </cell>
          <cell r="AD263" t="e">
            <v>#NAME?</v>
          </cell>
          <cell r="AE263" t="e">
            <v>#NAME?</v>
          </cell>
          <cell r="AF263">
            <v>0</v>
          </cell>
          <cell r="AG263">
            <v>0</v>
          </cell>
          <cell r="AH263">
            <v>0</v>
          </cell>
          <cell r="AI263">
            <v>0</v>
          </cell>
          <cell r="AJ263" t="e">
            <v>#NAME?</v>
          </cell>
          <cell r="AK263" t="e">
            <v>#NAME?</v>
          </cell>
          <cell r="AL263" t="e">
            <v>#NAME?</v>
          </cell>
          <cell r="AM263" t="e">
            <v>#NAME?</v>
          </cell>
          <cell r="AN263" t="e">
            <v>#NAME?</v>
          </cell>
          <cell r="AO263" t="e">
            <v>#NAME?</v>
          </cell>
          <cell r="AP263" t="e">
            <v>#NAME?</v>
          </cell>
          <cell r="AQ263">
            <v>0</v>
          </cell>
          <cell r="AR263">
            <v>0</v>
          </cell>
          <cell r="AS263">
            <v>0</v>
          </cell>
          <cell r="AT263">
            <v>0</v>
          </cell>
        </row>
        <row r="264">
          <cell r="A264" t="str">
            <v>132KV DC Naubatpur-Paliganj TL Line</v>
          </cell>
          <cell r="B264">
            <v>0</v>
          </cell>
          <cell r="C264" t="str">
            <v>7/0</v>
          </cell>
          <cell r="D264" t="str">
            <v>DD+0</v>
          </cell>
          <cell r="E264">
            <v>0</v>
          </cell>
          <cell r="F264">
            <v>0</v>
          </cell>
          <cell r="G264">
            <v>0</v>
          </cell>
          <cell r="H264">
            <v>28</v>
          </cell>
          <cell r="I264">
            <v>0</v>
          </cell>
          <cell r="J264">
            <v>0</v>
          </cell>
          <cell r="K264">
            <v>0</v>
          </cell>
          <cell r="L264">
            <v>0</v>
          </cell>
          <cell r="M264">
            <v>0</v>
          </cell>
          <cell r="N264">
            <v>0</v>
          </cell>
          <cell r="O264">
            <v>0</v>
          </cell>
          <cell r="P264">
            <v>0</v>
          </cell>
          <cell r="Q264">
            <v>0</v>
          </cell>
          <cell r="R264" t="e">
            <v>#NAME?</v>
          </cell>
          <cell r="S264" t="e">
            <v>#NAME?</v>
          </cell>
          <cell r="T264">
            <v>0</v>
          </cell>
          <cell r="U264">
            <v>0</v>
          </cell>
          <cell r="V264" t="e">
            <v>#NAME?</v>
          </cell>
          <cell r="W264" t="e">
            <v>#NAME?</v>
          </cell>
          <cell r="X264" t="e">
            <v>#NAME?</v>
          </cell>
          <cell r="Y264" t="e">
            <v>#NAME?</v>
          </cell>
          <cell r="Z264" t="e">
            <v>#NAME?</v>
          </cell>
          <cell r="AA264" t="e">
            <v>#NAME?</v>
          </cell>
          <cell r="AB264" t="e">
            <v>#NAME?</v>
          </cell>
          <cell r="AC264" t="e">
            <v>#NAME?</v>
          </cell>
          <cell r="AD264" t="e">
            <v>#NAME?</v>
          </cell>
          <cell r="AE264" t="e">
            <v>#NAME?</v>
          </cell>
          <cell r="AF264">
            <v>0</v>
          </cell>
          <cell r="AG264">
            <v>0</v>
          </cell>
          <cell r="AH264">
            <v>0</v>
          </cell>
          <cell r="AI264">
            <v>0</v>
          </cell>
          <cell r="AJ264" t="e">
            <v>#NAME?</v>
          </cell>
          <cell r="AK264" t="e">
            <v>#NAME?</v>
          </cell>
          <cell r="AL264" t="e">
            <v>#NAME?</v>
          </cell>
          <cell r="AM264" t="e">
            <v>#NAME?</v>
          </cell>
          <cell r="AN264" t="e">
            <v>#NAME?</v>
          </cell>
          <cell r="AO264" t="e">
            <v>#NAME?</v>
          </cell>
          <cell r="AP264" t="e">
            <v>#NAME?</v>
          </cell>
          <cell r="AQ264">
            <v>0</v>
          </cell>
          <cell r="AR264">
            <v>0</v>
          </cell>
          <cell r="AS264">
            <v>0</v>
          </cell>
          <cell r="AT264">
            <v>0</v>
          </cell>
        </row>
        <row r="265">
          <cell r="A265" t="str">
            <v>132KV DC Naubatpur-Paliganj TL Line</v>
          </cell>
          <cell r="B265">
            <v>0</v>
          </cell>
          <cell r="C265" t="str">
            <v>9/0</v>
          </cell>
          <cell r="D265" t="str">
            <v>DD+0</v>
          </cell>
          <cell r="E265">
            <v>0</v>
          </cell>
          <cell r="F265">
            <v>0</v>
          </cell>
          <cell r="G265">
            <v>0</v>
          </cell>
          <cell r="H265">
            <v>28</v>
          </cell>
          <cell r="I265">
            <v>0</v>
          </cell>
          <cell r="J265">
            <v>0</v>
          </cell>
          <cell r="K265">
            <v>0</v>
          </cell>
          <cell r="L265">
            <v>0</v>
          </cell>
          <cell r="M265">
            <v>0</v>
          </cell>
          <cell r="N265">
            <v>0</v>
          </cell>
          <cell r="O265">
            <v>0</v>
          </cell>
          <cell r="P265">
            <v>0</v>
          </cell>
          <cell r="Q265">
            <v>0</v>
          </cell>
          <cell r="R265" t="e">
            <v>#NAME?</v>
          </cell>
          <cell r="S265" t="e">
            <v>#NAME?</v>
          </cell>
          <cell r="T265">
            <v>0</v>
          </cell>
          <cell r="U265">
            <v>0</v>
          </cell>
          <cell r="V265" t="e">
            <v>#NAME?</v>
          </cell>
          <cell r="W265" t="e">
            <v>#NAME?</v>
          </cell>
          <cell r="X265" t="e">
            <v>#NAME?</v>
          </cell>
          <cell r="Y265" t="e">
            <v>#NAME?</v>
          </cell>
          <cell r="Z265" t="e">
            <v>#NAME?</v>
          </cell>
          <cell r="AA265" t="e">
            <v>#NAME?</v>
          </cell>
          <cell r="AB265" t="e">
            <v>#NAME?</v>
          </cell>
          <cell r="AC265" t="e">
            <v>#NAME?</v>
          </cell>
          <cell r="AD265" t="e">
            <v>#NAME?</v>
          </cell>
          <cell r="AE265" t="e">
            <v>#NAME?</v>
          </cell>
          <cell r="AF265">
            <v>0</v>
          </cell>
          <cell r="AG265">
            <v>0</v>
          </cell>
          <cell r="AH265">
            <v>0</v>
          </cell>
          <cell r="AI265">
            <v>0</v>
          </cell>
          <cell r="AJ265" t="e">
            <v>#NAME?</v>
          </cell>
          <cell r="AK265" t="e">
            <v>#NAME?</v>
          </cell>
          <cell r="AL265" t="e">
            <v>#NAME?</v>
          </cell>
          <cell r="AM265" t="e">
            <v>#NAME?</v>
          </cell>
          <cell r="AN265" t="e">
            <v>#NAME?</v>
          </cell>
          <cell r="AO265" t="e">
            <v>#NAME?</v>
          </cell>
          <cell r="AP265" t="e">
            <v>#NAME?</v>
          </cell>
          <cell r="AQ265">
            <v>0</v>
          </cell>
          <cell r="AR265">
            <v>0</v>
          </cell>
          <cell r="AS265">
            <v>0</v>
          </cell>
          <cell r="AT265">
            <v>0</v>
          </cell>
        </row>
        <row r="266">
          <cell r="A266" t="str">
            <v>132KV DC Naubatpur-Paliganj TL Line</v>
          </cell>
          <cell r="B266">
            <v>0</v>
          </cell>
          <cell r="C266" t="str">
            <v>9/8</v>
          </cell>
          <cell r="D266" t="str">
            <v>DA+3</v>
          </cell>
          <cell r="E266">
            <v>0</v>
          </cell>
          <cell r="F266">
            <v>0</v>
          </cell>
          <cell r="G266">
            <v>0</v>
          </cell>
          <cell r="H266">
            <v>28</v>
          </cell>
          <cell r="I266">
            <v>0</v>
          </cell>
          <cell r="J266">
            <v>0</v>
          </cell>
          <cell r="K266">
            <v>0</v>
          </cell>
          <cell r="L266">
            <v>0</v>
          </cell>
          <cell r="M266">
            <v>0</v>
          </cell>
          <cell r="N266">
            <v>0</v>
          </cell>
          <cell r="O266">
            <v>0</v>
          </cell>
          <cell r="P266">
            <v>0</v>
          </cell>
          <cell r="Q266">
            <v>0</v>
          </cell>
          <cell r="R266" t="e">
            <v>#NAME?</v>
          </cell>
          <cell r="S266" t="e">
            <v>#NAME?</v>
          </cell>
          <cell r="T266">
            <v>0</v>
          </cell>
          <cell r="U266">
            <v>0</v>
          </cell>
          <cell r="V266" t="e">
            <v>#NAME?</v>
          </cell>
          <cell r="W266" t="e">
            <v>#NAME?</v>
          </cell>
          <cell r="X266" t="e">
            <v>#NAME?</v>
          </cell>
          <cell r="Y266" t="e">
            <v>#NAME?</v>
          </cell>
          <cell r="Z266" t="e">
            <v>#NAME?</v>
          </cell>
          <cell r="AA266" t="e">
            <v>#NAME?</v>
          </cell>
          <cell r="AB266" t="e">
            <v>#NAME?</v>
          </cell>
          <cell r="AC266" t="e">
            <v>#NAME?</v>
          </cell>
          <cell r="AD266" t="e">
            <v>#NAME?</v>
          </cell>
          <cell r="AE266" t="e">
            <v>#NAME?</v>
          </cell>
          <cell r="AF266">
            <v>0</v>
          </cell>
          <cell r="AG266">
            <v>0</v>
          </cell>
          <cell r="AH266">
            <v>0</v>
          </cell>
          <cell r="AI266">
            <v>0</v>
          </cell>
          <cell r="AJ266" t="e">
            <v>#NAME?</v>
          </cell>
          <cell r="AK266" t="e">
            <v>#NAME?</v>
          </cell>
          <cell r="AL266" t="e">
            <v>#NAME?</v>
          </cell>
          <cell r="AM266" t="e">
            <v>#NAME?</v>
          </cell>
          <cell r="AN266" t="e">
            <v>#NAME?</v>
          </cell>
          <cell r="AO266" t="e">
            <v>#NAME?</v>
          </cell>
          <cell r="AP266" t="e">
            <v>#NAME?</v>
          </cell>
          <cell r="AQ266">
            <v>0</v>
          </cell>
          <cell r="AR266">
            <v>0</v>
          </cell>
          <cell r="AS266">
            <v>0</v>
          </cell>
          <cell r="AT266">
            <v>0</v>
          </cell>
        </row>
        <row r="267">
          <cell r="A267" t="str">
            <v>132KV DC Naubatpur-Paliganj TL Line</v>
          </cell>
          <cell r="B267">
            <v>0</v>
          </cell>
          <cell r="C267" t="str">
            <v>9/9</v>
          </cell>
          <cell r="D267" t="str">
            <v>DA+0</v>
          </cell>
          <cell r="E267">
            <v>0</v>
          </cell>
          <cell r="F267">
            <v>0</v>
          </cell>
          <cell r="G267">
            <v>0</v>
          </cell>
          <cell r="H267">
            <v>28</v>
          </cell>
          <cell r="I267">
            <v>0</v>
          </cell>
          <cell r="J267">
            <v>0</v>
          </cell>
          <cell r="K267">
            <v>0</v>
          </cell>
          <cell r="L267">
            <v>0</v>
          </cell>
          <cell r="M267">
            <v>0</v>
          </cell>
          <cell r="N267">
            <v>0</v>
          </cell>
          <cell r="O267">
            <v>0</v>
          </cell>
          <cell r="P267">
            <v>0</v>
          </cell>
          <cell r="Q267">
            <v>0</v>
          </cell>
          <cell r="R267" t="e">
            <v>#NAME?</v>
          </cell>
          <cell r="S267" t="e">
            <v>#NAME?</v>
          </cell>
          <cell r="T267">
            <v>0</v>
          </cell>
          <cell r="U267">
            <v>0</v>
          </cell>
          <cell r="V267" t="e">
            <v>#NAME?</v>
          </cell>
          <cell r="W267" t="e">
            <v>#NAME?</v>
          </cell>
          <cell r="X267" t="e">
            <v>#NAME?</v>
          </cell>
          <cell r="Y267" t="e">
            <v>#NAME?</v>
          </cell>
          <cell r="Z267" t="e">
            <v>#NAME?</v>
          </cell>
          <cell r="AA267" t="e">
            <v>#NAME?</v>
          </cell>
          <cell r="AB267" t="e">
            <v>#NAME?</v>
          </cell>
          <cell r="AC267" t="e">
            <v>#NAME?</v>
          </cell>
          <cell r="AD267" t="e">
            <v>#NAME?</v>
          </cell>
          <cell r="AE267" t="e">
            <v>#NAME?</v>
          </cell>
          <cell r="AF267">
            <v>0</v>
          </cell>
          <cell r="AG267">
            <v>0</v>
          </cell>
          <cell r="AH267">
            <v>0</v>
          </cell>
          <cell r="AI267">
            <v>0</v>
          </cell>
          <cell r="AJ267" t="e">
            <v>#NAME?</v>
          </cell>
          <cell r="AK267" t="e">
            <v>#NAME?</v>
          </cell>
          <cell r="AL267" t="e">
            <v>#NAME?</v>
          </cell>
          <cell r="AM267" t="e">
            <v>#NAME?</v>
          </cell>
          <cell r="AN267" t="e">
            <v>#NAME?</v>
          </cell>
          <cell r="AO267" t="e">
            <v>#NAME?</v>
          </cell>
          <cell r="AP267" t="e">
            <v>#NAME?</v>
          </cell>
          <cell r="AQ267">
            <v>0</v>
          </cell>
          <cell r="AR267">
            <v>0</v>
          </cell>
          <cell r="AS267">
            <v>0</v>
          </cell>
          <cell r="AT267">
            <v>0</v>
          </cell>
        </row>
        <row r="268">
          <cell r="A268" t="str">
            <v>132KV DC Naubatpur-Paliganj TL Line</v>
          </cell>
          <cell r="B268">
            <v>0</v>
          </cell>
          <cell r="C268" t="str">
            <v>9/10</v>
          </cell>
          <cell r="D268" t="str">
            <v>DA+3</v>
          </cell>
          <cell r="E268">
            <v>0</v>
          </cell>
          <cell r="F268">
            <v>0</v>
          </cell>
          <cell r="G268">
            <v>0</v>
          </cell>
          <cell r="H268">
            <v>28</v>
          </cell>
          <cell r="I268">
            <v>0</v>
          </cell>
          <cell r="J268">
            <v>0</v>
          </cell>
          <cell r="K268">
            <v>0</v>
          </cell>
          <cell r="L268">
            <v>0</v>
          </cell>
          <cell r="M268">
            <v>0</v>
          </cell>
          <cell r="N268">
            <v>0</v>
          </cell>
          <cell r="O268">
            <v>0</v>
          </cell>
          <cell r="P268">
            <v>0</v>
          </cell>
          <cell r="Q268">
            <v>0</v>
          </cell>
          <cell r="R268" t="e">
            <v>#NAME?</v>
          </cell>
          <cell r="S268" t="e">
            <v>#NAME?</v>
          </cell>
          <cell r="T268">
            <v>0</v>
          </cell>
          <cell r="U268">
            <v>0</v>
          </cell>
          <cell r="V268" t="e">
            <v>#NAME?</v>
          </cell>
          <cell r="W268" t="e">
            <v>#NAME?</v>
          </cell>
          <cell r="X268" t="e">
            <v>#NAME?</v>
          </cell>
          <cell r="Y268" t="e">
            <v>#NAME?</v>
          </cell>
          <cell r="Z268" t="e">
            <v>#NAME?</v>
          </cell>
          <cell r="AA268" t="e">
            <v>#NAME?</v>
          </cell>
          <cell r="AB268" t="e">
            <v>#NAME?</v>
          </cell>
          <cell r="AC268" t="e">
            <v>#NAME?</v>
          </cell>
          <cell r="AD268" t="e">
            <v>#NAME?</v>
          </cell>
          <cell r="AE268" t="e">
            <v>#NAME?</v>
          </cell>
          <cell r="AF268">
            <v>0</v>
          </cell>
          <cell r="AG268">
            <v>0</v>
          </cell>
          <cell r="AH268">
            <v>0</v>
          </cell>
          <cell r="AI268">
            <v>0</v>
          </cell>
          <cell r="AJ268" t="e">
            <v>#NAME?</v>
          </cell>
          <cell r="AK268" t="e">
            <v>#NAME?</v>
          </cell>
          <cell r="AL268" t="e">
            <v>#NAME?</v>
          </cell>
          <cell r="AM268" t="e">
            <v>#NAME?</v>
          </cell>
          <cell r="AN268" t="e">
            <v>#NAME?</v>
          </cell>
          <cell r="AO268" t="e">
            <v>#NAME?</v>
          </cell>
          <cell r="AP268" t="e">
            <v>#NAME?</v>
          </cell>
          <cell r="AQ268">
            <v>0</v>
          </cell>
          <cell r="AR268">
            <v>0</v>
          </cell>
          <cell r="AS268">
            <v>0</v>
          </cell>
          <cell r="AT268">
            <v>0</v>
          </cell>
        </row>
        <row r="269">
          <cell r="A269" t="str">
            <v>132KV DC Naubatpur-Paliganj TL Line</v>
          </cell>
          <cell r="B269">
            <v>0</v>
          </cell>
          <cell r="C269" t="str">
            <v>9/11</v>
          </cell>
          <cell r="D269" t="str">
            <v>DA+0</v>
          </cell>
          <cell r="E269">
            <v>0</v>
          </cell>
          <cell r="F269">
            <v>0</v>
          </cell>
          <cell r="G269">
            <v>0</v>
          </cell>
          <cell r="H269">
            <v>28</v>
          </cell>
          <cell r="I269">
            <v>0</v>
          </cell>
          <cell r="J269">
            <v>0</v>
          </cell>
          <cell r="K269">
            <v>0</v>
          </cell>
          <cell r="L269">
            <v>0</v>
          </cell>
          <cell r="M269">
            <v>0</v>
          </cell>
          <cell r="N269">
            <v>0</v>
          </cell>
          <cell r="O269">
            <v>0</v>
          </cell>
          <cell r="P269">
            <v>0</v>
          </cell>
          <cell r="Q269">
            <v>0</v>
          </cell>
          <cell r="R269" t="e">
            <v>#NAME?</v>
          </cell>
          <cell r="S269" t="e">
            <v>#NAME?</v>
          </cell>
          <cell r="T269">
            <v>0</v>
          </cell>
          <cell r="U269">
            <v>0</v>
          </cell>
          <cell r="V269" t="e">
            <v>#NAME?</v>
          </cell>
          <cell r="W269" t="e">
            <v>#NAME?</v>
          </cell>
          <cell r="X269" t="e">
            <v>#NAME?</v>
          </cell>
          <cell r="Y269" t="e">
            <v>#NAME?</v>
          </cell>
          <cell r="Z269" t="e">
            <v>#NAME?</v>
          </cell>
          <cell r="AA269" t="e">
            <v>#NAME?</v>
          </cell>
          <cell r="AB269" t="e">
            <v>#NAME?</v>
          </cell>
          <cell r="AC269" t="e">
            <v>#NAME?</v>
          </cell>
          <cell r="AD269" t="e">
            <v>#NAME?</v>
          </cell>
          <cell r="AE269" t="e">
            <v>#NAME?</v>
          </cell>
          <cell r="AF269">
            <v>0</v>
          </cell>
          <cell r="AG269">
            <v>0</v>
          </cell>
          <cell r="AH269">
            <v>0</v>
          </cell>
          <cell r="AI269">
            <v>0</v>
          </cell>
          <cell r="AJ269" t="e">
            <v>#NAME?</v>
          </cell>
          <cell r="AK269" t="e">
            <v>#NAME?</v>
          </cell>
          <cell r="AL269" t="e">
            <v>#NAME?</v>
          </cell>
          <cell r="AM269" t="e">
            <v>#NAME?</v>
          </cell>
          <cell r="AN269" t="e">
            <v>#NAME?</v>
          </cell>
          <cell r="AO269" t="e">
            <v>#NAME?</v>
          </cell>
          <cell r="AP269" t="e">
            <v>#NAME?</v>
          </cell>
          <cell r="AQ269">
            <v>0</v>
          </cell>
          <cell r="AR269">
            <v>0</v>
          </cell>
          <cell r="AS269">
            <v>0</v>
          </cell>
          <cell r="AT269">
            <v>0</v>
          </cell>
        </row>
        <row r="270">
          <cell r="A270" t="str">
            <v>132KV DC Naubatpur-Paliganj TL Line</v>
          </cell>
          <cell r="B270">
            <v>0</v>
          </cell>
          <cell r="C270" t="str">
            <v>10/0</v>
          </cell>
          <cell r="D270" t="str">
            <v>DC+0</v>
          </cell>
          <cell r="E270">
            <v>0</v>
          </cell>
          <cell r="F270">
            <v>0</v>
          </cell>
          <cell r="G270">
            <v>0</v>
          </cell>
          <cell r="H270">
            <v>28</v>
          </cell>
          <cell r="I270">
            <v>0</v>
          </cell>
          <cell r="J270">
            <v>0</v>
          </cell>
          <cell r="K270">
            <v>0</v>
          </cell>
          <cell r="L270">
            <v>0</v>
          </cell>
          <cell r="M270">
            <v>0</v>
          </cell>
          <cell r="N270">
            <v>0</v>
          </cell>
          <cell r="O270">
            <v>0</v>
          </cell>
          <cell r="P270">
            <v>0</v>
          </cell>
          <cell r="Q270">
            <v>0</v>
          </cell>
          <cell r="R270" t="e">
            <v>#NAME?</v>
          </cell>
          <cell r="S270" t="e">
            <v>#NAME?</v>
          </cell>
          <cell r="T270">
            <v>0</v>
          </cell>
          <cell r="U270">
            <v>0</v>
          </cell>
          <cell r="V270" t="e">
            <v>#NAME?</v>
          </cell>
          <cell r="W270" t="e">
            <v>#NAME?</v>
          </cell>
          <cell r="X270" t="e">
            <v>#NAME?</v>
          </cell>
          <cell r="Y270" t="e">
            <v>#NAME?</v>
          </cell>
          <cell r="Z270" t="e">
            <v>#NAME?</v>
          </cell>
          <cell r="AA270" t="e">
            <v>#NAME?</v>
          </cell>
          <cell r="AB270" t="e">
            <v>#NAME?</v>
          </cell>
          <cell r="AC270" t="e">
            <v>#NAME?</v>
          </cell>
          <cell r="AD270" t="e">
            <v>#NAME?</v>
          </cell>
          <cell r="AE270" t="e">
            <v>#NAME?</v>
          </cell>
          <cell r="AF270">
            <v>0</v>
          </cell>
          <cell r="AG270">
            <v>0</v>
          </cell>
          <cell r="AH270">
            <v>0</v>
          </cell>
          <cell r="AI270">
            <v>0</v>
          </cell>
          <cell r="AJ270" t="e">
            <v>#NAME?</v>
          </cell>
          <cell r="AK270" t="e">
            <v>#NAME?</v>
          </cell>
          <cell r="AL270" t="e">
            <v>#NAME?</v>
          </cell>
          <cell r="AM270" t="e">
            <v>#NAME?</v>
          </cell>
          <cell r="AN270" t="e">
            <v>#NAME?</v>
          </cell>
          <cell r="AO270" t="e">
            <v>#NAME?</v>
          </cell>
          <cell r="AP270" t="e">
            <v>#NAME?</v>
          </cell>
          <cell r="AQ270">
            <v>0</v>
          </cell>
          <cell r="AR270">
            <v>0</v>
          </cell>
          <cell r="AS270">
            <v>0</v>
          </cell>
          <cell r="AT270">
            <v>0</v>
          </cell>
        </row>
        <row r="271">
          <cell r="A271" t="str">
            <v>132KV DC Naubatpur-Paliganj TL Line</v>
          </cell>
          <cell r="B271">
            <v>0</v>
          </cell>
          <cell r="C271" t="str">
            <v>10/1</v>
          </cell>
          <cell r="D271" t="str">
            <v>DA+0</v>
          </cell>
          <cell r="E271">
            <v>0</v>
          </cell>
          <cell r="F271">
            <v>0</v>
          </cell>
          <cell r="G271">
            <v>0</v>
          </cell>
          <cell r="H271">
            <v>28</v>
          </cell>
          <cell r="I271">
            <v>0</v>
          </cell>
          <cell r="J271">
            <v>0</v>
          </cell>
          <cell r="K271">
            <v>0</v>
          </cell>
          <cell r="L271">
            <v>0</v>
          </cell>
          <cell r="M271">
            <v>0</v>
          </cell>
          <cell r="N271">
            <v>0</v>
          </cell>
          <cell r="O271">
            <v>0</v>
          </cell>
          <cell r="P271">
            <v>0</v>
          </cell>
          <cell r="Q271">
            <v>0</v>
          </cell>
          <cell r="R271" t="e">
            <v>#NAME?</v>
          </cell>
          <cell r="S271" t="e">
            <v>#NAME?</v>
          </cell>
          <cell r="T271">
            <v>0</v>
          </cell>
          <cell r="U271">
            <v>0</v>
          </cell>
          <cell r="V271" t="e">
            <v>#NAME?</v>
          </cell>
          <cell r="W271" t="e">
            <v>#NAME?</v>
          </cell>
          <cell r="X271" t="e">
            <v>#NAME?</v>
          </cell>
          <cell r="Y271" t="e">
            <v>#NAME?</v>
          </cell>
          <cell r="Z271" t="e">
            <v>#NAME?</v>
          </cell>
          <cell r="AA271" t="e">
            <v>#NAME?</v>
          </cell>
          <cell r="AB271" t="e">
            <v>#NAME?</v>
          </cell>
          <cell r="AC271" t="e">
            <v>#NAME?</v>
          </cell>
          <cell r="AD271" t="e">
            <v>#NAME?</v>
          </cell>
          <cell r="AE271" t="e">
            <v>#NAME?</v>
          </cell>
          <cell r="AF271">
            <v>0</v>
          </cell>
          <cell r="AG271">
            <v>0</v>
          </cell>
          <cell r="AH271">
            <v>0</v>
          </cell>
          <cell r="AI271">
            <v>0</v>
          </cell>
          <cell r="AJ271" t="e">
            <v>#NAME?</v>
          </cell>
          <cell r="AK271" t="e">
            <v>#NAME?</v>
          </cell>
          <cell r="AL271" t="e">
            <v>#NAME?</v>
          </cell>
          <cell r="AM271" t="e">
            <v>#NAME?</v>
          </cell>
          <cell r="AN271" t="e">
            <v>#NAME?</v>
          </cell>
          <cell r="AO271" t="e">
            <v>#NAME?</v>
          </cell>
          <cell r="AP271" t="e">
            <v>#NAME?</v>
          </cell>
          <cell r="AQ271">
            <v>0</v>
          </cell>
          <cell r="AR271">
            <v>0</v>
          </cell>
          <cell r="AS271">
            <v>0</v>
          </cell>
          <cell r="AT271">
            <v>0</v>
          </cell>
        </row>
        <row r="272">
          <cell r="A272" t="str">
            <v>132KV DC Naubatpur-Paliganj TL Line</v>
          </cell>
          <cell r="B272">
            <v>0</v>
          </cell>
          <cell r="C272" t="str">
            <v>10/2</v>
          </cell>
          <cell r="D272" t="str">
            <v>DA+3</v>
          </cell>
          <cell r="E272">
            <v>0</v>
          </cell>
          <cell r="F272">
            <v>0</v>
          </cell>
          <cell r="G272">
            <v>0</v>
          </cell>
          <cell r="H272">
            <v>28</v>
          </cell>
          <cell r="I272">
            <v>0</v>
          </cell>
          <cell r="J272">
            <v>0</v>
          </cell>
          <cell r="K272">
            <v>0</v>
          </cell>
          <cell r="L272">
            <v>0</v>
          </cell>
          <cell r="M272">
            <v>0</v>
          </cell>
          <cell r="N272">
            <v>0</v>
          </cell>
          <cell r="O272">
            <v>0</v>
          </cell>
          <cell r="P272">
            <v>0</v>
          </cell>
          <cell r="Q272">
            <v>0</v>
          </cell>
          <cell r="R272" t="e">
            <v>#NAME?</v>
          </cell>
          <cell r="S272" t="e">
            <v>#NAME?</v>
          </cell>
          <cell r="T272">
            <v>0</v>
          </cell>
          <cell r="U272">
            <v>0</v>
          </cell>
          <cell r="V272" t="e">
            <v>#NAME?</v>
          </cell>
          <cell r="W272" t="e">
            <v>#NAME?</v>
          </cell>
          <cell r="X272" t="e">
            <v>#NAME?</v>
          </cell>
          <cell r="Y272" t="e">
            <v>#NAME?</v>
          </cell>
          <cell r="Z272" t="e">
            <v>#NAME?</v>
          </cell>
          <cell r="AA272" t="e">
            <v>#NAME?</v>
          </cell>
          <cell r="AB272" t="e">
            <v>#NAME?</v>
          </cell>
          <cell r="AC272" t="e">
            <v>#NAME?</v>
          </cell>
          <cell r="AD272" t="e">
            <v>#NAME?</v>
          </cell>
          <cell r="AE272" t="e">
            <v>#NAME?</v>
          </cell>
          <cell r="AF272">
            <v>0</v>
          </cell>
          <cell r="AG272">
            <v>0</v>
          </cell>
          <cell r="AH272">
            <v>0</v>
          </cell>
          <cell r="AI272">
            <v>0</v>
          </cell>
          <cell r="AJ272" t="e">
            <v>#NAME?</v>
          </cell>
          <cell r="AK272" t="e">
            <v>#NAME?</v>
          </cell>
          <cell r="AL272" t="e">
            <v>#NAME?</v>
          </cell>
          <cell r="AM272" t="e">
            <v>#NAME?</v>
          </cell>
          <cell r="AN272" t="e">
            <v>#NAME?</v>
          </cell>
          <cell r="AO272" t="e">
            <v>#NAME?</v>
          </cell>
          <cell r="AP272" t="e">
            <v>#NAME?</v>
          </cell>
          <cell r="AQ272">
            <v>0</v>
          </cell>
          <cell r="AR272">
            <v>0</v>
          </cell>
          <cell r="AS272">
            <v>0</v>
          </cell>
          <cell r="AT272">
            <v>0</v>
          </cell>
        </row>
        <row r="273">
          <cell r="A273" t="str">
            <v>132KV DC Naubatpur-Paliganj TL Line</v>
          </cell>
          <cell r="B273">
            <v>0</v>
          </cell>
          <cell r="C273" t="str">
            <v>10/3</v>
          </cell>
          <cell r="D273" t="str">
            <v>DA+0</v>
          </cell>
          <cell r="E273">
            <v>0</v>
          </cell>
          <cell r="F273">
            <v>0</v>
          </cell>
          <cell r="G273">
            <v>0</v>
          </cell>
          <cell r="H273">
            <v>28</v>
          </cell>
          <cell r="I273">
            <v>0</v>
          </cell>
          <cell r="J273">
            <v>0</v>
          </cell>
          <cell r="K273">
            <v>0</v>
          </cell>
          <cell r="L273">
            <v>0</v>
          </cell>
          <cell r="M273">
            <v>0</v>
          </cell>
          <cell r="N273">
            <v>0</v>
          </cell>
          <cell r="O273">
            <v>0</v>
          </cell>
          <cell r="P273">
            <v>0</v>
          </cell>
          <cell r="Q273">
            <v>0</v>
          </cell>
          <cell r="R273" t="e">
            <v>#NAME?</v>
          </cell>
          <cell r="S273" t="e">
            <v>#NAME?</v>
          </cell>
          <cell r="T273">
            <v>0</v>
          </cell>
          <cell r="U273">
            <v>0</v>
          </cell>
          <cell r="V273" t="e">
            <v>#NAME?</v>
          </cell>
          <cell r="W273" t="e">
            <v>#NAME?</v>
          </cell>
          <cell r="X273" t="e">
            <v>#NAME?</v>
          </cell>
          <cell r="Y273" t="e">
            <v>#NAME?</v>
          </cell>
          <cell r="Z273" t="e">
            <v>#NAME?</v>
          </cell>
          <cell r="AA273" t="e">
            <v>#NAME?</v>
          </cell>
          <cell r="AB273" t="e">
            <v>#NAME?</v>
          </cell>
          <cell r="AC273" t="e">
            <v>#NAME?</v>
          </cell>
          <cell r="AD273" t="e">
            <v>#NAME?</v>
          </cell>
          <cell r="AE273" t="e">
            <v>#NAME?</v>
          </cell>
          <cell r="AF273">
            <v>0</v>
          </cell>
          <cell r="AG273">
            <v>0</v>
          </cell>
          <cell r="AH273">
            <v>0</v>
          </cell>
          <cell r="AI273">
            <v>0</v>
          </cell>
          <cell r="AJ273" t="e">
            <v>#NAME?</v>
          </cell>
          <cell r="AK273" t="e">
            <v>#NAME?</v>
          </cell>
          <cell r="AL273" t="e">
            <v>#NAME?</v>
          </cell>
          <cell r="AM273" t="e">
            <v>#NAME?</v>
          </cell>
          <cell r="AN273" t="e">
            <v>#NAME?</v>
          </cell>
          <cell r="AO273" t="e">
            <v>#NAME?</v>
          </cell>
          <cell r="AP273" t="e">
            <v>#NAME?</v>
          </cell>
          <cell r="AQ273">
            <v>0</v>
          </cell>
          <cell r="AR273">
            <v>0</v>
          </cell>
          <cell r="AS273">
            <v>0</v>
          </cell>
          <cell r="AT273">
            <v>0</v>
          </cell>
        </row>
        <row r="274">
          <cell r="A274" t="str">
            <v>132KV DC Naubatpur-Paliganj TL Line</v>
          </cell>
          <cell r="B274">
            <v>0</v>
          </cell>
          <cell r="C274" t="str">
            <v>10/4</v>
          </cell>
          <cell r="D274" t="str">
            <v>DA+3</v>
          </cell>
          <cell r="E274">
            <v>0</v>
          </cell>
          <cell r="F274">
            <v>0</v>
          </cell>
          <cell r="G274">
            <v>0</v>
          </cell>
          <cell r="H274">
            <v>28</v>
          </cell>
          <cell r="I274">
            <v>0</v>
          </cell>
          <cell r="J274">
            <v>0</v>
          </cell>
          <cell r="K274">
            <v>0</v>
          </cell>
          <cell r="L274">
            <v>0</v>
          </cell>
          <cell r="M274">
            <v>0</v>
          </cell>
          <cell r="N274">
            <v>0</v>
          </cell>
          <cell r="O274">
            <v>0</v>
          </cell>
          <cell r="P274">
            <v>0</v>
          </cell>
          <cell r="Q274">
            <v>0</v>
          </cell>
          <cell r="R274" t="e">
            <v>#NAME?</v>
          </cell>
          <cell r="S274" t="e">
            <v>#NAME?</v>
          </cell>
          <cell r="T274">
            <v>0</v>
          </cell>
          <cell r="U274">
            <v>0</v>
          </cell>
          <cell r="V274" t="e">
            <v>#NAME?</v>
          </cell>
          <cell r="W274" t="e">
            <v>#NAME?</v>
          </cell>
          <cell r="X274" t="e">
            <v>#NAME?</v>
          </cell>
          <cell r="Y274" t="e">
            <v>#NAME?</v>
          </cell>
          <cell r="Z274" t="e">
            <v>#NAME?</v>
          </cell>
          <cell r="AA274" t="e">
            <v>#NAME?</v>
          </cell>
          <cell r="AB274" t="e">
            <v>#NAME?</v>
          </cell>
          <cell r="AC274" t="e">
            <v>#NAME?</v>
          </cell>
          <cell r="AD274" t="e">
            <v>#NAME?</v>
          </cell>
          <cell r="AE274" t="e">
            <v>#NAME?</v>
          </cell>
          <cell r="AF274">
            <v>0</v>
          </cell>
          <cell r="AG274">
            <v>0</v>
          </cell>
          <cell r="AH274">
            <v>0</v>
          </cell>
          <cell r="AI274">
            <v>0</v>
          </cell>
          <cell r="AJ274" t="e">
            <v>#NAME?</v>
          </cell>
          <cell r="AK274" t="e">
            <v>#NAME?</v>
          </cell>
          <cell r="AL274" t="e">
            <v>#NAME?</v>
          </cell>
          <cell r="AM274" t="e">
            <v>#NAME?</v>
          </cell>
          <cell r="AN274" t="e">
            <v>#NAME?</v>
          </cell>
          <cell r="AO274" t="e">
            <v>#NAME?</v>
          </cell>
          <cell r="AP274" t="e">
            <v>#NAME?</v>
          </cell>
          <cell r="AQ274">
            <v>0</v>
          </cell>
          <cell r="AR274">
            <v>0</v>
          </cell>
          <cell r="AS274">
            <v>0</v>
          </cell>
          <cell r="AT274">
            <v>0</v>
          </cell>
        </row>
        <row r="275">
          <cell r="A275" t="str">
            <v>132KV DC Naubatpur-Paliganj TL Line</v>
          </cell>
          <cell r="B275">
            <v>0</v>
          </cell>
          <cell r="C275" t="str">
            <v>10/5</v>
          </cell>
          <cell r="D275" t="str">
            <v>DA+0</v>
          </cell>
          <cell r="E275">
            <v>0</v>
          </cell>
          <cell r="F275">
            <v>0</v>
          </cell>
          <cell r="G275">
            <v>0</v>
          </cell>
          <cell r="H275">
            <v>28</v>
          </cell>
          <cell r="I275">
            <v>0</v>
          </cell>
          <cell r="J275">
            <v>0</v>
          </cell>
          <cell r="K275">
            <v>0</v>
          </cell>
          <cell r="L275">
            <v>0</v>
          </cell>
          <cell r="M275">
            <v>0</v>
          </cell>
          <cell r="N275">
            <v>0</v>
          </cell>
          <cell r="O275">
            <v>0</v>
          </cell>
          <cell r="P275">
            <v>0</v>
          </cell>
          <cell r="Q275">
            <v>0</v>
          </cell>
          <cell r="R275" t="e">
            <v>#NAME?</v>
          </cell>
          <cell r="S275" t="e">
            <v>#NAME?</v>
          </cell>
          <cell r="T275">
            <v>0</v>
          </cell>
          <cell r="U275">
            <v>0</v>
          </cell>
          <cell r="V275" t="e">
            <v>#NAME?</v>
          </cell>
          <cell r="W275" t="e">
            <v>#NAME?</v>
          </cell>
          <cell r="X275" t="e">
            <v>#NAME?</v>
          </cell>
          <cell r="Y275" t="e">
            <v>#NAME?</v>
          </cell>
          <cell r="Z275" t="e">
            <v>#NAME?</v>
          </cell>
          <cell r="AA275" t="e">
            <v>#NAME?</v>
          </cell>
          <cell r="AB275" t="e">
            <v>#NAME?</v>
          </cell>
          <cell r="AC275" t="e">
            <v>#NAME?</v>
          </cell>
          <cell r="AD275" t="e">
            <v>#NAME?</v>
          </cell>
          <cell r="AE275" t="e">
            <v>#NAME?</v>
          </cell>
          <cell r="AF275">
            <v>0</v>
          </cell>
          <cell r="AG275">
            <v>0</v>
          </cell>
          <cell r="AH275">
            <v>0</v>
          </cell>
          <cell r="AI275">
            <v>0</v>
          </cell>
          <cell r="AJ275" t="e">
            <v>#NAME?</v>
          </cell>
          <cell r="AK275" t="e">
            <v>#NAME?</v>
          </cell>
          <cell r="AL275" t="e">
            <v>#NAME?</v>
          </cell>
          <cell r="AM275" t="e">
            <v>#NAME?</v>
          </cell>
          <cell r="AN275" t="e">
            <v>#NAME?</v>
          </cell>
          <cell r="AO275" t="e">
            <v>#NAME?</v>
          </cell>
          <cell r="AP275" t="e">
            <v>#NAME?</v>
          </cell>
          <cell r="AQ275">
            <v>0</v>
          </cell>
          <cell r="AR275">
            <v>0</v>
          </cell>
          <cell r="AS275">
            <v>0</v>
          </cell>
          <cell r="AT275">
            <v>0</v>
          </cell>
        </row>
        <row r="276">
          <cell r="A276" t="str">
            <v>132KV DC Naubatpur-Paliganj TL Line</v>
          </cell>
          <cell r="B276">
            <v>0</v>
          </cell>
          <cell r="C276" t="str">
            <v>10/6</v>
          </cell>
          <cell r="D276" t="str">
            <v>DA+6</v>
          </cell>
          <cell r="E276">
            <v>0</v>
          </cell>
          <cell r="F276">
            <v>0</v>
          </cell>
          <cell r="G276">
            <v>0</v>
          </cell>
          <cell r="H276">
            <v>28</v>
          </cell>
          <cell r="I276">
            <v>0</v>
          </cell>
          <cell r="J276">
            <v>0</v>
          </cell>
          <cell r="K276">
            <v>0</v>
          </cell>
          <cell r="L276">
            <v>0</v>
          </cell>
          <cell r="M276">
            <v>0</v>
          </cell>
          <cell r="N276">
            <v>0</v>
          </cell>
          <cell r="O276">
            <v>0</v>
          </cell>
          <cell r="P276">
            <v>0</v>
          </cell>
          <cell r="Q276">
            <v>0</v>
          </cell>
          <cell r="R276" t="e">
            <v>#NAME?</v>
          </cell>
          <cell r="S276" t="e">
            <v>#NAME?</v>
          </cell>
          <cell r="T276">
            <v>0</v>
          </cell>
          <cell r="U276">
            <v>0</v>
          </cell>
          <cell r="V276" t="e">
            <v>#NAME?</v>
          </cell>
          <cell r="W276" t="e">
            <v>#NAME?</v>
          </cell>
          <cell r="X276" t="e">
            <v>#NAME?</v>
          </cell>
          <cell r="Y276" t="e">
            <v>#NAME?</v>
          </cell>
          <cell r="Z276" t="e">
            <v>#NAME?</v>
          </cell>
          <cell r="AA276" t="e">
            <v>#NAME?</v>
          </cell>
          <cell r="AB276" t="e">
            <v>#NAME?</v>
          </cell>
          <cell r="AC276" t="e">
            <v>#NAME?</v>
          </cell>
          <cell r="AD276" t="e">
            <v>#NAME?</v>
          </cell>
          <cell r="AE276" t="e">
            <v>#NAME?</v>
          </cell>
          <cell r="AF276">
            <v>0</v>
          </cell>
          <cell r="AG276">
            <v>0</v>
          </cell>
          <cell r="AH276">
            <v>0</v>
          </cell>
          <cell r="AI276">
            <v>0</v>
          </cell>
          <cell r="AJ276" t="e">
            <v>#NAME?</v>
          </cell>
          <cell r="AK276" t="e">
            <v>#NAME?</v>
          </cell>
          <cell r="AL276" t="e">
            <v>#NAME?</v>
          </cell>
          <cell r="AM276" t="e">
            <v>#NAME?</v>
          </cell>
          <cell r="AN276" t="e">
            <v>#NAME?</v>
          </cell>
          <cell r="AO276" t="e">
            <v>#NAME?</v>
          </cell>
          <cell r="AP276" t="e">
            <v>#NAME?</v>
          </cell>
          <cell r="AQ276">
            <v>0</v>
          </cell>
          <cell r="AR276">
            <v>0</v>
          </cell>
          <cell r="AS276">
            <v>0</v>
          </cell>
          <cell r="AT276">
            <v>0</v>
          </cell>
        </row>
        <row r="277">
          <cell r="A277" t="str">
            <v>132KV DC Naubatpur-Paliganj TL Line</v>
          </cell>
          <cell r="B277">
            <v>0</v>
          </cell>
          <cell r="C277" t="str">
            <v>10/7</v>
          </cell>
          <cell r="D277" t="str">
            <v>DA+3</v>
          </cell>
          <cell r="E277">
            <v>0</v>
          </cell>
          <cell r="F277">
            <v>0</v>
          </cell>
          <cell r="G277">
            <v>0</v>
          </cell>
          <cell r="H277">
            <v>28</v>
          </cell>
          <cell r="I277">
            <v>0</v>
          </cell>
          <cell r="J277">
            <v>0</v>
          </cell>
          <cell r="K277">
            <v>0</v>
          </cell>
          <cell r="L277">
            <v>0</v>
          </cell>
          <cell r="M277">
            <v>0</v>
          </cell>
          <cell r="N277">
            <v>0</v>
          </cell>
          <cell r="O277">
            <v>0</v>
          </cell>
          <cell r="P277">
            <v>0</v>
          </cell>
          <cell r="Q277">
            <v>0</v>
          </cell>
          <cell r="R277" t="e">
            <v>#NAME?</v>
          </cell>
          <cell r="S277" t="e">
            <v>#NAME?</v>
          </cell>
          <cell r="T277">
            <v>0</v>
          </cell>
          <cell r="U277">
            <v>0</v>
          </cell>
          <cell r="V277" t="e">
            <v>#NAME?</v>
          </cell>
          <cell r="W277" t="e">
            <v>#NAME?</v>
          </cell>
          <cell r="X277" t="e">
            <v>#NAME?</v>
          </cell>
          <cell r="Y277" t="e">
            <v>#NAME?</v>
          </cell>
          <cell r="Z277" t="e">
            <v>#NAME?</v>
          </cell>
          <cell r="AA277" t="e">
            <v>#NAME?</v>
          </cell>
          <cell r="AB277" t="e">
            <v>#NAME?</v>
          </cell>
          <cell r="AC277" t="e">
            <v>#NAME?</v>
          </cell>
          <cell r="AD277" t="e">
            <v>#NAME?</v>
          </cell>
          <cell r="AE277" t="e">
            <v>#NAME?</v>
          </cell>
          <cell r="AF277">
            <v>0</v>
          </cell>
          <cell r="AG277">
            <v>0</v>
          </cell>
          <cell r="AH277">
            <v>0</v>
          </cell>
          <cell r="AI277">
            <v>0</v>
          </cell>
          <cell r="AJ277" t="e">
            <v>#NAME?</v>
          </cell>
          <cell r="AK277" t="e">
            <v>#NAME?</v>
          </cell>
          <cell r="AL277" t="e">
            <v>#NAME?</v>
          </cell>
          <cell r="AM277" t="e">
            <v>#NAME?</v>
          </cell>
          <cell r="AN277" t="e">
            <v>#NAME?</v>
          </cell>
          <cell r="AO277" t="e">
            <v>#NAME?</v>
          </cell>
          <cell r="AP277" t="e">
            <v>#NAME?</v>
          </cell>
          <cell r="AQ277">
            <v>0</v>
          </cell>
          <cell r="AR277">
            <v>0</v>
          </cell>
          <cell r="AS277">
            <v>0</v>
          </cell>
          <cell r="AT277">
            <v>0</v>
          </cell>
        </row>
        <row r="278">
          <cell r="A278" t="str">
            <v>132KV DC Naubatpur-Paliganj TL Line</v>
          </cell>
          <cell r="B278">
            <v>0</v>
          </cell>
          <cell r="C278" t="str">
            <v>11/0</v>
          </cell>
          <cell r="D278" t="str">
            <v>DB+3</v>
          </cell>
          <cell r="E278">
            <v>0</v>
          </cell>
          <cell r="F278">
            <v>0</v>
          </cell>
          <cell r="G278">
            <v>0</v>
          </cell>
          <cell r="H278">
            <v>28</v>
          </cell>
          <cell r="I278">
            <v>0</v>
          </cell>
          <cell r="J278">
            <v>0</v>
          </cell>
          <cell r="K278">
            <v>0</v>
          </cell>
          <cell r="L278">
            <v>0</v>
          </cell>
          <cell r="M278">
            <v>0</v>
          </cell>
          <cell r="N278">
            <v>0</v>
          </cell>
          <cell r="O278">
            <v>0</v>
          </cell>
          <cell r="P278">
            <v>0</v>
          </cell>
          <cell r="Q278">
            <v>0</v>
          </cell>
          <cell r="R278" t="e">
            <v>#NAME?</v>
          </cell>
          <cell r="S278" t="e">
            <v>#NAME?</v>
          </cell>
          <cell r="T278">
            <v>0</v>
          </cell>
          <cell r="U278">
            <v>0</v>
          </cell>
          <cell r="V278" t="e">
            <v>#NAME?</v>
          </cell>
          <cell r="W278" t="e">
            <v>#NAME?</v>
          </cell>
          <cell r="X278" t="e">
            <v>#NAME?</v>
          </cell>
          <cell r="Y278" t="e">
            <v>#NAME?</v>
          </cell>
          <cell r="Z278" t="e">
            <v>#NAME?</v>
          </cell>
          <cell r="AA278" t="e">
            <v>#NAME?</v>
          </cell>
          <cell r="AB278" t="e">
            <v>#NAME?</v>
          </cell>
          <cell r="AC278" t="e">
            <v>#NAME?</v>
          </cell>
          <cell r="AD278" t="e">
            <v>#NAME?</v>
          </cell>
          <cell r="AE278" t="e">
            <v>#NAME?</v>
          </cell>
          <cell r="AF278">
            <v>0</v>
          </cell>
          <cell r="AG278">
            <v>0</v>
          </cell>
          <cell r="AH278">
            <v>0</v>
          </cell>
          <cell r="AI278">
            <v>0</v>
          </cell>
          <cell r="AJ278" t="e">
            <v>#NAME?</v>
          </cell>
          <cell r="AK278" t="e">
            <v>#NAME?</v>
          </cell>
          <cell r="AL278" t="e">
            <v>#NAME?</v>
          </cell>
          <cell r="AM278" t="e">
            <v>#NAME?</v>
          </cell>
          <cell r="AN278" t="e">
            <v>#NAME?</v>
          </cell>
          <cell r="AO278" t="e">
            <v>#NAME?</v>
          </cell>
          <cell r="AP278" t="e">
            <v>#NAME?</v>
          </cell>
          <cell r="AQ278">
            <v>0</v>
          </cell>
          <cell r="AR278">
            <v>0</v>
          </cell>
          <cell r="AS278">
            <v>0</v>
          </cell>
          <cell r="AT278">
            <v>0</v>
          </cell>
        </row>
        <row r="279">
          <cell r="A279" t="str">
            <v>132KV DC Naubatpur-Paliganj TL Line</v>
          </cell>
          <cell r="B279">
            <v>0</v>
          </cell>
          <cell r="C279" t="str">
            <v>12/0</v>
          </cell>
          <cell r="D279" t="str">
            <v>DD+3</v>
          </cell>
          <cell r="E279">
            <v>0</v>
          </cell>
          <cell r="F279">
            <v>0</v>
          </cell>
          <cell r="G279">
            <v>0</v>
          </cell>
          <cell r="H279">
            <v>28</v>
          </cell>
          <cell r="I279">
            <v>0</v>
          </cell>
          <cell r="J279">
            <v>0</v>
          </cell>
          <cell r="K279">
            <v>0</v>
          </cell>
          <cell r="L279">
            <v>0</v>
          </cell>
          <cell r="M279">
            <v>0</v>
          </cell>
          <cell r="N279">
            <v>0</v>
          </cell>
          <cell r="O279">
            <v>0</v>
          </cell>
          <cell r="P279">
            <v>0</v>
          </cell>
          <cell r="Q279">
            <v>0</v>
          </cell>
          <cell r="R279" t="e">
            <v>#NAME?</v>
          </cell>
          <cell r="S279" t="e">
            <v>#NAME?</v>
          </cell>
          <cell r="T279">
            <v>0</v>
          </cell>
          <cell r="U279">
            <v>0</v>
          </cell>
          <cell r="V279" t="e">
            <v>#NAME?</v>
          </cell>
          <cell r="W279" t="e">
            <v>#NAME?</v>
          </cell>
          <cell r="X279" t="e">
            <v>#NAME?</v>
          </cell>
          <cell r="Y279" t="e">
            <v>#NAME?</v>
          </cell>
          <cell r="Z279" t="e">
            <v>#NAME?</v>
          </cell>
          <cell r="AA279" t="e">
            <v>#NAME?</v>
          </cell>
          <cell r="AB279" t="e">
            <v>#NAME?</v>
          </cell>
          <cell r="AC279" t="e">
            <v>#NAME?</v>
          </cell>
          <cell r="AD279" t="e">
            <v>#NAME?</v>
          </cell>
          <cell r="AE279" t="e">
            <v>#NAME?</v>
          </cell>
          <cell r="AF279">
            <v>0</v>
          </cell>
          <cell r="AG279">
            <v>0</v>
          </cell>
          <cell r="AH279">
            <v>0</v>
          </cell>
          <cell r="AI279">
            <v>0</v>
          </cell>
          <cell r="AJ279" t="e">
            <v>#NAME?</v>
          </cell>
          <cell r="AK279" t="e">
            <v>#NAME?</v>
          </cell>
          <cell r="AL279" t="e">
            <v>#NAME?</v>
          </cell>
          <cell r="AM279" t="e">
            <v>#NAME?</v>
          </cell>
          <cell r="AN279" t="e">
            <v>#NAME?</v>
          </cell>
          <cell r="AO279" t="e">
            <v>#NAME?</v>
          </cell>
          <cell r="AP279" t="e">
            <v>#NAME?</v>
          </cell>
          <cell r="AQ279">
            <v>0</v>
          </cell>
          <cell r="AR279">
            <v>0</v>
          </cell>
          <cell r="AS279">
            <v>0</v>
          </cell>
          <cell r="AT279">
            <v>0</v>
          </cell>
        </row>
        <row r="280">
          <cell r="A280" t="str">
            <v>132KV DC Naubatpur-Paliganj TL Line</v>
          </cell>
          <cell r="B280">
            <v>0</v>
          </cell>
          <cell r="C280" t="str">
            <v>13/0</v>
          </cell>
          <cell r="D280" t="str">
            <v>DD+0</v>
          </cell>
          <cell r="E280">
            <v>0</v>
          </cell>
          <cell r="F280">
            <v>0</v>
          </cell>
          <cell r="G280">
            <v>0</v>
          </cell>
          <cell r="H280">
            <v>28</v>
          </cell>
          <cell r="I280">
            <v>0</v>
          </cell>
          <cell r="J280">
            <v>0</v>
          </cell>
          <cell r="K280">
            <v>0</v>
          </cell>
          <cell r="L280">
            <v>0</v>
          </cell>
          <cell r="M280">
            <v>0</v>
          </cell>
          <cell r="N280">
            <v>0</v>
          </cell>
          <cell r="O280">
            <v>0</v>
          </cell>
          <cell r="P280">
            <v>0</v>
          </cell>
          <cell r="Q280">
            <v>0</v>
          </cell>
          <cell r="R280" t="e">
            <v>#NAME?</v>
          </cell>
          <cell r="S280" t="e">
            <v>#NAME?</v>
          </cell>
          <cell r="T280">
            <v>0</v>
          </cell>
          <cell r="U280">
            <v>0</v>
          </cell>
          <cell r="V280" t="e">
            <v>#NAME?</v>
          </cell>
          <cell r="W280" t="e">
            <v>#NAME?</v>
          </cell>
          <cell r="X280" t="e">
            <v>#NAME?</v>
          </cell>
          <cell r="Y280" t="e">
            <v>#NAME?</v>
          </cell>
          <cell r="Z280" t="e">
            <v>#NAME?</v>
          </cell>
          <cell r="AA280" t="e">
            <v>#NAME?</v>
          </cell>
          <cell r="AB280" t="e">
            <v>#NAME?</v>
          </cell>
          <cell r="AC280" t="e">
            <v>#NAME?</v>
          </cell>
          <cell r="AD280" t="e">
            <v>#NAME?</v>
          </cell>
          <cell r="AE280" t="e">
            <v>#NAME?</v>
          </cell>
          <cell r="AF280">
            <v>0</v>
          </cell>
          <cell r="AG280">
            <v>0</v>
          </cell>
          <cell r="AH280">
            <v>0</v>
          </cell>
          <cell r="AI280">
            <v>0</v>
          </cell>
          <cell r="AJ280" t="e">
            <v>#NAME?</v>
          </cell>
          <cell r="AK280" t="e">
            <v>#NAME?</v>
          </cell>
          <cell r="AL280" t="e">
            <v>#NAME?</v>
          </cell>
          <cell r="AM280" t="e">
            <v>#NAME?</v>
          </cell>
          <cell r="AN280" t="e">
            <v>#NAME?</v>
          </cell>
          <cell r="AO280" t="e">
            <v>#NAME?</v>
          </cell>
          <cell r="AP280" t="e">
            <v>#NAME?</v>
          </cell>
          <cell r="AQ280">
            <v>0</v>
          </cell>
          <cell r="AR280">
            <v>0</v>
          </cell>
          <cell r="AS280">
            <v>0</v>
          </cell>
          <cell r="AT280">
            <v>0</v>
          </cell>
        </row>
        <row r="281">
          <cell r="A281" t="str">
            <v>220KV DC Naubatpur-BhusaulaTL Line</v>
          </cell>
          <cell r="B281">
            <v>47</v>
          </cell>
          <cell r="C281" t="str">
            <v>7/2</v>
          </cell>
          <cell r="D281" t="str">
            <v>Gantry</v>
          </cell>
          <cell r="E281" t="str">
            <v>WET</v>
          </cell>
          <cell r="F281" t="str">
            <v>Veena Construction</v>
          </cell>
          <cell r="G281">
            <v>43620</v>
          </cell>
          <cell r="H281">
            <v>43648</v>
          </cell>
          <cell r="I281">
            <v>0</v>
          </cell>
          <cell r="J281">
            <v>0</v>
          </cell>
          <cell r="K281">
            <v>0</v>
          </cell>
          <cell r="L281">
            <v>0</v>
          </cell>
          <cell r="M281">
            <v>0</v>
          </cell>
          <cell r="N281">
            <v>0</v>
          </cell>
          <cell r="O281">
            <v>0</v>
          </cell>
          <cell r="P281">
            <v>0</v>
          </cell>
          <cell r="Q281">
            <v>0</v>
          </cell>
          <cell r="R281" t="e">
            <v>#NAME?</v>
          </cell>
          <cell r="S281" t="e">
            <v>#NAME?</v>
          </cell>
          <cell r="T281">
            <v>0</v>
          </cell>
          <cell r="U281">
            <v>0</v>
          </cell>
          <cell r="V281" t="e">
            <v>#NAME?</v>
          </cell>
          <cell r="W281" t="e">
            <v>#NAME?</v>
          </cell>
          <cell r="X281" t="e">
            <v>#NAME?</v>
          </cell>
          <cell r="Y281" t="e">
            <v>#NAME?</v>
          </cell>
          <cell r="Z281" t="e">
            <v>#NAME?</v>
          </cell>
          <cell r="AA281" t="e">
            <v>#NAME?</v>
          </cell>
          <cell r="AB281" t="e">
            <v>#NAME?</v>
          </cell>
          <cell r="AC281" t="e">
            <v>#NAME?</v>
          </cell>
          <cell r="AD281" t="e">
            <v>#NAME?</v>
          </cell>
          <cell r="AE281" t="e">
            <v>#NAME?</v>
          </cell>
          <cell r="AF281">
            <v>527.76</v>
          </cell>
          <cell r="AG281">
            <v>165.26999999999998</v>
          </cell>
          <cell r="AH281">
            <v>21.450000000000003</v>
          </cell>
          <cell r="AI281">
            <v>714.48</v>
          </cell>
          <cell r="AJ281" t="e">
            <v>#NAME?</v>
          </cell>
          <cell r="AK281" t="e">
            <v>#NAME?</v>
          </cell>
          <cell r="AL281" t="e">
            <v>#NAME?</v>
          </cell>
          <cell r="AM281" t="e">
            <v>#NAME?</v>
          </cell>
          <cell r="AN281" t="e">
            <v>#NAME?</v>
          </cell>
          <cell r="AO281" t="e">
            <v>#NAME?</v>
          </cell>
          <cell r="AP281" t="e">
            <v>#NAME?</v>
          </cell>
          <cell r="AQ281">
            <v>0</v>
          </cell>
          <cell r="AR281">
            <v>0</v>
          </cell>
          <cell r="AS281">
            <v>0</v>
          </cell>
          <cell r="AT281">
            <v>0</v>
          </cell>
        </row>
        <row r="282">
          <cell r="A282" t="str">
            <v>132KV DC Naubatpur-Paliganj TL Line</v>
          </cell>
          <cell r="B282">
            <v>16</v>
          </cell>
          <cell r="C282" t="str">
            <v>9/1</v>
          </cell>
          <cell r="D282" t="str">
            <v>DA+3</v>
          </cell>
          <cell r="E282" t="str">
            <v>PS</v>
          </cell>
          <cell r="F282" t="str">
            <v>Mahesh Prasad Singh</v>
          </cell>
          <cell r="G282">
            <v>43464</v>
          </cell>
          <cell r="H282">
            <v>43492</v>
          </cell>
          <cell r="I282">
            <v>43513</v>
          </cell>
          <cell r="J282" t="str">
            <v>YES</v>
          </cell>
          <cell r="K282" t="str">
            <v>YES</v>
          </cell>
          <cell r="L282">
            <v>1</v>
          </cell>
          <cell r="M282">
            <v>16</v>
          </cell>
          <cell r="N282">
            <v>0</v>
          </cell>
          <cell r="O282">
            <v>0</v>
          </cell>
          <cell r="P282">
            <v>0</v>
          </cell>
          <cell r="Q282">
            <v>0</v>
          </cell>
          <cell r="R282" t="e">
            <v>#NAME?</v>
          </cell>
          <cell r="S282" t="e">
            <v>#NAME?</v>
          </cell>
          <cell r="T282">
            <v>0</v>
          </cell>
          <cell r="U282">
            <v>0</v>
          </cell>
          <cell r="V282" t="e">
            <v>#NAME?</v>
          </cell>
          <cell r="W282" t="e">
            <v>#NAME?</v>
          </cell>
          <cell r="X282" t="e">
            <v>#NAME?</v>
          </cell>
          <cell r="Y282" t="e">
            <v>#NAME?</v>
          </cell>
          <cell r="Z282" t="e">
            <v>#NAME?</v>
          </cell>
          <cell r="AA282" t="e">
            <v>#NAME?</v>
          </cell>
          <cell r="AB282" t="e">
            <v>#NAME?</v>
          </cell>
          <cell r="AC282" t="e">
            <v>#NAME?</v>
          </cell>
          <cell r="AD282" t="e">
            <v>#NAME?</v>
          </cell>
          <cell r="AE282" t="e">
            <v>#NAME?</v>
          </cell>
          <cell r="AF282">
            <v>171.56</v>
          </cell>
          <cell r="AG282">
            <v>36.64</v>
          </cell>
          <cell r="AH282">
            <v>7.56</v>
          </cell>
          <cell r="AI282">
            <v>215.76</v>
          </cell>
          <cell r="AJ282" t="e">
            <v>#NAME?</v>
          </cell>
          <cell r="AK282" t="e">
            <v>#NAME?</v>
          </cell>
          <cell r="AL282" t="e">
            <v>#NAME?</v>
          </cell>
          <cell r="AM282" t="e">
            <v>#NAME?</v>
          </cell>
          <cell r="AN282" t="e">
            <v>#NAME?</v>
          </cell>
          <cell r="AO282" t="e">
            <v>#NAME?</v>
          </cell>
          <cell r="AP282" t="e">
            <v>#NAME?</v>
          </cell>
          <cell r="AQ282">
            <v>0</v>
          </cell>
          <cell r="AR282">
            <v>0</v>
          </cell>
          <cell r="AS282">
            <v>0</v>
          </cell>
          <cell r="AT282">
            <v>0</v>
          </cell>
        </row>
        <row r="283">
          <cell r="A283" t="str">
            <v>132KV DC Gaya-Jehanabad TL Line</v>
          </cell>
          <cell r="B283">
            <v>62</v>
          </cell>
          <cell r="C283" t="str">
            <v>8/2</v>
          </cell>
          <cell r="D283" t="str">
            <v>DA+3</v>
          </cell>
          <cell r="E283" t="str">
            <v>WET</v>
          </cell>
          <cell r="F283" t="str">
            <v>Deepak Kumar</v>
          </cell>
          <cell r="G283">
            <v>43464</v>
          </cell>
          <cell r="H283">
            <v>43492</v>
          </cell>
          <cell r="I283" t="str">
            <v>YES</v>
          </cell>
          <cell r="J283" t="str">
            <v>YES</v>
          </cell>
          <cell r="K283" t="str">
            <v>YES</v>
          </cell>
          <cell r="L283">
            <v>3</v>
          </cell>
          <cell r="M283">
            <v>62</v>
          </cell>
          <cell r="N283">
            <v>0</v>
          </cell>
          <cell r="O283">
            <v>0</v>
          </cell>
          <cell r="P283">
            <v>0</v>
          </cell>
          <cell r="Q283">
            <v>0</v>
          </cell>
          <cell r="R283" t="e">
            <v>#NAME?</v>
          </cell>
          <cell r="S283" t="e">
            <v>#NAME?</v>
          </cell>
          <cell r="T283">
            <v>0</v>
          </cell>
          <cell r="U283">
            <v>0</v>
          </cell>
          <cell r="V283" t="e">
            <v>#NAME?</v>
          </cell>
          <cell r="W283" t="e">
            <v>#NAME?</v>
          </cell>
          <cell r="X283" t="e">
            <v>#NAME?</v>
          </cell>
          <cell r="Y283" t="e">
            <v>#NAME?</v>
          </cell>
          <cell r="Z283" t="e">
            <v>#NAME?</v>
          </cell>
          <cell r="AA283" t="e">
            <v>#NAME?</v>
          </cell>
          <cell r="AB283" t="e">
            <v>#NAME?</v>
          </cell>
          <cell r="AC283" t="e">
            <v>#NAME?</v>
          </cell>
          <cell r="AD283" t="e">
            <v>#NAME?</v>
          </cell>
          <cell r="AE283" t="e">
            <v>#NAME?</v>
          </cell>
          <cell r="AF283">
            <v>171.56</v>
          </cell>
          <cell r="AG283">
            <v>36.64</v>
          </cell>
          <cell r="AH283">
            <v>7.56</v>
          </cell>
          <cell r="AI283">
            <v>215.76</v>
          </cell>
          <cell r="AJ283" t="e">
            <v>#NAME?</v>
          </cell>
          <cell r="AK283" t="e">
            <v>#NAME?</v>
          </cell>
          <cell r="AL283" t="e">
            <v>#NAME?</v>
          </cell>
          <cell r="AM283" t="e">
            <v>#NAME?</v>
          </cell>
          <cell r="AN283" t="e">
            <v>#NAME?</v>
          </cell>
          <cell r="AO283" t="e">
            <v>#NAME?</v>
          </cell>
          <cell r="AP283" t="e">
            <v>#NAME?</v>
          </cell>
          <cell r="AQ283">
            <v>0</v>
          </cell>
          <cell r="AR283">
            <v>0</v>
          </cell>
          <cell r="AS283">
            <v>0</v>
          </cell>
          <cell r="AT283">
            <v>0</v>
          </cell>
        </row>
        <row r="284">
          <cell r="A284" t="str">
            <v>132KV DC Gaya-Jehanabad TL Line</v>
          </cell>
          <cell r="B284">
            <v>63</v>
          </cell>
          <cell r="C284" t="str">
            <v>19/0</v>
          </cell>
          <cell r="D284" t="str">
            <v>DC+0</v>
          </cell>
          <cell r="E284" t="str">
            <v>WET</v>
          </cell>
          <cell r="F284" t="str">
            <v>Sumaiyya Enterprizes</v>
          </cell>
          <cell r="G284">
            <v>43464</v>
          </cell>
          <cell r="H284">
            <v>43492</v>
          </cell>
          <cell r="I284" t="str">
            <v>YES</v>
          </cell>
          <cell r="J284" t="str">
            <v>YES</v>
          </cell>
          <cell r="K284" t="str">
            <v>YES</v>
          </cell>
          <cell r="L284">
            <v>2</v>
          </cell>
          <cell r="M284">
            <v>63</v>
          </cell>
          <cell r="N284">
            <v>0</v>
          </cell>
          <cell r="O284">
            <v>0</v>
          </cell>
          <cell r="P284">
            <v>0</v>
          </cell>
          <cell r="Q284">
            <v>0</v>
          </cell>
          <cell r="R284" t="e">
            <v>#NAME?</v>
          </cell>
          <cell r="S284" t="e">
            <v>#NAME?</v>
          </cell>
          <cell r="T284">
            <v>0</v>
          </cell>
          <cell r="U284">
            <v>0</v>
          </cell>
          <cell r="V284" t="e">
            <v>#NAME?</v>
          </cell>
          <cell r="W284" t="e">
            <v>#NAME?</v>
          </cell>
          <cell r="X284" t="e">
            <v>#NAME?</v>
          </cell>
          <cell r="Y284" t="e">
            <v>#NAME?</v>
          </cell>
          <cell r="Z284" t="e">
            <v>#NAME?</v>
          </cell>
          <cell r="AA284" t="e">
            <v>#NAME?</v>
          </cell>
          <cell r="AB284" t="e">
            <v>#NAME?</v>
          </cell>
          <cell r="AC284" t="e">
            <v>#NAME?</v>
          </cell>
          <cell r="AD284" t="e">
            <v>#NAME?</v>
          </cell>
          <cell r="AE284" t="e">
            <v>#NAME?</v>
          </cell>
          <cell r="AF284">
            <v>259.52</v>
          </cell>
          <cell r="AG284">
            <v>54.08</v>
          </cell>
          <cell r="AH284">
            <v>8.26</v>
          </cell>
          <cell r="AI284">
            <v>321.85999999999996</v>
          </cell>
          <cell r="AJ284" t="e">
            <v>#NAME?</v>
          </cell>
          <cell r="AK284" t="e">
            <v>#NAME?</v>
          </cell>
          <cell r="AL284" t="e">
            <v>#NAME?</v>
          </cell>
          <cell r="AM284" t="e">
            <v>#NAME?</v>
          </cell>
          <cell r="AN284" t="e">
            <v>#NAME?</v>
          </cell>
          <cell r="AO284" t="e">
            <v>#NAME?</v>
          </cell>
          <cell r="AP284" t="e">
            <v>#NAME?</v>
          </cell>
          <cell r="AQ284">
            <v>0</v>
          </cell>
          <cell r="AR284">
            <v>0</v>
          </cell>
          <cell r="AS284">
            <v>0</v>
          </cell>
          <cell r="AT284">
            <v>0</v>
          </cell>
        </row>
        <row r="285">
          <cell r="A285" t="str">
            <v>132KV DC Dumraon-Buxar TL Line</v>
          </cell>
          <cell r="B285">
            <v>39</v>
          </cell>
          <cell r="C285" t="str">
            <v>11/0</v>
          </cell>
          <cell r="D285" t="str">
            <v>DR+6</v>
          </cell>
          <cell r="E285" t="str">
            <v>WET</v>
          </cell>
          <cell r="F285" t="str">
            <v>Rajesh Electric Works</v>
          </cell>
          <cell r="G285">
            <v>43465</v>
          </cell>
          <cell r="H285">
            <v>43493</v>
          </cell>
          <cell r="I285" t="str">
            <v>yes</v>
          </cell>
          <cell r="J285" t="str">
            <v>YES</v>
          </cell>
          <cell r="K285" t="str">
            <v>YES</v>
          </cell>
          <cell r="L285">
            <v>3</v>
          </cell>
          <cell r="M285">
            <v>39</v>
          </cell>
          <cell r="N285">
            <v>0</v>
          </cell>
          <cell r="O285">
            <v>0</v>
          </cell>
          <cell r="P285">
            <v>0</v>
          </cell>
          <cell r="Q285">
            <v>0</v>
          </cell>
          <cell r="R285" t="e">
            <v>#NAME?</v>
          </cell>
          <cell r="S285" t="e">
            <v>#NAME?</v>
          </cell>
          <cell r="T285">
            <v>0</v>
          </cell>
          <cell r="U285">
            <v>0</v>
          </cell>
          <cell r="V285" t="e">
            <v>#NAME?</v>
          </cell>
          <cell r="W285" t="e">
            <v>#NAME?</v>
          </cell>
          <cell r="X285" t="e">
            <v>#NAME?</v>
          </cell>
          <cell r="Y285" t="e">
            <v>#NAME?</v>
          </cell>
          <cell r="Z285" t="e">
            <v>#NAME?</v>
          </cell>
          <cell r="AA285" t="e">
            <v>#NAME?</v>
          </cell>
          <cell r="AB285" t="e">
            <v>#NAME?</v>
          </cell>
          <cell r="AC285" t="e">
            <v>#NAME?</v>
          </cell>
          <cell r="AD285" t="e">
            <v>#NAME?</v>
          </cell>
          <cell r="AE285" t="e">
            <v>#NAME?</v>
          </cell>
          <cell r="AF285">
            <v>249.32</v>
          </cell>
          <cell r="AG285">
            <v>32.799999999999997</v>
          </cell>
          <cell r="AH285">
            <v>8</v>
          </cell>
          <cell r="AI285">
            <v>290.12</v>
          </cell>
          <cell r="AJ285" t="e">
            <v>#NAME?</v>
          </cell>
          <cell r="AK285" t="e">
            <v>#NAME?</v>
          </cell>
          <cell r="AL285" t="e">
            <v>#NAME?</v>
          </cell>
          <cell r="AM285" t="e">
            <v>#NAME?</v>
          </cell>
          <cell r="AN285" t="e">
            <v>#NAME?</v>
          </cell>
          <cell r="AO285" t="e">
            <v>#NAME?</v>
          </cell>
          <cell r="AP285" t="e">
            <v>#NAME?</v>
          </cell>
          <cell r="AQ285">
            <v>0</v>
          </cell>
          <cell r="AR285">
            <v>0</v>
          </cell>
          <cell r="AS285">
            <v>0</v>
          </cell>
          <cell r="AT285">
            <v>0</v>
          </cell>
        </row>
        <row r="286">
          <cell r="A286" t="str">
            <v>132KV DC Naubatpur-Masaurhi TL Line</v>
          </cell>
          <cell r="B286">
            <v>39</v>
          </cell>
          <cell r="C286" t="str">
            <v>11/0</v>
          </cell>
          <cell r="D286" t="str">
            <v>DD+18</v>
          </cell>
          <cell r="E286" t="str">
            <v>WET</v>
          </cell>
          <cell r="F286" t="str">
            <v>Upendra Kumar</v>
          </cell>
          <cell r="G286">
            <v>43580</v>
          </cell>
          <cell r="H286">
            <v>43608</v>
          </cell>
          <cell r="I286">
            <v>0</v>
          </cell>
          <cell r="J286" t="str">
            <v>VENDOR</v>
          </cell>
          <cell r="K286">
            <v>0</v>
          </cell>
          <cell r="L286">
            <v>0</v>
          </cell>
          <cell r="M286">
            <v>0</v>
          </cell>
          <cell r="N286">
            <v>0</v>
          </cell>
          <cell r="O286">
            <v>0</v>
          </cell>
          <cell r="P286">
            <v>0</v>
          </cell>
          <cell r="Q286">
            <v>0</v>
          </cell>
          <cell r="R286" t="e">
            <v>#NAME?</v>
          </cell>
          <cell r="S286" t="e">
            <v>#NAME?</v>
          </cell>
          <cell r="T286">
            <v>0</v>
          </cell>
          <cell r="U286">
            <v>0</v>
          </cell>
          <cell r="V286" t="e">
            <v>#NAME?</v>
          </cell>
          <cell r="W286" t="e">
            <v>#NAME?</v>
          </cell>
          <cell r="X286" t="e">
            <v>#NAME?</v>
          </cell>
          <cell r="Y286" t="e">
            <v>#NAME?</v>
          </cell>
          <cell r="Z286" t="e">
            <v>#NAME?</v>
          </cell>
          <cell r="AA286" t="e">
            <v>#NAME?</v>
          </cell>
          <cell r="AB286" t="e">
            <v>#NAME?</v>
          </cell>
          <cell r="AC286" t="e">
            <v>#NAME?</v>
          </cell>
          <cell r="AD286" t="e">
            <v>#NAME?</v>
          </cell>
          <cell r="AE286" t="e">
            <v>#NAME?</v>
          </cell>
          <cell r="AF286">
            <v>462.57</v>
          </cell>
          <cell r="AG286">
            <v>0</v>
          </cell>
          <cell r="AH286">
            <v>8.52</v>
          </cell>
          <cell r="AI286">
            <v>471.09</v>
          </cell>
          <cell r="AJ286" t="e">
            <v>#NAME?</v>
          </cell>
          <cell r="AK286" t="e">
            <v>#NAME?</v>
          </cell>
          <cell r="AL286" t="e">
            <v>#NAME?</v>
          </cell>
          <cell r="AM286" t="e">
            <v>#NAME?</v>
          </cell>
          <cell r="AN286" t="e">
            <v>#NAME?</v>
          </cell>
          <cell r="AO286" t="e">
            <v>#NAME?</v>
          </cell>
          <cell r="AP286" t="e">
            <v>#NAME?</v>
          </cell>
          <cell r="AQ286">
            <v>0</v>
          </cell>
          <cell r="AR286">
            <v>0</v>
          </cell>
          <cell r="AS286">
            <v>0</v>
          </cell>
          <cell r="AT286">
            <v>0</v>
          </cell>
        </row>
        <row r="287">
          <cell r="A287" t="str">
            <v>132KV DC Naubatpur-Masaurhi TL Line</v>
          </cell>
          <cell r="B287">
            <v>37</v>
          </cell>
          <cell r="C287" t="str">
            <v>12/0</v>
          </cell>
          <cell r="D287" t="str">
            <v>DD+9</v>
          </cell>
          <cell r="E287" t="str">
            <v>WET</v>
          </cell>
          <cell r="F287" t="str">
            <v>Upendra Kumar</v>
          </cell>
          <cell r="G287">
            <v>43570</v>
          </cell>
          <cell r="H287">
            <v>43598</v>
          </cell>
          <cell r="I287" t="str">
            <v>Fdnnot close</v>
          </cell>
          <cell r="J287" t="str">
            <v>VENDOR</v>
          </cell>
          <cell r="K287">
            <v>0</v>
          </cell>
          <cell r="L287">
            <v>0</v>
          </cell>
          <cell r="M287">
            <v>0</v>
          </cell>
          <cell r="N287">
            <v>0</v>
          </cell>
          <cell r="O287">
            <v>0</v>
          </cell>
          <cell r="P287">
            <v>0</v>
          </cell>
          <cell r="Q287">
            <v>0</v>
          </cell>
          <cell r="R287" t="e">
            <v>#NAME?</v>
          </cell>
          <cell r="S287" t="e">
            <v>#NAME?</v>
          </cell>
          <cell r="T287">
            <v>0</v>
          </cell>
          <cell r="U287">
            <v>0</v>
          </cell>
          <cell r="V287" t="e">
            <v>#NAME?</v>
          </cell>
          <cell r="W287" t="e">
            <v>#NAME?</v>
          </cell>
          <cell r="X287" t="e">
            <v>#NAME?</v>
          </cell>
          <cell r="Y287" t="e">
            <v>#NAME?</v>
          </cell>
          <cell r="Z287" t="e">
            <v>#NAME?</v>
          </cell>
          <cell r="AA287" t="e">
            <v>#NAME?</v>
          </cell>
          <cell r="AB287" t="e">
            <v>#NAME?</v>
          </cell>
          <cell r="AC287" t="e">
            <v>#NAME?</v>
          </cell>
          <cell r="AD287" t="e">
            <v>#NAME?</v>
          </cell>
          <cell r="AE287" t="e">
            <v>#NAME?</v>
          </cell>
          <cell r="AF287">
            <v>462.57</v>
          </cell>
          <cell r="AG287">
            <v>0</v>
          </cell>
          <cell r="AH287">
            <v>8.52</v>
          </cell>
          <cell r="AI287">
            <v>471.09</v>
          </cell>
          <cell r="AJ287" t="e">
            <v>#NAME?</v>
          </cell>
          <cell r="AK287" t="e">
            <v>#NAME?</v>
          </cell>
          <cell r="AL287" t="e">
            <v>#NAME?</v>
          </cell>
          <cell r="AM287" t="e">
            <v>#NAME?</v>
          </cell>
          <cell r="AN287" t="e">
            <v>#NAME?</v>
          </cell>
          <cell r="AO287" t="e">
            <v>#NAME?</v>
          </cell>
          <cell r="AP287" t="e">
            <v>#NAME?</v>
          </cell>
          <cell r="AQ287">
            <v>0</v>
          </cell>
          <cell r="AR287">
            <v>0</v>
          </cell>
          <cell r="AS287">
            <v>0</v>
          </cell>
          <cell r="AT287">
            <v>0</v>
          </cell>
        </row>
        <row r="288">
          <cell r="A288" t="str">
            <v>132KV DC Gaya-Jehanabad TL Line</v>
          </cell>
          <cell r="B288">
            <v>61</v>
          </cell>
          <cell r="C288" t="str">
            <v>18/0</v>
          </cell>
          <cell r="D288" t="str">
            <v>DC+6</v>
          </cell>
          <cell r="E288" t="str">
            <v>WET</v>
          </cell>
          <cell r="F288" t="str">
            <v>Sunil Kumar</v>
          </cell>
          <cell r="G288">
            <v>43463</v>
          </cell>
          <cell r="H288">
            <v>43491</v>
          </cell>
          <cell r="I288" t="str">
            <v>21/02</v>
          </cell>
          <cell r="J288" t="str">
            <v>YES</v>
          </cell>
          <cell r="K288" t="str">
            <v>YES</v>
          </cell>
          <cell r="L288">
            <v>2</v>
          </cell>
          <cell r="M288">
            <v>61</v>
          </cell>
          <cell r="N288">
            <v>0</v>
          </cell>
          <cell r="O288">
            <v>0</v>
          </cell>
          <cell r="P288">
            <v>0</v>
          </cell>
          <cell r="Q288">
            <v>0</v>
          </cell>
          <cell r="R288" t="e">
            <v>#NAME?</v>
          </cell>
          <cell r="S288" t="e">
            <v>#NAME?</v>
          </cell>
          <cell r="T288">
            <v>0</v>
          </cell>
          <cell r="U288">
            <v>0</v>
          </cell>
          <cell r="V288" t="e">
            <v>#NAME?</v>
          </cell>
          <cell r="W288" t="e">
            <v>#NAME?</v>
          </cell>
          <cell r="X288" t="e">
            <v>#NAME?</v>
          </cell>
          <cell r="Y288" t="e">
            <v>#NAME?</v>
          </cell>
          <cell r="Z288" t="e">
            <v>#NAME?</v>
          </cell>
          <cell r="AA288" t="e">
            <v>#NAME?</v>
          </cell>
          <cell r="AB288" t="e">
            <v>#NAME?</v>
          </cell>
          <cell r="AC288" t="e">
            <v>#NAME?</v>
          </cell>
          <cell r="AD288" t="e">
            <v>#NAME?</v>
          </cell>
          <cell r="AE288" t="e">
            <v>#NAME?</v>
          </cell>
          <cell r="AF288">
            <v>259.52</v>
          </cell>
          <cell r="AG288">
            <v>54.08</v>
          </cell>
          <cell r="AH288">
            <v>8.26</v>
          </cell>
          <cell r="AI288">
            <v>321.85999999999996</v>
          </cell>
          <cell r="AJ288" t="e">
            <v>#NAME?</v>
          </cell>
          <cell r="AK288" t="e">
            <v>#NAME?</v>
          </cell>
          <cell r="AL288" t="e">
            <v>#NAME?</v>
          </cell>
          <cell r="AM288" t="e">
            <v>#NAME?</v>
          </cell>
          <cell r="AN288" t="e">
            <v>#NAME?</v>
          </cell>
          <cell r="AO288" t="e">
            <v>#NAME?</v>
          </cell>
          <cell r="AP288" t="e">
            <v>#NAME?</v>
          </cell>
          <cell r="AQ288">
            <v>0</v>
          </cell>
          <cell r="AR288">
            <v>0</v>
          </cell>
          <cell r="AS288">
            <v>0</v>
          </cell>
          <cell r="AT288">
            <v>0</v>
          </cell>
        </row>
        <row r="289">
          <cell r="A289" t="str">
            <v>132KV DC Dumraon-Buxar TL Line</v>
          </cell>
          <cell r="B289">
            <v>36</v>
          </cell>
          <cell r="C289" t="str">
            <v>6/6</v>
          </cell>
          <cell r="D289" t="str">
            <v>DP+0</v>
          </cell>
          <cell r="E289" t="str">
            <v>WET</v>
          </cell>
          <cell r="F289" t="str">
            <v>Bhagwati Construction</v>
          </cell>
          <cell r="G289">
            <v>43464</v>
          </cell>
          <cell r="H289">
            <v>43492</v>
          </cell>
          <cell r="I289" t="str">
            <v>yes</v>
          </cell>
          <cell r="J289" t="str">
            <v>YES</v>
          </cell>
          <cell r="K289" t="str">
            <v>YES</v>
          </cell>
          <cell r="L289">
            <v>0</v>
          </cell>
          <cell r="M289">
            <v>36</v>
          </cell>
          <cell r="N289">
            <v>0</v>
          </cell>
          <cell r="O289">
            <v>0</v>
          </cell>
          <cell r="P289">
            <v>0</v>
          </cell>
          <cell r="Q289">
            <v>0</v>
          </cell>
          <cell r="R289" t="e">
            <v>#NAME?</v>
          </cell>
          <cell r="S289" t="e">
            <v>#NAME?</v>
          </cell>
          <cell r="T289">
            <v>0</v>
          </cell>
          <cell r="U289">
            <v>0</v>
          </cell>
          <cell r="V289" t="e">
            <v>#NAME?</v>
          </cell>
          <cell r="W289" t="e">
            <v>#NAME?</v>
          </cell>
          <cell r="X289" t="e">
            <v>#NAME?</v>
          </cell>
          <cell r="Y289" t="e">
            <v>#NAME?</v>
          </cell>
          <cell r="Z289" t="e">
            <v>#NAME?</v>
          </cell>
          <cell r="AA289" t="e">
            <v>#NAME?</v>
          </cell>
          <cell r="AB289" t="e">
            <v>#NAME?</v>
          </cell>
          <cell r="AC289" t="e">
            <v>#NAME?</v>
          </cell>
          <cell r="AD289" t="e">
            <v>#NAME?</v>
          </cell>
          <cell r="AE289" t="e">
            <v>#NAME?</v>
          </cell>
          <cell r="AF289">
            <v>122.56</v>
          </cell>
          <cell r="AG289">
            <v>17.68</v>
          </cell>
          <cell r="AH289">
            <v>6.51</v>
          </cell>
          <cell r="AI289">
            <v>146.75</v>
          </cell>
          <cell r="AJ289" t="e">
            <v>#NAME?</v>
          </cell>
          <cell r="AK289" t="e">
            <v>#NAME?</v>
          </cell>
          <cell r="AL289" t="e">
            <v>#NAME?</v>
          </cell>
          <cell r="AM289" t="e">
            <v>#NAME?</v>
          </cell>
          <cell r="AN289" t="e">
            <v>#NAME?</v>
          </cell>
          <cell r="AO289" t="e">
            <v>#NAME?</v>
          </cell>
          <cell r="AP289" t="e">
            <v>#NAME?</v>
          </cell>
          <cell r="AQ289">
            <v>0</v>
          </cell>
          <cell r="AR289">
            <v>0</v>
          </cell>
          <cell r="AS289">
            <v>0</v>
          </cell>
          <cell r="AT289">
            <v>0</v>
          </cell>
        </row>
        <row r="290">
          <cell r="A290" t="str">
            <v>132KV DC Naubatpur-Masaurhi TL Line</v>
          </cell>
          <cell r="B290">
            <v>42</v>
          </cell>
          <cell r="C290" t="str">
            <v>13/0</v>
          </cell>
          <cell r="D290" t="str">
            <v>DC+3</v>
          </cell>
          <cell r="E290" t="str">
            <v>WET</v>
          </cell>
          <cell r="F290" t="str">
            <v>Upendra Kumar</v>
          </cell>
          <cell r="G290">
            <v>43585</v>
          </cell>
          <cell r="H290">
            <v>43613</v>
          </cell>
          <cell r="I290">
            <v>0</v>
          </cell>
          <cell r="J290" t="str">
            <v>yes</v>
          </cell>
          <cell r="K290">
            <v>0</v>
          </cell>
          <cell r="L290">
            <v>0</v>
          </cell>
          <cell r="M290">
            <v>0</v>
          </cell>
          <cell r="N290">
            <v>0</v>
          </cell>
          <cell r="O290">
            <v>0</v>
          </cell>
          <cell r="P290">
            <v>0</v>
          </cell>
          <cell r="Q290">
            <v>0</v>
          </cell>
          <cell r="R290" t="e">
            <v>#NAME?</v>
          </cell>
          <cell r="S290" t="e">
            <v>#NAME?</v>
          </cell>
          <cell r="T290">
            <v>0</v>
          </cell>
          <cell r="U290">
            <v>0</v>
          </cell>
          <cell r="V290" t="e">
            <v>#NAME?</v>
          </cell>
          <cell r="W290" t="e">
            <v>#NAME?</v>
          </cell>
          <cell r="X290" t="e">
            <v>#NAME?</v>
          </cell>
          <cell r="Y290" t="e">
            <v>#NAME?</v>
          </cell>
          <cell r="Z290" t="e">
            <v>#NAME?</v>
          </cell>
          <cell r="AA290" t="e">
            <v>#NAME?</v>
          </cell>
          <cell r="AB290" t="e">
            <v>#NAME?</v>
          </cell>
          <cell r="AC290" t="e">
            <v>#NAME?</v>
          </cell>
          <cell r="AD290" t="e">
            <v>#NAME?</v>
          </cell>
          <cell r="AE290" t="e">
            <v>#NAME?</v>
          </cell>
          <cell r="AF290">
            <v>259.52</v>
          </cell>
          <cell r="AG290">
            <v>54.08</v>
          </cell>
          <cell r="AH290">
            <v>8.26</v>
          </cell>
          <cell r="AI290">
            <v>321.85999999999996</v>
          </cell>
          <cell r="AJ290" t="e">
            <v>#NAME?</v>
          </cell>
          <cell r="AK290" t="e">
            <v>#NAME?</v>
          </cell>
          <cell r="AL290" t="e">
            <v>#NAME?</v>
          </cell>
          <cell r="AM290" t="e">
            <v>#NAME?</v>
          </cell>
          <cell r="AN290" t="e">
            <v>#NAME?</v>
          </cell>
          <cell r="AO290" t="e">
            <v>#NAME?</v>
          </cell>
          <cell r="AP290" t="e">
            <v>#NAME?</v>
          </cell>
          <cell r="AQ290">
            <v>0</v>
          </cell>
          <cell r="AR290">
            <v>0</v>
          </cell>
          <cell r="AS290">
            <v>0</v>
          </cell>
          <cell r="AT290">
            <v>0</v>
          </cell>
        </row>
        <row r="291">
          <cell r="A291" t="str">
            <v>220KV DC Naubatpur-BhusaulaTL Line</v>
          </cell>
          <cell r="B291">
            <v>43</v>
          </cell>
          <cell r="C291" t="str">
            <v>9/1</v>
          </cell>
          <cell r="D291" t="str">
            <v>Gantry</v>
          </cell>
          <cell r="E291" t="str">
            <v>WET</v>
          </cell>
          <cell r="F291" t="str">
            <v>Veena Construction</v>
          </cell>
          <cell r="G291">
            <v>43595</v>
          </cell>
          <cell r="H291">
            <v>43623</v>
          </cell>
          <cell r="I291">
            <v>0</v>
          </cell>
          <cell r="J291" t="str">
            <v>YES</v>
          </cell>
          <cell r="K291">
            <v>0</v>
          </cell>
          <cell r="L291">
            <v>0</v>
          </cell>
          <cell r="M291">
            <v>0</v>
          </cell>
          <cell r="N291">
            <v>0</v>
          </cell>
          <cell r="O291">
            <v>0</v>
          </cell>
          <cell r="P291">
            <v>0</v>
          </cell>
          <cell r="Q291">
            <v>0</v>
          </cell>
          <cell r="R291" t="e">
            <v>#NAME?</v>
          </cell>
          <cell r="S291" t="e">
            <v>#NAME?</v>
          </cell>
          <cell r="T291">
            <v>0</v>
          </cell>
          <cell r="U291">
            <v>0</v>
          </cell>
          <cell r="V291" t="e">
            <v>#NAME?</v>
          </cell>
          <cell r="W291" t="e">
            <v>#NAME?</v>
          </cell>
          <cell r="X291" t="e">
            <v>#NAME?</v>
          </cell>
          <cell r="Y291" t="e">
            <v>#NAME?</v>
          </cell>
          <cell r="Z291" t="e">
            <v>#NAME?</v>
          </cell>
          <cell r="AA291" t="e">
            <v>#NAME?</v>
          </cell>
          <cell r="AB291" t="e">
            <v>#NAME?</v>
          </cell>
          <cell r="AC291" t="e">
            <v>#NAME?</v>
          </cell>
          <cell r="AD291" t="e">
            <v>#NAME?</v>
          </cell>
          <cell r="AE291" t="e">
            <v>#NAME?</v>
          </cell>
          <cell r="AF291">
            <v>527.76</v>
          </cell>
          <cell r="AG291">
            <v>165.26999999999998</v>
          </cell>
          <cell r="AH291">
            <v>21.450000000000003</v>
          </cell>
          <cell r="AI291">
            <v>714.48</v>
          </cell>
          <cell r="AJ291" t="e">
            <v>#NAME?</v>
          </cell>
          <cell r="AK291" t="e">
            <v>#NAME?</v>
          </cell>
          <cell r="AL291" t="e">
            <v>#NAME?</v>
          </cell>
          <cell r="AM291" t="e">
            <v>#NAME?</v>
          </cell>
          <cell r="AN291" t="e">
            <v>#NAME?</v>
          </cell>
          <cell r="AO291" t="e">
            <v>#NAME?</v>
          </cell>
          <cell r="AP291" t="e">
            <v>#NAME?</v>
          </cell>
          <cell r="AQ291">
            <v>0</v>
          </cell>
          <cell r="AR291">
            <v>0</v>
          </cell>
          <cell r="AS291">
            <v>0</v>
          </cell>
          <cell r="AT291">
            <v>0</v>
          </cell>
        </row>
        <row r="292">
          <cell r="A292" t="str">
            <v>132KV DC Naubatpur-Masaurhi TL Line</v>
          </cell>
          <cell r="B292">
            <v>0</v>
          </cell>
          <cell r="C292" t="str">
            <v>14/0</v>
          </cell>
          <cell r="D292" t="str">
            <v>DD+0</v>
          </cell>
          <cell r="E292">
            <v>0</v>
          </cell>
          <cell r="F292">
            <v>0</v>
          </cell>
          <cell r="G292">
            <v>0</v>
          </cell>
          <cell r="H292">
            <v>28</v>
          </cell>
          <cell r="I292">
            <v>0</v>
          </cell>
          <cell r="J292">
            <v>0</v>
          </cell>
          <cell r="K292">
            <v>0</v>
          </cell>
          <cell r="L292">
            <v>0</v>
          </cell>
          <cell r="M292">
            <v>0</v>
          </cell>
          <cell r="N292">
            <v>0</v>
          </cell>
          <cell r="O292">
            <v>0</v>
          </cell>
          <cell r="P292">
            <v>0</v>
          </cell>
          <cell r="Q292">
            <v>0</v>
          </cell>
          <cell r="R292" t="e">
            <v>#NAME?</v>
          </cell>
          <cell r="S292" t="e">
            <v>#NAME?</v>
          </cell>
          <cell r="T292">
            <v>0</v>
          </cell>
          <cell r="U292">
            <v>0</v>
          </cell>
          <cell r="V292" t="e">
            <v>#NAME?</v>
          </cell>
          <cell r="W292" t="e">
            <v>#NAME?</v>
          </cell>
          <cell r="X292" t="e">
            <v>#NAME?</v>
          </cell>
          <cell r="Y292" t="e">
            <v>#NAME?</v>
          </cell>
          <cell r="Z292" t="e">
            <v>#NAME?</v>
          </cell>
          <cell r="AA292" t="e">
            <v>#NAME?</v>
          </cell>
          <cell r="AB292" t="e">
            <v>#NAME?</v>
          </cell>
          <cell r="AC292" t="e">
            <v>#NAME?</v>
          </cell>
          <cell r="AD292" t="e">
            <v>#NAME?</v>
          </cell>
          <cell r="AE292" t="e">
            <v>#NAME?</v>
          </cell>
          <cell r="AF292">
            <v>0</v>
          </cell>
          <cell r="AG292">
            <v>0</v>
          </cell>
          <cell r="AH292">
            <v>0</v>
          </cell>
          <cell r="AI292">
            <v>0</v>
          </cell>
          <cell r="AJ292" t="e">
            <v>#NAME?</v>
          </cell>
          <cell r="AK292" t="e">
            <v>#NAME?</v>
          </cell>
          <cell r="AL292" t="e">
            <v>#NAME?</v>
          </cell>
          <cell r="AM292" t="e">
            <v>#NAME?</v>
          </cell>
          <cell r="AN292" t="e">
            <v>#NAME?</v>
          </cell>
          <cell r="AO292" t="e">
            <v>#NAME?</v>
          </cell>
          <cell r="AP292" t="e">
            <v>#NAME?</v>
          </cell>
          <cell r="AQ292">
            <v>0</v>
          </cell>
          <cell r="AR292">
            <v>0</v>
          </cell>
          <cell r="AS292">
            <v>0</v>
          </cell>
          <cell r="AT292">
            <v>0</v>
          </cell>
        </row>
        <row r="293">
          <cell r="A293" t="str">
            <v>132KV DC Gaya-Jehanabad TL Line</v>
          </cell>
          <cell r="B293">
            <v>60</v>
          </cell>
          <cell r="C293" t="str">
            <v>20/2</v>
          </cell>
          <cell r="D293" t="str">
            <v>DA+0</v>
          </cell>
          <cell r="E293" t="str">
            <v>WET</v>
          </cell>
          <cell r="F293" t="str">
            <v>M S Builder</v>
          </cell>
          <cell r="G293">
            <v>43462</v>
          </cell>
          <cell r="H293">
            <v>43490</v>
          </cell>
          <cell r="I293" t="str">
            <v>YES</v>
          </cell>
          <cell r="J293" t="str">
            <v>YES</v>
          </cell>
          <cell r="K293" t="str">
            <v>YES</v>
          </cell>
          <cell r="L293">
            <v>4</v>
          </cell>
          <cell r="M293">
            <v>60</v>
          </cell>
          <cell r="N293">
            <v>0</v>
          </cell>
          <cell r="O293">
            <v>0</v>
          </cell>
          <cell r="P293">
            <v>0</v>
          </cell>
          <cell r="Q293">
            <v>0</v>
          </cell>
          <cell r="R293" t="e">
            <v>#NAME?</v>
          </cell>
          <cell r="S293" t="e">
            <v>#NAME?</v>
          </cell>
          <cell r="T293">
            <v>0</v>
          </cell>
          <cell r="U293">
            <v>0</v>
          </cell>
          <cell r="V293" t="e">
            <v>#NAME?</v>
          </cell>
          <cell r="W293" t="e">
            <v>#NAME?</v>
          </cell>
          <cell r="X293" t="e">
            <v>#NAME?</v>
          </cell>
          <cell r="Y293" t="e">
            <v>#NAME?</v>
          </cell>
          <cell r="Z293" t="e">
            <v>#NAME?</v>
          </cell>
          <cell r="AA293" t="e">
            <v>#NAME?</v>
          </cell>
          <cell r="AB293" t="e">
            <v>#NAME?</v>
          </cell>
          <cell r="AC293" t="e">
            <v>#NAME?</v>
          </cell>
          <cell r="AD293" t="e">
            <v>#NAME?</v>
          </cell>
          <cell r="AE293" t="e">
            <v>#NAME?</v>
          </cell>
          <cell r="AF293">
            <v>171.56</v>
          </cell>
          <cell r="AG293">
            <v>36.64</v>
          </cell>
          <cell r="AH293">
            <v>7.56</v>
          </cell>
          <cell r="AI293">
            <v>215.76</v>
          </cell>
          <cell r="AJ293" t="e">
            <v>#NAME?</v>
          </cell>
          <cell r="AK293" t="e">
            <v>#NAME?</v>
          </cell>
          <cell r="AL293" t="e">
            <v>#NAME?</v>
          </cell>
          <cell r="AM293" t="e">
            <v>#NAME?</v>
          </cell>
          <cell r="AN293" t="e">
            <v>#NAME?</v>
          </cell>
          <cell r="AO293" t="e">
            <v>#NAME?</v>
          </cell>
          <cell r="AP293" t="e">
            <v>#NAME?</v>
          </cell>
          <cell r="AQ293">
            <v>0</v>
          </cell>
          <cell r="AR293">
            <v>0</v>
          </cell>
          <cell r="AS293">
            <v>0</v>
          </cell>
          <cell r="AT293">
            <v>0</v>
          </cell>
        </row>
        <row r="294">
          <cell r="A294" t="str">
            <v>Lilo of 220kv DC Ara-Pusauli at Dumraon TL Line-2</v>
          </cell>
          <cell r="B294">
            <v>5</v>
          </cell>
          <cell r="C294" t="str">
            <v>6/1</v>
          </cell>
          <cell r="D294" t="str">
            <v>DA+3</v>
          </cell>
          <cell r="E294" t="str">
            <v>WET</v>
          </cell>
          <cell r="F294" t="str">
            <v>Iftekhar</v>
          </cell>
          <cell r="G294">
            <v>43551</v>
          </cell>
          <cell r="H294">
            <v>43579</v>
          </cell>
          <cell r="I294">
            <v>0</v>
          </cell>
          <cell r="J294">
            <v>43560</v>
          </cell>
          <cell r="K294">
            <v>0</v>
          </cell>
          <cell r="L294">
            <v>0</v>
          </cell>
          <cell r="M294">
            <v>0</v>
          </cell>
          <cell r="N294">
            <v>0</v>
          </cell>
          <cell r="O294">
            <v>0</v>
          </cell>
          <cell r="P294">
            <v>0</v>
          </cell>
          <cell r="Q294">
            <v>0</v>
          </cell>
          <cell r="R294" t="e">
            <v>#NAME?</v>
          </cell>
          <cell r="S294" t="e">
            <v>#NAME?</v>
          </cell>
          <cell r="T294">
            <v>0</v>
          </cell>
          <cell r="U294">
            <v>0</v>
          </cell>
          <cell r="V294" t="e">
            <v>#NAME?</v>
          </cell>
          <cell r="W294" t="e">
            <v>#NAME?</v>
          </cell>
          <cell r="X294" t="e">
            <v>#NAME?</v>
          </cell>
          <cell r="Y294" t="e">
            <v>#NAME?</v>
          </cell>
          <cell r="Z294" t="e">
            <v>#NAME?</v>
          </cell>
          <cell r="AA294" t="e">
            <v>#NAME?</v>
          </cell>
          <cell r="AB294" t="e">
            <v>#NAME?</v>
          </cell>
          <cell r="AC294" t="e">
            <v>#NAME?</v>
          </cell>
          <cell r="AD294" t="e">
            <v>#NAME?</v>
          </cell>
          <cell r="AE294" t="e">
            <v>#NAME?</v>
          </cell>
          <cell r="AF294">
            <v>171.56</v>
          </cell>
          <cell r="AG294">
            <v>36.64</v>
          </cell>
          <cell r="AH294">
            <v>7.56</v>
          </cell>
          <cell r="AI294">
            <v>215.76</v>
          </cell>
          <cell r="AJ294" t="e">
            <v>#NAME?</v>
          </cell>
          <cell r="AK294" t="e">
            <v>#NAME?</v>
          </cell>
          <cell r="AL294" t="e">
            <v>#NAME?</v>
          </cell>
          <cell r="AM294" t="e">
            <v>#NAME?</v>
          </cell>
          <cell r="AN294" t="e">
            <v>#NAME?</v>
          </cell>
          <cell r="AO294" t="e">
            <v>#NAME?</v>
          </cell>
          <cell r="AP294" t="e">
            <v>#NAME?</v>
          </cell>
          <cell r="AQ294">
            <v>0</v>
          </cell>
          <cell r="AR294">
            <v>0</v>
          </cell>
          <cell r="AS294">
            <v>0</v>
          </cell>
          <cell r="AT294">
            <v>0</v>
          </cell>
        </row>
        <row r="295">
          <cell r="A295" t="str">
            <v>Lilo of 220kv DC Ara-Pusauli at Dumraon TL Line-2</v>
          </cell>
          <cell r="B295">
            <v>6</v>
          </cell>
          <cell r="C295" t="str">
            <v>6/4</v>
          </cell>
          <cell r="D295" t="str">
            <v>DA+0</v>
          </cell>
          <cell r="E295" t="str">
            <v>WET</v>
          </cell>
          <cell r="F295" t="str">
            <v>Upendra Singh</v>
          </cell>
          <cell r="G295">
            <v>43552</v>
          </cell>
          <cell r="H295">
            <v>43580</v>
          </cell>
          <cell r="I295">
            <v>0</v>
          </cell>
          <cell r="J295">
            <v>43560</v>
          </cell>
          <cell r="K295">
            <v>0</v>
          </cell>
          <cell r="L295">
            <v>0</v>
          </cell>
          <cell r="M295">
            <v>0</v>
          </cell>
          <cell r="N295">
            <v>0</v>
          </cell>
          <cell r="O295">
            <v>0</v>
          </cell>
          <cell r="P295">
            <v>0</v>
          </cell>
          <cell r="Q295">
            <v>0</v>
          </cell>
          <cell r="R295" t="e">
            <v>#NAME?</v>
          </cell>
          <cell r="S295" t="e">
            <v>#NAME?</v>
          </cell>
          <cell r="T295">
            <v>0</v>
          </cell>
          <cell r="U295">
            <v>0</v>
          </cell>
          <cell r="V295" t="e">
            <v>#NAME?</v>
          </cell>
          <cell r="W295" t="e">
            <v>#NAME?</v>
          </cell>
          <cell r="X295" t="e">
            <v>#NAME?</v>
          </cell>
          <cell r="Y295" t="e">
            <v>#NAME?</v>
          </cell>
          <cell r="Z295" t="e">
            <v>#NAME?</v>
          </cell>
          <cell r="AA295" t="e">
            <v>#NAME?</v>
          </cell>
          <cell r="AB295" t="e">
            <v>#NAME?</v>
          </cell>
          <cell r="AC295" t="e">
            <v>#NAME?</v>
          </cell>
          <cell r="AD295" t="e">
            <v>#NAME?</v>
          </cell>
          <cell r="AE295" t="e">
            <v>#NAME?</v>
          </cell>
          <cell r="AF295">
            <v>171.56</v>
          </cell>
          <cell r="AG295">
            <v>36.64</v>
          </cell>
          <cell r="AH295">
            <v>7.56</v>
          </cell>
          <cell r="AI295">
            <v>215.76</v>
          </cell>
          <cell r="AJ295" t="e">
            <v>#NAME?</v>
          </cell>
          <cell r="AK295" t="e">
            <v>#NAME?</v>
          </cell>
          <cell r="AL295" t="e">
            <v>#NAME?</v>
          </cell>
          <cell r="AM295" t="e">
            <v>#NAME?</v>
          </cell>
          <cell r="AN295" t="e">
            <v>#NAME?</v>
          </cell>
          <cell r="AO295" t="e">
            <v>#NAME?</v>
          </cell>
          <cell r="AP295" t="e">
            <v>#NAME?</v>
          </cell>
          <cell r="AQ295">
            <v>0</v>
          </cell>
          <cell r="AR295">
            <v>0</v>
          </cell>
          <cell r="AS295">
            <v>0</v>
          </cell>
          <cell r="AT295">
            <v>0</v>
          </cell>
        </row>
        <row r="296">
          <cell r="A296" t="str">
            <v>Lilo of 220kv DC Ara-Pusauli at Dumraon TL Line-2</v>
          </cell>
          <cell r="B296">
            <v>7</v>
          </cell>
          <cell r="C296" t="str">
            <v>3/2</v>
          </cell>
          <cell r="D296" t="str">
            <v>DA+0</v>
          </cell>
          <cell r="E296" t="str">
            <v>WET</v>
          </cell>
          <cell r="F296" t="str">
            <v>Ayush Enterprizes</v>
          </cell>
          <cell r="G296">
            <v>43553</v>
          </cell>
          <cell r="H296">
            <v>43581</v>
          </cell>
          <cell r="I296">
            <v>0</v>
          </cell>
          <cell r="J296">
            <v>43560</v>
          </cell>
          <cell r="K296">
            <v>0</v>
          </cell>
          <cell r="L296">
            <v>0</v>
          </cell>
          <cell r="M296">
            <v>0</v>
          </cell>
          <cell r="N296">
            <v>0</v>
          </cell>
          <cell r="O296">
            <v>0</v>
          </cell>
          <cell r="P296">
            <v>0</v>
          </cell>
          <cell r="Q296">
            <v>0</v>
          </cell>
          <cell r="R296" t="e">
            <v>#NAME?</v>
          </cell>
          <cell r="S296" t="e">
            <v>#NAME?</v>
          </cell>
          <cell r="T296">
            <v>0</v>
          </cell>
          <cell r="U296">
            <v>0</v>
          </cell>
          <cell r="V296" t="e">
            <v>#NAME?</v>
          </cell>
          <cell r="W296" t="e">
            <v>#NAME?</v>
          </cell>
          <cell r="X296" t="e">
            <v>#NAME?</v>
          </cell>
          <cell r="Y296" t="e">
            <v>#NAME?</v>
          </cell>
          <cell r="Z296" t="e">
            <v>#NAME?</v>
          </cell>
          <cell r="AA296" t="e">
            <v>#NAME?</v>
          </cell>
          <cell r="AB296" t="e">
            <v>#NAME?</v>
          </cell>
          <cell r="AC296" t="e">
            <v>#NAME?</v>
          </cell>
          <cell r="AD296" t="e">
            <v>#NAME?</v>
          </cell>
          <cell r="AE296" t="e">
            <v>#NAME?</v>
          </cell>
          <cell r="AF296">
            <v>171.56</v>
          </cell>
          <cell r="AG296">
            <v>36.64</v>
          </cell>
          <cell r="AH296">
            <v>7.56</v>
          </cell>
          <cell r="AI296">
            <v>215.76</v>
          </cell>
          <cell r="AJ296" t="e">
            <v>#NAME?</v>
          </cell>
          <cell r="AK296" t="e">
            <v>#NAME?</v>
          </cell>
          <cell r="AL296" t="e">
            <v>#NAME?</v>
          </cell>
          <cell r="AM296" t="e">
            <v>#NAME?</v>
          </cell>
          <cell r="AN296" t="e">
            <v>#NAME?</v>
          </cell>
          <cell r="AO296" t="e">
            <v>#NAME?</v>
          </cell>
          <cell r="AP296" t="e">
            <v>#NAME?</v>
          </cell>
          <cell r="AQ296">
            <v>0</v>
          </cell>
          <cell r="AR296">
            <v>0</v>
          </cell>
          <cell r="AS296">
            <v>0</v>
          </cell>
          <cell r="AT296">
            <v>0</v>
          </cell>
        </row>
        <row r="297">
          <cell r="A297" t="str">
            <v>Lilo of 220kv DC Ara-Pusauli at Dumraon TL Line-2</v>
          </cell>
          <cell r="B297">
            <v>8</v>
          </cell>
          <cell r="C297" t="str">
            <v>6/0</v>
          </cell>
          <cell r="D297" t="str">
            <v>DD+0</v>
          </cell>
          <cell r="E297" t="str">
            <v>WET</v>
          </cell>
          <cell r="F297" t="str">
            <v>Iftekhar</v>
          </cell>
          <cell r="G297">
            <v>43555</v>
          </cell>
          <cell r="H297">
            <v>43583</v>
          </cell>
          <cell r="I297">
            <v>0</v>
          </cell>
          <cell r="J297">
            <v>43560</v>
          </cell>
          <cell r="K297">
            <v>0</v>
          </cell>
          <cell r="L297">
            <v>0</v>
          </cell>
          <cell r="M297">
            <v>0</v>
          </cell>
          <cell r="N297">
            <v>0</v>
          </cell>
          <cell r="O297">
            <v>0</v>
          </cell>
          <cell r="P297">
            <v>0</v>
          </cell>
          <cell r="Q297">
            <v>0</v>
          </cell>
          <cell r="R297" t="e">
            <v>#NAME?</v>
          </cell>
          <cell r="S297" t="e">
            <v>#NAME?</v>
          </cell>
          <cell r="T297">
            <v>0</v>
          </cell>
          <cell r="U297">
            <v>0</v>
          </cell>
          <cell r="V297" t="e">
            <v>#NAME?</v>
          </cell>
          <cell r="W297" t="e">
            <v>#NAME?</v>
          </cell>
          <cell r="X297" t="e">
            <v>#NAME?</v>
          </cell>
          <cell r="Y297" t="e">
            <v>#NAME?</v>
          </cell>
          <cell r="Z297" t="e">
            <v>#NAME?</v>
          </cell>
          <cell r="AA297" t="e">
            <v>#NAME?</v>
          </cell>
          <cell r="AB297" t="e">
            <v>#NAME?</v>
          </cell>
          <cell r="AC297" t="e">
            <v>#NAME?</v>
          </cell>
          <cell r="AD297" t="e">
            <v>#NAME?</v>
          </cell>
          <cell r="AE297" t="e">
            <v>#NAME?</v>
          </cell>
          <cell r="AF297">
            <v>396.56</v>
          </cell>
          <cell r="AG297">
            <v>0</v>
          </cell>
          <cell r="AH297">
            <v>8.26</v>
          </cell>
          <cell r="AI297">
            <v>404.82</v>
          </cell>
          <cell r="AJ297" t="e">
            <v>#NAME?</v>
          </cell>
          <cell r="AK297" t="e">
            <v>#NAME?</v>
          </cell>
          <cell r="AL297" t="e">
            <v>#NAME?</v>
          </cell>
          <cell r="AM297" t="e">
            <v>#NAME?</v>
          </cell>
          <cell r="AN297" t="e">
            <v>#NAME?</v>
          </cell>
          <cell r="AO297" t="e">
            <v>#NAME?</v>
          </cell>
          <cell r="AP297" t="e">
            <v>#NAME?</v>
          </cell>
          <cell r="AQ297">
            <v>0</v>
          </cell>
          <cell r="AR297">
            <v>0</v>
          </cell>
          <cell r="AS297">
            <v>0</v>
          </cell>
          <cell r="AT297">
            <v>0</v>
          </cell>
        </row>
        <row r="298">
          <cell r="A298" t="str">
            <v>Lilo of 220kv DC Ara-Pusauli at Dumraon TL Line-2</v>
          </cell>
          <cell r="B298">
            <v>9</v>
          </cell>
          <cell r="C298" t="str">
            <v>6/5</v>
          </cell>
          <cell r="D298" t="str">
            <v>DA+3</v>
          </cell>
          <cell r="E298" t="str">
            <v>WET</v>
          </cell>
          <cell r="F298" t="str">
            <v>Upendra Singh</v>
          </cell>
          <cell r="G298">
            <v>43555</v>
          </cell>
          <cell r="H298">
            <v>43583</v>
          </cell>
          <cell r="I298">
            <v>0</v>
          </cell>
          <cell r="J298">
            <v>43560</v>
          </cell>
          <cell r="K298">
            <v>0</v>
          </cell>
          <cell r="L298">
            <v>0</v>
          </cell>
          <cell r="M298">
            <v>0</v>
          </cell>
          <cell r="N298">
            <v>0</v>
          </cell>
          <cell r="O298">
            <v>0</v>
          </cell>
          <cell r="P298">
            <v>0</v>
          </cell>
          <cell r="Q298">
            <v>0</v>
          </cell>
          <cell r="R298" t="e">
            <v>#NAME?</v>
          </cell>
          <cell r="S298" t="e">
            <v>#NAME?</v>
          </cell>
          <cell r="T298">
            <v>0</v>
          </cell>
          <cell r="U298">
            <v>0</v>
          </cell>
          <cell r="V298" t="e">
            <v>#NAME?</v>
          </cell>
          <cell r="W298" t="e">
            <v>#NAME?</v>
          </cell>
          <cell r="X298" t="e">
            <v>#NAME?</v>
          </cell>
          <cell r="Y298" t="e">
            <v>#NAME?</v>
          </cell>
          <cell r="Z298" t="e">
            <v>#NAME?</v>
          </cell>
          <cell r="AA298" t="e">
            <v>#NAME?</v>
          </cell>
          <cell r="AB298" t="e">
            <v>#NAME?</v>
          </cell>
          <cell r="AC298" t="e">
            <v>#NAME?</v>
          </cell>
          <cell r="AD298" t="e">
            <v>#NAME?</v>
          </cell>
          <cell r="AE298" t="e">
            <v>#NAME?</v>
          </cell>
          <cell r="AF298">
            <v>171.56</v>
          </cell>
          <cell r="AG298">
            <v>36.64</v>
          </cell>
          <cell r="AH298">
            <v>7.56</v>
          </cell>
          <cell r="AI298">
            <v>215.76</v>
          </cell>
          <cell r="AJ298" t="e">
            <v>#NAME?</v>
          </cell>
          <cell r="AK298" t="e">
            <v>#NAME?</v>
          </cell>
          <cell r="AL298" t="e">
            <v>#NAME?</v>
          </cell>
          <cell r="AM298" t="e">
            <v>#NAME?</v>
          </cell>
          <cell r="AN298" t="e">
            <v>#NAME?</v>
          </cell>
          <cell r="AO298" t="e">
            <v>#NAME?</v>
          </cell>
          <cell r="AP298" t="e">
            <v>#NAME?</v>
          </cell>
          <cell r="AQ298">
            <v>0</v>
          </cell>
          <cell r="AR298">
            <v>0</v>
          </cell>
          <cell r="AS298">
            <v>0</v>
          </cell>
          <cell r="AT298">
            <v>0</v>
          </cell>
        </row>
        <row r="299">
          <cell r="A299" t="str">
            <v>Lilo of 220kv DC Ara-Pusauli at Dumraon TL Line-2</v>
          </cell>
          <cell r="B299">
            <v>10</v>
          </cell>
          <cell r="C299" t="str">
            <v>6/9</v>
          </cell>
          <cell r="D299" t="str">
            <v>DA+3</v>
          </cell>
          <cell r="E299" t="str">
            <v>WET</v>
          </cell>
          <cell r="F299" t="str">
            <v>Lallan Kumar</v>
          </cell>
          <cell r="G299">
            <v>43558</v>
          </cell>
          <cell r="H299">
            <v>43586</v>
          </cell>
          <cell r="I299">
            <v>0</v>
          </cell>
          <cell r="J299">
            <v>43609</v>
          </cell>
          <cell r="K299">
            <v>0</v>
          </cell>
          <cell r="L299">
            <v>0</v>
          </cell>
          <cell r="M299">
            <v>0</v>
          </cell>
          <cell r="N299">
            <v>0</v>
          </cell>
          <cell r="O299">
            <v>0</v>
          </cell>
          <cell r="P299">
            <v>0</v>
          </cell>
          <cell r="Q299">
            <v>0</v>
          </cell>
          <cell r="R299" t="e">
            <v>#NAME?</v>
          </cell>
          <cell r="S299" t="e">
            <v>#NAME?</v>
          </cell>
          <cell r="T299">
            <v>0</v>
          </cell>
          <cell r="U299">
            <v>0</v>
          </cell>
          <cell r="V299" t="e">
            <v>#NAME?</v>
          </cell>
          <cell r="W299" t="e">
            <v>#NAME?</v>
          </cell>
          <cell r="X299" t="e">
            <v>#NAME?</v>
          </cell>
          <cell r="Y299" t="e">
            <v>#NAME?</v>
          </cell>
          <cell r="Z299" t="e">
            <v>#NAME?</v>
          </cell>
          <cell r="AA299" t="e">
            <v>#NAME?</v>
          </cell>
          <cell r="AB299" t="e">
            <v>#NAME?</v>
          </cell>
          <cell r="AC299" t="e">
            <v>#NAME?</v>
          </cell>
          <cell r="AD299" t="e">
            <v>#NAME?</v>
          </cell>
          <cell r="AE299" t="e">
            <v>#NAME?</v>
          </cell>
          <cell r="AF299">
            <v>171.56</v>
          </cell>
          <cell r="AG299">
            <v>36.64</v>
          </cell>
          <cell r="AH299">
            <v>7.56</v>
          </cell>
          <cell r="AI299">
            <v>215.76</v>
          </cell>
          <cell r="AJ299" t="e">
            <v>#NAME?</v>
          </cell>
          <cell r="AK299" t="e">
            <v>#NAME?</v>
          </cell>
          <cell r="AL299" t="e">
            <v>#NAME?</v>
          </cell>
          <cell r="AM299" t="e">
            <v>#NAME?</v>
          </cell>
          <cell r="AN299" t="e">
            <v>#NAME?</v>
          </cell>
          <cell r="AO299" t="e">
            <v>#NAME?</v>
          </cell>
          <cell r="AP299" t="e">
            <v>#NAME?</v>
          </cell>
          <cell r="AQ299">
            <v>0</v>
          </cell>
          <cell r="AR299">
            <v>0</v>
          </cell>
          <cell r="AS299">
            <v>0</v>
          </cell>
          <cell r="AT299">
            <v>0</v>
          </cell>
        </row>
        <row r="300">
          <cell r="A300" t="str">
            <v>Lilo of 220kv DC Ara-Pusauli at Dumraon TL Line-2</v>
          </cell>
          <cell r="B300">
            <v>11</v>
          </cell>
          <cell r="C300" t="str">
            <v>8/2</v>
          </cell>
          <cell r="D300" t="str">
            <v>DA+0</v>
          </cell>
          <cell r="E300" t="str">
            <v>WET</v>
          </cell>
          <cell r="F300" t="str">
            <v>M S Builder</v>
          </cell>
          <cell r="G300">
            <v>43560</v>
          </cell>
          <cell r="H300">
            <v>43588</v>
          </cell>
          <cell r="I300">
            <v>0</v>
          </cell>
          <cell r="J300">
            <v>43574</v>
          </cell>
          <cell r="K300">
            <v>0</v>
          </cell>
          <cell r="L300">
            <v>0</v>
          </cell>
          <cell r="M300">
            <v>0</v>
          </cell>
          <cell r="N300">
            <v>0</v>
          </cell>
          <cell r="O300">
            <v>0</v>
          </cell>
          <cell r="P300">
            <v>0</v>
          </cell>
          <cell r="Q300">
            <v>0</v>
          </cell>
          <cell r="R300" t="e">
            <v>#NAME?</v>
          </cell>
          <cell r="S300" t="e">
            <v>#NAME?</v>
          </cell>
          <cell r="T300">
            <v>0</v>
          </cell>
          <cell r="U300">
            <v>0</v>
          </cell>
          <cell r="V300" t="e">
            <v>#NAME?</v>
          </cell>
          <cell r="W300" t="e">
            <v>#NAME?</v>
          </cell>
          <cell r="X300" t="e">
            <v>#NAME?</v>
          </cell>
          <cell r="Y300" t="e">
            <v>#NAME?</v>
          </cell>
          <cell r="Z300" t="e">
            <v>#NAME?</v>
          </cell>
          <cell r="AA300" t="e">
            <v>#NAME?</v>
          </cell>
          <cell r="AB300" t="e">
            <v>#NAME?</v>
          </cell>
          <cell r="AC300" t="e">
            <v>#NAME?</v>
          </cell>
          <cell r="AD300" t="e">
            <v>#NAME?</v>
          </cell>
          <cell r="AE300" t="e">
            <v>#NAME?</v>
          </cell>
          <cell r="AF300">
            <v>171.56</v>
          </cell>
          <cell r="AG300">
            <v>36.64</v>
          </cell>
          <cell r="AH300">
            <v>7.56</v>
          </cell>
          <cell r="AI300">
            <v>215.76</v>
          </cell>
          <cell r="AJ300" t="e">
            <v>#NAME?</v>
          </cell>
          <cell r="AK300" t="e">
            <v>#NAME?</v>
          </cell>
          <cell r="AL300" t="e">
            <v>#NAME?</v>
          </cell>
          <cell r="AM300" t="e">
            <v>#NAME?</v>
          </cell>
          <cell r="AN300" t="e">
            <v>#NAME?</v>
          </cell>
          <cell r="AO300" t="e">
            <v>#NAME?</v>
          </cell>
          <cell r="AP300" t="e">
            <v>#NAME?</v>
          </cell>
          <cell r="AQ300">
            <v>0</v>
          </cell>
          <cell r="AR300">
            <v>0</v>
          </cell>
          <cell r="AS300">
            <v>0</v>
          </cell>
          <cell r="AT300">
            <v>0</v>
          </cell>
        </row>
        <row r="301">
          <cell r="A301" t="str">
            <v>Lilo of 220kv DC Ara-Pusauli at Dumraon TL Line-2</v>
          </cell>
          <cell r="B301">
            <v>12</v>
          </cell>
          <cell r="C301" t="str">
            <v>2/0</v>
          </cell>
          <cell r="D301" t="str">
            <v>DC+0</v>
          </cell>
          <cell r="E301" t="str">
            <v>WET</v>
          </cell>
          <cell r="F301" t="str">
            <v>Iftekhar</v>
          </cell>
          <cell r="G301">
            <v>43562</v>
          </cell>
          <cell r="H301">
            <v>43590</v>
          </cell>
          <cell r="I301">
            <v>0</v>
          </cell>
          <cell r="J301">
            <v>43565</v>
          </cell>
          <cell r="K301">
            <v>0</v>
          </cell>
          <cell r="L301">
            <v>0</v>
          </cell>
          <cell r="M301">
            <v>0</v>
          </cell>
          <cell r="N301">
            <v>0</v>
          </cell>
          <cell r="O301">
            <v>0</v>
          </cell>
          <cell r="P301">
            <v>0</v>
          </cell>
          <cell r="Q301">
            <v>0</v>
          </cell>
          <cell r="R301" t="e">
            <v>#NAME?</v>
          </cell>
          <cell r="S301" t="e">
            <v>#NAME?</v>
          </cell>
          <cell r="T301">
            <v>0</v>
          </cell>
          <cell r="U301">
            <v>0</v>
          </cell>
          <cell r="V301" t="e">
            <v>#NAME?</v>
          </cell>
          <cell r="W301" t="e">
            <v>#NAME?</v>
          </cell>
          <cell r="X301" t="e">
            <v>#NAME?</v>
          </cell>
          <cell r="Y301" t="e">
            <v>#NAME?</v>
          </cell>
          <cell r="Z301" t="e">
            <v>#NAME?</v>
          </cell>
          <cell r="AA301" t="e">
            <v>#NAME?</v>
          </cell>
          <cell r="AB301" t="e">
            <v>#NAME?</v>
          </cell>
          <cell r="AC301" t="e">
            <v>#NAME?</v>
          </cell>
          <cell r="AD301" t="e">
            <v>#NAME?</v>
          </cell>
          <cell r="AE301" t="e">
            <v>#NAME?</v>
          </cell>
          <cell r="AF301">
            <v>259.52</v>
          </cell>
          <cell r="AG301">
            <v>54.08</v>
          </cell>
          <cell r="AH301">
            <v>8.26</v>
          </cell>
          <cell r="AI301">
            <v>321.85999999999996</v>
          </cell>
          <cell r="AJ301" t="e">
            <v>#NAME?</v>
          </cell>
          <cell r="AK301" t="e">
            <v>#NAME?</v>
          </cell>
          <cell r="AL301" t="e">
            <v>#NAME?</v>
          </cell>
          <cell r="AM301" t="e">
            <v>#NAME?</v>
          </cell>
          <cell r="AN301" t="e">
            <v>#NAME?</v>
          </cell>
          <cell r="AO301" t="e">
            <v>#NAME?</v>
          </cell>
          <cell r="AP301" t="e">
            <v>#NAME?</v>
          </cell>
          <cell r="AQ301">
            <v>0</v>
          </cell>
          <cell r="AR301">
            <v>0</v>
          </cell>
          <cell r="AS301">
            <v>0</v>
          </cell>
          <cell r="AT301">
            <v>0</v>
          </cell>
        </row>
        <row r="302">
          <cell r="A302" t="str">
            <v>Lilo of 220kv DC Ara-Pusauli at Dumraon TL Line-2</v>
          </cell>
          <cell r="B302">
            <v>13</v>
          </cell>
          <cell r="C302" t="str">
            <v>8/13</v>
          </cell>
          <cell r="D302" t="str">
            <v>DA+0</v>
          </cell>
          <cell r="E302" t="str">
            <v>WET</v>
          </cell>
          <cell r="F302" t="str">
            <v>Akhilesh Kumar</v>
          </cell>
          <cell r="G302">
            <v>43562</v>
          </cell>
          <cell r="H302">
            <v>43590</v>
          </cell>
          <cell r="I302">
            <v>0</v>
          </cell>
          <cell r="J302" t="str">
            <v>`</v>
          </cell>
          <cell r="K302">
            <v>0</v>
          </cell>
          <cell r="L302">
            <v>0</v>
          </cell>
          <cell r="M302">
            <v>0</v>
          </cell>
          <cell r="N302">
            <v>0</v>
          </cell>
          <cell r="O302">
            <v>0</v>
          </cell>
          <cell r="P302">
            <v>0</v>
          </cell>
          <cell r="Q302">
            <v>0</v>
          </cell>
          <cell r="R302" t="e">
            <v>#NAME?</v>
          </cell>
          <cell r="S302" t="e">
            <v>#NAME?</v>
          </cell>
          <cell r="T302">
            <v>0</v>
          </cell>
          <cell r="U302">
            <v>0</v>
          </cell>
          <cell r="V302" t="e">
            <v>#NAME?</v>
          </cell>
          <cell r="W302" t="e">
            <v>#NAME?</v>
          </cell>
          <cell r="X302" t="e">
            <v>#NAME?</v>
          </cell>
          <cell r="Y302" t="e">
            <v>#NAME?</v>
          </cell>
          <cell r="Z302" t="e">
            <v>#NAME?</v>
          </cell>
          <cell r="AA302" t="e">
            <v>#NAME?</v>
          </cell>
          <cell r="AB302" t="e">
            <v>#NAME?</v>
          </cell>
          <cell r="AC302" t="e">
            <v>#NAME?</v>
          </cell>
          <cell r="AD302" t="e">
            <v>#NAME?</v>
          </cell>
          <cell r="AE302" t="e">
            <v>#NAME?</v>
          </cell>
          <cell r="AF302">
            <v>171.56</v>
          </cell>
          <cell r="AG302">
            <v>36.64</v>
          </cell>
          <cell r="AH302">
            <v>7.56</v>
          </cell>
          <cell r="AI302">
            <v>215.76</v>
          </cell>
          <cell r="AJ302" t="e">
            <v>#NAME?</v>
          </cell>
          <cell r="AK302" t="e">
            <v>#NAME?</v>
          </cell>
          <cell r="AL302" t="e">
            <v>#NAME?</v>
          </cell>
          <cell r="AM302" t="e">
            <v>#NAME?</v>
          </cell>
          <cell r="AN302" t="e">
            <v>#NAME?</v>
          </cell>
          <cell r="AO302" t="e">
            <v>#NAME?</v>
          </cell>
          <cell r="AP302" t="e">
            <v>#NAME?</v>
          </cell>
          <cell r="AQ302">
            <v>0</v>
          </cell>
          <cell r="AR302">
            <v>0</v>
          </cell>
          <cell r="AS302">
            <v>0</v>
          </cell>
          <cell r="AT302">
            <v>0</v>
          </cell>
        </row>
        <row r="303">
          <cell r="A303" t="str">
            <v>132KV DC Dumraon-Buxar TL Line</v>
          </cell>
          <cell r="B303">
            <v>35</v>
          </cell>
          <cell r="C303" t="str">
            <v>27/3</v>
          </cell>
          <cell r="D303" t="str">
            <v>DP+0</v>
          </cell>
          <cell r="E303" t="str">
            <v>WET</v>
          </cell>
          <cell r="F303" t="str">
            <v>Meera Engineering</v>
          </cell>
          <cell r="G303">
            <v>43463</v>
          </cell>
          <cell r="H303">
            <v>43491</v>
          </cell>
          <cell r="I303" t="str">
            <v>yes</v>
          </cell>
          <cell r="J303" t="str">
            <v>YES</v>
          </cell>
          <cell r="K303" t="str">
            <v>YES</v>
          </cell>
          <cell r="L303">
            <v>5</v>
          </cell>
          <cell r="M303">
            <v>35</v>
          </cell>
          <cell r="N303">
            <v>0</v>
          </cell>
          <cell r="O303">
            <v>0</v>
          </cell>
          <cell r="P303">
            <v>0</v>
          </cell>
          <cell r="Q303">
            <v>0</v>
          </cell>
          <cell r="R303" t="e">
            <v>#NAME?</v>
          </cell>
          <cell r="S303" t="e">
            <v>#NAME?</v>
          </cell>
          <cell r="T303">
            <v>0</v>
          </cell>
          <cell r="U303">
            <v>0</v>
          </cell>
          <cell r="V303" t="e">
            <v>#NAME?</v>
          </cell>
          <cell r="W303" t="e">
            <v>#NAME?</v>
          </cell>
          <cell r="X303" t="e">
            <v>#NAME?</v>
          </cell>
          <cell r="Y303" t="e">
            <v>#NAME?</v>
          </cell>
          <cell r="Z303" t="e">
            <v>#NAME?</v>
          </cell>
          <cell r="AA303" t="e">
            <v>#NAME?</v>
          </cell>
          <cell r="AB303" t="e">
            <v>#NAME?</v>
          </cell>
          <cell r="AC303" t="e">
            <v>#NAME?</v>
          </cell>
          <cell r="AD303" t="e">
            <v>#NAME?</v>
          </cell>
          <cell r="AE303" t="e">
            <v>#NAME?</v>
          </cell>
          <cell r="AF303">
            <v>122.56</v>
          </cell>
          <cell r="AG303">
            <v>17.68</v>
          </cell>
          <cell r="AH303">
            <v>6.51</v>
          </cell>
          <cell r="AI303">
            <v>146.75</v>
          </cell>
          <cell r="AJ303" t="e">
            <v>#NAME?</v>
          </cell>
          <cell r="AK303" t="e">
            <v>#NAME?</v>
          </cell>
          <cell r="AL303" t="e">
            <v>#NAME?</v>
          </cell>
          <cell r="AM303" t="e">
            <v>#NAME?</v>
          </cell>
          <cell r="AN303" t="e">
            <v>#NAME?</v>
          </cell>
          <cell r="AO303" t="e">
            <v>#NAME?</v>
          </cell>
          <cell r="AP303" t="e">
            <v>#NAME?</v>
          </cell>
          <cell r="AQ303">
            <v>0</v>
          </cell>
          <cell r="AR303">
            <v>0</v>
          </cell>
          <cell r="AS303">
            <v>0</v>
          </cell>
          <cell r="AT303">
            <v>0</v>
          </cell>
        </row>
        <row r="304">
          <cell r="A304" t="str">
            <v>Lilo of 220kv DC Ara-Pusauli at Dumraon TL Line-2</v>
          </cell>
          <cell r="B304">
            <v>14</v>
          </cell>
          <cell r="C304" t="str">
            <v>6/6</v>
          </cell>
          <cell r="D304" t="str">
            <v>DA+0</v>
          </cell>
          <cell r="E304" t="str">
            <v>WET</v>
          </cell>
          <cell r="F304" t="str">
            <v>Ayush</v>
          </cell>
          <cell r="G304">
            <v>43563</v>
          </cell>
          <cell r="H304">
            <v>43591</v>
          </cell>
          <cell r="I304">
            <v>0</v>
          </cell>
          <cell r="J304">
            <v>43565</v>
          </cell>
          <cell r="K304">
            <v>0</v>
          </cell>
          <cell r="L304">
            <v>0</v>
          </cell>
          <cell r="M304">
            <v>0</v>
          </cell>
          <cell r="N304">
            <v>0</v>
          </cell>
          <cell r="O304">
            <v>0</v>
          </cell>
          <cell r="P304">
            <v>0</v>
          </cell>
          <cell r="Q304">
            <v>0</v>
          </cell>
          <cell r="R304" t="e">
            <v>#NAME?</v>
          </cell>
          <cell r="S304" t="e">
            <v>#NAME?</v>
          </cell>
          <cell r="T304">
            <v>0</v>
          </cell>
          <cell r="U304">
            <v>0</v>
          </cell>
          <cell r="V304" t="e">
            <v>#NAME?</v>
          </cell>
          <cell r="W304" t="e">
            <v>#NAME?</v>
          </cell>
          <cell r="X304" t="e">
            <v>#NAME?</v>
          </cell>
          <cell r="Y304" t="e">
            <v>#NAME?</v>
          </cell>
          <cell r="Z304" t="e">
            <v>#NAME?</v>
          </cell>
          <cell r="AA304" t="e">
            <v>#NAME?</v>
          </cell>
          <cell r="AB304" t="e">
            <v>#NAME?</v>
          </cell>
          <cell r="AC304" t="e">
            <v>#NAME?</v>
          </cell>
          <cell r="AD304" t="e">
            <v>#NAME?</v>
          </cell>
          <cell r="AE304" t="e">
            <v>#NAME?</v>
          </cell>
          <cell r="AF304">
            <v>171.56</v>
          </cell>
          <cell r="AG304">
            <v>36.64</v>
          </cell>
          <cell r="AH304">
            <v>7.56</v>
          </cell>
          <cell r="AI304">
            <v>215.76</v>
          </cell>
          <cell r="AJ304" t="e">
            <v>#NAME?</v>
          </cell>
          <cell r="AK304" t="e">
            <v>#NAME?</v>
          </cell>
          <cell r="AL304" t="e">
            <v>#NAME?</v>
          </cell>
          <cell r="AM304" t="e">
            <v>#NAME?</v>
          </cell>
          <cell r="AN304" t="e">
            <v>#NAME?</v>
          </cell>
          <cell r="AO304" t="e">
            <v>#NAME?</v>
          </cell>
          <cell r="AP304" t="e">
            <v>#NAME?</v>
          </cell>
          <cell r="AQ304">
            <v>0</v>
          </cell>
          <cell r="AR304">
            <v>0</v>
          </cell>
          <cell r="AS304">
            <v>0</v>
          </cell>
          <cell r="AT304">
            <v>0</v>
          </cell>
        </row>
        <row r="305">
          <cell r="A305" t="str">
            <v>132KV DC Gaya-Jehanabad TL Line</v>
          </cell>
          <cell r="B305">
            <v>59</v>
          </cell>
          <cell r="C305" t="str">
            <v>18/1</v>
          </cell>
          <cell r="D305" t="str">
            <v>DA+6</v>
          </cell>
          <cell r="E305" t="str">
            <v>WET</v>
          </cell>
          <cell r="F305" t="str">
            <v>Sunil Kumar</v>
          </cell>
          <cell r="G305">
            <v>43461</v>
          </cell>
          <cell r="H305">
            <v>43489</v>
          </cell>
          <cell r="I305" t="str">
            <v>21/02</v>
          </cell>
          <cell r="J305" t="str">
            <v>YES</v>
          </cell>
          <cell r="K305" t="str">
            <v>YES</v>
          </cell>
          <cell r="L305">
            <v>2</v>
          </cell>
          <cell r="M305">
            <v>59</v>
          </cell>
          <cell r="N305">
            <v>0</v>
          </cell>
          <cell r="O305">
            <v>0</v>
          </cell>
          <cell r="P305">
            <v>0</v>
          </cell>
          <cell r="Q305">
            <v>0</v>
          </cell>
          <cell r="R305" t="e">
            <v>#NAME?</v>
          </cell>
          <cell r="S305" t="e">
            <v>#NAME?</v>
          </cell>
          <cell r="T305">
            <v>0</v>
          </cell>
          <cell r="U305">
            <v>0</v>
          </cell>
          <cell r="V305" t="e">
            <v>#NAME?</v>
          </cell>
          <cell r="W305" t="e">
            <v>#NAME?</v>
          </cell>
          <cell r="X305" t="e">
            <v>#NAME?</v>
          </cell>
          <cell r="Y305" t="e">
            <v>#NAME?</v>
          </cell>
          <cell r="Z305" t="e">
            <v>#NAME?</v>
          </cell>
          <cell r="AA305" t="e">
            <v>#NAME?</v>
          </cell>
          <cell r="AB305" t="e">
            <v>#NAME?</v>
          </cell>
          <cell r="AC305" t="e">
            <v>#NAME?</v>
          </cell>
          <cell r="AD305" t="e">
            <v>#NAME?</v>
          </cell>
          <cell r="AE305" t="e">
            <v>#NAME?</v>
          </cell>
          <cell r="AF305">
            <v>171.56</v>
          </cell>
          <cell r="AG305">
            <v>36.64</v>
          </cell>
          <cell r="AH305">
            <v>7.56</v>
          </cell>
          <cell r="AI305">
            <v>215.76</v>
          </cell>
          <cell r="AJ305" t="e">
            <v>#NAME?</v>
          </cell>
          <cell r="AK305" t="e">
            <v>#NAME?</v>
          </cell>
          <cell r="AL305" t="e">
            <v>#NAME?</v>
          </cell>
          <cell r="AM305" t="e">
            <v>#NAME?</v>
          </cell>
          <cell r="AN305" t="e">
            <v>#NAME?</v>
          </cell>
          <cell r="AO305" t="e">
            <v>#NAME?</v>
          </cell>
          <cell r="AP305" t="e">
            <v>#NAME?</v>
          </cell>
          <cell r="AQ305">
            <v>0</v>
          </cell>
          <cell r="AR305">
            <v>0</v>
          </cell>
          <cell r="AS305">
            <v>0</v>
          </cell>
          <cell r="AT305">
            <v>0</v>
          </cell>
        </row>
        <row r="306">
          <cell r="A306" t="str">
            <v>132KV DC Naubatpur-Masaurhi TL Line</v>
          </cell>
          <cell r="B306">
            <v>22</v>
          </cell>
          <cell r="C306" t="str">
            <v>10/0</v>
          </cell>
          <cell r="D306" t="str">
            <v>DD+3</v>
          </cell>
          <cell r="E306" t="str">
            <v>WET</v>
          </cell>
          <cell r="F306" t="str">
            <v>Lalan Mehta</v>
          </cell>
          <cell r="G306">
            <v>43461</v>
          </cell>
          <cell r="H306">
            <v>43489</v>
          </cell>
          <cell r="I306">
            <v>43517</v>
          </cell>
          <cell r="J306" t="str">
            <v>YES</v>
          </cell>
          <cell r="K306" t="str">
            <v>YES</v>
          </cell>
          <cell r="L306">
            <v>6</v>
          </cell>
          <cell r="M306">
            <v>60</v>
          </cell>
          <cell r="N306">
            <v>0</v>
          </cell>
          <cell r="O306">
            <v>0</v>
          </cell>
          <cell r="P306">
            <v>0</v>
          </cell>
          <cell r="Q306">
            <v>0</v>
          </cell>
          <cell r="R306" t="e">
            <v>#NAME?</v>
          </cell>
          <cell r="S306" t="e">
            <v>#NAME?</v>
          </cell>
          <cell r="T306">
            <v>0</v>
          </cell>
          <cell r="U306">
            <v>0</v>
          </cell>
          <cell r="V306" t="e">
            <v>#NAME?</v>
          </cell>
          <cell r="W306" t="e">
            <v>#NAME?</v>
          </cell>
          <cell r="X306" t="e">
            <v>#NAME?</v>
          </cell>
          <cell r="Y306" t="e">
            <v>#NAME?</v>
          </cell>
          <cell r="Z306" t="e">
            <v>#NAME?</v>
          </cell>
          <cell r="AA306" t="e">
            <v>#NAME?</v>
          </cell>
          <cell r="AB306" t="e">
            <v>#NAME?</v>
          </cell>
          <cell r="AC306" t="e">
            <v>#NAME?</v>
          </cell>
          <cell r="AD306" t="e">
            <v>#NAME?</v>
          </cell>
          <cell r="AE306" t="e">
            <v>#NAME?</v>
          </cell>
          <cell r="AF306">
            <v>396.56</v>
          </cell>
          <cell r="AG306">
            <v>0</v>
          </cell>
          <cell r="AH306">
            <v>8.26</v>
          </cell>
          <cell r="AI306">
            <v>404.82</v>
          </cell>
          <cell r="AJ306" t="e">
            <v>#NAME?</v>
          </cell>
          <cell r="AK306" t="e">
            <v>#NAME?</v>
          </cell>
          <cell r="AL306" t="e">
            <v>#NAME?</v>
          </cell>
          <cell r="AM306" t="e">
            <v>#NAME?</v>
          </cell>
          <cell r="AN306" t="e">
            <v>#NAME?</v>
          </cell>
          <cell r="AO306" t="e">
            <v>#NAME?</v>
          </cell>
          <cell r="AP306" t="e">
            <v>#NAME?</v>
          </cell>
          <cell r="AQ306">
            <v>0</v>
          </cell>
          <cell r="AR306">
            <v>0</v>
          </cell>
          <cell r="AS306">
            <v>0</v>
          </cell>
          <cell r="AT306">
            <v>0</v>
          </cell>
        </row>
        <row r="307">
          <cell r="A307" t="str">
            <v>Lilo of 220kv DC Ara-Pusauli at Dumraon TL Line-2</v>
          </cell>
          <cell r="B307">
            <v>15</v>
          </cell>
          <cell r="C307" t="str">
            <v>6/8</v>
          </cell>
          <cell r="D307" t="str">
            <v>DA+0</v>
          </cell>
          <cell r="E307" t="str">
            <v>WET</v>
          </cell>
          <cell r="F307" t="str">
            <v>Lallan Kumar</v>
          </cell>
          <cell r="G307">
            <v>43563</v>
          </cell>
          <cell r="H307">
            <v>43591</v>
          </cell>
          <cell r="I307">
            <v>0</v>
          </cell>
          <cell r="J307">
            <v>43609</v>
          </cell>
          <cell r="K307">
            <v>0</v>
          </cell>
          <cell r="L307">
            <v>0</v>
          </cell>
          <cell r="M307">
            <v>0</v>
          </cell>
          <cell r="N307">
            <v>0</v>
          </cell>
          <cell r="O307">
            <v>0</v>
          </cell>
          <cell r="P307">
            <v>0</v>
          </cell>
          <cell r="Q307">
            <v>0</v>
          </cell>
          <cell r="R307" t="e">
            <v>#NAME?</v>
          </cell>
          <cell r="S307" t="e">
            <v>#NAME?</v>
          </cell>
          <cell r="T307">
            <v>0</v>
          </cell>
          <cell r="U307">
            <v>0</v>
          </cell>
          <cell r="V307" t="e">
            <v>#NAME?</v>
          </cell>
          <cell r="W307" t="e">
            <v>#NAME?</v>
          </cell>
          <cell r="X307" t="e">
            <v>#NAME?</v>
          </cell>
          <cell r="Y307" t="e">
            <v>#NAME?</v>
          </cell>
          <cell r="Z307" t="e">
            <v>#NAME?</v>
          </cell>
          <cell r="AA307" t="e">
            <v>#NAME?</v>
          </cell>
          <cell r="AB307" t="e">
            <v>#NAME?</v>
          </cell>
          <cell r="AC307" t="e">
            <v>#NAME?</v>
          </cell>
          <cell r="AD307" t="e">
            <v>#NAME?</v>
          </cell>
          <cell r="AE307" t="e">
            <v>#NAME?</v>
          </cell>
          <cell r="AF307">
            <v>171.56</v>
          </cell>
          <cell r="AG307">
            <v>36.64</v>
          </cell>
          <cell r="AH307">
            <v>7.56</v>
          </cell>
          <cell r="AI307">
            <v>215.76</v>
          </cell>
          <cell r="AJ307" t="e">
            <v>#NAME?</v>
          </cell>
          <cell r="AK307" t="e">
            <v>#NAME?</v>
          </cell>
          <cell r="AL307" t="e">
            <v>#NAME?</v>
          </cell>
          <cell r="AM307" t="e">
            <v>#NAME?</v>
          </cell>
          <cell r="AN307" t="e">
            <v>#NAME?</v>
          </cell>
          <cell r="AO307" t="e">
            <v>#NAME?</v>
          </cell>
          <cell r="AP307" t="e">
            <v>#NAME?</v>
          </cell>
          <cell r="AQ307">
            <v>0</v>
          </cell>
          <cell r="AR307">
            <v>0</v>
          </cell>
          <cell r="AS307">
            <v>0</v>
          </cell>
          <cell r="AT307">
            <v>0</v>
          </cell>
        </row>
        <row r="308">
          <cell r="A308" t="str">
            <v>Lilo of 220kv DC Ara-Pusauli at Dumraon TL Line-2</v>
          </cell>
          <cell r="B308">
            <v>16</v>
          </cell>
          <cell r="C308" t="str">
            <v>8/3</v>
          </cell>
          <cell r="D308" t="str">
            <v>DA+3</v>
          </cell>
          <cell r="E308" t="str">
            <v>WET</v>
          </cell>
          <cell r="F308" t="str">
            <v>M S Builder</v>
          </cell>
          <cell r="G308">
            <v>43563</v>
          </cell>
          <cell r="H308">
            <v>43591</v>
          </cell>
          <cell r="I308">
            <v>0</v>
          </cell>
          <cell r="J308">
            <v>43574</v>
          </cell>
          <cell r="K308">
            <v>0</v>
          </cell>
          <cell r="L308">
            <v>0</v>
          </cell>
          <cell r="M308">
            <v>0</v>
          </cell>
          <cell r="N308">
            <v>0</v>
          </cell>
          <cell r="O308">
            <v>0</v>
          </cell>
          <cell r="P308">
            <v>0</v>
          </cell>
          <cell r="Q308">
            <v>0</v>
          </cell>
          <cell r="R308" t="e">
            <v>#NAME?</v>
          </cell>
          <cell r="S308" t="e">
            <v>#NAME?</v>
          </cell>
          <cell r="T308">
            <v>0</v>
          </cell>
          <cell r="U308">
            <v>0</v>
          </cell>
          <cell r="V308" t="e">
            <v>#NAME?</v>
          </cell>
          <cell r="W308" t="e">
            <v>#NAME?</v>
          </cell>
          <cell r="X308" t="e">
            <v>#NAME?</v>
          </cell>
          <cell r="Y308" t="e">
            <v>#NAME?</v>
          </cell>
          <cell r="Z308" t="e">
            <v>#NAME?</v>
          </cell>
          <cell r="AA308" t="e">
            <v>#NAME?</v>
          </cell>
          <cell r="AB308" t="e">
            <v>#NAME?</v>
          </cell>
          <cell r="AC308" t="e">
            <v>#NAME?</v>
          </cell>
          <cell r="AD308" t="e">
            <v>#NAME?</v>
          </cell>
          <cell r="AE308" t="e">
            <v>#NAME?</v>
          </cell>
          <cell r="AF308">
            <v>171.56</v>
          </cell>
          <cell r="AG308">
            <v>36.64</v>
          </cell>
          <cell r="AH308">
            <v>7.56</v>
          </cell>
          <cell r="AI308">
            <v>215.76</v>
          </cell>
          <cell r="AJ308" t="e">
            <v>#NAME?</v>
          </cell>
          <cell r="AK308" t="e">
            <v>#NAME?</v>
          </cell>
          <cell r="AL308" t="e">
            <v>#NAME?</v>
          </cell>
          <cell r="AM308" t="e">
            <v>#NAME?</v>
          </cell>
          <cell r="AN308" t="e">
            <v>#NAME?</v>
          </cell>
          <cell r="AO308" t="e">
            <v>#NAME?</v>
          </cell>
          <cell r="AP308" t="e">
            <v>#NAME?</v>
          </cell>
          <cell r="AQ308">
            <v>0</v>
          </cell>
          <cell r="AR308">
            <v>0</v>
          </cell>
          <cell r="AS308">
            <v>0</v>
          </cell>
          <cell r="AT308">
            <v>0</v>
          </cell>
        </row>
        <row r="309">
          <cell r="A309" t="str">
            <v>Lilo of 220kv DC Ara-Pusauli at Dumraon TL Line-2</v>
          </cell>
          <cell r="B309">
            <v>17</v>
          </cell>
          <cell r="C309" t="str">
            <v>8/11</v>
          </cell>
          <cell r="D309" t="str">
            <v>DA+0</v>
          </cell>
          <cell r="E309" t="str">
            <v>WET</v>
          </cell>
          <cell r="F309" t="str">
            <v>Krishnanandan</v>
          </cell>
          <cell r="G309">
            <v>43564</v>
          </cell>
          <cell r="H309">
            <v>43592</v>
          </cell>
          <cell r="I309">
            <v>0</v>
          </cell>
          <cell r="J309">
            <v>43609</v>
          </cell>
          <cell r="K309">
            <v>0</v>
          </cell>
          <cell r="L309">
            <v>0</v>
          </cell>
          <cell r="M309">
            <v>0</v>
          </cell>
          <cell r="N309">
            <v>0</v>
          </cell>
          <cell r="O309">
            <v>0</v>
          </cell>
          <cell r="P309">
            <v>0</v>
          </cell>
          <cell r="Q309">
            <v>0</v>
          </cell>
          <cell r="R309" t="e">
            <v>#NAME?</v>
          </cell>
          <cell r="S309" t="e">
            <v>#NAME?</v>
          </cell>
          <cell r="T309">
            <v>0</v>
          </cell>
          <cell r="U309">
            <v>0</v>
          </cell>
          <cell r="V309" t="e">
            <v>#NAME?</v>
          </cell>
          <cell r="W309" t="e">
            <v>#NAME?</v>
          </cell>
          <cell r="X309" t="e">
            <v>#NAME?</v>
          </cell>
          <cell r="Y309" t="e">
            <v>#NAME?</v>
          </cell>
          <cell r="Z309" t="e">
            <v>#NAME?</v>
          </cell>
          <cell r="AA309" t="e">
            <v>#NAME?</v>
          </cell>
          <cell r="AB309" t="e">
            <v>#NAME?</v>
          </cell>
          <cell r="AC309" t="e">
            <v>#NAME?</v>
          </cell>
          <cell r="AD309" t="e">
            <v>#NAME?</v>
          </cell>
          <cell r="AE309" t="e">
            <v>#NAME?</v>
          </cell>
          <cell r="AF309">
            <v>171.56</v>
          </cell>
          <cell r="AG309">
            <v>36.64</v>
          </cell>
          <cell r="AH309">
            <v>7.56</v>
          </cell>
          <cell r="AI309">
            <v>215.76</v>
          </cell>
          <cell r="AJ309" t="e">
            <v>#NAME?</v>
          </cell>
          <cell r="AK309" t="e">
            <v>#NAME?</v>
          </cell>
          <cell r="AL309" t="e">
            <v>#NAME?</v>
          </cell>
          <cell r="AM309" t="e">
            <v>#NAME?</v>
          </cell>
          <cell r="AN309" t="e">
            <v>#NAME?</v>
          </cell>
          <cell r="AO309" t="e">
            <v>#NAME?</v>
          </cell>
          <cell r="AP309" t="e">
            <v>#NAME?</v>
          </cell>
          <cell r="AQ309">
            <v>0</v>
          </cell>
          <cell r="AR309">
            <v>0</v>
          </cell>
          <cell r="AS309">
            <v>0</v>
          </cell>
          <cell r="AT309">
            <v>0</v>
          </cell>
        </row>
        <row r="310">
          <cell r="A310" t="str">
            <v>Lilo of 220kv DC Ara-Pusauli at Dumraon TL Line-2</v>
          </cell>
          <cell r="B310">
            <v>18</v>
          </cell>
          <cell r="C310" t="str">
            <v>9/0</v>
          </cell>
          <cell r="D310" t="str">
            <v>DD+0</v>
          </cell>
          <cell r="E310" t="str">
            <v>WET</v>
          </cell>
          <cell r="F310" t="str">
            <v>Akhilesh Kumar</v>
          </cell>
          <cell r="G310">
            <v>43565</v>
          </cell>
          <cell r="H310">
            <v>43593</v>
          </cell>
          <cell r="I310">
            <v>0</v>
          </cell>
          <cell r="J310">
            <v>43574</v>
          </cell>
          <cell r="K310">
            <v>0</v>
          </cell>
          <cell r="L310">
            <v>0</v>
          </cell>
          <cell r="M310">
            <v>0</v>
          </cell>
          <cell r="N310">
            <v>0</v>
          </cell>
          <cell r="O310">
            <v>0</v>
          </cell>
          <cell r="P310">
            <v>0</v>
          </cell>
          <cell r="Q310">
            <v>0</v>
          </cell>
          <cell r="R310" t="e">
            <v>#NAME?</v>
          </cell>
          <cell r="S310" t="e">
            <v>#NAME?</v>
          </cell>
          <cell r="T310">
            <v>0</v>
          </cell>
          <cell r="U310">
            <v>0</v>
          </cell>
          <cell r="V310" t="e">
            <v>#NAME?</v>
          </cell>
          <cell r="W310" t="e">
            <v>#NAME?</v>
          </cell>
          <cell r="X310" t="e">
            <v>#NAME?</v>
          </cell>
          <cell r="Y310" t="e">
            <v>#NAME?</v>
          </cell>
          <cell r="Z310" t="e">
            <v>#NAME?</v>
          </cell>
          <cell r="AA310" t="e">
            <v>#NAME?</v>
          </cell>
          <cell r="AB310" t="e">
            <v>#NAME?</v>
          </cell>
          <cell r="AC310" t="e">
            <v>#NAME?</v>
          </cell>
          <cell r="AD310" t="e">
            <v>#NAME?</v>
          </cell>
          <cell r="AE310" t="e">
            <v>#NAME?</v>
          </cell>
          <cell r="AF310">
            <v>396.56</v>
          </cell>
          <cell r="AG310">
            <v>0</v>
          </cell>
          <cell r="AH310">
            <v>8.26</v>
          </cell>
          <cell r="AI310">
            <v>404.82</v>
          </cell>
          <cell r="AJ310" t="e">
            <v>#NAME?</v>
          </cell>
          <cell r="AK310" t="e">
            <v>#NAME?</v>
          </cell>
          <cell r="AL310" t="e">
            <v>#NAME?</v>
          </cell>
          <cell r="AM310" t="e">
            <v>#NAME?</v>
          </cell>
          <cell r="AN310" t="e">
            <v>#NAME?</v>
          </cell>
          <cell r="AO310" t="e">
            <v>#NAME?</v>
          </cell>
          <cell r="AP310" t="e">
            <v>#NAME?</v>
          </cell>
          <cell r="AQ310">
            <v>0</v>
          </cell>
          <cell r="AR310">
            <v>0</v>
          </cell>
          <cell r="AS310">
            <v>0</v>
          </cell>
          <cell r="AT310">
            <v>0</v>
          </cell>
        </row>
        <row r="311">
          <cell r="A311" t="str">
            <v>132KV DC Naubatpur-Paliganj TL Line</v>
          </cell>
          <cell r="B311">
            <v>15</v>
          </cell>
          <cell r="C311" t="str">
            <v>9/2</v>
          </cell>
          <cell r="D311" t="str">
            <v>DA+6</v>
          </cell>
          <cell r="E311" t="str">
            <v>PS</v>
          </cell>
          <cell r="F311" t="str">
            <v>Mahesh Prasad Singh</v>
          </cell>
          <cell r="G311">
            <v>43460</v>
          </cell>
          <cell r="H311">
            <v>43488</v>
          </cell>
          <cell r="I311">
            <v>43513</v>
          </cell>
          <cell r="J311" t="str">
            <v>YES</v>
          </cell>
          <cell r="K311" t="str">
            <v>YES</v>
          </cell>
          <cell r="L311">
            <v>1</v>
          </cell>
          <cell r="M311">
            <v>15</v>
          </cell>
          <cell r="N311">
            <v>0</v>
          </cell>
          <cell r="O311">
            <v>0</v>
          </cell>
          <cell r="P311">
            <v>0</v>
          </cell>
          <cell r="Q311">
            <v>0</v>
          </cell>
          <cell r="R311" t="e">
            <v>#NAME?</v>
          </cell>
          <cell r="S311" t="e">
            <v>#NAME?</v>
          </cell>
          <cell r="T311">
            <v>0</v>
          </cell>
          <cell r="U311">
            <v>0</v>
          </cell>
          <cell r="V311" t="e">
            <v>#NAME?</v>
          </cell>
          <cell r="W311" t="e">
            <v>#NAME?</v>
          </cell>
          <cell r="X311" t="e">
            <v>#NAME?</v>
          </cell>
          <cell r="Y311" t="e">
            <v>#NAME?</v>
          </cell>
          <cell r="Z311" t="e">
            <v>#NAME?</v>
          </cell>
          <cell r="AA311" t="e">
            <v>#NAME?</v>
          </cell>
          <cell r="AB311" t="e">
            <v>#NAME?</v>
          </cell>
          <cell r="AC311" t="e">
            <v>#NAME?</v>
          </cell>
          <cell r="AD311" t="e">
            <v>#NAME?</v>
          </cell>
          <cell r="AE311" t="e">
            <v>#NAME?</v>
          </cell>
          <cell r="AF311">
            <v>171.56</v>
          </cell>
          <cell r="AG311">
            <v>36.64</v>
          </cell>
          <cell r="AH311">
            <v>7.56</v>
          </cell>
          <cell r="AI311">
            <v>215.76</v>
          </cell>
          <cell r="AJ311" t="e">
            <v>#NAME?</v>
          </cell>
          <cell r="AK311" t="e">
            <v>#NAME?</v>
          </cell>
          <cell r="AL311" t="e">
            <v>#NAME?</v>
          </cell>
          <cell r="AM311" t="e">
            <v>#NAME?</v>
          </cell>
          <cell r="AN311" t="e">
            <v>#NAME?</v>
          </cell>
          <cell r="AO311" t="e">
            <v>#NAME?</v>
          </cell>
          <cell r="AP311" t="e">
            <v>#NAME?</v>
          </cell>
          <cell r="AQ311">
            <v>0</v>
          </cell>
          <cell r="AR311">
            <v>0</v>
          </cell>
          <cell r="AS311">
            <v>0</v>
          </cell>
          <cell r="AT311">
            <v>0</v>
          </cell>
        </row>
        <row r="312">
          <cell r="A312" t="str">
            <v>132KV DC Gaya-Jehanabad TL Line</v>
          </cell>
          <cell r="B312">
            <v>58</v>
          </cell>
          <cell r="C312" t="str">
            <v>20/1</v>
          </cell>
          <cell r="D312" t="str">
            <v>DA+3</v>
          </cell>
          <cell r="E312" t="str">
            <v>WET</v>
          </cell>
          <cell r="F312" t="str">
            <v>M S Builder</v>
          </cell>
          <cell r="G312">
            <v>43460</v>
          </cell>
          <cell r="H312">
            <v>43488</v>
          </cell>
          <cell r="I312" t="str">
            <v>yes</v>
          </cell>
          <cell r="J312" t="str">
            <v>YES</v>
          </cell>
          <cell r="K312" t="str">
            <v>YES</v>
          </cell>
          <cell r="L312">
            <v>3</v>
          </cell>
          <cell r="M312">
            <v>58</v>
          </cell>
          <cell r="N312">
            <v>0</v>
          </cell>
          <cell r="O312">
            <v>0</v>
          </cell>
          <cell r="P312">
            <v>0</v>
          </cell>
          <cell r="Q312">
            <v>0</v>
          </cell>
          <cell r="R312" t="e">
            <v>#NAME?</v>
          </cell>
          <cell r="S312" t="e">
            <v>#NAME?</v>
          </cell>
          <cell r="T312">
            <v>0</v>
          </cell>
          <cell r="U312">
            <v>0</v>
          </cell>
          <cell r="V312" t="e">
            <v>#NAME?</v>
          </cell>
          <cell r="W312" t="e">
            <v>#NAME?</v>
          </cell>
          <cell r="X312" t="e">
            <v>#NAME?</v>
          </cell>
          <cell r="Y312" t="e">
            <v>#NAME?</v>
          </cell>
          <cell r="Z312" t="e">
            <v>#NAME?</v>
          </cell>
          <cell r="AA312" t="e">
            <v>#NAME?</v>
          </cell>
          <cell r="AB312" t="e">
            <v>#NAME?</v>
          </cell>
          <cell r="AC312" t="e">
            <v>#NAME?</v>
          </cell>
          <cell r="AD312" t="e">
            <v>#NAME?</v>
          </cell>
          <cell r="AE312" t="e">
            <v>#NAME?</v>
          </cell>
          <cell r="AF312">
            <v>171.56</v>
          </cell>
          <cell r="AG312">
            <v>36.64</v>
          </cell>
          <cell r="AH312">
            <v>7.56</v>
          </cell>
          <cell r="AI312">
            <v>215.76</v>
          </cell>
          <cell r="AJ312" t="e">
            <v>#NAME?</v>
          </cell>
          <cell r="AK312" t="e">
            <v>#NAME?</v>
          </cell>
          <cell r="AL312" t="e">
            <v>#NAME?</v>
          </cell>
          <cell r="AM312" t="e">
            <v>#NAME?</v>
          </cell>
          <cell r="AN312" t="e">
            <v>#NAME?</v>
          </cell>
          <cell r="AO312" t="e">
            <v>#NAME?</v>
          </cell>
          <cell r="AP312" t="e">
            <v>#NAME?</v>
          </cell>
          <cell r="AQ312">
            <v>0</v>
          </cell>
          <cell r="AR312">
            <v>0</v>
          </cell>
          <cell r="AS312">
            <v>0</v>
          </cell>
          <cell r="AT312">
            <v>0</v>
          </cell>
        </row>
        <row r="313">
          <cell r="A313" t="str">
            <v>Lilo of 220kv DC Ara-Pusauli at Dumraon TL Line-2</v>
          </cell>
          <cell r="B313">
            <v>19</v>
          </cell>
          <cell r="C313" t="str">
            <v>8/5</v>
          </cell>
          <cell r="D313" t="str">
            <v>DA+0</v>
          </cell>
          <cell r="E313" t="str">
            <v>WET</v>
          </cell>
          <cell r="F313" t="str">
            <v>M S Builder</v>
          </cell>
          <cell r="G313">
            <v>43566</v>
          </cell>
          <cell r="H313">
            <v>43594</v>
          </cell>
          <cell r="I313">
            <v>0</v>
          </cell>
          <cell r="J313">
            <v>43574</v>
          </cell>
          <cell r="K313">
            <v>0</v>
          </cell>
          <cell r="L313">
            <v>0</v>
          </cell>
          <cell r="M313">
            <v>0</v>
          </cell>
          <cell r="N313">
            <v>0</v>
          </cell>
          <cell r="O313">
            <v>0</v>
          </cell>
          <cell r="P313">
            <v>0</v>
          </cell>
          <cell r="Q313">
            <v>0</v>
          </cell>
          <cell r="R313" t="e">
            <v>#NAME?</v>
          </cell>
          <cell r="S313" t="e">
            <v>#NAME?</v>
          </cell>
          <cell r="T313">
            <v>0</v>
          </cell>
          <cell r="U313">
            <v>0</v>
          </cell>
          <cell r="V313" t="e">
            <v>#NAME?</v>
          </cell>
          <cell r="W313" t="e">
            <v>#NAME?</v>
          </cell>
          <cell r="X313" t="e">
            <v>#NAME?</v>
          </cell>
          <cell r="Y313" t="e">
            <v>#NAME?</v>
          </cell>
          <cell r="Z313" t="e">
            <v>#NAME?</v>
          </cell>
          <cell r="AA313" t="e">
            <v>#NAME?</v>
          </cell>
          <cell r="AB313" t="e">
            <v>#NAME?</v>
          </cell>
          <cell r="AC313" t="e">
            <v>#NAME?</v>
          </cell>
          <cell r="AD313" t="e">
            <v>#NAME?</v>
          </cell>
          <cell r="AE313" t="e">
            <v>#NAME?</v>
          </cell>
          <cell r="AF313">
            <v>171.56</v>
          </cell>
          <cell r="AG313">
            <v>36.64</v>
          </cell>
          <cell r="AH313">
            <v>7.56</v>
          </cell>
          <cell r="AI313">
            <v>215.76</v>
          </cell>
          <cell r="AJ313" t="e">
            <v>#NAME?</v>
          </cell>
          <cell r="AK313" t="e">
            <v>#NAME?</v>
          </cell>
          <cell r="AL313" t="e">
            <v>#NAME?</v>
          </cell>
          <cell r="AM313" t="e">
            <v>#NAME?</v>
          </cell>
          <cell r="AN313" t="e">
            <v>#NAME?</v>
          </cell>
          <cell r="AO313" t="e">
            <v>#NAME?</v>
          </cell>
          <cell r="AP313" t="e">
            <v>#NAME?</v>
          </cell>
          <cell r="AQ313">
            <v>0</v>
          </cell>
          <cell r="AR313">
            <v>0</v>
          </cell>
          <cell r="AS313">
            <v>0</v>
          </cell>
          <cell r="AT313">
            <v>0</v>
          </cell>
        </row>
        <row r="314">
          <cell r="A314" t="str">
            <v>Lilo of 220kv DC Ara-Pusauli at Dumraon TL Line-2</v>
          </cell>
          <cell r="B314">
            <v>20</v>
          </cell>
          <cell r="C314" t="str">
            <v>8/7</v>
          </cell>
          <cell r="D314" t="str">
            <v>DA+0</v>
          </cell>
          <cell r="E314" t="str">
            <v>WET</v>
          </cell>
          <cell r="F314" t="str">
            <v xml:space="preserve">Bhavesh </v>
          </cell>
          <cell r="G314">
            <v>43566</v>
          </cell>
          <cell r="H314">
            <v>43594</v>
          </cell>
          <cell r="I314">
            <v>0</v>
          </cell>
          <cell r="J314">
            <v>43574</v>
          </cell>
          <cell r="K314">
            <v>0</v>
          </cell>
          <cell r="L314">
            <v>0</v>
          </cell>
          <cell r="M314">
            <v>0</v>
          </cell>
          <cell r="N314">
            <v>0</v>
          </cell>
          <cell r="O314">
            <v>0</v>
          </cell>
          <cell r="P314">
            <v>0</v>
          </cell>
          <cell r="Q314">
            <v>0</v>
          </cell>
          <cell r="R314" t="e">
            <v>#NAME?</v>
          </cell>
          <cell r="S314" t="e">
            <v>#NAME?</v>
          </cell>
          <cell r="T314">
            <v>0</v>
          </cell>
          <cell r="U314">
            <v>0</v>
          </cell>
          <cell r="V314" t="e">
            <v>#NAME?</v>
          </cell>
          <cell r="W314" t="e">
            <v>#NAME?</v>
          </cell>
          <cell r="X314" t="e">
            <v>#NAME?</v>
          </cell>
          <cell r="Y314" t="e">
            <v>#NAME?</v>
          </cell>
          <cell r="Z314" t="e">
            <v>#NAME?</v>
          </cell>
          <cell r="AA314" t="e">
            <v>#NAME?</v>
          </cell>
          <cell r="AB314" t="e">
            <v>#NAME?</v>
          </cell>
          <cell r="AC314" t="e">
            <v>#NAME?</v>
          </cell>
          <cell r="AD314" t="e">
            <v>#NAME?</v>
          </cell>
          <cell r="AE314" t="e">
            <v>#NAME?</v>
          </cell>
          <cell r="AF314">
            <v>171.56</v>
          </cell>
          <cell r="AG314">
            <v>36.64</v>
          </cell>
          <cell r="AH314">
            <v>7.56</v>
          </cell>
          <cell r="AI314">
            <v>215.76</v>
          </cell>
          <cell r="AJ314" t="e">
            <v>#NAME?</v>
          </cell>
          <cell r="AK314" t="e">
            <v>#NAME?</v>
          </cell>
          <cell r="AL314" t="e">
            <v>#NAME?</v>
          </cell>
          <cell r="AM314" t="e">
            <v>#NAME?</v>
          </cell>
          <cell r="AN314" t="e">
            <v>#NAME?</v>
          </cell>
          <cell r="AO314" t="e">
            <v>#NAME?</v>
          </cell>
          <cell r="AP314" t="e">
            <v>#NAME?</v>
          </cell>
          <cell r="AQ314">
            <v>0</v>
          </cell>
          <cell r="AR314">
            <v>0</v>
          </cell>
          <cell r="AS314">
            <v>0</v>
          </cell>
          <cell r="AT314">
            <v>0</v>
          </cell>
        </row>
        <row r="315">
          <cell r="A315" t="str">
            <v>Lilo of 220kv DC Ara-Pusauli at Dumraon TL Line-2</v>
          </cell>
          <cell r="B315">
            <v>21</v>
          </cell>
          <cell r="C315" t="str">
            <v>3/0</v>
          </cell>
          <cell r="D315" t="str">
            <v>DC+0</v>
          </cell>
          <cell r="E315" t="str">
            <v>WET</v>
          </cell>
          <cell r="F315" t="str">
            <v>Iftekhar</v>
          </cell>
          <cell r="G315">
            <v>43567</v>
          </cell>
          <cell r="H315">
            <v>43595</v>
          </cell>
          <cell r="I315">
            <v>0</v>
          </cell>
          <cell r="J315">
            <v>43573</v>
          </cell>
          <cell r="K315">
            <v>0</v>
          </cell>
          <cell r="L315">
            <v>0</v>
          </cell>
          <cell r="M315">
            <v>0</v>
          </cell>
          <cell r="N315">
            <v>0</v>
          </cell>
          <cell r="O315">
            <v>0</v>
          </cell>
          <cell r="P315">
            <v>0</v>
          </cell>
          <cell r="Q315">
            <v>0</v>
          </cell>
          <cell r="R315" t="e">
            <v>#NAME?</v>
          </cell>
          <cell r="S315" t="e">
            <v>#NAME?</v>
          </cell>
          <cell r="T315">
            <v>0</v>
          </cell>
          <cell r="U315">
            <v>0</v>
          </cell>
          <cell r="V315" t="e">
            <v>#NAME?</v>
          </cell>
          <cell r="W315" t="e">
            <v>#NAME?</v>
          </cell>
          <cell r="X315" t="e">
            <v>#NAME?</v>
          </cell>
          <cell r="Y315" t="e">
            <v>#NAME?</v>
          </cell>
          <cell r="Z315" t="e">
            <v>#NAME?</v>
          </cell>
          <cell r="AA315" t="e">
            <v>#NAME?</v>
          </cell>
          <cell r="AB315" t="e">
            <v>#NAME?</v>
          </cell>
          <cell r="AC315" t="e">
            <v>#NAME?</v>
          </cell>
          <cell r="AD315" t="e">
            <v>#NAME?</v>
          </cell>
          <cell r="AE315" t="e">
            <v>#NAME?</v>
          </cell>
          <cell r="AF315">
            <v>259.52</v>
          </cell>
          <cell r="AG315">
            <v>54.08</v>
          </cell>
          <cell r="AH315">
            <v>8.26</v>
          </cell>
          <cell r="AI315">
            <v>321.85999999999996</v>
          </cell>
          <cell r="AJ315" t="e">
            <v>#NAME?</v>
          </cell>
          <cell r="AK315" t="e">
            <v>#NAME?</v>
          </cell>
          <cell r="AL315" t="e">
            <v>#NAME?</v>
          </cell>
          <cell r="AM315" t="e">
            <v>#NAME?</v>
          </cell>
          <cell r="AN315" t="e">
            <v>#NAME?</v>
          </cell>
          <cell r="AO315" t="e">
            <v>#NAME?</v>
          </cell>
          <cell r="AP315" t="e">
            <v>#NAME?</v>
          </cell>
          <cell r="AQ315">
            <v>0</v>
          </cell>
          <cell r="AR315">
            <v>0</v>
          </cell>
          <cell r="AS315">
            <v>0</v>
          </cell>
          <cell r="AT315">
            <v>0</v>
          </cell>
        </row>
        <row r="316">
          <cell r="A316" t="str">
            <v>Lilo of 220kv DC Ara-Pusauli at Dumraon TL Line-2</v>
          </cell>
          <cell r="B316">
            <v>22</v>
          </cell>
          <cell r="C316" t="str">
            <v>10/3</v>
          </cell>
          <cell r="D316" t="str">
            <v>DA+0</v>
          </cell>
          <cell r="E316" t="str">
            <v>WET</v>
          </cell>
          <cell r="F316" t="str">
            <v>Akhilesh Kumar</v>
          </cell>
          <cell r="G316">
            <v>43568</v>
          </cell>
          <cell r="H316">
            <v>43596</v>
          </cell>
          <cell r="I316">
            <v>0</v>
          </cell>
          <cell r="J316">
            <v>43573</v>
          </cell>
          <cell r="K316">
            <v>0</v>
          </cell>
          <cell r="L316">
            <v>0</v>
          </cell>
          <cell r="M316">
            <v>0</v>
          </cell>
          <cell r="N316">
            <v>0</v>
          </cell>
          <cell r="O316">
            <v>0</v>
          </cell>
          <cell r="P316">
            <v>0</v>
          </cell>
          <cell r="Q316">
            <v>0</v>
          </cell>
          <cell r="R316" t="e">
            <v>#NAME?</v>
          </cell>
          <cell r="S316" t="e">
            <v>#NAME?</v>
          </cell>
          <cell r="T316">
            <v>0</v>
          </cell>
          <cell r="U316">
            <v>0</v>
          </cell>
          <cell r="V316" t="e">
            <v>#NAME?</v>
          </cell>
          <cell r="W316" t="e">
            <v>#NAME?</v>
          </cell>
          <cell r="X316" t="e">
            <v>#NAME?</v>
          </cell>
          <cell r="Y316" t="e">
            <v>#NAME?</v>
          </cell>
          <cell r="Z316" t="e">
            <v>#NAME?</v>
          </cell>
          <cell r="AA316" t="e">
            <v>#NAME?</v>
          </cell>
          <cell r="AB316" t="e">
            <v>#NAME?</v>
          </cell>
          <cell r="AC316" t="e">
            <v>#NAME?</v>
          </cell>
          <cell r="AD316" t="e">
            <v>#NAME?</v>
          </cell>
          <cell r="AE316" t="e">
            <v>#NAME?</v>
          </cell>
          <cell r="AF316">
            <v>171.56</v>
          </cell>
          <cell r="AG316">
            <v>36.64</v>
          </cell>
          <cell r="AH316">
            <v>7.56</v>
          </cell>
          <cell r="AI316">
            <v>215.76</v>
          </cell>
          <cell r="AJ316" t="e">
            <v>#NAME?</v>
          </cell>
          <cell r="AK316" t="e">
            <v>#NAME?</v>
          </cell>
          <cell r="AL316" t="e">
            <v>#NAME?</v>
          </cell>
          <cell r="AM316" t="e">
            <v>#NAME?</v>
          </cell>
          <cell r="AN316" t="e">
            <v>#NAME?</v>
          </cell>
          <cell r="AO316" t="e">
            <v>#NAME?</v>
          </cell>
          <cell r="AP316" t="e">
            <v>#NAME?</v>
          </cell>
          <cell r="AQ316">
            <v>0</v>
          </cell>
          <cell r="AR316">
            <v>0</v>
          </cell>
          <cell r="AS316">
            <v>0</v>
          </cell>
          <cell r="AT316">
            <v>0</v>
          </cell>
        </row>
        <row r="317">
          <cell r="A317" t="str">
            <v>Lilo of 220kv DC Ara-Pusauli at Dumraon TL Line-2</v>
          </cell>
          <cell r="B317">
            <v>23</v>
          </cell>
          <cell r="C317" t="str">
            <v>6/7</v>
          </cell>
          <cell r="D317" t="str">
            <v>DA+3</v>
          </cell>
          <cell r="E317" t="str">
            <v>WET</v>
          </cell>
          <cell r="F317" t="str">
            <v>Lallan Kumar</v>
          </cell>
          <cell r="G317">
            <v>43568</v>
          </cell>
          <cell r="H317">
            <v>43596</v>
          </cell>
          <cell r="I317">
            <v>0</v>
          </cell>
          <cell r="J317">
            <v>43609</v>
          </cell>
          <cell r="K317">
            <v>0</v>
          </cell>
          <cell r="L317">
            <v>0</v>
          </cell>
          <cell r="M317">
            <v>0</v>
          </cell>
          <cell r="N317">
            <v>0</v>
          </cell>
          <cell r="O317">
            <v>0</v>
          </cell>
          <cell r="P317">
            <v>0</v>
          </cell>
          <cell r="Q317">
            <v>0</v>
          </cell>
          <cell r="R317" t="e">
            <v>#NAME?</v>
          </cell>
          <cell r="S317" t="e">
            <v>#NAME?</v>
          </cell>
          <cell r="T317">
            <v>0</v>
          </cell>
          <cell r="U317">
            <v>0</v>
          </cell>
          <cell r="V317" t="e">
            <v>#NAME?</v>
          </cell>
          <cell r="W317" t="e">
            <v>#NAME?</v>
          </cell>
          <cell r="X317" t="e">
            <v>#NAME?</v>
          </cell>
          <cell r="Y317" t="e">
            <v>#NAME?</v>
          </cell>
          <cell r="Z317" t="e">
            <v>#NAME?</v>
          </cell>
          <cell r="AA317" t="e">
            <v>#NAME?</v>
          </cell>
          <cell r="AB317" t="e">
            <v>#NAME?</v>
          </cell>
          <cell r="AC317" t="e">
            <v>#NAME?</v>
          </cell>
          <cell r="AD317" t="e">
            <v>#NAME?</v>
          </cell>
          <cell r="AE317" t="e">
            <v>#NAME?</v>
          </cell>
          <cell r="AF317">
            <v>171.56</v>
          </cell>
          <cell r="AG317">
            <v>36.64</v>
          </cell>
          <cell r="AH317">
            <v>7.56</v>
          </cell>
          <cell r="AI317">
            <v>215.76</v>
          </cell>
          <cell r="AJ317" t="e">
            <v>#NAME?</v>
          </cell>
          <cell r="AK317" t="e">
            <v>#NAME?</v>
          </cell>
          <cell r="AL317" t="e">
            <v>#NAME?</v>
          </cell>
          <cell r="AM317" t="e">
            <v>#NAME?</v>
          </cell>
          <cell r="AN317" t="e">
            <v>#NAME?</v>
          </cell>
          <cell r="AO317" t="e">
            <v>#NAME?</v>
          </cell>
          <cell r="AP317" t="e">
            <v>#NAME?</v>
          </cell>
          <cell r="AQ317">
            <v>0</v>
          </cell>
          <cell r="AR317">
            <v>0</v>
          </cell>
          <cell r="AS317">
            <v>0</v>
          </cell>
          <cell r="AT317">
            <v>0</v>
          </cell>
        </row>
        <row r="318">
          <cell r="A318" t="str">
            <v>Lilo of 220kv DC Ara-Pusauli at Dumraon TL Line-2</v>
          </cell>
          <cell r="B318">
            <v>24</v>
          </cell>
          <cell r="C318" t="str">
            <v>8/10</v>
          </cell>
          <cell r="D318" t="str">
            <v>DA+0</v>
          </cell>
          <cell r="E318" t="str">
            <v>WET</v>
          </cell>
          <cell r="F318" t="str">
            <v>bhavesh</v>
          </cell>
          <cell r="G318">
            <v>43568</v>
          </cell>
          <cell r="H318">
            <v>43596</v>
          </cell>
          <cell r="I318">
            <v>0</v>
          </cell>
          <cell r="J318">
            <v>43573</v>
          </cell>
          <cell r="K318">
            <v>0</v>
          </cell>
          <cell r="L318">
            <v>0</v>
          </cell>
          <cell r="M318">
            <v>0</v>
          </cell>
          <cell r="N318">
            <v>0</v>
          </cell>
          <cell r="O318">
            <v>0</v>
          </cell>
          <cell r="P318">
            <v>0</v>
          </cell>
          <cell r="Q318">
            <v>0</v>
          </cell>
          <cell r="R318" t="e">
            <v>#NAME?</v>
          </cell>
          <cell r="S318" t="e">
            <v>#NAME?</v>
          </cell>
          <cell r="T318">
            <v>0</v>
          </cell>
          <cell r="U318">
            <v>0</v>
          </cell>
          <cell r="V318" t="e">
            <v>#NAME?</v>
          </cell>
          <cell r="W318" t="e">
            <v>#NAME?</v>
          </cell>
          <cell r="X318" t="e">
            <v>#NAME?</v>
          </cell>
          <cell r="Y318" t="e">
            <v>#NAME?</v>
          </cell>
          <cell r="Z318" t="e">
            <v>#NAME?</v>
          </cell>
          <cell r="AA318" t="e">
            <v>#NAME?</v>
          </cell>
          <cell r="AB318" t="e">
            <v>#NAME?</v>
          </cell>
          <cell r="AC318" t="e">
            <v>#NAME?</v>
          </cell>
          <cell r="AD318" t="e">
            <v>#NAME?</v>
          </cell>
          <cell r="AE318" t="e">
            <v>#NAME?</v>
          </cell>
          <cell r="AF318">
            <v>171.56</v>
          </cell>
          <cell r="AG318">
            <v>36.64</v>
          </cell>
          <cell r="AH318">
            <v>7.56</v>
          </cell>
          <cell r="AI318">
            <v>215.76</v>
          </cell>
          <cell r="AJ318" t="e">
            <v>#NAME?</v>
          </cell>
          <cell r="AK318" t="e">
            <v>#NAME?</v>
          </cell>
          <cell r="AL318" t="e">
            <v>#NAME?</v>
          </cell>
          <cell r="AM318" t="e">
            <v>#NAME?</v>
          </cell>
          <cell r="AN318" t="e">
            <v>#NAME?</v>
          </cell>
          <cell r="AO318" t="e">
            <v>#NAME?</v>
          </cell>
          <cell r="AP318" t="e">
            <v>#NAME?</v>
          </cell>
          <cell r="AQ318">
            <v>0</v>
          </cell>
          <cell r="AR318">
            <v>0</v>
          </cell>
          <cell r="AS318">
            <v>0</v>
          </cell>
          <cell r="AT318">
            <v>0</v>
          </cell>
        </row>
        <row r="319">
          <cell r="A319" t="str">
            <v>Lilo of 220kv DC Ara-Pusauli at Dumraon TL Line-2</v>
          </cell>
          <cell r="B319">
            <v>25</v>
          </cell>
          <cell r="C319" t="str">
            <v>8/12</v>
          </cell>
          <cell r="D319" t="str">
            <v>DA+0</v>
          </cell>
          <cell r="E319" t="str">
            <v>WET</v>
          </cell>
          <cell r="F319" t="str">
            <v>Krishnanandan</v>
          </cell>
          <cell r="G319">
            <v>43568</v>
          </cell>
          <cell r="H319">
            <v>43596</v>
          </cell>
          <cell r="I319">
            <v>0</v>
          </cell>
          <cell r="J319">
            <v>43609</v>
          </cell>
          <cell r="K319">
            <v>0</v>
          </cell>
          <cell r="L319">
            <v>0</v>
          </cell>
          <cell r="M319">
            <v>0</v>
          </cell>
          <cell r="N319">
            <v>0</v>
          </cell>
          <cell r="O319">
            <v>0</v>
          </cell>
          <cell r="P319">
            <v>0</v>
          </cell>
          <cell r="Q319">
            <v>0</v>
          </cell>
          <cell r="R319" t="e">
            <v>#NAME?</v>
          </cell>
          <cell r="S319" t="e">
            <v>#NAME?</v>
          </cell>
          <cell r="T319">
            <v>0</v>
          </cell>
          <cell r="U319">
            <v>0</v>
          </cell>
          <cell r="V319" t="e">
            <v>#NAME?</v>
          </cell>
          <cell r="W319" t="e">
            <v>#NAME?</v>
          </cell>
          <cell r="X319" t="e">
            <v>#NAME?</v>
          </cell>
          <cell r="Y319" t="e">
            <v>#NAME?</v>
          </cell>
          <cell r="Z319" t="e">
            <v>#NAME?</v>
          </cell>
          <cell r="AA319" t="e">
            <v>#NAME?</v>
          </cell>
          <cell r="AB319" t="e">
            <v>#NAME?</v>
          </cell>
          <cell r="AC319" t="e">
            <v>#NAME?</v>
          </cell>
          <cell r="AD319" t="e">
            <v>#NAME?</v>
          </cell>
          <cell r="AE319" t="e">
            <v>#NAME?</v>
          </cell>
          <cell r="AF319">
            <v>171.56</v>
          </cell>
          <cell r="AG319">
            <v>36.64</v>
          </cell>
          <cell r="AH319">
            <v>7.56</v>
          </cell>
          <cell r="AI319">
            <v>215.76</v>
          </cell>
          <cell r="AJ319" t="e">
            <v>#NAME?</v>
          </cell>
          <cell r="AK319" t="e">
            <v>#NAME?</v>
          </cell>
          <cell r="AL319" t="e">
            <v>#NAME?</v>
          </cell>
          <cell r="AM319" t="e">
            <v>#NAME?</v>
          </cell>
          <cell r="AN319" t="e">
            <v>#NAME?</v>
          </cell>
          <cell r="AO319" t="e">
            <v>#NAME?</v>
          </cell>
          <cell r="AP319" t="e">
            <v>#NAME?</v>
          </cell>
          <cell r="AQ319">
            <v>0</v>
          </cell>
          <cell r="AR319">
            <v>0</v>
          </cell>
          <cell r="AS319">
            <v>0</v>
          </cell>
          <cell r="AT319">
            <v>0</v>
          </cell>
        </row>
        <row r="320">
          <cell r="A320" t="str">
            <v>Lilo of 220kv DC Ara-Pusauli at Dumraon TL Line-2</v>
          </cell>
          <cell r="B320">
            <v>26</v>
          </cell>
          <cell r="C320" t="str">
            <v>8/6</v>
          </cell>
          <cell r="D320" t="str">
            <v>DA+0</v>
          </cell>
          <cell r="E320" t="str">
            <v>WET</v>
          </cell>
          <cell r="F320" t="str">
            <v>M S Builder</v>
          </cell>
          <cell r="G320">
            <v>43569</v>
          </cell>
          <cell r="H320">
            <v>43597</v>
          </cell>
          <cell r="I320">
            <v>0</v>
          </cell>
          <cell r="J320">
            <v>43573</v>
          </cell>
          <cell r="K320">
            <v>0</v>
          </cell>
          <cell r="L320">
            <v>0</v>
          </cell>
          <cell r="M320">
            <v>0</v>
          </cell>
          <cell r="N320">
            <v>0</v>
          </cell>
          <cell r="O320">
            <v>0</v>
          </cell>
          <cell r="P320">
            <v>0</v>
          </cell>
          <cell r="Q320">
            <v>0</v>
          </cell>
          <cell r="R320" t="e">
            <v>#NAME?</v>
          </cell>
          <cell r="S320" t="e">
            <v>#NAME?</v>
          </cell>
          <cell r="T320">
            <v>0</v>
          </cell>
          <cell r="U320">
            <v>0</v>
          </cell>
          <cell r="V320" t="e">
            <v>#NAME?</v>
          </cell>
          <cell r="W320" t="e">
            <v>#NAME?</v>
          </cell>
          <cell r="X320" t="e">
            <v>#NAME?</v>
          </cell>
          <cell r="Y320" t="e">
            <v>#NAME?</v>
          </cell>
          <cell r="Z320" t="e">
            <v>#NAME?</v>
          </cell>
          <cell r="AA320" t="e">
            <v>#NAME?</v>
          </cell>
          <cell r="AB320" t="e">
            <v>#NAME?</v>
          </cell>
          <cell r="AC320" t="e">
            <v>#NAME?</v>
          </cell>
          <cell r="AD320" t="e">
            <v>#NAME?</v>
          </cell>
          <cell r="AE320" t="e">
            <v>#NAME?</v>
          </cell>
          <cell r="AF320">
            <v>171.56</v>
          </cell>
          <cell r="AG320">
            <v>36.64</v>
          </cell>
          <cell r="AH320">
            <v>7.56</v>
          </cell>
          <cell r="AI320">
            <v>215.76</v>
          </cell>
          <cell r="AJ320" t="e">
            <v>#NAME?</v>
          </cell>
          <cell r="AK320" t="e">
            <v>#NAME?</v>
          </cell>
          <cell r="AL320" t="e">
            <v>#NAME?</v>
          </cell>
          <cell r="AM320" t="e">
            <v>#NAME?</v>
          </cell>
          <cell r="AN320" t="e">
            <v>#NAME?</v>
          </cell>
          <cell r="AO320" t="e">
            <v>#NAME?</v>
          </cell>
          <cell r="AP320" t="e">
            <v>#NAME?</v>
          </cell>
          <cell r="AQ320">
            <v>0</v>
          </cell>
          <cell r="AR320">
            <v>0</v>
          </cell>
          <cell r="AS320">
            <v>0</v>
          </cell>
          <cell r="AT320">
            <v>0</v>
          </cell>
        </row>
        <row r="321">
          <cell r="A321" t="str">
            <v>Lilo of 220kv DC Ara-Pusauli at Dumraon TL Line-2</v>
          </cell>
          <cell r="B321">
            <v>27</v>
          </cell>
          <cell r="C321" t="str">
            <v>8/4</v>
          </cell>
          <cell r="D321" t="str">
            <v>DA+0</v>
          </cell>
          <cell r="E321" t="str">
            <v>WET</v>
          </cell>
          <cell r="F321" t="str">
            <v>M S Builder</v>
          </cell>
          <cell r="G321">
            <v>43571</v>
          </cell>
          <cell r="H321">
            <v>43599</v>
          </cell>
          <cell r="I321">
            <v>0</v>
          </cell>
          <cell r="J321">
            <v>43573</v>
          </cell>
          <cell r="K321">
            <v>0</v>
          </cell>
          <cell r="L321">
            <v>0</v>
          </cell>
          <cell r="M321">
            <v>0</v>
          </cell>
          <cell r="N321">
            <v>0</v>
          </cell>
          <cell r="O321">
            <v>0</v>
          </cell>
          <cell r="P321">
            <v>0</v>
          </cell>
          <cell r="Q321">
            <v>0</v>
          </cell>
          <cell r="R321" t="e">
            <v>#NAME?</v>
          </cell>
          <cell r="S321" t="e">
            <v>#NAME?</v>
          </cell>
          <cell r="T321">
            <v>0</v>
          </cell>
          <cell r="U321">
            <v>0</v>
          </cell>
          <cell r="V321" t="e">
            <v>#NAME?</v>
          </cell>
          <cell r="W321" t="e">
            <v>#NAME?</v>
          </cell>
          <cell r="X321" t="e">
            <v>#NAME?</v>
          </cell>
          <cell r="Y321" t="e">
            <v>#NAME?</v>
          </cell>
          <cell r="Z321" t="e">
            <v>#NAME?</v>
          </cell>
          <cell r="AA321" t="e">
            <v>#NAME?</v>
          </cell>
          <cell r="AB321" t="e">
            <v>#NAME?</v>
          </cell>
          <cell r="AC321" t="e">
            <v>#NAME?</v>
          </cell>
          <cell r="AD321" t="e">
            <v>#NAME?</v>
          </cell>
          <cell r="AE321" t="e">
            <v>#NAME?</v>
          </cell>
          <cell r="AF321">
            <v>171.56</v>
          </cell>
          <cell r="AG321">
            <v>36.64</v>
          </cell>
          <cell r="AH321">
            <v>7.56</v>
          </cell>
          <cell r="AI321">
            <v>215.76</v>
          </cell>
          <cell r="AJ321" t="e">
            <v>#NAME?</v>
          </cell>
          <cell r="AK321" t="e">
            <v>#NAME?</v>
          </cell>
          <cell r="AL321" t="e">
            <v>#NAME?</v>
          </cell>
          <cell r="AM321" t="e">
            <v>#NAME?</v>
          </cell>
          <cell r="AN321" t="e">
            <v>#NAME?</v>
          </cell>
          <cell r="AO321" t="e">
            <v>#NAME?</v>
          </cell>
          <cell r="AP321" t="e">
            <v>#NAME?</v>
          </cell>
          <cell r="AQ321">
            <v>0</v>
          </cell>
          <cell r="AR321">
            <v>0</v>
          </cell>
          <cell r="AS321">
            <v>0</v>
          </cell>
          <cell r="AT321">
            <v>0</v>
          </cell>
        </row>
        <row r="322">
          <cell r="A322" t="str">
            <v>Lilo of 220kv DC Ara-Pusauli at Dumraon TL Line-2</v>
          </cell>
          <cell r="B322">
            <v>28</v>
          </cell>
          <cell r="C322" t="str">
            <v>7/1</v>
          </cell>
          <cell r="D322" t="str">
            <v>DA+0</v>
          </cell>
          <cell r="E322" t="str">
            <v>WET</v>
          </cell>
          <cell r="F322" t="str">
            <v>Lallan Kumar</v>
          </cell>
          <cell r="G322">
            <v>43573</v>
          </cell>
          <cell r="H322">
            <v>43601</v>
          </cell>
          <cell r="I322">
            <v>0</v>
          </cell>
          <cell r="J322">
            <v>43609</v>
          </cell>
          <cell r="K322">
            <v>0</v>
          </cell>
          <cell r="L322">
            <v>0</v>
          </cell>
          <cell r="M322">
            <v>0</v>
          </cell>
          <cell r="N322">
            <v>0</v>
          </cell>
          <cell r="O322">
            <v>0</v>
          </cell>
          <cell r="P322">
            <v>0</v>
          </cell>
          <cell r="Q322">
            <v>0</v>
          </cell>
          <cell r="R322" t="e">
            <v>#NAME?</v>
          </cell>
          <cell r="S322" t="e">
            <v>#NAME?</v>
          </cell>
          <cell r="T322">
            <v>0</v>
          </cell>
          <cell r="U322">
            <v>0</v>
          </cell>
          <cell r="V322" t="e">
            <v>#NAME?</v>
          </cell>
          <cell r="W322" t="e">
            <v>#NAME?</v>
          </cell>
          <cell r="X322" t="e">
            <v>#NAME?</v>
          </cell>
          <cell r="Y322" t="e">
            <v>#NAME?</v>
          </cell>
          <cell r="Z322" t="e">
            <v>#NAME?</v>
          </cell>
          <cell r="AA322" t="e">
            <v>#NAME?</v>
          </cell>
          <cell r="AB322" t="e">
            <v>#NAME?</v>
          </cell>
          <cell r="AC322" t="e">
            <v>#NAME?</v>
          </cell>
          <cell r="AD322" t="e">
            <v>#NAME?</v>
          </cell>
          <cell r="AE322" t="e">
            <v>#NAME?</v>
          </cell>
          <cell r="AF322">
            <v>171.56</v>
          </cell>
          <cell r="AG322">
            <v>36.64</v>
          </cell>
          <cell r="AH322">
            <v>7.56</v>
          </cell>
          <cell r="AI322">
            <v>215.76</v>
          </cell>
          <cell r="AJ322" t="e">
            <v>#NAME?</v>
          </cell>
          <cell r="AK322" t="e">
            <v>#NAME?</v>
          </cell>
          <cell r="AL322" t="e">
            <v>#NAME?</v>
          </cell>
          <cell r="AM322" t="e">
            <v>#NAME?</v>
          </cell>
          <cell r="AN322" t="e">
            <v>#NAME?</v>
          </cell>
          <cell r="AO322" t="e">
            <v>#NAME?</v>
          </cell>
          <cell r="AP322" t="e">
            <v>#NAME?</v>
          </cell>
          <cell r="AQ322">
            <v>0</v>
          </cell>
          <cell r="AR322">
            <v>0</v>
          </cell>
          <cell r="AS322">
            <v>0</v>
          </cell>
          <cell r="AT322">
            <v>0</v>
          </cell>
        </row>
        <row r="323">
          <cell r="A323" t="str">
            <v>Lilo of 220kv DC Ara-Pusauli at Dumraon TL Line-2</v>
          </cell>
          <cell r="B323">
            <v>29</v>
          </cell>
          <cell r="C323" t="str">
            <v>8/1</v>
          </cell>
          <cell r="D323" t="str">
            <v>DA+0</v>
          </cell>
          <cell r="E323" t="str">
            <v>WET</v>
          </cell>
          <cell r="F323" t="str">
            <v>Ms Builder</v>
          </cell>
          <cell r="G323">
            <v>43573</v>
          </cell>
          <cell r="H323">
            <v>43601</v>
          </cell>
          <cell r="I323">
            <v>0</v>
          </cell>
          <cell r="J323">
            <v>43576</v>
          </cell>
          <cell r="K323">
            <v>0</v>
          </cell>
          <cell r="L323">
            <v>0</v>
          </cell>
          <cell r="M323">
            <v>0</v>
          </cell>
          <cell r="N323">
            <v>0</v>
          </cell>
          <cell r="O323">
            <v>0</v>
          </cell>
          <cell r="P323">
            <v>0</v>
          </cell>
          <cell r="Q323">
            <v>0</v>
          </cell>
          <cell r="R323" t="e">
            <v>#NAME?</v>
          </cell>
          <cell r="S323" t="e">
            <v>#NAME?</v>
          </cell>
          <cell r="T323">
            <v>0</v>
          </cell>
          <cell r="U323">
            <v>0</v>
          </cell>
          <cell r="V323" t="e">
            <v>#NAME?</v>
          </cell>
          <cell r="W323" t="e">
            <v>#NAME?</v>
          </cell>
          <cell r="X323" t="e">
            <v>#NAME?</v>
          </cell>
          <cell r="Y323" t="e">
            <v>#NAME?</v>
          </cell>
          <cell r="Z323" t="e">
            <v>#NAME?</v>
          </cell>
          <cell r="AA323" t="e">
            <v>#NAME?</v>
          </cell>
          <cell r="AB323" t="e">
            <v>#NAME?</v>
          </cell>
          <cell r="AC323" t="e">
            <v>#NAME?</v>
          </cell>
          <cell r="AD323" t="e">
            <v>#NAME?</v>
          </cell>
          <cell r="AE323" t="e">
            <v>#NAME?</v>
          </cell>
          <cell r="AF323">
            <v>171.56</v>
          </cell>
          <cell r="AG323">
            <v>36.64</v>
          </cell>
          <cell r="AH323">
            <v>7.56</v>
          </cell>
          <cell r="AI323">
            <v>215.76</v>
          </cell>
          <cell r="AJ323" t="e">
            <v>#NAME?</v>
          </cell>
          <cell r="AK323" t="e">
            <v>#NAME?</v>
          </cell>
          <cell r="AL323" t="e">
            <v>#NAME?</v>
          </cell>
          <cell r="AM323" t="e">
            <v>#NAME?</v>
          </cell>
          <cell r="AN323" t="e">
            <v>#NAME?</v>
          </cell>
          <cell r="AO323" t="e">
            <v>#NAME?</v>
          </cell>
          <cell r="AP323" t="e">
            <v>#NAME?</v>
          </cell>
          <cell r="AQ323">
            <v>0</v>
          </cell>
          <cell r="AR323">
            <v>0</v>
          </cell>
          <cell r="AS323">
            <v>0</v>
          </cell>
          <cell r="AT323">
            <v>0</v>
          </cell>
        </row>
        <row r="324">
          <cell r="A324" t="str">
            <v>Lilo of 220kv DC Ara-Pusauli at Dumraon TL Line-2</v>
          </cell>
          <cell r="B324">
            <v>30</v>
          </cell>
          <cell r="C324" t="str">
            <v>10/4</v>
          </cell>
          <cell r="D324" t="str">
            <v>DA+3</v>
          </cell>
          <cell r="E324" t="str">
            <v>WET</v>
          </cell>
          <cell r="F324" t="str">
            <v>Akhilesh Kumar</v>
          </cell>
          <cell r="G324">
            <v>43573</v>
          </cell>
          <cell r="H324">
            <v>43601</v>
          </cell>
          <cell r="I324">
            <v>0</v>
          </cell>
          <cell r="J324">
            <v>43576</v>
          </cell>
          <cell r="K324">
            <v>0</v>
          </cell>
          <cell r="L324">
            <v>0</v>
          </cell>
          <cell r="M324">
            <v>0</v>
          </cell>
          <cell r="N324">
            <v>0</v>
          </cell>
          <cell r="O324">
            <v>0</v>
          </cell>
          <cell r="P324">
            <v>0</v>
          </cell>
          <cell r="Q324">
            <v>0</v>
          </cell>
          <cell r="R324" t="e">
            <v>#NAME?</v>
          </cell>
          <cell r="S324" t="e">
            <v>#NAME?</v>
          </cell>
          <cell r="T324">
            <v>0</v>
          </cell>
          <cell r="U324">
            <v>0</v>
          </cell>
          <cell r="V324" t="e">
            <v>#NAME?</v>
          </cell>
          <cell r="W324" t="e">
            <v>#NAME?</v>
          </cell>
          <cell r="X324" t="e">
            <v>#NAME?</v>
          </cell>
          <cell r="Y324" t="e">
            <v>#NAME?</v>
          </cell>
          <cell r="Z324" t="e">
            <v>#NAME?</v>
          </cell>
          <cell r="AA324" t="e">
            <v>#NAME?</v>
          </cell>
          <cell r="AB324" t="e">
            <v>#NAME?</v>
          </cell>
          <cell r="AC324" t="e">
            <v>#NAME?</v>
          </cell>
          <cell r="AD324" t="e">
            <v>#NAME?</v>
          </cell>
          <cell r="AE324" t="e">
            <v>#NAME?</v>
          </cell>
          <cell r="AF324">
            <v>171.56</v>
          </cell>
          <cell r="AG324">
            <v>36.64</v>
          </cell>
          <cell r="AH324">
            <v>7.56</v>
          </cell>
          <cell r="AI324">
            <v>215.76</v>
          </cell>
          <cell r="AJ324" t="e">
            <v>#NAME?</v>
          </cell>
          <cell r="AK324" t="e">
            <v>#NAME?</v>
          </cell>
          <cell r="AL324" t="e">
            <v>#NAME?</v>
          </cell>
          <cell r="AM324" t="e">
            <v>#NAME?</v>
          </cell>
          <cell r="AN324" t="e">
            <v>#NAME?</v>
          </cell>
          <cell r="AO324" t="e">
            <v>#NAME?</v>
          </cell>
          <cell r="AP324" t="e">
            <v>#NAME?</v>
          </cell>
          <cell r="AQ324">
            <v>0</v>
          </cell>
          <cell r="AR324">
            <v>0</v>
          </cell>
          <cell r="AS324">
            <v>0</v>
          </cell>
          <cell r="AT324">
            <v>0</v>
          </cell>
        </row>
        <row r="325">
          <cell r="A325" t="str">
            <v>Lilo of 220kv DC Ara-Pusauli at Dumraon TL Line-2</v>
          </cell>
          <cell r="B325">
            <v>32</v>
          </cell>
          <cell r="C325" t="str">
            <v>8/0</v>
          </cell>
          <cell r="D325" t="str">
            <v>DB+0</v>
          </cell>
          <cell r="E325" t="str">
            <v>WET</v>
          </cell>
          <cell r="F325" t="str">
            <v>Ms Builder</v>
          </cell>
          <cell r="G325">
            <v>43575</v>
          </cell>
          <cell r="H325">
            <v>43603</v>
          </cell>
          <cell r="I325">
            <v>0</v>
          </cell>
          <cell r="J325">
            <v>43576</v>
          </cell>
          <cell r="K325">
            <v>0</v>
          </cell>
          <cell r="L325">
            <v>0</v>
          </cell>
          <cell r="M325">
            <v>0</v>
          </cell>
          <cell r="N325">
            <v>0</v>
          </cell>
          <cell r="O325">
            <v>0</v>
          </cell>
          <cell r="P325">
            <v>0</v>
          </cell>
          <cell r="Q325">
            <v>0</v>
          </cell>
          <cell r="R325" t="e">
            <v>#NAME?</v>
          </cell>
          <cell r="S325" t="e">
            <v>#NAME?</v>
          </cell>
          <cell r="T325">
            <v>0</v>
          </cell>
          <cell r="U325">
            <v>0</v>
          </cell>
          <cell r="V325" t="e">
            <v>#NAME?</v>
          </cell>
          <cell r="W325" t="e">
            <v>#NAME?</v>
          </cell>
          <cell r="X325" t="e">
            <v>#NAME?</v>
          </cell>
          <cell r="Y325" t="e">
            <v>#NAME?</v>
          </cell>
          <cell r="Z325" t="e">
            <v>#NAME?</v>
          </cell>
          <cell r="AA325" t="e">
            <v>#NAME?</v>
          </cell>
          <cell r="AB325" t="e">
            <v>#NAME?</v>
          </cell>
          <cell r="AC325" t="e">
            <v>#NAME?</v>
          </cell>
          <cell r="AD325" t="e">
            <v>#NAME?</v>
          </cell>
          <cell r="AE325" t="e">
            <v>#NAME?</v>
          </cell>
          <cell r="AF325">
            <v>211.8</v>
          </cell>
          <cell r="AG325">
            <v>43.43</v>
          </cell>
          <cell r="AH325">
            <v>6.86</v>
          </cell>
          <cell r="AI325">
            <v>262.09000000000003</v>
          </cell>
          <cell r="AJ325" t="e">
            <v>#NAME?</v>
          </cell>
          <cell r="AK325" t="e">
            <v>#NAME?</v>
          </cell>
          <cell r="AL325" t="e">
            <v>#NAME?</v>
          </cell>
          <cell r="AM325" t="e">
            <v>#NAME?</v>
          </cell>
          <cell r="AN325" t="e">
            <v>#NAME?</v>
          </cell>
          <cell r="AO325" t="e">
            <v>#NAME?</v>
          </cell>
          <cell r="AP325" t="e">
            <v>#NAME?</v>
          </cell>
          <cell r="AQ325">
            <v>0</v>
          </cell>
          <cell r="AR325">
            <v>0</v>
          </cell>
          <cell r="AS325">
            <v>0</v>
          </cell>
          <cell r="AT325">
            <v>0</v>
          </cell>
        </row>
        <row r="326">
          <cell r="A326" t="str">
            <v>Lilo of 220kv DC Ara-Pusauli at Dumraon TL Line-2</v>
          </cell>
          <cell r="B326">
            <v>33</v>
          </cell>
          <cell r="C326" t="str">
            <v>10/1</v>
          </cell>
          <cell r="D326" t="str">
            <v>DA+0</v>
          </cell>
          <cell r="E326" t="str">
            <v>WET</v>
          </cell>
          <cell r="F326" t="str">
            <v>Akhilesh Kumar</v>
          </cell>
          <cell r="G326">
            <v>43575</v>
          </cell>
          <cell r="H326">
            <v>43603</v>
          </cell>
          <cell r="I326">
            <v>0</v>
          </cell>
          <cell r="J326">
            <v>43576</v>
          </cell>
          <cell r="K326">
            <v>0</v>
          </cell>
          <cell r="L326">
            <v>0</v>
          </cell>
          <cell r="M326">
            <v>0</v>
          </cell>
          <cell r="N326">
            <v>0</v>
          </cell>
          <cell r="O326">
            <v>0</v>
          </cell>
          <cell r="P326">
            <v>0</v>
          </cell>
          <cell r="Q326">
            <v>0</v>
          </cell>
          <cell r="R326" t="e">
            <v>#NAME?</v>
          </cell>
          <cell r="S326" t="e">
            <v>#NAME?</v>
          </cell>
          <cell r="T326">
            <v>0</v>
          </cell>
          <cell r="U326">
            <v>0</v>
          </cell>
          <cell r="V326" t="e">
            <v>#NAME?</v>
          </cell>
          <cell r="W326" t="e">
            <v>#NAME?</v>
          </cell>
          <cell r="X326" t="e">
            <v>#NAME?</v>
          </cell>
          <cell r="Y326" t="e">
            <v>#NAME?</v>
          </cell>
          <cell r="Z326" t="e">
            <v>#NAME?</v>
          </cell>
          <cell r="AA326" t="e">
            <v>#NAME?</v>
          </cell>
          <cell r="AB326" t="e">
            <v>#NAME?</v>
          </cell>
          <cell r="AC326" t="e">
            <v>#NAME?</v>
          </cell>
          <cell r="AD326" t="e">
            <v>#NAME?</v>
          </cell>
          <cell r="AE326" t="e">
            <v>#NAME?</v>
          </cell>
          <cell r="AF326">
            <v>171.56</v>
          </cell>
          <cell r="AG326">
            <v>36.64</v>
          </cell>
          <cell r="AH326">
            <v>7.56</v>
          </cell>
          <cell r="AI326">
            <v>215.76</v>
          </cell>
          <cell r="AJ326" t="e">
            <v>#NAME?</v>
          </cell>
          <cell r="AK326" t="e">
            <v>#NAME?</v>
          </cell>
          <cell r="AL326" t="e">
            <v>#NAME?</v>
          </cell>
          <cell r="AM326" t="e">
            <v>#NAME?</v>
          </cell>
          <cell r="AN326" t="e">
            <v>#NAME?</v>
          </cell>
          <cell r="AO326" t="e">
            <v>#NAME?</v>
          </cell>
          <cell r="AP326" t="e">
            <v>#NAME?</v>
          </cell>
          <cell r="AQ326">
            <v>0</v>
          </cell>
          <cell r="AR326">
            <v>0</v>
          </cell>
          <cell r="AS326">
            <v>0</v>
          </cell>
          <cell r="AT326">
            <v>0</v>
          </cell>
        </row>
        <row r="327">
          <cell r="A327" t="str">
            <v>Lilo of 220kv DC Ara-Pusauli at Dumraon TL Line-2</v>
          </cell>
          <cell r="B327">
            <v>58</v>
          </cell>
          <cell r="C327" t="str">
            <v>15/3</v>
          </cell>
          <cell r="D327" t="str">
            <v>DA+3</v>
          </cell>
          <cell r="E327" t="str">
            <v>WET</v>
          </cell>
          <cell r="F327" t="str">
            <v>Ms Builder</v>
          </cell>
          <cell r="G327">
            <v>43594</v>
          </cell>
          <cell r="H327">
            <v>43622</v>
          </cell>
          <cell r="I327">
            <v>0</v>
          </cell>
          <cell r="J327" t="str">
            <v>YES</v>
          </cell>
          <cell r="K327">
            <v>0</v>
          </cell>
          <cell r="L327">
            <v>0</v>
          </cell>
          <cell r="M327">
            <v>0</v>
          </cell>
          <cell r="N327">
            <v>0</v>
          </cell>
          <cell r="O327">
            <v>0</v>
          </cell>
          <cell r="P327">
            <v>0</v>
          </cell>
          <cell r="Q327">
            <v>0</v>
          </cell>
          <cell r="R327" t="e">
            <v>#NAME?</v>
          </cell>
          <cell r="S327" t="e">
            <v>#NAME?</v>
          </cell>
          <cell r="T327">
            <v>0</v>
          </cell>
          <cell r="U327">
            <v>0</v>
          </cell>
          <cell r="V327" t="e">
            <v>#NAME?</v>
          </cell>
          <cell r="W327" t="e">
            <v>#NAME?</v>
          </cell>
          <cell r="X327" t="e">
            <v>#NAME?</v>
          </cell>
          <cell r="Y327" t="e">
            <v>#NAME?</v>
          </cell>
          <cell r="Z327" t="e">
            <v>#NAME?</v>
          </cell>
          <cell r="AA327" t="e">
            <v>#NAME?</v>
          </cell>
          <cell r="AB327" t="e">
            <v>#NAME?</v>
          </cell>
          <cell r="AC327" t="e">
            <v>#NAME?</v>
          </cell>
          <cell r="AD327" t="e">
            <v>#NAME?</v>
          </cell>
          <cell r="AE327" t="e">
            <v>#NAME?</v>
          </cell>
          <cell r="AF327">
            <v>171.56</v>
          </cell>
          <cell r="AG327">
            <v>36.64</v>
          </cell>
          <cell r="AH327">
            <v>7.56</v>
          </cell>
          <cell r="AI327">
            <v>215.76</v>
          </cell>
          <cell r="AJ327" t="e">
            <v>#NAME?</v>
          </cell>
          <cell r="AK327" t="e">
            <v>#NAME?</v>
          </cell>
          <cell r="AL327" t="e">
            <v>#NAME?</v>
          </cell>
          <cell r="AM327" t="e">
            <v>#NAME?</v>
          </cell>
          <cell r="AN327" t="e">
            <v>#NAME?</v>
          </cell>
          <cell r="AO327" t="e">
            <v>#NAME?</v>
          </cell>
          <cell r="AP327" t="e">
            <v>#NAME?</v>
          </cell>
          <cell r="AQ327">
            <v>0</v>
          </cell>
          <cell r="AR327">
            <v>0</v>
          </cell>
          <cell r="AS327">
            <v>0</v>
          </cell>
          <cell r="AT327">
            <v>0</v>
          </cell>
        </row>
        <row r="328">
          <cell r="A328" t="str">
            <v>Lilo of 220kv DC Ara-Pusauli at Dumraon TL Line-2</v>
          </cell>
          <cell r="B328">
            <v>42</v>
          </cell>
          <cell r="C328" t="str">
            <v>16/0</v>
          </cell>
          <cell r="D328" t="str">
            <v>DD+3</v>
          </cell>
          <cell r="E328" t="str">
            <v>WET</v>
          </cell>
          <cell r="F328" t="str">
            <v>Ms Builder</v>
          </cell>
          <cell r="G328">
            <v>43582</v>
          </cell>
          <cell r="H328">
            <v>43610</v>
          </cell>
          <cell r="I328">
            <v>0</v>
          </cell>
          <cell r="J328" t="str">
            <v>YES</v>
          </cell>
          <cell r="K328">
            <v>0</v>
          </cell>
          <cell r="L328">
            <v>0</v>
          </cell>
          <cell r="M328">
            <v>0</v>
          </cell>
          <cell r="N328">
            <v>0</v>
          </cell>
          <cell r="O328">
            <v>0</v>
          </cell>
          <cell r="P328">
            <v>0</v>
          </cell>
          <cell r="Q328">
            <v>0</v>
          </cell>
          <cell r="R328" t="e">
            <v>#NAME?</v>
          </cell>
          <cell r="S328" t="e">
            <v>#NAME?</v>
          </cell>
          <cell r="T328">
            <v>0</v>
          </cell>
          <cell r="U328">
            <v>0</v>
          </cell>
          <cell r="V328" t="e">
            <v>#NAME?</v>
          </cell>
          <cell r="W328" t="e">
            <v>#NAME?</v>
          </cell>
          <cell r="X328" t="e">
            <v>#NAME?</v>
          </cell>
          <cell r="Y328" t="e">
            <v>#NAME?</v>
          </cell>
          <cell r="Z328" t="e">
            <v>#NAME?</v>
          </cell>
          <cell r="AA328" t="e">
            <v>#NAME?</v>
          </cell>
          <cell r="AB328" t="e">
            <v>#NAME?</v>
          </cell>
          <cell r="AC328" t="e">
            <v>#NAME?</v>
          </cell>
          <cell r="AD328" t="e">
            <v>#NAME?</v>
          </cell>
          <cell r="AE328" t="e">
            <v>#NAME?</v>
          </cell>
          <cell r="AF328">
            <v>396.56</v>
          </cell>
          <cell r="AG328">
            <v>0</v>
          </cell>
          <cell r="AH328">
            <v>8.26</v>
          </cell>
          <cell r="AI328">
            <v>404.82</v>
          </cell>
          <cell r="AJ328" t="e">
            <v>#NAME?</v>
          </cell>
          <cell r="AK328" t="e">
            <v>#NAME?</v>
          </cell>
          <cell r="AL328" t="e">
            <v>#NAME?</v>
          </cell>
          <cell r="AM328" t="e">
            <v>#NAME?</v>
          </cell>
          <cell r="AN328" t="e">
            <v>#NAME?</v>
          </cell>
          <cell r="AO328" t="e">
            <v>#NAME?</v>
          </cell>
          <cell r="AP328" t="e">
            <v>#NAME?</v>
          </cell>
          <cell r="AQ328">
            <v>0</v>
          </cell>
          <cell r="AR328">
            <v>0</v>
          </cell>
          <cell r="AS328">
            <v>0</v>
          </cell>
          <cell r="AT328">
            <v>0</v>
          </cell>
        </row>
        <row r="329">
          <cell r="A329" t="str">
            <v>Lilo of 220kv DC Ara-Pusauli at Dumraon TL Line-2</v>
          </cell>
          <cell r="B329">
            <v>56</v>
          </cell>
          <cell r="C329" t="str">
            <v>17/0</v>
          </cell>
          <cell r="D329" t="str">
            <v>DD+0</v>
          </cell>
          <cell r="E329" t="str">
            <v>WET</v>
          </cell>
          <cell r="F329" t="str">
            <v>Ms Builder</v>
          </cell>
          <cell r="G329">
            <v>43593</v>
          </cell>
          <cell r="H329">
            <v>43621</v>
          </cell>
          <cell r="I329">
            <v>0</v>
          </cell>
          <cell r="J329">
            <v>43609</v>
          </cell>
          <cell r="K329">
            <v>0</v>
          </cell>
          <cell r="L329">
            <v>0</v>
          </cell>
          <cell r="M329">
            <v>0</v>
          </cell>
          <cell r="N329">
            <v>0</v>
          </cell>
          <cell r="O329">
            <v>0</v>
          </cell>
          <cell r="P329">
            <v>0</v>
          </cell>
          <cell r="Q329">
            <v>0</v>
          </cell>
          <cell r="R329" t="e">
            <v>#NAME?</v>
          </cell>
          <cell r="S329" t="e">
            <v>#NAME?</v>
          </cell>
          <cell r="T329">
            <v>0</v>
          </cell>
          <cell r="U329">
            <v>0</v>
          </cell>
          <cell r="V329" t="e">
            <v>#NAME?</v>
          </cell>
          <cell r="W329" t="e">
            <v>#NAME?</v>
          </cell>
          <cell r="X329" t="e">
            <v>#NAME?</v>
          </cell>
          <cell r="Y329" t="e">
            <v>#NAME?</v>
          </cell>
          <cell r="Z329" t="e">
            <v>#NAME?</v>
          </cell>
          <cell r="AA329" t="e">
            <v>#NAME?</v>
          </cell>
          <cell r="AB329" t="e">
            <v>#NAME?</v>
          </cell>
          <cell r="AC329" t="e">
            <v>#NAME?</v>
          </cell>
          <cell r="AD329" t="e">
            <v>#NAME?</v>
          </cell>
          <cell r="AE329" t="e">
            <v>#NAME?</v>
          </cell>
          <cell r="AF329">
            <v>396.56</v>
          </cell>
          <cell r="AG329">
            <v>0</v>
          </cell>
          <cell r="AH329">
            <v>8.26</v>
          </cell>
          <cell r="AI329">
            <v>404.82</v>
          </cell>
          <cell r="AJ329" t="e">
            <v>#NAME?</v>
          </cell>
          <cell r="AK329" t="e">
            <v>#NAME?</v>
          </cell>
          <cell r="AL329" t="e">
            <v>#NAME?</v>
          </cell>
          <cell r="AM329" t="e">
            <v>#NAME?</v>
          </cell>
          <cell r="AN329" t="e">
            <v>#NAME?</v>
          </cell>
          <cell r="AO329" t="e">
            <v>#NAME?</v>
          </cell>
          <cell r="AP329" t="e">
            <v>#NAME?</v>
          </cell>
          <cell r="AQ329">
            <v>0</v>
          </cell>
          <cell r="AR329">
            <v>0</v>
          </cell>
          <cell r="AS329">
            <v>0</v>
          </cell>
          <cell r="AT329">
            <v>0</v>
          </cell>
        </row>
        <row r="330">
          <cell r="A330" t="str">
            <v>Lilo of 220kv DC Ara-Pusauli at Dumraon TL Line-2</v>
          </cell>
          <cell r="B330">
            <v>43</v>
          </cell>
          <cell r="C330" t="str">
            <v>17/1</v>
          </cell>
          <cell r="D330" t="str">
            <v>DA+0</v>
          </cell>
          <cell r="E330" t="str">
            <v>WET</v>
          </cell>
          <cell r="F330" t="str">
            <v>Bhavesh Mehta</v>
          </cell>
          <cell r="G330">
            <v>43582</v>
          </cell>
          <cell r="H330">
            <v>43610</v>
          </cell>
          <cell r="I330">
            <v>0</v>
          </cell>
          <cell r="J330">
            <v>43582</v>
          </cell>
          <cell r="K330">
            <v>0</v>
          </cell>
          <cell r="L330">
            <v>0</v>
          </cell>
          <cell r="M330">
            <v>0</v>
          </cell>
          <cell r="N330">
            <v>0</v>
          </cell>
          <cell r="O330">
            <v>0</v>
          </cell>
          <cell r="P330">
            <v>0</v>
          </cell>
          <cell r="Q330">
            <v>0</v>
          </cell>
          <cell r="R330" t="e">
            <v>#NAME?</v>
          </cell>
          <cell r="S330" t="e">
            <v>#NAME?</v>
          </cell>
          <cell r="T330">
            <v>0</v>
          </cell>
          <cell r="U330">
            <v>0</v>
          </cell>
          <cell r="V330" t="e">
            <v>#NAME?</v>
          </cell>
          <cell r="W330" t="e">
            <v>#NAME?</v>
          </cell>
          <cell r="X330" t="e">
            <v>#NAME?</v>
          </cell>
          <cell r="Y330" t="e">
            <v>#NAME?</v>
          </cell>
          <cell r="Z330" t="e">
            <v>#NAME?</v>
          </cell>
          <cell r="AA330" t="e">
            <v>#NAME?</v>
          </cell>
          <cell r="AB330" t="e">
            <v>#NAME?</v>
          </cell>
          <cell r="AC330" t="e">
            <v>#NAME?</v>
          </cell>
          <cell r="AD330" t="e">
            <v>#NAME?</v>
          </cell>
          <cell r="AE330" t="e">
            <v>#NAME?</v>
          </cell>
          <cell r="AF330">
            <v>171.56</v>
          </cell>
          <cell r="AG330">
            <v>36.64</v>
          </cell>
          <cell r="AH330">
            <v>7.56</v>
          </cell>
          <cell r="AI330">
            <v>215.76</v>
          </cell>
          <cell r="AJ330" t="e">
            <v>#NAME?</v>
          </cell>
          <cell r="AK330" t="e">
            <v>#NAME?</v>
          </cell>
          <cell r="AL330" t="e">
            <v>#NAME?</v>
          </cell>
          <cell r="AM330" t="e">
            <v>#NAME?</v>
          </cell>
          <cell r="AN330" t="e">
            <v>#NAME?</v>
          </cell>
          <cell r="AO330" t="e">
            <v>#NAME?</v>
          </cell>
          <cell r="AP330" t="e">
            <v>#NAME?</v>
          </cell>
          <cell r="AQ330">
            <v>0</v>
          </cell>
          <cell r="AR330">
            <v>0</v>
          </cell>
          <cell r="AS330">
            <v>0</v>
          </cell>
          <cell r="AT330">
            <v>0</v>
          </cell>
        </row>
        <row r="331">
          <cell r="A331" t="str">
            <v>Lilo of 220kv DC Ara-Pusauli at Dumraon TL Line-2</v>
          </cell>
          <cell r="B331">
            <v>44</v>
          </cell>
          <cell r="C331" t="str">
            <v>17/2</v>
          </cell>
          <cell r="D331" t="str">
            <v>DA+0</v>
          </cell>
          <cell r="E331" t="str">
            <v>WET</v>
          </cell>
          <cell r="F331" t="str">
            <v>Bhavesh Mehta</v>
          </cell>
          <cell r="G331">
            <v>43583</v>
          </cell>
          <cell r="H331">
            <v>43611</v>
          </cell>
          <cell r="I331">
            <v>0</v>
          </cell>
          <cell r="J331" t="str">
            <v>YES</v>
          </cell>
          <cell r="K331">
            <v>0</v>
          </cell>
          <cell r="L331">
            <v>0</v>
          </cell>
          <cell r="M331">
            <v>0</v>
          </cell>
          <cell r="N331">
            <v>0</v>
          </cell>
          <cell r="O331">
            <v>0</v>
          </cell>
          <cell r="P331">
            <v>0</v>
          </cell>
          <cell r="Q331">
            <v>0</v>
          </cell>
          <cell r="R331" t="e">
            <v>#NAME?</v>
          </cell>
          <cell r="S331" t="e">
            <v>#NAME?</v>
          </cell>
          <cell r="T331">
            <v>0</v>
          </cell>
          <cell r="U331">
            <v>0</v>
          </cell>
          <cell r="V331" t="e">
            <v>#NAME?</v>
          </cell>
          <cell r="W331" t="e">
            <v>#NAME?</v>
          </cell>
          <cell r="X331" t="e">
            <v>#NAME?</v>
          </cell>
          <cell r="Y331" t="e">
            <v>#NAME?</v>
          </cell>
          <cell r="Z331" t="e">
            <v>#NAME?</v>
          </cell>
          <cell r="AA331" t="e">
            <v>#NAME?</v>
          </cell>
          <cell r="AB331" t="e">
            <v>#NAME?</v>
          </cell>
          <cell r="AC331" t="e">
            <v>#NAME?</v>
          </cell>
          <cell r="AD331" t="e">
            <v>#NAME?</v>
          </cell>
          <cell r="AE331" t="e">
            <v>#NAME?</v>
          </cell>
          <cell r="AF331">
            <v>171.56</v>
          </cell>
          <cell r="AG331">
            <v>36.64</v>
          </cell>
          <cell r="AH331">
            <v>7.56</v>
          </cell>
          <cell r="AI331">
            <v>215.76</v>
          </cell>
          <cell r="AJ331" t="e">
            <v>#NAME?</v>
          </cell>
          <cell r="AK331" t="e">
            <v>#NAME?</v>
          </cell>
          <cell r="AL331" t="e">
            <v>#NAME?</v>
          </cell>
          <cell r="AM331" t="e">
            <v>#NAME?</v>
          </cell>
          <cell r="AN331" t="e">
            <v>#NAME?</v>
          </cell>
          <cell r="AO331" t="e">
            <v>#NAME?</v>
          </cell>
          <cell r="AP331" t="e">
            <v>#NAME?</v>
          </cell>
          <cell r="AQ331">
            <v>0</v>
          </cell>
          <cell r="AR331">
            <v>0</v>
          </cell>
          <cell r="AS331">
            <v>0</v>
          </cell>
          <cell r="AT331">
            <v>0</v>
          </cell>
        </row>
        <row r="332">
          <cell r="A332" t="str">
            <v>Lilo of 220kv DC Ara-Pusauli at Dumraon TL Line-2</v>
          </cell>
          <cell r="B332">
            <v>46</v>
          </cell>
          <cell r="C332" t="str">
            <v>18/0</v>
          </cell>
          <cell r="D332" t="str">
            <v>DC+0</v>
          </cell>
          <cell r="E332" t="str">
            <v>WET</v>
          </cell>
          <cell r="F332" t="str">
            <v>Bhavesh Mehta</v>
          </cell>
          <cell r="G332">
            <v>43585</v>
          </cell>
          <cell r="H332">
            <v>43613</v>
          </cell>
          <cell r="I332">
            <v>0</v>
          </cell>
          <cell r="J332" t="str">
            <v>YES</v>
          </cell>
          <cell r="K332">
            <v>0</v>
          </cell>
          <cell r="L332">
            <v>0</v>
          </cell>
          <cell r="M332">
            <v>0</v>
          </cell>
          <cell r="N332">
            <v>0</v>
          </cell>
          <cell r="O332">
            <v>0</v>
          </cell>
          <cell r="P332">
            <v>0</v>
          </cell>
          <cell r="Q332">
            <v>0</v>
          </cell>
          <cell r="R332" t="e">
            <v>#NAME?</v>
          </cell>
          <cell r="S332" t="e">
            <v>#NAME?</v>
          </cell>
          <cell r="T332">
            <v>0</v>
          </cell>
          <cell r="U332">
            <v>0</v>
          </cell>
          <cell r="V332" t="e">
            <v>#NAME?</v>
          </cell>
          <cell r="W332" t="e">
            <v>#NAME?</v>
          </cell>
          <cell r="X332" t="e">
            <v>#NAME?</v>
          </cell>
          <cell r="Y332" t="e">
            <v>#NAME?</v>
          </cell>
          <cell r="Z332" t="e">
            <v>#NAME?</v>
          </cell>
          <cell r="AA332" t="e">
            <v>#NAME?</v>
          </cell>
          <cell r="AB332" t="e">
            <v>#NAME?</v>
          </cell>
          <cell r="AC332" t="e">
            <v>#NAME?</v>
          </cell>
          <cell r="AD332" t="e">
            <v>#NAME?</v>
          </cell>
          <cell r="AE332" t="e">
            <v>#NAME?</v>
          </cell>
          <cell r="AF332">
            <v>259.52</v>
          </cell>
          <cell r="AG332">
            <v>54.08</v>
          </cell>
          <cell r="AH332">
            <v>8.26</v>
          </cell>
          <cell r="AI332">
            <v>321.85999999999996</v>
          </cell>
          <cell r="AJ332" t="e">
            <v>#NAME?</v>
          </cell>
          <cell r="AK332" t="e">
            <v>#NAME?</v>
          </cell>
          <cell r="AL332" t="e">
            <v>#NAME?</v>
          </cell>
          <cell r="AM332" t="e">
            <v>#NAME?</v>
          </cell>
          <cell r="AN332" t="e">
            <v>#NAME?</v>
          </cell>
          <cell r="AO332" t="e">
            <v>#NAME?</v>
          </cell>
          <cell r="AP332" t="e">
            <v>#NAME?</v>
          </cell>
          <cell r="AQ332">
            <v>0</v>
          </cell>
          <cell r="AR332">
            <v>0</v>
          </cell>
          <cell r="AS332">
            <v>0</v>
          </cell>
          <cell r="AT332">
            <v>0</v>
          </cell>
        </row>
        <row r="333">
          <cell r="A333" t="str">
            <v>Lilo of 220kv DC Ara-Pusauli at Dumraon TL Line-2</v>
          </cell>
          <cell r="B333">
            <v>55</v>
          </cell>
          <cell r="C333" t="str">
            <v>19/0</v>
          </cell>
          <cell r="D333" t="str">
            <v>DD+0</v>
          </cell>
          <cell r="E333" t="str">
            <v>WET</v>
          </cell>
          <cell r="F333" t="str">
            <v>bhavesh Mehta</v>
          </cell>
          <cell r="G333">
            <v>43591</v>
          </cell>
          <cell r="H333">
            <v>43619</v>
          </cell>
          <cell r="I333">
            <v>0</v>
          </cell>
          <cell r="J333" t="str">
            <v>YES</v>
          </cell>
          <cell r="K333">
            <v>0</v>
          </cell>
          <cell r="L333">
            <v>0</v>
          </cell>
          <cell r="M333">
            <v>0</v>
          </cell>
          <cell r="N333">
            <v>0</v>
          </cell>
          <cell r="O333">
            <v>0</v>
          </cell>
          <cell r="P333">
            <v>0</v>
          </cell>
          <cell r="Q333">
            <v>0</v>
          </cell>
          <cell r="R333" t="e">
            <v>#NAME?</v>
          </cell>
          <cell r="S333" t="e">
            <v>#NAME?</v>
          </cell>
          <cell r="T333">
            <v>0</v>
          </cell>
          <cell r="U333">
            <v>0</v>
          </cell>
          <cell r="V333" t="e">
            <v>#NAME?</v>
          </cell>
          <cell r="W333" t="e">
            <v>#NAME?</v>
          </cell>
          <cell r="X333" t="e">
            <v>#NAME?</v>
          </cell>
          <cell r="Y333" t="e">
            <v>#NAME?</v>
          </cell>
          <cell r="Z333" t="e">
            <v>#NAME?</v>
          </cell>
          <cell r="AA333" t="e">
            <v>#NAME?</v>
          </cell>
          <cell r="AB333" t="e">
            <v>#NAME?</v>
          </cell>
          <cell r="AC333" t="e">
            <v>#NAME?</v>
          </cell>
          <cell r="AD333" t="e">
            <v>#NAME?</v>
          </cell>
          <cell r="AE333" t="e">
            <v>#NAME?</v>
          </cell>
          <cell r="AF333">
            <v>396.56</v>
          </cell>
          <cell r="AG333">
            <v>0</v>
          </cell>
          <cell r="AH333">
            <v>8.26</v>
          </cell>
          <cell r="AI333">
            <v>404.82</v>
          </cell>
          <cell r="AJ333" t="e">
            <v>#NAME?</v>
          </cell>
          <cell r="AK333" t="e">
            <v>#NAME?</v>
          </cell>
          <cell r="AL333" t="e">
            <v>#NAME?</v>
          </cell>
          <cell r="AM333" t="e">
            <v>#NAME?</v>
          </cell>
          <cell r="AN333" t="e">
            <v>#NAME?</v>
          </cell>
          <cell r="AO333" t="e">
            <v>#NAME?</v>
          </cell>
          <cell r="AP333" t="e">
            <v>#NAME?</v>
          </cell>
          <cell r="AQ333">
            <v>0</v>
          </cell>
          <cell r="AR333">
            <v>0</v>
          </cell>
          <cell r="AS333">
            <v>0</v>
          </cell>
          <cell r="AT333">
            <v>0</v>
          </cell>
        </row>
        <row r="334">
          <cell r="A334" t="str">
            <v>Lilo of 220kv DC Ara-Pusauli at Dumraon TL Line-2</v>
          </cell>
          <cell r="B334">
            <v>34</v>
          </cell>
          <cell r="C334" t="str">
            <v>1/0</v>
          </cell>
          <cell r="D334" t="str">
            <v>DD+0</v>
          </cell>
          <cell r="E334" t="str">
            <v>WET</v>
          </cell>
          <cell r="F334" t="str">
            <v>Iftekhar</v>
          </cell>
          <cell r="G334">
            <v>43577</v>
          </cell>
          <cell r="H334">
            <v>43605</v>
          </cell>
          <cell r="I334">
            <v>0</v>
          </cell>
          <cell r="J334">
            <v>43582</v>
          </cell>
          <cell r="K334">
            <v>0</v>
          </cell>
          <cell r="L334">
            <v>0</v>
          </cell>
          <cell r="M334">
            <v>0</v>
          </cell>
          <cell r="N334">
            <v>0</v>
          </cell>
          <cell r="O334">
            <v>0</v>
          </cell>
          <cell r="P334">
            <v>0</v>
          </cell>
          <cell r="Q334">
            <v>0</v>
          </cell>
          <cell r="R334" t="e">
            <v>#NAME?</v>
          </cell>
          <cell r="S334" t="e">
            <v>#NAME?</v>
          </cell>
          <cell r="T334">
            <v>0</v>
          </cell>
          <cell r="U334">
            <v>0</v>
          </cell>
          <cell r="V334" t="e">
            <v>#NAME?</v>
          </cell>
          <cell r="W334" t="e">
            <v>#NAME?</v>
          </cell>
          <cell r="X334" t="e">
            <v>#NAME?</v>
          </cell>
          <cell r="Y334" t="e">
            <v>#NAME?</v>
          </cell>
          <cell r="Z334" t="e">
            <v>#NAME?</v>
          </cell>
          <cell r="AA334" t="e">
            <v>#NAME?</v>
          </cell>
          <cell r="AB334" t="e">
            <v>#NAME?</v>
          </cell>
          <cell r="AC334" t="e">
            <v>#NAME?</v>
          </cell>
          <cell r="AD334" t="e">
            <v>#NAME?</v>
          </cell>
          <cell r="AE334" t="e">
            <v>#NAME?</v>
          </cell>
          <cell r="AF334">
            <v>396.56</v>
          </cell>
          <cell r="AG334">
            <v>0</v>
          </cell>
          <cell r="AH334">
            <v>8.26</v>
          </cell>
          <cell r="AI334">
            <v>404.82</v>
          </cell>
          <cell r="AJ334" t="e">
            <v>#NAME?</v>
          </cell>
          <cell r="AK334" t="e">
            <v>#NAME?</v>
          </cell>
          <cell r="AL334" t="e">
            <v>#NAME?</v>
          </cell>
          <cell r="AM334" t="e">
            <v>#NAME?</v>
          </cell>
          <cell r="AN334" t="e">
            <v>#NAME?</v>
          </cell>
          <cell r="AO334" t="e">
            <v>#NAME?</v>
          </cell>
          <cell r="AP334" t="e">
            <v>#NAME?</v>
          </cell>
          <cell r="AQ334">
            <v>0</v>
          </cell>
          <cell r="AR334">
            <v>0</v>
          </cell>
          <cell r="AS334">
            <v>0</v>
          </cell>
          <cell r="AT334">
            <v>0</v>
          </cell>
        </row>
        <row r="335">
          <cell r="A335" t="str">
            <v>Lilo of 220kv DC Ara-Pusauli at Dumraon TL Line-2</v>
          </cell>
          <cell r="B335">
            <v>0</v>
          </cell>
          <cell r="C335" t="str">
            <v>4/0</v>
          </cell>
          <cell r="D335" t="str">
            <v>DD+6</v>
          </cell>
          <cell r="E335">
            <v>0</v>
          </cell>
          <cell r="F335">
            <v>0</v>
          </cell>
          <cell r="G335">
            <v>0</v>
          </cell>
          <cell r="H335">
            <v>28</v>
          </cell>
          <cell r="I335">
            <v>0</v>
          </cell>
          <cell r="J335">
            <v>0</v>
          </cell>
          <cell r="K335">
            <v>0</v>
          </cell>
          <cell r="L335">
            <v>0</v>
          </cell>
          <cell r="M335">
            <v>0</v>
          </cell>
          <cell r="N335">
            <v>0</v>
          </cell>
          <cell r="O335">
            <v>0</v>
          </cell>
          <cell r="P335">
            <v>0</v>
          </cell>
          <cell r="Q335">
            <v>0</v>
          </cell>
          <cell r="R335" t="e">
            <v>#NAME?</v>
          </cell>
          <cell r="S335" t="e">
            <v>#NAME?</v>
          </cell>
          <cell r="T335">
            <v>0</v>
          </cell>
          <cell r="U335">
            <v>0</v>
          </cell>
          <cell r="V335" t="e">
            <v>#NAME?</v>
          </cell>
          <cell r="W335" t="e">
            <v>#NAME?</v>
          </cell>
          <cell r="X335" t="e">
            <v>#NAME?</v>
          </cell>
          <cell r="Y335" t="e">
            <v>#NAME?</v>
          </cell>
          <cell r="Z335" t="e">
            <v>#NAME?</v>
          </cell>
          <cell r="AA335" t="e">
            <v>#NAME?</v>
          </cell>
          <cell r="AB335" t="e">
            <v>#NAME?</v>
          </cell>
          <cell r="AC335" t="e">
            <v>#NAME?</v>
          </cell>
          <cell r="AD335" t="e">
            <v>#NAME?</v>
          </cell>
          <cell r="AE335" t="e">
            <v>#NAME?</v>
          </cell>
          <cell r="AF335">
            <v>0</v>
          </cell>
          <cell r="AG335">
            <v>0</v>
          </cell>
          <cell r="AH335">
            <v>0</v>
          </cell>
          <cell r="AI335">
            <v>0</v>
          </cell>
          <cell r="AJ335" t="e">
            <v>#NAME?</v>
          </cell>
          <cell r="AK335" t="e">
            <v>#NAME?</v>
          </cell>
          <cell r="AL335" t="e">
            <v>#NAME?</v>
          </cell>
          <cell r="AM335" t="e">
            <v>#NAME?</v>
          </cell>
          <cell r="AN335" t="e">
            <v>#NAME?</v>
          </cell>
          <cell r="AO335" t="e">
            <v>#NAME?</v>
          </cell>
          <cell r="AP335" t="e">
            <v>#NAME?</v>
          </cell>
          <cell r="AQ335">
            <v>0</v>
          </cell>
          <cell r="AR335">
            <v>0</v>
          </cell>
          <cell r="AS335">
            <v>0</v>
          </cell>
          <cell r="AT335">
            <v>0</v>
          </cell>
        </row>
        <row r="336">
          <cell r="A336" t="str">
            <v>Lilo of 220kv DC Ara-Pusauli at Dumraon TL Line-2</v>
          </cell>
          <cell r="B336">
            <v>0</v>
          </cell>
          <cell r="C336" t="str">
            <v>5/0</v>
          </cell>
          <cell r="D336" t="str">
            <v>DD+6</v>
          </cell>
          <cell r="E336">
            <v>0</v>
          </cell>
          <cell r="F336">
            <v>0</v>
          </cell>
          <cell r="G336">
            <v>0</v>
          </cell>
          <cell r="H336">
            <v>28</v>
          </cell>
          <cell r="I336">
            <v>0</v>
          </cell>
          <cell r="J336">
            <v>0</v>
          </cell>
          <cell r="K336">
            <v>0</v>
          </cell>
          <cell r="L336">
            <v>0</v>
          </cell>
          <cell r="M336">
            <v>0</v>
          </cell>
          <cell r="N336">
            <v>0</v>
          </cell>
          <cell r="O336">
            <v>0</v>
          </cell>
          <cell r="P336">
            <v>0</v>
          </cell>
          <cell r="Q336">
            <v>0</v>
          </cell>
          <cell r="R336" t="e">
            <v>#NAME?</v>
          </cell>
          <cell r="S336" t="e">
            <v>#NAME?</v>
          </cell>
          <cell r="T336">
            <v>0</v>
          </cell>
          <cell r="U336">
            <v>0</v>
          </cell>
          <cell r="V336" t="e">
            <v>#NAME?</v>
          </cell>
          <cell r="W336" t="e">
            <v>#NAME?</v>
          </cell>
          <cell r="X336" t="e">
            <v>#NAME?</v>
          </cell>
          <cell r="Y336" t="e">
            <v>#NAME?</v>
          </cell>
          <cell r="Z336" t="e">
            <v>#NAME?</v>
          </cell>
          <cell r="AA336" t="e">
            <v>#NAME?</v>
          </cell>
          <cell r="AB336" t="e">
            <v>#NAME?</v>
          </cell>
          <cell r="AC336" t="e">
            <v>#NAME?</v>
          </cell>
          <cell r="AD336" t="e">
            <v>#NAME?</v>
          </cell>
          <cell r="AE336" t="e">
            <v>#NAME?</v>
          </cell>
          <cell r="AF336">
            <v>0</v>
          </cell>
          <cell r="AG336">
            <v>0</v>
          </cell>
          <cell r="AH336">
            <v>0</v>
          </cell>
          <cell r="AI336">
            <v>0</v>
          </cell>
          <cell r="AJ336" t="e">
            <v>#NAME?</v>
          </cell>
          <cell r="AK336" t="e">
            <v>#NAME?</v>
          </cell>
          <cell r="AL336" t="e">
            <v>#NAME?</v>
          </cell>
          <cell r="AM336" t="e">
            <v>#NAME?</v>
          </cell>
          <cell r="AN336" t="e">
            <v>#NAME?</v>
          </cell>
          <cell r="AO336" t="e">
            <v>#NAME?</v>
          </cell>
          <cell r="AP336" t="e">
            <v>#NAME?</v>
          </cell>
          <cell r="AQ336">
            <v>0</v>
          </cell>
          <cell r="AR336">
            <v>0</v>
          </cell>
          <cell r="AS336">
            <v>0</v>
          </cell>
          <cell r="AT336">
            <v>0</v>
          </cell>
        </row>
        <row r="337">
          <cell r="A337" t="str">
            <v>Lilo of 220kv DC Ara-Pusauli at Dumraon TL Line-2</v>
          </cell>
          <cell r="B337">
            <v>47</v>
          </cell>
          <cell r="C337" t="str">
            <v>7/0</v>
          </cell>
          <cell r="D337" t="str">
            <v>DC+0</v>
          </cell>
          <cell r="E337" t="str">
            <v>WET</v>
          </cell>
          <cell r="F337" t="str">
            <v>Lallan Kumar</v>
          </cell>
          <cell r="G337">
            <v>43585</v>
          </cell>
          <cell r="H337">
            <v>43613</v>
          </cell>
          <cell r="I337">
            <v>0</v>
          </cell>
          <cell r="J337" t="str">
            <v>YES</v>
          </cell>
          <cell r="K337">
            <v>0</v>
          </cell>
          <cell r="L337">
            <v>0</v>
          </cell>
          <cell r="M337">
            <v>0</v>
          </cell>
          <cell r="N337">
            <v>0</v>
          </cell>
          <cell r="O337">
            <v>0</v>
          </cell>
          <cell r="P337">
            <v>0</v>
          </cell>
          <cell r="Q337">
            <v>0</v>
          </cell>
          <cell r="R337" t="e">
            <v>#NAME?</v>
          </cell>
          <cell r="S337" t="e">
            <v>#NAME?</v>
          </cell>
          <cell r="T337">
            <v>0</v>
          </cell>
          <cell r="U337">
            <v>0</v>
          </cell>
          <cell r="V337" t="e">
            <v>#NAME?</v>
          </cell>
          <cell r="W337" t="e">
            <v>#NAME?</v>
          </cell>
          <cell r="X337" t="e">
            <v>#NAME?</v>
          </cell>
          <cell r="Y337" t="e">
            <v>#NAME?</v>
          </cell>
          <cell r="Z337" t="e">
            <v>#NAME?</v>
          </cell>
          <cell r="AA337" t="e">
            <v>#NAME?</v>
          </cell>
          <cell r="AB337" t="e">
            <v>#NAME?</v>
          </cell>
          <cell r="AC337" t="e">
            <v>#NAME?</v>
          </cell>
          <cell r="AD337" t="e">
            <v>#NAME?</v>
          </cell>
          <cell r="AE337" t="e">
            <v>#NAME?</v>
          </cell>
          <cell r="AF337">
            <v>259.52</v>
          </cell>
          <cell r="AG337">
            <v>54.08</v>
          </cell>
          <cell r="AH337">
            <v>8.26</v>
          </cell>
          <cell r="AI337">
            <v>321.85999999999996</v>
          </cell>
          <cell r="AJ337" t="e">
            <v>#NAME?</v>
          </cell>
          <cell r="AK337" t="e">
            <v>#NAME?</v>
          </cell>
          <cell r="AL337" t="e">
            <v>#NAME?</v>
          </cell>
          <cell r="AM337" t="e">
            <v>#NAME?</v>
          </cell>
          <cell r="AN337" t="e">
            <v>#NAME?</v>
          </cell>
          <cell r="AO337" t="e">
            <v>#NAME?</v>
          </cell>
          <cell r="AP337" t="e">
            <v>#NAME?</v>
          </cell>
          <cell r="AQ337">
            <v>0</v>
          </cell>
          <cell r="AR337">
            <v>0</v>
          </cell>
          <cell r="AS337">
            <v>0</v>
          </cell>
          <cell r="AT337">
            <v>0</v>
          </cell>
        </row>
        <row r="338">
          <cell r="A338" t="str">
            <v>Lilo of 220kv DC Ara-Pusauli at Dumraon TL Line-2</v>
          </cell>
          <cell r="B338">
            <v>31</v>
          </cell>
          <cell r="C338" t="str">
            <v>8/8</v>
          </cell>
          <cell r="D338" t="str">
            <v>DA+0</v>
          </cell>
          <cell r="E338" t="str">
            <v>WET</v>
          </cell>
          <cell r="F338" t="str">
            <v>bhavesh</v>
          </cell>
          <cell r="G338">
            <v>43574</v>
          </cell>
          <cell r="H338">
            <v>43602</v>
          </cell>
          <cell r="I338">
            <v>0</v>
          </cell>
          <cell r="J338">
            <v>43576</v>
          </cell>
          <cell r="K338">
            <v>0</v>
          </cell>
          <cell r="L338">
            <v>0</v>
          </cell>
          <cell r="M338">
            <v>0</v>
          </cell>
          <cell r="N338">
            <v>0</v>
          </cell>
          <cell r="O338">
            <v>0</v>
          </cell>
          <cell r="P338">
            <v>0</v>
          </cell>
          <cell r="Q338">
            <v>0</v>
          </cell>
          <cell r="R338" t="e">
            <v>#NAME?</v>
          </cell>
          <cell r="S338" t="e">
            <v>#NAME?</v>
          </cell>
          <cell r="T338">
            <v>0</v>
          </cell>
          <cell r="U338">
            <v>0</v>
          </cell>
          <cell r="V338" t="e">
            <v>#NAME?</v>
          </cell>
          <cell r="W338" t="e">
            <v>#NAME?</v>
          </cell>
          <cell r="X338" t="e">
            <v>#NAME?</v>
          </cell>
          <cell r="Y338" t="e">
            <v>#NAME?</v>
          </cell>
          <cell r="Z338" t="e">
            <v>#NAME?</v>
          </cell>
          <cell r="AA338" t="e">
            <v>#NAME?</v>
          </cell>
          <cell r="AB338" t="e">
            <v>#NAME?</v>
          </cell>
          <cell r="AC338" t="e">
            <v>#NAME?</v>
          </cell>
          <cell r="AD338" t="e">
            <v>#NAME?</v>
          </cell>
          <cell r="AE338" t="e">
            <v>#NAME?</v>
          </cell>
          <cell r="AF338">
            <v>171.56</v>
          </cell>
          <cell r="AG338">
            <v>36.64</v>
          </cell>
          <cell r="AH338">
            <v>7.56</v>
          </cell>
          <cell r="AI338">
            <v>215.76</v>
          </cell>
          <cell r="AJ338" t="e">
            <v>#NAME?</v>
          </cell>
          <cell r="AK338" t="e">
            <v>#NAME?</v>
          </cell>
          <cell r="AL338" t="e">
            <v>#NAME?</v>
          </cell>
          <cell r="AM338" t="e">
            <v>#NAME?</v>
          </cell>
          <cell r="AN338" t="e">
            <v>#NAME?</v>
          </cell>
          <cell r="AO338" t="e">
            <v>#NAME?</v>
          </cell>
          <cell r="AP338" t="e">
            <v>#NAME?</v>
          </cell>
          <cell r="AQ338">
            <v>0</v>
          </cell>
          <cell r="AR338">
            <v>0</v>
          </cell>
          <cell r="AS338">
            <v>0</v>
          </cell>
          <cell r="AT338">
            <v>0</v>
          </cell>
        </row>
        <row r="339">
          <cell r="A339" t="str">
            <v>Lilo of 220kv DC Ara-Pusauli at Dumraon TL Line-2</v>
          </cell>
          <cell r="B339">
            <v>39</v>
          </cell>
          <cell r="C339" t="str">
            <v>8/9</v>
          </cell>
          <cell r="D339" t="str">
            <v>DA+0</v>
          </cell>
          <cell r="E339" t="str">
            <v>WET</v>
          </cell>
          <cell r="F339" t="str">
            <v>Bhavesh Mehta</v>
          </cell>
          <cell r="G339">
            <v>43579</v>
          </cell>
          <cell r="H339">
            <v>43607</v>
          </cell>
          <cell r="I339">
            <v>0</v>
          </cell>
          <cell r="J339">
            <v>43582</v>
          </cell>
          <cell r="K339">
            <v>0</v>
          </cell>
          <cell r="L339">
            <v>0</v>
          </cell>
          <cell r="M339">
            <v>0</v>
          </cell>
          <cell r="N339">
            <v>0</v>
          </cell>
          <cell r="O339">
            <v>0</v>
          </cell>
          <cell r="P339">
            <v>0</v>
          </cell>
          <cell r="Q339">
            <v>0</v>
          </cell>
          <cell r="R339" t="e">
            <v>#NAME?</v>
          </cell>
          <cell r="S339" t="e">
            <v>#NAME?</v>
          </cell>
          <cell r="T339">
            <v>0</v>
          </cell>
          <cell r="U339">
            <v>0</v>
          </cell>
          <cell r="V339" t="e">
            <v>#NAME?</v>
          </cell>
          <cell r="W339" t="e">
            <v>#NAME?</v>
          </cell>
          <cell r="X339" t="e">
            <v>#NAME?</v>
          </cell>
          <cell r="Y339" t="e">
            <v>#NAME?</v>
          </cell>
          <cell r="Z339" t="e">
            <v>#NAME?</v>
          </cell>
          <cell r="AA339" t="e">
            <v>#NAME?</v>
          </cell>
          <cell r="AB339" t="e">
            <v>#NAME?</v>
          </cell>
          <cell r="AC339" t="e">
            <v>#NAME?</v>
          </cell>
          <cell r="AD339" t="e">
            <v>#NAME?</v>
          </cell>
          <cell r="AE339" t="e">
            <v>#NAME?</v>
          </cell>
          <cell r="AF339">
            <v>171.56</v>
          </cell>
          <cell r="AG339">
            <v>36.64</v>
          </cell>
          <cell r="AH339">
            <v>7.56</v>
          </cell>
          <cell r="AI339">
            <v>215.76</v>
          </cell>
          <cell r="AJ339" t="e">
            <v>#NAME?</v>
          </cell>
          <cell r="AK339" t="e">
            <v>#NAME?</v>
          </cell>
          <cell r="AL339" t="e">
            <v>#NAME?</v>
          </cell>
          <cell r="AM339" t="e">
            <v>#NAME?</v>
          </cell>
          <cell r="AN339" t="e">
            <v>#NAME?</v>
          </cell>
          <cell r="AO339" t="e">
            <v>#NAME?</v>
          </cell>
          <cell r="AP339" t="e">
            <v>#NAME?</v>
          </cell>
          <cell r="AQ339">
            <v>0</v>
          </cell>
          <cell r="AR339">
            <v>0</v>
          </cell>
          <cell r="AS339">
            <v>0</v>
          </cell>
          <cell r="AT339">
            <v>0</v>
          </cell>
        </row>
        <row r="340">
          <cell r="A340" t="str">
            <v>Lilo of 220kv DC Ara-Pusauli at Dumraon TL Line-2</v>
          </cell>
          <cell r="B340">
            <v>0</v>
          </cell>
          <cell r="C340" t="str">
            <v>GANTRY</v>
          </cell>
          <cell r="D340" t="str">
            <v>GANTRY</v>
          </cell>
          <cell r="E340">
            <v>0</v>
          </cell>
          <cell r="F340">
            <v>0</v>
          </cell>
          <cell r="G340">
            <v>0</v>
          </cell>
          <cell r="H340">
            <v>28</v>
          </cell>
          <cell r="I340">
            <v>0</v>
          </cell>
          <cell r="J340">
            <v>0</v>
          </cell>
          <cell r="K340">
            <v>0</v>
          </cell>
          <cell r="L340">
            <v>0</v>
          </cell>
          <cell r="M340">
            <v>0</v>
          </cell>
          <cell r="N340">
            <v>0</v>
          </cell>
          <cell r="O340">
            <v>0</v>
          </cell>
          <cell r="P340">
            <v>0</v>
          </cell>
          <cell r="Q340">
            <v>0</v>
          </cell>
          <cell r="R340" t="e">
            <v>#NAME?</v>
          </cell>
          <cell r="S340" t="e">
            <v>#NAME?</v>
          </cell>
          <cell r="T340">
            <v>0</v>
          </cell>
          <cell r="U340">
            <v>0</v>
          </cell>
          <cell r="V340" t="e">
            <v>#NAME?</v>
          </cell>
          <cell r="W340" t="e">
            <v>#NAME?</v>
          </cell>
          <cell r="X340" t="e">
            <v>#NAME?</v>
          </cell>
          <cell r="Y340" t="e">
            <v>#NAME?</v>
          </cell>
          <cell r="Z340" t="e">
            <v>#NAME?</v>
          </cell>
          <cell r="AA340" t="e">
            <v>#NAME?</v>
          </cell>
          <cell r="AB340" t="e">
            <v>#NAME?</v>
          </cell>
          <cell r="AC340" t="e">
            <v>#NAME?</v>
          </cell>
          <cell r="AD340" t="e">
            <v>#NAME?</v>
          </cell>
          <cell r="AE340" t="e">
            <v>#NAME?</v>
          </cell>
          <cell r="AF340">
            <v>527.76</v>
          </cell>
          <cell r="AG340">
            <v>165.26999999999998</v>
          </cell>
          <cell r="AH340">
            <v>21.450000000000003</v>
          </cell>
          <cell r="AI340">
            <v>714.48</v>
          </cell>
          <cell r="AJ340" t="e">
            <v>#NAME?</v>
          </cell>
          <cell r="AK340" t="e">
            <v>#NAME?</v>
          </cell>
          <cell r="AL340" t="e">
            <v>#NAME?</v>
          </cell>
          <cell r="AM340" t="e">
            <v>#NAME?</v>
          </cell>
          <cell r="AN340" t="e">
            <v>#NAME?</v>
          </cell>
          <cell r="AO340" t="e">
            <v>#NAME?</v>
          </cell>
          <cell r="AP340" t="e">
            <v>#NAME?</v>
          </cell>
          <cell r="AQ340">
            <v>0</v>
          </cell>
          <cell r="AR340">
            <v>0</v>
          </cell>
          <cell r="AS340">
            <v>0</v>
          </cell>
          <cell r="AT340">
            <v>0</v>
          </cell>
        </row>
        <row r="341">
          <cell r="A341" t="str">
            <v>Lilo of 220kv DC Ara-Pusauli at Dumraon TL Line-2</v>
          </cell>
          <cell r="B341">
            <v>0</v>
          </cell>
          <cell r="C341" t="str">
            <v>GANTRY</v>
          </cell>
          <cell r="D341" t="str">
            <v>GANTRY</v>
          </cell>
          <cell r="E341">
            <v>0</v>
          </cell>
          <cell r="F341">
            <v>0</v>
          </cell>
          <cell r="G341">
            <v>0</v>
          </cell>
          <cell r="H341">
            <v>28</v>
          </cell>
          <cell r="I341">
            <v>0</v>
          </cell>
          <cell r="J341">
            <v>0</v>
          </cell>
          <cell r="K341">
            <v>0</v>
          </cell>
          <cell r="L341">
            <v>0</v>
          </cell>
          <cell r="M341">
            <v>0</v>
          </cell>
          <cell r="N341">
            <v>0</v>
          </cell>
          <cell r="O341">
            <v>0</v>
          </cell>
          <cell r="P341">
            <v>0</v>
          </cell>
          <cell r="Q341">
            <v>0</v>
          </cell>
          <cell r="R341" t="e">
            <v>#NAME?</v>
          </cell>
          <cell r="S341" t="e">
            <v>#NAME?</v>
          </cell>
          <cell r="T341">
            <v>0</v>
          </cell>
          <cell r="U341">
            <v>0</v>
          </cell>
          <cell r="V341" t="e">
            <v>#NAME?</v>
          </cell>
          <cell r="W341" t="e">
            <v>#NAME?</v>
          </cell>
          <cell r="X341" t="e">
            <v>#NAME?</v>
          </cell>
          <cell r="Y341" t="e">
            <v>#NAME?</v>
          </cell>
          <cell r="Z341" t="e">
            <v>#NAME?</v>
          </cell>
          <cell r="AA341" t="e">
            <v>#NAME?</v>
          </cell>
          <cell r="AB341" t="e">
            <v>#NAME?</v>
          </cell>
          <cell r="AC341" t="e">
            <v>#NAME?</v>
          </cell>
          <cell r="AD341" t="e">
            <v>#NAME?</v>
          </cell>
          <cell r="AE341" t="e">
            <v>#NAME?</v>
          </cell>
          <cell r="AF341">
            <v>527.76</v>
          </cell>
          <cell r="AG341">
            <v>165.26999999999998</v>
          </cell>
          <cell r="AH341">
            <v>21.450000000000003</v>
          </cell>
          <cell r="AI341">
            <v>714.48</v>
          </cell>
          <cell r="AJ341" t="e">
            <v>#NAME?</v>
          </cell>
          <cell r="AK341" t="e">
            <v>#NAME?</v>
          </cell>
          <cell r="AL341" t="e">
            <v>#NAME?</v>
          </cell>
          <cell r="AM341" t="e">
            <v>#NAME?</v>
          </cell>
          <cell r="AN341" t="e">
            <v>#NAME?</v>
          </cell>
          <cell r="AO341" t="e">
            <v>#NAME?</v>
          </cell>
          <cell r="AP341" t="e">
            <v>#NAME?</v>
          </cell>
          <cell r="AQ341">
            <v>0</v>
          </cell>
          <cell r="AR341">
            <v>0</v>
          </cell>
          <cell r="AS341">
            <v>0</v>
          </cell>
          <cell r="AT341">
            <v>0</v>
          </cell>
        </row>
        <row r="342">
          <cell r="A342" t="str">
            <v>Lilo of 220kv DC Ara-Pusauli at Dumraon TL Line-2</v>
          </cell>
          <cell r="B342">
            <v>35</v>
          </cell>
          <cell r="C342" t="str">
            <v>10/0</v>
          </cell>
          <cell r="D342" t="str">
            <v>DD+0</v>
          </cell>
          <cell r="E342" t="str">
            <v>WET</v>
          </cell>
          <cell r="F342" t="str">
            <v>Bhavesh Mehta</v>
          </cell>
          <cell r="G342">
            <v>43577</v>
          </cell>
          <cell r="H342">
            <v>43605</v>
          </cell>
          <cell r="I342">
            <v>0</v>
          </cell>
          <cell r="J342">
            <v>43582</v>
          </cell>
          <cell r="K342">
            <v>0</v>
          </cell>
          <cell r="L342">
            <v>0</v>
          </cell>
          <cell r="M342">
            <v>0</v>
          </cell>
          <cell r="N342">
            <v>0</v>
          </cell>
          <cell r="O342">
            <v>0</v>
          </cell>
          <cell r="P342">
            <v>0</v>
          </cell>
          <cell r="Q342">
            <v>0</v>
          </cell>
          <cell r="R342" t="e">
            <v>#NAME?</v>
          </cell>
          <cell r="S342" t="e">
            <v>#NAME?</v>
          </cell>
          <cell r="T342">
            <v>0</v>
          </cell>
          <cell r="U342">
            <v>0</v>
          </cell>
          <cell r="V342" t="e">
            <v>#NAME?</v>
          </cell>
          <cell r="W342" t="e">
            <v>#NAME?</v>
          </cell>
          <cell r="X342" t="e">
            <v>#NAME?</v>
          </cell>
          <cell r="Y342" t="e">
            <v>#NAME?</v>
          </cell>
          <cell r="Z342" t="e">
            <v>#NAME?</v>
          </cell>
          <cell r="AA342" t="e">
            <v>#NAME?</v>
          </cell>
          <cell r="AB342" t="e">
            <v>#NAME?</v>
          </cell>
          <cell r="AC342" t="e">
            <v>#NAME?</v>
          </cell>
          <cell r="AD342" t="e">
            <v>#NAME?</v>
          </cell>
          <cell r="AE342" t="e">
            <v>#NAME?</v>
          </cell>
          <cell r="AF342">
            <v>396.56</v>
          </cell>
          <cell r="AG342">
            <v>0</v>
          </cell>
          <cell r="AH342">
            <v>8.26</v>
          </cell>
          <cell r="AI342">
            <v>404.82</v>
          </cell>
          <cell r="AJ342" t="e">
            <v>#NAME?</v>
          </cell>
          <cell r="AK342" t="e">
            <v>#NAME?</v>
          </cell>
          <cell r="AL342" t="e">
            <v>#NAME?</v>
          </cell>
          <cell r="AM342" t="e">
            <v>#NAME?</v>
          </cell>
          <cell r="AN342" t="e">
            <v>#NAME?</v>
          </cell>
          <cell r="AO342" t="e">
            <v>#NAME?</v>
          </cell>
          <cell r="AP342" t="e">
            <v>#NAME?</v>
          </cell>
          <cell r="AQ342">
            <v>0</v>
          </cell>
          <cell r="AR342">
            <v>0</v>
          </cell>
          <cell r="AS342">
            <v>0</v>
          </cell>
          <cell r="AT342">
            <v>0</v>
          </cell>
        </row>
        <row r="343">
          <cell r="A343" t="str">
            <v>Lilo of 220kv DC Ara-Pusauli at Dumraon TL Line-2</v>
          </cell>
          <cell r="B343">
            <v>36</v>
          </cell>
          <cell r="C343" t="str">
            <v>10/2</v>
          </cell>
          <cell r="D343" t="str">
            <v>DA+0</v>
          </cell>
          <cell r="E343" t="str">
            <v>WET</v>
          </cell>
          <cell r="F343" t="str">
            <v>Akhilesh Kumar</v>
          </cell>
          <cell r="G343">
            <v>43577</v>
          </cell>
          <cell r="H343">
            <v>43605</v>
          </cell>
          <cell r="I343">
            <v>0</v>
          </cell>
          <cell r="J343">
            <v>43582</v>
          </cell>
          <cell r="K343">
            <v>0</v>
          </cell>
          <cell r="L343">
            <v>0</v>
          </cell>
          <cell r="M343">
            <v>0</v>
          </cell>
          <cell r="N343">
            <v>0</v>
          </cell>
          <cell r="O343">
            <v>0</v>
          </cell>
          <cell r="P343">
            <v>0</v>
          </cell>
          <cell r="Q343">
            <v>0</v>
          </cell>
          <cell r="R343" t="e">
            <v>#NAME?</v>
          </cell>
          <cell r="S343" t="e">
            <v>#NAME?</v>
          </cell>
          <cell r="T343">
            <v>0</v>
          </cell>
          <cell r="U343">
            <v>0</v>
          </cell>
          <cell r="V343" t="e">
            <v>#NAME?</v>
          </cell>
          <cell r="W343" t="e">
            <v>#NAME?</v>
          </cell>
          <cell r="X343" t="e">
            <v>#NAME?</v>
          </cell>
          <cell r="Y343" t="e">
            <v>#NAME?</v>
          </cell>
          <cell r="Z343" t="e">
            <v>#NAME?</v>
          </cell>
          <cell r="AA343" t="e">
            <v>#NAME?</v>
          </cell>
          <cell r="AB343" t="e">
            <v>#NAME?</v>
          </cell>
          <cell r="AC343" t="e">
            <v>#NAME?</v>
          </cell>
          <cell r="AD343" t="e">
            <v>#NAME?</v>
          </cell>
          <cell r="AE343" t="e">
            <v>#NAME?</v>
          </cell>
          <cell r="AF343">
            <v>171.56</v>
          </cell>
          <cell r="AG343">
            <v>36.64</v>
          </cell>
          <cell r="AH343">
            <v>7.56</v>
          </cell>
          <cell r="AI343">
            <v>215.76</v>
          </cell>
          <cell r="AJ343" t="e">
            <v>#NAME?</v>
          </cell>
          <cell r="AK343" t="e">
            <v>#NAME?</v>
          </cell>
          <cell r="AL343" t="e">
            <v>#NAME?</v>
          </cell>
          <cell r="AM343" t="e">
            <v>#NAME?</v>
          </cell>
          <cell r="AN343" t="e">
            <v>#NAME?</v>
          </cell>
          <cell r="AO343" t="e">
            <v>#NAME?</v>
          </cell>
          <cell r="AP343" t="e">
            <v>#NAME?</v>
          </cell>
          <cell r="AQ343">
            <v>0</v>
          </cell>
          <cell r="AR343">
            <v>0</v>
          </cell>
          <cell r="AS343">
            <v>0</v>
          </cell>
          <cell r="AT343">
            <v>0</v>
          </cell>
        </row>
        <row r="344">
          <cell r="A344" t="str">
            <v>Lilo of 220kv DC Ara-Pusauli at Dumraon TL Line-2</v>
          </cell>
          <cell r="B344">
            <v>38</v>
          </cell>
          <cell r="C344" t="str">
            <v>10/5</v>
          </cell>
          <cell r="D344" t="str">
            <v>DA+0</v>
          </cell>
          <cell r="E344" t="str">
            <v>WET</v>
          </cell>
          <cell r="F344" t="str">
            <v>Upendra Singh</v>
          </cell>
          <cell r="G344">
            <v>43578</v>
          </cell>
          <cell r="H344">
            <v>43606</v>
          </cell>
          <cell r="I344">
            <v>0</v>
          </cell>
          <cell r="J344">
            <v>43582</v>
          </cell>
          <cell r="K344">
            <v>0</v>
          </cell>
          <cell r="L344">
            <v>0</v>
          </cell>
          <cell r="M344">
            <v>0</v>
          </cell>
          <cell r="N344">
            <v>0</v>
          </cell>
          <cell r="O344">
            <v>0</v>
          </cell>
          <cell r="P344">
            <v>0</v>
          </cell>
          <cell r="Q344">
            <v>0</v>
          </cell>
          <cell r="R344" t="e">
            <v>#NAME?</v>
          </cell>
          <cell r="S344" t="e">
            <v>#NAME?</v>
          </cell>
          <cell r="T344">
            <v>0</v>
          </cell>
          <cell r="U344">
            <v>0</v>
          </cell>
          <cell r="V344" t="e">
            <v>#NAME?</v>
          </cell>
          <cell r="W344" t="e">
            <v>#NAME?</v>
          </cell>
          <cell r="X344" t="e">
            <v>#NAME?</v>
          </cell>
          <cell r="Y344" t="e">
            <v>#NAME?</v>
          </cell>
          <cell r="Z344" t="e">
            <v>#NAME?</v>
          </cell>
          <cell r="AA344" t="e">
            <v>#NAME?</v>
          </cell>
          <cell r="AB344" t="e">
            <v>#NAME?</v>
          </cell>
          <cell r="AC344" t="e">
            <v>#NAME?</v>
          </cell>
          <cell r="AD344" t="e">
            <v>#NAME?</v>
          </cell>
          <cell r="AE344" t="e">
            <v>#NAME?</v>
          </cell>
          <cell r="AF344">
            <v>171.56</v>
          </cell>
          <cell r="AG344">
            <v>36.64</v>
          </cell>
          <cell r="AH344">
            <v>7.56</v>
          </cell>
          <cell r="AI344">
            <v>215.76</v>
          </cell>
          <cell r="AJ344" t="e">
            <v>#NAME?</v>
          </cell>
          <cell r="AK344" t="e">
            <v>#NAME?</v>
          </cell>
          <cell r="AL344" t="e">
            <v>#NAME?</v>
          </cell>
          <cell r="AM344" t="e">
            <v>#NAME?</v>
          </cell>
          <cell r="AN344" t="e">
            <v>#NAME?</v>
          </cell>
          <cell r="AO344" t="e">
            <v>#NAME?</v>
          </cell>
          <cell r="AP344" t="e">
            <v>#NAME?</v>
          </cell>
          <cell r="AQ344">
            <v>0</v>
          </cell>
          <cell r="AR344">
            <v>0</v>
          </cell>
          <cell r="AS344">
            <v>0</v>
          </cell>
          <cell r="AT344">
            <v>0</v>
          </cell>
        </row>
        <row r="345">
          <cell r="A345" t="str">
            <v>Lilo of 220kv DC Ara-Pusauli at Dumraon TL Line-2</v>
          </cell>
          <cell r="B345">
            <v>45</v>
          </cell>
          <cell r="C345" t="str">
            <v>10/6</v>
          </cell>
          <cell r="D345" t="str">
            <v>DA+6</v>
          </cell>
          <cell r="E345" t="str">
            <v>WET</v>
          </cell>
          <cell r="F345" t="str">
            <v>Upendra Singh</v>
          </cell>
          <cell r="G345">
            <v>43584</v>
          </cell>
          <cell r="H345">
            <v>43612</v>
          </cell>
          <cell r="I345">
            <v>0</v>
          </cell>
          <cell r="J345">
            <v>43609</v>
          </cell>
          <cell r="K345">
            <v>0</v>
          </cell>
          <cell r="L345">
            <v>0</v>
          </cell>
          <cell r="M345">
            <v>0</v>
          </cell>
          <cell r="N345">
            <v>0</v>
          </cell>
          <cell r="O345">
            <v>0</v>
          </cell>
          <cell r="P345">
            <v>0</v>
          </cell>
          <cell r="Q345">
            <v>0</v>
          </cell>
          <cell r="R345" t="e">
            <v>#NAME?</v>
          </cell>
          <cell r="S345" t="e">
            <v>#NAME?</v>
          </cell>
          <cell r="T345">
            <v>0</v>
          </cell>
          <cell r="U345">
            <v>0</v>
          </cell>
          <cell r="V345" t="e">
            <v>#NAME?</v>
          </cell>
          <cell r="W345" t="e">
            <v>#NAME?</v>
          </cell>
          <cell r="X345" t="e">
            <v>#NAME?</v>
          </cell>
          <cell r="Y345" t="e">
            <v>#NAME?</v>
          </cell>
          <cell r="Z345" t="e">
            <v>#NAME?</v>
          </cell>
          <cell r="AA345" t="e">
            <v>#NAME?</v>
          </cell>
          <cell r="AB345" t="e">
            <v>#NAME?</v>
          </cell>
          <cell r="AC345" t="e">
            <v>#NAME?</v>
          </cell>
          <cell r="AD345" t="e">
            <v>#NAME?</v>
          </cell>
          <cell r="AE345" t="e">
            <v>#NAME?</v>
          </cell>
          <cell r="AF345">
            <v>171.56</v>
          </cell>
          <cell r="AG345">
            <v>36.64</v>
          </cell>
          <cell r="AH345">
            <v>7.56</v>
          </cell>
          <cell r="AI345">
            <v>215.76</v>
          </cell>
          <cell r="AJ345" t="e">
            <v>#NAME?</v>
          </cell>
          <cell r="AK345" t="e">
            <v>#NAME?</v>
          </cell>
          <cell r="AL345" t="e">
            <v>#NAME?</v>
          </cell>
          <cell r="AM345" t="e">
            <v>#NAME?</v>
          </cell>
          <cell r="AN345" t="e">
            <v>#NAME?</v>
          </cell>
          <cell r="AO345" t="e">
            <v>#NAME?</v>
          </cell>
          <cell r="AP345" t="e">
            <v>#NAME?</v>
          </cell>
          <cell r="AQ345">
            <v>0</v>
          </cell>
          <cell r="AR345">
            <v>0</v>
          </cell>
          <cell r="AS345">
            <v>0</v>
          </cell>
          <cell r="AT345">
            <v>0</v>
          </cell>
        </row>
        <row r="346">
          <cell r="A346" t="str">
            <v>Lilo of 220kv DC Ara-Pusauli at Dumraon TL Line-2</v>
          </cell>
          <cell r="B346">
            <v>51</v>
          </cell>
          <cell r="C346" t="str">
            <v>10/7</v>
          </cell>
          <cell r="D346" t="str">
            <v>DA+0</v>
          </cell>
          <cell r="E346" t="str">
            <v>WET</v>
          </cell>
          <cell r="F346" t="str">
            <v>Upendra Singh</v>
          </cell>
          <cell r="G346">
            <v>43587</v>
          </cell>
          <cell r="H346">
            <v>43615</v>
          </cell>
          <cell r="I346">
            <v>0</v>
          </cell>
          <cell r="J346">
            <v>43609</v>
          </cell>
          <cell r="K346">
            <v>0</v>
          </cell>
          <cell r="L346">
            <v>0</v>
          </cell>
          <cell r="M346">
            <v>0</v>
          </cell>
          <cell r="N346">
            <v>0</v>
          </cell>
          <cell r="O346">
            <v>0</v>
          </cell>
          <cell r="P346">
            <v>0</v>
          </cell>
          <cell r="Q346">
            <v>0</v>
          </cell>
          <cell r="R346" t="e">
            <v>#NAME?</v>
          </cell>
          <cell r="S346" t="e">
            <v>#NAME?</v>
          </cell>
          <cell r="T346">
            <v>0</v>
          </cell>
          <cell r="U346">
            <v>0</v>
          </cell>
          <cell r="V346" t="e">
            <v>#NAME?</v>
          </cell>
          <cell r="W346" t="e">
            <v>#NAME?</v>
          </cell>
          <cell r="X346" t="e">
            <v>#NAME?</v>
          </cell>
          <cell r="Y346" t="e">
            <v>#NAME?</v>
          </cell>
          <cell r="Z346" t="e">
            <v>#NAME?</v>
          </cell>
          <cell r="AA346" t="e">
            <v>#NAME?</v>
          </cell>
          <cell r="AB346" t="e">
            <v>#NAME?</v>
          </cell>
          <cell r="AC346" t="e">
            <v>#NAME?</v>
          </cell>
          <cell r="AD346" t="e">
            <v>#NAME?</v>
          </cell>
          <cell r="AE346" t="e">
            <v>#NAME?</v>
          </cell>
          <cell r="AF346">
            <v>171.56</v>
          </cell>
          <cell r="AG346">
            <v>36.64</v>
          </cell>
          <cell r="AH346">
            <v>7.56</v>
          </cell>
          <cell r="AI346">
            <v>215.76</v>
          </cell>
          <cell r="AJ346" t="e">
            <v>#NAME?</v>
          </cell>
          <cell r="AK346" t="e">
            <v>#NAME?</v>
          </cell>
          <cell r="AL346" t="e">
            <v>#NAME?</v>
          </cell>
          <cell r="AM346" t="e">
            <v>#NAME?</v>
          </cell>
          <cell r="AN346" t="e">
            <v>#NAME?</v>
          </cell>
          <cell r="AO346" t="e">
            <v>#NAME?</v>
          </cell>
          <cell r="AP346" t="e">
            <v>#NAME?</v>
          </cell>
          <cell r="AQ346">
            <v>0</v>
          </cell>
          <cell r="AR346">
            <v>0</v>
          </cell>
          <cell r="AS346">
            <v>0</v>
          </cell>
          <cell r="AT346">
            <v>0</v>
          </cell>
        </row>
        <row r="347">
          <cell r="A347" t="str">
            <v>Lilo of 220kv DC Ara-Pusauli at Dumraon TL Line-2</v>
          </cell>
          <cell r="B347">
            <v>53</v>
          </cell>
          <cell r="C347" t="str">
            <v>10/8</v>
          </cell>
          <cell r="D347" t="str">
            <v>DA+0</v>
          </cell>
          <cell r="E347" t="str">
            <v>WET</v>
          </cell>
          <cell r="F347" t="str">
            <v>Upendra Singh</v>
          </cell>
          <cell r="G347">
            <v>43590</v>
          </cell>
          <cell r="H347">
            <v>43618</v>
          </cell>
          <cell r="I347">
            <v>0</v>
          </cell>
          <cell r="J347">
            <v>43609</v>
          </cell>
          <cell r="K347">
            <v>0</v>
          </cell>
          <cell r="L347">
            <v>0</v>
          </cell>
          <cell r="M347">
            <v>0</v>
          </cell>
          <cell r="N347">
            <v>0</v>
          </cell>
          <cell r="O347">
            <v>0</v>
          </cell>
          <cell r="P347">
            <v>0</v>
          </cell>
          <cell r="Q347">
            <v>0</v>
          </cell>
          <cell r="R347" t="e">
            <v>#NAME?</v>
          </cell>
          <cell r="S347" t="e">
            <v>#NAME?</v>
          </cell>
          <cell r="T347">
            <v>0</v>
          </cell>
          <cell r="U347">
            <v>0</v>
          </cell>
          <cell r="V347" t="e">
            <v>#NAME?</v>
          </cell>
          <cell r="W347" t="e">
            <v>#NAME?</v>
          </cell>
          <cell r="X347" t="e">
            <v>#NAME?</v>
          </cell>
          <cell r="Y347" t="e">
            <v>#NAME?</v>
          </cell>
          <cell r="Z347" t="e">
            <v>#NAME?</v>
          </cell>
          <cell r="AA347" t="e">
            <v>#NAME?</v>
          </cell>
          <cell r="AB347" t="e">
            <v>#NAME?</v>
          </cell>
          <cell r="AC347" t="e">
            <v>#NAME?</v>
          </cell>
          <cell r="AD347" t="e">
            <v>#NAME?</v>
          </cell>
          <cell r="AE347" t="e">
            <v>#NAME?</v>
          </cell>
          <cell r="AF347">
            <v>171.56</v>
          </cell>
          <cell r="AG347">
            <v>36.64</v>
          </cell>
          <cell r="AH347">
            <v>7.56</v>
          </cell>
          <cell r="AI347">
            <v>215.76</v>
          </cell>
          <cell r="AJ347" t="e">
            <v>#NAME?</v>
          </cell>
          <cell r="AK347" t="e">
            <v>#NAME?</v>
          </cell>
          <cell r="AL347" t="e">
            <v>#NAME?</v>
          </cell>
          <cell r="AM347" t="e">
            <v>#NAME?</v>
          </cell>
          <cell r="AN347" t="e">
            <v>#NAME?</v>
          </cell>
          <cell r="AO347" t="e">
            <v>#NAME?</v>
          </cell>
          <cell r="AP347" t="e">
            <v>#NAME?</v>
          </cell>
          <cell r="AQ347">
            <v>0</v>
          </cell>
          <cell r="AR347">
            <v>0</v>
          </cell>
          <cell r="AS347">
            <v>0</v>
          </cell>
          <cell r="AT347">
            <v>0</v>
          </cell>
        </row>
        <row r="348">
          <cell r="A348" t="str">
            <v>Lilo of 220kv DC Ara-Pusauli at Dumraon TL Line-2</v>
          </cell>
          <cell r="B348">
            <v>52</v>
          </cell>
          <cell r="C348" t="str">
            <v>10/9</v>
          </cell>
          <cell r="D348" t="str">
            <v>DA+3</v>
          </cell>
          <cell r="E348" t="str">
            <v>WET</v>
          </cell>
          <cell r="F348" t="str">
            <v>Akhilesh Kumar</v>
          </cell>
          <cell r="G348">
            <v>43587</v>
          </cell>
          <cell r="H348">
            <v>43615</v>
          </cell>
          <cell r="I348">
            <v>0</v>
          </cell>
          <cell r="J348" t="str">
            <v>YES</v>
          </cell>
          <cell r="K348">
            <v>0</v>
          </cell>
          <cell r="L348">
            <v>0</v>
          </cell>
          <cell r="M348">
            <v>0</v>
          </cell>
          <cell r="N348">
            <v>0</v>
          </cell>
          <cell r="O348">
            <v>0</v>
          </cell>
          <cell r="P348">
            <v>0</v>
          </cell>
          <cell r="Q348">
            <v>0</v>
          </cell>
          <cell r="R348" t="e">
            <v>#NAME?</v>
          </cell>
          <cell r="S348" t="e">
            <v>#NAME?</v>
          </cell>
          <cell r="T348">
            <v>0</v>
          </cell>
          <cell r="U348">
            <v>0</v>
          </cell>
          <cell r="V348" t="e">
            <v>#NAME?</v>
          </cell>
          <cell r="W348" t="e">
            <v>#NAME?</v>
          </cell>
          <cell r="X348" t="e">
            <v>#NAME?</v>
          </cell>
          <cell r="Y348" t="e">
            <v>#NAME?</v>
          </cell>
          <cell r="Z348" t="e">
            <v>#NAME?</v>
          </cell>
          <cell r="AA348" t="e">
            <v>#NAME?</v>
          </cell>
          <cell r="AB348" t="e">
            <v>#NAME?</v>
          </cell>
          <cell r="AC348" t="e">
            <v>#NAME?</v>
          </cell>
          <cell r="AD348" t="e">
            <v>#NAME?</v>
          </cell>
          <cell r="AE348" t="e">
            <v>#NAME?</v>
          </cell>
          <cell r="AF348">
            <v>171.56</v>
          </cell>
          <cell r="AG348">
            <v>36.64</v>
          </cell>
          <cell r="AH348">
            <v>7.56</v>
          </cell>
          <cell r="AI348">
            <v>215.76</v>
          </cell>
          <cell r="AJ348" t="e">
            <v>#NAME?</v>
          </cell>
          <cell r="AK348" t="e">
            <v>#NAME?</v>
          </cell>
          <cell r="AL348" t="e">
            <v>#NAME?</v>
          </cell>
          <cell r="AM348" t="e">
            <v>#NAME?</v>
          </cell>
          <cell r="AN348" t="e">
            <v>#NAME?</v>
          </cell>
          <cell r="AO348" t="e">
            <v>#NAME?</v>
          </cell>
          <cell r="AP348" t="e">
            <v>#NAME?</v>
          </cell>
          <cell r="AQ348">
            <v>0</v>
          </cell>
          <cell r="AR348">
            <v>0</v>
          </cell>
          <cell r="AS348">
            <v>0</v>
          </cell>
          <cell r="AT348">
            <v>0</v>
          </cell>
        </row>
        <row r="349">
          <cell r="A349" t="str">
            <v>Lilo of 220kv DC Ara-Pusauli at Dumraon TL Line-2</v>
          </cell>
          <cell r="B349">
            <v>48</v>
          </cell>
          <cell r="C349" t="str">
            <v>10/10</v>
          </cell>
          <cell r="D349" t="str">
            <v>DA+0</v>
          </cell>
          <cell r="E349" t="str">
            <v>WET</v>
          </cell>
          <cell r="F349" t="str">
            <v>Akhilesh Kumar</v>
          </cell>
          <cell r="G349">
            <v>43585</v>
          </cell>
          <cell r="H349">
            <v>43613</v>
          </cell>
          <cell r="I349">
            <v>0</v>
          </cell>
          <cell r="J349" t="str">
            <v>YES</v>
          </cell>
          <cell r="K349">
            <v>0</v>
          </cell>
          <cell r="L349">
            <v>0</v>
          </cell>
          <cell r="M349">
            <v>0</v>
          </cell>
          <cell r="N349">
            <v>0</v>
          </cell>
          <cell r="O349">
            <v>0</v>
          </cell>
          <cell r="P349">
            <v>0</v>
          </cell>
          <cell r="Q349">
            <v>0</v>
          </cell>
          <cell r="R349" t="e">
            <v>#NAME?</v>
          </cell>
          <cell r="S349" t="e">
            <v>#NAME?</v>
          </cell>
          <cell r="T349">
            <v>0</v>
          </cell>
          <cell r="U349">
            <v>0</v>
          </cell>
          <cell r="V349" t="e">
            <v>#NAME?</v>
          </cell>
          <cell r="W349" t="e">
            <v>#NAME?</v>
          </cell>
          <cell r="X349" t="e">
            <v>#NAME?</v>
          </cell>
          <cell r="Y349" t="e">
            <v>#NAME?</v>
          </cell>
          <cell r="Z349" t="e">
            <v>#NAME?</v>
          </cell>
          <cell r="AA349" t="e">
            <v>#NAME?</v>
          </cell>
          <cell r="AB349" t="e">
            <v>#NAME?</v>
          </cell>
          <cell r="AC349" t="e">
            <v>#NAME?</v>
          </cell>
          <cell r="AD349" t="e">
            <v>#NAME?</v>
          </cell>
          <cell r="AE349" t="e">
            <v>#NAME?</v>
          </cell>
          <cell r="AF349">
            <v>171.56</v>
          </cell>
          <cell r="AG349">
            <v>36.64</v>
          </cell>
          <cell r="AH349">
            <v>7.56</v>
          </cell>
          <cell r="AI349">
            <v>215.76</v>
          </cell>
          <cell r="AJ349" t="e">
            <v>#NAME?</v>
          </cell>
          <cell r="AK349" t="e">
            <v>#NAME?</v>
          </cell>
          <cell r="AL349" t="e">
            <v>#NAME?</v>
          </cell>
          <cell r="AM349" t="e">
            <v>#NAME?</v>
          </cell>
          <cell r="AN349" t="e">
            <v>#NAME?</v>
          </cell>
          <cell r="AO349" t="e">
            <v>#NAME?</v>
          </cell>
          <cell r="AP349" t="e">
            <v>#NAME?</v>
          </cell>
          <cell r="AQ349">
            <v>0</v>
          </cell>
          <cell r="AR349">
            <v>0</v>
          </cell>
          <cell r="AS349">
            <v>0</v>
          </cell>
          <cell r="AT349">
            <v>0</v>
          </cell>
        </row>
        <row r="350">
          <cell r="A350" t="str">
            <v>Lilo of 220kv DC Ara-Pusauli at Dumraon TL Line-2</v>
          </cell>
          <cell r="B350">
            <v>40</v>
          </cell>
          <cell r="C350" t="str">
            <v>10/11</v>
          </cell>
          <cell r="D350" t="str">
            <v>DA+3</v>
          </cell>
          <cell r="E350" t="str">
            <v>WET</v>
          </cell>
          <cell r="F350" t="str">
            <v>Akhilesh Kumar</v>
          </cell>
          <cell r="G350">
            <v>43581</v>
          </cell>
          <cell r="H350">
            <v>43609</v>
          </cell>
          <cell r="I350">
            <v>0</v>
          </cell>
          <cell r="J350" t="str">
            <v>TT Changed</v>
          </cell>
          <cell r="K350">
            <v>0</v>
          </cell>
          <cell r="L350">
            <v>0</v>
          </cell>
          <cell r="M350">
            <v>0</v>
          </cell>
          <cell r="N350">
            <v>0</v>
          </cell>
          <cell r="O350">
            <v>0</v>
          </cell>
          <cell r="P350">
            <v>0</v>
          </cell>
          <cell r="Q350">
            <v>0</v>
          </cell>
          <cell r="R350" t="e">
            <v>#NAME?</v>
          </cell>
          <cell r="S350" t="e">
            <v>#NAME?</v>
          </cell>
          <cell r="T350">
            <v>0</v>
          </cell>
          <cell r="U350">
            <v>0</v>
          </cell>
          <cell r="V350" t="e">
            <v>#NAME?</v>
          </cell>
          <cell r="W350" t="e">
            <v>#NAME?</v>
          </cell>
          <cell r="X350" t="e">
            <v>#NAME?</v>
          </cell>
          <cell r="Y350" t="e">
            <v>#NAME?</v>
          </cell>
          <cell r="Z350" t="e">
            <v>#NAME?</v>
          </cell>
          <cell r="AA350" t="e">
            <v>#NAME?</v>
          </cell>
          <cell r="AB350" t="e">
            <v>#NAME?</v>
          </cell>
          <cell r="AC350" t="e">
            <v>#NAME?</v>
          </cell>
          <cell r="AD350" t="e">
            <v>#NAME?</v>
          </cell>
          <cell r="AE350" t="e">
            <v>#NAME?</v>
          </cell>
          <cell r="AF350">
            <v>171.56</v>
          </cell>
          <cell r="AG350">
            <v>36.64</v>
          </cell>
          <cell r="AH350">
            <v>7.56</v>
          </cell>
          <cell r="AI350">
            <v>215.76</v>
          </cell>
          <cell r="AJ350" t="e">
            <v>#NAME?</v>
          </cell>
          <cell r="AK350" t="e">
            <v>#NAME?</v>
          </cell>
          <cell r="AL350" t="e">
            <v>#NAME?</v>
          </cell>
          <cell r="AM350" t="e">
            <v>#NAME?</v>
          </cell>
          <cell r="AN350" t="e">
            <v>#NAME?</v>
          </cell>
          <cell r="AO350" t="e">
            <v>#NAME?</v>
          </cell>
          <cell r="AP350" t="e">
            <v>#NAME?</v>
          </cell>
          <cell r="AQ350">
            <v>0</v>
          </cell>
          <cell r="AR350">
            <v>0</v>
          </cell>
          <cell r="AS350">
            <v>0</v>
          </cell>
          <cell r="AT350">
            <v>0</v>
          </cell>
        </row>
        <row r="351">
          <cell r="A351" t="str">
            <v>Lilo of 220kv DC Ara-Pusauli at Dumraon TL Line-2</v>
          </cell>
          <cell r="B351">
            <v>54</v>
          </cell>
          <cell r="C351" t="str">
            <v>11/0</v>
          </cell>
          <cell r="D351" t="str">
            <v>DD+6</v>
          </cell>
          <cell r="E351" t="str">
            <v>WET</v>
          </cell>
          <cell r="F351" t="str">
            <v>Akhilesh Kumar</v>
          </cell>
          <cell r="G351">
            <v>43590</v>
          </cell>
          <cell r="H351">
            <v>43618</v>
          </cell>
          <cell r="I351">
            <v>0</v>
          </cell>
          <cell r="J351" t="str">
            <v>YES</v>
          </cell>
          <cell r="K351">
            <v>0</v>
          </cell>
          <cell r="L351">
            <v>0</v>
          </cell>
          <cell r="M351">
            <v>0</v>
          </cell>
          <cell r="N351">
            <v>0</v>
          </cell>
          <cell r="O351">
            <v>0</v>
          </cell>
          <cell r="P351">
            <v>0</v>
          </cell>
          <cell r="Q351">
            <v>0</v>
          </cell>
          <cell r="R351" t="e">
            <v>#NAME?</v>
          </cell>
          <cell r="S351" t="e">
            <v>#NAME?</v>
          </cell>
          <cell r="T351">
            <v>0</v>
          </cell>
          <cell r="U351">
            <v>0</v>
          </cell>
          <cell r="V351" t="e">
            <v>#NAME?</v>
          </cell>
          <cell r="W351" t="e">
            <v>#NAME?</v>
          </cell>
          <cell r="X351" t="e">
            <v>#NAME?</v>
          </cell>
          <cell r="Y351" t="e">
            <v>#NAME?</v>
          </cell>
          <cell r="Z351" t="e">
            <v>#NAME?</v>
          </cell>
          <cell r="AA351" t="e">
            <v>#NAME?</v>
          </cell>
          <cell r="AB351" t="e">
            <v>#NAME?</v>
          </cell>
          <cell r="AC351" t="e">
            <v>#NAME?</v>
          </cell>
          <cell r="AD351" t="e">
            <v>#NAME?</v>
          </cell>
          <cell r="AE351" t="e">
            <v>#NAME?</v>
          </cell>
          <cell r="AF351">
            <v>396.56</v>
          </cell>
          <cell r="AG351">
            <v>0</v>
          </cell>
          <cell r="AH351">
            <v>8.26</v>
          </cell>
          <cell r="AI351">
            <v>404.82</v>
          </cell>
          <cell r="AJ351" t="e">
            <v>#NAME?</v>
          </cell>
          <cell r="AK351" t="e">
            <v>#NAME?</v>
          </cell>
          <cell r="AL351" t="e">
            <v>#NAME?</v>
          </cell>
          <cell r="AM351" t="e">
            <v>#NAME?</v>
          </cell>
          <cell r="AN351" t="e">
            <v>#NAME?</v>
          </cell>
          <cell r="AO351" t="e">
            <v>#NAME?</v>
          </cell>
          <cell r="AP351" t="e">
            <v>#NAME?</v>
          </cell>
          <cell r="AQ351">
            <v>0</v>
          </cell>
          <cell r="AR351">
            <v>0</v>
          </cell>
          <cell r="AS351">
            <v>0</v>
          </cell>
          <cell r="AT351">
            <v>0</v>
          </cell>
        </row>
        <row r="352">
          <cell r="A352" t="str">
            <v>Lilo of 220kv DC Ara-Pusauli at Dumraon TL Line-2</v>
          </cell>
          <cell r="B352">
            <v>61</v>
          </cell>
          <cell r="C352" t="str">
            <v>12/0</v>
          </cell>
          <cell r="D352" t="str">
            <v>DD+18</v>
          </cell>
          <cell r="E352" t="str">
            <v>PS</v>
          </cell>
          <cell r="F352" t="str">
            <v>Ms Builder</v>
          </cell>
          <cell r="G352">
            <v>43624</v>
          </cell>
          <cell r="H352">
            <v>43652</v>
          </cell>
          <cell r="I352">
            <v>0</v>
          </cell>
          <cell r="J352">
            <v>0</v>
          </cell>
          <cell r="K352">
            <v>0</v>
          </cell>
          <cell r="L352">
            <v>0</v>
          </cell>
          <cell r="M352">
            <v>0</v>
          </cell>
          <cell r="N352">
            <v>0</v>
          </cell>
          <cell r="O352">
            <v>0</v>
          </cell>
          <cell r="P352">
            <v>0</v>
          </cell>
          <cell r="Q352">
            <v>0</v>
          </cell>
          <cell r="R352" t="e">
            <v>#NAME?</v>
          </cell>
          <cell r="S352" t="e">
            <v>#NAME?</v>
          </cell>
          <cell r="T352">
            <v>0</v>
          </cell>
          <cell r="U352">
            <v>0</v>
          </cell>
          <cell r="V352" t="e">
            <v>#NAME?</v>
          </cell>
          <cell r="W352" t="e">
            <v>#NAME?</v>
          </cell>
          <cell r="X352" t="e">
            <v>#NAME?</v>
          </cell>
          <cell r="Y352" t="e">
            <v>#NAME?</v>
          </cell>
          <cell r="Z352" t="e">
            <v>#NAME?</v>
          </cell>
          <cell r="AA352" t="e">
            <v>#NAME?</v>
          </cell>
          <cell r="AB352" t="e">
            <v>#NAME?</v>
          </cell>
          <cell r="AC352" t="e">
            <v>#NAME?</v>
          </cell>
          <cell r="AD352" t="e">
            <v>#NAME?</v>
          </cell>
          <cell r="AE352" t="e">
            <v>#NAME?</v>
          </cell>
          <cell r="AF352">
            <v>462.57</v>
          </cell>
          <cell r="AG352">
            <v>0</v>
          </cell>
          <cell r="AH352">
            <v>8.52</v>
          </cell>
          <cell r="AI352">
            <v>471.09</v>
          </cell>
          <cell r="AJ352" t="e">
            <v>#NAME?</v>
          </cell>
          <cell r="AK352" t="e">
            <v>#NAME?</v>
          </cell>
          <cell r="AL352" t="e">
            <v>#NAME?</v>
          </cell>
          <cell r="AM352" t="e">
            <v>#NAME?</v>
          </cell>
          <cell r="AN352" t="e">
            <v>#NAME?</v>
          </cell>
          <cell r="AO352" t="e">
            <v>#NAME?</v>
          </cell>
          <cell r="AP352" t="e">
            <v>#NAME?</v>
          </cell>
          <cell r="AQ352">
            <v>0</v>
          </cell>
          <cell r="AR352">
            <v>0</v>
          </cell>
          <cell r="AS352">
            <v>0</v>
          </cell>
          <cell r="AT352">
            <v>0</v>
          </cell>
        </row>
        <row r="353">
          <cell r="A353" t="str">
            <v>Lilo of 220kv DC Ara-Pusauli at Dumraon TL Line-2</v>
          </cell>
          <cell r="B353">
            <v>62</v>
          </cell>
          <cell r="C353" t="str">
            <v>13/0</v>
          </cell>
          <cell r="D353" t="str">
            <v>DD+18</v>
          </cell>
          <cell r="E353" t="str">
            <v>WET</v>
          </cell>
          <cell r="F353" t="str">
            <v>Ms Builder</v>
          </cell>
          <cell r="G353">
            <v>43630</v>
          </cell>
          <cell r="H353">
            <v>43658</v>
          </cell>
          <cell r="I353">
            <v>0</v>
          </cell>
          <cell r="J353">
            <v>0</v>
          </cell>
          <cell r="K353">
            <v>0</v>
          </cell>
          <cell r="L353">
            <v>0</v>
          </cell>
          <cell r="M353">
            <v>0</v>
          </cell>
          <cell r="N353">
            <v>0</v>
          </cell>
          <cell r="O353">
            <v>0</v>
          </cell>
          <cell r="P353">
            <v>0</v>
          </cell>
          <cell r="Q353">
            <v>0</v>
          </cell>
          <cell r="R353" t="e">
            <v>#NAME?</v>
          </cell>
          <cell r="S353" t="e">
            <v>#NAME?</v>
          </cell>
          <cell r="T353">
            <v>0</v>
          </cell>
          <cell r="U353">
            <v>0</v>
          </cell>
          <cell r="V353" t="e">
            <v>#NAME?</v>
          </cell>
          <cell r="W353" t="e">
            <v>#NAME?</v>
          </cell>
          <cell r="X353" t="e">
            <v>#NAME?</v>
          </cell>
          <cell r="Y353" t="e">
            <v>#NAME?</v>
          </cell>
          <cell r="Z353" t="e">
            <v>#NAME?</v>
          </cell>
          <cell r="AA353" t="e">
            <v>#NAME?</v>
          </cell>
          <cell r="AB353" t="e">
            <v>#NAME?</v>
          </cell>
          <cell r="AC353" t="e">
            <v>#NAME?</v>
          </cell>
          <cell r="AD353" t="e">
            <v>#NAME?</v>
          </cell>
          <cell r="AE353" t="e">
            <v>#NAME?</v>
          </cell>
          <cell r="AF353">
            <v>462.57</v>
          </cell>
          <cell r="AG353">
            <v>0</v>
          </cell>
          <cell r="AH353">
            <v>8.52</v>
          </cell>
          <cell r="AI353">
            <v>471.09</v>
          </cell>
          <cell r="AJ353" t="e">
            <v>#NAME?</v>
          </cell>
          <cell r="AK353" t="e">
            <v>#NAME?</v>
          </cell>
          <cell r="AL353" t="e">
            <v>#NAME?</v>
          </cell>
          <cell r="AM353" t="e">
            <v>#NAME?</v>
          </cell>
          <cell r="AN353" t="e">
            <v>#NAME?</v>
          </cell>
          <cell r="AO353" t="e">
            <v>#NAME?</v>
          </cell>
          <cell r="AP353" t="e">
            <v>#NAME?</v>
          </cell>
          <cell r="AQ353">
            <v>0</v>
          </cell>
          <cell r="AR353">
            <v>0</v>
          </cell>
          <cell r="AS353">
            <v>0</v>
          </cell>
          <cell r="AT353">
            <v>0</v>
          </cell>
        </row>
        <row r="354">
          <cell r="A354" t="str">
            <v>Lilo of 220kv DC Ara-Pusauli at Dumraon TL Line-2</v>
          </cell>
          <cell r="B354">
            <v>41</v>
          </cell>
          <cell r="C354" t="str">
            <v>13/1</v>
          </cell>
          <cell r="D354" t="str">
            <v>DB+0</v>
          </cell>
          <cell r="E354" t="str">
            <v>WET</v>
          </cell>
          <cell r="F354" t="str">
            <v>Sree sai infra</v>
          </cell>
          <cell r="G354">
            <v>43581</v>
          </cell>
          <cell r="H354">
            <v>43609</v>
          </cell>
          <cell r="I354">
            <v>0</v>
          </cell>
          <cell r="J354">
            <v>43609</v>
          </cell>
          <cell r="K354">
            <v>0</v>
          </cell>
          <cell r="L354">
            <v>0</v>
          </cell>
          <cell r="M354">
            <v>0</v>
          </cell>
          <cell r="N354">
            <v>0</v>
          </cell>
          <cell r="O354">
            <v>0</v>
          </cell>
          <cell r="P354">
            <v>0</v>
          </cell>
          <cell r="Q354">
            <v>0</v>
          </cell>
          <cell r="R354" t="e">
            <v>#NAME?</v>
          </cell>
          <cell r="S354" t="e">
            <v>#NAME?</v>
          </cell>
          <cell r="T354">
            <v>0</v>
          </cell>
          <cell r="U354">
            <v>0</v>
          </cell>
          <cell r="V354" t="e">
            <v>#NAME?</v>
          </cell>
          <cell r="W354" t="e">
            <v>#NAME?</v>
          </cell>
          <cell r="X354" t="e">
            <v>#NAME?</v>
          </cell>
          <cell r="Y354" t="e">
            <v>#NAME?</v>
          </cell>
          <cell r="Z354" t="e">
            <v>#NAME?</v>
          </cell>
          <cell r="AA354" t="e">
            <v>#NAME?</v>
          </cell>
          <cell r="AB354" t="e">
            <v>#NAME?</v>
          </cell>
          <cell r="AC354" t="e">
            <v>#NAME?</v>
          </cell>
          <cell r="AD354" t="e">
            <v>#NAME?</v>
          </cell>
          <cell r="AE354" t="e">
            <v>#NAME?</v>
          </cell>
          <cell r="AF354">
            <v>211.8</v>
          </cell>
          <cell r="AG354">
            <v>43.43</v>
          </cell>
          <cell r="AH354">
            <v>6.86</v>
          </cell>
          <cell r="AI354">
            <v>262.09000000000003</v>
          </cell>
          <cell r="AJ354" t="e">
            <v>#NAME?</v>
          </cell>
          <cell r="AK354" t="e">
            <v>#NAME?</v>
          </cell>
          <cell r="AL354" t="e">
            <v>#NAME?</v>
          </cell>
          <cell r="AM354" t="e">
            <v>#NAME?</v>
          </cell>
          <cell r="AN354" t="e">
            <v>#NAME?</v>
          </cell>
          <cell r="AO354" t="e">
            <v>#NAME?</v>
          </cell>
          <cell r="AP354" t="e">
            <v>#NAME?</v>
          </cell>
          <cell r="AQ354">
            <v>0</v>
          </cell>
          <cell r="AR354">
            <v>0</v>
          </cell>
          <cell r="AS354">
            <v>0</v>
          </cell>
          <cell r="AT354">
            <v>0</v>
          </cell>
        </row>
        <row r="355">
          <cell r="A355" t="str">
            <v>Lilo of 220kv DC Ara-Pusauli at Dumraon TL Line-2</v>
          </cell>
          <cell r="B355">
            <v>49</v>
          </cell>
          <cell r="C355" t="str">
            <v>13/2</v>
          </cell>
          <cell r="D355" t="str">
            <v>DA+0</v>
          </cell>
          <cell r="E355" t="str">
            <v>WET</v>
          </cell>
          <cell r="F355" t="str">
            <v>Sree sai infra</v>
          </cell>
          <cell r="G355">
            <v>43585</v>
          </cell>
          <cell r="H355">
            <v>43613</v>
          </cell>
          <cell r="I355">
            <v>0</v>
          </cell>
          <cell r="J355">
            <v>43609</v>
          </cell>
          <cell r="K355">
            <v>0</v>
          </cell>
          <cell r="L355">
            <v>0</v>
          </cell>
          <cell r="M355">
            <v>0</v>
          </cell>
          <cell r="N355">
            <v>0</v>
          </cell>
          <cell r="O355">
            <v>0</v>
          </cell>
          <cell r="P355">
            <v>0</v>
          </cell>
          <cell r="Q355">
            <v>0</v>
          </cell>
          <cell r="R355" t="e">
            <v>#NAME?</v>
          </cell>
          <cell r="S355" t="e">
            <v>#NAME?</v>
          </cell>
          <cell r="T355">
            <v>0</v>
          </cell>
          <cell r="U355">
            <v>0</v>
          </cell>
          <cell r="V355" t="e">
            <v>#NAME?</v>
          </cell>
          <cell r="W355" t="e">
            <v>#NAME?</v>
          </cell>
          <cell r="X355" t="e">
            <v>#NAME?</v>
          </cell>
          <cell r="Y355" t="e">
            <v>#NAME?</v>
          </cell>
          <cell r="Z355" t="e">
            <v>#NAME?</v>
          </cell>
          <cell r="AA355" t="e">
            <v>#NAME?</v>
          </cell>
          <cell r="AB355" t="e">
            <v>#NAME?</v>
          </cell>
          <cell r="AC355" t="e">
            <v>#NAME?</v>
          </cell>
          <cell r="AD355" t="e">
            <v>#NAME?</v>
          </cell>
          <cell r="AE355" t="e">
            <v>#NAME?</v>
          </cell>
          <cell r="AF355">
            <v>171.56</v>
          </cell>
          <cell r="AG355">
            <v>36.64</v>
          </cell>
          <cell r="AH355">
            <v>7.56</v>
          </cell>
          <cell r="AI355">
            <v>215.76</v>
          </cell>
          <cell r="AJ355" t="e">
            <v>#NAME?</v>
          </cell>
          <cell r="AK355" t="e">
            <v>#NAME?</v>
          </cell>
          <cell r="AL355" t="e">
            <v>#NAME?</v>
          </cell>
          <cell r="AM355" t="e">
            <v>#NAME?</v>
          </cell>
          <cell r="AN355" t="e">
            <v>#NAME?</v>
          </cell>
          <cell r="AO355" t="e">
            <v>#NAME?</v>
          </cell>
          <cell r="AP355" t="e">
            <v>#NAME?</v>
          </cell>
          <cell r="AQ355">
            <v>0</v>
          </cell>
          <cell r="AR355">
            <v>0</v>
          </cell>
          <cell r="AS355">
            <v>0</v>
          </cell>
          <cell r="AT355">
            <v>0</v>
          </cell>
        </row>
        <row r="356">
          <cell r="A356" t="str">
            <v>Lilo of 220kv DC Ara-Pusauli at Dumraon TL Line-2</v>
          </cell>
          <cell r="B356">
            <v>37</v>
          </cell>
          <cell r="C356" t="str">
            <v>13/3</v>
          </cell>
          <cell r="D356" t="str">
            <v>DA+0</v>
          </cell>
          <cell r="E356" t="str">
            <v>WET</v>
          </cell>
          <cell r="F356" t="str">
            <v>Sree sai infra</v>
          </cell>
          <cell r="G356">
            <v>43577</v>
          </cell>
          <cell r="H356">
            <v>43605</v>
          </cell>
          <cell r="I356">
            <v>0</v>
          </cell>
          <cell r="J356">
            <v>43609</v>
          </cell>
          <cell r="K356">
            <v>0</v>
          </cell>
          <cell r="L356">
            <v>0</v>
          </cell>
          <cell r="M356">
            <v>0</v>
          </cell>
          <cell r="N356">
            <v>0</v>
          </cell>
          <cell r="O356">
            <v>0</v>
          </cell>
          <cell r="P356">
            <v>0</v>
          </cell>
          <cell r="Q356">
            <v>0</v>
          </cell>
          <cell r="R356" t="e">
            <v>#NAME?</v>
          </cell>
          <cell r="S356" t="e">
            <v>#NAME?</v>
          </cell>
          <cell r="T356">
            <v>0</v>
          </cell>
          <cell r="U356">
            <v>0</v>
          </cell>
          <cell r="V356" t="e">
            <v>#NAME?</v>
          </cell>
          <cell r="W356" t="e">
            <v>#NAME?</v>
          </cell>
          <cell r="X356" t="e">
            <v>#NAME?</v>
          </cell>
          <cell r="Y356" t="e">
            <v>#NAME?</v>
          </cell>
          <cell r="Z356" t="e">
            <v>#NAME?</v>
          </cell>
          <cell r="AA356" t="e">
            <v>#NAME?</v>
          </cell>
          <cell r="AB356" t="e">
            <v>#NAME?</v>
          </cell>
          <cell r="AC356" t="e">
            <v>#NAME?</v>
          </cell>
          <cell r="AD356" t="e">
            <v>#NAME?</v>
          </cell>
          <cell r="AE356" t="e">
            <v>#NAME?</v>
          </cell>
          <cell r="AF356">
            <v>171.56</v>
          </cell>
          <cell r="AG356">
            <v>36.64</v>
          </cell>
          <cell r="AH356">
            <v>7.56</v>
          </cell>
          <cell r="AI356">
            <v>215.76</v>
          </cell>
          <cell r="AJ356" t="e">
            <v>#NAME?</v>
          </cell>
          <cell r="AK356" t="e">
            <v>#NAME?</v>
          </cell>
          <cell r="AL356" t="e">
            <v>#NAME?</v>
          </cell>
          <cell r="AM356" t="e">
            <v>#NAME?</v>
          </cell>
          <cell r="AN356" t="e">
            <v>#NAME?</v>
          </cell>
          <cell r="AO356" t="e">
            <v>#NAME?</v>
          </cell>
          <cell r="AP356" t="e">
            <v>#NAME?</v>
          </cell>
          <cell r="AQ356">
            <v>0</v>
          </cell>
          <cell r="AR356">
            <v>0</v>
          </cell>
          <cell r="AS356">
            <v>0</v>
          </cell>
          <cell r="AT356">
            <v>0</v>
          </cell>
        </row>
        <row r="357">
          <cell r="A357" t="str">
            <v>Lilo of 220kv DC Ara-Pusauli at Dumraon TL Line-2</v>
          </cell>
          <cell r="B357">
            <v>59</v>
          </cell>
          <cell r="C357" t="str">
            <v>14/0</v>
          </cell>
          <cell r="D357" t="str">
            <v>DD+9</v>
          </cell>
          <cell r="E357" t="str">
            <v>WET</v>
          </cell>
          <cell r="F357" t="str">
            <v>Sree sai infra</v>
          </cell>
          <cell r="G357">
            <v>43605</v>
          </cell>
          <cell r="H357">
            <v>43633</v>
          </cell>
          <cell r="I357">
            <v>0</v>
          </cell>
          <cell r="J357">
            <v>43609</v>
          </cell>
          <cell r="K357">
            <v>0</v>
          </cell>
          <cell r="L357">
            <v>0</v>
          </cell>
          <cell r="M357">
            <v>0</v>
          </cell>
          <cell r="N357">
            <v>0</v>
          </cell>
          <cell r="O357">
            <v>0</v>
          </cell>
          <cell r="P357">
            <v>0</v>
          </cell>
          <cell r="Q357">
            <v>0</v>
          </cell>
          <cell r="R357" t="e">
            <v>#NAME?</v>
          </cell>
          <cell r="S357" t="e">
            <v>#NAME?</v>
          </cell>
          <cell r="T357">
            <v>0</v>
          </cell>
          <cell r="U357">
            <v>0</v>
          </cell>
          <cell r="V357" t="e">
            <v>#NAME?</v>
          </cell>
          <cell r="W357" t="e">
            <v>#NAME?</v>
          </cell>
          <cell r="X357" t="e">
            <v>#NAME?</v>
          </cell>
          <cell r="Y357" t="e">
            <v>#NAME?</v>
          </cell>
          <cell r="Z357" t="e">
            <v>#NAME?</v>
          </cell>
          <cell r="AA357" t="e">
            <v>#NAME?</v>
          </cell>
          <cell r="AB357" t="e">
            <v>#NAME?</v>
          </cell>
          <cell r="AC357" t="e">
            <v>#NAME?</v>
          </cell>
          <cell r="AD357" t="e">
            <v>#NAME?</v>
          </cell>
          <cell r="AE357" t="e">
            <v>#NAME?</v>
          </cell>
          <cell r="AF357">
            <v>462.57</v>
          </cell>
          <cell r="AG357">
            <v>0</v>
          </cell>
          <cell r="AH357">
            <v>8.52</v>
          </cell>
          <cell r="AI357">
            <v>471.09</v>
          </cell>
          <cell r="AJ357" t="e">
            <v>#NAME?</v>
          </cell>
          <cell r="AK357" t="e">
            <v>#NAME?</v>
          </cell>
          <cell r="AL357" t="e">
            <v>#NAME?</v>
          </cell>
          <cell r="AM357" t="e">
            <v>#NAME?</v>
          </cell>
          <cell r="AN357" t="e">
            <v>#NAME?</v>
          </cell>
          <cell r="AO357" t="e">
            <v>#NAME?</v>
          </cell>
          <cell r="AP357" t="e">
            <v>#NAME?</v>
          </cell>
          <cell r="AQ357">
            <v>0</v>
          </cell>
          <cell r="AR357">
            <v>0</v>
          </cell>
          <cell r="AS357">
            <v>0</v>
          </cell>
          <cell r="AT357">
            <v>0</v>
          </cell>
        </row>
        <row r="358">
          <cell r="A358" t="str">
            <v>Lilo of 220kv DC Ara-Pusauli at Dumraon TL Line-2</v>
          </cell>
          <cell r="B358">
            <v>60</v>
          </cell>
          <cell r="C358" t="str">
            <v>15/0</v>
          </cell>
          <cell r="D358" t="str">
            <v>DD+9</v>
          </cell>
          <cell r="E358" t="str">
            <v>WET</v>
          </cell>
          <cell r="F358" t="str">
            <v>shri sai infra</v>
          </cell>
          <cell r="G358">
            <v>43616</v>
          </cell>
          <cell r="H358">
            <v>43644</v>
          </cell>
          <cell r="I358">
            <v>0</v>
          </cell>
          <cell r="J358">
            <v>0</v>
          </cell>
          <cell r="K358">
            <v>0</v>
          </cell>
          <cell r="L358">
            <v>0</v>
          </cell>
          <cell r="M358">
            <v>0</v>
          </cell>
          <cell r="N358">
            <v>0</v>
          </cell>
          <cell r="O358">
            <v>0</v>
          </cell>
          <cell r="P358">
            <v>0</v>
          </cell>
          <cell r="Q358">
            <v>0</v>
          </cell>
          <cell r="R358" t="e">
            <v>#NAME?</v>
          </cell>
          <cell r="S358" t="e">
            <v>#NAME?</v>
          </cell>
          <cell r="T358">
            <v>0</v>
          </cell>
          <cell r="U358">
            <v>0</v>
          </cell>
          <cell r="V358" t="e">
            <v>#NAME?</v>
          </cell>
          <cell r="W358" t="e">
            <v>#NAME?</v>
          </cell>
          <cell r="X358" t="e">
            <v>#NAME?</v>
          </cell>
          <cell r="Y358" t="e">
            <v>#NAME?</v>
          </cell>
          <cell r="Z358" t="e">
            <v>#NAME?</v>
          </cell>
          <cell r="AA358" t="e">
            <v>#NAME?</v>
          </cell>
          <cell r="AB358" t="e">
            <v>#NAME?</v>
          </cell>
          <cell r="AC358" t="e">
            <v>#NAME?</v>
          </cell>
          <cell r="AD358" t="e">
            <v>#NAME?</v>
          </cell>
          <cell r="AE358" t="e">
            <v>#NAME?</v>
          </cell>
          <cell r="AF358">
            <v>462.57</v>
          </cell>
          <cell r="AG358">
            <v>0</v>
          </cell>
          <cell r="AH358">
            <v>8.52</v>
          </cell>
          <cell r="AI358">
            <v>471.09</v>
          </cell>
          <cell r="AJ358" t="e">
            <v>#NAME?</v>
          </cell>
          <cell r="AK358" t="e">
            <v>#NAME?</v>
          </cell>
          <cell r="AL358" t="e">
            <v>#NAME?</v>
          </cell>
          <cell r="AM358" t="e">
            <v>#NAME?</v>
          </cell>
          <cell r="AN358" t="e">
            <v>#NAME?</v>
          </cell>
          <cell r="AO358" t="e">
            <v>#NAME?</v>
          </cell>
          <cell r="AP358" t="e">
            <v>#NAME?</v>
          </cell>
          <cell r="AQ358">
            <v>0</v>
          </cell>
          <cell r="AR358">
            <v>0</v>
          </cell>
          <cell r="AS358">
            <v>0</v>
          </cell>
          <cell r="AT358">
            <v>0</v>
          </cell>
        </row>
        <row r="359">
          <cell r="A359" t="str">
            <v>Lilo of 220kv DC Ara-Pusauli at Dumraon TL Line-2</v>
          </cell>
          <cell r="B359">
            <v>57</v>
          </cell>
          <cell r="C359" t="str">
            <v>15/1</v>
          </cell>
          <cell r="D359" t="str">
            <v>DA+0</v>
          </cell>
          <cell r="E359" t="str">
            <v>WET</v>
          </cell>
          <cell r="F359" t="str">
            <v>shri sai infra</v>
          </cell>
          <cell r="G359">
            <v>43593</v>
          </cell>
          <cell r="H359">
            <v>43621</v>
          </cell>
          <cell r="I359">
            <v>0</v>
          </cell>
          <cell r="J359">
            <v>43609</v>
          </cell>
          <cell r="K359">
            <v>0</v>
          </cell>
          <cell r="L359">
            <v>0</v>
          </cell>
          <cell r="M359">
            <v>0</v>
          </cell>
          <cell r="N359">
            <v>0</v>
          </cell>
          <cell r="O359">
            <v>0</v>
          </cell>
          <cell r="P359">
            <v>0</v>
          </cell>
          <cell r="Q359">
            <v>0</v>
          </cell>
          <cell r="R359" t="e">
            <v>#NAME?</v>
          </cell>
          <cell r="S359" t="e">
            <v>#NAME?</v>
          </cell>
          <cell r="T359">
            <v>0</v>
          </cell>
          <cell r="U359">
            <v>0</v>
          </cell>
          <cell r="V359" t="e">
            <v>#NAME?</v>
          </cell>
          <cell r="W359" t="e">
            <v>#NAME?</v>
          </cell>
          <cell r="X359" t="e">
            <v>#NAME?</v>
          </cell>
          <cell r="Y359" t="e">
            <v>#NAME?</v>
          </cell>
          <cell r="Z359" t="e">
            <v>#NAME?</v>
          </cell>
          <cell r="AA359" t="e">
            <v>#NAME?</v>
          </cell>
          <cell r="AB359" t="e">
            <v>#NAME?</v>
          </cell>
          <cell r="AC359" t="e">
            <v>#NAME?</v>
          </cell>
          <cell r="AD359" t="e">
            <v>#NAME?</v>
          </cell>
          <cell r="AE359" t="e">
            <v>#NAME?</v>
          </cell>
          <cell r="AF359">
            <v>171.56</v>
          </cell>
          <cell r="AG359">
            <v>36.64</v>
          </cell>
          <cell r="AH359">
            <v>7.56</v>
          </cell>
          <cell r="AI359">
            <v>215.76</v>
          </cell>
          <cell r="AJ359" t="e">
            <v>#NAME?</v>
          </cell>
          <cell r="AK359" t="e">
            <v>#NAME?</v>
          </cell>
          <cell r="AL359" t="e">
            <v>#NAME?</v>
          </cell>
          <cell r="AM359" t="e">
            <v>#NAME?</v>
          </cell>
          <cell r="AN359" t="e">
            <v>#NAME?</v>
          </cell>
          <cell r="AO359" t="e">
            <v>#NAME?</v>
          </cell>
          <cell r="AP359" t="e">
            <v>#NAME?</v>
          </cell>
          <cell r="AQ359">
            <v>0</v>
          </cell>
          <cell r="AR359">
            <v>0</v>
          </cell>
          <cell r="AS359">
            <v>0</v>
          </cell>
          <cell r="AT359">
            <v>0</v>
          </cell>
        </row>
        <row r="360">
          <cell r="A360" t="str">
            <v>132KV DC Dumraon-Buxar TL Line</v>
          </cell>
          <cell r="B360">
            <v>34</v>
          </cell>
          <cell r="C360" t="str">
            <v>6/8</v>
          </cell>
          <cell r="D360" t="str">
            <v>DP+6</v>
          </cell>
          <cell r="E360" t="str">
            <v>WET</v>
          </cell>
          <cell r="F360" t="str">
            <v>Bhagwati Construction</v>
          </cell>
          <cell r="G360">
            <v>43462</v>
          </cell>
          <cell r="H360">
            <v>43490</v>
          </cell>
          <cell r="I360" t="str">
            <v>yes</v>
          </cell>
          <cell r="J360" t="str">
            <v>YES</v>
          </cell>
          <cell r="K360" t="str">
            <v>YES</v>
          </cell>
          <cell r="L360">
            <v>0</v>
          </cell>
          <cell r="M360">
            <v>34</v>
          </cell>
          <cell r="N360">
            <v>0</v>
          </cell>
          <cell r="O360">
            <v>0</v>
          </cell>
          <cell r="P360">
            <v>0</v>
          </cell>
          <cell r="Q360">
            <v>0</v>
          </cell>
          <cell r="R360" t="e">
            <v>#NAME?</v>
          </cell>
          <cell r="S360" t="e">
            <v>#NAME?</v>
          </cell>
          <cell r="T360">
            <v>0</v>
          </cell>
          <cell r="U360">
            <v>0</v>
          </cell>
          <cell r="V360" t="e">
            <v>#NAME?</v>
          </cell>
          <cell r="W360" t="e">
            <v>#NAME?</v>
          </cell>
          <cell r="X360" t="e">
            <v>#NAME?</v>
          </cell>
          <cell r="Y360" t="e">
            <v>#NAME?</v>
          </cell>
          <cell r="Z360" t="e">
            <v>#NAME?</v>
          </cell>
          <cell r="AA360" t="e">
            <v>#NAME?</v>
          </cell>
          <cell r="AB360" t="e">
            <v>#NAME?</v>
          </cell>
          <cell r="AC360" t="e">
            <v>#NAME?</v>
          </cell>
          <cell r="AD360" t="e">
            <v>#NAME?</v>
          </cell>
          <cell r="AE360" t="e">
            <v>#NAME?</v>
          </cell>
          <cell r="AF360">
            <v>122.56</v>
          </cell>
          <cell r="AG360">
            <v>17.68</v>
          </cell>
          <cell r="AH360">
            <v>6.51</v>
          </cell>
          <cell r="AI360">
            <v>146.75</v>
          </cell>
          <cell r="AJ360" t="e">
            <v>#NAME?</v>
          </cell>
          <cell r="AK360" t="e">
            <v>#NAME?</v>
          </cell>
          <cell r="AL360" t="e">
            <v>#NAME?</v>
          </cell>
          <cell r="AM360" t="e">
            <v>#NAME?</v>
          </cell>
          <cell r="AN360" t="e">
            <v>#NAME?</v>
          </cell>
          <cell r="AO360" t="e">
            <v>#NAME?</v>
          </cell>
          <cell r="AP360" t="e">
            <v>#NAME?</v>
          </cell>
          <cell r="AQ360">
            <v>0</v>
          </cell>
          <cell r="AR360">
            <v>0</v>
          </cell>
          <cell r="AS360">
            <v>0</v>
          </cell>
          <cell r="AT360">
            <v>0</v>
          </cell>
        </row>
        <row r="361">
          <cell r="A361" t="str">
            <v>132KV DC Gaya-Jehanabad TL Line</v>
          </cell>
          <cell r="B361">
            <v>56</v>
          </cell>
          <cell r="C361" t="str">
            <v>11/0</v>
          </cell>
          <cell r="D361" t="str">
            <v>DD+0</v>
          </cell>
          <cell r="E361" t="str">
            <v>WET</v>
          </cell>
          <cell r="F361" t="str">
            <v>Rajiv Kumar</v>
          </cell>
          <cell r="G361">
            <v>43459</v>
          </cell>
          <cell r="H361">
            <v>43487</v>
          </cell>
          <cell r="I361" t="str">
            <v>21/02</v>
          </cell>
          <cell r="J361" t="str">
            <v>YES</v>
          </cell>
          <cell r="K361" t="str">
            <v>YES</v>
          </cell>
          <cell r="L361">
            <v>2</v>
          </cell>
          <cell r="M361">
            <v>57</v>
          </cell>
          <cell r="N361">
            <v>0</v>
          </cell>
          <cell r="O361">
            <v>0</v>
          </cell>
          <cell r="P361">
            <v>0</v>
          </cell>
          <cell r="Q361">
            <v>0</v>
          </cell>
          <cell r="R361" t="e">
            <v>#NAME?</v>
          </cell>
          <cell r="S361" t="e">
            <v>#NAME?</v>
          </cell>
          <cell r="T361">
            <v>0</v>
          </cell>
          <cell r="U361">
            <v>0</v>
          </cell>
          <cell r="V361" t="e">
            <v>#NAME?</v>
          </cell>
          <cell r="W361" t="e">
            <v>#NAME?</v>
          </cell>
          <cell r="X361" t="e">
            <v>#NAME?</v>
          </cell>
          <cell r="Y361" t="e">
            <v>#NAME?</v>
          </cell>
          <cell r="Z361" t="e">
            <v>#NAME?</v>
          </cell>
          <cell r="AA361" t="e">
            <v>#NAME?</v>
          </cell>
          <cell r="AB361" t="e">
            <v>#NAME?</v>
          </cell>
          <cell r="AC361" t="e">
            <v>#NAME?</v>
          </cell>
          <cell r="AD361" t="e">
            <v>#NAME?</v>
          </cell>
          <cell r="AE361" t="e">
            <v>#NAME?</v>
          </cell>
          <cell r="AF361">
            <v>396.56</v>
          </cell>
          <cell r="AG361">
            <v>0</v>
          </cell>
          <cell r="AH361">
            <v>8.26</v>
          </cell>
          <cell r="AI361">
            <v>404.82</v>
          </cell>
          <cell r="AJ361" t="e">
            <v>#NAME?</v>
          </cell>
          <cell r="AK361" t="e">
            <v>#NAME?</v>
          </cell>
          <cell r="AL361" t="e">
            <v>#NAME?</v>
          </cell>
          <cell r="AM361" t="e">
            <v>#NAME?</v>
          </cell>
          <cell r="AN361" t="e">
            <v>#NAME?</v>
          </cell>
          <cell r="AO361" t="e">
            <v>#NAME?</v>
          </cell>
          <cell r="AP361" t="e">
            <v>#NAME?</v>
          </cell>
          <cell r="AQ361">
            <v>0</v>
          </cell>
          <cell r="AR361">
            <v>0</v>
          </cell>
          <cell r="AS361">
            <v>0</v>
          </cell>
          <cell r="AT361">
            <v>0</v>
          </cell>
        </row>
        <row r="362">
          <cell r="A362" t="str">
            <v>132KV DC Gaya-Jehanabad TL Line</v>
          </cell>
          <cell r="B362">
            <v>57</v>
          </cell>
          <cell r="C362" t="str">
            <v>17/1</v>
          </cell>
          <cell r="D362" t="str">
            <v>DA+0</v>
          </cell>
          <cell r="E362" t="str">
            <v>WET</v>
          </cell>
          <cell r="F362" t="str">
            <v>Sunil Kumar</v>
          </cell>
          <cell r="G362">
            <v>43459</v>
          </cell>
          <cell r="H362">
            <v>43487</v>
          </cell>
          <cell r="I362" t="str">
            <v>21/02</v>
          </cell>
          <cell r="J362" t="str">
            <v>YES</v>
          </cell>
          <cell r="K362" t="str">
            <v>YES</v>
          </cell>
          <cell r="L362">
            <v>1</v>
          </cell>
          <cell r="M362">
            <v>56</v>
          </cell>
          <cell r="N362">
            <v>0</v>
          </cell>
          <cell r="O362">
            <v>0</v>
          </cell>
          <cell r="P362">
            <v>0</v>
          </cell>
          <cell r="Q362">
            <v>0</v>
          </cell>
          <cell r="R362" t="e">
            <v>#NAME?</v>
          </cell>
          <cell r="S362" t="e">
            <v>#NAME?</v>
          </cell>
          <cell r="T362">
            <v>0</v>
          </cell>
          <cell r="U362">
            <v>0</v>
          </cell>
          <cell r="V362" t="e">
            <v>#NAME?</v>
          </cell>
          <cell r="W362" t="e">
            <v>#NAME?</v>
          </cell>
          <cell r="X362" t="e">
            <v>#NAME?</v>
          </cell>
          <cell r="Y362" t="e">
            <v>#NAME?</v>
          </cell>
          <cell r="Z362" t="e">
            <v>#NAME?</v>
          </cell>
          <cell r="AA362" t="e">
            <v>#NAME?</v>
          </cell>
          <cell r="AB362" t="e">
            <v>#NAME?</v>
          </cell>
          <cell r="AC362" t="e">
            <v>#NAME?</v>
          </cell>
          <cell r="AD362" t="e">
            <v>#NAME?</v>
          </cell>
          <cell r="AE362" t="e">
            <v>#NAME?</v>
          </cell>
          <cell r="AF362">
            <v>171.56</v>
          </cell>
          <cell r="AG362">
            <v>36.64</v>
          </cell>
          <cell r="AH362">
            <v>7.56</v>
          </cell>
          <cell r="AI362">
            <v>215.76</v>
          </cell>
          <cell r="AJ362" t="e">
            <v>#NAME?</v>
          </cell>
          <cell r="AK362" t="e">
            <v>#NAME?</v>
          </cell>
          <cell r="AL362" t="e">
            <v>#NAME?</v>
          </cell>
          <cell r="AM362" t="e">
            <v>#NAME?</v>
          </cell>
          <cell r="AN362" t="e">
            <v>#NAME?</v>
          </cell>
          <cell r="AO362" t="e">
            <v>#NAME?</v>
          </cell>
          <cell r="AP362" t="e">
            <v>#NAME?</v>
          </cell>
          <cell r="AQ362">
            <v>0</v>
          </cell>
          <cell r="AR362">
            <v>0</v>
          </cell>
          <cell r="AS362">
            <v>0</v>
          </cell>
          <cell r="AT362">
            <v>0</v>
          </cell>
        </row>
        <row r="363">
          <cell r="A363" t="str">
            <v>132KV DC Dumraon-Buxar TL Line</v>
          </cell>
          <cell r="B363">
            <v>33</v>
          </cell>
          <cell r="C363" t="str">
            <v>27/2</v>
          </cell>
          <cell r="D363" t="str">
            <v>DP+0</v>
          </cell>
          <cell r="E363" t="str">
            <v>WET</v>
          </cell>
          <cell r="F363" t="str">
            <v>Meera Engineering</v>
          </cell>
          <cell r="G363">
            <v>43460</v>
          </cell>
          <cell r="H363">
            <v>43488</v>
          </cell>
          <cell r="I363" t="str">
            <v>yes</v>
          </cell>
          <cell r="J363" t="str">
            <v>YES</v>
          </cell>
          <cell r="K363" t="str">
            <v>YES</v>
          </cell>
          <cell r="L363">
            <v>5</v>
          </cell>
          <cell r="M363">
            <v>33</v>
          </cell>
          <cell r="N363">
            <v>0</v>
          </cell>
          <cell r="O363">
            <v>0</v>
          </cell>
          <cell r="P363">
            <v>0</v>
          </cell>
          <cell r="Q363">
            <v>0</v>
          </cell>
          <cell r="R363" t="e">
            <v>#NAME?</v>
          </cell>
          <cell r="S363" t="e">
            <v>#NAME?</v>
          </cell>
          <cell r="T363">
            <v>0</v>
          </cell>
          <cell r="U363">
            <v>0</v>
          </cell>
          <cell r="V363" t="e">
            <v>#NAME?</v>
          </cell>
          <cell r="W363" t="e">
            <v>#NAME?</v>
          </cell>
          <cell r="X363" t="e">
            <v>#NAME?</v>
          </cell>
          <cell r="Y363" t="e">
            <v>#NAME?</v>
          </cell>
          <cell r="Z363" t="e">
            <v>#NAME?</v>
          </cell>
          <cell r="AA363" t="e">
            <v>#NAME?</v>
          </cell>
          <cell r="AB363" t="e">
            <v>#NAME?</v>
          </cell>
          <cell r="AC363" t="e">
            <v>#NAME?</v>
          </cell>
          <cell r="AD363" t="e">
            <v>#NAME?</v>
          </cell>
          <cell r="AE363" t="e">
            <v>#NAME?</v>
          </cell>
          <cell r="AF363">
            <v>122.56</v>
          </cell>
          <cell r="AG363">
            <v>17.68</v>
          </cell>
          <cell r="AH363">
            <v>6.51</v>
          </cell>
          <cell r="AI363">
            <v>146.75</v>
          </cell>
          <cell r="AJ363" t="e">
            <v>#NAME?</v>
          </cell>
          <cell r="AK363" t="e">
            <v>#NAME?</v>
          </cell>
          <cell r="AL363" t="e">
            <v>#NAME?</v>
          </cell>
          <cell r="AM363" t="e">
            <v>#NAME?</v>
          </cell>
          <cell r="AN363" t="e">
            <v>#NAME?</v>
          </cell>
          <cell r="AO363" t="e">
            <v>#NAME?</v>
          </cell>
          <cell r="AP363" t="e">
            <v>#NAME?</v>
          </cell>
          <cell r="AQ363">
            <v>0</v>
          </cell>
          <cell r="AR363">
            <v>0</v>
          </cell>
          <cell r="AS363">
            <v>0</v>
          </cell>
          <cell r="AT363">
            <v>0</v>
          </cell>
        </row>
        <row r="364">
          <cell r="A364" t="str">
            <v>132KV DC Dumraon-Buxar TL Line</v>
          </cell>
          <cell r="B364">
            <v>32</v>
          </cell>
          <cell r="C364" t="str">
            <v>6/7</v>
          </cell>
          <cell r="D364" t="str">
            <v>DP+3</v>
          </cell>
          <cell r="E364" t="str">
            <v>WET</v>
          </cell>
          <cell r="F364" t="str">
            <v>Bhagwati Construction</v>
          </cell>
          <cell r="G364">
            <v>43459</v>
          </cell>
          <cell r="H364">
            <v>43487</v>
          </cell>
          <cell r="I364" t="str">
            <v>yes</v>
          </cell>
          <cell r="J364" t="str">
            <v>YES</v>
          </cell>
          <cell r="K364" t="str">
            <v>YES</v>
          </cell>
          <cell r="L364">
            <v>0</v>
          </cell>
          <cell r="M364">
            <v>32</v>
          </cell>
          <cell r="N364">
            <v>0</v>
          </cell>
          <cell r="O364">
            <v>0</v>
          </cell>
          <cell r="P364">
            <v>0</v>
          </cell>
          <cell r="Q364">
            <v>0</v>
          </cell>
          <cell r="R364" t="e">
            <v>#NAME?</v>
          </cell>
          <cell r="S364" t="e">
            <v>#NAME?</v>
          </cell>
          <cell r="T364">
            <v>0</v>
          </cell>
          <cell r="U364">
            <v>0</v>
          </cell>
          <cell r="V364" t="e">
            <v>#NAME?</v>
          </cell>
          <cell r="W364" t="e">
            <v>#NAME?</v>
          </cell>
          <cell r="X364" t="e">
            <v>#NAME?</v>
          </cell>
          <cell r="Y364" t="e">
            <v>#NAME?</v>
          </cell>
          <cell r="Z364" t="e">
            <v>#NAME?</v>
          </cell>
          <cell r="AA364" t="e">
            <v>#NAME?</v>
          </cell>
          <cell r="AB364" t="e">
            <v>#NAME?</v>
          </cell>
          <cell r="AC364" t="e">
            <v>#NAME?</v>
          </cell>
          <cell r="AD364" t="e">
            <v>#NAME?</v>
          </cell>
          <cell r="AE364" t="e">
            <v>#NAME?</v>
          </cell>
          <cell r="AF364">
            <v>122.56</v>
          </cell>
          <cell r="AG364">
            <v>17.68</v>
          </cell>
          <cell r="AH364">
            <v>6.51</v>
          </cell>
          <cell r="AI364">
            <v>146.75</v>
          </cell>
          <cell r="AJ364" t="e">
            <v>#NAME?</v>
          </cell>
          <cell r="AK364" t="e">
            <v>#NAME?</v>
          </cell>
          <cell r="AL364" t="e">
            <v>#NAME?</v>
          </cell>
          <cell r="AM364" t="e">
            <v>#NAME?</v>
          </cell>
          <cell r="AN364" t="e">
            <v>#NAME?</v>
          </cell>
          <cell r="AO364" t="e">
            <v>#NAME?</v>
          </cell>
          <cell r="AP364" t="e">
            <v>#NAME?</v>
          </cell>
          <cell r="AQ364">
            <v>0</v>
          </cell>
          <cell r="AR364">
            <v>0</v>
          </cell>
          <cell r="AS364">
            <v>0</v>
          </cell>
          <cell r="AT364">
            <v>34.142857142857146</v>
          </cell>
        </row>
        <row r="365">
          <cell r="A365" t="str">
            <v>132KV DC Dumraon-Buxar TL Line</v>
          </cell>
          <cell r="B365">
            <v>30</v>
          </cell>
          <cell r="C365" t="str">
            <v>10/7</v>
          </cell>
          <cell r="D365" t="str">
            <v>DP+6</v>
          </cell>
          <cell r="E365" t="str">
            <v>WET</v>
          </cell>
          <cell r="F365" t="str">
            <v>Rajesh Electric Works</v>
          </cell>
          <cell r="G365">
            <v>43458</v>
          </cell>
          <cell r="H365">
            <v>43486</v>
          </cell>
          <cell r="I365" t="str">
            <v>yes</v>
          </cell>
          <cell r="J365" t="str">
            <v>YES</v>
          </cell>
          <cell r="K365" t="str">
            <v>YES</v>
          </cell>
          <cell r="L365">
            <v>3</v>
          </cell>
          <cell r="M365">
            <v>31</v>
          </cell>
          <cell r="N365">
            <v>0</v>
          </cell>
          <cell r="O365">
            <v>0</v>
          </cell>
          <cell r="P365">
            <v>0</v>
          </cell>
          <cell r="Q365">
            <v>0</v>
          </cell>
          <cell r="R365" t="e">
            <v>#NAME?</v>
          </cell>
          <cell r="S365" t="e">
            <v>#NAME?</v>
          </cell>
          <cell r="T365">
            <v>0</v>
          </cell>
          <cell r="U365">
            <v>0</v>
          </cell>
          <cell r="V365" t="e">
            <v>#NAME?</v>
          </cell>
          <cell r="W365" t="e">
            <v>#NAME?</v>
          </cell>
          <cell r="X365" t="e">
            <v>#NAME?</v>
          </cell>
          <cell r="Y365" t="e">
            <v>#NAME?</v>
          </cell>
          <cell r="Z365" t="e">
            <v>#NAME?</v>
          </cell>
          <cell r="AA365" t="e">
            <v>#NAME?</v>
          </cell>
          <cell r="AB365" t="e">
            <v>#NAME?</v>
          </cell>
          <cell r="AC365" t="e">
            <v>#NAME?</v>
          </cell>
          <cell r="AD365" t="e">
            <v>#NAME?</v>
          </cell>
          <cell r="AE365" t="e">
            <v>#NAME?</v>
          </cell>
          <cell r="AF365">
            <v>122.56</v>
          </cell>
          <cell r="AG365">
            <v>17.68</v>
          </cell>
          <cell r="AH365">
            <v>6.51</v>
          </cell>
          <cell r="AI365">
            <v>146.75</v>
          </cell>
          <cell r="AJ365" t="e">
            <v>#NAME?</v>
          </cell>
          <cell r="AK365" t="e">
            <v>#NAME?</v>
          </cell>
          <cell r="AL365" t="e">
            <v>#NAME?</v>
          </cell>
          <cell r="AM365" t="e">
            <v>#NAME?</v>
          </cell>
          <cell r="AN365" t="e">
            <v>#NAME?</v>
          </cell>
          <cell r="AO365" t="e">
            <v>#NAME?</v>
          </cell>
          <cell r="AP365" t="e">
            <v>#NAME?</v>
          </cell>
          <cell r="AQ365">
            <v>0</v>
          </cell>
          <cell r="AR365">
            <v>0</v>
          </cell>
          <cell r="AS365">
            <v>0</v>
          </cell>
          <cell r="AT365">
            <v>0</v>
          </cell>
        </row>
        <row r="366">
          <cell r="A366" t="str">
            <v>132KV DC Naubatpur-Masaurhi TL Line</v>
          </cell>
          <cell r="B366">
            <v>21</v>
          </cell>
          <cell r="C366" t="str">
            <v>9/0</v>
          </cell>
          <cell r="D366" t="str">
            <v>DD+0</v>
          </cell>
          <cell r="E366" t="str">
            <v>PS</v>
          </cell>
          <cell r="F366" t="str">
            <v>Lalan Mehta</v>
          </cell>
          <cell r="G366">
            <v>43458</v>
          </cell>
          <cell r="H366">
            <v>43486</v>
          </cell>
          <cell r="I366">
            <v>43517</v>
          </cell>
          <cell r="J366" t="str">
            <v>YES</v>
          </cell>
          <cell r="K366" t="str">
            <v>YES</v>
          </cell>
          <cell r="L366">
            <v>6</v>
          </cell>
          <cell r="M366">
            <v>32</v>
          </cell>
          <cell r="N366">
            <v>0</v>
          </cell>
          <cell r="O366">
            <v>0</v>
          </cell>
          <cell r="P366">
            <v>0</v>
          </cell>
          <cell r="Q366">
            <v>0</v>
          </cell>
          <cell r="R366" t="e">
            <v>#NAME?</v>
          </cell>
          <cell r="S366" t="e">
            <v>#NAME?</v>
          </cell>
          <cell r="T366">
            <v>0</v>
          </cell>
          <cell r="U366">
            <v>0</v>
          </cell>
          <cell r="V366" t="e">
            <v>#NAME?</v>
          </cell>
          <cell r="W366" t="e">
            <v>#NAME?</v>
          </cell>
          <cell r="X366" t="e">
            <v>#NAME?</v>
          </cell>
          <cell r="Y366" t="e">
            <v>#NAME?</v>
          </cell>
          <cell r="Z366" t="e">
            <v>#NAME?</v>
          </cell>
          <cell r="AA366" t="e">
            <v>#NAME?</v>
          </cell>
          <cell r="AB366" t="e">
            <v>#NAME?</v>
          </cell>
          <cell r="AC366" t="e">
            <v>#NAME?</v>
          </cell>
          <cell r="AD366" t="e">
            <v>#NAME?</v>
          </cell>
          <cell r="AE366" t="e">
            <v>#NAME?</v>
          </cell>
          <cell r="AF366">
            <v>396.56</v>
          </cell>
          <cell r="AG366">
            <v>0</v>
          </cell>
          <cell r="AH366">
            <v>8.26</v>
          </cell>
          <cell r="AI366">
            <v>404.82</v>
          </cell>
          <cell r="AJ366" t="e">
            <v>#NAME?</v>
          </cell>
          <cell r="AK366" t="e">
            <v>#NAME?</v>
          </cell>
          <cell r="AL366" t="e">
            <v>#NAME?</v>
          </cell>
          <cell r="AM366" t="e">
            <v>#NAME?</v>
          </cell>
          <cell r="AN366" t="e">
            <v>#NAME?</v>
          </cell>
          <cell r="AO366" t="e">
            <v>#NAME?</v>
          </cell>
          <cell r="AP366" t="e">
            <v>#NAME?</v>
          </cell>
          <cell r="AQ366">
            <v>0</v>
          </cell>
          <cell r="AR366">
            <v>0</v>
          </cell>
          <cell r="AS366">
            <v>0</v>
          </cell>
          <cell r="AT366">
            <v>0</v>
          </cell>
        </row>
        <row r="367">
          <cell r="A367" t="str">
            <v>220KV DC Naubatpur-BhusaulaTL Line</v>
          </cell>
          <cell r="B367">
            <v>42</v>
          </cell>
          <cell r="C367" t="str">
            <v>9/2</v>
          </cell>
          <cell r="D367" t="str">
            <v>Gantry</v>
          </cell>
          <cell r="E367" t="str">
            <v>WET</v>
          </cell>
          <cell r="F367" t="str">
            <v>Veena Construction</v>
          </cell>
          <cell r="G367">
            <v>43592</v>
          </cell>
          <cell r="H367">
            <v>43620</v>
          </cell>
          <cell r="I367">
            <v>0</v>
          </cell>
          <cell r="J367" t="str">
            <v>YES</v>
          </cell>
          <cell r="K367">
            <v>0</v>
          </cell>
          <cell r="L367">
            <v>0</v>
          </cell>
          <cell r="M367">
            <v>0</v>
          </cell>
          <cell r="N367">
            <v>0</v>
          </cell>
          <cell r="O367">
            <v>0</v>
          </cell>
          <cell r="P367">
            <v>0</v>
          </cell>
          <cell r="Q367">
            <v>0</v>
          </cell>
          <cell r="R367" t="e">
            <v>#NAME?</v>
          </cell>
          <cell r="S367" t="e">
            <v>#NAME?</v>
          </cell>
          <cell r="T367">
            <v>0</v>
          </cell>
          <cell r="U367">
            <v>0</v>
          </cell>
          <cell r="V367" t="e">
            <v>#NAME?</v>
          </cell>
          <cell r="W367" t="e">
            <v>#NAME?</v>
          </cell>
          <cell r="X367" t="e">
            <v>#NAME?</v>
          </cell>
          <cell r="Y367" t="e">
            <v>#NAME?</v>
          </cell>
          <cell r="Z367" t="e">
            <v>#NAME?</v>
          </cell>
          <cell r="AA367" t="e">
            <v>#NAME?</v>
          </cell>
          <cell r="AB367" t="e">
            <v>#NAME?</v>
          </cell>
          <cell r="AC367" t="e">
            <v>#NAME?</v>
          </cell>
          <cell r="AD367" t="e">
            <v>#NAME?</v>
          </cell>
          <cell r="AE367" t="e">
            <v>#NAME?</v>
          </cell>
          <cell r="AF367">
            <v>527.76</v>
          </cell>
          <cell r="AG367">
            <v>165.26999999999998</v>
          </cell>
          <cell r="AH367">
            <v>21.450000000000003</v>
          </cell>
          <cell r="AI367">
            <v>714.48</v>
          </cell>
          <cell r="AJ367" t="e">
            <v>#NAME?</v>
          </cell>
          <cell r="AK367" t="e">
            <v>#NAME?</v>
          </cell>
          <cell r="AL367" t="e">
            <v>#NAME?</v>
          </cell>
          <cell r="AM367" t="e">
            <v>#NAME?</v>
          </cell>
          <cell r="AN367" t="e">
            <v>#NAME?</v>
          </cell>
          <cell r="AO367" t="e">
            <v>#NAME?</v>
          </cell>
          <cell r="AP367" t="e">
            <v>#NAME?</v>
          </cell>
          <cell r="AQ367">
            <v>0</v>
          </cell>
          <cell r="AR367">
            <v>0</v>
          </cell>
          <cell r="AS367">
            <v>0</v>
          </cell>
          <cell r="AT367">
            <v>0</v>
          </cell>
        </row>
        <row r="368">
          <cell r="A368" t="str">
            <v>132KV DC Gaya-Jehanabad TL Line</v>
          </cell>
          <cell r="B368">
            <v>55</v>
          </cell>
          <cell r="C368" t="str">
            <v>17/2</v>
          </cell>
          <cell r="D368" t="str">
            <v>DA+0</v>
          </cell>
          <cell r="E368" t="str">
            <v>WET</v>
          </cell>
          <cell r="F368" t="str">
            <v>Sunil Kumar</v>
          </cell>
          <cell r="G368">
            <v>43457</v>
          </cell>
          <cell r="H368">
            <v>43485</v>
          </cell>
          <cell r="I368" t="str">
            <v>21/02</v>
          </cell>
          <cell r="J368" t="str">
            <v>YES</v>
          </cell>
          <cell r="K368" t="str">
            <v>YES</v>
          </cell>
          <cell r="L368">
            <v>1</v>
          </cell>
          <cell r="M368">
            <v>55</v>
          </cell>
          <cell r="N368">
            <v>0</v>
          </cell>
          <cell r="O368">
            <v>0</v>
          </cell>
          <cell r="P368">
            <v>0</v>
          </cell>
          <cell r="Q368">
            <v>0</v>
          </cell>
          <cell r="R368" t="e">
            <v>#NAME?</v>
          </cell>
          <cell r="S368" t="e">
            <v>#NAME?</v>
          </cell>
          <cell r="T368">
            <v>0</v>
          </cell>
          <cell r="U368">
            <v>0</v>
          </cell>
          <cell r="V368" t="e">
            <v>#NAME?</v>
          </cell>
          <cell r="W368" t="e">
            <v>#NAME?</v>
          </cell>
          <cell r="X368" t="e">
            <v>#NAME?</v>
          </cell>
          <cell r="Y368" t="e">
            <v>#NAME?</v>
          </cell>
          <cell r="Z368" t="e">
            <v>#NAME?</v>
          </cell>
          <cell r="AA368" t="e">
            <v>#NAME?</v>
          </cell>
          <cell r="AB368" t="e">
            <v>#NAME?</v>
          </cell>
          <cell r="AC368" t="e">
            <v>#NAME?</v>
          </cell>
          <cell r="AD368" t="e">
            <v>#NAME?</v>
          </cell>
          <cell r="AE368" t="e">
            <v>#NAME?</v>
          </cell>
          <cell r="AF368">
            <v>171.56</v>
          </cell>
          <cell r="AG368">
            <v>36.64</v>
          </cell>
          <cell r="AH368">
            <v>7.56</v>
          </cell>
          <cell r="AI368">
            <v>215.76</v>
          </cell>
          <cell r="AJ368" t="e">
            <v>#NAME?</v>
          </cell>
          <cell r="AK368" t="e">
            <v>#NAME?</v>
          </cell>
          <cell r="AL368" t="e">
            <v>#NAME?</v>
          </cell>
          <cell r="AM368" t="e">
            <v>#NAME?</v>
          </cell>
          <cell r="AN368" t="e">
            <v>#NAME?</v>
          </cell>
          <cell r="AO368" t="e">
            <v>#NAME?</v>
          </cell>
          <cell r="AP368" t="e">
            <v>#NAME?</v>
          </cell>
          <cell r="AQ368">
            <v>0</v>
          </cell>
          <cell r="AR368">
            <v>0</v>
          </cell>
          <cell r="AS368">
            <v>0</v>
          </cell>
          <cell r="AT368">
            <v>0</v>
          </cell>
        </row>
        <row r="369">
          <cell r="A369" t="str">
            <v>Lilo of 220kv DC Ara-Pusauli at Dumraon TL Line-1</v>
          </cell>
          <cell r="B369">
            <v>21</v>
          </cell>
          <cell r="C369" t="str">
            <v>2/0</v>
          </cell>
          <cell r="D369" t="str">
            <v>DD+0</v>
          </cell>
          <cell r="E369" t="str">
            <v>WET</v>
          </cell>
          <cell r="F369" t="str">
            <v>Upendra Singh</v>
          </cell>
          <cell r="G369">
            <v>43549</v>
          </cell>
          <cell r="H369">
            <v>43577</v>
          </cell>
          <cell r="I369">
            <v>0</v>
          </cell>
          <cell r="J369">
            <v>43552</v>
          </cell>
          <cell r="K369">
            <v>0</v>
          </cell>
          <cell r="L369">
            <v>0</v>
          </cell>
          <cell r="M369">
            <v>0</v>
          </cell>
          <cell r="N369">
            <v>0</v>
          </cell>
          <cell r="O369">
            <v>0</v>
          </cell>
          <cell r="P369">
            <v>0</v>
          </cell>
          <cell r="Q369">
            <v>0</v>
          </cell>
          <cell r="R369" t="e">
            <v>#NAME?</v>
          </cell>
          <cell r="S369" t="e">
            <v>#NAME?</v>
          </cell>
          <cell r="T369">
            <v>0</v>
          </cell>
          <cell r="U369">
            <v>0</v>
          </cell>
          <cell r="V369" t="e">
            <v>#NAME?</v>
          </cell>
          <cell r="W369" t="e">
            <v>#NAME?</v>
          </cell>
          <cell r="X369" t="e">
            <v>#NAME?</v>
          </cell>
          <cell r="Y369" t="e">
            <v>#NAME?</v>
          </cell>
          <cell r="Z369" t="e">
            <v>#NAME?</v>
          </cell>
          <cell r="AA369" t="e">
            <v>#NAME?</v>
          </cell>
          <cell r="AB369" t="e">
            <v>#NAME?</v>
          </cell>
          <cell r="AC369" t="e">
            <v>#NAME?</v>
          </cell>
          <cell r="AD369" t="e">
            <v>#NAME?</v>
          </cell>
          <cell r="AE369" t="e">
            <v>#NAME?</v>
          </cell>
          <cell r="AF369">
            <v>396.56</v>
          </cell>
          <cell r="AG369">
            <v>0</v>
          </cell>
          <cell r="AH369">
            <v>8.26</v>
          </cell>
          <cell r="AI369">
            <v>404.82</v>
          </cell>
          <cell r="AJ369" t="e">
            <v>#NAME?</v>
          </cell>
          <cell r="AK369" t="e">
            <v>#NAME?</v>
          </cell>
          <cell r="AL369" t="e">
            <v>#NAME?</v>
          </cell>
          <cell r="AM369" t="e">
            <v>#NAME?</v>
          </cell>
          <cell r="AN369" t="e">
            <v>#NAME?</v>
          </cell>
          <cell r="AO369" t="e">
            <v>#NAME?</v>
          </cell>
          <cell r="AP369" t="e">
            <v>#NAME?</v>
          </cell>
          <cell r="AQ369">
            <v>0</v>
          </cell>
          <cell r="AR369">
            <v>0</v>
          </cell>
          <cell r="AS369">
            <v>0</v>
          </cell>
          <cell r="AT369">
            <v>0</v>
          </cell>
        </row>
        <row r="370">
          <cell r="A370" t="str">
            <v>Lilo of 220kv DC Ara-Pusauli at Dumraon TL Line-1</v>
          </cell>
          <cell r="B370">
            <v>22</v>
          </cell>
          <cell r="C370" t="str">
            <v>10/3</v>
          </cell>
          <cell r="D370" t="str">
            <v>DA+0</v>
          </cell>
          <cell r="E370" t="str">
            <v>WET</v>
          </cell>
          <cell r="F370" t="str">
            <v>Bhavesh</v>
          </cell>
          <cell r="G370">
            <v>43551</v>
          </cell>
          <cell r="H370">
            <v>43579</v>
          </cell>
          <cell r="I370">
            <v>0</v>
          </cell>
          <cell r="J370">
            <v>43560</v>
          </cell>
          <cell r="K370">
            <v>0</v>
          </cell>
          <cell r="L370">
            <v>0</v>
          </cell>
          <cell r="M370">
            <v>0</v>
          </cell>
          <cell r="N370">
            <v>0</v>
          </cell>
          <cell r="O370">
            <v>0</v>
          </cell>
          <cell r="P370">
            <v>0</v>
          </cell>
          <cell r="Q370">
            <v>0</v>
          </cell>
          <cell r="R370" t="e">
            <v>#NAME?</v>
          </cell>
          <cell r="S370" t="e">
            <v>#NAME?</v>
          </cell>
          <cell r="T370">
            <v>0</v>
          </cell>
          <cell r="U370">
            <v>0</v>
          </cell>
          <cell r="V370" t="e">
            <v>#NAME?</v>
          </cell>
          <cell r="W370" t="e">
            <v>#NAME?</v>
          </cell>
          <cell r="X370" t="e">
            <v>#NAME?</v>
          </cell>
          <cell r="Y370" t="e">
            <v>#NAME?</v>
          </cell>
          <cell r="Z370" t="e">
            <v>#NAME?</v>
          </cell>
          <cell r="AA370" t="e">
            <v>#NAME?</v>
          </cell>
          <cell r="AB370" t="e">
            <v>#NAME?</v>
          </cell>
          <cell r="AC370" t="e">
            <v>#NAME?</v>
          </cell>
          <cell r="AD370" t="e">
            <v>#NAME?</v>
          </cell>
          <cell r="AE370" t="e">
            <v>#NAME?</v>
          </cell>
          <cell r="AF370">
            <v>171.56</v>
          </cell>
          <cell r="AG370">
            <v>36.64</v>
          </cell>
          <cell r="AH370">
            <v>7.56</v>
          </cell>
          <cell r="AI370">
            <v>215.76</v>
          </cell>
          <cell r="AJ370" t="e">
            <v>#NAME?</v>
          </cell>
          <cell r="AK370" t="e">
            <v>#NAME?</v>
          </cell>
          <cell r="AL370" t="e">
            <v>#NAME?</v>
          </cell>
          <cell r="AM370" t="e">
            <v>#NAME?</v>
          </cell>
          <cell r="AN370" t="e">
            <v>#NAME?</v>
          </cell>
          <cell r="AO370" t="e">
            <v>#NAME?</v>
          </cell>
          <cell r="AP370" t="e">
            <v>#NAME?</v>
          </cell>
          <cell r="AQ370">
            <v>0</v>
          </cell>
          <cell r="AR370">
            <v>0</v>
          </cell>
          <cell r="AS370">
            <v>0</v>
          </cell>
          <cell r="AT370">
            <v>0</v>
          </cell>
        </row>
        <row r="371">
          <cell r="A371" t="str">
            <v>Lilo of 220kv DC Ara-Pusauli at Dumraon TL Line-1</v>
          </cell>
          <cell r="B371">
            <v>23</v>
          </cell>
          <cell r="C371" t="str">
            <v>8/0</v>
          </cell>
          <cell r="D371" t="str">
            <v>DC+3</v>
          </cell>
          <cell r="E371" t="str">
            <v>WET</v>
          </cell>
          <cell r="F371" t="str">
            <v>Akhilesh Kumar</v>
          </cell>
          <cell r="G371">
            <v>43551</v>
          </cell>
          <cell r="H371">
            <v>43579</v>
          </cell>
          <cell r="I371">
            <v>0</v>
          </cell>
          <cell r="J371">
            <v>43560</v>
          </cell>
          <cell r="K371">
            <v>0</v>
          </cell>
          <cell r="L371">
            <v>0</v>
          </cell>
          <cell r="M371">
            <v>0</v>
          </cell>
          <cell r="N371">
            <v>0</v>
          </cell>
          <cell r="O371">
            <v>0</v>
          </cell>
          <cell r="P371">
            <v>0</v>
          </cell>
          <cell r="Q371">
            <v>0</v>
          </cell>
          <cell r="R371" t="e">
            <v>#NAME?</v>
          </cell>
          <cell r="S371" t="e">
            <v>#NAME?</v>
          </cell>
          <cell r="T371">
            <v>0</v>
          </cell>
          <cell r="U371">
            <v>0</v>
          </cell>
          <cell r="V371" t="e">
            <v>#NAME?</v>
          </cell>
          <cell r="W371" t="e">
            <v>#NAME?</v>
          </cell>
          <cell r="X371" t="e">
            <v>#NAME?</v>
          </cell>
          <cell r="Y371" t="e">
            <v>#NAME?</v>
          </cell>
          <cell r="Z371" t="e">
            <v>#NAME?</v>
          </cell>
          <cell r="AA371" t="e">
            <v>#NAME?</v>
          </cell>
          <cell r="AB371" t="e">
            <v>#NAME?</v>
          </cell>
          <cell r="AC371" t="e">
            <v>#NAME?</v>
          </cell>
          <cell r="AD371" t="e">
            <v>#NAME?</v>
          </cell>
          <cell r="AE371" t="e">
            <v>#NAME?</v>
          </cell>
          <cell r="AF371">
            <v>259.52</v>
          </cell>
          <cell r="AG371">
            <v>54.08</v>
          </cell>
          <cell r="AH371">
            <v>8.26</v>
          </cell>
          <cell r="AI371">
            <v>321.85999999999996</v>
          </cell>
          <cell r="AJ371" t="e">
            <v>#NAME?</v>
          </cell>
          <cell r="AK371" t="e">
            <v>#NAME?</v>
          </cell>
          <cell r="AL371" t="e">
            <v>#NAME?</v>
          </cell>
          <cell r="AM371" t="e">
            <v>#NAME?</v>
          </cell>
          <cell r="AN371" t="e">
            <v>#NAME?</v>
          </cell>
          <cell r="AO371" t="e">
            <v>#NAME?</v>
          </cell>
          <cell r="AP371" t="e">
            <v>#NAME?</v>
          </cell>
          <cell r="AQ371">
            <v>0</v>
          </cell>
          <cell r="AR371">
            <v>0</v>
          </cell>
          <cell r="AS371">
            <v>0</v>
          </cell>
          <cell r="AT371">
            <v>0</v>
          </cell>
        </row>
        <row r="372">
          <cell r="A372" t="str">
            <v>Lilo of 220kv DC Ara-Pusauli at Dumraon TL Line-1</v>
          </cell>
          <cell r="B372">
            <v>24</v>
          </cell>
          <cell r="C372" t="str">
            <v>9/11</v>
          </cell>
          <cell r="D372" t="str">
            <v>DA+0</v>
          </cell>
          <cell r="E372" t="str">
            <v>WET</v>
          </cell>
          <cell r="F372" t="str">
            <v>Bhavesh</v>
          </cell>
          <cell r="G372">
            <v>43553</v>
          </cell>
          <cell r="H372">
            <v>43581</v>
          </cell>
          <cell r="I372">
            <v>0</v>
          </cell>
          <cell r="J372">
            <v>43560</v>
          </cell>
          <cell r="K372">
            <v>0</v>
          </cell>
          <cell r="L372">
            <v>0</v>
          </cell>
          <cell r="M372">
            <v>0</v>
          </cell>
          <cell r="N372">
            <v>0</v>
          </cell>
          <cell r="O372">
            <v>0</v>
          </cell>
          <cell r="P372">
            <v>0</v>
          </cell>
          <cell r="Q372">
            <v>0</v>
          </cell>
          <cell r="R372" t="e">
            <v>#NAME?</v>
          </cell>
          <cell r="S372" t="e">
            <v>#NAME?</v>
          </cell>
          <cell r="T372">
            <v>0</v>
          </cell>
          <cell r="U372">
            <v>0</v>
          </cell>
          <cell r="V372" t="e">
            <v>#NAME?</v>
          </cell>
          <cell r="W372" t="e">
            <v>#NAME?</v>
          </cell>
          <cell r="X372" t="e">
            <v>#NAME?</v>
          </cell>
          <cell r="Y372" t="e">
            <v>#NAME?</v>
          </cell>
          <cell r="Z372" t="e">
            <v>#NAME?</v>
          </cell>
          <cell r="AA372" t="e">
            <v>#NAME?</v>
          </cell>
          <cell r="AB372" t="e">
            <v>#NAME?</v>
          </cell>
          <cell r="AC372" t="e">
            <v>#NAME?</v>
          </cell>
          <cell r="AD372" t="e">
            <v>#NAME?</v>
          </cell>
          <cell r="AE372" t="e">
            <v>#NAME?</v>
          </cell>
          <cell r="AF372">
            <v>171.56</v>
          </cell>
          <cell r="AG372">
            <v>36.64</v>
          </cell>
          <cell r="AH372">
            <v>7.56</v>
          </cell>
          <cell r="AI372">
            <v>215.76</v>
          </cell>
          <cell r="AJ372" t="e">
            <v>#NAME?</v>
          </cell>
          <cell r="AK372" t="e">
            <v>#NAME?</v>
          </cell>
          <cell r="AL372" t="e">
            <v>#NAME?</v>
          </cell>
          <cell r="AM372" t="e">
            <v>#NAME?</v>
          </cell>
          <cell r="AN372" t="e">
            <v>#NAME?</v>
          </cell>
          <cell r="AO372" t="e">
            <v>#NAME?</v>
          </cell>
          <cell r="AP372" t="e">
            <v>#NAME?</v>
          </cell>
          <cell r="AQ372">
            <v>0</v>
          </cell>
          <cell r="AR372">
            <v>0</v>
          </cell>
          <cell r="AS372">
            <v>0</v>
          </cell>
          <cell r="AT372">
            <v>0</v>
          </cell>
        </row>
        <row r="373">
          <cell r="A373" t="str">
            <v>Lilo of 220kv DC Ara-Pusauli at Dumraon TL Line-1</v>
          </cell>
          <cell r="B373">
            <v>27</v>
          </cell>
          <cell r="C373" t="str">
            <v>12/6</v>
          </cell>
          <cell r="D373" t="str">
            <v>DA+3</v>
          </cell>
          <cell r="E373" t="str">
            <v>WET</v>
          </cell>
          <cell r="F373" t="str">
            <v>Upendra Singh</v>
          </cell>
          <cell r="G373">
            <v>43557</v>
          </cell>
          <cell r="H373">
            <v>43585</v>
          </cell>
          <cell r="I373">
            <v>0</v>
          </cell>
          <cell r="J373">
            <v>43560</v>
          </cell>
          <cell r="K373">
            <v>0</v>
          </cell>
          <cell r="L373">
            <v>0</v>
          </cell>
          <cell r="M373">
            <v>0</v>
          </cell>
          <cell r="N373">
            <v>0</v>
          </cell>
          <cell r="O373">
            <v>0</v>
          </cell>
          <cell r="P373">
            <v>0</v>
          </cell>
          <cell r="Q373">
            <v>0</v>
          </cell>
          <cell r="R373" t="e">
            <v>#NAME?</v>
          </cell>
          <cell r="S373" t="e">
            <v>#NAME?</v>
          </cell>
          <cell r="T373">
            <v>0</v>
          </cell>
          <cell r="U373">
            <v>0</v>
          </cell>
          <cell r="V373" t="e">
            <v>#NAME?</v>
          </cell>
          <cell r="W373" t="e">
            <v>#NAME?</v>
          </cell>
          <cell r="X373" t="e">
            <v>#NAME?</v>
          </cell>
          <cell r="Y373" t="e">
            <v>#NAME?</v>
          </cell>
          <cell r="Z373" t="e">
            <v>#NAME?</v>
          </cell>
          <cell r="AA373" t="e">
            <v>#NAME?</v>
          </cell>
          <cell r="AB373" t="e">
            <v>#NAME?</v>
          </cell>
          <cell r="AC373" t="e">
            <v>#NAME?</v>
          </cell>
          <cell r="AD373" t="e">
            <v>#NAME?</v>
          </cell>
          <cell r="AE373" t="e">
            <v>#NAME?</v>
          </cell>
          <cell r="AF373">
            <v>171.56</v>
          </cell>
          <cell r="AG373">
            <v>36.64</v>
          </cell>
          <cell r="AH373">
            <v>7.56</v>
          </cell>
          <cell r="AI373">
            <v>215.76</v>
          </cell>
          <cell r="AJ373" t="e">
            <v>#NAME?</v>
          </cell>
          <cell r="AK373" t="e">
            <v>#NAME?</v>
          </cell>
          <cell r="AL373" t="e">
            <v>#NAME?</v>
          </cell>
          <cell r="AM373" t="e">
            <v>#NAME?</v>
          </cell>
          <cell r="AN373" t="e">
            <v>#NAME?</v>
          </cell>
          <cell r="AO373" t="e">
            <v>#NAME?</v>
          </cell>
          <cell r="AP373" t="e">
            <v>#NAME?</v>
          </cell>
          <cell r="AQ373">
            <v>0</v>
          </cell>
          <cell r="AR373">
            <v>0</v>
          </cell>
          <cell r="AS373">
            <v>0</v>
          </cell>
          <cell r="AT373">
            <v>0</v>
          </cell>
        </row>
        <row r="374">
          <cell r="A374" t="str">
            <v>Lilo of 220kv DC Ara-Pusauli at Dumraon TL Line-1</v>
          </cell>
          <cell r="B374">
            <v>25</v>
          </cell>
          <cell r="C374" t="str">
            <v>9/10</v>
          </cell>
          <cell r="D374" t="str">
            <v>DA+0</v>
          </cell>
          <cell r="E374" t="str">
            <v>WET</v>
          </cell>
          <cell r="F374" t="str">
            <v>Bhavesh</v>
          </cell>
          <cell r="G374">
            <v>43555</v>
          </cell>
          <cell r="H374">
            <v>43583</v>
          </cell>
          <cell r="I374">
            <v>0</v>
          </cell>
          <cell r="J374">
            <v>43560</v>
          </cell>
          <cell r="K374">
            <v>0</v>
          </cell>
          <cell r="L374">
            <v>0</v>
          </cell>
          <cell r="M374">
            <v>0</v>
          </cell>
          <cell r="N374">
            <v>0</v>
          </cell>
          <cell r="O374">
            <v>0</v>
          </cell>
          <cell r="P374">
            <v>0</v>
          </cell>
          <cell r="Q374">
            <v>0</v>
          </cell>
          <cell r="R374" t="e">
            <v>#NAME?</v>
          </cell>
          <cell r="S374" t="e">
            <v>#NAME?</v>
          </cell>
          <cell r="T374">
            <v>0</v>
          </cell>
          <cell r="U374">
            <v>0</v>
          </cell>
          <cell r="V374" t="e">
            <v>#NAME?</v>
          </cell>
          <cell r="W374" t="e">
            <v>#NAME?</v>
          </cell>
          <cell r="X374" t="e">
            <v>#NAME?</v>
          </cell>
          <cell r="Y374" t="e">
            <v>#NAME?</v>
          </cell>
          <cell r="Z374" t="e">
            <v>#NAME?</v>
          </cell>
          <cell r="AA374" t="e">
            <v>#NAME?</v>
          </cell>
          <cell r="AB374" t="e">
            <v>#NAME?</v>
          </cell>
          <cell r="AC374" t="e">
            <v>#NAME?</v>
          </cell>
          <cell r="AD374" t="e">
            <v>#NAME?</v>
          </cell>
          <cell r="AE374" t="e">
            <v>#NAME?</v>
          </cell>
          <cell r="AF374">
            <v>171.56</v>
          </cell>
          <cell r="AG374">
            <v>36.64</v>
          </cell>
          <cell r="AH374">
            <v>7.56</v>
          </cell>
          <cell r="AI374">
            <v>215.76</v>
          </cell>
          <cell r="AJ374" t="e">
            <v>#NAME?</v>
          </cell>
          <cell r="AK374" t="e">
            <v>#NAME?</v>
          </cell>
          <cell r="AL374" t="e">
            <v>#NAME?</v>
          </cell>
          <cell r="AM374" t="e">
            <v>#NAME?</v>
          </cell>
          <cell r="AN374" t="e">
            <v>#NAME?</v>
          </cell>
          <cell r="AO374" t="e">
            <v>#NAME?</v>
          </cell>
          <cell r="AP374" t="e">
            <v>#NAME?</v>
          </cell>
          <cell r="AQ374">
            <v>0</v>
          </cell>
          <cell r="AR374">
            <v>0</v>
          </cell>
          <cell r="AS374">
            <v>0</v>
          </cell>
          <cell r="AT374">
            <v>0</v>
          </cell>
        </row>
        <row r="375">
          <cell r="A375" t="str">
            <v>Lilo of 220kv DC Ara-Pusauli at Dumraon TL Line-1</v>
          </cell>
          <cell r="B375">
            <v>28</v>
          </cell>
          <cell r="C375" t="str">
            <v>9/9</v>
          </cell>
          <cell r="D375" t="str">
            <v>DA+0</v>
          </cell>
          <cell r="E375" t="str">
            <v>WET</v>
          </cell>
          <cell r="F375" t="str">
            <v xml:space="preserve">Bhavesh </v>
          </cell>
          <cell r="G375">
            <v>43557</v>
          </cell>
          <cell r="H375">
            <v>43585</v>
          </cell>
          <cell r="I375">
            <v>0</v>
          </cell>
          <cell r="J375">
            <v>43560</v>
          </cell>
          <cell r="K375">
            <v>0</v>
          </cell>
          <cell r="L375">
            <v>0</v>
          </cell>
          <cell r="M375">
            <v>0</v>
          </cell>
          <cell r="N375">
            <v>0</v>
          </cell>
          <cell r="O375">
            <v>0</v>
          </cell>
          <cell r="P375">
            <v>0</v>
          </cell>
          <cell r="Q375">
            <v>0</v>
          </cell>
          <cell r="R375" t="e">
            <v>#NAME?</v>
          </cell>
          <cell r="S375" t="e">
            <v>#NAME?</v>
          </cell>
          <cell r="T375">
            <v>0</v>
          </cell>
          <cell r="U375">
            <v>0</v>
          </cell>
          <cell r="V375" t="e">
            <v>#NAME?</v>
          </cell>
          <cell r="W375" t="e">
            <v>#NAME?</v>
          </cell>
          <cell r="X375" t="e">
            <v>#NAME?</v>
          </cell>
          <cell r="Y375" t="e">
            <v>#NAME?</v>
          </cell>
          <cell r="Z375" t="e">
            <v>#NAME?</v>
          </cell>
          <cell r="AA375" t="e">
            <v>#NAME?</v>
          </cell>
          <cell r="AB375" t="e">
            <v>#NAME?</v>
          </cell>
          <cell r="AC375" t="e">
            <v>#NAME?</v>
          </cell>
          <cell r="AD375" t="e">
            <v>#NAME?</v>
          </cell>
          <cell r="AE375" t="e">
            <v>#NAME?</v>
          </cell>
          <cell r="AF375">
            <v>171.56</v>
          </cell>
          <cell r="AG375">
            <v>36.64</v>
          </cell>
          <cell r="AH375">
            <v>7.56</v>
          </cell>
          <cell r="AI375">
            <v>215.76</v>
          </cell>
          <cell r="AJ375" t="e">
            <v>#NAME?</v>
          </cell>
          <cell r="AK375" t="e">
            <v>#NAME?</v>
          </cell>
          <cell r="AL375" t="e">
            <v>#NAME?</v>
          </cell>
          <cell r="AM375" t="e">
            <v>#NAME?</v>
          </cell>
          <cell r="AN375" t="e">
            <v>#NAME?</v>
          </cell>
          <cell r="AO375" t="e">
            <v>#NAME?</v>
          </cell>
          <cell r="AP375" t="e">
            <v>#NAME?</v>
          </cell>
          <cell r="AQ375">
            <v>0</v>
          </cell>
          <cell r="AR375">
            <v>0</v>
          </cell>
          <cell r="AS375">
            <v>0</v>
          </cell>
          <cell r="AT375">
            <v>0</v>
          </cell>
        </row>
        <row r="376">
          <cell r="A376" t="str">
            <v>Lilo of 220kv DC Ara-Pusauli at Dumraon TL Line-1</v>
          </cell>
          <cell r="B376">
            <v>26</v>
          </cell>
          <cell r="C376" t="str">
            <v>3/0</v>
          </cell>
          <cell r="D376" t="str">
            <v>DD+0</v>
          </cell>
          <cell r="E376" t="str">
            <v>WET</v>
          </cell>
          <cell r="F376" t="str">
            <v>Akhilesh Kumar</v>
          </cell>
          <cell r="G376">
            <v>43555</v>
          </cell>
          <cell r="H376">
            <v>43583</v>
          </cell>
          <cell r="I376">
            <v>0</v>
          </cell>
          <cell r="J376">
            <v>43560</v>
          </cell>
          <cell r="K376">
            <v>0</v>
          </cell>
          <cell r="L376">
            <v>0</v>
          </cell>
          <cell r="M376">
            <v>0</v>
          </cell>
          <cell r="N376">
            <v>0</v>
          </cell>
          <cell r="O376">
            <v>0</v>
          </cell>
          <cell r="P376">
            <v>0</v>
          </cell>
          <cell r="Q376">
            <v>0</v>
          </cell>
          <cell r="R376" t="e">
            <v>#NAME?</v>
          </cell>
          <cell r="S376" t="e">
            <v>#NAME?</v>
          </cell>
          <cell r="T376">
            <v>0</v>
          </cell>
          <cell r="U376">
            <v>0</v>
          </cell>
          <cell r="V376" t="e">
            <v>#NAME?</v>
          </cell>
          <cell r="W376" t="e">
            <v>#NAME?</v>
          </cell>
          <cell r="X376" t="e">
            <v>#NAME?</v>
          </cell>
          <cell r="Y376" t="e">
            <v>#NAME?</v>
          </cell>
          <cell r="Z376" t="e">
            <v>#NAME?</v>
          </cell>
          <cell r="AA376" t="e">
            <v>#NAME?</v>
          </cell>
          <cell r="AB376" t="e">
            <v>#NAME?</v>
          </cell>
          <cell r="AC376" t="e">
            <v>#NAME?</v>
          </cell>
          <cell r="AD376" t="e">
            <v>#NAME?</v>
          </cell>
          <cell r="AE376" t="e">
            <v>#NAME?</v>
          </cell>
          <cell r="AF376">
            <v>396.56</v>
          </cell>
          <cell r="AG376">
            <v>0</v>
          </cell>
          <cell r="AH376">
            <v>8.26</v>
          </cell>
          <cell r="AI376">
            <v>404.82</v>
          </cell>
          <cell r="AJ376" t="e">
            <v>#NAME?</v>
          </cell>
          <cell r="AK376" t="e">
            <v>#NAME?</v>
          </cell>
          <cell r="AL376" t="e">
            <v>#NAME?</v>
          </cell>
          <cell r="AM376" t="e">
            <v>#NAME?</v>
          </cell>
          <cell r="AN376" t="e">
            <v>#NAME?</v>
          </cell>
          <cell r="AO376" t="e">
            <v>#NAME?</v>
          </cell>
          <cell r="AP376" t="e">
            <v>#NAME?</v>
          </cell>
          <cell r="AQ376">
            <v>0</v>
          </cell>
          <cell r="AR376">
            <v>0</v>
          </cell>
          <cell r="AS376">
            <v>0</v>
          </cell>
          <cell r="AT376">
            <v>0</v>
          </cell>
        </row>
        <row r="377">
          <cell r="A377" t="str">
            <v>Lilo of 220kv DC Ara-Pusauli at Dumraon TL Line-1</v>
          </cell>
          <cell r="B377">
            <v>29</v>
          </cell>
          <cell r="C377" t="str">
            <v>9/5</v>
          </cell>
          <cell r="D377" t="str">
            <v>DA+0</v>
          </cell>
          <cell r="E377" t="str">
            <v>WET</v>
          </cell>
          <cell r="F377" t="str">
            <v>Akhilesh Kumar</v>
          </cell>
          <cell r="G377">
            <v>43559</v>
          </cell>
          <cell r="H377">
            <v>43587</v>
          </cell>
          <cell r="I377">
            <v>0</v>
          </cell>
          <cell r="J377">
            <v>43560</v>
          </cell>
          <cell r="K377">
            <v>0</v>
          </cell>
          <cell r="L377">
            <v>0</v>
          </cell>
          <cell r="M377">
            <v>0</v>
          </cell>
          <cell r="N377">
            <v>0</v>
          </cell>
          <cell r="O377">
            <v>0</v>
          </cell>
          <cell r="P377">
            <v>0</v>
          </cell>
          <cell r="Q377">
            <v>0</v>
          </cell>
          <cell r="R377" t="e">
            <v>#NAME?</v>
          </cell>
          <cell r="S377" t="e">
            <v>#NAME?</v>
          </cell>
          <cell r="T377">
            <v>0</v>
          </cell>
          <cell r="U377">
            <v>0</v>
          </cell>
          <cell r="V377" t="e">
            <v>#NAME?</v>
          </cell>
          <cell r="W377" t="e">
            <v>#NAME?</v>
          </cell>
          <cell r="X377" t="e">
            <v>#NAME?</v>
          </cell>
          <cell r="Y377" t="e">
            <v>#NAME?</v>
          </cell>
          <cell r="Z377" t="e">
            <v>#NAME?</v>
          </cell>
          <cell r="AA377" t="e">
            <v>#NAME?</v>
          </cell>
          <cell r="AB377" t="e">
            <v>#NAME?</v>
          </cell>
          <cell r="AC377" t="e">
            <v>#NAME?</v>
          </cell>
          <cell r="AD377" t="e">
            <v>#NAME?</v>
          </cell>
          <cell r="AE377" t="e">
            <v>#NAME?</v>
          </cell>
          <cell r="AF377">
            <v>171.56</v>
          </cell>
          <cell r="AG377">
            <v>36.64</v>
          </cell>
          <cell r="AH377">
            <v>7.56</v>
          </cell>
          <cell r="AI377">
            <v>215.76</v>
          </cell>
          <cell r="AJ377" t="e">
            <v>#NAME?</v>
          </cell>
          <cell r="AK377" t="e">
            <v>#NAME?</v>
          </cell>
          <cell r="AL377" t="e">
            <v>#NAME?</v>
          </cell>
          <cell r="AM377" t="e">
            <v>#NAME?</v>
          </cell>
          <cell r="AN377" t="e">
            <v>#NAME?</v>
          </cell>
          <cell r="AO377" t="e">
            <v>#NAME?</v>
          </cell>
          <cell r="AP377" t="e">
            <v>#NAME?</v>
          </cell>
          <cell r="AQ377">
            <v>0</v>
          </cell>
          <cell r="AR377">
            <v>0</v>
          </cell>
          <cell r="AS377">
            <v>0</v>
          </cell>
          <cell r="AT377">
            <v>0</v>
          </cell>
        </row>
        <row r="378">
          <cell r="A378" t="str">
            <v>Lilo of 220kv DC Ara-Pusauli at Dumraon TL Line-1</v>
          </cell>
          <cell r="B378">
            <v>31</v>
          </cell>
          <cell r="C378" t="str">
            <v>12/7</v>
          </cell>
          <cell r="D378" t="str">
            <v>DA+0</v>
          </cell>
          <cell r="E378" t="str">
            <v>WET</v>
          </cell>
          <cell r="F378" t="str">
            <v>Upendra Singh</v>
          </cell>
          <cell r="G378">
            <v>43560</v>
          </cell>
          <cell r="H378">
            <v>43588</v>
          </cell>
          <cell r="I378">
            <v>0</v>
          </cell>
          <cell r="J378">
            <v>43565</v>
          </cell>
          <cell r="K378">
            <v>0</v>
          </cell>
          <cell r="L378">
            <v>0</v>
          </cell>
          <cell r="M378">
            <v>0</v>
          </cell>
          <cell r="N378">
            <v>0</v>
          </cell>
          <cell r="O378">
            <v>0</v>
          </cell>
          <cell r="P378">
            <v>0</v>
          </cell>
          <cell r="Q378">
            <v>0</v>
          </cell>
          <cell r="R378" t="e">
            <v>#NAME?</v>
          </cell>
          <cell r="S378" t="e">
            <v>#NAME?</v>
          </cell>
          <cell r="T378">
            <v>0</v>
          </cell>
          <cell r="U378">
            <v>0</v>
          </cell>
          <cell r="V378" t="e">
            <v>#NAME?</v>
          </cell>
          <cell r="W378" t="e">
            <v>#NAME?</v>
          </cell>
          <cell r="X378" t="e">
            <v>#NAME?</v>
          </cell>
          <cell r="Y378" t="e">
            <v>#NAME?</v>
          </cell>
          <cell r="Z378" t="e">
            <v>#NAME?</v>
          </cell>
          <cell r="AA378" t="e">
            <v>#NAME?</v>
          </cell>
          <cell r="AB378" t="e">
            <v>#NAME?</v>
          </cell>
          <cell r="AC378" t="e">
            <v>#NAME?</v>
          </cell>
          <cell r="AD378" t="e">
            <v>#NAME?</v>
          </cell>
          <cell r="AE378" t="e">
            <v>#NAME?</v>
          </cell>
          <cell r="AF378">
            <v>171.56</v>
          </cell>
          <cell r="AG378">
            <v>36.64</v>
          </cell>
          <cell r="AH378">
            <v>7.56</v>
          </cell>
          <cell r="AI378">
            <v>215.76</v>
          </cell>
          <cell r="AJ378" t="e">
            <v>#NAME?</v>
          </cell>
          <cell r="AK378" t="e">
            <v>#NAME?</v>
          </cell>
          <cell r="AL378" t="e">
            <v>#NAME?</v>
          </cell>
          <cell r="AM378" t="e">
            <v>#NAME?</v>
          </cell>
          <cell r="AN378" t="e">
            <v>#NAME?</v>
          </cell>
          <cell r="AO378" t="e">
            <v>#NAME?</v>
          </cell>
          <cell r="AP378" t="e">
            <v>#NAME?</v>
          </cell>
          <cell r="AQ378">
            <v>0</v>
          </cell>
          <cell r="AR378">
            <v>0</v>
          </cell>
          <cell r="AS378">
            <v>0</v>
          </cell>
          <cell r="AT378">
            <v>0</v>
          </cell>
        </row>
        <row r="379">
          <cell r="A379" t="str">
            <v>Lilo of 220kv DC Ara-Pusauli at Dumraon TL Line-1</v>
          </cell>
          <cell r="B379">
            <v>30</v>
          </cell>
          <cell r="C379" t="str">
            <v>9/8</v>
          </cell>
          <cell r="D379" t="str">
            <v>DA+0</v>
          </cell>
          <cell r="E379" t="str">
            <v>WET</v>
          </cell>
          <cell r="F379" t="str">
            <v xml:space="preserve">Bhavesh </v>
          </cell>
          <cell r="G379">
            <v>43559</v>
          </cell>
          <cell r="H379">
            <v>43587</v>
          </cell>
          <cell r="I379">
            <v>0</v>
          </cell>
          <cell r="J379">
            <v>43560</v>
          </cell>
          <cell r="K379">
            <v>0</v>
          </cell>
          <cell r="L379">
            <v>0</v>
          </cell>
          <cell r="M379">
            <v>0</v>
          </cell>
          <cell r="N379">
            <v>0</v>
          </cell>
          <cell r="O379">
            <v>0</v>
          </cell>
          <cell r="P379">
            <v>0</v>
          </cell>
          <cell r="Q379">
            <v>0</v>
          </cell>
          <cell r="R379" t="e">
            <v>#NAME?</v>
          </cell>
          <cell r="S379" t="e">
            <v>#NAME?</v>
          </cell>
          <cell r="T379">
            <v>0</v>
          </cell>
          <cell r="U379">
            <v>0</v>
          </cell>
          <cell r="V379" t="e">
            <v>#NAME?</v>
          </cell>
          <cell r="W379" t="e">
            <v>#NAME?</v>
          </cell>
          <cell r="X379" t="e">
            <v>#NAME?</v>
          </cell>
          <cell r="Y379" t="e">
            <v>#NAME?</v>
          </cell>
          <cell r="Z379" t="e">
            <v>#NAME?</v>
          </cell>
          <cell r="AA379" t="e">
            <v>#NAME?</v>
          </cell>
          <cell r="AB379" t="e">
            <v>#NAME?</v>
          </cell>
          <cell r="AC379" t="e">
            <v>#NAME?</v>
          </cell>
          <cell r="AD379" t="e">
            <v>#NAME?</v>
          </cell>
          <cell r="AE379" t="e">
            <v>#NAME?</v>
          </cell>
          <cell r="AF379">
            <v>171.56</v>
          </cell>
          <cell r="AG379">
            <v>36.64</v>
          </cell>
          <cell r="AH379">
            <v>7.56</v>
          </cell>
          <cell r="AI379">
            <v>215.76</v>
          </cell>
          <cell r="AJ379" t="e">
            <v>#NAME?</v>
          </cell>
          <cell r="AK379" t="e">
            <v>#NAME?</v>
          </cell>
          <cell r="AL379" t="e">
            <v>#NAME?</v>
          </cell>
          <cell r="AM379" t="e">
            <v>#NAME?</v>
          </cell>
          <cell r="AN379" t="e">
            <v>#NAME?</v>
          </cell>
          <cell r="AO379" t="e">
            <v>#NAME?</v>
          </cell>
          <cell r="AP379" t="e">
            <v>#NAME?</v>
          </cell>
          <cell r="AQ379">
            <v>0</v>
          </cell>
          <cell r="AR379">
            <v>0</v>
          </cell>
          <cell r="AS379">
            <v>0</v>
          </cell>
          <cell r="AT379">
            <v>0</v>
          </cell>
        </row>
        <row r="380">
          <cell r="A380" t="str">
            <v>Lilo of 220kv DC Ara-Pusauli at Dumraon TL Line-1</v>
          </cell>
          <cell r="B380">
            <v>32</v>
          </cell>
          <cell r="C380" t="str">
            <v>9/7</v>
          </cell>
          <cell r="D380" t="str">
            <v>DA+0</v>
          </cell>
          <cell r="E380" t="str">
            <v>WET</v>
          </cell>
          <cell r="F380" t="str">
            <v xml:space="preserve">Bhavesh </v>
          </cell>
          <cell r="G380">
            <v>43561</v>
          </cell>
          <cell r="H380">
            <v>43589</v>
          </cell>
          <cell r="I380">
            <v>0</v>
          </cell>
          <cell r="J380">
            <v>43565</v>
          </cell>
          <cell r="K380">
            <v>0</v>
          </cell>
          <cell r="L380">
            <v>0</v>
          </cell>
          <cell r="M380">
            <v>0</v>
          </cell>
          <cell r="N380">
            <v>0</v>
          </cell>
          <cell r="O380">
            <v>0</v>
          </cell>
          <cell r="P380">
            <v>0</v>
          </cell>
          <cell r="Q380">
            <v>0</v>
          </cell>
          <cell r="R380" t="e">
            <v>#NAME?</v>
          </cell>
          <cell r="S380" t="e">
            <v>#NAME?</v>
          </cell>
          <cell r="T380">
            <v>0</v>
          </cell>
          <cell r="U380">
            <v>0</v>
          </cell>
          <cell r="V380" t="e">
            <v>#NAME?</v>
          </cell>
          <cell r="W380" t="e">
            <v>#NAME?</v>
          </cell>
          <cell r="X380" t="e">
            <v>#NAME?</v>
          </cell>
          <cell r="Y380" t="e">
            <v>#NAME?</v>
          </cell>
          <cell r="Z380" t="e">
            <v>#NAME?</v>
          </cell>
          <cell r="AA380" t="e">
            <v>#NAME?</v>
          </cell>
          <cell r="AB380" t="e">
            <v>#NAME?</v>
          </cell>
          <cell r="AC380" t="e">
            <v>#NAME?</v>
          </cell>
          <cell r="AD380" t="e">
            <v>#NAME?</v>
          </cell>
          <cell r="AE380" t="e">
            <v>#NAME?</v>
          </cell>
          <cell r="AF380">
            <v>171.56</v>
          </cell>
          <cell r="AG380">
            <v>36.64</v>
          </cell>
          <cell r="AH380">
            <v>7.56</v>
          </cell>
          <cell r="AI380">
            <v>215.76</v>
          </cell>
          <cell r="AJ380" t="e">
            <v>#NAME?</v>
          </cell>
          <cell r="AK380" t="e">
            <v>#NAME?</v>
          </cell>
          <cell r="AL380" t="e">
            <v>#NAME?</v>
          </cell>
          <cell r="AM380" t="e">
            <v>#NAME?</v>
          </cell>
          <cell r="AN380" t="e">
            <v>#NAME?</v>
          </cell>
          <cell r="AO380" t="e">
            <v>#NAME?</v>
          </cell>
          <cell r="AP380" t="e">
            <v>#NAME?</v>
          </cell>
          <cell r="AQ380">
            <v>0</v>
          </cell>
          <cell r="AR380">
            <v>0</v>
          </cell>
          <cell r="AS380">
            <v>0</v>
          </cell>
          <cell r="AT380">
            <v>0</v>
          </cell>
        </row>
        <row r="381">
          <cell r="A381" t="str">
            <v>Lilo of 220kv DC Ara-Pusauli at Dumraon TL Line-1</v>
          </cell>
          <cell r="B381">
            <v>33</v>
          </cell>
          <cell r="C381" t="str">
            <v>12/8</v>
          </cell>
          <cell r="D381" t="str">
            <v>DA+0</v>
          </cell>
          <cell r="E381" t="str">
            <v>WET</v>
          </cell>
          <cell r="F381" t="str">
            <v>Upendra Singh</v>
          </cell>
          <cell r="G381">
            <v>43563</v>
          </cell>
          <cell r="H381">
            <v>43591</v>
          </cell>
          <cell r="I381">
            <v>0</v>
          </cell>
          <cell r="J381">
            <v>43565</v>
          </cell>
          <cell r="K381">
            <v>0</v>
          </cell>
          <cell r="L381">
            <v>0</v>
          </cell>
          <cell r="M381">
            <v>0</v>
          </cell>
          <cell r="N381">
            <v>0</v>
          </cell>
          <cell r="O381">
            <v>0</v>
          </cell>
          <cell r="P381">
            <v>0</v>
          </cell>
          <cell r="Q381">
            <v>0</v>
          </cell>
          <cell r="R381" t="e">
            <v>#NAME?</v>
          </cell>
          <cell r="S381" t="e">
            <v>#NAME?</v>
          </cell>
          <cell r="T381">
            <v>0</v>
          </cell>
          <cell r="U381">
            <v>0</v>
          </cell>
          <cell r="V381" t="e">
            <v>#NAME?</v>
          </cell>
          <cell r="W381" t="e">
            <v>#NAME?</v>
          </cell>
          <cell r="X381" t="e">
            <v>#NAME?</v>
          </cell>
          <cell r="Y381" t="e">
            <v>#NAME?</v>
          </cell>
          <cell r="Z381" t="e">
            <v>#NAME?</v>
          </cell>
          <cell r="AA381" t="e">
            <v>#NAME?</v>
          </cell>
          <cell r="AB381" t="e">
            <v>#NAME?</v>
          </cell>
          <cell r="AC381" t="e">
            <v>#NAME?</v>
          </cell>
          <cell r="AD381" t="e">
            <v>#NAME?</v>
          </cell>
          <cell r="AE381" t="e">
            <v>#NAME?</v>
          </cell>
          <cell r="AF381">
            <v>171.56</v>
          </cell>
          <cell r="AG381">
            <v>36.64</v>
          </cell>
          <cell r="AH381">
            <v>7.56</v>
          </cell>
          <cell r="AI381">
            <v>215.76</v>
          </cell>
          <cell r="AJ381" t="e">
            <v>#NAME?</v>
          </cell>
          <cell r="AK381" t="e">
            <v>#NAME?</v>
          </cell>
          <cell r="AL381" t="e">
            <v>#NAME?</v>
          </cell>
          <cell r="AM381" t="e">
            <v>#NAME?</v>
          </cell>
          <cell r="AN381" t="e">
            <v>#NAME?</v>
          </cell>
          <cell r="AO381" t="e">
            <v>#NAME?</v>
          </cell>
          <cell r="AP381" t="e">
            <v>#NAME?</v>
          </cell>
          <cell r="AQ381">
            <v>0</v>
          </cell>
          <cell r="AR381">
            <v>0</v>
          </cell>
          <cell r="AS381">
            <v>0</v>
          </cell>
          <cell r="AT381">
            <v>0</v>
          </cell>
        </row>
        <row r="382">
          <cell r="A382" t="str">
            <v>Lilo of 220kv DC Ara-Pusauli at Dumraon TL Line-1</v>
          </cell>
          <cell r="B382">
            <v>34</v>
          </cell>
          <cell r="C382" t="str">
            <v>10/0</v>
          </cell>
          <cell r="D382" t="str">
            <v>DC+0</v>
          </cell>
          <cell r="E382" t="str">
            <v>WET</v>
          </cell>
          <cell r="F382" t="str">
            <v xml:space="preserve">Bhavesh </v>
          </cell>
          <cell r="G382">
            <v>43563</v>
          </cell>
          <cell r="H382">
            <v>43591</v>
          </cell>
          <cell r="I382">
            <v>0</v>
          </cell>
          <cell r="J382">
            <v>43565</v>
          </cell>
          <cell r="K382">
            <v>0</v>
          </cell>
          <cell r="L382">
            <v>0</v>
          </cell>
          <cell r="M382">
            <v>0</v>
          </cell>
          <cell r="N382">
            <v>0</v>
          </cell>
          <cell r="O382">
            <v>0</v>
          </cell>
          <cell r="P382">
            <v>0</v>
          </cell>
          <cell r="Q382">
            <v>0</v>
          </cell>
          <cell r="R382" t="e">
            <v>#NAME?</v>
          </cell>
          <cell r="S382" t="e">
            <v>#NAME?</v>
          </cell>
          <cell r="T382">
            <v>0</v>
          </cell>
          <cell r="U382">
            <v>0</v>
          </cell>
          <cell r="V382" t="e">
            <v>#NAME?</v>
          </cell>
          <cell r="W382" t="e">
            <v>#NAME?</v>
          </cell>
          <cell r="X382" t="e">
            <v>#NAME?</v>
          </cell>
          <cell r="Y382" t="e">
            <v>#NAME?</v>
          </cell>
          <cell r="Z382" t="e">
            <v>#NAME?</v>
          </cell>
          <cell r="AA382" t="e">
            <v>#NAME?</v>
          </cell>
          <cell r="AB382" t="e">
            <v>#NAME?</v>
          </cell>
          <cell r="AC382" t="e">
            <v>#NAME?</v>
          </cell>
          <cell r="AD382" t="e">
            <v>#NAME?</v>
          </cell>
          <cell r="AE382" t="e">
            <v>#NAME?</v>
          </cell>
          <cell r="AF382">
            <v>259.52</v>
          </cell>
          <cell r="AG382">
            <v>54.08</v>
          </cell>
          <cell r="AH382">
            <v>8.26</v>
          </cell>
          <cell r="AI382">
            <v>321.85999999999996</v>
          </cell>
          <cell r="AJ382" t="e">
            <v>#NAME?</v>
          </cell>
          <cell r="AK382" t="e">
            <v>#NAME?</v>
          </cell>
          <cell r="AL382" t="e">
            <v>#NAME?</v>
          </cell>
          <cell r="AM382" t="e">
            <v>#NAME?</v>
          </cell>
          <cell r="AN382" t="e">
            <v>#NAME?</v>
          </cell>
          <cell r="AO382" t="e">
            <v>#NAME?</v>
          </cell>
          <cell r="AP382" t="e">
            <v>#NAME?</v>
          </cell>
          <cell r="AQ382">
            <v>0</v>
          </cell>
          <cell r="AR382">
            <v>0</v>
          </cell>
          <cell r="AS382">
            <v>0</v>
          </cell>
          <cell r="AT382">
            <v>0</v>
          </cell>
        </row>
        <row r="383">
          <cell r="A383" t="str">
            <v>Lilo of 220kv DC Ara-Pusauli at Dumraon TL Line-1</v>
          </cell>
          <cell r="B383">
            <v>36</v>
          </cell>
          <cell r="C383" t="str">
            <v>12/5</v>
          </cell>
          <cell r="D383" t="str">
            <v>DA+0</v>
          </cell>
          <cell r="E383" t="str">
            <v>WET</v>
          </cell>
          <cell r="F383" t="str">
            <v>Upendra Singh</v>
          </cell>
          <cell r="G383">
            <v>43567</v>
          </cell>
          <cell r="H383">
            <v>43595</v>
          </cell>
          <cell r="I383">
            <v>0</v>
          </cell>
          <cell r="J383">
            <v>43573</v>
          </cell>
          <cell r="K383">
            <v>0</v>
          </cell>
          <cell r="L383">
            <v>0</v>
          </cell>
          <cell r="M383">
            <v>0</v>
          </cell>
          <cell r="N383">
            <v>0</v>
          </cell>
          <cell r="O383">
            <v>0</v>
          </cell>
          <cell r="P383">
            <v>0</v>
          </cell>
          <cell r="Q383">
            <v>0</v>
          </cell>
          <cell r="R383" t="e">
            <v>#NAME?</v>
          </cell>
          <cell r="S383" t="e">
            <v>#NAME?</v>
          </cell>
          <cell r="T383">
            <v>0</v>
          </cell>
          <cell r="U383">
            <v>0</v>
          </cell>
          <cell r="V383" t="e">
            <v>#NAME?</v>
          </cell>
          <cell r="W383" t="e">
            <v>#NAME?</v>
          </cell>
          <cell r="X383" t="e">
            <v>#NAME?</v>
          </cell>
          <cell r="Y383" t="e">
            <v>#NAME?</v>
          </cell>
          <cell r="Z383" t="e">
            <v>#NAME?</v>
          </cell>
          <cell r="AA383" t="e">
            <v>#NAME?</v>
          </cell>
          <cell r="AB383" t="e">
            <v>#NAME?</v>
          </cell>
          <cell r="AC383" t="e">
            <v>#NAME?</v>
          </cell>
          <cell r="AD383" t="e">
            <v>#NAME?</v>
          </cell>
          <cell r="AE383" t="e">
            <v>#NAME?</v>
          </cell>
          <cell r="AF383">
            <v>171.56</v>
          </cell>
          <cell r="AG383">
            <v>36.64</v>
          </cell>
          <cell r="AH383">
            <v>7.56</v>
          </cell>
          <cell r="AI383">
            <v>215.76</v>
          </cell>
          <cell r="AJ383" t="e">
            <v>#NAME?</v>
          </cell>
          <cell r="AK383" t="e">
            <v>#NAME?</v>
          </cell>
          <cell r="AL383" t="e">
            <v>#NAME?</v>
          </cell>
          <cell r="AM383" t="e">
            <v>#NAME?</v>
          </cell>
          <cell r="AN383" t="e">
            <v>#NAME?</v>
          </cell>
          <cell r="AO383" t="e">
            <v>#NAME?</v>
          </cell>
          <cell r="AP383" t="e">
            <v>#NAME?</v>
          </cell>
          <cell r="AQ383">
            <v>0</v>
          </cell>
          <cell r="AR383">
            <v>0</v>
          </cell>
          <cell r="AS383">
            <v>0</v>
          </cell>
          <cell r="AT383">
            <v>0</v>
          </cell>
        </row>
        <row r="384">
          <cell r="A384" t="str">
            <v>Lilo of 220kv DC Ara-Pusauli at Dumraon TL Line-1</v>
          </cell>
          <cell r="B384">
            <v>35</v>
          </cell>
          <cell r="C384" t="str">
            <v>12/1</v>
          </cell>
          <cell r="D384" t="str">
            <v>DA+0</v>
          </cell>
          <cell r="E384" t="str">
            <v>WET</v>
          </cell>
          <cell r="F384" t="str">
            <v>Upendra Singh</v>
          </cell>
          <cell r="G384">
            <v>43565</v>
          </cell>
          <cell r="H384">
            <v>43593</v>
          </cell>
          <cell r="I384">
            <v>0</v>
          </cell>
          <cell r="J384">
            <v>43569</v>
          </cell>
          <cell r="K384">
            <v>0</v>
          </cell>
          <cell r="L384">
            <v>0</v>
          </cell>
          <cell r="M384">
            <v>0</v>
          </cell>
          <cell r="N384">
            <v>0</v>
          </cell>
          <cell r="O384">
            <v>0</v>
          </cell>
          <cell r="P384">
            <v>0</v>
          </cell>
          <cell r="Q384">
            <v>0</v>
          </cell>
          <cell r="R384" t="e">
            <v>#NAME?</v>
          </cell>
          <cell r="S384" t="e">
            <v>#NAME?</v>
          </cell>
          <cell r="T384">
            <v>0</v>
          </cell>
          <cell r="U384">
            <v>0</v>
          </cell>
          <cell r="V384" t="e">
            <v>#NAME?</v>
          </cell>
          <cell r="W384" t="e">
            <v>#NAME?</v>
          </cell>
          <cell r="X384" t="e">
            <v>#NAME?</v>
          </cell>
          <cell r="Y384" t="e">
            <v>#NAME?</v>
          </cell>
          <cell r="Z384" t="e">
            <v>#NAME?</v>
          </cell>
          <cell r="AA384" t="e">
            <v>#NAME?</v>
          </cell>
          <cell r="AB384" t="e">
            <v>#NAME?</v>
          </cell>
          <cell r="AC384" t="e">
            <v>#NAME?</v>
          </cell>
          <cell r="AD384" t="e">
            <v>#NAME?</v>
          </cell>
          <cell r="AE384" t="e">
            <v>#NAME?</v>
          </cell>
          <cell r="AF384">
            <v>171.56</v>
          </cell>
          <cell r="AG384">
            <v>36.64</v>
          </cell>
          <cell r="AH384">
            <v>7.56</v>
          </cell>
          <cell r="AI384">
            <v>215.76</v>
          </cell>
          <cell r="AJ384" t="e">
            <v>#NAME?</v>
          </cell>
          <cell r="AK384" t="e">
            <v>#NAME?</v>
          </cell>
          <cell r="AL384" t="e">
            <v>#NAME?</v>
          </cell>
          <cell r="AM384" t="e">
            <v>#NAME?</v>
          </cell>
          <cell r="AN384" t="e">
            <v>#NAME?</v>
          </cell>
          <cell r="AO384" t="e">
            <v>#NAME?</v>
          </cell>
          <cell r="AP384" t="e">
            <v>#NAME?</v>
          </cell>
          <cell r="AQ384">
            <v>0</v>
          </cell>
          <cell r="AR384">
            <v>0</v>
          </cell>
          <cell r="AS384">
            <v>0</v>
          </cell>
          <cell r="AT384">
            <v>0</v>
          </cell>
        </row>
        <row r="385">
          <cell r="A385" t="str">
            <v>Lilo of 220kv DC Ara-Pusauli at Dumraon TL Line-1</v>
          </cell>
          <cell r="B385">
            <v>38</v>
          </cell>
          <cell r="C385" t="str">
            <v>12/4</v>
          </cell>
          <cell r="D385" t="str">
            <v>DA+0</v>
          </cell>
          <cell r="E385" t="str">
            <v>WET</v>
          </cell>
          <cell r="F385" t="str">
            <v>Upendra Singh</v>
          </cell>
          <cell r="G385">
            <v>43570</v>
          </cell>
          <cell r="H385">
            <v>43598</v>
          </cell>
          <cell r="I385">
            <v>0</v>
          </cell>
          <cell r="J385">
            <v>43573</v>
          </cell>
          <cell r="K385">
            <v>0</v>
          </cell>
          <cell r="L385">
            <v>0</v>
          </cell>
          <cell r="M385">
            <v>0</v>
          </cell>
          <cell r="N385">
            <v>0</v>
          </cell>
          <cell r="O385">
            <v>0</v>
          </cell>
          <cell r="P385">
            <v>0</v>
          </cell>
          <cell r="Q385">
            <v>0</v>
          </cell>
          <cell r="R385" t="e">
            <v>#NAME?</v>
          </cell>
          <cell r="S385" t="e">
            <v>#NAME?</v>
          </cell>
          <cell r="T385">
            <v>0</v>
          </cell>
          <cell r="U385">
            <v>0</v>
          </cell>
          <cell r="V385" t="e">
            <v>#NAME?</v>
          </cell>
          <cell r="W385" t="e">
            <v>#NAME?</v>
          </cell>
          <cell r="X385" t="e">
            <v>#NAME?</v>
          </cell>
          <cell r="Y385" t="e">
            <v>#NAME?</v>
          </cell>
          <cell r="Z385" t="e">
            <v>#NAME?</v>
          </cell>
          <cell r="AA385" t="e">
            <v>#NAME?</v>
          </cell>
          <cell r="AB385" t="e">
            <v>#NAME?</v>
          </cell>
          <cell r="AC385" t="e">
            <v>#NAME?</v>
          </cell>
          <cell r="AD385" t="e">
            <v>#NAME?</v>
          </cell>
          <cell r="AE385" t="e">
            <v>#NAME?</v>
          </cell>
          <cell r="AF385">
            <v>171.56</v>
          </cell>
          <cell r="AG385">
            <v>36.64</v>
          </cell>
          <cell r="AH385">
            <v>7.56</v>
          </cell>
          <cell r="AI385">
            <v>215.76</v>
          </cell>
          <cell r="AJ385" t="e">
            <v>#NAME?</v>
          </cell>
          <cell r="AK385" t="e">
            <v>#NAME?</v>
          </cell>
          <cell r="AL385" t="e">
            <v>#NAME?</v>
          </cell>
          <cell r="AM385" t="e">
            <v>#NAME?</v>
          </cell>
          <cell r="AN385" t="e">
            <v>#NAME?</v>
          </cell>
          <cell r="AO385" t="e">
            <v>#NAME?</v>
          </cell>
          <cell r="AP385" t="e">
            <v>#NAME?</v>
          </cell>
          <cell r="AQ385">
            <v>0</v>
          </cell>
          <cell r="AR385">
            <v>0</v>
          </cell>
          <cell r="AS385">
            <v>0</v>
          </cell>
          <cell r="AT385">
            <v>0</v>
          </cell>
        </row>
        <row r="386">
          <cell r="A386" t="str">
            <v>Lilo of 220kv DC Ara-Pusauli at Dumraon TL Line-1</v>
          </cell>
          <cell r="B386">
            <v>47</v>
          </cell>
          <cell r="C386" t="str">
            <v>12/10</v>
          </cell>
          <cell r="D386" t="str">
            <v>DA+0</v>
          </cell>
          <cell r="E386" t="str">
            <v>WET</v>
          </cell>
          <cell r="F386" t="str">
            <v>AYUSH</v>
          </cell>
          <cell r="G386">
            <v>43585</v>
          </cell>
          <cell r="H386">
            <v>43613</v>
          </cell>
          <cell r="I386">
            <v>0</v>
          </cell>
          <cell r="J386" t="str">
            <v>YES</v>
          </cell>
          <cell r="K386">
            <v>0</v>
          </cell>
          <cell r="L386">
            <v>0</v>
          </cell>
          <cell r="M386">
            <v>0</v>
          </cell>
          <cell r="N386">
            <v>0</v>
          </cell>
          <cell r="O386">
            <v>0</v>
          </cell>
          <cell r="P386">
            <v>0</v>
          </cell>
          <cell r="Q386">
            <v>0</v>
          </cell>
          <cell r="R386" t="e">
            <v>#NAME?</v>
          </cell>
          <cell r="S386" t="e">
            <v>#NAME?</v>
          </cell>
          <cell r="T386">
            <v>0</v>
          </cell>
          <cell r="U386">
            <v>0</v>
          </cell>
          <cell r="V386" t="e">
            <v>#NAME?</v>
          </cell>
          <cell r="W386" t="e">
            <v>#NAME?</v>
          </cell>
          <cell r="X386" t="e">
            <v>#NAME?</v>
          </cell>
          <cell r="Y386" t="e">
            <v>#NAME?</v>
          </cell>
          <cell r="Z386" t="e">
            <v>#NAME?</v>
          </cell>
          <cell r="AA386" t="e">
            <v>#NAME?</v>
          </cell>
          <cell r="AB386" t="e">
            <v>#NAME?</v>
          </cell>
          <cell r="AC386" t="e">
            <v>#NAME?</v>
          </cell>
          <cell r="AD386" t="e">
            <v>#NAME?</v>
          </cell>
          <cell r="AE386" t="e">
            <v>#NAME?</v>
          </cell>
          <cell r="AF386">
            <v>171.56</v>
          </cell>
          <cell r="AG386">
            <v>36.64</v>
          </cell>
          <cell r="AH386">
            <v>7.56</v>
          </cell>
          <cell r="AI386">
            <v>215.76</v>
          </cell>
          <cell r="AJ386" t="e">
            <v>#NAME?</v>
          </cell>
          <cell r="AK386" t="e">
            <v>#NAME?</v>
          </cell>
          <cell r="AL386" t="e">
            <v>#NAME?</v>
          </cell>
          <cell r="AM386" t="e">
            <v>#NAME?</v>
          </cell>
          <cell r="AN386" t="e">
            <v>#NAME?</v>
          </cell>
          <cell r="AO386" t="e">
            <v>#NAME?</v>
          </cell>
          <cell r="AP386" t="e">
            <v>#NAME?</v>
          </cell>
          <cell r="AQ386">
            <v>0</v>
          </cell>
          <cell r="AR386">
            <v>0</v>
          </cell>
          <cell r="AS386">
            <v>0</v>
          </cell>
          <cell r="AT386">
            <v>0</v>
          </cell>
        </row>
        <row r="387">
          <cell r="A387" t="str">
            <v>Lilo of 220kv DC Ara-Pusauli at Dumraon TL Line-1</v>
          </cell>
          <cell r="B387">
            <v>42</v>
          </cell>
          <cell r="C387" t="str">
            <v>12/11</v>
          </cell>
          <cell r="D387" t="str">
            <v>DA+0</v>
          </cell>
          <cell r="E387" t="str">
            <v>WET</v>
          </cell>
          <cell r="F387" t="str">
            <v>AYUSH</v>
          </cell>
          <cell r="G387">
            <v>43576</v>
          </cell>
          <cell r="H387">
            <v>43604</v>
          </cell>
          <cell r="I387">
            <v>0</v>
          </cell>
          <cell r="J387">
            <v>43582</v>
          </cell>
          <cell r="K387">
            <v>0</v>
          </cell>
          <cell r="L387">
            <v>0</v>
          </cell>
          <cell r="M387">
            <v>0</v>
          </cell>
          <cell r="N387">
            <v>0</v>
          </cell>
          <cell r="O387">
            <v>0</v>
          </cell>
          <cell r="P387">
            <v>0</v>
          </cell>
          <cell r="Q387">
            <v>0</v>
          </cell>
          <cell r="R387" t="e">
            <v>#NAME?</v>
          </cell>
          <cell r="S387" t="e">
            <v>#NAME?</v>
          </cell>
          <cell r="T387">
            <v>0</v>
          </cell>
          <cell r="U387">
            <v>0</v>
          </cell>
          <cell r="V387" t="e">
            <v>#NAME?</v>
          </cell>
          <cell r="W387" t="e">
            <v>#NAME?</v>
          </cell>
          <cell r="X387" t="e">
            <v>#NAME?</v>
          </cell>
          <cell r="Y387" t="e">
            <v>#NAME?</v>
          </cell>
          <cell r="Z387" t="e">
            <v>#NAME?</v>
          </cell>
          <cell r="AA387" t="e">
            <v>#NAME?</v>
          </cell>
          <cell r="AB387" t="e">
            <v>#NAME?</v>
          </cell>
          <cell r="AC387" t="e">
            <v>#NAME?</v>
          </cell>
          <cell r="AD387" t="e">
            <v>#NAME?</v>
          </cell>
          <cell r="AE387" t="e">
            <v>#NAME?</v>
          </cell>
          <cell r="AF387">
            <v>171.56</v>
          </cell>
          <cell r="AG387">
            <v>36.64</v>
          </cell>
          <cell r="AH387">
            <v>7.56</v>
          </cell>
          <cell r="AI387">
            <v>215.76</v>
          </cell>
          <cell r="AJ387" t="e">
            <v>#NAME?</v>
          </cell>
          <cell r="AK387" t="e">
            <v>#NAME?</v>
          </cell>
          <cell r="AL387" t="e">
            <v>#NAME?</v>
          </cell>
          <cell r="AM387" t="e">
            <v>#NAME?</v>
          </cell>
          <cell r="AN387" t="e">
            <v>#NAME?</v>
          </cell>
          <cell r="AO387" t="e">
            <v>#NAME?</v>
          </cell>
          <cell r="AP387" t="e">
            <v>#NAME?</v>
          </cell>
          <cell r="AQ387">
            <v>0</v>
          </cell>
          <cell r="AR387">
            <v>0</v>
          </cell>
          <cell r="AS387">
            <v>0</v>
          </cell>
          <cell r="AT387">
            <v>0</v>
          </cell>
        </row>
        <row r="388">
          <cell r="A388" t="str">
            <v>Lilo of 220kv DC Ara-Pusauli at Dumraon TL Line-1</v>
          </cell>
          <cell r="B388">
            <v>55</v>
          </cell>
          <cell r="C388" t="str">
            <v>12/12</v>
          </cell>
          <cell r="D388" t="str">
            <v>DB+0</v>
          </cell>
          <cell r="E388" t="str">
            <v>WET</v>
          </cell>
          <cell r="F388" t="str">
            <v>Akhilesh Kumar</v>
          </cell>
          <cell r="G388">
            <v>43600</v>
          </cell>
          <cell r="H388">
            <v>43628</v>
          </cell>
          <cell r="I388">
            <v>0</v>
          </cell>
          <cell r="J388">
            <v>43609</v>
          </cell>
          <cell r="K388">
            <v>0</v>
          </cell>
          <cell r="L388">
            <v>0</v>
          </cell>
          <cell r="M388">
            <v>0</v>
          </cell>
          <cell r="N388">
            <v>0</v>
          </cell>
          <cell r="O388">
            <v>0</v>
          </cell>
          <cell r="P388">
            <v>0</v>
          </cell>
          <cell r="Q388">
            <v>0</v>
          </cell>
          <cell r="R388" t="e">
            <v>#NAME?</v>
          </cell>
          <cell r="S388" t="e">
            <v>#NAME?</v>
          </cell>
          <cell r="T388">
            <v>0</v>
          </cell>
          <cell r="U388">
            <v>0</v>
          </cell>
          <cell r="V388" t="e">
            <v>#NAME?</v>
          </cell>
          <cell r="W388" t="e">
            <v>#NAME?</v>
          </cell>
          <cell r="X388" t="e">
            <v>#NAME?</v>
          </cell>
          <cell r="Y388" t="e">
            <v>#NAME?</v>
          </cell>
          <cell r="Z388" t="e">
            <v>#NAME?</v>
          </cell>
          <cell r="AA388" t="e">
            <v>#NAME?</v>
          </cell>
          <cell r="AB388" t="e">
            <v>#NAME?</v>
          </cell>
          <cell r="AC388" t="e">
            <v>#NAME?</v>
          </cell>
          <cell r="AD388" t="e">
            <v>#NAME?</v>
          </cell>
          <cell r="AE388" t="e">
            <v>#NAME?</v>
          </cell>
          <cell r="AF388">
            <v>211.8</v>
          </cell>
          <cell r="AG388">
            <v>43.43</v>
          </cell>
          <cell r="AH388">
            <v>6.86</v>
          </cell>
          <cell r="AI388">
            <v>262.09000000000003</v>
          </cell>
          <cell r="AJ388" t="e">
            <v>#NAME?</v>
          </cell>
          <cell r="AK388" t="e">
            <v>#NAME?</v>
          </cell>
          <cell r="AL388" t="e">
            <v>#NAME?</v>
          </cell>
          <cell r="AM388" t="e">
            <v>#NAME?</v>
          </cell>
          <cell r="AN388" t="e">
            <v>#NAME?</v>
          </cell>
          <cell r="AO388" t="e">
            <v>#NAME?</v>
          </cell>
          <cell r="AP388" t="e">
            <v>#NAME?</v>
          </cell>
          <cell r="AQ388">
            <v>0</v>
          </cell>
          <cell r="AR388">
            <v>0</v>
          </cell>
          <cell r="AS388">
            <v>0</v>
          </cell>
          <cell r="AT388">
            <v>0</v>
          </cell>
        </row>
        <row r="389">
          <cell r="A389" t="str">
            <v>Lilo of 220kv DC Ara-Pusauli at Dumraon TL Line-1</v>
          </cell>
          <cell r="B389">
            <v>46</v>
          </cell>
          <cell r="C389" t="str">
            <v>12/2</v>
          </cell>
          <cell r="D389" t="str">
            <v>DA+3</v>
          </cell>
          <cell r="E389" t="str">
            <v>WET</v>
          </cell>
          <cell r="F389" t="str">
            <v>Upendra Singh</v>
          </cell>
          <cell r="G389">
            <v>43582</v>
          </cell>
          <cell r="H389">
            <v>43610</v>
          </cell>
          <cell r="I389">
            <v>0</v>
          </cell>
          <cell r="J389" t="str">
            <v>YES</v>
          </cell>
          <cell r="K389">
            <v>0</v>
          </cell>
          <cell r="L389">
            <v>0</v>
          </cell>
          <cell r="M389">
            <v>0</v>
          </cell>
          <cell r="N389">
            <v>0</v>
          </cell>
          <cell r="O389">
            <v>0</v>
          </cell>
          <cell r="P389">
            <v>0</v>
          </cell>
          <cell r="Q389">
            <v>0</v>
          </cell>
          <cell r="R389" t="e">
            <v>#NAME?</v>
          </cell>
          <cell r="S389" t="e">
            <v>#NAME?</v>
          </cell>
          <cell r="T389">
            <v>0</v>
          </cell>
          <cell r="U389">
            <v>0</v>
          </cell>
          <cell r="V389" t="e">
            <v>#NAME?</v>
          </cell>
          <cell r="W389" t="e">
            <v>#NAME?</v>
          </cell>
          <cell r="X389" t="e">
            <v>#NAME?</v>
          </cell>
          <cell r="Y389" t="e">
            <v>#NAME?</v>
          </cell>
          <cell r="Z389" t="e">
            <v>#NAME?</v>
          </cell>
          <cell r="AA389" t="e">
            <v>#NAME?</v>
          </cell>
          <cell r="AB389" t="e">
            <v>#NAME?</v>
          </cell>
          <cell r="AC389" t="e">
            <v>#NAME?</v>
          </cell>
          <cell r="AD389" t="e">
            <v>#NAME?</v>
          </cell>
          <cell r="AE389" t="e">
            <v>#NAME?</v>
          </cell>
          <cell r="AF389">
            <v>171.56</v>
          </cell>
          <cell r="AG389">
            <v>36.64</v>
          </cell>
          <cell r="AH389">
            <v>7.56</v>
          </cell>
          <cell r="AI389">
            <v>215.76</v>
          </cell>
          <cell r="AJ389" t="e">
            <v>#NAME?</v>
          </cell>
          <cell r="AK389" t="e">
            <v>#NAME?</v>
          </cell>
          <cell r="AL389" t="e">
            <v>#NAME?</v>
          </cell>
          <cell r="AM389" t="e">
            <v>#NAME?</v>
          </cell>
          <cell r="AN389" t="e">
            <v>#NAME?</v>
          </cell>
          <cell r="AO389" t="e">
            <v>#NAME?</v>
          </cell>
          <cell r="AP389" t="e">
            <v>#NAME?</v>
          </cell>
          <cell r="AQ389">
            <v>0</v>
          </cell>
          <cell r="AR389">
            <v>0</v>
          </cell>
          <cell r="AS389">
            <v>0</v>
          </cell>
          <cell r="AT389">
            <v>0</v>
          </cell>
        </row>
        <row r="390">
          <cell r="A390" t="str">
            <v>132KV DC Gaya-Jehanabad TL Line</v>
          </cell>
          <cell r="B390">
            <v>53</v>
          </cell>
          <cell r="C390" t="str">
            <v>18/10</v>
          </cell>
          <cell r="D390" t="str">
            <v>DA+0</v>
          </cell>
          <cell r="E390" t="str">
            <v>WET</v>
          </cell>
          <cell r="F390" t="str">
            <v>Sumaiyya Enterprizes</v>
          </cell>
          <cell r="G390">
            <v>43456</v>
          </cell>
          <cell r="H390">
            <v>43484</v>
          </cell>
          <cell r="I390" t="str">
            <v>YES</v>
          </cell>
          <cell r="J390" t="str">
            <v>YES</v>
          </cell>
          <cell r="K390" t="str">
            <v>YES</v>
          </cell>
          <cell r="L390">
            <v>1</v>
          </cell>
          <cell r="M390">
            <v>53</v>
          </cell>
          <cell r="N390">
            <v>0</v>
          </cell>
          <cell r="O390">
            <v>0</v>
          </cell>
          <cell r="P390">
            <v>0</v>
          </cell>
          <cell r="Q390">
            <v>0</v>
          </cell>
          <cell r="R390" t="e">
            <v>#NAME?</v>
          </cell>
          <cell r="S390" t="e">
            <v>#NAME?</v>
          </cell>
          <cell r="T390">
            <v>0</v>
          </cell>
          <cell r="U390">
            <v>0</v>
          </cell>
          <cell r="V390" t="e">
            <v>#NAME?</v>
          </cell>
          <cell r="W390" t="e">
            <v>#NAME?</v>
          </cell>
          <cell r="X390" t="e">
            <v>#NAME?</v>
          </cell>
          <cell r="Y390" t="e">
            <v>#NAME?</v>
          </cell>
          <cell r="Z390" t="e">
            <v>#NAME?</v>
          </cell>
          <cell r="AA390" t="e">
            <v>#NAME?</v>
          </cell>
          <cell r="AB390" t="e">
            <v>#NAME?</v>
          </cell>
          <cell r="AC390" t="e">
            <v>#NAME?</v>
          </cell>
          <cell r="AD390" t="e">
            <v>#NAME?</v>
          </cell>
          <cell r="AE390" t="e">
            <v>#NAME?</v>
          </cell>
          <cell r="AF390">
            <v>171.56</v>
          </cell>
          <cell r="AG390">
            <v>36.64</v>
          </cell>
          <cell r="AH390">
            <v>7.56</v>
          </cell>
          <cell r="AI390">
            <v>215.76</v>
          </cell>
          <cell r="AJ390" t="e">
            <v>#NAME?</v>
          </cell>
          <cell r="AK390" t="e">
            <v>#NAME?</v>
          </cell>
          <cell r="AL390" t="e">
            <v>#NAME?</v>
          </cell>
          <cell r="AM390" t="e">
            <v>#NAME?</v>
          </cell>
          <cell r="AN390" t="e">
            <v>#NAME?</v>
          </cell>
          <cell r="AO390" t="e">
            <v>#NAME?</v>
          </cell>
          <cell r="AP390" t="e">
            <v>#NAME?</v>
          </cell>
          <cell r="AQ390">
            <v>0</v>
          </cell>
          <cell r="AR390">
            <v>0</v>
          </cell>
          <cell r="AS390">
            <v>0</v>
          </cell>
          <cell r="AT390">
            <v>0</v>
          </cell>
        </row>
        <row r="391">
          <cell r="A391" t="str">
            <v>132KV DC Gaya-Jehanabad TL Line</v>
          </cell>
          <cell r="B391">
            <v>54</v>
          </cell>
          <cell r="C391" t="str">
            <v>20/0</v>
          </cell>
          <cell r="D391" t="str">
            <v>DB+0</v>
          </cell>
          <cell r="E391" t="str">
            <v>WET</v>
          </cell>
          <cell r="F391" t="str">
            <v>M S Builder</v>
          </cell>
          <cell r="G391">
            <v>43456</v>
          </cell>
          <cell r="H391">
            <v>43484</v>
          </cell>
          <cell r="I391" t="str">
            <v>yes</v>
          </cell>
          <cell r="J391" t="str">
            <v>YES</v>
          </cell>
          <cell r="K391" t="str">
            <v>YES</v>
          </cell>
          <cell r="L391">
            <v>3</v>
          </cell>
          <cell r="M391">
            <v>54</v>
          </cell>
          <cell r="N391">
            <v>0</v>
          </cell>
          <cell r="O391">
            <v>0</v>
          </cell>
          <cell r="P391">
            <v>0</v>
          </cell>
          <cell r="Q391">
            <v>0</v>
          </cell>
          <cell r="R391" t="e">
            <v>#NAME?</v>
          </cell>
          <cell r="S391" t="e">
            <v>#NAME?</v>
          </cell>
          <cell r="T391">
            <v>0</v>
          </cell>
          <cell r="U391">
            <v>0</v>
          </cell>
          <cell r="V391" t="e">
            <v>#NAME?</v>
          </cell>
          <cell r="W391" t="e">
            <v>#NAME?</v>
          </cell>
          <cell r="X391" t="e">
            <v>#NAME?</v>
          </cell>
          <cell r="Y391" t="e">
            <v>#NAME?</v>
          </cell>
          <cell r="Z391" t="e">
            <v>#NAME?</v>
          </cell>
          <cell r="AA391" t="e">
            <v>#NAME?</v>
          </cell>
          <cell r="AB391" t="e">
            <v>#NAME?</v>
          </cell>
          <cell r="AC391" t="e">
            <v>#NAME?</v>
          </cell>
          <cell r="AD391" t="e">
            <v>#NAME?</v>
          </cell>
          <cell r="AE391" t="e">
            <v>#NAME?</v>
          </cell>
          <cell r="AF391">
            <v>211.8</v>
          </cell>
          <cell r="AG391">
            <v>43.43</v>
          </cell>
          <cell r="AH391">
            <v>6.86</v>
          </cell>
          <cell r="AI391">
            <v>262.09000000000003</v>
          </cell>
          <cell r="AJ391" t="e">
            <v>#NAME?</v>
          </cell>
          <cell r="AK391" t="e">
            <v>#NAME?</v>
          </cell>
          <cell r="AL391" t="e">
            <v>#NAME?</v>
          </cell>
          <cell r="AM391" t="e">
            <v>#NAME?</v>
          </cell>
          <cell r="AN391" t="e">
            <v>#NAME?</v>
          </cell>
          <cell r="AO391" t="e">
            <v>#NAME?</v>
          </cell>
          <cell r="AP391" t="e">
            <v>#NAME?</v>
          </cell>
          <cell r="AQ391">
            <v>0</v>
          </cell>
          <cell r="AR391">
            <v>0</v>
          </cell>
          <cell r="AS391">
            <v>0</v>
          </cell>
          <cell r="AT391">
            <v>0</v>
          </cell>
        </row>
        <row r="392">
          <cell r="A392" t="str">
            <v>132KV DC Gaya-Jehanabad TL Line</v>
          </cell>
          <cell r="B392">
            <v>52</v>
          </cell>
          <cell r="C392" t="str">
            <v>17/4</v>
          </cell>
          <cell r="D392" t="str">
            <v>DA+3</v>
          </cell>
          <cell r="E392" t="str">
            <v>WET</v>
          </cell>
          <cell r="F392" t="str">
            <v>Sunil Kumar</v>
          </cell>
          <cell r="G392">
            <v>43455</v>
          </cell>
          <cell r="H392">
            <v>43483</v>
          </cell>
          <cell r="I392" t="str">
            <v>21/02</v>
          </cell>
          <cell r="J392" t="str">
            <v>YES</v>
          </cell>
          <cell r="K392" t="str">
            <v>YES</v>
          </cell>
          <cell r="L392">
            <v>1</v>
          </cell>
          <cell r="M392">
            <v>52</v>
          </cell>
          <cell r="N392">
            <v>0</v>
          </cell>
          <cell r="O392">
            <v>0</v>
          </cell>
          <cell r="P392">
            <v>0</v>
          </cell>
          <cell r="Q392">
            <v>0</v>
          </cell>
          <cell r="R392" t="e">
            <v>#NAME?</v>
          </cell>
          <cell r="S392" t="e">
            <v>#NAME?</v>
          </cell>
          <cell r="T392">
            <v>0</v>
          </cell>
          <cell r="U392">
            <v>0</v>
          </cell>
          <cell r="V392" t="e">
            <v>#NAME?</v>
          </cell>
          <cell r="W392" t="e">
            <v>#NAME?</v>
          </cell>
          <cell r="X392" t="e">
            <v>#NAME?</v>
          </cell>
          <cell r="Y392" t="e">
            <v>#NAME?</v>
          </cell>
          <cell r="Z392" t="e">
            <v>#NAME?</v>
          </cell>
          <cell r="AA392" t="e">
            <v>#NAME?</v>
          </cell>
          <cell r="AB392" t="e">
            <v>#NAME?</v>
          </cell>
          <cell r="AC392" t="e">
            <v>#NAME?</v>
          </cell>
          <cell r="AD392" t="e">
            <v>#NAME?</v>
          </cell>
          <cell r="AE392" t="e">
            <v>#NAME?</v>
          </cell>
          <cell r="AF392">
            <v>171.56</v>
          </cell>
          <cell r="AG392">
            <v>36.64</v>
          </cell>
          <cell r="AH392">
            <v>7.56</v>
          </cell>
          <cell r="AI392">
            <v>215.76</v>
          </cell>
          <cell r="AJ392" t="e">
            <v>#NAME?</v>
          </cell>
          <cell r="AK392" t="e">
            <v>#NAME?</v>
          </cell>
          <cell r="AL392" t="e">
            <v>#NAME?</v>
          </cell>
          <cell r="AM392" t="e">
            <v>#NAME?</v>
          </cell>
          <cell r="AN392" t="e">
            <v>#NAME?</v>
          </cell>
          <cell r="AO392" t="e">
            <v>#NAME?</v>
          </cell>
          <cell r="AP392" t="e">
            <v>#NAME?</v>
          </cell>
          <cell r="AQ392">
            <v>0</v>
          </cell>
          <cell r="AR392">
            <v>0</v>
          </cell>
          <cell r="AS392">
            <v>0</v>
          </cell>
          <cell r="AT392">
            <v>0</v>
          </cell>
        </row>
        <row r="393">
          <cell r="A393" t="str">
            <v>132KV DC Naubatpur-Masaurhi TL Line</v>
          </cell>
          <cell r="B393">
            <v>20</v>
          </cell>
          <cell r="C393" t="str">
            <v>6/5</v>
          </cell>
          <cell r="D393" t="str">
            <v>DA+0</v>
          </cell>
          <cell r="E393" t="str">
            <v>WET</v>
          </cell>
          <cell r="F393" t="str">
            <v>Lalan Mehta</v>
          </cell>
          <cell r="G393">
            <v>43454</v>
          </cell>
          <cell r="H393">
            <v>43482</v>
          </cell>
          <cell r="I393">
            <v>43517</v>
          </cell>
          <cell r="J393" t="str">
            <v>YES</v>
          </cell>
          <cell r="K393" t="str">
            <v>YES</v>
          </cell>
          <cell r="L393">
            <v>4</v>
          </cell>
          <cell r="M393">
            <v>53</v>
          </cell>
          <cell r="N393">
            <v>0</v>
          </cell>
          <cell r="O393">
            <v>0</v>
          </cell>
          <cell r="P393">
            <v>0</v>
          </cell>
          <cell r="Q393">
            <v>0</v>
          </cell>
          <cell r="R393" t="e">
            <v>#NAME?</v>
          </cell>
          <cell r="S393" t="e">
            <v>#NAME?</v>
          </cell>
          <cell r="T393">
            <v>0</v>
          </cell>
          <cell r="U393">
            <v>0</v>
          </cell>
          <cell r="V393" t="e">
            <v>#NAME?</v>
          </cell>
          <cell r="W393" t="e">
            <v>#NAME?</v>
          </cell>
          <cell r="X393" t="e">
            <v>#NAME?</v>
          </cell>
          <cell r="Y393" t="e">
            <v>#NAME?</v>
          </cell>
          <cell r="Z393" t="e">
            <v>#NAME?</v>
          </cell>
          <cell r="AA393" t="e">
            <v>#NAME?</v>
          </cell>
          <cell r="AB393" t="e">
            <v>#NAME?</v>
          </cell>
          <cell r="AC393" t="e">
            <v>#NAME?</v>
          </cell>
          <cell r="AD393" t="e">
            <v>#NAME?</v>
          </cell>
          <cell r="AE393" t="e">
            <v>#NAME?</v>
          </cell>
          <cell r="AF393">
            <v>171.56</v>
          </cell>
          <cell r="AG393">
            <v>36.64</v>
          </cell>
          <cell r="AH393">
            <v>7.56</v>
          </cell>
          <cell r="AI393">
            <v>215.76</v>
          </cell>
          <cell r="AJ393" t="e">
            <v>#NAME?</v>
          </cell>
          <cell r="AK393" t="e">
            <v>#NAME?</v>
          </cell>
          <cell r="AL393" t="e">
            <v>#NAME?</v>
          </cell>
          <cell r="AM393" t="e">
            <v>#NAME?</v>
          </cell>
          <cell r="AN393" t="e">
            <v>#NAME?</v>
          </cell>
          <cell r="AO393" t="e">
            <v>#NAME?</v>
          </cell>
          <cell r="AP393" t="e">
            <v>#NAME?</v>
          </cell>
          <cell r="AQ393">
            <v>0</v>
          </cell>
          <cell r="AR393">
            <v>0</v>
          </cell>
          <cell r="AS393">
            <v>0</v>
          </cell>
          <cell r="AT393">
            <v>0</v>
          </cell>
        </row>
        <row r="394">
          <cell r="A394" t="str">
            <v>132KV DC Naubatpur-Paliganj TL Line</v>
          </cell>
          <cell r="B394">
            <v>14</v>
          </cell>
          <cell r="C394" t="str">
            <v>9/3</v>
          </cell>
          <cell r="D394" t="str">
            <v>DA+0</v>
          </cell>
          <cell r="E394" t="str">
            <v>PS</v>
          </cell>
          <cell r="F394" t="str">
            <v>Mahesh Prasad Singh</v>
          </cell>
          <cell r="G394">
            <v>43454</v>
          </cell>
          <cell r="H394">
            <v>43482</v>
          </cell>
          <cell r="I394">
            <v>43517</v>
          </cell>
          <cell r="J394" t="str">
            <v>YES</v>
          </cell>
          <cell r="K394" t="str">
            <v>YES</v>
          </cell>
          <cell r="L394">
            <v>1</v>
          </cell>
          <cell r="M394">
            <v>14</v>
          </cell>
          <cell r="N394">
            <v>0</v>
          </cell>
          <cell r="O394">
            <v>0</v>
          </cell>
          <cell r="P394">
            <v>0</v>
          </cell>
          <cell r="Q394">
            <v>0</v>
          </cell>
          <cell r="R394" t="e">
            <v>#NAME?</v>
          </cell>
          <cell r="S394" t="e">
            <v>#NAME?</v>
          </cell>
          <cell r="T394">
            <v>0</v>
          </cell>
          <cell r="U394">
            <v>0</v>
          </cell>
          <cell r="V394" t="e">
            <v>#NAME?</v>
          </cell>
          <cell r="W394" t="e">
            <v>#NAME?</v>
          </cell>
          <cell r="X394" t="e">
            <v>#NAME?</v>
          </cell>
          <cell r="Y394" t="e">
            <v>#NAME?</v>
          </cell>
          <cell r="Z394" t="e">
            <v>#NAME?</v>
          </cell>
          <cell r="AA394" t="e">
            <v>#NAME?</v>
          </cell>
          <cell r="AB394" t="e">
            <v>#NAME?</v>
          </cell>
          <cell r="AC394" t="e">
            <v>#NAME?</v>
          </cell>
          <cell r="AD394" t="e">
            <v>#NAME?</v>
          </cell>
          <cell r="AE394" t="e">
            <v>#NAME?</v>
          </cell>
          <cell r="AF394">
            <v>171.56</v>
          </cell>
          <cell r="AG394">
            <v>36.64</v>
          </cell>
          <cell r="AH394">
            <v>7.56</v>
          </cell>
          <cell r="AI394">
            <v>215.76</v>
          </cell>
          <cell r="AJ394" t="e">
            <v>#NAME?</v>
          </cell>
          <cell r="AK394" t="e">
            <v>#NAME?</v>
          </cell>
          <cell r="AL394" t="e">
            <v>#NAME?</v>
          </cell>
          <cell r="AM394" t="e">
            <v>#NAME?</v>
          </cell>
          <cell r="AN394" t="e">
            <v>#NAME?</v>
          </cell>
          <cell r="AO394" t="e">
            <v>#NAME?</v>
          </cell>
          <cell r="AP394" t="e">
            <v>#NAME?</v>
          </cell>
          <cell r="AQ394">
            <v>0</v>
          </cell>
          <cell r="AR394">
            <v>0</v>
          </cell>
          <cell r="AS394">
            <v>0</v>
          </cell>
          <cell r="AT394">
            <v>0</v>
          </cell>
        </row>
        <row r="395">
          <cell r="A395" t="str">
            <v>132KV DC Gaya-Jehanabad TL Line</v>
          </cell>
          <cell r="B395">
            <v>51</v>
          </cell>
          <cell r="C395" t="str">
            <v>12/2</v>
          </cell>
          <cell r="D395" t="str">
            <v>DA+0</v>
          </cell>
          <cell r="E395" t="str">
            <v>WET</v>
          </cell>
          <cell r="F395" t="str">
            <v>Rajiv Kumar</v>
          </cell>
          <cell r="G395">
            <v>43454</v>
          </cell>
          <cell r="H395">
            <v>43482</v>
          </cell>
          <cell r="I395" t="str">
            <v>21/02</v>
          </cell>
          <cell r="J395" t="str">
            <v>YES</v>
          </cell>
          <cell r="K395" t="str">
            <v>YES</v>
          </cell>
          <cell r="L395">
            <v>2</v>
          </cell>
          <cell r="M395">
            <v>51</v>
          </cell>
          <cell r="N395">
            <v>0</v>
          </cell>
          <cell r="O395">
            <v>0</v>
          </cell>
          <cell r="P395">
            <v>0</v>
          </cell>
          <cell r="Q395">
            <v>0</v>
          </cell>
          <cell r="R395" t="e">
            <v>#NAME?</v>
          </cell>
          <cell r="S395" t="e">
            <v>#NAME?</v>
          </cell>
          <cell r="T395">
            <v>0</v>
          </cell>
          <cell r="U395">
            <v>0</v>
          </cell>
          <cell r="V395" t="e">
            <v>#NAME?</v>
          </cell>
          <cell r="W395" t="e">
            <v>#NAME?</v>
          </cell>
          <cell r="X395" t="e">
            <v>#NAME?</v>
          </cell>
          <cell r="Y395" t="e">
            <v>#NAME?</v>
          </cell>
          <cell r="Z395" t="e">
            <v>#NAME?</v>
          </cell>
          <cell r="AA395" t="e">
            <v>#NAME?</v>
          </cell>
          <cell r="AB395" t="e">
            <v>#NAME?</v>
          </cell>
          <cell r="AC395" t="e">
            <v>#NAME?</v>
          </cell>
          <cell r="AD395" t="e">
            <v>#NAME?</v>
          </cell>
          <cell r="AE395" t="e">
            <v>#NAME?</v>
          </cell>
          <cell r="AF395">
            <v>171.56</v>
          </cell>
          <cell r="AG395">
            <v>36.64</v>
          </cell>
          <cell r="AH395">
            <v>7.56</v>
          </cell>
          <cell r="AI395">
            <v>215.76</v>
          </cell>
          <cell r="AJ395" t="e">
            <v>#NAME?</v>
          </cell>
          <cell r="AK395" t="e">
            <v>#NAME?</v>
          </cell>
          <cell r="AL395" t="e">
            <v>#NAME?</v>
          </cell>
          <cell r="AM395" t="e">
            <v>#NAME?</v>
          </cell>
          <cell r="AN395" t="e">
            <v>#NAME?</v>
          </cell>
          <cell r="AO395" t="e">
            <v>#NAME?</v>
          </cell>
          <cell r="AP395" t="e">
            <v>#NAME?</v>
          </cell>
          <cell r="AQ395">
            <v>0</v>
          </cell>
          <cell r="AR395">
            <v>0</v>
          </cell>
          <cell r="AS395">
            <v>0</v>
          </cell>
          <cell r="AT395">
            <v>0</v>
          </cell>
        </row>
        <row r="396">
          <cell r="A396" t="str">
            <v>Lilo of 220kv DC Ara-Pusauli at Dumraon TL Line-1</v>
          </cell>
          <cell r="B396">
            <v>45</v>
          </cell>
          <cell r="C396" t="str">
            <v>12/3</v>
          </cell>
          <cell r="D396" t="str">
            <v>DA+0</v>
          </cell>
          <cell r="E396" t="str">
            <v>WET</v>
          </cell>
          <cell r="F396" t="str">
            <v>Upendra Singh</v>
          </cell>
          <cell r="G396">
            <v>43580</v>
          </cell>
          <cell r="H396">
            <v>43608</v>
          </cell>
          <cell r="I396">
            <v>0</v>
          </cell>
          <cell r="J396">
            <v>43582</v>
          </cell>
          <cell r="K396">
            <v>0</v>
          </cell>
          <cell r="L396">
            <v>0</v>
          </cell>
          <cell r="M396">
            <v>0</v>
          </cell>
          <cell r="N396">
            <v>0</v>
          </cell>
          <cell r="O396">
            <v>0</v>
          </cell>
          <cell r="P396">
            <v>0</v>
          </cell>
          <cell r="Q396">
            <v>0</v>
          </cell>
          <cell r="R396" t="e">
            <v>#NAME?</v>
          </cell>
          <cell r="S396" t="e">
            <v>#NAME?</v>
          </cell>
          <cell r="T396">
            <v>0</v>
          </cell>
          <cell r="U396">
            <v>0</v>
          </cell>
          <cell r="V396" t="e">
            <v>#NAME?</v>
          </cell>
          <cell r="W396" t="e">
            <v>#NAME?</v>
          </cell>
          <cell r="X396" t="e">
            <v>#NAME?</v>
          </cell>
          <cell r="Y396" t="e">
            <v>#NAME?</v>
          </cell>
          <cell r="Z396" t="e">
            <v>#NAME?</v>
          </cell>
          <cell r="AA396" t="e">
            <v>#NAME?</v>
          </cell>
          <cell r="AB396" t="e">
            <v>#NAME?</v>
          </cell>
          <cell r="AC396" t="e">
            <v>#NAME?</v>
          </cell>
          <cell r="AD396" t="e">
            <v>#NAME?</v>
          </cell>
          <cell r="AE396" t="e">
            <v>#NAME?</v>
          </cell>
          <cell r="AF396">
            <v>171.56</v>
          </cell>
          <cell r="AG396">
            <v>36.64</v>
          </cell>
          <cell r="AH396">
            <v>7.56</v>
          </cell>
          <cell r="AI396">
            <v>215.76</v>
          </cell>
          <cell r="AJ396" t="e">
            <v>#NAME?</v>
          </cell>
          <cell r="AK396" t="e">
            <v>#NAME?</v>
          </cell>
          <cell r="AL396" t="e">
            <v>#NAME?</v>
          </cell>
          <cell r="AM396" t="e">
            <v>#NAME?</v>
          </cell>
          <cell r="AN396" t="e">
            <v>#NAME?</v>
          </cell>
          <cell r="AO396" t="e">
            <v>#NAME?</v>
          </cell>
          <cell r="AP396" t="e">
            <v>#NAME?</v>
          </cell>
          <cell r="AQ396">
            <v>0</v>
          </cell>
          <cell r="AR396">
            <v>0</v>
          </cell>
          <cell r="AS396">
            <v>0</v>
          </cell>
          <cell r="AT396">
            <v>0</v>
          </cell>
        </row>
        <row r="397">
          <cell r="A397" t="str">
            <v>132KV DC Dumraon-Buxar TL Line</v>
          </cell>
          <cell r="B397">
            <v>31</v>
          </cell>
          <cell r="C397" t="str">
            <v>27/1</v>
          </cell>
          <cell r="D397" t="str">
            <v>DP+3</v>
          </cell>
          <cell r="E397" t="str">
            <v>WET</v>
          </cell>
          <cell r="F397" t="str">
            <v>Meera Engineering</v>
          </cell>
          <cell r="G397">
            <v>43458</v>
          </cell>
          <cell r="H397">
            <v>43486</v>
          </cell>
          <cell r="I397" t="str">
            <v>yes</v>
          </cell>
          <cell r="J397" t="str">
            <v>YES</v>
          </cell>
          <cell r="K397" t="str">
            <v>YES</v>
          </cell>
          <cell r="L397">
            <v>5</v>
          </cell>
          <cell r="M397">
            <v>30</v>
          </cell>
          <cell r="N397">
            <v>0</v>
          </cell>
          <cell r="O397">
            <v>0</v>
          </cell>
          <cell r="P397">
            <v>0</v>
          </cell>
          <cell r="Q397">
            <v>0</v>
          </cell>
          <cell r="R397" t="e">
            <v>#NAME?</v>
          </cell>
          <cell r="S397" t="e">
            <v>#NAME?</v>
          </cell>
          <cell r="T397">
            <v>0</v>
          </cell>
          <cell r="U397">
            <v>0</v>
          </cell>
          <cell r="V397" t="e">
            <v>#NAME?</v>
          </cell>
          <cell r="W397" t="e">
            <v>#NAME?</v>
          </cell>
          <cell r="X397" t="e">
            <v>#NAME?</v>
          </cell>
          <cell r="Y397" t="e">
            <v>#NAME?</v>
          </cell>
          <cell r="Z397" t="e">
            <v>#NAME?</v>
          </cell>
          <cell r="AA397" t="e">
            <v>#NAME?</v>
          </cell>
          <cell r="AB397" t="e">
            <v>#NAME?</v>
          </cell>
          <cell r="AC397" t="e">
            <v>#NAME?</v>
          </cell>
          <cell r="AD397" t="e">
            <v>#NAME?</v>
          </cell>
          <cell r="AE397" t="e">
            <v>#NAME?</v>
          </cell>
          <cell r="AF397">
            <v>122.56</v>
          </cell>
          <cell r="AG397">
            <v>17.68</v>
          </cell>
          <cell r="AH397">
            <v>6.51</v>
          </cell>
          <cell r="AI397">
            <v>146.75</v>
          </cell>
          <cell r="AJ397" t="e">
            <v>#NAME?</v>
          </cell>
          <cell r="AK397" t="e">
            <v>#NAME?</v>
          </cell>
          <cell r="AL397" t="e">
            <v>#NAME?</v>
          </cell>
          <cell r="AM397" t="e">
            <v>#NAME?</v>
          </cell>
          <cell r="AN397" t="e">
            <v>#NAME?</v>
          </cell>
          <cell r="AO397" t="e">
            <v>#NAME?</v>
          </cell>
          <cell r="AP397" t="e">
            <v>#NAME?</v>
          </cell>
          <cell r="AQ397">
            <v>0</v>
          </cell>
          <cell r="AR397">
            <v>0</v>
          </cell>
          <cell r="AS397">
            <v>0</v>
          </cell>
          <cell r="AT397">
            <v>0</v>
          </cell>
        </row>
        <row r="398">
          <cell r="A398" t="str">
            <v>220KV DC Naubatpur-BhusaulaTL Line</v>
          </cell>
          <cell r="B398">
            <v>44</v>
          </cell>
          <cell r="C398" t="str">
            <v>11/0</v>
          </cell>
          <cell r="D398" t="str">
            <v>DC+3</v>
          </cell>
          <cell r="E398" t="str">
            <v>WET</v>
          </cell>
          <cell r="F398" t="str">
            <v>Veena Construction</v>
          </cell>
          <cell r="G398">
            <v>43613</v>
          </cell>
          <cell r="H398">
            <v>43641</v>
          </cell>
          <cell r="I398">
            <v>0</v>
          </cell>
          <cell r="J398">
            <v>0</v>
          </cell>
          <cell r="K398">
            <v>0</v>
          </cell>
          <cell r="L398">
            <v>0</v>
          </cell>
          <cell r="M398">
            <v>0</v>
          </cell>
          <cell r="N398">
            <v>0</v>
          </cell>
          <cell r="O398">
            <v>0</v>
          </cell>
          <cell r="P398">
            <v>0</v>
          </cell>
          <cell r="Q398">
            <v>0</v>
          </cell>
          <cell r="R398" t="e">
            <v>#NAME?</v>
          </cell>
          <cell r="S398" t="e">
            <v>#NAME?</v>
          </cell>
          <cell r="T398">
            <v>0</v>
          </cell>
          <cell r="U398">
            <v>0</v>
          </cell>
          <cell r="V398" t="e">
            <v>#NAME?</v>
          </cell>
          <cell r="W398" t="e">
            <v>#NAME?</v>
          </cell>
          <cell r="X398" t="e">
            <v>#NAME?</v>
          </cell>
          <cell r="Y398" t="e">
            <v>#NAME?</v>
          </cell>
          <cell r="Z398" t="e">
            <v>#NAME?</v>
          </cell>
          <cell r="AA398" t="e">
            <v>#NAME?</v>
          </cell>
          <cell r="AB398" t="e">
            <v>#NAME?</v>
          </cell>
          <cell r="AC398" t="e">
            <v>#NAME?</v>
          </cell>
          <cell r="AD398" t="e">
            <v>#NAME?</v>
          </cell>
          <cell r="AE398" t="e">
            <v>#NAME?</v>
          </cell>
          <cell r="AF398">
            <v>259.52</v>
          </cell>
          <cell r="AG398">
            <v>54.08</v>
          </cell>
          <cell r="AH398">
            <v>8.26</v>
          </cell>
          <cell r="AI398">
            <v>321.85999999999996</v>
          </cell>
          <cell r="AJ398" t="e">
            <v>#NAME?</v>
          </cell>
          <cell r="AK398" t="e">
            <v>#NAME?</v>
          </cell>
          <cell r="AL398" t="e">
            <v>#NAME?</v>
          </cell>
          <cell r="AM398" t="e">
            <v>#NAME?</v>
          </cell>
          <cell r="AN398" t="e">
            <v>#NAME?</v>
          </cell>
          <cell r="AO398" t="e">
            <v>#NAME?</v>
          </cell>
          <cell r="AP398" t="e">
            <v>#NAME?</v>
          </cell>
          <cell r="AQ398">
            <v>0</v>
          </cell>
          <cell r="AR398">
            <v>0</v>
          </cell>
          <cell r="AS398">
            <v>0</v>
          </cell>
          <cell r="AT398">
            <v>0</v>
          </cell>
        </row>
        <row r="399">
          <cell r="A399" t="str">
            <v>132KV DC Naubatpur-Masaurhi TL Line</v>
          </cell>
          <cell r="B399">
            <v>19</v>
          </cell>
          <cell r="C399" t="str">
            <v>4/2</v>
          </cell>
          <cell r="D399" t="str">
            <v>DA+6</v>
          </cell>
          <cell r="E399" t="str">
            <v>WET</v>
          </cell>
          <cell r="F399" t="str">
            <v>Lalan Mehta</v>
          </cell>
          <cell r="G399">
            <v>43453</v>
          </cell>
          <cell r="H399">
            <v>43481</v>
          </cell>
          <cell r="I399">
            <v>43517</v>
          </cell>
          <cell r="J399" t="str">
            <v>YES</v>
          </cell>
          <cell r="K399" t="str">
            <v>YES</v>
          </cell>
          <cell r="L399">
            <v>6</v>
          </cell>
          <cell r="M399">
            <v>1</v>
          </cell>
          <cell r="N399">
            <v>0</v>
          </cell>
          <cell r="O399">
            <v>0</v>
          </cell>
          <cell r="P399">
            <v>0</v>
          </cell>
          <cell r="Q399">
            <v>0</v>
          </cell>
          <cell r="R399" t="e">
            <v>#NAME?</v>
          </cell>
          <cell r="S399" t="e">
            <v>#NAME?</v>
          </cell>
          <cell r="T399">
            <v>0</v>
          </cell>
          <cell r="U399">
            <v>0</v>
          </cell>
          <cell r="V399" t="e">
            <v>#NAME?</v>
          </cell>
          <cell r="W399" t="e">
            <v>#NAME?</v>
          </cell>
          <cell r="X399" t="e">
            <v>#NAME?</v>
          </cell>
          <cell r="Y399" t="e">
            <v>#NAME?</v>
          </cell>
          <cell r="Z399" t="e">
            <v>#NAME?</v>
          </cell>
          <cell r="AA399" t="e">
            <v>#NAME?</v>
          </cell>
          <cell r="AB399" t="e">
            <v>#NAME?</v>
          </cell>
          <cell r="AC399" t="e">
            <v>#NAME?</v>
          </cell>
          <cell r="AD399" t="e">
            <v>#NAME?</v>
          </cell>
          <cell r="AE399" t="e">
            <v>#NAME?</v>
          </cell>
          <cell r="AF399">
            <v>171.56</v>
          </cell>
          <cell r="AG399">
            <v>36.64</v>
          </cell>
          <cell r="AH399">
            <v>7.56</v>
          </cell>
          <cell r="AI399">
            <v>215.76</v>
          </cell>
          <cell r="AJ399" t="e">
            <v>#NAME?</v>
          </cell>
          <cell r="AK399" t="e">
            <v>#NAME?</v>
          </cell>
          <cell r="AL399" t="e">
            <v>#NAME?</v>
          </cell>
          <cell r="AM399" t="e">
            <v>#NAME?</v>
          </cell>
          <cell r="AN399" t="e">
            <v>#NAME?</v>
          </cell>
          <cell r="AO399" t="e">
            <v>#NAME?</v>
          </cell>
          <cell r="AP399" t="e">
            <v>#NAME?</v>
          </cell>
          <cell r="AQ399">
            <v>0</v>
          </cell>
          <cell r="AR399">
            <v>0</v>
          </cell>
          <cell r="AS399">
            <v>0</v>
          </cell>
          <cell r="AT399">
            <v>0</v>
          </cell>
        </row>
        <row r="400">
          <cell r="A400" t="str">
            <v>132KV DC Gaya-Jehanabad TL Line</v>
          </cell>
          <cell r="B400">
            <v>48</v>
          </cell>
          <cell r="C400" t="str">
            <v>9/0</v>
          </cell>
          <cell r="D400" t="str">
            <v>DB+0</v>
          </cell>
          <cell r="E400" t="str">
            <v>WET</v>
          </cell>
          <cell r="F400" t="str">
            <v>Deepak Kumar</v>
          </cell>
          <cell r="G400">
            <v>43453</v>
          </cell>
          <cell r="H400">
            <v>43481</v>
          </cell>
          <cell r="I400" t="str">
            <v>YES</v>
          </cell>
          <cell r="J400" t="str">
            <v>YES</v>
          </cell>
          <cell r="K400" t="str">
            <v>YES</v>
          </cell>
          <cell r="L400">
            <v>2</v>
          </cell>
          <cell r="M400">
            <v>50</v>
          </cell>
          <cell r="N400">
            <v>0</v>
          </cell>
          <cell r="O400">
            <v>0</v>
          </cell>
          <cell r="P400">
            <v>0</v>
          </cell>
          <cell r="Q400">
            <v>0</v>
          </cell>
          <cell r="R400" t="e">
            <v>#NAME?</v>
          </cell>
          <cell r="S400" t="e">
            <v>#NAME?</v>
          </cell>
          <cell r="T400">
            <v>0</v>
          </cell>
          <cell r="U400">
            <v>0</v>
          </cell>
          <cell r="V400" t="e">
            <v>#NAME?</v>
          </cell>
          <cell r="W400" t="e">
            <v>#NAME?</v>
          </cell>
          <cell r="X400" t="e">
            <v>#NAME?</v>
          </cell>
          <cell r="Y400" t="e">
            <v>#NAME?</v>
          </cell>
          <cell r="Z400" t="e">
            <v>#NAME?</v>
          </cell>
          <cell r="AA400" t="e">
            <v>#NAME?</v>
          </cell>
          <cell r="AB400" t="e">
            <v>#NAME?</v>
          </cell>
          <cell r="AC400" t="e">
            <v>#NAME?</v>
          </cell>
          <cell r="AD400" t="e">
            <v>#NAME?</v>
          </cell>
          <cell r="AE400" t="e">
            <v>#NAME?</v>
          </cell>
          <cell r="AF400">
            <v>211.8</v>
          </cell>
          <cell r="AG400">
            <v>43.43</v>
          </cell>
          <cell r="AH400">
            <v>6.86</v>
          </cell>
          <cell r="AI400">
            <v>262.09000000000003</v>
          </cell>
          <cell r="AJ400" t="e">
            <v>#NAME?</v>
          </cell>
          <cell r="AK400" t="e">
            <v>#NAME?</v>
          </cell>
          <cell r="AL400" t="e">
            <v>#NAME?</v>
          </cell>
          <cell r="AM400" t="e">
            <v>#NAME?</v>
          </cell>
          <cell r="AN400" t="e">
            <v>#NAME?</v>
          </cell>
          <cell r="AO400" t="e">
            <v>#NAME?</v>
          </cell>
          <cell r="AP400" t="e">
            <v>#NAME?</v>
          </cell>
          <cell r="AQ400">
            <v>0</v>
          </cell>
          <cell r="AR400">
            <v>0</v>
          </cell>
          <cell r="AS400">
            <v>0</v>
          </cell>
          <cell r="AT400">
            <v>0</v>
          </cell>
        </row>
        <row r="401">
          <cell r="A401" t="str">
            <v>Lilo of 220kv DC Ara-Pusauli at Dumraon TL Line-1</v>
          </cell>
          <cell r="B401">
            <v>39</v>
          </cell>
          <cell r="C401" t="str">
            <v>9/3</v>
          </cell>
          <cell r="D401" t="str">
            <v>DA+0</v>
          </cell>
          <cell r="E401" t="str">
            <v>WET</v>
          </cell>
          <cell r="F401" t="str">
            <v>Akhilesh Kumar</v>
          </cell>
          <cell r="G401">
            <v>43570</v>
          </cell>
          <cell r="H401">
            <v>43598</v>
          </cell>
          <cell r="I401">
            <v>0</v>
          </cell>
          <cell r="J401">
            <v>43573</v>
          </cell>
          <cell r="K401">
            <v>0</v>
          </cell>
          <cell r="L401">
            <v>0</v>
          </cell>
          <cell r="M401">
            <v>0</v>
          </cell>
          <cell r="N401">
            <v>0</v>
          </cell>
          <cell r="O401">
            <v>0</v>
          </cell>
          <cell r="P401">
            <v>0</v>
          </cell>
          <cell r="Q401">
            <v>0</v>
          </cell>
          <cell r="R401" t="e">
            <v>#NAME?</v>
          </cell>
          <cell r="S401" t="e">
            <v>#NAME?</v>
          </cell>
          <cell r="T401">
            <v>0</v>
          </cell>
          <cell r="U401">
            <v>0</v>
          </cell>
          <cell r="V401" t="e">
            <v>#NAME?</v>
          </cell>
          <cell r="W401" t="e">
            <v>#NAME?</v>
          </cell>
          <cell r="X401" t="e">
            <v>#NAME?</v>
          </cell>
          <cell r="Y401" t="e">
            <v>#NAME?</v>
          </cell>
          <cell r="Z401" t="e">
            <v>#NAME?</v>
          </cell>
          <cell r="AA401" t="e">
            <v>#NAME?</v>
          </cell>
          <cell r="AB401" t="e">
            <v>#NAME?</v>
          </cell>
          <cell r="AC401" t="e">
            <v>#NAME?</v>
          </cell>
          <cell r="AD401" t="e">
            <v>#NAME?</v>
          </cell>
          <cell r="AE401" t="e">
            <v>#NAME?</v>
          </cell>
          <cell r="AF401">
            <v>171.56</v>
          </cell>
          <cell r="AG401">
            <v>36.64</v>
          </cell>
          <cell r="AH401">
            <v>7.56</v>
          </cell>
          <cell r="AI401">
            <v>215.76</v>
          </cell>
          <cell r="AJ401" t="e">
            <v>#NAME?</v>
          </cell>
          <cell r="AK401" t="e">
            <v>#NAME?</v>
          </cell>
          <cell r="AL401" t="e">
            <v>#NAME?</v>
          </cell>
          <cell r="AM401" t="e">
            <v>#NAME?</v>
          </cell>
          <cell r="AN401" t="e">
            <v>#NAME?</v>
          </cell>
          <cell r="AO401" t="e">
            <v>#NAME?</v>
          </cell>
          <cell r="AP401" t="e">
            <v>#NAME?</v>
          </cell>
          <cell r="AQ401">
            <v>0</v>
          </cell>
          <cell r="AR401">
            <v>0</v>
          </cell>
          <cell r="AS401">
            <v>0</v>
          </cell>
          <cell r="AT401">
            <v>0</v>
          </cell>
        </row>
        <row r="402">
          <cell r="A402" t="str">
            <v>132KV DC Gaya-Jehanabad TL Line</v>
          </cell>
          <cell r="B402">
            <v>49</v>
          </cell>
          <cell r="C402" t="str">
            <v>17/3</v>
          </cell>
          <cell r="D402" t="str">
            <v>DA+0</v>
          </cell>
          <cell r="E402" t="str">
            <v>WET</v>
          </cell>
          <cell r="F402" t="str">
            <v>Sunil Kumar</v>
          </cell>
          <cell r="G402">
            <v>43453</v>
          </cell>
          <cell r="H402">
            <v>43481</v>
          </cell>
          <cell r="I402" t="str">
            <v>21/02</v>
          </cell>
          <cell r="J402" t="str">
            <v>YES</v>
          </cell>
          <cell r="K402" t="str">
            <v>YES</v>
          </cell>
          <cell r="L402">
            <v>1</v>
          </cell>
          <cell r="M402">
            <v>49</v>
          </cell>
          <cell r="N402">
            <v>0</v>
          </cell>
          <cell r="O402">
            <v>0</v>
          </cell>
          <cell r="P402">
            <v>0</v>
          </cell>
          <cell r="Q402">
            <v>0</v>
          </cell>
          <cell r="R402" t="e">
            <v>#NAME?</v>
          </cell>
          <cell r="S402" t="e">
            <v>#NAME?</v>
          </cell>
          <cell r="T402">
            <v>0</v>
          </cell>
          <cell r="U402">
            <v>0</v>
          </cell>
          <cell r="V402" t="e">
            <v>#NAME?</v>
          </cell>
          <cell r="W402" t="e">
            <v>#NAME?</v>
          </cell>
          <cell r="X402" t="e">
            <v>#NAME?</v>
          </cell>
          <cell r="Y402" t="e">
            <v>#NAME?</v>
          </cell>
          <cell r="Z402" t="e">
            <v>#NAME?</v>
          </cell>
          <cell r="AA402" t="e">
            <v>#NAME?</v>
          </cell>
          <cell r="AB402" t="e">
            <v>#NAME?</v>
          </cell>
          <cell r="AC402" t="e">
            <v>#NAME?</v>
          </cell>
          <cell r="AD402" t="e">
            <v>#NAME?</v>
          </cell>
          <cell r="AE402" t="e">
            <v>#NAME?</v>
          </cell>
          <cell r="AF402">
            <v>171.56</v>
          </cell>
          <cell r="AG402">
            <v>36.64</v>
          </cell>
          <cell r="AH402">
            <v>7.56</v>
          </cell>
          <cell r="AI402">
            <v>215.76</v>
          </cell>
          <cell r="AJ402" t="e">
            <v>#NAME?</v>
          </cell>
          <cell r="AK402" t="e">
            <v>#NAME?</v>
          </cell>
          <cell r="AL402" t="e">
            <v>#NAME?</v>
          </cell>
          <cell r="AM402" t="e">
            <v>#NAME?</v>
          </cell>
          <cell r="AN402" t="e">
            <v>#NAME?</v>
          </cell>
          <cell r="AO402" t="e">
            <v>#NAME?</v>
          </cell>
          <cell r="AP402" t="e">
            <v>#NAME?</v>
          </cell>
          <cell r="AQ402">
            <v>0</v>
          </cell>
          <cell r="AR402">
            <v>0</v>
          </cell>
          <cell r="AS402">
            <v>0</v>
          </cell>
          <cell r="AT402">
            <v>0</v>
          </cell>
        </row>
        <row r="403">
          <cell r="A403" t="str">
            <v>Lilo of 220kv DC Ara-Pusauli at Dumraon TL Line-1</v>
          </cell>
          <cell r="B403">
            <v>51</v>
          </cell>
          <cell r="C403" t="str">
            <v>12/9</v>
          </cell>
          <cell r="D403" t="str">
            <v>DA+0</v>
          </cell>
          <cell r="E403" t="str">
            <v>WET</v>
          </cell>
          <cell r="F403" t="str">
            <v>Akhilesh Kumar</v>
          </cell>
          <cell r="G403">
            <v>43594</v>
          </cell>
          <cell r="H403">
            <v>43622</v>
          </cell>
          <cell r="I403">
            <v>0</v>
          </cell>
          <cell r="J403" t="str">
            <v>YES</v>
          </cell>
          <cell r="K403">
            <v>0</v>
          </cell>
          <cell r="L403">
            <v>0</v>
          </cell>
          <cell r="M403">
            <v>0</v>
          </cell>
          <cell r="N403">
            <v>0</v>
          </cell>
          <cell r="O403">
            <v>0</v>
          </cell>
          <cell r="P403">
            <v>0</v>
          </cell>
          <cell r="Q403">
            <v>0</v>
          </cell>
          <cell r="R403" t="e">
            <v>#NAME?</v>
          </cell>
          <cell r="S403" t="e">
            <v>#NAME?</v>
          </cell>
          <cell r="T403">
            <v>0</v>
          </cell>
          <cell r="U403">
            <v>0</v>
          </cell>
          <cell r="V403" t="e">
            <v>#NAME?</v>
          </cell>
          <cell r="W403" t="e">
            <v>#NAME?</v>
          </cell>
          <cell r="X403" t="e">
            <v>#NAME?</v>
          </cell>
          <cell r="Y403" t="e">
            <v>#NAME?</v>
          </cell>
          <cell r="Z403" t="e">
            <v>#NAME?</v>
          </cell>
          <cell r="AA403" t="e">
            <v>#NAME?</v>
          </cell>
          <cell r="AB403" t="e">
            <v>#NAME?</v>
          </cell>
          <cell r="AC403" t="e">
            <v>#NAME?</v>
          </cell>
          <cell r="AD403" t="e">
            <v>#NAME?</v>
          </cell>
          <cell r="AE403" t="e">
            <v>#NAME?</v>
          </cell>
          <cell r="AF403">
            <v>171.56</v>
          </cell>
          <cell r="AG403">
            <v>36.64</v>
          </cell>
          <cell r="AH403">
            <v>7.56</v>
          </cell>
          <cell r="AI403">
            <v>215.76</v>
          </cell>
          <cell r="AJ403" t="e">
            <v>#NAME?</v>
          </cell>
          <cell r="AK403" t="e">
            <v>#NAME?</v>
          </cell>
          <cell r="AL403" t="e">
            <v>#NAME?</v>
          </cell>
          <cell r="AM403" t="e">
            <v>#NAME?</v>
          </cell>
          <cell r="AN403" t="e">
            <v>#NAME?</v>
          </cell>
          <cell r="AO403" t="e">
            <v>#NAME?</v>
          </cell>
          <cell r="AP403" t="e">
            <v>#NAME?</v>
          </cell>
          <cell r="AQ403">
            <v>0</v>
          </cell>
          <cell r="AR403">
            <v>0</v>
          </cell>
          <cell r="AS403">
            <v>0</v>
          </cell>
          <cell r="AT403">
            <v>0</v>
          </cell>
        </row>
        <row r="404">
          <cell r="A404" t="str">
            <v>Lilo of 220kv DC Ara-Pusauli at Dumraon TL Line-1</v>
          </cell>
          <cell r="B404">
            <v>0</v>
          </cell>
          <cell r="C404" t="str">
            <v>14/1</v>
          </cell>
          <cell r="D404" t="str">
            <v>DB+0</v>
          </cell>
          <cell r="E404">
            <v>0</v>
          </cell>
          <cell r="F404">
            <v>0</v>
          </cell>
          <cell r="G404">
            <v>0</v>
          </cell>
          <cell r="H404">
            <v>28</v>
          </cell>
          <cell r="I404">
            <v>0</v>
          </cell>
          <cell r="J404">
            <v>0</v>
          </cell>
          <cell r="K404">
            <v>0</v>
          </cell>
          <cell r="L404">
            <v>0</v>
          </cell>
          <cell r="M404">
            <v>0</v>
          </cell>
          <cell r="N404">
            <v>0</v>
          </cell>
          <cell r="O404">
            <v>0</v>
          </cell>
          <cell r="P404">
            <v>0</v>
          </cell>
          <cell r="Q404">
            <v>0</v>
          </cell>
          <cell r="R404" t="e">
            <v>#NAME?</v>
          </cell>
          <cell r="S404" t="e">
            <v>#NAME?</v>
          </cell>
          <cell r="T404">
            <v>0</v>
          </cell>
          <cell r="U404">
            <v>0</v>
          </cell>
          <cell r="V404" t="e">
            <v>#NAME?</v>
          </cell>
          <cell r="W404" t="e">
            <v>#NAME?</v>
          </cell>
          <cell r="X404" t="e">
            <v>#NAME?</v>
          </cell>
          <cell r="Y404" t="e">
            <v>#NAME?</v>
          </cell>
          <cell r="Z404" t="e">
            <v>#NAME?</v>
          </cell>
          <cell r="AA404" t="e">
            <v>#NAME?</v>
          </cell>
          <cell r="AB404" t="e">
            <v>#NAME?</v>
          </cell>
          <cell r="AC404" t="e">
            <v>#NAME?</v>
          </cell>
          <cell r="AD404" t="e">
            <v>#NAME?</v>
          </cell>
          <cell r="AE404" t="e">
            <v>#NAME?</v>
          </cell>
          <cell r="AF404">
            <v>0</v>
          </cell>
          <cell r="AG404">
            <v>0</v>
          </cell>
          <cell r="AH404">
            <v>0</v>
          </cell>
          <cell r="AI404">
            <v>0</v>
          </cell>
          <cell r="AJ404" t="e">
            <v>#NAME?</v>
          </cell>
          <cell r="AK404" t="e">
            <v>#NAME?</v>
          </cell>
          <cell r="AL404" t="e">
            <v>#NAME?</v>
          </cell>
          <cell r="AM404" t="e">
            <v>#NAME?</v>
          </cell>
          <cell r="AN404" t="e">
            <v>#NAME?</v>
          </cell>
          <cell r="AO404" t="e">
            <v>#NAME?</v>
          </cell>
          <cell r="AP404" t="e">
            <v>#NAME?</v>
          </cell>
          <cell r="AQ404">
            <v>0</v>
          </cell>
          <cell r="AR404">
            <v>0</v>
          </cell>
          <cell r="AS404">
            <v>0</v>
          </cell>
          <cell r="AT404">
            <v>0</v>
          </cell>
        </row>
        <row r="405">
          <cell r="A405" t="str">
            <v>Lilo of 220kv DC Ara-Pusauli at Dumraon TL Line-1</v>
          </cell>
          <cell r="B405">
            <v>43</v>
          </cell>
          <cell r="C405" t="str">
            <v>14/3</v>
          </cell>
          <cell r="D405" t="str">
            <v>DA+0</v>
          </cell>
          <cell r="E405" t="str">
            <v>WET</v>
          </cell>
          <cell r="F405" t="str">
            <v>Sonu Kumar</v>
          </cell>
          <cell r="G405">
            <v>43576</v>
          </cell>
          <cell r="H405">
            <v>43604</v>
          </cell>
          <cell r="I405">
            <v>0</v>
          </cell>
          <cell r="J405">
            <v>43576</v>
          </cell>
          <cell r="K405">
            <v>0</v>
          </cell>
          <cell r="L405">
            <v>0</v>
          </cell>
          <cell r="M405">
            <v>0</v>
          </cell>
          <cell r="N405">
            <v>0</v>
          </cell>
          <cell r="O405">
            <v>0</v>
          </cell>
          <cell r="P405">
            <v>0</v>
          </cell>
          <cell r="Q405">
            <v>0</v>
          </cell>
          <cell r="R405" t="e">
            <v>#NAME?</v>
          </cell>
          <cell r="S405" t="e">
            <v>#NAME?</v>
          </cell>
          <cell r="T405">
            <v>0</v>
          </cell>
          <cell r="U405">
            <v>0</v>
          </cell>
          <cell r="V405" t="e">
            <v>#NAME?</v>
          </cell>
          <cell r="W405" t="e">
            <v>#NAME?</v>
          </cell>
          <cell r="X405" t="e">
            <v>#NAME?</v>
          </cell>
          <cell r="Y405" t="e">
            <v>#NAME?</v>
          </cell>
          <cell r="Z405" t="e">
            <v>#NAME?</v>
          </cell>
          <cell r="AA405" t="e">
            <v>#NAME?</v>
          </cell>
          <cell r="AB405" t="e">
            <v>#NAME?</v>
          </cell>
          <cell r="AC405" t="e">
            <v>#NAME?</v>
          </cell>
          <cell r="AD405" t="e">
            <v>#NAME?</v>
          </cell>
          <cell r="AE405" t="e">
            <v>#NAME?</v>
          </cell>
          <cell r="AF405">
            <v>171.56</v>
          </cell>
          <cell r="AG405">
            <v>36.64</v>
          </cell>
          <cell r="AH405">
            <v>7.56</v>
          </cell>
          <cell r="AI405">
            <v>215.76</v>
          </cell>
          <cell r="AJ405" t="e">
            <v>#NAME?</v>
          </cell>
          <cell r="AK405" t="e">
            <v>#NAME?</v>
          </cell>
          <cell r="AL405" t="e">
            <v>#NAME?</v>
          </cell>
          <cell r="AM405" t="e">
            <v>#NAME?</v>
          </cell>
          <cell r="AN405" t="e">
            <v>#NAME?</v>
          </cell>
          <cell r="AO405" t="e">
            <v>#NAME?</v>
          </cell>
          <cell r="AP405" t="e">
            <v>#NAME?</v>
          </cell>
          <cell r="AQ405">
            <v>0</v>
          </cell>
          <cell r="AR405">
            <v>0</v>
          </cell>
          <cell r="AS405">
            <v>0</v>
          </cell>
          <cell r="AT405">
            <v>0</v>
          </cell>
        </row>
        <row r="406">
          <cell r="A406" t="str">
            <v>Lilo of 220kv DC Ara-Pusauli at Dumraon TL Line-1</v>
          </cell>
          <cell r="B406">
            <v>48</v>
          </cell>
          <cell r="C406" t="str">
            <v>14/4</v>
          </cell>
          <cell r="D406" t="str">
            <v>DB+0</v>
          </cell>
          <cell r="E406" t="str">
            <v>WET</v>
          </cell>
          <cell r="F406" t="str">
            <v>Sonu Kumar</v>
          </cell>
          <cell r="G406">
            <v>43587</v>
          </cell>
          <cell r="H406">
            <v>43615</v>
          </cell>
          <cell r="I406">
            <v>0</v>
          </cell>
          <cell r="J406" t="str">
            <v>YES</v>
          </cell>
          <cell r="K406">
            <v>0</v>
          </cell>
          <cell r="L406">
            <v>0</v>
          </cell>
          <cell r="M406">
            <v>0</v>
          </cell>
          <cell r="N406">
            <v>0</v>
          </cell>
          <cell r="O406">
            <v>0</v>
          </cell>
          <cell r="P406">
            <v>0</v>
          </cell>
          <cell r="Q406">
            <v>0</v>
          </cell>
          <cell r="R406" t="e">
            <v>#NAME?</v>
          </cell>
          <cell r="S406" t="e">
            <v>#NAME?</v>
          </cell>
          <cell r="T406">
            <v>0</v>
          </cell>
          <cell r="U406">
            <v>0</v>
          </cell>
          <cell r="V406" t="e">
            <v>#NAME?</v>
          </cell>
          <cell r="W406" t="e">
            <v>#NAME?</v>
          </cell>
          <cell r="X406" t="e">
            <v>#NAME?</v>
          </cell>
          <cell r="Y406" t="e">
            <v>#NAME?</v>
          </cell>
          <cell r="Z406" t="e">
            <v>#NAME?</v>
          </cell>
          <cell r="AA406" t="e">
            <v>#NAME?</v>
          </cell>
          <cell r="AB406" t="e">
            <v>#NAME?</v>
          </cell>
          <cell r="AC406" t="e">
            <v>#NAME?</v>
          </cell>
          <cell r="AD406" t="e">
            <v>#NAME?</v>
          </cell>
          <cell r="AE406" t="e">
            <v>#NAME?</v>
          </cell>
          <cell r="AF406">
            <v>211.8</v>
          </cell>
          <cell r="AG406">
            <v>43.43</v>
          </cell>
          <cell r="AH406">
            <v>6.86</v>
          </cell>
          <cell r="AI406">
            <v>262.09000000000003</v>
          </cell>
          <cell r="AJ406" t="e">
            <v>#NAME?</v>
          </cell>
          <cell r="AK406" t="e">
            <v>#NAME?</v>
          </cell>
          <cell r="AL406" t="e">
            <v>#NAME?</v>
          </cell>
          <cell r="AM406" t="e">
            <v>#NAME?</v>
          </cell>
          <cell r="AN406" t="e">
            <v>#NAME?</v>
          </cell>
          <cell r="AO406" t="e">
            <v>#NAME?</v>
          </cell>
          <cell r="AP406" t="e">
            <v>#NAME?</v>
          </cell>
          <cell r="AQ406">
            <v>0</v>
          </cell>
          <cell r="AR406">
            <v>0</v>
          </cell>
          <cell r="AS406">
            <v>0</v>
          </cell>
          <cell r="AT406">
            <v>0</v>
          </cell>
        </row>
        <row r="407">
          <cell r="A407" t="str">
            <v>Lilo of 220kv DC Ara-Pusauli at Dumraon TL Line-1</v>
          </cell>
          <cell r="B407">
            <v>44</v>
          </cell>
          <cell r="C407" t="str">
            <v>16/1</v>
          </cell>
          <cell r="D407" t="str">
            <v>DA+0</v>
          </cell>
          <cell r="E407" t="str">
            <v>WET</v>
          </cell>
          <cell r="F407" t="str">
            <v>Sonu Kumar</v>
          </cell>
          <cell r="G407">
            <v>43579</v>
          </cell>
          <cell r="H407">
            <v>43607</v>
          </cell>
          <cell r="I407">
            <v>0</v>
          </cell>
          <cell r="J407">
            <v>43582</v>
          </cell>
          <cell r="K407">
            <v>0</v>
          </cell>
          <cell r="L407">
            <v>0</v>
          </cell>
          <cell r="M407">
            <v>0</v>
          </cell>
          <cell r="N407">
            <v>0</v>
          </cell>
          <cell r="O407">
            <v>0</v>
          </cell>
          <cell r="P407">
            <v>0</v>
          </cell>
          <cell r="Q407">
            <v>0</v>
          </cell>
          <cell r="R407" t="e">
            <v>#NAME?</v>
          </cell>
          <cell r="S407" t="e">
            <v>#NAME?</v>
          </cell>
          <cell r="T407">
            <v>0</v>
          </cell>
          <cell r="U407">
            <v>0</v>
          </cell>
          <cell r="V407" t="e">
            <v>#NAME?</v>
          </cell>
          <cell r="W407" t="e">
            <v>#NAME?</v>
          </cell>
          <cell r="X407" t="e">
            <v>#NAME?</v>
          </cell>
          <cell r="Y407" t="e">
            <v>#NAME?</v>
          </cell>
          <cell r="Z407" t="e">
            <v>#NAME?</v>
          </cell>
          <cell r="AA407" t="e">
            <v>#NAME?</v>
          </cell>
          <cell r="AB407" t="e">
            <v>#NAME?</v>
          </cell>
          <cell r="AC407" t="e">
            <v>#NAME?</v>
          </cell>
          <cell r="AD407" t="e">
            <v>#NAME?</v>
          </cell>
          <cell r="AE407" t="e">
            <v>#NAME?</v>
          </cell>
          <cell r="AF407">
            <v>171.56</v>
          </cell>
          <cell r="AG407">
            <v>36.64</v>
          </cell>
          <cell r="AH407">
            <v>7.56</v>
          </cell>
          <cell r="AI407">
            <v>215.76</v>
          </cell>
          <cell r="AJ407" t="e">
            <v>#NAME?</v>
          </cell>
          <cell r="AK407" t="e">
            <v>#NAME?</v>
          </cell>
          <cell r="AL407" t="e">
            <v>#NAME?</v>
          </cell>
          <cell r="AM407" t="e">
            <v>#NAME?</v>
          </cell>
          <cell r="AN407" t="e">
            <v>#NAME?</v>
          </cell>
          <cell r="AO407" t="e">
            <v>#NAME?</v>
          </cell>
          <cell r="AP407" t="e">
            <v>#NAME?</v>
          </cell>
          <cell r="AQ407">
            <v>0</v>
          </cell>
          <cell r="AR407">
            <v>0</v>
          </cell>
          <cell r="AS407">
            <v>0</v>
          </cell>
          <cell r="AT407">
            <v>0</v>
          </cell>
        </row>
        <row r="408">
          <cell r="A408" t="str">
            <v>Lilo of 220kv DC Ara-Pusauli at Dumraon TL Line-1</v>
          </cell>
          <cell r="B408">
            <v>49</v>
          </cell>
          <cell r="C408" t="str">
            <v>16/2</v>
          </cell>
          <cell r="D408" t="str">
            <v>DA+0</v>
          </cell>
          <cell r="E408" t="str">
            <v>WET</v>
          </cell>
          <cell r="F408" t="str">
            <v>bhavesh Mehta</v>
          </cell>
          <cell r="G408">
            <v>43587</v>
          </cell>
          <cell r="H408">
            <v>43615</v>
          </cell>
          <cell r="I408">
            <v>0</v>
          </cell>
          <cell r="J408" t="str">
            <v>YES</v>
          </cell>
          <cell r="K408">
            <v>0</v>
          </cell>
          <cell r="L408">
            <v>0</v>
          </cell>
          <cell r="M408">
            <v>0</v>
          </cell>
          <cell r="N408">
            <v>0</v>
          </cell>
          <cell r="O408">
            <v>0</v>
          </cell>
          <cell r="P408">
            <v>0</v>
          </cell>
          <cell r="Q408">
            <v>0</v>
          </cell>
          <cell r="R408" t="e">
            <v>#NAME?</v>
          </cell>
          <cell r="S408" t="e">
            <v>#NAME?</v>
          </cell>
          <cell r="T408">
            <v>0</v>
          </cell>
          <cell r="U408">
            <v>0</v>
          </cell>
          <cell r="V408" t="e">
            <v>#NAME?</v>
          </cell>
          <cell r="W408" t="e">
            <v>#NAME?</v>
          </cell>
          <cell r="X408" t="e">
            <v>#NAME?</v>
          </cell>
          <cell r="Y408" t="e">
            <v>#NAME?</v>
          </cell>
          <cell r="Z408" t="e">
            <v>#NAME?</v>
          </cell>
          <cell r="AA408" t="e">
            <v>#NAME?</v>
          </cell>
          <cell r="AB408" t="e">
            <v>#NAME?</v>
          </cell>
          <cell r="AC408" t="e">
            <v>#NAME?</v>
          </cell>
          <cell r="AD408" t="e">
            <v>#NAME?</v>
          </cell>
          <cell r="AE408" t="e">
            <v>#NAME?</v>
          </cell>
          <cell r="AF408">
            <v>171.56</v>
          </cell>
          <cell r="AG408">
            <v>36.64</v>
          </cell>
          <cell r="AH408">
            <v>7.56</v>
          </cell>
          <cell r="AI408">
            <v>215.76</v>
          </cell>
          <cell r="AJ408" t="e">
            <v>#NAME?</v>
          </cell>
          <cell r="AK408" t="e">
            <v>#NAME?</v>
          </cell>
          <cell r="AL408" t="e">
            <v>#NAME?</v>
          </cell>
          <cell r="AM408" t="e">
            <v>#NAME?</v>
          </cell>
          <cell r="AN408" t="e">
            <v>#NAME?</v>
          </cell>
          <cell r="AO408" t="e">
            <v>#NAME?</v>
          </cell>
          <cell r="AP408" t="e">
            <v>#NAME?</v>
          </cell>
          <cell r="AQ408">
            <v>0</v>
          </cell>
          <cell r="AR408">
            <v>0</v>
          </cell>
          <cell r="AS408">
            <v>0</v>
          </cell>
          <cell r="AT408">
            <v>0</v>
          </cell>
        </row>
        <row r="409">
          <cell r="A409" t="str">
            <v>Lilo of 220kv DC Ara-Pusauli at Dumraon TL Line-1</v>
          </cell>
          <cell r="B409">
            <v>61</v>
          </cell>
          <cell r="C409" t="str">
            <v>16/3</v>
          </cell>
          <cell r="D409" t="str">
            <v>DA+0</v>
          </cell>
          <cell r="E409" t="str">
            <v>WET</v>
          </cell>
          <cell r="F409" t="str">
            <v>b</v>
          </cell>
          <cell r="G409">
            <v>43693</v>
          </cell>
          <cell r="H409">
            <v>43721</v>
          </cell>
          <cell r="I409">
            <v>0</v>
          </cell>
          <cell r="J409">
            <v>0</v>
          </cell>
          <cell r="K409">
            <v>0</v>
          </cell>
          <cell r="L409">
            <v>0</v>
          </cell>
          <cell r="M409">
            <v>0</v>
          </cell>
          <cell r="N409">
            <v>0</v>
          </cell>
          <cell r="O409">
            <v>0</v>
          </cell>
          <cell r="P409">
            <v>0</v>
          </cell>
          <cell r="Q409">
            <v>0</v>
          </cell>
          <cell r="R409" t="e">
            <v>#NAME?</v>
          </cell>
          <cell r="S409" t="e">
            <v>#NAME?</v>
          </cell>
          <cell r="T409">
            <v>0</v>
          </cell>
          <cell r="U409">
            <v>0</v>
          </cell>
          <cell r="V409" t="e">
            <v>#NAME?</v>
          </cell>
          <cell r="W409" t="e">
            <v>#NAME?</v>
          </cell>
          <cell r="X409" t="e">
            <v>#NAME?</v>
          </cell>
          <cell r="Y409" t="e">
            <v>#NAME?</v>
          </cell>
          <cell r="Z409" t="e">
            <v>#NAME?</v>
          </cell>
          <cell r="AA409" t="e">
            <v>#NAME?</v>
          </cell>
          <cell r="AB409" t="e">
            <v>#NAME?</v>
          </cell>
          <cell r="AC409" t="e">
            <v>#NAME?</v>
          </cell>
          <cell r="AD409" t="e">
            <v>#NAME?</v>
          </cell>
          <cell r="AE409" t="e">
            <v>#NAME?</v>
          </cell>
          <cell r="AF409">
            <v>171.56</v>
          </cell>
          <cell r="AG409">
            <v>36.64</v>
          </cell>
          <cell r="AH409">
            <v>7.56</v>
          </cell>
          <cell r="AI409">
            <v>215.76</v>
          </cell>
          <cell r="AJ409" t="e">
            <v>#NAME?</v>
          </cell>
          <cell r="AK409" t="e">
            <v>#NAME?</v>
          </cell>
          <cell r="AL409" t="e">
            <v>#NAME?</v>
          </cell>
          <cell r="AM409" t="e">
            <v>#NAME?</v>
          </cell>
          <cell r="AN409" t="e">
            <v>#NAME?</v>
          </cell>
          <cell r="AO409" t="e">
            <v>#NAME?</v>
          </cell>
          <cell r="AP409" t="e">
            <v>#NAME?</v>
          </cell>
          <cell r="AQ409">
            <v>0</v>
          </cell>
          <cell r="AR409">
            <v>0</v>
          </cell>
          <cell r="AS409">
            <v>0</v>
          </cell>
          <cell r="AT409">
            <v>0</v>
          </cell>
        </row>
        <row r="410">
          <cell r="A410" t="str">
            <v>Lilo of 220kv DC Ara-Pusauli at Dumraon TL Line-1</v>
          </cell>
          <cell r="B410">
            <v>50</v>
          </cell>
          <cell r="C410" t="str">
            <v>17/1</v>
          </cell>
          <cell r="D410" t="str">
            <v>DA+0</v>
          </cell>
          <cell r="E410" t="str">
            <v>WET</v>
          </cell>
          <cell r="F410" t="str">
            <v>bhavesh Mehta</v>
          </cell>
          <cell r="G410">
            <v>43589</v>
          </cell>
          <cell r="H410">
            <v>43617</v>
          </cell>
          <cell r="I410">
            <v>0</v>
          </cell>
          <cell r="J410" t="str">
            <v>YES</v>
          </cell>
          <cell r="K410">
            <v>0</v>
          </cell>
          <cell r="L410">
            <v>0</v>
          </cell>
          <cell r="M410">
            <v>0</v>
          </cell>
          <cell r="N410">
            <v>0</v>
          </cell>
          <cell r="O410">
            <v>0</v>
          </cell>
          <cell r="P410">
            <v>0</v>
          </cell>
          <cell r="Q410">
            <v>0</v>
          </cell>
          <cell r="R410" t="e">
            <v>#NAME?</v>
          </cell>
          <cell r="S410" t="e">
            <v>#NAME?</v>
          </cell>
          <cell r="T410">
            <v>0</v>
          </cell>
          <cell r="U410">
            <v>0</v>
          </cell>
          <cell r="V410" t="e">
            <v>#NAME?</v>
          </cell>
          <cell r="W410" t="e">
            <v>#NAME?</v>
          </cell>
          <cell r="X410" t="e">
            <v>#NAME?</v>
          </cell>
          <cell r="Y410" t="e">
            <v>#NAME?</v>
          </cell>
          <cell r="Z410" t="e">
            <v>#NAME?</v>
          </cell>
          <cell r="AA410" t="e">
            <v>#NAME?</v>
          </cell>
          <cell r="AB410" t="e">
            <v>#NAME?</v>
          </cell>
          <cell r="AC410" t="e">
            <v>#NAME?</v>
          </cell>
          <cell r="AD410" t="e">
            <v>#NAME?</v>
          </cell>
          <cell r="AE410" t="e">
            <v>#NAME?</v>
          </cell>
          <cell r="AF410">
            <v>171.56</v>
          </cell>
          <cell r="AG410">
            <v>36.64</v>
          </cell>
          <cell r="AH410">
            <v>7.56</v>
          </cell>
          <cell r="AI410">
            <v>215.76</v>
          </cell>
          <cell r="AJ410" t="e">
            <v>#NAME?</v>
          </cell>
          <cell r="AK410" t="e">
            <v>#NAME?</v>
          </cell>
          <cell r="AL410" t="e">
            <v>#NAME?</v>
          </cell>
          <cell r="AM410" t="e">
            <v>#NAME?</v>
          </cell>
          <cell r="AN410" t="e">
            <v>#NAME?</v>
          </cell>
          <cell r="AO410" t="e">
            <v>#NAME?</v>
          </cell>
          <cell r="AP410" t="e">
            <v>#NAME?</v>
          </cell>
          <cell r="AQ410">
            <v>0</v>
          </cell>
          <cell r="AR410">
            <v>0</v>
          </cell>
          <cell r="AS410">
            <v>0</v>
          </cell>
          <cell r="AT410">
            <v>0</v>
          </cell>
        </row>
        <row r="411">
          <cell r="A411" t="str">
            <v>Lilo of 220kv DC Ara-Pusauli at Dumraon TL Line-1</v>
          </cell>
          <cell r="B411">
            <v>56</v>
          </cell>
          <cell r="C411" t="str">
            <v>1/0</v>
          </cell>
          <cell r="D411" t="str">
            <v>DD+0</v>
          </cell>
          <cell r="E411" t="str">
            <v>WET</v>
          </cell>
          <cell r="F411" t="str">
            <v>Upendra Singh</v>
          </cell>
          <cell r="G411">
            <v>43602</v>
          </cell>
          <cell r="H411">
            <v>43630</v>
          </cell>
          <cell r="I411">
            <v>0</v>
          </cell>
          <cell r="J411">
            <v>43609</v>
          </cell>
          <cell r="K411">
            <v>0</v>
          </cell>
          <cell r="L411">
            <v>0</v>
          </cell>
          <cell r="M411">
            <v>0</v>
          </cell>
          <cell r="N411">
            <v>0</v>
          </cell>
          <cell r="O411">
            <v>0</v>
          </cell>
          <cell r="P411">
            <v>0</v>
          </cell>
          <cell r="Q411">
            <v>0</v>
          </cell>
          <cell r="R411" t="e">
            <v>#NAME?</v>
          </cell>
          <cell r="S411" t="e">
            <v>#NAME?</v>
          </cell>
          <cell r="T411">
            <v>0</v>
          </cell>
          <cell r="U411">
            <v>0</v>
          </cell>
          <cell r="V411" t="e">
            <v>#NAME?</v>
          </cell>
          <cell r="W411" t="e">
            <v>#NAME?</v>
          </cell>
          <cell r="X411" t="e">
            <v>#NAME?</v>
          </cell>
          <cell r="Y411" t="e">
            <v>#NAME?</v>
          </cell>
          <cell r="Z411" t="e">
            <v>#NAME?</v>
          </cell>
          <cell r="AA411" t="e">
            <v>#NAME?</v>
          </cell>
          <cell r="AB411" t="e">
            <v>#NAME?</v>
          </cell>
          <cell r="AC411" t="e">
            <v>#NAME?</v>
          </cell>
          <cell r="AD411" t="e">
            <v>#NAME?</v>
          </cell>
          <cell r="AE411" t="e">
            <v>#NAME?</v>
          </cell>
          <cell r="AF411">
            <v>396.56</v>
          </cell>
          <cell r="AG411">
            <v>0</v>
          </cell>
          <cell r="AH411">
            <v>8.26</v>
          </cell>
          <cell r="AI411">
            <v>404.82</v>
          </cell>
          <cell r="AJ411" t="e">
            <v>#NAME?</v>
          </cell>
          <cell r="AK411" t="e">
            <v>#NAME?</v>
          </cell>
          <cell r="AL411" t="e">
            <v>#NAME?</v>
          </cell>
          <cell r="AM411" t="e">
            <v>#NAME?</v>
          </cell>
          <cell r="AN411" t="e">
            <v>#NAME?</v>
          </cell>
          <cell r="AO411" t="e">
            <v>#NAME?</v>
          </cell>
          <cell r="AP411" t="e">
            <v>#NAME?</v>
          </cell>
          <cell r="AQ411">
            <v>0</v>
          </cell>
          <cell r="AR411">
            <v>0</v>
          </cell>
          <cell r="AS411">
            <v>0</v>
          </cell>
          <cell r="AT411">
            <v>0</v>
          </cell>
        </row>
        <row r="412">
          <cell r="A412" t="str">
            <v>Lilo of 220kv DC Ara-Pusauli at Dumraon TL Line-1</v>
          </cell>
          <cell r="B412">
            <v>40</v>
          </cell>
          <cell r="C412" t="str">
            <v>11/0</v>
          </cell>
          <cell r="D412" t="str">
            <v>DD+0</v>
          </cell>
          <cell r="E412" t="str">
            <v>WET</v>
          </cell>
          <cell r="F412" t="str">
            <v>bhavesh Mehta</v>
          </cell>
          <cell r="G412">
            <v>43571</v>
          </cell>
          <cell r="H412">
            <v>43599</v>
          </cell>
          <cell r="I412">
            <v>0</v>
          </cell>
          <cell r="J412">
            <v>43573</v>
          </cell>
          <cell r="K412">
            <v>0</v>
          </cell>
          <cell r="L412">
            <v>0</v>
          </cell>
          <cell r="M412">
            <v>0</v>
          </cell>
          <cell r="N412">
            <v>0</v>
          </cell>
          <cell r="O412">
            <v>0</v>
          </cell>
          <cell r="P412">
            <v>0</v>
          </cell>
          <cell r="Q412">
            <v>0</v>
          </cell>
          <cell r="R412" t="e">
            <v>#NAME?</v>
          </cell>
          <cell r="S412" t="e">
            <v>#NAME?</v>
          </cell>
          <cell r="T412">
            <v>0</v>
          </cell>
          <cell r="U412">
            <v>0</v>
          </cell>
          <cell r="V412" t="e">
            <v>#NAME?</v>
          </cell>
          <cell r="W412" t="e">
            <v>#NAME?</v>
          </cell>
          <cell r="X412" t="e">
            <v>#NAME?</v>
          </cell>
          <cell r="Y412" t="e">
            <v>#NAME?</v>
          </cell>
          <cell r="Z412" t="e">
            <v>#NAME?</v>
          </cell>
          <cell r="AA412" t="e">
            <v>#NAME?</v>
          </cell>
          <cell r="AB412" t="e">
            <v>#NAME?</v>
          </cell>
          <cell r="AC412" t="e">
            <v>#NAME?</v>
          </cell>
          <cell r="AD412" t="e">
            <v>#NAME?</v>
          </cell>
          <cell r="AE412" t="e">
            <v>#NAME?</v>
          </cell>
          <cell r="AF412">
            <v>396.56</v>
          </cell>
          <cell r="AG412">
            <v>0</v>
          </cell>
          <cell r="AH412">
            <v>8.26</v>
          </cell>
          <cell r="AI412">
            <v>404.82</v>
          </cell>
          <cell r="AJ412" t="e">
            <v>#NAME?</v>
          </cell>
          <cell r="AK412" t="e">
            <v>#NAME?</v>
          </cell>
          <cell r="AL412" t="e">
            <v>#NAME?</v>
          </cell>
          <cell r="AM412" t="e">
            <v>#NAME?</v>
          </cell>
          <cell r="AN412" t="e">
            <v>#NAME?</v>
          </cell>
          <cell r="AO412" t="e">
            <v>#NAME?</v>
          </cell>
          <cell r="AP412" t="e">
            <v>#NAME?</v>
          </cell>
          <cell r="AQ412">
            <v>0</v>
          </cell>
          <cell r="AR412">
            <v>0</v>
          </cell>
          <cell r="AS412">
            <v>0</v>
          </cell>
          <cell r="AT412">
            <v>0</v>
          </cell>
        </row>
        <row r="413">
          <cell r="A413" t="str">
            <v>Lilo of 220kv DC Ara-Pusauli at Dumraon TL Line-1</v>
          </cell>
          <cell r="B413">
            <v>52</v>
          </cell>
          <cell r="C413" t="str">
            <v>12/0</v>
          </cell>
          <cell r="D413" t="str">
            <v>DD+0</v>
          </cell>
          <cell r="E413" t="str">
            <v>WET</v>
          </cell>
          <cell r="F413" t="str">
            <v>Upendra Singh</v>
          </cell>
          <cell r="G413">
            <v>43595</v>
          </cell>
          <cell r="H413">
            <v>43623</v>
          </cell>
          <cell r="I413">
            <v>0</v>
          </cell>
          <cell r="J413" t="str">
            <v>YES</v>
          </cell>
          <cell r="K413">
            <v>0</v>
          </cell>
          <cell r="L413">
            <v>0</v>
          </cell>
          <cell r="M413">
            <v>0</v>
          </cell>
          <cell r="N413">
            <v>0</v>
          </cell>
          <cell r="O413">
            <v>0</v>
          </cell>
          <cell r="P413">
            <v>0</v>
          </cell>
          <cell r="Q413">
            <v>0</v>
          </cell>
          <cell r="R413" t="e">
            <v>#NAME?</v>
          </cell>
          <cell r="S413" t="e">
            <v>#NAME?</v>
          </cell>
          <cell r="T413">
            <v>0</v>
          </cell>
          <cell r="U413">
            <v>0</v>
          </cell>
          <cell r="V413" t="e">
            <v>#NAME?</v>
          </cell>
          <cell r="W413" t="e">
            <v>#NAME?</v>
          </cell>
          <cell r="X413" t="e">
            <v>#NAME?</v>
          </cell>
          <cell r="Y413" t="e">
            <v>#NAME?</v>
          </cell>
          <cell r="Z413" t="e">
            <v>#NAME?</v>
          </cell>
          <cell r="AA413" t="e">
            <v>#NAME?</v>
          </cell>
          <cell r="AB413" t="e">
            <v>#NAME?</v>
          </cell>
          <cell r="AC413" t="e">
            <v>#NAME?</v>
          </cell>
          <cell r="AD413" t="e">
            <v>#NAME?</v>
          </cell>
          <cell r="AE413" t="e">
            <v>#NAME?</v>
          </cell>
          <cell r="AF413">
            <v>396.56</v>
          </cell>
          <cell r="AG413">
            <v>0</v>
          </cell>
          <cell r="AH413">
            <v>8.26</v>
          </cell>
          <cell r="AI413">
            <v>404.82</v>
          </cell>
          <cell r="AJ413" t="e">
            <v>#NAME?</v>
          </cell>
          <cell r="AK413" t="e">
            <v>#NAME?</v>
          </cell>
          <cell r="AL413" t="e">
            <v>#NAME?</v>
          </cell>
          <cell r="AM413" t="e">
            <v>#NAME?</v>
          </cell>
          <cell r="AN413" t="e">
            <v>#NAME?</v>
          </cell>
          <cell r="AO413" t="e">
            <v>#NAME?</v>
          </cell>
          <cell r="AP413" t="e">
            <v>#NAME?</v>
          </cell>
          <cell r="AQ413">
            <v>0</v>
          </cell>
          <cell r="AR413">
            <v>0</v>
          </cell>
          <cell r="AS413">
            <v>0</v>
          </cell>
          <cell r="AT413">
            <v>0</v>
          </cell>
        </row>
        <row r="414">
          <cell r="A414" t="str">
            <v>Lilo of 220kv DC Ara-Pusauli at Dumraon TL Line-1</v>
          </cell>
          <cell r="B414">
            <v>60</v>
          </cell>
          <cell r="C414" t="str">
            <v>13/0</v>
          </cell>
          <cell r="D414" t="str">
            <v>DD+18</v>
          </cell>
          <cell r="E414" t="str">
            <v>PS</v>
          </cell>
          <cell r="F414" t="str">
            <v>bhavesh Mehta</v>
          </cell>
          <cell r="G414">
            <v>43634</v>
          </cell>
          <cell r="H414">
            <v>43662</v>
          </cell>
          <cell r="I414">
            <v>0</v>
          </cell>
          <cell r="J414">
            <v>0</v>
          </cell>
          <cell r="K414">
            <v>0</v>
          </cell>
          <cell r="L414">
            <v>0</v>
          </cell>
          <cell r="M414">
            <v>0</v>
          </cell>
          <cell r="N414">
            <v>0</v>
          </cell>
          <cell r="O414">
            <v>0</v>
          </cell>
          <cell r="P414">
            <v>0</v>
          </cell>
          <cell r="Q414">
            <v>0</v>
          </cell>
          <cell r="R414" t="e">
            <v>#NAME?</v>
          </cell>
          <cell r="S414" t="e">
            <v>#NAME?</v>
          </cell>
          <cell r="T414">
            <v>0</v>
          </cell>
          <cell r="U414">
            <v>0</v>
          </cell>
          <cell r="V414" t="e">
            <v>#NAME?</v>
          </cell>
          <cell r="W414" t="e">
            <v>#NAME?</v>
          </cell>
          <cell r="X414" t="e">
            <v>#NAME?</v>
          </cell>
          <cell r="Y414" t="e">
            <v>#NAME?</v>
          </cell>
          <cell r="Z414" t="e">
            <v>#NAME?</v>
          </cell>
          <cell r="AA414" t="e">
            <v>#NAME?</v>
          </cell>
          <cell r="AB414" t="e">
            <v>#NAME?</v>
          </cell>
          <cell r="AC414" t="e">
            <v>#NAME?</v>
          </cell>
          <cell r="AD414" t="e">
            <v>#NAME?</v>
          </cell>
          <cell r="AE414" t="e">
            <v>#NAME?</v>
          </cell>
          <cell r="AF414">
            <v>462.57</v>
          </cell>
          <cell r="AG414">
            <v>0</v>
          </cell>
          <cell r="AH414">
            <v>8.52</v>
          </cell>
          <cell r="AI414">
            <v>471.09</v>
          </cell>
          <cell r="AJ414" t="e">
            <v>#NAME?</v>
          </cell>
          <cell r="AK414" t="e">
            <v>#NAME?</v>
          </cell>
          <cell r="AL414" t="e">
            <v>#NAME?</v>
          </cell>
          <cell r="AM414" t="e">
            <v>#NAME?</v>
          </cell>
          <cell r="AN414" t="e">
            <v>#NAME?</v>
          </cell>
          <cell r="AO414" t="e">
            <v>#NAME?</v>
          </cell>
          <cell r="AP414" t="e">
            <v>#NAME?</v>
          </cell>
          <cell r="AQ414">
            <v>0</v>
          </cell>
          <cell r="AR414">
            <v>0</v>
          </cell>
          <cell r="AS414">
            <v>0</v>
          </cell>
          <cell r="AT414">
            <v>0</v>
          </cell>
        </row>
        <row r="415">
          <cell r="A415" t="str">
            <v>Lilo of 220kv DC Ara-Pusauli at Dumraon TL Line-1</v>
          </cell>
          <cell r="B415">
            <v>59</v>
          </cell>
          <cell r="C415" t="str">
            <v>14/0</v>
          </cell>
          <cell r="D415" t="str">
            <v>DD+18</v>
          </cell>
          <cell r="E415" t="str">
            <v>PS</v>
          </cell>
          <cell r="F415" t="str">
            <v>bhavesh Mehta</v>
          </cell>
          <cell r="G415">
            <v>43628</v>
          </cell>
          <cell r="H415">
            <v>43656</v>
          </cell>
          <cell r="I415">
            <v>0</v>
          </cell>
          <cell r="J415">
            <v>0</v>
          </cell>
          <cell r="K415">
            <v>0</v>
          </cell>
          <cell r="L415">
            <v>0</v>
          </cell>
          <cell r="M415">
            <v>0</v>
          </cell>
          <cell r="N415">
            <v>0</v>
          </cell>
          <cell r="O415">
            <v>0</v>
          </cell>
          <cell r="P415">
            <v>0</v>
          </cell>
          <cell r="Q415">
            <v>0</v>
          </cell>
          <cell r="R415" t="e">
            <v>#NAME?</v>
          </cell>
          <cell r="S415" t="e">
            <v>#NAME?</v>
          </cell>
          <cell r="T415">
            <v>0</v>
          </cell>
          <cell r="U415">
            <v>0</v>
          </cell>
          <cell r="V415" t="e">
            <v>#NAME?</v>
          </cell>
          <cell r="W415" t="e">
            <v>#NAME?</v>
          </cell>
          <cell r="X415" t="e">
            <v>#NAME?</v>
          </cell>
          <cell r="Y415" t="e">
            <v>#NAME?</v>
          </cell>
          <cell r="Z415" t="e">
            <v>#NAME?</v>
          </cell>
          <cell r="AA415" t="e">
            <v>#NAME?</v>
          </cell>
          <cell r="AB415" t="e">
            <v>#NAME?</v>
          </cell>
          <cell r="AC415" t="e">
            <v>#NAME?</v>
          </cell>
          <cell r="AD415" t="e">
            <v>#NAME?</v>
          </cell>
          <cell r="AE415" t="e">
            <v>#NAME?</v>
          </cell>
          <cell r="AF415">
            <v>462.57</v>
          </cell>
          <cell r="AG415">
            <v>0</v>
          </cell>
          <cell r="AH415">
            <v>8.52</v>
          </cell>
          <cell r="AI415">
            <v>471.09</v>
          </cell>
          <cell r="AJ415" t="e">
            <v>#NAME?</v>
          </cell>
          <cell r="AK415" t="e">
            <v>#NAME?</v>
          </cell>
          <cell r="AL415" t="e">
            <v>#NAME?</v>
          </cell>
          <cell r="AM415" t="e">
            <v>#NAME?</v>
          </cell>
          <cell r="AN415" t="e">
            <v>#NAME?</v>
          </cell>
          <cell r="AO415" t="e">
            <v>#NAME?</v>
          </cell>
          <cell r="AP415" t="e">
            <v>#NAME?</v>
          </cell>
          <cell r="AQ415">
            <v>0</v>
          </cell>
          <cell r="AR415">
            <v>0</v>
          </cell>
          <cell r="AS415">
            <v>0</v>
          </cell>
          <cell r="AT415">
            <v>0</v>
          </cell>
        </row>
        <row r="416">
          <cell r="A416" t="str">
            <v>Lilo of 220kv DC Ara-Pusauli at Dumraon TL Line-1</v>
          </cell>
          <cell r="B416">
            <v>58</v>
          </cell>
          <cell r="C416" t="str">
            <v>15/0</v>
          </cell>
          <cell r="D416" t="str">
            <v>DD+9</v>
          </cell>
          <cell r="E416" t="str">
            <v>WET</v>
          </cell>
          <cell r="F416" t="str">
            <v>Ms Builder</v>
          </cell>
          <cell r="G416">
            <v>43616</v>
          </cell>
          <cell r="H416">
            <v>43644</v>
          </cell>
          <cell r="I416">
            <v>0</v>
          </cell>
          <cell r="J416">
            <v>0</v>
          </cell>
          <cell r="K416">
            <v>0</v>
          </cell>
          <cell r="L416">
            <v>0</v>
          </cell>
          <cell r="M416">
            <v>0</v>
          </cell>
          <cell r="N416">
            <v>0</v>
          </cell>
          <cell r="O416">
            <v>0</v>
          </cell>
          <cell r="P416">
            <v>0</v>
          </cell>
          <cell r="Q416">
            <v>0</v>
          </cell>
          <cell r="R416" t="e">
            <v>#NAME?</v>
          </cell>
          <cell r="S416" t="e">
            <v>#NAME?</v>
          </cell>
          <cell r="T416">
            <v>0</v>
          </cell>
          <cell r="U416">
            <v>0</v>
          </cell>
          <cell r="V416" t="e">
            <v>#NAME?</v>
          </cell>
          <cell r="W416" t="e">
            <v>#NAME?</v>
          </cell>
          <cell r="X416" t="e">
            <v>#NAME?</v>
          </cell>
          <cell r="Y416" t="e">
            <v>#NAME?</v>
          </cell>
          <cell r="Z416" t="e">
            <v>#NAME?</v>
          </cell>
          <cell r="AA416" t="e">
            <v>#NAME?</v>
          </cell>
          <cell r="AB416" t="e">
            <v>#NAME?</v>
          </cell>
          <cell r="AC416" t="e">
            <v>#NAME?</v>
          </cell>
          <cell r="AD416" t="e">
            <v>#NAME?</v>
          </cell>
          <cell r="AE416" t="e">
            <v>#NAME?</v>
          </cell>
          <cell r="AF416">
            <v>462.57</v>
          </cell>
          <cell r="AG416">
            <v>0</v>
          </cell>
          <cell r="AH416">
            <v>8.52</v>
          </cell>
          <cell r="AI416">
            <v>471.09</v>
          </cell>
          <cell r="AJ416" t="e">
            <v>#NAME?</v>
          </cell>
          <cell r="AK416" t="e">
            <v>#NAME?</v>
          </cell>
          <cell r="AL416" t="e">
            <v>#NAME?</v>
          </cell>
          <cell r="AM416" t="e">
            <v>#NAME?</v>
          </cell>
          <cell r="AN416" t="e">
            <v>#NAME?</v>
          </cell>
          <cell r="AO416" t="e">
            <v>#NAME?</v>
          </cell>
          <cell r="AP416" t="e">
            <v>#NAME?</v>
          </cell>
          <cell r="AQ416">
            <v>0</v>
          </cell>
          <cell r="AR416">
            <v>0</v>
          </cell>
          <cell r="AS416">
            <v>0</v>
          </cell>
          <cell r="AT416">
            <v>0</v>
          </cell>
        </row>
        <row r="417">
          <cell r="A417" t="str">
            <v>Lilo of 220kv DC Ara-Pusauli at Dumraon TL Line-1</v>
          </cell>
          <cell r="B417">
            <v>57</v>
          </cell>
          <cell r="C417" t="str">
            <v>16/0</v>
          </cell>
          <cell r="D417" t="str">
            <v>DD+9</v>
          </cell>
          <cell r="E417" t="str">
            <v>WET</v>
          </cell>
          <cell r="F417" t="str">
            <v>bhavesh Mehta</v>
          </cell>
          <cell r="G417">
            <v>43605</v>
          </cell>
          <cell r="H417">
            <v>43633</v>
          </cell>
          <cell r="I417">
            <v>0</v>
          </cell>
          <cell r="J417" t="str">
            <v>YES</v>
          </cell>
          <cell r="K417">
            <v>0</v>
          </cell>
          <cell r="L417">
            <v>0</v>
          </cell>
          <cell r="M417">
            <v>0</v>
          </cell>
          <cell r="N417">
            <v>0</v>
          </cell>
          <cell r="O417">
            <v>0</v>
          </cell>
          <cell r="P417">
            <v>0</v>
          </cell>
          <cell r="Q417">
            <v>0</v>
          </cell>
          <cell r="R417" t="e">
            <v>#NAME?</v>
          </cell>
          <cell r="S417" t="e">
            <v>#NAME?</v>
          </cell>
          <cell r="T417">
            <v>0</v>
          </cell>
          <cell r="U417">
            <v>0</v>
          </cell>
          <cell r="V417" t="e">
            <v>#NAME?</v>
          </cell>
          <cell r="W417" t="e">
            <v>#NAME?</v>
          </cell>
          <cell r="X417" t="e">
            <v>#NAME?</v>
          </cell>
          <cell r="Y417" t="e">
            <v>#NAME?</v>
          </cell>
          <cell r="Z417" t="e">
            <v>#NAME?</v>
          </cell>
          <cell r="AA417" t="e">
            <v>#NAME?</v>
          </cell>
          <cell r="AB417" t="e">
            <v>#NAME?</v>
          </cell>
          <cell r="AC417" t="e">
            <v>#NAME?</v>
          </cell>
          <cell r="AD417" t="e">
            <v>#NAME?</v>
          </cell>
          <cell r="AE417" t="e">
            <v>#NAME?</v>
          </cell>
          <cell r="AF417">
            <v>462.57</v>
          </cell>
          <cell r="AG417">
            <v>0</v>
          </cell>
          <cell r="AH417">
            <v>8.52</v>
          </cell>
          <cell r="AI417">
            <v>471.09</v>
          </cell>
          <cell r="AJ417" t="e">
            <v>#NAME?</v>
          </cell>
          <cell r="AK417" t="e">
            <v>#NAME?</v>
          </cell>
          <cell r="AL417" t="e">
            <v>#NAME?</v>
          </cell>
          <cell r="AM417" t="e">
            <v>#NAME?</v>
          </cell>
          <cell r="AN417" t="e">
            <v>#NAME?</v>
          </cell>
          <cell r="AO417" t="e">
            <v>#NAME?</v>
          </cell>
          <cell r="AP417" t="e">
            <v>#NAME?</v>
          </cell>
          <cell r="AQ417">
            <v>0</v>
          </cell>
          <cell r="AR417">
            <v>0</v>
          </cell>
          <cell r="AS417">
            <v>0</v>
          </cell>
          <cell r="AT417">
            <v>0</v>
          </cell>
        </row>
        <row r="418">
          <cell r="A418" t="str">
            <v>Lilo of 220kv DC Ara-Pusauli at Dumraon TL Line-1</v>
          </cell>
          <cell r="B418">
            <v>0</v>
          </cell>
          <cell r="C418" t="str">
            <v>17/0</v>
          </cell>
          <cell r="D418" t="str">
            <v>DB+0</v>
          </cell>
          <cell r="E418">
            <v>0</v>
          </cell>
          <cell r="F418">
            <v>0</v>
          </cell>
          <cell r="G418">
            <v>0</v>
          </cell>
          <cell r="H418">
            <v>28</v>
          </cell>
          <cell r="I418">
            <v>0</v>
          </cell>
          <cell r="J418">
            <v>0</v>
          </cell>
          <cell r="K418">
            <v>0</v>
          </cell>
          <cell r="L418">
            <v>0</v>
          </cell>
          <cell r="M418">
            <v>0</v>
          </cell>
          <cell r="N418">
            <v>0</v>
          </cell>
          <cell r="O418">
            <v>0</v>
          </cell>
          <cell r="P418">
            <v>0</v>
          </cell>
          <cell r="Q418">
            <v>0</v>
          </cell>
          <cell r="R418" t="e">
            <v>#NAME?</v>
          </cell>
          <cell r="S418" t="e">
            <v>#NAME?</v>
          </cell>
          <cell r="T418">
            <v>0</v>
          </cell>
          <cell r="U418">
            <v>0</v>
          </cell>
          <cell r="V418" t="e">
            <v>#NAME?</v>
          </cell>
          <cell r="W418" t="e">
            <v>#NAME?</v>
          </cell>
          <cell r="X418" t="e">
            <v>#NAME?</v>
          </cell>
          <cell r="Y418" t="e">
            <v>#NAME?</v>
          </cell>
          <cell r="Z418" t="e">
            <v>#NAME?</v>
          </cell>
          <cell r="AA418" t="e">
            <v>#NAME?</v>
          </cell>
          <cell r="AB418" t="e">
            <v>#NAME?</v>
          </cell>
          <cell r="AC418" t="e">
            <v>#NAME?</v>
          </cell>
          <cell r="AD418" t="e">
            <v>#NAME?</v>
          </cell>
          <cell r="AE418" t="e">
            <v>#NAME?</v>
          </cell>
          <cell r="AF418">
            <v>0</v>
          </cell>
          <cell r="AG418">
            <v>0</v>
          </cell>
          <cell r="AH418">
            <v>0</v>
          </cell>
          <cell r="AI418">
            <v>0</v>
          </cell>
          <cell r="AJ418" t="e">
            <v>#NAME?</v>
          </cell>
          <cell r="AK418" t="e">
            <v>#NAME?</v>
          </cell>
          <cell r="AL418" t="e">
            <v>#NAME?</v>
          </cell>
          <cell r="AM418" t="e">
            <v>#NAME?</v>
          </cell>
          <cell r="AN418" t="e">
            <v>#NAME?</v>
          </cell>
          <cell r="AO418" t="e">
            <v>#NAME?</v>
          </cell>
          <cell r="AP418" t="e">
            <v>#NAME?</v>
          </cell>
          <cell r="AQ418">
            <v>0</v>
          </cell>
          <cell r="AR418">
            <v>0</v>
          </cell>
          <cell r="AS418">
            <v>0</v>
          </cell>
          <cell r="AT418">
            <v>0</v>
          </cell>
        </row>
        <row r="419">
          <cell r="A419" t="str">
            <v>Lilo of 220kv DC Ara-Pusauli at Dumraon TL Line-1</v>
          </cell>
          <cell r="B419">
            <v>54</v>
          </cell>
          <cell r="C419" t="str">
            <v>18/0</v>
          </cell>
          <cell r="D419" t="str">
            <v>DD+0</v>
          </cell>
          <cell r="E419" t="str">
            <v>WET</v>
          </cell>
          <cell r="F419" t="str">
            <v>bhavesh Mehta</v>
          </cell>
          <cell r="G419">
            <v>43599</v>
          </cell>
          <cell r="H419">
            <v>43627</v>
          </cell>
          <cell r="I419">
            <v>0</v>
          </cell>
          <cell r="J419" t="str">
            <v>YES</v>
          </cell>
          <cell r="K419">
            <v>0</v>
          </cell>
          <cell r="L419">
            <v>0</v>
          </cell>
          <cell r="M419">
            <v>0</v>
          </cell>
          <cell r="N419">
            <v>0</v>
          </cell>
          <cell r="O419">
            <v>0</v>
          </cell>
          <cell r="P419">
            <v>0</v>
          </cell>
          <cell r="Q419">
            <v>0</v>
          </cell>
          <cell r="R419" t="e">
            <v>#NAME?</v>
          </cell>
          <cell r="S419" t="e">
            <v>#NAME?</v>
          </cell>
          <cell r="T419">
            <v>0</v>
          </cell>
          <cell r="U419">
            <v>0</v>
          </cell>
          <cell r="V419" t="e">
            <v>#NAME?</v>
          </cell>
          <cell r="W419" t="e">
            <v>#NAME?</v>
          </cell>
          <cell r="X419" t="e">
            <v>#NAME?</v>
          </cell>
          <cell r="Y419" t="e">
            <v>#NAME?</v>
          </cell>
          <cell r="Z419" t="e">
            <v>#NAME?</v>
          </cell>
          <cell r="AA419" t="e">
            <v>#NAME?</v>
          </cell>
          <cell r="AB419" t="e">
            <v>#NAME?</v>
          </cell>
          <cell r="AC419" t="e">
            <v>#NAME?</v>
          </cell>
          <cell r="AD419" t="e">
            <v>#NAME?</v>
          </cell>
          <cell r="AE419" t="e">
            <v>#NAME?</v>
          </cell>
          <cell r="AF419">
            <v>396.56</v>
          </cell>
          <cell r="AG419">
            <v>0</v>
          </cell>
          <cell r="AH419">
            <v>8.26</v>
          </cell>
          <cell r="AI419">
            <v>404.82</v>
          </cell>
          <cell r="AJ419" t="e">
            <v>#NAME?</v>
          </cell>
          <cell r="AK419" t="e">
            <v>#NAME?</v>
          </cell>
          <cell r="AL419" t="e">
            <v>#NAME?</v>
          </cell>
          <cell r="AM419" t="e">
            <v>#NAME?</v>
          </cell>
          <cell r="AN419" t="e">
            <v>#NAME?</v>
          </cell>
          <cell r="AO419" t="e">
            <v>#NAME?</v>
          </cell>
          <cell r="AP419" t="e">
            <v>#NAME?</v>
          </cell>
          <cell r="AQ419">
            <v>0</v>
          </cell>
          <cell r="AR419">
            <v>0</v>
          </cell>
          <cell r="AS419">
            <v>0</v>
          </cell>
          <cell r="AT419">
            <v>0</v>
          </cell>
        </row>
        <row r="420">
          <cell r="A420" t="str">
            <v>Lilo of 220kv DC Ara-Pusauli at Dumraon TL Line-1</v>
          </cell>
          <cell r="B420">
            <v>53</v>
          </cell>
          <cell r="C420" t="str">
            <v>19/0</v>
          </cell>
          <cell r="D420" t="str">
            <v>DD+0</v>
          </cell>
          <cell r="E420" t="str">
            <v>WET</v>
          </cell>
          <cell r="F420" t="str">
            <v>bhavesh Mehta</v>
          </cell>
          <cell r="G420">
            <v>43597</v>
          </cell>
          <cell r="H420">
            <v>43625</v>
          </cell>
          <cell r="I420">
            <v>0</v>
          </cell>
          <cell r="J420" t="str">
            <v>YES</v>
          </cell>
          <cell r="K420">
            <v>0</v>
          </cell>
          <cell r="L420">
            <v>0</v>
          </cell>
          <cell r="M420">
            <v>0</v>
          </cell>
          <cell r="N420">
            <v>0</v>
          </cell>
          <cell r="O420">
            <v>0</v>
          </cell>
          <cell r="P420">
            <v>0</v>
          </cell>
          <cell r="Q420">
            <v>0</v>
          </cell>
          <cell r="R420" t="e">
            <v>#NAME?</v>
          </cell>
          <cell r="S420" t="e">
            <v>#NAME?</v>
          </cell>
          <cell r="T420">
            <v>0</v>
          </cell>
          <cell r="U420">
            <v>0</v>
          </cell>
          <cell r="V420" t="e">
            <v>#NAME?</v>
          </cell>
          <cell r="W420" t="e">
            <v>#NAME?</v>
          </cell>
          <cell r="X420" t="e">
            <v>#NAME?</v>
          </cell>
          <cell r="Y420" t="e">
            <v>#NAME?</v>
          </cell>
          <cell r="Z420" t="e">
            <v>#NAME?</v>
          </cell>
          <cell r="AA420" t="e">
            <v>#NAME?</v>
          </cell>
          <cell r="AB420" t="e">
            <v>#NAME?</v>
          </cell>
          <cell r="AC420" t="e">
            <v>#NAME?</v>
          </cell>
          <cell r="AD420" t="e">
            <v>#NAME?</v>
          </cell>
          <cell r="AE420" t="e">
            <v>#NAME?</v>
          </cell>
          <cell r="AF420">
            <v>396.56</v>
          </cell>
          <cell r="AG420">
            <v>0</v>
          </cell>
          <cell r="AH420">
            <v>8.26</v>
          </cell>
          <cell r="AI420">
            <v>404.82</v>
          </cell>
          <cell r="AJ420" t="e">
            <v>#NAME?</v>
          </cell>
          <cell r="AK420" t="e">
            <v>#NAME?</v>
          </cell>
          <cell r="AL420" t="e">
            <v>#NAME?</v>
          </cell>
          <cell r="AM420" t="e">
            <v>#NAME?</v>
          </cell>
          <cell r="AN420" t="e">
            <v>#NAME?</v>
          </cell>
          <cell r="AO420" t="e">
            <v>#NAME?</v>
          </cell>
          <cell r="AP420" t="e">
            <v>#NAME?</v>
          </cell>
          <cell r="AQ420">
            <v>0</v>
          </cell>
          <cell r="AR420">
            <v>0</v>
          </cell>
          <cell r="AS420">
            <v>0</v>
          </cell>
          <cell r="AT420">
            <v>0</v>
          </cell>
        </row>
        <row r="421">
          <cell r="A421" t="str">
            <v>132KV DC Gaya-Jehanabad TL Line</v>
          </cell>
          <cell r="B421">
            <v>50</v>
          </cell>
          <cell r="C421" t="str">
            <v>18/8</v>
          </cell>
          <cell r="D421" t="str">
            <v>DA+0</v>
          </cell>
          <cell r="E421" t="str">
            <v>WET</v>
          </cell>
          <cell r="F421" t="str">
            <v>Sumaiyya Enterprizes</v>
          </cell>
          <cell r="G421">
            <v>43453</v>
          </cell>
          <cell r="H421">
            <v>43481</v>
          </cell>
          <cell r="I421" t="str">
            <v>YES</v>
          </cell>
          <cell r="J421" t="str">
            <v>YES</v>
          </cell>
          <cell r="K421" t="str">
            <v>YES</v>
          </cell>
          <cell r="L421">
            <v>1</v>
          </cell>
          <cell r="M421">
            <v>48</v>
          </cell>
          <cell r="N421">
            <v>0</v>
          </cell>
          <cell r="O421">
            <v>0</v>
          </cell>
          <cell r="P421">
            <v>0</v>
          </cell>
          <cell r="Q421">
            <v>0</v>
          </cell>
          <cell r="R421" t="e">
            <v>#NAME?</v>
          </cell>
          <cell r="S421" t="e">
            <v>#NAME?</v>
          </cell>
          <cell r="T421">
            <v>0</v>
          </cell>
          <cell r="U421">
            <v>0</v>
          </cell>
          <cell r="V421" t="e">
            <v>#NAME?</v>
          </cell>
          <cell r="W421" t="e">
            <v>#NAME?</v>
          </cell>
          <cell r="X421" t="e">
            <v>#NAME?</v>
          </cell>
          <cell r="Y421" t="e">
            <v>#NAME?</v>
          </cell>
          <cell r="Z421" t="e">
            <v>#NAME?</v>
          </cell>
          <cell r="AA421" t="e">
            <v>#NAME?</v>
          </cell>
          <cell r="AB421" t="e">
            <v>#NAME?</v>
          </cell>
          <cell r="AC421" t="e">
            <v>#NAME?</v>
          </cell>
          <cell r="AD421" t="e">
            <v>#NAME?</v>
          </cell>
          <cell r="AE421" t="e">
            <v>#NAME?</v>
          </cell>
          <cell r="AF421">
            <v>171.56</v>
          </cell>
          <cell r="AG421">
            <v>36.64</v>
          </cell>
          <cell r="AH421">
            <v>7.56</v>
          </cell>
          <cell r="AI421">
            <v>215.76</v>
          </cell>
          <cell r="AJ421" t="e">
            <v>#NAME?</v>
          </cell>
          <cell r="AK421" t="e">
            <v>#NAME?</v>
          </cell>
          <cell r="AL421" t="e">
            <v>#NAME?</v>
          </cell>
          <cell r="AM421" t="e">
            <v>#NAME?</v>
          </cell>
          <cell r="AN421" t="e">
            <v>#NAME?</v>
          </cell>
          <cell r="AO421" t="e">
            <v>#NAME?</v>
          </cell>
          <cell r="AP421" t="e">
            <v>#NAME?</v>
          </cell>
          <cell r="AQ421">
            <v>0</v>
          </cell>
          <cell r="AR421">
            <v>0</v>
          </cell>
          <cell r="AS421">
            <v>0</v>
          </cell>
          <cell r="AT421">
            <v>0</v>
          </cell>
        </row>
        <row r="422">
          <cell r="A422" t="str">
            <v>Lilo of 220kv DC Ara-Pusauli at Dumraon TL Line-1</v>
          </cell>
          <cell r="B422">
            <v>0</v>
          </cell>
          <cell r="C422" t="str">
            <v>4/0</v>
          </cell>
          <cell r="D422" t="str">
            <v>DD+6</v>
          </cell>
          <cell r="E422">
            <v>0</v>
          </cell>
          <cell r="F422">
            <v>0</v>
          </cell>
          <cell r="G422">
            <v>0</v>
          </cell>
          <cell r="H422">
            <v>28</v>
          </cell>
          <cell r="I422">
            <v>0</v>
          </cell>
          <cell r="J422">
            <v>0</v>
          </cell>
          <cell r="K422">
            <v>0</v>
          </cell>
          <cell r="L422">
            <v>0</v>
          </cell>
          <cell r="M422">
            <v>0</v>
          </cell>
          <cell r="N422">
            <v>0</v>
          </cell>
          <cell r="O422">
            <v>0</v>
          </cell>
          <cell r="P422">
            <v>0</v>
          </cell>
          <cell r="Q422">
            <v>0</v>
          </cell>
          <cell r="R422" t="e">
            <v>#NAME?</v>
          </cell>
          <cell r="S422" t="e">
            <v>#NAME?</v>
          </cell>
          <cell r="T422">
            <v>0</v>
          </cell>
          <cell r="U422">
            <v>0</v>
          </cell>
          <cell r="V422" t="e">
            <v>#NAME?</v>
          </cell>
          <cell r="W422" t="e">
            <v>#NAME?</v>
          </cell>
          <cell r="X422" t="e">
            <v>#NAME?</v>
          </cell>
          <cell r="Y422" t="e">
            <v>#NAME?</v>
          </cell>
          <cell r="Z422" t="e">
            <v>#NAME?</v>
          </cell>
          <cell r="AA422" t="e">
            <v>#NAME?</v>
          </cell>
          <cell r="AB422" t="e">
            <v>#NAME?</v>
          </cell>
          <cell r="AC422" t="e">
            <v>#NAME?</v>
          </cell>
          <cell r="AD422" t="e">
            <v>#NAME?</v>
          </cell>
          <cell r="AE422" t="e">
            <v>#NAME?</v>
          </cell>
          <cell r="AF422">
            <v>0</v>
          </cell>
          <cell r="AG422">
            <v>0</v>
          </cell>
          <cell r="AH422">
            <v>0</v>
          </cell>
          <cell r="AI422">
            <v>0</v>
          </cell>
          <cell r="AJ422" t="e">
            <v>#NAME?</v>
          </cell>
          <cell r="AK422" t="e">
            <v>#NAME?</v>
          </cell>
          <cell r="AL422" t="e">
            <v>#NAME?</v>
          </cell>
          <cell r="AM422" t="e">
            <v>#NAME?</v>
          </cell>
          <cell r="AN422" t="e">
            <v>#NAME?</v>
          </cell>
          <cell r="AO422" t="e">
            <v>#NAME?</v>
          </cell>
          <cell r="AP422" t="e">
            <v>#NAME?</v>
          </cell>
          <cell r="AQ422">
            <v>0</v>
          </cell>
          <cell r="AR422">
            <v>0</v>
          </cell>
          <cell r="AS422">
            <v>0</v>
          </cell>
          <cell r="AT422">
            <v>0</v>
          </cell>
        </row>
        <row r="423">
          <cell r="A423" t="str">
            <v>Lilo of 220kv DC Ara-Pusauli at Dumraon TL Line-1</v>
          </cell>
          <cell r="B423">
            <v>0</v>
          </cell>
          <cell r="C423" t="str">
            <v>5/0</v>
          </cell>
          <cell r="D423" t="str">
            <v>DD+6</v>
          </cell>
          <cell r="E423">
            <v>0</v>
          </cell>
          <cell r="F423">
            <v>0</v>
          </cell>
          <cell r="G423">
            <v>0</v>
          </cell>
          <cell r="H423">
            <v>28</v>
          </cell>
          <cell r="I423">
            <v>0</v>
          </cell>
          <cell r="J423">
            <v>0</v>
          </cell>
          <cell r="K423">
            <v>0</v>
          </cell>
          <cell r="L423">
            <v>0</v>
          </cell>
          <cell r="M423">
            <v>0</v>
          </cell>
          <cell r="N423">
            <v>0</v>
          </cell>
          <cell r="O423">
            <v>0</v>
          </cell>
          <cell r="P423">
            <v>0</v>
          </cell>
          <cell r="Q423">
            <v>0</v>
          </cell>
          <cell r="R423" t="e">
            <v>#NAME?</v>
          </cell>
          <cell r="S423" t="e">
            <v>#NAME?</v>
          </cell>
          <cell r="T423">
            <v>0</v>
          </cell>
          <cell r="U423">
            <v>0</v>
          </cell>
          <cell r="V423" t="e">
            <v>#NAME?</v>
          </cell>
          <cell r="W423" t="e">
            <v>#NAME?</v>
          </cell>
          <cell r="X423" t="e">
            <v>#NAME?</v>
          </cell>
          <cell r="Y423" t="e">
            <v>#NAME?</v>
          </cell>
          <cell r="Z423" t="e">
            <v>#NAME?</v>
          </cell>
          <cell r="AA423" t="e">
            <v>#NAME?</v>
          </cell>
          <cell r="AB423" t="e">
            <v>#NAME?</v>
          </cell>
          <cell r="AC423" t="e">
            <v>#NAME?</v>
          </cell>
          <cell r="AD423" t="e">
            <v>#NAME?</v>
          </cell>
          <cell r="AE423" t="e">
            <v>#NAME?</v>
          </cell>
          <cell r="AF423">
            <v>0</v>
          </cell>
          <cell r="AG423">
            <v>0</v>
          </cell>
          <cell r="AH423">
            <v>0</v>
          </cell>
          <cell r="AI423">
            <v>0</v>
          </cell>
          <cell r="AJ423" t="e">
            <v>#NAME?</v>
          </cell>
          <cell r="AK423" t="e">
            <v>#NAME?</v>
          </cell>
          <cell r="AL423" t="e">
            <v>#NAME?</v>
          </cell>
          <cell r="AM423" t="e">
            <v>#NAME?</v>
          </cell>
          <cell r="AN423" t="e">
            <v>#NAME?</v>
          </cell>
          <cell r="AO423" t="e">
            <v>#NAME?</v>
          </cell>
          <cell r="AP423" t="e">
            <v>#NAME?</v>
          </cell>
          <cell r="AQ423">
            <v>0</v>
          </cell>
          <cell r="AR423">
            <v>0</v>
          </cell>
          <cell r="AS423">
            <v>0</v>
          </cell>
          <cell r="AT423">
            <v>0</v>
          </cell>
        </row>
        <row r="424">
          <cell r="A424" t="str">
            <v>132KV DC Dumraon-Buxar TL Line</v>
          </cell>
          <cell r="B424">
            <v>29</v>
          </cell>
          <cell r="C424" t="str">
            <v>11/6</v>
          </cell>
          <cell r="D424" t="str">
            <v>DQ+0</v>
          </cell>
          <cell r="E424" t="str">
            <v>WET</v>
          </cell>
          <cell r="F424" t="str">
            <v>Rajesh Electric Works</v>
          </cell>
          <cell r="G424">
            <v>43454</v>
          </cell>
          <cell r="H424">
            <v>43482</v>
          </cell>
          <cell r="I424" t="str">
            <v>yes</v>
          </cell>
          <cell r="J424" t="str">
            <v>YES</v>
          </cell>
          <cell r="K424" t="str">
            <v>YES</v>
          </cell>
          <cell r="L424">
            <v>3</v>
          </cell>
          <cell r="M424">
            <v>29</v>
          </cell>
          <cell r="N424">
            <v>0</v>
          </cell>
          <cell r="O424">
            <v>0</v>
          </cell>
          <cell r="P424">
            <v>0</v>
          </cell>
          <cell r="Q424">
            <v>0</v>
          </cell>
          <cell r="R424" t="e">
            <v>#NAME?</v>
          </cell>
          <cell r="S424" t="e">
            <v>#NAME?</v>
          </cell>
          <cell r="T424">
            <v>0</v>
          </cell>
          <cell r="U424">
            <v>0</v>
          </cell>
          <cell r="V424" t="e">
            <v>#NAME?</v>
          </cell>
          <cell r="W424" t="e">
            <v>#NAME?</v>
          </cell>
          <cell r="X424" t="e">
            <v>#NAME?</v>
          </cell>
          <cell r="Y424" t="e">
            <v>#NAME?</v>
          </cell>
          <cell r="Z424" t="e">
            <v>#NAME?</v>
          </cell>
          <cell r="AA424" t="e">
            <v>#NAME?</v>
          </cell>
          <cell r="AB424" t="e">
            <v>#NAME?</v>
          </cell>
          <cell r="AC424" t="e">
            <v>#NAME?</v>
          </cell>
          <cell r="AD424" t="e">
            <v>#NAME?</v>
          </cell>
          <cell r="AE424" t="e">
            <v>#NAME?</v>
          </cell>
          <cell r="AF424">
            <v>221.28</v>
          </cell>
          <cell r="AG424">
            <v>29.52</v>
          </cell>
          <cell r="AH424">
            <v>8</v>
          </cell>
          <cell r="AI424">
            <v>258.8</v>
          </cell>
          <cell r="AJ424" t="e">
            <v>#NAME?</v>
          </cell>
          <cell r="AK424" t="e">
            <v>#NAME?</v>
          </cell>
          <cell r="AL424" t="e">
            <v>#NAME?</v>
          </cell>
          <cell r="AM424" t="e">
            <v>#NAME?</v>
          </cell>
          <cell r="AN424" t="e">
            <v>#NAME?</v>
          </cell>
          <cell r="AO424" t="e">
            <v>#NAME?</v>
          </cell>
          <cell r="AP424" t="e">
            <v>#NAME?</v>
          </cell>
          <cell r="AQ424">
            <v>0</v>
          </cell>
          <cell r="AR424">
            <v>0</v>
          </cell>
          <cell r="AS424">
            <v>0</v>
          </cell>
          <cell r="AT424">
            <v>0</v>
          </cell>
        </row>
        <row r="425">
          <cell r="A425" t="str">
            <v>Lilo of 220kv DC Ara-Pusauli at Dumraon TL Line-1</v>
          </cell>
          <cell r="B425">
            <v>41</v>
          </cell>
          <cell r="C425" t="str">
            <v>7/0</v>
          </cell>
          <cell r="D425" t="str">
            <v>DC+3</v>
          </cell>
          <cell r="E425" t="str">
            <v>WET</v>
          </cell>
          <cell r="F425" t="str">
            <v>Upendra Singh</v>
          </cell>
          <cell r="G425">
            <v>43575</v>
          </cell>
          <cell r="H425">
            <v>43603</v>
          </cell>
          <cell r="I425">
            <v>0</v>
          </cell>
          <cell r="J425">
            <v>43576</v>
          </cell>
          <cell r="K425">
            <v>0</v>
          </cell>
          <cell r="L425">
            <v>0</v>
          </cell>
          <cell r="M425">
            <v>0</v>
          </cell>
          <cell r="N425">
            <v>0</v>
          </cell>
          <cell r="O425">
            <v>0</v>
          </cell>
          <cell r="P425">
            <v>0</v>
          </cell>
          <cell r="Q425">
            <v>0</v>
          </cell>
          <cell r="R425" t="e">
            <v>#NAME?</v>
          </cell>
          <cell r="S425" t="e">
            <v>#NAME?</v>
          </cell>
          <cell r="T425">
            <v>0</v>
          </cell>
          <cell r="U425">
            <v>0</v>
          </cell>
          <cell r="V425" t="e">
            <v>#NAME?</v>
          </cell>
          <cell r="W425" t="e">
            <v>#NAME?</v>
          </cell>
          <cell r="X425" t="e">
            <v>#NAME?</v>
          </cell>
          <cell r="Y425" t="e">
            <v>#NAME?</v>
          </cell>
          <cell r="Z425" t="e">
            <v>#NAME?</v>
          </cell>
          <cell r="AA425" t="e">
            <v>#NAME?</v>
          </cell>
          <cell r="AB425" t="e">
            <v>#NAME?</v>
          </cell>
          <cell r="AC425" t="e">
            <v>#NAME?</v>
          </cell>
          <cell r="AD425" t="e">
            <v>#NAME?</v>
          </cell>
          <cell r="AE425" t="e">
            <v>#NAME?</v>
          </cell>
          <cell r="AF425">
            <v>259.52</v>
          </cell>
          <cell r="AG425">
            <v>54.08</v>
          </cell>
          <cell r="AH425">
            <v>8.26</v>
          </cell>
          <cell r="AI425">
            <v>321.85999999999996</v>
          </cell>
          <cell r="AJ425" t="e">
            <v>#NAME?</v>
          </cell>
          <cell r="AK425" t="e">
            <v>#NAME?</v>
          </cell>
          <cell r="AL425" t="e">
            <v>#NAME?</v>
          </cell>
          <cell r="AM425" t="e">
            <v>#NAME?</v>
          </cell>
          <cell r="AN425" t="e">
            <v>#NAME?</v>
          </cell>
          <cell r="AO425" t="e">
            <v>#NAME?</v>
          </cell>
          <cell r="AP425" t="e">
            <v>#NAME?</v>
          </cell>
          <cell r="AQ425">
            <v>0</v>
          </cell>
          <cell r="AR425">
            <v>0</v>
          </cell>
          <cell r="AS425">
            <v>0</v>
          </cell>
          <cell r="AT425">
            <v>0</v>
          </cell>
        </row>
        <row r="426">
          <cell r="A426" t="str">
            <v>Lilo of 220kv DC Ara-Pusauli at Dumraon TL Line-1</v>
          </cell>
          <cell r="B426">
            <v>0</v>
          </cell>
          <cell r="C426" t="str">
            <v>GANTRY</v>
          </cell>
          <cell r="D426" t="str">
            <v>GANTRY</v>
          </cell>
          <cell r="E426">
            <v>0</v>
          </cell>
          <cell r="F426">
            <v>0</v>
          </cell>
          <cell r="G426">
            <v>0</v>
          </cell>
          <cell r="H426">
            <v>28</v>
          </cell>
          <cell r="I426">
            <v>0</v>
          </cell>
          <cell r="J426">
            <v>0</v>
          </cell>
          <cell r="K426">
            <v>0</v>
          </cell>
          <cell r="L426">
            <v>0</v>
          </cell>
          <cell r="M426">
            <v>0</v>
          </cell>
          <cell r="N426">
            <v>0</v>
          </cell>
          <cell r="O426">
            <v>0</v>
          </cell>
          <cell r="P426">
            <v>0</v>
          </cell>
          <cell r="Q426">
            <v>0</v>
          </cell>
          <cell r="R426" t="e">
            <v>#NAME?</v>
          </cell>
          <cell r="S426" t="e">
            <v>#NAME?</v>
          </cell>
          <cell r="T426">
            <v>0</v>
          </cell>
          <cell r="U426">
            <v>0</v>
          </cell>
          <cell r="V426" t="e">
            <v>#NAME?</v>
          </cell>
          <cell r="W426" t="e">
            <v>#NAME?</v>
          </cell>
          <cell r="X426" t="e">
            <v>#NAME?</v>
          </cell>
          <cell r="Y426" t="e">
            <v>#NAME?</v>
          </cell>
          <cell r="Z426" t="e">
            <v>#NAME?</v>
          </cell>
          <cell r="AA426" t="e">
            <v>#NAME?</v>
          </cell>
          <cell r="AB426" t="e">
            <v>#NAME?</v>
          </cell>
          <cell r="AC426" t="e">
            <v>#NAME?</v>
          </cell>
          <cell r="AD426" t="e">
            <v>#NAME?</v>
          </cell>
          <cell r="AE426" t="e">
            <v>#NAME?</v>
          </cell>
          <cell r="AF426">
            <v>527.76</v>
          </cell>
          <cell r="AG426">
            <v>165.26999999999998</v>
          </cell>
          <cell r="AH426">
            <v>21.450000000000003</v>
          </cell>
          <cell r="AI426">
            <v>714.48</v>
          </cell>
          <cell r="AJ426" t="e">
            <v>#NAME?</v>
          </cell>
          <cell r="AK426" t="e">
            <v>#NAME?</v>
          </cell>
          <cell r="AL426" t="e">
            <v>#NAME?</v>
          </cell>
          <cell r="AM426" t="e">
            <v>#NAME?</v>
          </cell>
          <cell r="AN426" t="e">
            <v>#NAME?</v>
          </cell>
          <cell r="AO426" t="e">
            <v>#NAME?</v>
          </cell>
          <cell r="AP426" t="e">
            <v>#NAME?</v>
          </cell>
          <cell r="AQ426">
            <v>0</v>
          </cell>
          <cell r="AR426">
            <v>0</v>
          </cell>
          <cell r="AS426">
            <v>0</v>
          </cell>
          <cell r="AT426">
            <v>0</v>
          </cell>
        </row>
        <row r="427">
          <cell r="A427" t="str">
            <v>Lilo of 220kv DC Ara-Pusauli at Dumraon TL Line-1</v>
          </cell>
          <cell r="B427">
            <v>0</v>
          </cell>
          <cell r="C427" t="str">
            <v>GANTRY</v>
          </cell>
          <cell r="D427" t="str">
            <v>GANTRY</v>
          </cell>
          <cell r="E427">
            <v>0</v>
          </cell>
          <cell r="F427">
            <v>0</v>
          </cell>
          <cell r="G427">
            <v>0</v>
          </cell>
          <cell r="H427">
            <v>28</v>
          </cell>
          <cell r="I427">
            <v>0</v>
          </cell>
          <cell r="J427">
            <v>0</v>
          </cell>
          <cell r="K427">
            <v>0</v>
          </cell>
          <cell r="L427">
            <v>0</v>
          </cell>
          <cell r="M427">
            <v>0</v>
          </cell>
          <cell r="N427">
            <v>0</v>
          </cell>
          <cell r="O427">
            <v>0</v>
          </cell>
          <cell r="P427">
            <v>0</v>
          </cell>
          <cell r="Q427">
            <v>0</v>
          </cell>
          <cell r="R427" t="e">
            <v>#NAME?</v>
          </cell>
          <cell r="S427" t="e">
            <v>#NAME?</v>
          </cell>
          <cell r="T427">
            <v>0</v>
          </cell>
          <cell r="U427">
            <v>0</v>
          </cell>
          <cell r="V427" t="e">
            <v>#NAME?</v>
          </cell>
          <cell r="W427" t="e">
            <v>#NAME?</v>
          </cell>
          <cell r="X427" t="e">
            <v>#NAME?</v>
          </cell>
          <cell r="Y427" t="e">
            <v>#NAME?</v>
          </cell>
          <cell r="Z427" t="e">
            <v>#NAME?</v>
          </cell>
          <cell r="AA427" t="e">
            <v>#NAME?</v>
          </cell>
          <cell r="AB427" t="e">
            <v>#NAME?</v>
          </cell>
          <cell r="AC427" t="e">
            <v>#NAME?</v>
          </cell>
          <cell r="AD427" t="e">
            <v>#NAME?</v>
          </cell>
          <cell r="AE427" t="e">
            <v>#NAME?</v>
          </cell>
          <cell r="AF427">
            <v>527.76</v>
          </cell>
          <cell r="AG427">
            <v>165.26999999999998</v>
          </cell>
          <cell r="AH427">
            <v>21.450000000000003</v>
          </cell>
          <cell r="AI427">
            <v>714.48</v>
          </cell>
          <cell r="AJ427" t="e">
            <v>#NAME?</v>
          </cell>
          <cell r="AK427" t="e">
            <v>#NAME?</v>
          </cell>
          <cell r="AL427" t="e">
            <v>#NAME?</v>
          </cell>
          <cell r="AM427" t="e">
            <v>#NAME?</v>
          </cell>
          <cell r="AN427" t="e">
            <v>#NAME?</v>
          </cell>
          <cell r="AO427" t="e">
            <v>#NAME?</v>
          </cell>
          <cell r="AP427" t="e">
            <v>#NAME?</v>
          </cell>
          <cell r="AQ427">
            <v>0</v>
          </cell>
          <cell r="AR427">
            <v>0</v>
          </cell>
          <cell r="AS427">
            <v>0</v>
          </cell>
          <cell r="AT427">
            <v>0</v>
          </cell>
        </row>
        <row r="428">
          <cell r="A428" t="str">
            <v>Lilo of 220kv DC Ara-Pusauli at Dumraon TL Line-1</v>
          </cell>
          <cell r="B428">
            <v>0</v>
          </cell>
          <cell r="C428" t="str">
            <v>MC-1  (DE)</v>
          </cell>
          <cell r="D428" t="str">
            <v>MD+0</v>
          </cell>
          <cell r="E428">
            <v>0</v>
          </cell>
          <cell r="F428">
            <v>0</v>
          </cell>
          <cell r="G428">
            <v>0</v>
          </cell>
          <cell r="H428">
            <v>28</v>
          </cell>
          <cell r="I428">
            <v>0</v>
          </cell>
          <cell r="J428">
            <v>0</v>
          </cell>
          <cell r="K428">
            <v>0</v>
          </cell>
          <cell r="L428">
            <v>0</v>
          </cell>
          <cell r="M428">
            <v>0</v>
          </cell>
          <cell r="N428">
            <v>0</v>
          </cell>
          <cell r="O428">
            <v>0</v>
          </cell>
          <cell r="P428">
            <v>0</v>
          </cell>
          <cell r="Q428">
            <v>0</v>
          </cell>
          <cell r="R428" t="e">
            <v>#NAME?</v>
          </cell>
          <cell r="S428" t="e">
            <v>#NAME?</v>
          </cell>
          <cell r="T428">
            <v>0</v>
          </cell>
          <cell r="U428">
            <v>0</v>
          </cell>
          <cell r="V428" t="e">
            <v>#NAME?</v>
          </cell>
          <cell r="W428" t="e">
            <v>#NAME?</v>
          </cell>
          <cell r="X428" t="e">
            <v>#NAME?</v>
          </cell>
          <cell r="Y428" t="e">
            <v>#NAME?</v>
          </cell>
          <cell r="Z428" t="e">
            <v>#NAME?</v>
          </cell>
          <cell r="AA428" t="e">
            <v>#NAME?</v>
          </cell>
          <cell r="AB428" t="e">
            <v>#NAME?</v>
          </cell>
          <cell r="AC428" t="e">
            <v>#NAME?</v>
          </cell>
          <cell r="AD428" t="e">
            <v>#NAME?</v>
          </cell>
          <cell r="AE428" t="e">
            <v>#NAME?</v>
          </cell>
          <cell r="AF428">
            <v>0</v>
          </cell>
          <cell r="AG428">
            <v>0</v>
          </cell>
          <cell r="AH428">
            <v>0</v>
          </cell>
          <cell r="AI428">
            <v>0</v>
          </cell>
          <cell r="AJ428" t="e">
            <v>#NAME?</v>
          </cell>
          <cell r="AK428" t="e">
            <v>#NAME?</v>
          </cell>
          <cell r="AL428" t="e">
            <v>#NAME?</v>
          </cell>
          <cell r="AM428" t="e">
            <v>#NAME?</v>
          </cell>
          <cell r="AN428" t="e">
            <v>#NAME?</v>
          </cell>
          <cell r="AO428" t="e">
            <v>#NAME?</v>
          </cell>
          <cell r="AP428" t="e">
            <v>#NAME?</v>
          </cell>
          <cell r="AQ428">
            <v>0</v>
          </cell>
          <cell r="AR428">
            <v>0</v>
          </cell>
          <cell r="AS428">
            <v>0</v>
          </cell>
          <cell r="AT428">
            <v>0</v>
          </cell>
        </row>
        <row r="429">
          <cell r="A429" t="str">
            <v>Lilo of 220kv DC Ara-Pusauli at Dumraon TL Line-1</v>
          </cell>
          <cell r="B429">
            <v>0</v>
          </cell>
          <cell r="C429" t="str">
            <v>MC-2</v>
          </cell>
          <cell r="D429" t="str">
            <v>MD+0</v>
          </cell>
          <cell r="E429">
            <v>0</v>
          </cell>
          <cell r="F429">
            <v>0</v>
          </cell>
          <cell r="G429">
            <v>0</v>
          </cell>
          <cell r="H429">
            <v>28</v>
          </cell>
          <cell r="I429">
            <v>0</v>
          </cell>
          <cell r="J429">
            <v>0</v>
          </cell>
          <cell r="K429">
            <v>0</v>
          </cell>
          <cell r="L429">
            <v>0</v>
          </cell>
          <cell r="M429">
            <v>0</v>
          </cell>
          <cell r="N429">
            <v>0</v>
          </cell>
          <cell r="O429">
            <v>0</v>
          </cell>
          <cell r="P429">
            <v>0</v>
          </cell>
          <cell r="Q429">
            <v>0</v>
          </cell>
          <cell r="R429" t="e">
            <v>#NAME?</v>
          </cell>
          <cell r="S429" t="e">
            <v>#NAME?</v>
          </cell>
          <cell r="T429">
            <v>0</v>
          </cell>
          <cell r="U429">
            <v>0</v>
          </cell>
          <cell r="V429" t="e">
            <v>#NAME?</v>
          </cell>
          <cell r="W429" t="e">
            <v>#NAME?</v>
          </cell>
          <cell r="X429" t="e">
            <v>#NAME?</v>
          </cell>
          <cell r="Y429" t="e">
            <v>#NAME?</v>
          </cell>
          <cell r="Z429" t="e">
            <v>#NAME?</v>
          </cell>
          <cell r="AA429" t="e">
            <v>#NAME?</v>
          </cell>
          <cell r="AB429" t="e">
            <v>#NAME?</v>
          </cell>
          <cell r="AC429" t="e">
            <v>#NAME?</v>
          </cell>
          <cell r="AD429" t="e">
            <v>#NAME?</v>
          </cell>
          <cell r="AE429" t="e">
            <v>#NAME?</v>
          </cell>
          <cell r="AF429">
            <v>0</v>
          </cell>
          <cell r="AG429">
            <v>0</v>
          </cell>
          <cell r="AH429">
            <v>0</v>
          </cell>
          <cell r="AI429">
            <v>0</v>
          </cell>
          <cell r="AJ429" t="e">
            <v>#NAME?</v>
          </cell>
          <cell r="AK429" t="e">
            <v>#NAME?</v>
          </cell>
          <cell r="AL429" t="e">
            <v>#NAME?</v>
          </cell>
          <cell r="AM429" t="e">
            <v>#NAME?</v>
          </cell>
          <cell r="AN429" t="e">
            <v>#NAME?</v>
          </cell>
          <cell r="AO429" t="e">
            <v>#NAME?</v>
          </cell>
          <cell r="AP429" t="e">
            <v>#NAME?</v>
          </cell>
          <cell r="AQ429">
            <v>0</v>
          </cell>
          <cell r="AR429">
            <v>0</v>
          </cell>
          <cell r="AS429">
            <v>0</v>
          </cell>
          <cell r="AT429">
            <v>0</v>
          </cell>
        </row>
        <row r="430">
          <cell r="A430" t="str">
            <v>132KV DC Gaya-Jehanabad TL Line</v>
          </cell>
          <cell r="B430">
            <v>47</v>
          </cell>
          <cell r="C430" t="str">
            <v>19/8</v>
          </cell>
          <cell r="D430" t="str">
            <v>DA+6</v>
          </cell>
          <cell r="E430" t="str">
            <v>WET</v>
          </cell>
          <cell r="F430" t="str">
            <v>M S Builder</v>
          </cell>
          <cell r="G430">
            <v>43452</v>
          </cell>
          <cell r="H430">
            <v>43480</v>
          </cell>
          <cell r="I430" t="str">
            <v>yes</v>
          </cell>
          <cell r="J430" t="str">
            <v>YES</v>
          </cell>
          <cell r="K430" t="str">
            <v>YES</v>
          </cell>
          <cell r="L430">
            <v>3</v>
          </cell>
          <cell r="M430">
            <v>45</v>
          </cell>
          <cell r="N430">
            <v>0</v>
          </cell>
          <cell r="O430">
            <v>0</v>
          </cell>
          <cell r="P430">
            <v>0</v>
          </cell>
          <cell r="Q430">
            <v>0</v>
          </cell>
          <cell r="R430" t="e">
            <v>#NAME?</v>
          </cell>
          <cell r="S430" t="e">
            <v>#NAME?</v>
          </cell>
          <cell r="T430">
            <v>0</v>
          </cell>
          <cell r="U430">
            <v>0</v>
          </cell>
          <cell r="V430" t="e">
            <v>#NAME?</v>
          </cell>
          <cell r="W430" t="e">
            <v>#NAME?</v>
          </cell>
          <cell r="X430" t="e">
            <v>#NAME?</v>
          </cell>
          <cell r="Y430" t="e">
            <v>#NAME?</v>
          </cell>
          <cell r="Z430" t="e">
            <v>#NAME?</v>
          </cell>
          <cell r="AA430" t="e">
            <v>#NAME?</v>
          </cell>
          <cell r="AB430" t="e">
            <v>#NAME?</v>
          </cell>
          <cell r="AC430" t="e">
            <v>#NAME?</v>
          </cell>
          <cell r="AD430" t="e">
            <v>#NAME?</v>
          </cell>
          <cell r="AE430" t="e">
            <v>#NAME?</v>
          </cell>
          <cell r="AF430">
            <v>171.56</v>
          </cell>
          <cell r="AG430">
            <v>36.64</v>
          </cell>
          <cell r="AH430">
            <v>7.56</v>
          </cell>
          <cell r="AI430">
            <v>215.76</v>
          </cell>
          <cell r="AJ430" t="e">
            <v>#NAME?</v>
          </cell>
          <cell r="AK430" t="e">
            <v>#NAME?</v>
          </cell>
          <cell r="AL430" t="e">
            <v>#NAME?</v>
          </cell>
          <cell r="AM430" t="e">
            <v>#NAME?</v>
          </cell>
          <cell r="AN430" t="e">
            <v>#NAME?</v>
          </cell>
          <cell r="AO430" t="e">
            <v>#NAME?</v>
          </cell>
          <cell r="AP430" t="e">
            <v>#NAME?</v>
          </cell>
          <cell r="AQ430">
            <v>0</v>
          </cell>
          <cell r="AR430">
            <v>0</v>
          </cell>
          <cell r="AS430">
            <v>0</v>
          </cell>
          <cell r="AT430">
            <v>0</v>
          </cell>
        </row>
        <row r="431">
          <cell r="A431" t="str">
            <v>132KV DC Naubatpur-Masaurhi TL Line</v>
          </cell>
          <cell r="B431">
            <v>18</v>
          </cell>
          <cell r="C431" t="str">
            <v>6/1</v>
          </cell>
          <cell r="D431" t="str">
            <v>DA+6</v>
          </cell>
          <cell r="E431" t="str">
            <v>WET</v>
          </cell>
          <cell r="F431" t="str">
            <v>Lalan Mehta</v>
          </cell>
          <cell r="G431">
            <v>43451</v>
          </cell>
          <cell r="H431">
            <v>43479</v>
          </cell>
          <cell r="I431">
            <v>43517</v>
          </cell>
          <cell r="J431" t="str">
            <v>YES</v>
          </cell>
          <cell r="K431" t="str">
            <v>YES</v>
          </cell>
          <cell r="L431">
            <v>6</v>
          </cell>
          <cell r="M431">
            <v>46</v>
          </cell>
          <cell r="N431">
            <v>0</v>
          </cell>
          <cell r="O431">
            <v>0</v>
          </cell>
          <cell r="P431">
            <v>0</v>
          </cell>
          <cell r="Q431">
            <v>0</v>
          </cell>
          <cell r="R431" t="e">
            <v>#NAME?</v>
          </cell>
          <cell r="S431" t="e">
            <v>#NAME?</v>
          </cell>
          <cell r="T431">
            <v>0</v>
          </cell>
          <cell r="U431">
            <v>0</v>
          </cell>
          <cell r="V431" t="e">
            <v>#NAME?</v>
          </cell>
          <cell r="W431" t="e">
            <v>#NAME?</v>
          </cell>
          <cell r="X431" t="e">
            <v>#NAME?</v>
          </cell>
          <cell r="Y431" t="e">
            <v>#NAME?</v>
          </cell>
          <cell r="Z431" t="e">
            <v>#NAME?</v>
          </cell>
          <cell r="AA431" t="e">
            <v>#NAME?</v>
          </cell>
          <cell r="AB431" t="e">
            <v>#NAME?</v>
          </cell>
          <cell r="AC431" t="e">
            <v>#NAME?</v>
          </cell>
          <cell r="AD431" t="e">
            <v>#NAME?</v>
          </cell>
          <cell r="AE431" t="e">
            <v>#NAME?</v>
          </cell>
          <cell r="AF431">
            <v>171.56</v>
          </cell>
          <cell r="AG431">
            <v>36.64</v>
          </cell>
          <cell r="AH431">
            <v>7.56</v>
          </cell>
          <cell r="AI431">
            <v>215.76</v>
          </cell>
          <cell r="AJ431" t="e">
            <v>#NAME?</v>
          </cell>
          <cell r="AK431" t="e">
            <v>#NAME?</v>
          </cell>
          <cell r="AL431" t="e">
            <v>#NAME?</v>
          </cell>
          <cell r="AM431" t="e">
            <v>#NAME?</v>
          </cell>
          <cell r="AN431" t="e">
            <v>#NAME?</v>
          </cell>
          <cell r="AO431" t="e">
            <v>#NAME?</v>
          </cell>
          <cell r="AP431" t="e">
            <v>#NAME?</v>
          </cell>
          <cell r="AQ431">
            <v>0</v>
          </cell>
          <cell r="AR431">
            <v>0</v>
          </cell>
          <cell r="AS431">
            <v>0</v>
          </cell>
          <cell r="AT431">
            <v>0</v>
          </cell>
        </row>
        <row r="432">
          <cell r="A432" t="str">
            <v>132KV DC Gaya-Jehanabad TL Line</v>
          </cell>
          <cell r="B432">
            <v>46</v>
          </cell>
          <cell r="C432" t="str">
            <v>12/1</v>
          </cell>
          <cell r="D432" t="str">
            <v>DA+0</v>
          </cell>
          <cell r="E432" t="str">
            <v>WET</v>
          </cell>
          <cell r="F432" t="str">
            <v>Rajiv Kumar</v>
          </cell>
          <cell r="G432">
            <v>43451</v>
          </cell>
          <cell r="H432">
            <v>43479</v>
          </cell>
          <cell r="I432" t="str">
            <v>21/02</v>
          </cell>
          <cell r="J432" t="str">
            <v>YES</v>
          </cell>
          <cell r="K432" t="str">
            <v>YES</v>
          </cell>
          <cell r="L432">
            <v>2</v>
          </cell>
          <cell r="M432">
            <v>46</v>
          </cell>
          <cell r="N432">
            <v>0</v>
          </cell>
          <cell r="O432">
            <v>0</v>
          </cell>
          <cell r="P432">
            <v>0</v>
          </cell>
          <cell r="Q432">
            <v>0</v>
          </cell>
          <cell r="R432" t="e">
            <v>#NAME?</v>
          </cell>
          <cell r="S432" t="e">
            <v>#NAME?</v>
          </cell>
          <cell r="T432">
            <v>0</v>
          </cell>
          <cell r="U432">
            <v>0</v>
          </cell>
          <cell r="V432" t="e">
            <v>#NAME?</v>
          </cell>
          <cell r="W432" t="e">
            <v>#NAME?</v>
          </cell>
          <cell r="X432" t="e">
            <v>#NAME?</v>
          </cell>
          <cell r="Y432" t="e">
            <v>#NAME?</v>
          </cell>
          <cell r="Z432" t="e">
            <v>#NAME?</v>
          </cell>
          <cell r="AA432" t="e">
            <v>#NAME?</v>
          </cell>
          <cell r="AB432" t="e">
            <v>#NAME?</v>
          </cell>
          <cell r="AC432" t="e">
            <v>#NAME?</v>
          </cell>
          <cell r="AD432" t="e">
            <v>#NAME?</v>
          </cell>
          <cell r="AE432" t="e">
            <v>#NAME?</v>
          </cell>
          <cell r="AF432">
            <v>171.56</v>
          </cell>
          <cell r="AG432">
            <v>36.64</v>
          </cell>
          <cell r="AH432">
            <v>7.56</v>
          </cell>
          <cell r="AI432">
            <v>215.76</v>
          </cell>
          <cell r="AJ432" t="e">
            <v>#NAME?</v>
          </cell>
          <cell r="AK432" t="e">
            <v>#NAME?</v>
          </cell>
          <cell r="AL432" t="e">
            <v>#NAME?</v>
          </cell>
          <cell r="AM432" t="e">
            <v>#NAME?</v>
          </cell>
          <cell r="AN432" t="e">
            <v>#NAME?</v>
          </cell>
          <cell r="AO432" t="e">
            <v>#NAME?</v>
          </cell>
          <cell r="AP432" t="e">
            <v>#NAME?</v>
          </cell>
          <cell r="AQ432">
            <v>0</v>
          </cell>
          <cell r="AR432">
            <v>0</v>
          </cell>
          <cell r="AS432">
            <v>0</v>
          </cell>
          <cell r="AT432">
            <v>0</v>
          </cell>
        </row>
        <row r="433">
          <cell r="A433" t="str">
            <v>132KV DC Gaya-Jehanabad TL Line</v>
          </cell>
          <cell r="B433">
            <v>45</v>
          </cell>
          <cell r="C433" t="str">
            <v>19/9</v>
          </cell>
          <cell r="D433" t="str">
            <v>DA+3</v>
          </cell>
          <cell r="E433" t="str">
            <v>PS</v>
          </cell>
          <cell r="F433" t="str">
            <v>M S Builder</v>
          </cell>
          <cell r="G433">
            <v>43450</v>
          </cell>
          <cell r="H433">
            <v>43478</v>
          </cell>
          <cell r="I433" t="str">
            <v>yes</v>
          </cell>
          <cell r="J433" t="str">
            <v>YES</v>
          </cell>
          <cell r="K433" t="str">
            <v>YES</v>
          </cell>
          <cell r="L433">
            <v>3</v>
          </cell>
          <cell r="M433">
            <v>47</v>
          </cell>
          <cell r="N433">
            <v>0</v>
          </cell>
          <cell r="O433">
            <v>0</v>
          </cell>
          <cell r="P433">
            <v>0</v>
          </cell>
          <cell r="Q433">
            <v>0</v>
          </cell>
          <cell r="R433" t="e">
            <v>#NAME?</v>
          </cell>
          <cell r="S433" t="e">
            <v>#NAME?</v>
          </cell>
          <cell r="T433">
            <v>0</v>
          </cell>
          <cell r="U433">
            <v>0</v>
          </cell>
          <cell r="V433" t="e">
            <v>#NAME?</v>
          </cell>
          <cell r="W433" t="e">
            <v>#NAME?</v>
          </cell>
          <cell r="X433" t="e">
            <v>#NAME?</v>
          </cell>
          <cell r="Y433" t="e">
            <v>#NAME?</v>
          </cell>
          <cell r="Z433" t="e">
            <v>#NAME?</v>
          </cell>
          <cell r="AA433" t="e">
            <v>#NAME?</v>
          </cell>
          <cell r="AB433" t="e">
            <v>#NAME?</v>
          </cell>
          <cell r="AC433" t="e">
            <v>#NAME?</v>
          </cell>
          <cell r="AD433" t="e">
            <v>#NAME?</v>
          </cell>
          <cell r="AE433" t="e">
            <v>#NAME?</v>
          </cell>
          <cell r="AF433">
            <v>171.56</v>
          </cell>
          <cell r="AG433">
            <v>36.64</v>
          </cell>
          <cell r="AH433">
            <v>7.56</v>
          </cell>
          <cell r="AI433">
            <v>215.76</v>
          </cell>
          <cell r="AJ433" t="e">
            <v>#NAME?</v>
          </cell>
          <cell r="AK433" t="e">
            <v>#NAME?</v>
          </cell>
          <cell r="AL433" t="e">
            <v>#NAME?</v>
          </cell>
          <cell r="AM433" t="e">
            <v>#NAME?</v>
          </cell>
          <cell r="AN433" t="e">
            <v>#NAME?</v>
          </cell>
          <cell r="AO433" t="e">
            <v>#NAME?</v>
          </cell>
          <cell r="AP433" t="e">
            <v>#NAME?</v>
          </cell>
          <cell r="AQ433">
            <v>0</v>
          </cell>
          <cell r="AR433">
            <v>0</v>
          </cell>
          <cell r="AS433">
            <v>0</v>
          </cell>
          <cell r="AT433">
            <v>0</v>
          </cell>
        </row>
        <row r="434">
          <cell r="A434" t="str">
            <v>132KV DC Naubatpur-Masaurhi TL Line</v>
          </cell>
          <cell r="B434">
            <v>17</v>
          </cell>
          <cell r="C434" t="str">
            <v>4/1</v>
          </cell>
          <cell r="D434" t="str">
            <v>DA+0</v>
          </cell>
          <cell r="E434" t="str">
            <v>WET</v>
          </cell>
          <cell r="F434" t="str">
            <v>Lalan Mehta</v>
          </cell>
          <cell r="G434">
            <v>43449</v>
          </cell>
          <cell r="H434">
            <v>43477</v>
          </cell>
          <cell r="I434">
            <v>43517</v>
          </cell>
          <cell r="J434" t="str">
            <v>YES</v>
          </cell>
          <cell r="K434" t="str">
            <v>YES</v>
          </cell>
          <cell r="L434">
            <v>5</v>
          </cell>
          <cell r="M434">
            <v>48</v>
          </cell>
          <cell r="N434">
            <v>0</v>
          </cell>
          <cell r="O434">
            <v>0</v>
          </cell>
          <cell r="P434">
            <v>0</v>
          </cell>
          <cell r="Q434">
            <v>0</v>
          </cell>
          <cell r="R434" t="e">
            <v>#NAME?</v>
          </cell>
          <cell r="S434" t="e">
            <v>#NAME?</v>
          </cell>
          <cell r="T434">
            <v>0</v>
          </cell>
          <cell r="U434">
            <v>0</v>
          </cell>
          <cell r="V434" t="e">
            <v>#NAME?</v>
          </cell>
          <cell r="W434" t="e">
            <v>#NAME?</v>
          </cell>
          <cell r="X434" t="e">
            <v>#NAME?</v>
          </cell>
          <cell r="Y434" t="e">
            <v>#NAME?</v>
          </cell>
          <cell r="Z434" t="e">
            <v>#NAME?</v>
          </cell>
          <cell r="AA434" t="e">
            <v>#NAME?</v>
          </cell>
          <cell r="AB434" t="e">
            <v>#NAME?</v>
          </cell>
          <cell r="AC434" t="e">
            <v>#NAME?</v>
          </cell>
          <cell r="AD434" t="e">
            <v>#NAME?</v>
          </cell>
          <cell r="AE434" t="e">
            <v>#NAME?</v>
          </cell>
          <cell r="AF434">
            <v>171.56</v>
          </cell>
          <cell r="AG434">
            <v>36.64</v>
          </cell>
          <cell r="AH434">
            <v>7.56</v>
          </cell>
          <cell r="AI434">
            <v>215.76</v>
          </cell>
          <cell r="AJ434" t="e">
            <v>#NAME?</v>
          </cell>
          <cell r="AK434" t="e">
            <v>#NAME?</v>
          </cell>
          <cell r="AL434" t="e">
            <v>#NAME?</v>
          </cell>
          <cell r="AM434" t="e">
            <v>#NAME?</v>
          </cell>
          <cell r="AN434" t="e">
            <v>#NAME?</v>
          </cell>
          <cell r="AO434" t="e">
            <v>#NAME?</v>
          </cell>
          <cell r="AP434" t="e">
            <v>#NAME?</v>
          </cell>
          <cell r="AQ434">
            <v>0</v>
          </cell>
          <cell r="AR434">
            <v>0</v>
          </cell>
          <cell r="AS434">
            <v>0</v>
          </cell>
          <cell r="AT434">
            <v>0</v>
          </cell>
        </row>
        <row r="435">
          <cell r="A435" t="str">
            <v>132KV DC Gaya-Jehanabad TL Line</v>
          </cell>
          <cell r="B435">
            <v>43</v>
          </cell>
          <cell r="C435" t="str">
            <v>12/3</v>
          </cell>
          <cell r="D435" t="str">
            <v>DA+0</v>
          </cell>
          <cell r="E435" t="str">
            <v>WET</v>
          </cell>
          <cell r="F435" t="str">
            <v>Rajiv Kumar</v>
          </cell>
          <cell r="G435">
            <v>43449</v>
          </cell>
          <cell r="H435">
            <v>43477</v>
          </cell>
          <cell r="I435" t="str">
            <v>21/02</v>
          </cell>
          <cell r="J435" t="str">
            <v>YES</v>
          </cell>
          <cell r="K435" t="str">
            <v>YES</v>
          </cell>
          <cell r="L435">
            <v>2</v>
          </cell>
          <cell r="M435">
            <v>43</v>
          </cell>
          <cell r="N435">
            <v>0</v>
          </cell>
          <cell r="O435">
            <v>0</v>
          </cell>
          <cell r="P435">
            <v>0</v>
          </cell>
          <cell r="Q435">
            <v>0</v>
          </cell>
          <cell r="R435" t="e">
            <v>#NAME?</v>
          </cell>
          <cell r="S435" t="e">
            <v>#NAME?</v>
          </cell>
          <cell r="T435">
            <v>0</v>
          </cell>
          <cell r="U435">
            <v>0</v>
          </cell>
          <cell r="V435" t="e">
            <v>#NAME?</v>
          </cell>
          <cell r="W435" t="e">
            <v>#NAME?</v>
          </cell>
          <cell r="X435" t="e">
            <v>#NAME?</v>
          </cell>
          <cell r="Y435" t="e">
            <v>#NAME?</v>
          </cell>
          <cell r="Z435" t="e">
            <v>#NAME?</v>
          </cell>
          <cell r="AA435" t="e">
            <v>#NAME?</v>
          </cell>
          <cell r="AB435" t="e">
            <v>#NAME?</v>
          </cell>
          <cell r="AC435" t="e">
            <v>#NAME?</v>
          </cell>
          <cell r="AD435" t="e">
            <v>#NAME?</v>
          </cell>
          <cell r="AE435" t="e">
            <v>#NAME?</v>
          </cell>
          <cell r="AF435">
            <v>171.56</v>
          </cell>
          <cell r="AG435">
            <v>36.64</v>
          </cell>
          <cell r="AH435">
            <v>7.56</v>
          </cell>
          <cell r="AI435">
            <v>215.76</v>
          </cell>
          <cell r="AJ435" t="e">
            <v>#NAME?</v>
          </cell>
          <cell r="AK435" t="e">
            <v>#NAME?</v>
          </cell>
          <cell r="AL435" t="e">
            <v>#NAME?</v>
          </cell>
          <cell r="AM435" t="e">
            <v>#NAME?</v>
          </cell>
          <cell r="AN435" t="e">
            <v>#NAME?</v>
          </cell>
          <cell r="AO435" t="e">
            <v>#NAME?</v>
          </cell>
          <cell r="AP435" t="e">
            <v>#NAME?</v>
          </cell>
          <cell r="AQ435">
            <v>0</v>
          </cell>
          <cell r="AR435">
            <v>0</v>
          </cell>
          <cell r="AS435">
            <v>0</v>
          </cell>
          <cell r="AT435">
            <v>0</v>
          </cell>
        </row>
        <row r="436">
          <cell r="A436" t="str">
            <v>132KV DC Gaya-Jehanabad TL Line</v>
          </cell>
          <cell r="B436">
            <v>44</v>
          </cell>
          <cell r="C436" t="str">
            <v>18/9</v>
          </cell>
          <cell r="D436" t="str">
            <v>DA+3</v>
          </cell>
          <cell r="E436" t="str">
            <v>WET</v>
          </cell>
          <cell r="F436" t="str">
            <v>Sumaiyya Enterprizes</v>
          </cell>
          <cell r="G436">
            <v>43449</v>
          </cell>
          <cell r="H436">
            <v>43477</v>
          </cell>
          <cell r="I436" t="str">
            <v>YES</v>
          </cell>
          <cell r="J436" t="str">
            <v>YES</v>
          </cell>
          <cell r="K436" t="str">
            <v>YES</v>
          </cell>
          <cell r="L436">
            <v>1</v>
          </cell>
          <cell r="M436">
            <v>44</v>
          </cell>
          <cell r="N436">
            <v>0</v>
          </cell>
          <cell r="O436">
            <v>0</v>
          </cell>
          <cell r="P436">
            <v>0</v>
          </cell>
          <cell r="Q436">
            <v>0</v>
          </cell>
          <cell r="R436" t="e">
            <v>#NAME?</v>
          </cell>
          <cell r="S436" t="e">
            <v>#NAME?</v>
          </cell>
          <cell r="T436">
            <v>0</v>
          </cell>
          <cell r="U436">
            <v>0</v>
          </cell>
          <cell r="V436" t="e">
            <v>#NAME?</v>
          </cell>
          <cell r="W436" t="e">
            <v>#NAME?</v>
          </cell>
          <cell r="X436" t="e">
            <v>#NAME?</v>
          </cell>
          <cell r="Y436" t="e">
            <v>#NAME?</v>
          </cell>
          <cell r="Z436" t="e">
            <v>#NAME?</v>
          </cell>
          <cell r="AA436" t="e">
            <v>#NAME?</v>
          </cell>
          <cell r="AB436" t="e">
            <v>#NAME?</v>
          </cell>
          <cell r="AC436" t="e">
            <v>#NAME?</v>
          </cell>
          <cell r="AD436" t="e">
            <v>#NAME?</v>
          </cell>
          <cell r="AE436" t="e">
            <v>#NAME?</v>
          </cell>
          <cell r="AF436">
            <v>171.56</v>
          </cell>
          <cell r="AG436">
            <v>36.64</v>
          </cell>
          <cell r="AH436">
            <v>7.56</v>
          </cell>
          <cell r="AI436">
            <v>215.76</v>
          </cell>
          <cell r="AJ436" t="e">
            <v>#NAME?</v>
          </cell>
          <cell r="AK436" t="e">
            <v>#NAME?</v>
          </cell>
          <cell r="AL436" t="e">
            <v>#NAME?</v>
          </cell>
          <cell r="AM436" t="e">
            <v>#NAME?</v>
          </cell>
          <cell r="AN436" t="e">
            <v>#NAME?</v>
          </cell>
          <cell r="AO436" t="e">
            <v>#NAME?</v>
          </cell>
          <cell r="AP436" t="e">
            <v>#NAME?</v>
          </cell>
          <cell r="AQ436">
            <v>0</v>
          </cell>
          <cell r="AR436">
            <v>0</v>
          </cell>
          <cell r="AS436">
            <v>0</v>
          </cell>
          <cell r="AT436">
            <v>0</v>
          </cell>
        </row>
        <row r="437">
          <cell r="A437" t="str">
            <v>132KV DC Dumraon-Buxar TL Line</v>
          </cell>
          <cell r="B437">
            <v>28</v>
          </cell>
          <cell r="C437" t="str">
            <v>11/15</v>
          </cell>
          <cell r="D437" t="str">
            <v>DQ+0</v>
          </cell>
          <cell r="E437" t="str">
            <v>WET</v>
          </cell>
          <cell r="F437" t="str">
            <v>Meera Engineering</v>
          </cell>
          <cell r="G437">
            <v>43453</v>
          </cell>
          <cell r="H437">
            <v>43481</v>
          </cell>
          <cell r="I437" t="str">
            <v>yes</v>
          </cell>
          <cell r="J437" t="str">
            <v>YES</v>
          </cell>
          <cell r="K437" t="str">
            <v>YES</v>
          </cell>
          <cell r="L437">
            <v>5</v>
          </cell>
          <cell r="M437">
            <v>28</v>
          </cell>
          <cell r="N437">
            <v>0</v>
          </cell>
          <cell r="O437">
            <v>0</v>
          </cell>
          <cell r="P437">
            <v>0</v>
          </cell>
          <cell r="Q437">
            <v>0</v>
          </cell>
          <cell r="R437" t="e">
            <v>#NAME?</v>
          </cell>
          <cell r="S437" t="e">
            <v>#NAME?</v>
          </cell>
          <cell r="T437">
            <v>0</v>
          </cell>
          <cell r="U437">
            <v>0</v>
          </cell>
          <cell r="V437" t="e">
            <v>#NAME?</v>
          </cell>
          <cell r="W437" t="e">
            <v>#NAME?</v>
          </cell>
          <cell r="X437" t="e">
            <v>#NAME?</v>
          </cell>
          <cell r="Y437" t="e">
            <v>#NAME?</v>
          </cell>
          <cell r="Z437" t="e">
            <v>#NAME?</v>
          </cell>
          <cell r="AA437" t="e">
            <v>#NAME?</v>
          </cell>
          <cell r="AB437" t="e">
            <v>#NAME?</v>
          </cell>
          <cell r="AC437" t="e">
            <v>#NAME?</v>
          </cell>
          <cell r="AD437" t="e">
            <v>#NAME?</v>
          </cell>
          <cell r="AE437" t="e">
            <v>#NAME?</v>
          </cell>
          <cell r="AF437">
            <v>221.28</v>
          </cell>
          <cell r="AG437">
            <v>29.52</v>
          </cell>
          <cell r="AH437">
            <v>8</v>
          </cell>
          <cell r="AI437">
            <v>258.8</v>
          </cell>
          <cell r="AJ437" t="e">
            <v>#NAME?</v>
          </cell>
          <cell r="AK437" t="e">
            <v>#NAME?</v>
          </cell>
          <cell r="AL437" t="e">
            <v>#NAME?</v>
          </cell>
          <cell r="AM437" t="e">
            <v>#NAME?</v>
          </cell>
          <cell r="AN437" t="e">
            <v>#NAME?</v>
          </cell>
          <cell r="AO437" t="e">
            <v>#NAME?</v>
          </cell>
          <cell r="AP437" t="e">
            <v>#NAME?</v>
          </cell>
          <cell r="AQ437">
            <v>0</v>
          </cell>
          <cell r="AR437">
            <v>0</v>
          </cell>
          <cell r="AS437">
            <v>0</v>
          </cell>
          <cell r="AT437">
            <v>0</v>
          </cell>
        </row>
        <row r="438">
          <cell r="A438" t="str">
            <v>132KV DC Gaya-Jehanabad TL Line</v>
          </cell>
          <cell r="B438">
            <v>42</v>
          </cell>
          <cell r="C438" t="str">
            <v>6/0</v>
          </cell>
          <cell r="D438" t="str">
            <v>DC+0</v>
          </cell>
          <cell r="E438" t="str">
            <v>WET</v>
          </cell>
          <cell r="F438" t="str">
            <v>Sunil Kumar</v>
          </cell>
          <cell r="G438">
            <v>43448</v>
          </cell>
          <cell r="H438">
            <v>43476</v>
          </cell>
          <cell r="I438">
            <v>43540</v>
          </cell>
          <cell r="J438" t="str">
            <v>YES</v>
          </cell>
          <cell r="K438" t="str">
            <v>YES</v>
          </cell>
          <cell r="L438">
            <v>2</v>
          </cell>
          <cell r="M438">
            <v>42</v>
          </cell>
          <cell r="N438">
            <v>0</v>
          </cell>
          <cell r="O438">
            <v>0</v>
          </cell>
          <cell r="P438">
            <v>0</v>
          </cell>
          <cell r="Q438">
            <v>0</v>
          </cell>
          <cell r="R438" t="e">
            <v>#NAME?</v>
          </cell>
          <cell r="S438" t="e">
            <v>#NAME?</v>
          </cell>
          <cell r="T438">
            <v>0</v>
          </cell>
          <cell r="U438">
            <v>0</v>
          </cell>
          <cell r="V438" t="e">
            <v>#NAME?</v>
          </cell>
          <cell r="W438" t="e">
            <v>#NAME?</v>
          </cell>
          <cell r="X438" t="e">
            <v>#NAME?</v>
          </cell>
          <cell r="Y438" t="e">
            <v>#NAME?</v>
          </cell>
          <cell r="Z438" t="e">
            <v>#NAME?</v>
          </cell>
          <cell r="AA438" t="e">
            <v>#NAME?</v>
          </cell>
          <cell r="AB438" t="e">
            <v>#NAME?</v>
          </cell>
          <cell r="AC438" t="e">
            <v>#NAME?</v>
          </cell>
          <cell r="AD438" t="e">
            <v>#NAME?</v>
          </cell>
          <cell r="AE438" t="e">
            <v>#NAME?</v>
          </cell>
          <cell r="AF438">
            <v>259.52</v>
          </cell>
          <cell r="AG438">
            <v>54.08</v>
          </cell>
          <cell r="AH438">
            <v>8.26</v>
          </cell>
          <cell r="AI438">
            <v>321.85999999999996</v>
          </cell>
          <cell r="AJ438" t="e">
            <v>#NAME?</v>
          </cell>
          <cell r="AK438" t="e">
            <v>#NAME?</v>
          </cell>
          <cell r="AL438" t="e">
            <v>#NAME?</v>
          </cell>
          <cell r="AM438" t="e">
            <v>#NAME?</v>
          </cell>
          <cell r="AN438" t="e">
            <v>#NAME?</v>
          </cell>
          <cell r="AO438" t="e">
            <v>#NAME?</v>
          </cell>
          <cell r="AP438" t="e">
            <v>#NAME?</v>
          </cell>
          <cell r="AQ438">
            <v>0</v>
          </cell>
          <cell r="AR438">
            <v>0</v>
          </cell>
          <cell r="AS438">
            <v>0</v>
          </cell>
          <cell r="AT438">
            <v>0</v>
          </cell>
        </row>
        <row r="439">
          <cell r="A439" t="str">
            <v>132KV DC Dumraon-Buxar TL Line</v>
          </cell>
          <cell r="B439">
            <v>27</v>
          </cell>
          <cell r="C439" t="str">
            <v>11/11</v>
          </cell>
          <cell r="D439" t="str">
            <v>DP+0</v>
          </cell>
          <cell r="E439" t="str">
            <v>WET</v>
          </cell>
          <cell r="F439" t="str">
            <v>Meera Engineering</v>
          </cell>
          <cell r="G439">
            <v>43449</v>
          </cell>
          <cell r="H439">
            <v>43477</v>
          </cell>
          <cell r="I439" t="str">
            <v>yes</v>
          </cell>
          <cell r="J439" t="str">
            <v>YES</v>
          </cell>
          <cell r="K439" t="str">
            <v>YES</v>
          </cell>
          <cell r="L439">
            <v>5</v>
          </cell>
          <cell r="M439">
            <v>27</v>
          </cell>
          <cell r="N439">
            <v>0</v>
          </cell>
          <cell r="O439">
            <v>0</v>
          </cell>
          <cell r="P439">
            <v>0</v>
          </cell>
          <cell r="Q439">
            <v>0</v>
          </cell>
          <cell r="R439" t="e">
            <v>#NAME?</v>
          </cell>
          <cell r="S439" t="e">
            <v>#NAME?</v>
          </cell>
          <cell r="T439">
            <v>0</v>
          </cell>
          <cell r="U439">
            <v>0</v>
          </cell>
          <cell r="V439" t="e">
            <v>#NAME?</v>
          </cell>
          <cell r="W439" t="e">
            <v>#NAME?</v>
          </cell>
          <cell r="X439" t="e">
            <v>#NAME?</v>
          </cell>
          <cell r="Y439" t="e">
            <v>#NAME?</v>
          </cell>
          <cell r="Z439" t="e">
            <v>#NAME?</v>
          </cell>
          <cell r="AA439" t="e">
            <v>#NAME?</v>
          </cell>
          <cell r="AB439" t="e">
            <v>#NAME?</v>
          </cell>
          <cell r="AC439" t="e">
            <v>#NAME?</v>
          </cell>
          <cell r="AD439" t="e">
            <v>#NAME?</v>
          </cell>
          <cell r="AE439" t="e">
            <v>#NAME?</v>
          </cell>
          <cell r="AF439">
            <v>122.56</v>
          </cell>
          <cell r="AG439">
            <v>17.68</v>
          </cell>
          <cell r="AH439">
            <v>6.51</v>
          </cell>
          <cell r="AI439">
            <v>146.75</v>
          </cell>
          <cell r="AJ439" t="e">
            <v>#NAME?</v>
          </cell>
          <cell r="AK439" t="e">
            <v>#NAME?</v>
          </cell>
          <cell r="AL439" t="e">
            <v>#NAME?</v>
          </cell>
          <cell r="AM439" t="e">
            <v>#NAME?</v>
          </cell>
          <cell r="AN439" t="e">
            <v>#NAME?</v>
          </cell>
          <cell r="AO439" t="e">
            <v>#NAME?</v>
          </cell>
          <cell r="AP439" t="e">
            <v>#NAME?</v>
          </cell>
          <cell r="AQ439">
            <v>0</v>
          </cell>
          <cell r="AR439">
            <v>0</v>
          </cell>
          <cell r="AS439">
            <v>0</v>
          </cell>
          <cell r="AT439">
            <v>0</v>
          </cell>
        </row>
        <row r="440">
          <cell r="A440" t="str">
            <v>132KV DC Naubatpur-Masaurhi TL Line</v>
          </cell>
          <cell r="B440">
            <v>0</v>
          </cell>
          <cell r="C440" t="str">
            <v>15/0</v>
          </cell>
          <cell r="D440" t="str">
            <v>DD+0</v>
          </cell>
          <cell r="E440">
            <v>0</v>
          </cell>
          <cell r="F440">
            <v>0</v>
          </cell>
          <cell r="G440">
            <v>0</v>
          </cell>
          <cell r="H440">
            <v>28</v>
          </cell>
          <cell r="I440">
            <v>0</v>
          </cell>
          <cell r="J440">
            <v>0</v>
          </cell>
          <cell r="K440">
            <v>0</v>
          </cell>
          <cell r="L440">
            <v>0</v>
          </cell>
          <cell r="M440">
            <v>0</v>
          </cell>
          <cell r="N440">
            <v>0</v>
          </cell>
          <cell r="O440">
            <v>0</v>
          </cell>
          <cell r="P440">
            <v>0</v>
          </cell>
          <cell r="Q440">
            <v>0</v>
          </cell>
          <cell r="R440" t="e">
            <v>#NAME?</v>
          </cell>
          <cell r="S440" t="e">
            <v>#NAME?</v>
          </cell>
          <cell r="T440">
            <v>0</v>
          </cell>
          <cell r="U440">
            <v>0</v>
          </cell>
          <cell r="V440" t="e">
            <v>#NAME?</v>
          </cell>
          <cell r="W440" t="e">
            <v>#NAME?</v>
          </cell>
          <cell r="X440" t="e">
            <v>#NAME?</v>
          </cell>
          <cell r="Y440" t="e">
            <v>#NAME?</v>
          </cell>
          <cell r="Z440" t="e">
            <v>#NAME?</v>
          </cell>
          <cell r="AA440" t="e">
            <v>#NAME?</v>
          </cell>
          <cell r="AB440" t="e">
            <v>#NAME?</v>
          </cell>
          <cell r="AC440" t="e">
            <v>#NAME?</v>
          </cell>
          <cell r="AD440" t="e">
            <v>#NAME?</v>
          </cell>
          <cell r="AE440" t="e">
            <v>#NAME?</v>
          </cell>
          <cell r="AF440">
            <v>0</v>
          </cell>
          <cell r="AG440">
            <v>0</v>
          </cell>
          <cell r="AH440">
            <v>0</v>
          </cell>
          <cell r="AI440">
            <v>0</v>
          </cell>
          <cell r="AJ440" t="e">
            <v>#NAME?</v>
          </cell>
          <cell r="AK440" t="e">
            <v>#NAME?</v>
          </cell>
          <cell r="AL440" t="e">
            <v>#NAME?</v>
          </cell>
          <cell r="AM440" t="e">
            <v>#NAME?</v>
          </cell>
          <cell r="AN440" t="e">
            <v>#NAME?</v>
          </cell>
          <cell r="AO440" t="e">
            <v>#NAME?</v>
          </cell>
          <cell r="AP440" t="e">
            <v>#NAME?</v>
          </cell>
          <cell r="AQ440">
            <v>0</v>
          </cell>
          <cell r="AR440">
            <v>0</v>
          </cell>
          <cell r="AS440">
            <v>0</v>
          </cell>
          <cell r="AT440">
            <v>0</v>
          </cell>
        </row>
        <row r="441">
          <cell r="A441" t="str">
            <v>132KV DC Naubatpur-Masaurhi TL Line</v>
          </cell>
          <cell r="B441">
            <v>0</v>
          </cell>
          <cell r="C441" t="str">
            <v>16/0 Monopole</v>
          </cell>
          <cell r="D441" t="str">
            <v>MPDD+0</v>
          </cell>
          <cell r="E441">
            <v>0</v>
          </cell>
          <cell r="F441">
            <v>0</v>
          </cell>
          <cell r="G441">
            <v>0</v>
          </cell>
          <cell r="H441">
            <v>28</v>
          </cell>
          <cell r="I441">
            <v>0</v>
          </cell>
          <cell r="J441">
            <v>0</v>
          </cell>
          <cell r="K441">
            <v>0</v>
          </cell>
          <cell r="L441">
            <v>0</v>
          </cell>
          <cell r="M441">
            <v>0</v>
          </cell>
          <cell r="N441">
            <v>0</v>
          </cell>
          <cell r="O441">
            <v>0</v>
          </cell>
          <cell r="P441">
            <v>0</v>
          </cell>
          <cell r="Q441">
            <v>0</v>
          </cell>
          <cell r="R441" t="e">
            <v>#NAME?</v>
          </cell>
          <cell r="S441" t="e">
            <v>#NAME?</v>
          </cell>
          <cell r="T441">
            <v>0</v>
          </cell>
          <cell r="U441">
            <v>0</v>
          </cell>
          <cell r="V441" t="e">
            <v>#NAME?</v>
          </cell>
          <cell r="W441" t="e">
            <v>#NAME?</v>
          </cell>
          <cell r="X441" t="e">
            <v>#NAME?</v>
          </cell>
          <cell r="Y441" t="e">
            <v>#NAME?</v>
          </cell>
          <cell r="Z441" t="e">
            <v>#NAME?</v>
          </cell>
          <cell r="AA441" t="e">
            <v>#NAME?</v>
          </cell>
          <cell r="AB441" t="e">
            <v>#NAME?</v>
          </cell>
          <cell r="AC441" t="e">
            <v>#NAME?</v>
          </cell>
          <cell r="AD441" t="e">
            <v>#NAME?</v>
          </cell>
          <cell r="AE441" t="e">
            <v>#NAME?</v>
          </cell>
          <cell r="AF441">
            <v>0</v>
          </cell>
          <cell r="AG441">
            <v>0</v>
          </cell>
          <cell r="AH441">
            <v>0</v>
          </cell>
          <cell r="AI441">
            <v>0</v>
          </cell>
          <cell r="AJ441" t="e">
            <v>#NAME?</v>
          </cell>
          <cell r="AK441" t="e">
            <v>#NAME?</v>
          </cell>
          <cell r="AL441" t="e">
            <v>#NAME?</v>
          </cell>
          <cell r="AM441" t="e">
            <v>#NAME?</v>
          </cell>
          <cell r="AN441" t="e">
            <v>#NAME?</v>
          </cell>
          <cell r="AO441" t="e">
            <v>#NAME?</v>
          </cell>
          <cell r="AP441" t="e">
            <v>#NAME?</v>
          </cell>
          <cell r="AQ441">
            <v>0</v>
          </cell>
          <cell r="AR441">
            <v>0</v>
          </cell>
          <cell r="AS441">
            <v>0</v>
          </cell>
          <cell r="AT441">
            <v>0</v>
          </cell>
        </row>
        <row r="442">
          <cell r="A442" t="str">
            <v>132KV DC Naubatpur-Masaurhi TL Line</v>
          </cell>
          <cell r="B442">
            <v>16</v>
          </cell>
          <cell r="C442" t="str">
            <v>4/3</v>
          </cell>
          <cell r="D442" t="str">
            <v>DA+6</v>
          </cell>
          <cell r="E442" t="str">
            <v>WET</v>
          </cell>
          <cell r="F442" t="str">
            <v>Lalan Mehta</v>
          </cell>
          <cell r="G442">
            <v>43447</v>
          </cell>
          <cell r="H442">
            <v>43475</v>
          </cell>
          <cell r="I442">
            <v>43517</v>
          </cell>
          <cell r="J442" t="str">
            <v>YES</v>
          </cell>
          <cell r="K442" t="str">
            <v>YES</v>
          </cell>
          <cell r="L442">
            <v>5</v>
          </cell>
          <cell r="M442">
            <v>1</v>
          </cell>
          <cell r="N442">
            <v>0</v>
          </cell>
          <cell r="O442">
            <v>0</v>
          </cell>
          <cell r="P442">
            <v>0</v>
          </cell>
          <cell r="Q442">
            <v>0</v>
          </cell>
          <cell r="R442" t="e">
            <v>#NAME?</v>
          </cell>
          <cell r="S442" t="e">
            <v>#NAME?</v>
          </cell>
          <cell r="T442">
            <v>0</v>
          </cell>
          <cell r="U442">
            <v>0</v>
          </cell>
          <cell r="V442" t="e">
            <v>#NAME?</v>
          </cell>
          <cell r="W442" t="e">
            <v>#NAME?</v>
          </cell>
          <cell r="X442" t="e">
            <v>#NAME?</v>
          </cell>
          <cell r="Y442" t="e">
            <v>#NAME?</v>
          </cell>
          <cell r="Z442" t="e">
            <v>#NAME?</v>
          </cell>
          <cell r="AA442" t="e">
            <v>#NAME?</v>
          </cell>
          <cell r="AB442" t="e">
            <v>#NAME?</v>
          </cell>
          <cell r="AC442" t="e">
            <v>#NAME?</v>
          </cell>
          <cell r="AD442" t="e">
            <v>#NAME?</v>
          </cell>
          <cell r="AE442" t="e">
            <v>#NAME?</v>
          </cell>
          <cell r="AF442">
            <v>171.56</v>
          </cell>
          <cell r="AG442">
            <v>36.64</v>
          </cell>
          <cell r="AH442">
            <v>7.56</v>
          </cell>
          <cell r="AI442">
            <v>215.76</v>
          </cell>
          <cell r="AJ442" t="e">
            <v>#NAME?</v>
          </cell>
          <cell r="AK442" t="e">
            <v>#NAME?</v>
          </cell>
          <cell r="AL442" t="e">
            <v>#NAME?</v>
          </cell>
          <cell r="AM442" t="e">
            <v>#NAME?</v>
          </cell>
          <cell r="AN442" t="e">
            <v>#NAME?</v>
          </cell>
          <cell r="AO442" t="e">
            <v>#NAME?</v>
          </cell>
          <cell r="AP442" t="e">
            <v>#NAME?</v>
          </cell>
          <cell r="AQ442">
            <v>0</v>
          </cell>
          <cell r="AR442">
            <v>0</v>
          </cell>
          <cell r="AS442">
            <v>0</v>
          </cell>
          <cell r="AT442">
            <v>0</v>
          </cell>
        </row>
        <row r="443">
          <cell r="A443" t="str">
            <v>132KV DC Naubatpur-Masaurhi TL Line</v>
          </cell>
          <cell r="B443">
            <v>15</v>
          </cell>
          <cell r="C443" t="str">
            <v>6/4</v>
          </cell>
          <cell r="D443" t="str">
            <v>DA+3</v>
          </cell>
          <cell r="E443" t="str">
            <v>WET</v>
          </cell>
          <cell r="F443" t="str">
            <v>Lalan Mehta</v>
          </cell>
          <cell r="G443">
            <v>43446</v>
          </cell>
          <cell r="H443">
            <v>43474</v>
          </cell>
          <cell r="I443">
            <v>43517</v>
          </cell>
          <cell r="J443" t="str">
            <v>YES</v>
          </cell>
          <cell r="K443" t="str">
            <v>YES</v>
          </cell>
          <cell r="L443">
            <v>5</v>
          </cell>
          <cell r="M443">
            <v>2</v>
          </cell>
          <cell r="N443">
            <v>0</v>
          </cell>
          <cell r="O443">
            <v>0</v>
          </cell>
          <cell r="P443">
            <v>0</v>
          </cell>
          <cell r="Q443">
            <v>0</v>
          </cell>
          <cell r="R443" t="e">
            <v>#NAME?</v>
          </cell>
          <cell r="S443" t="e">
            <v>#NAME?</v>
          </cell>
          <cell r="T443">
            <v>0</v>
          </cell>
          <cell r="U443">
            <v>0</v>
          </cell>
          <cell r="V443" t="e">
            <v>#NAME?</v>
          </cell>
          <cell r="W443" t="e">
            <v>#NAME?</v>
          </cell>
          <cell r="X443" t="e">
            <v>#NAME?</v>
          </cell>
          <cell r="Y443" t="e">
            <v>#NAME?</v>
          </cell>
          <cell r="Z443" t="e">
            <v>#NAME?</v>
          </cell>
          <cell r="AA443" t="e">
            <v>#NAME?</v>
          </cell>
          <cell r="AB443" t="e">
            <v>#NAME?</v>
          </cell>
          <cell r="AC443" t="e">
            <v>#NAME?</v>
          </cell>
          <cell r="AD443" t="e">
            <v>#NAME?</v>
          </cell>
          <cell r="AE443" t="e">
            <v>#NAME?</v>
          </cell>
          <cell r="AF443">
            <v>171.56</v>
          </cell>
          <cell r="AG443">
            <v>36.64</v>
          </cell>
          <cell r="AH443">
            <v>7.56</v>
          </cell>
          <cell r="AI443">
            <v>215.76</v>
          </cell>
          <cell r="AJ443" t="e">
            <v>#NAME?</v>
          </cell>
          <cell r="AK443" t="e">
            <v>#NAME?</v>
          </cell>
          <cell r="AL443" t="e">
            <v>#NAME?</v>
          </cell>
          <cell r="AM443" t="e">
            <v>#NAME?</v>
          </cell>
          <cell r="AN443" t="e">
            <v>#NAME?</v>
          </cell>
          <cell r="AO443" t="e">
            <v>#NAME?</v>
          </cell>
          <cell r="AP443" t="e">
            <v>#NAME?</v>
          </cell>
          <cell r="AQ443">
            <v>0</v>
          </cell>
          <cell r="AR443">
            <v>0</v>
          </cell>
          <cell r="AS443">
            <v>0</v>
          </cell>
          <cell r="AT443">
            <v>0</v>
          </cell>
        </row>
        <row r="444">
          <cell r="A444" t="str">
            <v>132KV DC Gaya-Jehanabad TL Line</v>
          </cell>
          <cell r="B444">
            <v>41</v>
          </cell>
          <cell r="C444" t="str">
            <v>12/5</v>
          </cell>
          <cell r="D444" t="str">
            <v>DA+6</v>
          </cell>
          <cell r="E444" t="str">
            <v>WET</v>
          </cell>
          <cell r="F444" t="str">
            <v>Rajiv Kumar</v>
          </cell>
          <cell r="G444">
            <v>43446</v>
          </cell>
          <cell r="H444">
            <v>43474</v>
          </cell>
          <cell r="I444" t="str">
            <v>21/02</v>
          </cell>
          <cell r="J444" t="str">
            <v>YES</v>
          </cell>
          <cell r="K444" t="str">
            <v>YES</v>
          </cell>
          <cell r="L444">
            <v>2</v>
          </cell>
          <cell r="M444">
            <v>41</v>
          </cell>
          <cell r="N444">
            <v>0</v>
          </cell>
          <cell r="O444">
            <v>0</v>
          </cell>
          <cell r="P444">
            <v>0</v>
          </cell>
          <cell r="Q444">
            <v>0</v>
          </cell>
          <cell r="R444" t="e">
            <v>#NAME?</v>
          </cell>
          <cell r="S444" t="e">
            <v>#NAME?</v>
          </cell>
          <cell r="T444">
            <v>0</v>
          </cell>
          <cell r="U444">
            <v>0</v>
          </cell>
          <cell r="V444" t="e">
            <v>#NAME?</v>
          </cell>
          <cell r="W444" t="e">
            <v>#NAME?</v>
          </cell>
          <cell r="X444" t="e">
            <v>#NAME?</v>
          </cell>
          <cell r="Y444" t="e">
            <v>#NAME?</v>
          </cell>
          <cell r="Z444" t="e">
            <v>#NAME?</v>
          </cell>
          <cell r="AA444" t="e">
            <v>#NAME?</v>
          </cell>
          <cell r="AB444" t="e">
            <v>#NAME?</v>
          </cell>
          <cell r="AC444" t="e">
            <v>#NAME?</v>
          </cell>
          <cell r="AD444" t="e">
            <v>#NAME?</v>
          </cell>
          <cell r="AE444" t="e">
            <v>#NAME?</v>
          </cell>
          <cell r="AF444">
            <v>171.56</v>
          </cell>
          <cell r="AG444">
            <v>36.64</v>
          </cell>
          <cell r="AH444">
            <v>7.56</v>
          </cell>
          <cell r="AI444">
            <v>215.76</v>
          </cell>
          <cell r="AJ444" t="e">
            <v>#NAME?</v>
          </cell>
          <cell r="AK444" t="e">
            <v>#NAME?</v>
          </cell>
          <cell r="AL444" t="e">
            <v>#NAME?</v>
          </cell>
          <cell r="AM444" t="e">
            <v>#NAME?</v>
          </cell>
          <cell r="AN444" t="e">
            <v>#NAME?</v>
          </cell>
          <cell r="AO444" t="e">
            <v>#NAME?</v>
          </cell>
          <cell r="AP444" t="e">
            <v>#NAME?</v>
          </cell>
          <cell r="AQ444">
            <v>0</v>
          </cell>
          <cell r="AR444">
            <v>0</v>
          </cell>
          <cell r="AS444">
            <v>0</v>
          </cell>
          <cell r="AT444">
            <v>0</v>
          </cell>
        </row>
        <row r="445">
          <cell r="A445" t="str">
            <v>132KV DC Gaya-Jehanabad TL Line</v>
          </cell>
          <cell r="B445">
            <v>39</v>
          </cell>
          <cell r="C445" t="str">
            <v>5/0</v>
          </cell>
          <cell r="D445" t="str">
            <v>DC+0</v>
          </cell>
          <cell r="E445" t="str">
            <v>WET</v>
          </cell>
          <cell r="F445" t="str">
            <v>Sunil Kumar</v>
          </cell>
          <cell r="G445">
            <v>43445</v>
          </cell>
          <cell r="H445">
            <v>43473</v>
          </cell>
          <cell r="I445">
            <v>43540</v>
          </cell>
          <cell r="J445" t="str">
            <v>YES</v>
          </cell>
          <cell r="K445" t="str">
            <v>YES</v>
          </cell>
          <cell r="L445">
            <v>2</v>
          </cell>
          <cell r="M445">
            <v>40</v>
          </cell>
          <cell r="N445">
            <v>0</v>
          </cell>
          <cell r="O445">
            <v>0</v>
          </cell>
          <cell r="P445">
            <v>0</v>
          </cell>
          <cell r="Q445">
            <v>0</v>
          </cell>
          <cell r="R445" t="e">
            <v>#NAME?</v>
          </cell>
          <cell r="S445" t="e">
            <v>#NAME?</v>
          </cell>
          <cell r="T445">
            <v>0</v>
          </cell>
          <cell r="U445">
            <v>0</v>
          </cell>
          <cell r="V445" t="e">
            <v>#NAME?</v>
          </cell>
          <cell r="W445" t="e">
            <v>#NAME?</v>
          </cell>
          <cell r="X445" t="e">
            <v>#NAME?</v>
          </cell>
          <cell r="Y445" t="e">
            <v>#NAME?</v>
          </cell>
          <cell r="Z445" t="e">
            <v>#NAME?</v>
          </cell>
          <cell r="AA445" t="e">
            <v>#NAME?</v>
          </cell>
          <cell r="AB445" t="e">
            <v>#NAME?</v>
          </cell>
          <cell r="AC445" t="e">
            <v>#NAME?</v>
          </cell>
          <cell r="AD445" t="e">
            <v>#NAME?</v>
          </cell>
          <cell r="AE445" t="e">
            <v>#NAME?</v>
          </cell>
          <cell r="AF445">
            <v>259.52</v>
          </cell>
          <cell r="AG445">
            <v>54.08</v>
          </cell>
          <cell r="AH445">
            <v>8.26</v>
          </cell>
          <cell r="AI445">
            <v>321.85999999999996</v>
          </cell>
          <cell r="AJ445" t="e">
            <v>#NAME?</v>
          </cell>
          <cell r="AK445" t="e">
            <v>#NAME?</v>
          </cell>
          <cell r="AL445" t="e">
            <v>#NAME?</v>
          </cell>
          <cell r="AM445" t="e">
            <v>#NAME?</v>
          </cell>
          <cell r="AN445" t="e">
            <v>#NAME?</v>
          </cell>
          <cell r="AO445" t="e">
            <v>#NAME?</v>
          </cell>
          <cell r="AP445" t="e">
            <v>#NAME?</v>
          </cell>
          <cell r="AQ445">
            <v>0</v>
          </cell>
          <cell r="AR445">
            <v>0</v>
          </cell>
          <cell r="AS445">
            <v>0</v>
          </cell>
          <cell r="AT445">
            <v>0</v>
          </cell>
        </row>
        <row r="446">
          <cell r="A446" t="str">
            <v>132KV DC Gaya-Jehanabad TL Line</v>
          </cell>
          <cell r="B446">
            <v>40</v>
          </cell>
          <cell r="C446" t="str">
            <v>18/7</v>
          </cell>
          <cell r="D446" t="str">
            <v>DA+3</v>
          </cell>
          <cell r="E446" t="str">
            <v>WET</v>
          </cell>
          <cell r="F446" t="str">
            <v>Sumaiyya Enterprizes</v>
          </cell>
          <cell r="G446">
            <v>43445</v>
          </cell>
          <cell r="H446">
            <v>43473</v>
          </cell>
          <cell r="I446" t="str">
            <v>YES</v>
          </cell>
          <cell r="J446" t="str">
            <v>YES</v>
          </cell>
          <cell r="K446" t="str">
            <v>YES</v>
          </cell>
          <cell r="L446">
            <v>1</v>
          </cell>
          <cell r="M446">
            <v>39</v>
          </cell>
          <cell r="N446">
            <v>0</v>
          </cell>
          <cell r="O446">
            <v>0</v>
          </cell>
          <cell r="P446">
            <v>0</v>
          </cell>
          <cell r="Q446">
            <v>0</v>
          </cell>
          <cell r="R446" t="e">
            <v>#NAME?</v>
          </cell>
          <cell r="S446" t="e">
            <v>#NAME?</v>
          </cell>
          <cell r="T446">
            <v>0</v>
          </cell>
          <cell r="U446">
            <v>0</v>
          </cell>
          <cell r="V446" t="e">
            <v>#NAME?</v>
          </cell>
          <cell r="W446" t="e">
            <v>#NAME?</v>
          </cell>
          <cell r="X446" t="e">
            <v>#NAME?</v>
          </cell>
          <cell r="Y446" t="e">
            <v>#NAME?</v>
          </cell>
          <cell r="Z446" t="e">
            <v>#NAME?</v>
          </cell>
          <cell r="AA446" t="e">
            <v>#NAME?</v>
          </cell>
          <cell r="AB446" t="e">
            <v>#NAME?</v>
          </cell>
          <cell r="AC446" t="e">
            <v>#NAME?</v>
          </cell>
          <cell r="AD446" t="e">
            <v>#NAME?</v>
          </cell>
          <cell r="AE446" t="e">
            <v>#NAME?</v>
          </cell>
          <cell r="AF446">
            <v>171.56</v>
          </cell>
          <cell r="AG446">
            <v>36.64</v>
          </cell>
          <cell r="AH446">
            <v>7.56</v>
          </cell>
          <cell r="AI446">
            <v>215.76</v>
          </cell>
          <cell r="AJ446" t="e">
            <v>#NAME?</v>
          </cell>
          <cell r="AK446" t="e">
            <v>#NAME?</v>
          </cell>
          <cell r="AL446" t="e">
            <v>#NAME?</v>
          </cell>
          <cell r="AM446" t="e">
            <v>#NAME?</v>
          </cell>
          <cell r="AN446" t="e">
            <v>#NAME?</v>
          </cell>
          <cell r="AO446" t="e">
            <v>#NAME?</v>
          </cell>
          <cell r="AP446" t="e">
            <v>#NAME?</v>
          </cell>
          <cell r="AQ446">
            <v>0</v>
          </cell>
          <cell r="AR446">
            <v>0</v>
          </cell>
          <cell r="AS446">
            <v>0</v>
          </cell>
          <cell r="AT446">
            <v>0</v>
          </cell>
        </row>
        <row r="447">
          <cell r="A447" t="str">
            <v>132KV DC Dumraon-Buxar TL Line</v>
          </cell>
          <cell r="B447">
            <v>26</v>
          </cell>
          <cell r="C447" t="str">
            <v>11/5</v>
          </cell>
          <cell r="D447" t="str">
            <v>DP+3</v>
          </cell>
          <cell r="E447" t="str">
            <v>WET</v>
          </cell>
          <cell r="F447" t="str">
            <v>Rajesh Electric Works</v>
          </cell>
          <cell r="G447">
            <v>43448</v>
          </cell>
          <cell r="H447">
            <v>43476</v>
          </cell>
          <cell r="I447" t="str">
            <v>yes</v>
          </cell>
          <cell r="J447" t="str">
            <v>YES</v>
          </cell>
          <cell r="K447" t="str">
            <v>YES</v>
          </cell>
          <cell r="L447">
            <v>3</v>
          </cell>
          <cell r="M447">
            <v>26</v>
          </cell>
          <cell r="N447">
            <v>0</v>
          </cell>
          <cell r="O447">
            <v>0</v>
          </cell>
          <cell r="P447">
            <v>0</v>
          </cell>
          <cell r="Q447">
            <v>0</v>
          </cell>
          <cell r="R447" t="e">
            <v>#NAME?</v>
          </cell>
          <cell r="S447" t="e">
            <v>#NAME?</v>
          </cell>
          <cell r="T447">
            <v>0</v>
          </cell>
          <cell r="U447">
            <v>0</v>
          </cell>
          <cell r="V447" t="e">
            <v>#NAME?</v>
          </cell>
          <cell r="W447" t="e">
            <v>#NAME?</v>
          </cell>
          <cell r="X447" t="e">
            <v>#NAME?</v>
          </cell>
          <cell r="Y447" t="e">
            <v>#NAME?</v>
          </cell>
          <cell r="Z447" t="e">
            <v>#NAME?</v>
          </cell>
          <cell r="AA447" t="e">
            <v>#NAME?</v>
          </cell>
          <cell r="AB447" t="e">
            <v>#NAME?</v>
          </cell>
          <cell r="AC447" t="e">
            <v>#NAME?</v>
          </cell>
          <cell r="AD447" t="e">
            <v>#NAME?</v>
          </cell>
          <cell r="AE447" t="e">
            <v>#NAME?</v>
          </cell>
          <cell r="AF447">
            <v>122.56</v>
          </cell>
          <cell r="AG447">
            <v>17.68</v>
          </cell>
          <cell r="AH447">
            <v>6.51</v>
          </cell>
          <cell r="AI447">
            <v>146.75</v>
          </cell>
          <cell r="AJ447" t="e">
            <v>#NAME?</v>
          </cell>
          <cell r="AK447" t="e">
            <v>#NAME?</v>
          </cell>
          <cell r="AL447" t="e">
            <v>#NAME?</v>
          </cell>
          <cell r="AM447" t="e">
            <v>#NAME?</v>
          </cell>
          <cell r="AN447" t="e">
            <v>#NAME?</v>
          </cell>
          <cell r="AO447" t="e">
            <v>#NAME?</v>
          </cell>
          <cell r="AP447" t="e">
            <v>#NAME?</v>
          </cell>
          <cell r="AQ447">
            <v>0</v>
          </cell>
          <cell r="AR447">
            <v>0</v>
          </cell>
          <cell r="AS447">
            <v>0</v>
          </cell>
          <cell r="AT447">
            <v>0</v>
          </cell>
        </row>
        <row r="448">
          <cell r="A448" t="str">
            <v>132KV DC Naubatpur-Masaurhi TL Line</v>
          </cell>
          <cell r="B448">
            <v>14</v>
          </cell>
          <cell r="C448" t="str">
            <v>6/2</v>
          </cell>
          <cell r="D448" t="str">
            <v>DA+6</v>
          </cell>
          <cell r="E448" t="str">
            <v>WET</v>
          </cell>
          <cell r="F448" t="str">
            <v>Lalan Mehta</v>
          </cell>
          <cell r="G448">
            <v>43444</v>
          </cell>
          <cell r="H448">
            <v>43472</v>
          </cell>
          <cell r="I448">
            <v>43517</v>
          </cell>
          <cell r="J448" t="str">
            <v>YES</v>
          </cell>
          <cell r="K448" t="str">
            <v>YES</v>
          </cell>
          <cell r="L448">
            <v>5</v>
          </cell>
          <cell r="M448">
            <v>27</v>
          </cell>
          <cell r="N448">
            <v>0</v>
          </cell>
          <cell r="O448">
            <v>0</v>
          </cell>
          <cell r="P448">
            <v>0</v>
          </cell>
          <cell r="Q448">
            <v>0</v>
          </cell>
          <cell r="R448" t="e">
            <v>#NAME?</v>
          </cell>
          <cell r="S448" t="e">
            <v>#NAME?</v>
          </cell>
          <cell r="T448">
            <v>0</v>
          </cell>
          <cell r="U448">
            <v>0</v>
          </cell>
          <cell r="V448" t="e">
            <v>#NAME?</v>
          </cell>
          <cell r="W448" t="e">
            <v>#NAME?</v>
          </cell>
          <cell r="X448" t="e">
            <v>#NAME?</v>
          </cell>
          <cell r="Y448" t="e">
            <v>#NAME?</v>
          </cell>
          <cell r="Z448" t="e">
            <v>#NAME?</v>
          </cell>
          <cell r="AA448" t="e">
            <v>#NAME?</v>
          </cell>
          <cell r="AB448" t="e">
            <v>#NAME?</v>
          </cell>
          <cell r="AC448" t="e">
            <v>#NAME?</v>
          </cell>
          <cell r="AD448" t="e">
            <v>#NAME?</v>
          </cell>
          <cell r="AE448" t="e">
            <v>#NAME?</v>
          </cell>
          <cell r="AF448">
            <v>171.56</v>
          </cell>
          <cell r="AG448">
            <v>36.64</v>
          </cell>
          <cell r="AH448">
            <v>7.56</v>
          </cell>
          <cell r="AI448">
            <v>215.76</v>
          </cell>
          <cell r="AJ448" t="e">
            <v>#NAME?</v>
          </cell>
          <cell r="AK448" t="e">
            <v>#NAME?</v>
          </cell>
          <cell r="AL448" t="e">
            <v>#NAME?</v>
          </cell>
          <cell r="AM448" t="e">
            <v>#NAME?</v>
          </cell>
          <cell r="AN448" t="e">
            <v>#NAME?</v>
          </cell>
          <cell r="AO448" t="e">
            <v>#NAME?</v>
          </cell>
          <cell r="AP448" t="e">
            <v>#NAME?</v>
          </cell>
          <cell r="AQ448">
            <v>0</v>
          </cell>
          <cell r="AR448">
            <v>0</v>
          </cell>
          <cell r="AS448">
            <v>0</v>
          </cell>
          <cell r="AT448">
            <v>0</v>
          </cell>
        </row>
        <row r="449">
          <cell r="A449" t="str">
            <v>132KV DC Naubatpur-Paliganj TL Line</v>
          </cell>
          <cell r="B449">
            <v>13</v>
          </cell>
          <cell r="C449" t="str">
            <v>9/7</v>
          </cell>
          <cell r="D449" t="str">
            <v>DA+0</v>
          </cell>
          <cell r="E449" t="str">
            <v>WET</v>
          </cell>
          <cell r="F449" t="str">
            <v>Mahesh Prasad Singh</v>
          </cell>
          <cell r="G449">
            <v>43444</v>
          </cell>
          <cell r="H449">
            <v>43472</v>
          </cell>
          <cell r="I449">
            <v>43517</v>
          </cell>
          <cell r="J449" t="str">
            <v>YES</v>
          </cell>
          <cell r="K449" t="str">
            <v>YES</v>
          </cell>
          <cell r="L449">
            <v>1</v>
          </cell>
          <cell r="M449">
            <v>13</v>
          </cell>
          <cell r="N449">
            <v>0</v>
          </cell>
          <cell r="O449">
            <v>0</v>
          </cell>
          <cell r="P449">
            <v>0</v>
          </cell>
          <cell r="Q449">
            <v>0</v>
          </cell>
          <cell r="R449" t="e">
            <v>#NAME?</v>
          </cell>
          <cell r="S449" t="e">
            <v>#NAME?</v>
          </cell>
          <cell r="T449">
            <v>0</v>
          </cell>
          <cell r="U449">
            <v>0</v>
          </cell>
          <cell r="V449" t="e">
            <v>#NAME?</v>
          </cell>
          <cell r="W449" t="e">
            <v>#NAME?</v>
          </cell>
          <cell r="X449" t="e">
            <v>#NAME?</v>
          </cell>
          <cell r="Y449" t="e">
            <v>#NAME?</v>
          </cell>
          <cell r="Z449" t="e">
            <v>#NAME?</v>
          </cell>
          <cell r="AA449" t="e">
            <v>#NAME?</v>
          </cell>
          <cell r="AB449" t="e">
            <v>#NAME?</v>
          </cell>
          <cell r="AC449" t="e">
            <v>#NAME?</v>
          </cell>
          <cell r="AD449" t="e">
            <v>#NAME?</v>
          </cell>
          <cell r="AE449" t="e">
            <v>#NAME?</v>
          </cell>
          <cell r="AF449">
            <v>171.56</v>
          </cell>
          <cell r="AG449">
            <v>36.64</v>
          </cell>
          <cell r="AH449">
            <v>7.56</v>
          </cell>
          <cell r="AI449">
            <v>215.76</v>
          </cell>
          <cell r="AJ449" t="e">
            <v>#NAME?</v>
          </cell>
          <cell r="AK449" t="e">
            <v>#NAME?</v>
          </cell>
          <cell r="AL449" t="e">
            <v>#NAME?</v>
          </cell>
          <cell r="AM449" t="e">
            <v>#NAME?</v>
          </cell>
          <cell r="AN449" t="e">
            <v>#NAME?</v>
          </cell>
          <cell r="AO449" t="e">
            <v>#NAME?</v>
          </cell>
          <cell r="AP449" t="e">
            <v>#NAME?</v>
          </cell>
          <cell r="AQ449">
            <v>0</v>
          </cell>
          <cell r="AR449">
            <v>0</v>
          </cell>
          <cell r="AS449">
            <v>0</v>
          </cell>
          <cell r="AT449">
            <v>0</v>
          </cell>
        </row>
        <row r="450">
          <cell r="A450" t="str">
            <v>132KV DC Gaya-Jehanabad TL Line</v>
          </cell>
          <cell r="B450">
            <v>38</v>
          </cell>
          <cell r="C450" t="str">
            <v>19/7</v>
          </cell>
          <cell r="D450" t="str">
            <v>DA+6</v>
          </cell>
          <cell r="E450" t="str">
            <v>WET</v>
          </cell>
          <cell r="F450" t="str">
            <v>M S Builder</v>
          </cell>
          <cell r="G450">
            <v>43444</v>
          </cell>
          <cell r="H450">
            <v>43472</v>
          </cell>
          <cell r="I450" t="str">
            <v>yes</v>
          </cell>
          <cell r="J450" t="str">
            <v>YES</v>
          </cell>
          <cell r="K450" t="str">
            <v>YES</v>
          </cell>
          <cell r="L450">
            <v>3</v>
          </cell>
          <cell r="M450">
            <v>38</v>
          </cell>
          <cell r="N450">
            <v>0</v>
          </cell>
          <cell r="O450">
            <v>0</v>
          </cell>
          <cell r="P450">
            <v>0</v>
          </cell>
          <cell r="Q450">
            <v>0</v>
          </cell>
          <cell r="R450" t="e">
            <v>#NAME?</v>
          </cell>
          <cell r="S450" t="e">
            <v>#NAME?</v>
          </cell>
          <cell r="T450">
            <v>0</v>
          </cell>
          <cell r="U450">
            <v>0</v>
          </cell>
          <cell r="V450" t="e">
            <v>#NAME?</v>
          </cell>
          <cell r="W450" t="e">
            <v>#NAME?</v>
          </cell>
          <cell r="X450" t="e">
            <v>#NAME?</v>
          </cell>
          <cell r="Y450" t="e">
            <v>#NAME?</v>
          </cell>
          <cell r="Z450" t="e">
            <v>#NAME?</v>
          </cell>
          <cell r="AA450" t="e">
            <v>#NAME?</v>
          </cell>
          <cell r="AB450" t="e">
            <v>#NAME?</v>
          </cell>
          <cell r="AC450" t="e">
            <v>#NAME?</v>
          </cell>
          <cell r="AD450" t="e">
            <v>#NAME?</v>
          </cell>
          <cell r="AE450" t="e">
            <v>#NAME?</v>
          </cell>
          <cell r="AF450">
            <v>171.56</v>
          </cell>
          <cell r="AG450">
            <v>36.64</v>
          </cell>
          <cell r="AH450">
            <v>7.56</v>
          </cell>
          <cell r="AI450">
            <v>215.76</v>
          </cell>
          <cell r="AJ450" t="e">
            <v>#NAME?</v>
          </cell>
          <cell r="AK450" t="e">
            <v>#NAME?</v>
          </cell>
          <cell r="AL450" t="e">
            <v>#NAME?</v>
          </cell>
          <cell r="AM450" t="e">
            <v>#NAME?</v>
          </cell>
          <cell r="AN450" t="e">
            <v>#NAME?</v>
          </cell>
          <cell r="AO450" t="e">
            <v>#NAME?</v>
          </cell>
          <cell r="AP450" t="e">
            <v>#NAME?</v>
          </cell>
          <cell r="AQ450">
            <v>0</v>
          </cell>
          <cell r="AR450">
            <v>0</v>
          </cell>
          <cell r="AS450">
            <v>0</v>
          </cell>
          <cell r="AT450">
            <v>0</v>
          </cell>
        </row>
        <row r="451">
          <cell r="A451" t="str">
            <v>132KV DC Dumraon-Buxar TL Line</v>
          </cell>
          <cell r="B451">
            <v>25</v>
          </cell>
          <cell r="C451" t="str">
            <v>11/4</v>
          </cell>
          <cell r="D451" t="str">
            <v>DP+0</v>
          </cell>
          <cell r="E451" t="str">
            <v>WET</v>
          </cell>
          <cell r="F451" t="str">
            <v>Rajesh Electric Works</v>
          </cell>
          <cell r="G451">
            <v>43445</v>
          </cell>
          <cell r="H451">
            <v>43473</v>
          </cell>
          <cell r="I451" t="str">
            <v>yes</v>
          </cell>
          <cell r="J451" t="str">
            <v>YES</v>
          </cell>
          <cell r="K451" t="str">
            <v>YES</v>
          </cell>
          <cell r="L451">
            <v>3</v>
          </cell>
          <cell r="M451">
            <v>24</v>
          </cell>
          <cell r="N451">
            <v>0</v>
          </cell>
          <cell r="O451">
            <v>0</v>
          </cell>
          <cell r="P451">
            <v>0</v>
          </cell>
          <cell r="Q451">
            <v>0</v>
          </cell>
          <cell r="R451" t="e">
            <v>#NAME?</v>
          </cell>
          <cell r="S451" t="e">
            <v>#NAME?</v>
          </cell>
          <cell r="T451">
            <v>0</v>
          </cell>
          <cell r="U451">
            <v>0</v>
          </cell>
          <cell r="V451" t="e">
            <v>#NAME?</v>
          </cell>
          <cell r="W451" t="e">
            <v>#NAME?</v>
          </cell>
          <cell r="X451" t="e">
            <v>#NAME?</v>
          </cell>
          <cell r="Y451" t="e">
            <v>#NAME?</v>
          </cell>
          <cell r="Z451" t="e">
            <v>#NAME?</v>
          </cell>
          <cell r="AA451" t="e">
            <v>#NAME?</v>
          </cell>
          <cell r="AB451" t="e">
            <v>#NAME?</v>
          </cell>
          <cell r="AC451" t="e">
            <v>#NAME?</v>
          </cell>
          <cell r="AD451" t="e">
            <v>#NAME?</v>
          </cell>
          <cell r="AE451" t="e">
            <v>#NAME?</v>
          </cell>
          <cell r="AF451">
            <v>122.56</v>
          </cell>
          <cell r="AG451">
            <v>17.68</v>
          </cell>
          <cell r="AH451">
            <v>6.51</v>
          </cell>
          <cell r="AI451">
            <v>146.75</v>
          </cell>
          <cell r="AJ451" t="e">
            <v>#NAME?</v>
          </cell>
          <cell r="AK451" t="e">
            <v>#NAME?</v>
          </cell>
          <cell r="AL451" t="e">
            <v>#NAME?</v>
          </cell>
          <cell r="AM451" t="e">
            <v>#NAME?</v>
          </cell>
          <cell r="AN451" t="e">
            <v>#NAME?</v>
          </cell>
          <cell r="AO451" t="e">
            <v>#NAME?</v>
          </cell>
          <cell r="AP451" t="e">
            <v>#NAME?</v>
          </cell>
          <cell r="AQ451">
            <v>0</v>
          </cell>
          <cell r="AR451">
            <v>0</v>
          </cell>
          <cell r="AS451">
            <v>0</v>
          </cell>
          <cell r="AT451">
            <v>0</v>
          </cell>
        </row>
        <row r="452">
          <cell r="A452" t="str">
            <v>132KV DC Gaya-Jehanabad TL Line</v>
          </cell>
          <cell r="B452">
            <v>37</v>
          </cell>
          <cell r="C452" t="str">
            <v>15/9</v>
          </cell>
          <cell r="D452" t="str">
            <v>DA+0</v>
          </cell>
          <cell r="E452" t="str">
            <v>PS</v>
          </cell>
          <cell r="F452" t="str">
            <v>Rajiv Kumar</v>
          </cell>
          <cell r="G452">
            <v>43443</v>
          </cell>
          <cell r="H452">
            <v>43471</v>
          </cell>
          <cell r="I452" t="str">
            <v>21/02</v>
          </cell>
          <cell r="J452" t="str">
            <v>YES</v>
          </cell>
          <cell r="K452" t="str">
            <v>YES</v>
          </cell>
          <cell r="L452">
            <v>2</v>
          </cell>
          <cell r="M452">
            <v>37</v>
          </cell>
          <cell r="N452">
            <v>0</v>
          </cell>
          <cell r="O452">
            <v>0</v>
          </cell>
          <cell r="P452">
            <v>0</v>
          </cell>
          <cell r="Q452">
            <v>0</v>
          </cell>
          <cell r="R452" t="e">
            <v>#NAME?</v>
          </cell>
          <cell r="S452" t="e">
            <v>#NAME?</v>
          </cell>
          <cell r="T452">
            <v>0</v>
          </cell>
          <cell r="U452">
            <v>0</v>
          </cell>
          <cell r="V452" t="e">
            <v>#NAME?</v>
          </cell>
          <cell r="W452" t="e">
            <v>#NAME?</v>
          </cell>
          <cell r="X452" t="e">
            <v>#NAME?</v>
          </cell>
          <cell r="Y452" t="e">
            <v>#NAME?</v>
          </cell>
          <cell r="Z452" t="e">
            <v>#NAME?</v>
          </cell>
          <cell r="AA452" t="e">
            <v>#NAME?</v>
          </cell>
          <cell r="AB452" t="e">
            <v>#NAME?</v>
          </cell>
          <cell r="AC452" t="e">
            <v>#NAME?</v>
          </cell>
          <cell r="AD452" t="e">
            <v>#NAME?</v>
          </cell>
          <cell r="AE452" t="e">
            <v>#NAME?</v>
          </cell>
          <cell r="AF452">
            <v>171.56</v>
          </cell>
          <cell r="AG452">
            <v>36.64</v>
          </cell>
          <cell r="AH452">
            <v>7.56</v>
          </cell>
          <cell r="AI452">
            <v>215.76</v>
          </cell>
          <cell r="AJ452" t="e">
            <v>#NAME?</v>
          </cell>
          <cell r="AK452" t="e">
            <v>#NAME?</v>
          </cell>
          <cell r="AL452" t="e">
            <v>#NAME?</v>
          </cell>
          <cell r="AM452" t="e">
            <v>#NAME?</v>
          </cell>
          <cell r="AN452" t="e">
            <v>#NAME?</v>
          </cell>
          <cell r="AO452" t="e">
            <v>#NAME?</v>
          </cell>
          <cell r="AP452" t="e">
            <v>#NAME?</v>
          </cell>
          <cell r="AQ452">
            <v>0</v>
          </cell>
          <cell r="AR452">
            <v>0</v>
          </cell>
          <cell r="AS452">
            <v>0</v>
          </cell>
          <cell r="AT452">
            <v>0</v>
          </cell>
        </row>
        <row r="453">
          <cell r="A453" t="str">
            <v>132KV DC Naubatpur-Masaurhi TL Line</v>
          </cell>
          <cell r="B453">
            <v>13</v>
          </cell>
          <cell r="C453" t="str">
            <v>6/3</v>
          </cell>
          <cell r="D453" t="str">
            <v>DA+0</v>
          </cell>
          <cell r="E453" t="str">
            <v>WET</v>
          </cell>
          <cell r="F453" t="str">
            <v>Lalan Mehta</v>
          </cell>
          <cell r="G453">
            <v>43442</v>
          </cell>
          <cell r="H453">
            <v>43470</v>
          </cell>
          <cell r="I453">
            <v>43517</v>
          </cell>
          <cell r="J453" t="str">
            <v>YES</v>
          </cell>
          <cell r="K453" t="str">
            <v>YES</v>
          </cell>
          <cell r="L453">
            <v>4</v>
          </cell>
          <cell r="M453">
            <v>13</v>
          </cell>
          <cell r="N453">
            <v>0</v>
          </cell>
          <cell r="O453">
            <v>0</v>
          </cell>
          <cell r="P453">
            <v>0</v>
          </cell>
          <cell r="Q453">
            <v>0</v>
          </cell>
          <cell r="R453" t="e">
            <v>#NAME?</v>
          </cell>
          <cell r="S453" t="e">
            <v>#NAME?</v>
          </cell>
          <cell r="T453">
            <v>0</v>
          </cell>
          <cell r="U453">
            <v>0</v>
          </cell>
          <cell r="V453" t="e">
            <v>#NAME?</v>
          </cell>
          <cell r="W453" t="e">
            <v>#NAME?</v>
          </cell>
          <cell r="X453" t="e">
            <v>#NAME?</v>
          </cell>
          <cell r="Y453" t="e">
            <v>#NAME?</v>
          </cell>
          <cell r="Z453" t="e">
            <v>#NAME?</v>
          </cell>
          <cell r="AA453" t="e">
            <v>#NAME?</v>
          </cell>
          <cell r="AB453" t="e">
            <v>#NAME?</v>
          </cell>
          <cell r="AC453" t="e">
            <v>#NAME?</v>
          </cell>
          <cell r="AD453" t="e">
            <v>#NAME?</v>
          </cell>
          <cell r="AE453" t="e">
            <v>#NAME?</v>
          </cell>
          <cell r="AF453">
            <v>171.56</v>
          </cell>
          <cell r="AG453">
            <v>36.64</v>
          </cell>
          <cell r="AH453">
            <v>7.56</v>
          </cell>
          <cell r="AI453">
            <v>215.76</v>
          </cell>
          <cell r="AJ453" t="e">
            <v>#NAME?</v>
          </cell>
          <cell r="AK453" t="e">
            <v>#NAME?</v>
          </cell>
          <cell r="AL453" t="e">
            <v>#NAME?</v>
          </cell>
          <cell r="AM453" t="e">
            <v>#NAME?</v>
          </cell>
          <cell r="AN453" t="e">
            <v>#NAME?</v>
          </cell>
          <cell r="AO453" t="e">
            <v>#NAME?</v>
          </cell>
          <cell r="AP453" t="e">
            <v>#NAME?</v>
          </cell>
          <cell r="AQ453">
            <v>0</v>
          </cell>
          <cell r="AR453">
            <v>0</v>
          </cell>
          <cell r="AS453">
            <v>0</v>
          </cell>
          <cell r="AT453">
            <v>0</v>
          </cell>
        </row>
        <row r="454">
          <cell r="A454" t="str">
            <v>132KV DC Gaya-Jehanabad TL Line</v>
          </cell>
          <cell r="B454">
            <v>36</v>
          </cell>
          <cell r="C454" t="str">
            <v>5/1</v>
          </cell>
          <cell r="D454" t="str">
            <v>DA+0</v>
          </cell>
          <cell r="E454" t="str">
            <v>WET</v>
          </cell>
          <cell r="F454" t="str">
            <v>Sunil Kumar</v>
          </cell>
          <cell r="G454">
            <v>43442</v>
          </cell>
          <cell r="H454">
            <v>43470</v>
          </cell>
          <cell r="I454">
            <v>43540</v>
          </cell>
          <cell r="J454" t="str">
            <v>YES</v>
          </cell>
          <cell r="K454" t="str">
            <v>YES</v>
          </cell>
          <cell r="L454">
            <v>1</v>
          </cell>
          <cell r="M454">
            <v>36</v>
          </cell>
          <cell r="N454">
            <v>0</v>
          </cell>
          <cell r="O454">
            <v>0</v>
          </cell>
          <cell r="P454">
            <v>0</v>
          </cell>
          <cell r="Q454">
            <v>0</v>
          </cell>
          <cell r="R454" t="e">
            <v>#NAME?</v>
          </cell>
          <cell r="S454" t="e">
            <v>#NAME?</v>
          </cell>
          <cell r="T454">
            <v>0</v>
          </cell>
          <cell r="U454">
            <v>0</v>
          </cell>
          <cell r="V454" t="e">
            <v>#NAME?</v>
          </cell>
          <cell r="W454" t="e">
            <v>#NAME?</v>
          </cell>
          <cell r="X454" t="e">
            <v>#NAME?</v>
          </cell>
          <cell r="Y454" t="e">
            <v>#NAME?</v>
          </cell>
          <cell r="Z454" t="e">
            <v>#NAME?</v>
          </cell>
          <cell r="AA454" t="e">
            <v>#NAME?</v>
          </cell>
          <cell r="AB454" t="e">
            <v>#NAME?</v>
          </cell>
          <cell r="AC454" t="e">
            <v>#NAME?</v>
          </cell>
          <cell r="AD454" t="e">
            <v>#NAME?</v>
          </cell>
          <cell r="AE454" t="e">
            <v>#NAME?</v>
          </cell>
          <cell r="AF454">
            <v>171.56</v>
          </cell>
          <cell r="AG454">
            <v>36.64</v>
          </cell>
          <cell r="AH454">
            <v>7.56</v>
          </cell>
          <cell r="AI454">
            <v>215.76</v>
          </cell>
          <cell r="AJ454" t="e">
            <v>#NAME?</v>
          </cell>
          <cell r="AK454" t="e">
            <v>#NAME?</v>
          </cell>
          <cell r="AL454" t="e">
            <v>#NAME?</v>
          </cell>
          <cell r="AM454" t="e">
            <v>#NAME?</v>
          </cell>
          <cell r="AN454" t="e">
            <v>#NAME?</v>
          </cell>
          <cell r="AO454" t="e">
            <v>#NAME?</v>
          </cell>
          <cell r="AP454" t="e">
            <v>#NAME?</v>
          </cell>
          <cell r="AQ454">
            <v>0</v>
          </cell>
          <cell r="AR454">
            <v>0</v>
          </cell>
          <cell r="AS454">
            <v>0</v>
          </cell>
          <cell r="AT454">
            <v>0</v>
          </cell>
        </row>
        <row r="455">
          <cell r="A455" t="str">
            <v>132KV DC Gaya-Jehanabad TL Line</v>
          </cell>
          <cell r="B455">
            <v>34</v>
          </cell>
          <cell r="C455" t="str">
            <v>5/2</v>
          </cell>
          <cell r="D455" t="str">
            <v>DA+6</v>
          </cell>
          <cell r="E455" t="str">
            <v>WET</v>
          </cell>
          <cell r="F455" t="str">
            <v>Sunil Kumar</v>
          </cell>
          <cell r="G455">
            <v>43440</v>
          </cell>
          <cell r="H455">
            <v>43468</v>
          </cell>
          <cell r="I455">
            <v>43540</v>
          </cell>
          <cell r="J455" t="str">
            <v>YES</v>
          </cell>
          <cell r="K455" t="str">
            <v>YES</v>
          </cell>
          <cell r="L455">
            <v>1</v>
          </cell>
          <cell r="M455">
            <v>35</v>
          </cell>
          <cell r="N455">
            <v>0</v>
          </cell>
          <cell r="O455">
            <v>0</v>
          </cell>
          <cell r="P455">
            <v>0</v>
          </cell>
          <cell r="Q455">
            <v>0</v>
          </cell>
          <cell r="R455" t="e">
            <v>#NAME?</v>
          </cell>
          <cell r="S455" t="e">
            <v>#NAME?</v>
          </cell>
          <cell r="T455">
            <v>0</v>
          </cell>
          <cell r="U455">
            <v>0</v>
          </cell>
          <cell r="V455" t="e">
            <v>#NAME?</v>
          </cell>
          <cell r="W455" t="e">
            <v>#NAME?</v>
          </cell>
          <cell r="X455" t="e">
            <v>#NAME?</v>
          </cell>
          <cell r="Y455" t="e">
            <v>#NAME?</v>
          </cell>
          <cell r="Z455" t="e">
            <v>#NAME?</v>
          </cell>
          <cell r="AA455" t="e">
            <v>#NAME?</v>
          </cell>
          <cell r="AB455" t="e">
            <v>#NAME?</v>
          </cell>
          <cell r="AC455" t="e">
            <v>#NAME?</v>
          </cell>
          <cell r="AD455" t="e">
            <v>#NAME?</v>
          </cell>
          <cell r="AE455" t="e">
            <v>#NAME?</v>
          </cell>
          <cell r="AF455">
            <v>171.56</v>
          </cell>
          <cell r="AG455">
            <v>36.64</v>
          </cell>
          <cell r="AH455">
            <v>7.56</v>
          </cell>
          <cell r="AI455">
            <v>215.76</v>
          </cell>
          <cell r="AJ455" t="e">
            <v>#NAME?</v>
          </cell>
          <cell r="AK455" t="e">
            <v>#NAME?</v>
          </cell>
          <cell r="AL455" t="e">
            <v>#NAME?</v>
          </cell>
          <cell r="AM455" t="e">
            <v>#NAME?</v>
          </cell>
          <cell r="AN455" t="e">
            <v>#NAME?</v>
          </cell>
          <cell r="AO455" t="e">
            <v>#NAME?</v>
          </cell>
          <cell r="AP455" t="e">
            <v>#NAME?</v>
          </cell>
          <cell r="AQ455">
            <v>0</v>
          </cell>
          <cell r="AR455">
            <v>0</v>
          </cell>
          <cell r="AS455">
            <v>0</v>
          </cell>
          <cell r="AT455">
            <v>0</v>
          </cell>
        </row>
        <row r="456">
          <cell r="A456" t="str">
            <v>132KV DC Gaya-Jehanabad TL Line</v>
          </cell>
          <cell r="B456">
            <v>35</v>
          </cell>
          <cell r="C456" t="str">
            <v>15/0</v>
          </cell>
          <cell r="D456" t="str">
            <v>DD+3</v>
          </cell>
          <cell r="E456" t="str">
            <v>WET</v>
          </cell>
          <cell r="F456" t="str">
            <v>Rajiv Kumar</v>
          </cell>
          <cell r="G456">
            <v>43440</v>
          </cell>
          <cell r="H456">
            <v>43468</v>
          </cell>
          <cell r="I456" t="str">
            <v>21/02</v>
          </cell>
          <cell r="J456" t="str">
            <v>YES</v>
          </cell>
          <cell r="K456" t="str">
            <v>YES</v>
          </cell>
          <cell r="L456">
            <v>2</v>
          </cell>
          <cell r="M456">
            <v>34</v>
          </cell>
          <cell r="N456">
            <v>0</v>
          </cell>
          <cell r="O456">
            <v>0</v>
          </cell>
          <cell r="P456">
            <v>0</v>
          </cell>
          <cell r="Q456">
            <v>0</v>
          </cell>
          <cell r="R456" t="e">
            <v>#NAME?</v>
          </cell>
          <cell r="S456" t="e">
            <v>#NAME?</v>
          </cell>
          <cell r="T456">
            <v>0</v>
          </cell>
          <cell r="U456">
            <v>0</v>
          </cell>
          <cell r="V456" t="e">
            <v>#NAME?</v>
          </cell>
          <cell r="W456" t="e">
            <v>#NAME?</v>
          </cell>
          <cell r="X456" t="e">
            <v>#NAME?</v>
          </cell>
          <cell r="Y456" t="e">
            <v>#NAME?</v>
          </cell>
          <cell r="Z456" t="e">
            <v>#NAME?</v>
          </cell>
          <cell r="AA456" t="e">
            <v>#NAME?</v>
          </cell>
          <cell r="AB456" t="e">
            <v>#NAME?</v>
          </cell>
          <cell r="AC456" t="e">
            <v>#NAME?</v>
          </cell>
          <cell r="AD456" t="e">
            <v>#NAME?</v>
          </cell>
          <cell r="AE456" t="e">
            <v>#NAME?</v>
          </cell>
          <cell r="AF456">
            <v>396.56</v>
          </cell>
          <cell r="AG456">
            <v>0</v>
          </cell>
          <cell r="AH456">
            <v>8.26</v>
          </cell>
          <cell r="AI456">
            <v>404.82</v>
          </cell>
          <cell r="AJ456" t="e">
            <v>#NAME?</v>
          </cell>
          <cell r="AK456" t="e">
            <v>#NAME?</v>
          </cell>
          <cell r="AL456" t="e">
            <v>#NAME?</v>
          </cell>
          <cell r="AM456" t="e">
            <v>#NAME?</v>
          </cell>
          <cell r="AN456" t="e">
            <v>#NAME?</v>
          </cell>
          <cell r="AO456" t="e">
            <v>#NAME?</v>
          </cell>
          <cell r="AP456" t="e">
            <v>#NAME?</v>
          </cell>
          <cell r="AQ456">
            <v>0</v>
          </cell>
          <cell r="AR456">
            <v>0</v>
          </cell>
          <cell r="AS456">
            <v>0</v>
          </cell>
          <cell r="AT456">
            <v>0</v>
          </cell>
        </row>
        <row r="457">
          <cell r="A457" t="str">
            <v>132KV DC Dumraon-Buxar TL Line</v>
          </cell>
          <cell r="B457">
            <v>24</v>
          </cell>
          <cell r="C457" t="str">
            <v>13/4</v>
          </cell>
          <cell r="D457" t="str">
            <v>DP+3</v>
          </cell>
          <cell r="E457" t="str">
            <v>WET</v>
          </cell>
          <cell r="F457" t="str">
            <v>Meera Engineering</v>
          </cell>
          <cell r="G457">
            <v>43444</v>
          </cell>
          <cell r="H457">
            <v>43472</v>
          </cell>
          <cell r="I457" t="str">
            <v>yes</v>
          </cell>
          <cell r="J457" t="str">
            <v>YES</v>
          </cell>
          <cell r="K457" t="str">
            <v>YES</v>
          </cell>
          <cell r="L457">
            <v>5</v>
          </cell>
          <cell r="M457">
            <v>23</v>
          </cell>
          <cell r="N457">
            <v>0</v>
          </cell>
          <cell r="O457">
            <v>0</v>
          </cell>
          <cell r="P457">
            <v>0</v>
          </cell>
          <cell r="Q457">
            <v>0</v>
          </cell>
          <cell r="R457" t="e">
            <v>#NAME?</v>
          </cell>
          <cell r="S457" t="e">
            <v>#NAME?</v>
          </cell>
          <cell r="T457">
            <v>0</v>
          </cell>
          <cell r="U457">
            <v>0</v>
          </cell>
          <cell r="V457" t="e">
            <v>#NAME?</v>
          </cell>
          <cell r="W457" t="e">
            <v>#NAME?</v>
          </cell>
          <cell r="X457" t="e">
            <v>#NAME?</v>
          </cell>
          <cell r="Y457" t="e">
            <v>#NAME?</v>
          </cell>
          <cell r="Z457" t="e">
            <v>#NAME?</v>
          </cell>
          <cell r="AA457" t="e">
            <v>#NAME?</v>
          </cell>
          <cell r="AB457" t="e">
            <v>#NAME?</v>
          </cell>
          <cell r="AC457" t="e">
            <v>#NAME?</v>
          </cell>
          <cell r="AD457" t="e">
            <v>#NAME?</v>
          </cell>
          <cell r="AE457" t="e">
            <v>#NAME?</v>
          </cell>
          <cell r="AF457">
            <v>122.56</v>
          </cell>
          <cell r="AG457">
            <v>17.68</v>
          </cell>
          <cell r="AH457">
            <v>6.51</v>
          </cell>
          <cell r="AI457">
            <v>146.75</v>
          </cell>
          <cell r="AJ457" t="e">
            <v>#NAME?</v>
          </cell>
          <cell r="AK457" t="e">
            <v>#NAME?</v>
          </cell>
          <cell r="AL457" t="e">
            <v>#NAME?</v>
          </cell>
          <cell r="AM457" t="e">
            <v>#NAME?</v>
          </cell>
          <cell r="AN457" t="e">
            <v>#NAME?</v>
          </cell>
          <cell r="AO457" t="e">
            <v>#NAME?</v>
          </cell>
          <cell r="AP457" t="e">
            <v>#NAME?</v>
          </cell>
          <cell r="AQ457">
            <v>0</v>
          </cell>
          <cell r="AR457">
            <v>0</v>
          </cell>
          <cell r="AS457">
            <v>0</v>
          </cell>
          <cell r="AT457">
            <v>0</v>
          </cell>
        </row>
        <row r="458">
          <cell r="A458" t="str">
            <v>132KV DC Naubatpur-Masaurhi TL Line</v>
          </cell>
          <cell r="B458">
            <v>12</v>
          </cell>
          <cell r="C458" t="str">
            <v>10/5</v>
          </cell>
          <cell r="D458" t="str">
            <v>DB+3</v>
          </cell>
          <cell r="E458" t="str">
            <v>WET</v>
          </cell>
          <cell r="F458" t="str">
            <v>Lalan Mehta</v>
          </cell>
          <cell r="G458">
            <v>43440</v>
          </cell>
          <cell r="H458">
            <v>43468</v>
          </cell>
          <cell r="I458">
            <v>43517</v>
          </cell>
          <cell r="J458" t="str">
            <v>YES</v>
          </cell>
          <cell r="K458" t="str">
            <v>YES</v>
          </cell>
          <cell r="L458">
            <v>4</v>
          </cell>
          <cell r="M458">
            <v>24</v>
          </cell>
          <cell r="N458">
            <v>0</v>
          </cell>
          <cell r="O458">
            <v>0</v>
          </cell>
          <cell r="P458">
            <v>0</v>
          </cell>
          <cell r="Q458">
            <v>0</v>
          </cell>
          <cell r="R458" t="e">
            <v>#NAME?</v>
          </cell>
          <cell r="S458" t="e">
            <v>#NAME?</v>
          </cell>
          <cell r="T458">
            <v>0</v>
          </cell>
          <cell r="U458">
            <v>0</v>
          </cell>
          <cell r="V458" t="e">
            <v>#NAME?</v>
          </cell>
          <cell r="W458" t="e">
            <v>#NAME?</v>
          </cell>
          <cell r="X458" t="e">
            <v>#NAME?</v>
          </cell>
          <cell r="Y458" t="e">
            <v>#NAME?</v>
          </cell>
          <cell r="Z458" t="e">
            <v>#NAME?</v>
          </cell>
          <cell r="AA458" t="e">
            <v>#NAME?</v>
          </cell>
          <cell r="AB458" t="e">
            <v>#NAME?</v>
          </cell>
          <cell r="AC458" t="e">
            <v>#NAME?</v>
          </cell>
          <cell r="AD458" t="e">
            <v>#NAME?</v>
          </cell>
          <cell r="AE458" t="e">
            <v>#NAME?</v>
          </cell>
          <cell r="AF458">
            <v>211.8</v>
          </cell>
          <cell r="AG458">
            <v>43.43</v>
          </cell>
          <cell r="AH458">
            <v>6.86</v>
          </cell>
          <cell r="AI458">
            <v>262.09000000000003</v>
          </cell>
          <cell r="AJ458" t="e">
            <v>#NAME?</v>
          </cell>
          <cell r="AK458" t="e">
            <v>#NAME?</v>
          </cell>
          <cell r="AL458" t="e">
            <v>#NAME?</v>
          </cell>
          <cell r="AM458" t="e">
            <v>#NAME?</v>
          </cell>
          <cell r="AN458" t="e">
            <v>#NAME?</v>
          </cell>
          <cell r="AO458" t="e">
            <v>#NAME?</v>
          </cell>
          <cell r="AP458" t="e">
            <v>#NAME?</v>
          </cell>
          <cell r="AQ458">
            <v>0</v>
          </cell>
          <cell r="AR458">
            <v>0</v>
          </cell>
          <cell r="AS458">
            <v>0</v>
          </cell>
          <cell r="AT458">
            <v>0</v>
          </cell>
        </row>
        <row r="459">
          <cell r="A459" t="str">
            <v>132KV DC Gaya-Jehanabad TL Line</v>
          </cell>
          <cell r="B459">
            <v>32</v>
          </cell>
          <cell r="C459" t="str">
            <v>18/11</v>
          </cell>
          <cell r="D459" t="str">
            <v>DA+3</v>
          </cell>
          <cell r="E459" t="str">
            <v>WET</v>
          </cell>
          <cell r="F459" t="str">
            <v>Sumaiyya Enterprizes</v>
          </cell>
          <cell r="G459">
            <v>43439</v>
          </cell>
          <cell r="H459">
            <v>43467</v>
          </cell>
          <cell r="I459" t="str">
            <v>YES</v>
          </cell>
          <cell r="J459" t="str">
            <v>YES</v>
          </cell>
          <cell r="K459" t="str">
            <v>YES</v>
          </cell>
          <cell r="L459">
            <v>1</v>
          </cell>
          <cell r="M459">
            <v>33</v>
          </cell>
          <cell r="N459">
            <v>0</v>
          </cell>
          <cell r="O459">
            <v>0</v>
          </cell>
          <cell r="P459">
            <v>0</v>
          </cell>
          <cell r="Q459">
            <v>0</v>
          </cell>
          <cell r="R459" t="e">
            <v>#NAME?</v>
          </cell>
          <cell r="S459" t="e">
            <v>#NAME?</v>
          </cell>
          <cell r="T459">
            <v>0</v>
          </cell>
          <cell r="U459">
            <v>0</v>
          </cell>
          <cell r="V459" t="e">
            <v>#NAME?</v>
          </cell>
          <cell r="W459" t="e">
            <v>#NAME?</v>
          </cell>
          <cell r="X459" t="e">
            <v>#NAME?</v>
          </cell>
          <cell r="Y459" t="e">
            <v>#NAME?</v>
          </cell>
          <cell r="Z459" t="e">
            <v>#NAME?</v>
          </cell>
          <cell r="AA459" t="e">
            <v>#NAME?</v>
          </cell>
          <cell r="AB459" t="e">
            <v>#NAME?</v>
          </cell>
          <cell r="AC459" t="e">
            <v>#NAME?</v>
          </cell>
          <cell r="AD459" t="e">
            <v>#NAME?</v>
          </cell>
          <cell r="AE459" t="e">
            <v>#NAME?</v>
          </cell>
          <cell r="AF459">
            <v>171.56</v>
          </cell>
          <cell r="AG459">
            <v>36.64</v>
          </cell>
          <cell r="AH459">
            <v>7.56</v>
          </cell>
          <cell r="AI459">
            <v>215.76</v>
          </cell>
          <cell r="AJ459" t="e">
            <v>#NAME?</v>
          </cell>
          <cell r="AK459" t="e">
            <v>#NAME?</v>
          </cell>
          <cell r="AL459" t="e">
            <v>#NAME?</v>
          </cell>
          <cell r="AM459" t="e">
            <v>#NAME?</v>
          </cell>
          <cell r="AN459" t="e">
            <v>#NAME?</v>
          </cell>
          <cell r="AO459" t="e">
            <v>#NAME?</v>
          </cell>
          <cell r="AP459" t="e">
            <v>#NAME?</v>
          </cell>
          <cell r="AQ459">
            <v>0</v>
          </cell>
          <cell r="AR459">
            <v>0</v>
          </cell>
          <cell r="AS459">
            <v>0</v>
          </cell>
          <cell r="AT459">
            <v>0</v>
          </cell>
        </row>
        <row r="460">
          <cell r="A460" t="str">
            <v>132KV DC Gaya-Jehanabad TL Line</v>
          </cell>
          <cell r="B460">
            <v>33</v>
          </cell>
          <cell r="C460" t="str">
            <v>19/2</v>
          </cell>
          <cell r="D460" t="str">
            <v>DA+0</v>
          </cell>
          <cell r="E460" t="str">
            <v>WET</v>
          </cell>
          <cell r="F460" t="str">
            <v>M S Builder</v>
          </cell>
          <cell r="G460">
            <v>43439</v>
          </cell>
          <cell r="H460">
            <v>43467</v>
          </cell>
          <cell r="I460" t="str">
            <v>YES</v>
          </cell>
          <cell r="J460" t="str">
            <v>YES</v>
          </cell>
          <cell r="K460" t="str">
            <v>YES</v>
          </cell>
          <cell r="L460">
            <v>2</v>
          </cell>
          <cell r="M460">
            <v>4</v>
          </cell>
          <cell r="N460">
            <v>0</v>
          </cell>
          <cell r="O460">
            <v>0</v>
          </cell>
          <cell r="P460">
            <v>0</v>
          </cell>
          <cell r="Q460">
            <v>0</v>
          </cell>
          <cell r="R460" t="e">
            <v>#NAME?</v>
          </cell>
          <cell r="S460" t="e">
            <v>#NAME?</v>
          </cell>
          <cell r="T460">
            <v>0</v>
          </cell>
          <cell r="U460">
            <v>0</v>
          </cell>
          <cell r="V460" t="e">
            <v>#NAME?</v>
          </cell>
          <cell r="W460" t="e">
            <v>#NAME?</v>
          </cell>
          <cell r="X460" t="e">
            <v>#NAME?</v>
          </cell>
          <cell r="Y460" t="e">
            <v>#NAME?</v>
          </cell>
          <cell r="Z460" t="e">
            <v>#NAME?</v>
          </cell>
          <cell r="AA460" t="e">
            <v>#NAME?</v>
          </cell>
          <cell r="AB460" t="e">
            <v>#NAME?</v>
          </cell>
          <cell r="AC460" t="e">
            <v>#NAME?</v>
          </cell>
          <cell r="AD460" t="e">
            <v>#NAME?</v>
          </cell>
          <cell r="AE460" t="e">
            <v>#NAME?</v>
          </cell>
          <cell r="AF460">
            <v>171.56</v>
          </cell>
          <cell r="AG460">
            <v>36.64</v>
          </cell>
          <cell r="AH460">
            <v>7.56</v>
          </cell>
          <cell r="AI460">
            <v>215.76</v>
          </cell>
          <cell r="AJ460" t="e">
            <v>#NAME?</v>
          </cell>
          <cell r="AK460" t="e">
            <v>#NAME?</v>
          </cell>
          <cell r="AL460" t="e">
            <v>#NAME?</v>
          </cell>
          <cell r="AM460" t="e">
            <v>#NAME?</v>
          </cell>
          <cell r="AN460" t="e">
            <v>#NAME?</v>
          </cell>
          <cell r="AO460" t="e">
            <v>#NAME?</v>
          </cell>
          <cell r="AP460" t="e">
            <v>#NAME?</v>
          </cell>
          <cell r="AQ460">
            <v>0</v>
          </cell>
          <cell r="AR460">
            <v>0</v>
          </cell>
          <cell r="AS460">
            <v>0</v>
          </cell>
          <cell r="AT460">
            <v>0</v>
          </cell>
        </row>
        <row r="461">
          <cell r="A461" t="str">
            <v>132KV DC Dumraon-Dumraon TL Line</v>
          </cell>
          <cell r="B461">
            <v>24</v>
          </cell>
          <cell r="C461" t="str">
            <v>6/6</v>
          </cell>
          <cell r="D461" t="str">
            <v>DA+0</v>
          </cell>
          <cell r="E461" t="str">
            <v>PS</v>
          </cell>
          <cell r="F461" t="str">
            <v>Chandan Yadav</v>
          </cell>
          <cell r="G461">
            <v>43516</v>
          </cell>
          <cell r="H461">
            <v>43544</v>
          </cell>
          <cell r="I461">
            <v>43614</v>
          </cell>
          <cell r="J461">
            <v>43523</v>
          </cell>
          <cell r="K461">
            <v>0</v>
          </cell>
          <cell r="L461">
            <v>0</v>
          </cell>
          <cell r="M461">
            <v>0</v>
          </cell>
          <cell r="N461">
            <v>0</v>
          </cell>
          <cell r="O461">
            <v>0</v>
          </cell>
          <cell r="P461">
            <v>0</v>
          </cell>
          <cell r="Q461">
            <v>0</v>
          </cell>
          <cell r="R461" t="e">
            <v>#NAME?</v>
          </cell>
          <cell r="S461" t="e">
            <v>#NAME?</v>
          </cell>
          <cell r="T461">
            <v>0</v>
          </cell>
          <cell r="U461">
            <v>0</v>
          </cell>
          <cell r="V461" t="e">
            <v>#NAME?</v>
          </cell>
          <cell r="W461" t="e">
            <v>#NAME?</v>
          </cell>
          <cell r="X461" t="e">
            <v>#NAME?</v>
          </cell>
          <cell r="Y461" t="e">
            <v>#NAME?</v>
          </cell>
          <cell r="Z461" t="e">
            <v>#NAME?</v>
          </cell>
          <cell r="AA461" t="e">
            <v>#NAME?</v>
          </cell>
          <cell r="AB461" t="e">
            <v>#NAME?</v>
          </cell>
          <cell r="AC461" t="e">
            <v>#NAME?</v>
          </cell>
          <cell r="AD461" t="e">
            <v>#NAME?</v>
          </cell>
          <cell r="AE461" t="e">
            <v>#NAME?</v>
          </cell>
          <cell r="AF461">
            <v>171.56</v>
          </cell>
          <cell r="AG461">
            <v>36.64</v>
          </cell>
          <cell r="AH461">
            <v>7.56</v>
          </cell>
          <cell r="AI461">
            <v>215.76</v>
          </cell>
          <cell r="AJ461" t="e">
            <v>#NAME?</v>
          </cell>
          <cell r="AK461" t="e">
            <v>#NAME?</v>
          </cell>
          <cell r="AL461" t="e">
            <v>#NAME?</v>
          </cell>
          <cell r="AM461" t="e">
            <v>#NAME?</v>
          </cell>
          <cell r="AN461" t="e">
            <v>#NAME?</v>
          </cell>
          <cell r="AO461" t="e">
            <v>#NAME?</v>
          </cell>
          <cell r="AP461" t="e">
            <v>#NAME?</v>
          </cell>
          <cell r="AQ461">
            <v>0</v>
          </cell>
          <cell r="AR461">
            <v>0</v>
          </cell>
          <cell r="AS461">
            <v>0</v>
          </cell>
          <cell r="AT461">
            <v>0</v>
          </cell>
        </row>
        <row r="462">
          <cell r="A462" t="str">
            <v>132KV DC Dumraon-Dumraon TL Line</v>
          </cell>
          <cell r="B462">
            <v>22</v>
          </cell>
          <cell r="C462" t="str">
            <v>2/4</v>
          </cell>
          <cell r="D462" t="str">
            <v>DA+0</v>
          </cell>
          <cell r="E462" t="str">
            <v>wet</v>
          </cell>
          <cell r="F462" t="str">
            <v>Deepak Pandey</v>
          </cell>
          <cell r="G462">
            <v>43514</v>
          </cell>
          <cell r="H462">
            <v>43542</v>
          </cell>
          <cell r="I462">
            <v>43614</v>
          </cell>
          <cell r="J462">
            <v>43520</v>
          </cell>
          <cell r="K462">
            <v>0</v>
          </cell>
          <cell r="L462">
            <v>0</v>
          </cell>
          <cell r="M462">
            <v>0</v>
          </cell>
          <cell r="N462">
            <v>0</v>
          </cell>
          <cell r="O462">
            <v>0</v>
          </cell>
          <cell r="P462">
            <v>0</v>
          </cell>
          <cell r="Q462">
            <v>0</v>
          </cell>
          <cell r="R462" t="e">
            <v>#NAME?</v>
          </cell>
          <cell r="S462" t="e">
            <v>#NAME?</v>
          </cell>
          <cell r="T462">
            <v>0</v>
          </cell>
          <cell r="U462">
            <v>0</v>
          </cell>
          <cell r="V462" t="e">
            <v>#NAME?</v>
          </cell>
          <cell r="W462" t="e">
            <v>#NAME?</v>
          </cell>
          <cell r="X462" t="e">
            <v>#NAME?</v>
          </cell>
          <cell r="Y462" t="e">
            <v>#NAME?</v>
          </cell>
          <cell r="Z462" t="e">
            <v>#NAME?</v>
          </cell>
          <cell r="AA462" t="e">
            <v>#NAME?</v>
          </cell>
          <cell r="AB462" t="e">
            <v>#NAME?</v>
          </cell>
          <cell r="AC462" t="e">
            <v>#NAME?</v>
          </cell>
          <cell r="AD462" t="e">
            <v>#NAME?</v>
          </cell>
          <cell r="AE462" t="e">
            <v>#NAME?</v>
          </cell>
          <cell r="AF462">
            <v>171.56</v>
          </cell>
          <cell r="AG462">
            <v>36.64</v>
          </cell>
          <cell r="AH462">
            <v>7.56</v>
          </cell>
          <cell r="AI462">
            <v>215.76</v>
          </cell>
          <cell r="AJ462" t="e">
            <v>#NAME?</v>
          </cell>
          <cell r="AK462" t="e">
            <v>#NAME?</v>
          </cell>
          <cell r="AL462" t="e">
            <v>#NAME?</v>
          </cell>
          <cell r="AM462" t="e">
            <v>#NAME?</v>
          </cell>
          <cell r="AN462" t="e">
            <v>#NAME?</v>
          </cell>
          <cell r="AO462" t="e">
            <v>#NAME?</v>
          </cell>
          <cell r="AP462" t="e">
            <v>#NAME?</v>
          </cell>
          <cell r="AQ462">
            <v>0</v>
          </cell>
          <cell r="AR462">
            <v>0</v>
          </cell>
          <cell r="AS462">
            <v>0</v>
          </cell>
          <cell r="AT462">
            <v>0</v>
          </cell>
        </row>
        <row r="463">
          <cell r="A463" t="str">
            <v>132KV DC Dumraon-Dumraon TL Line</v>
          </cell>
          <cell r="B463">
            <v>20</v>
          </cell>
          <cell r="C463" t="str">
            <v>2/5</v>
          </cell>
          <cell r="D463" t="str">
            <v>DA+3</v>
          </cell>
          <cell r="E463" t="str">
            <v>wet</v>
          </cell>
          <cell r="F463" t="str">
            <v>Deepak Pandey</v>
          </cell>
          <cell r="G463">
            <v>43513</v>
          </cell>
          <cell r="H463">
            <v>43541</v>
          </cell>
          <cell r="I463">
            <v>43614</v>
          </cell>
          <cell r="J463">
            <v>43520</v>
          </cell>
          <cell r="K463">
            <v>0</v>
          </cell>
          <cell r="L463">
            <v>0</v>
          </cell>
          <cell r="M463">
            <v>0</v>
          </cell>
          <cell r="N463">
            <v>0</v>
          </cell>
          <cell r="O463">
            <v>0</v>
          </cell>
          <cell r="P463">
            <v>0</v>
          </cell>
          <cell r="Q463">
            <v>0</v>
          </cell>
          <cell r="R463" t="e">
            <v>#NAME?</v>
          </cell>
          <cell r="S463" t="e">
            <v>#NAME?</v>
          </cell>
          <cell r="T463">
            <v>0</v>
          </cell>
          <cell r="U463">
            <v>0</v>
          </cell>
          <cell r="V463" t="e">
            <v>#NAME?</v>
          </cell>
          <cell r="W463" t="e">
            <v>#NAME?</v>
          </cell>
          <cell r="X463" t="e">
            <v>#NAME?</v>
          </cell>
          <cell r="Y463" t="e">
            <v>#NAME?</v>
          </cell>
          <cell r="Z463" t="e">
            <v>#NAME?</v>
          </cell>
          <cell r="AA463" t="e">
            <v>#NAME?</v>
          </cell>
          <cell r="AB463" t="e">
            <v>#NAME?</v>
          </cell>
          <cell r="AC463" t="e">
            <v>#NAME?</v>
          </cell>
          <cell r="AD463" t="e">
            <v>#NAME?</v>
          </cell>
          <cell r="AE463" t="e">
            <v>#NAME?</v>
          </cell>
          <cell r="AF463">
            <v>171.56</v>
          </cell>
          <cell r="AG463">
            <v>36.64</v>
          </cell>
          <cell r="AH463">
            <v>7.56</v>
          </cell>
          <cell r="AI463">
            <v>215.76</v>
          </cell>
          <cell r="AJ463" t="e">
            <v>#NAME?</v>
          </cell>
          <cell r="AK463" t="e">
            <v>#NAME?</v>
          </cell>
          <cell r="AL463" t="e">
            <v>#NAME?</v>
          </cell>
          <cell r="AM463" t="e">
            <v>#NAME?</v>
          </cell>
          <cell r="AN463" t="e">
            <v>#NAME?</v>
          </cell>
          <cell r="AO463" t="e">
            <v>#NAME?</v>
          </cell>
          <cell r="AP463" t="e">
            <v>#NAME?</v>
          </cell>
          <cell r="AQ463">
            <v>0</v>
          </cell>
          <cell r="AR463">
            <v>0</v>
          </cell>
          <cell r="AS463">
            <v>0</v>
          </cell>
          <cell r="AT463">
            <v>0</v>
          </cell>
        </row>
        <row r="464">
          <cell r="A464" t="str">
            <v>132KV DC Dumraon-Dumraon TL Line</v>
          </cell>
          <cell r="B464">
            <v>21</v>
          </cell>
          <cell r="C464" t="str">
            <v>4/0</v>
          </cell>
          <cell r="D464" t="str">
            <v>DD+6</v>
          </cell>
          <cell r="E464" t="str">
            <v>WET</v>
          </cell>
          <cell r="F464" t="str">
            <v>Kanchan Singh</v>
          </cell>
          <cell r="G464">
            <v>43513</v>
          </cell>
          <cell r="H464">
            <v>43541</v>
          </cell>
          <cell r="I464">
            <v>0</v>
          </cell>
          <cell r="J464">
            <v>43520</v>
          </cell>
          <cell r="K464">
            <v>0</v>
          </cell>
          <cell r="L464">
            <v>0</v>
          </cell>
          <cell r="M464">
            <v>0</v>
          </cell>
          <cell r="N464">
            <v>0</v>
          </cell>
          <cell r="O464">
            <v>0</v>
          </cell>
          <cell r="P464">
            <v>0</v>
          </cell>
          <cell r="Q464">
            <v>0</v>
          </cell>
          <cell r="R464" t="e">
            <v>#NAME?</v>
          </cell>
          <cell r="S464" t="e">
            <v>#NAME?</v>
          </cell>
          <cell r="T464">
            <v>0</v>
          </cell>
          <cell r="U464">
            <v>0</v>
          </cell>
          <cell r="V464" t="e">
            <v>#NAME?</v>
          </cell>
          <cell r="W464" t="e">
            <v>#NAME?</v>
          </cell>
          <cell r="X464" t="e">
            <v>#NAME?</v>
          </cell>
          <cell r="Y464" t="e">
            <v>#NAME?</v>
          </cell>
          <cell r="Z464" t="e">
            <v>#NAME?</v>
          </cell>
          <cell r="AA464" t="e">
            <v>#NAME?</v>
          </cell>
          <cell r="AB464" t="e">
            <v>#NAME?</v>
          </cell>
          <cell r="AC464" t="e">
            <v>#NAME?</v>
          </cell>
          <cell r="AD464" t="e">
            <v>#NAME?</v>
          </cell>
          <cell r="AE464" t="e">
            <v>#NAME?</v>
          </cell>
          <cell r="AF464">
            <v>396.56</v>
          </cell>
          <cell r="AG464">
            <v>0</v>
          </cell>
          <cell r="AH464">
            <v>8.26</v>
          </cell>
          <cell r="AI464">
            <v>404.82</v>
          </cell>
          <cell r="AJ464" t="e">
            <v>#NAME?</v>
          </cell>
          <cell r="AK464" t="e">
            <v>#NAME?</v>
          </cell>
          <cell r="AL464" t="e">
            <v>#NAME?</v>
          </cell>
          <cell r="AM464" t="e">
            <v>#NAME?</v>
          </cell>
          <cell r="AN464" t="e">
            <v>#NAME?</v>
          </cell>
          <cell r="AO464" t="e">
            <v>#NAME?</v>
          </cell>
          <cell r="AP464" t="e">
            <v>#NAME?</v>
          </cell>
          <cell r="AQ464">
            <v>0</v>
          </cell>
          <cell r="AR464">
            <v>0</v>
          </cell>
          <cell r="AS464">
            <v>0</v>
          </cell>
          <cell r="AT464">
            <v>0</v>
          </cell>
        </row>
        <row r="465">
          <cell r="A465" t="str">
            <v>132KV DC Dumraon-Dumraon TL Line</v>
          </cell>
          <cell r="B465">
            <v>18</v>
          </cell>
          <cell r="C465" t="str">
            <v>3/1</v>
          </cell>
          <cell r="D465" t="str">
            <v>DA+0</v>
          </cell>
          <cell r="E465" t="str">
            <v>WET</v>
          </cell>
          <cell r="F465" t="str">
            <v>Deepak Pandey</v>
          </cell>
          <cell r="G465">
            <v>43511</v>
          </cell>
          <cell r="H465">
            <v>43539</v>
          </cell>
          <cell r="I465">
            <v>43614</v>
          </cell>
          <cell r="J465">
            <v>43520</v>
          </cell>
          <cell r="K465">
            <v>0</v>
          </cell>
          <cell r="L465">
            <v>0</v>
          </cell>
          <cell r="M465">
            <v>0</v>
          </cell>
          <cell r="N465">
            <v>0</v>
          </cell>
          <cell r="O465">
            <v>0</v>
          </cell>
          <cell r="P465">
            <v>0</v>
          </cell>
          <cell r="Q465">
            <v>0</v>
          </cell>
          <cell r="R465" t="e">
            <v>#NAME?</v>
          </cell>
          <cell r="S465" t="e">
            <v>#NAME?</v>
          </cell>
          <cell r="T465">
            <v>0</v>
          </cell>
          <cell r="U465">
            <v>0</v>
          </cell>
          <cell r="V465" t="e">
            <v>#NAME?</v>
          </cell>
          <cell r="W465" t="e">
            <v>#NAME?</v>
          </cell>
          <cell r="X465" t="e">
            <v>#NAME?</v>
          </cell>
          <cell r="Y465" t="e">
            <v>#NAME?</v>
          </cell>
          <cell r="Z465" t="e">
            <v>#NAME?</v>
          </cell>
          <cell r="AA465" t="e">
            <v>#NAME?</v>
          </cell>
          <cell r="AB465" t="e">
            <v>#NAME?</v>
          </cell>
          <cell r="AC465" t="e">
            <v>#NAME?</v>
          </cell>
          <cell r="AD465" t="e">
            <v>#NAME?</v>
          </cell>
          <cell r="AE465" t="e">
            <v>#NAME?</v>
          </cell>
          <cell r="AF465">
            <v>171.56</v>
          </cell>
          <cell r="AG465">
            <v>36.64</v>
          </cell>
          <cell r="AH465">
            <v>7.56</v>
          </cell>
          <cell r="AI465">
            <v>215.76</v>
          </cell>
          <cell r="AJ465" t="e">
            <v>#NAME?</v>
          </cell>
          <cell r="AK465" t="e">
            <v>#NAME?</v>
          </cell>
          <cell r="AL465" t="e">
            <v>#NAME?</v>
          </cell>
          <cell r="AM465" t="e">
            <v>#NAME?</v>
          </cell>
          <cell r="AN465" t="e">
            <v>#NAME?</v>
          </cell>
          <cell r="AO465" t="e">
            <v>#NAME?</v>
          </cell>
          <cell r="AP465" t="e">
            <v>#NAME?</v>
          </cell>
          <cell r="AQ465">
            <v>0</v>
          </cell>
          <cell r="AR465">
            <v>0</v>
          </cell>
          <cell r="AS465">
            <v>0</v>
          </cell>
          <cell r="AT465">
            <v>0</v>
          </cell>
        </row>
        <row r="466">
          <cell r="A466" t="str">
            <v>132KV DC Dumraon-Dumraon TL Line</v>
          </cell>
          <cell r="B466">
            <v>19</v>
          </cell>
          <cell r="C466" t="str">
            <v>5/1</v>
          </cell>
          <cell r="D466" t="str">
            <v>DA+3</v>
          </cell>
          <cell r="E466" t="str">
            <v>WET</v>
          </cell>
          <cell r="F466" t="str">
            <v>Chandan Yadav</v>
          </cell>
          <cell r="G466">
            <v>43511</v>
          </cell>
          <cell r="H466">
            <v>43539</v>
          </cell>
          <cell r="I466">
            <v>43614</v>
          </cell>
          <cell r="J466">
            <v>43523</v>
          </cell>
          <cell r="K466">
            <v>0</v>
          </cell>
          <cell r="L466">
            <v>0</v>
          </cell>
          <cell r="M466">
            <v>0</v>
          </cell>
          <cell r="N466">
            <v>0</v>
          </cell>
          <cell r="O466">
            <v>0</v>
          </cell>
          <cell r="P466">
            <v>0</v>
          </cell>
          <cell r="Q466">
            <v>0</v>
          </cell>
          <cell r="R466" t="e">
            <v>#NAME?</v>
          </cell>
          <cell r="S466" t="e">
            <v>#NAME?</v>
          </cell>
          <cell r="T466">
            <v>0</v>
          </cell>
          <cell r="U466">
            <v>0</v>
          </cell>
          <cell r="V466" t="e">
            <v>#NAME?</v>
          </cell>
          <cell r="W466" t="e">
            <v>#NAME?</v>
          </cell>
          <cell r="X466" t="e">
            <v>#NAME?</v>
          </cell>
          <cell r="Y466" t="e">
            <v>#NAME?</v>
          </cell>
          <cell r="Z466" t="e">
            <v>#NAME?</v>
          </cell>
          <cell r="AA466" t="e">
            <v>#NAME?</v>
          </cell>
          <cell r="AB466" t="e">
            <v>#NAME?</v>
          </cell>
          <cell r="AC466" t="e">
            <v>#NAME?</v>
          </cell>
          <cell r="AD466" t="e">
            <v>#NAME?</v>
          </cell>
          <cell r="AE466" t="e">
            <v>#NAME?</v>
          </cell>
          <cell r="AF466">
            <v>171.56</v>
          </cell>
          <cell r="AG466">
            <v>36.64</v>
          </cell>
          <cell r="AH466">
            <v>7.56</v>
          </cell>
          <cell r="AI466">
            <v>215.76</v>
          </cell>
          <cell r="AJ466" t="e">
            <v>#NAME?</v>
          </cell>
          <cell r="AK466" t="e">
            <v>#NAME?</v>
          </cell>
          <cell r="AL466" t="e">
            <v>#NAME?</v>
          </cell>
          <cell r="AM466" t="e">
            <v>#NAME?</v>
          </cell>
          <cell r="AN466" t="e">
            <v>#NAME?</v>
          </cell>
          <cell r="AO466" t="e">
            <v>#NAME?</v>
          </cell>
          <cell r="AP466" t="e">
            <v>#NAME?</v>
          </cell>
          <cell r="AQ466">
            <v>0</v>
          </cell>
          <cell r="AR466">
            <v>0</v>
          </cell>
          <cell r="AS466">
            <v>0</v>
          </cell>
          <cell r="AT466">
            <v>0</v>
          </cell>
        </row>
        <row r="467">
          <cell r="A467" t="str">
            <v>132KV DC Dumraon-Dumraon TL Line</v>
          </cell>
          <cell r="B467">
            <v>16</v>
          </cell>
          <cell r="C467" t="str">
            <v>3/7</v>
          </cell>
          <cell r="D467" t="str">
            <v>DA+3</v>
          </cell>
          <cell r="E467" t="str">
            <v>WET</v>
          </cell>
          <cell r="F467" t="str">
            <v>Chandan Yadav</v>
          </cell>
          <cell r="G467">
            <v>43509</v>
          </cell>
          <cell r="H467">
            <v>43537</v>
          </cell>
          <cell r="I467">
            <v>43614</v>
          </cell>
          <cell r="J467">
            <v>43523</v>
          </cell>
          <cell r="K467">
            <v>0</v>
          </cell>
          <cell r="L467">
            <v>0</v>
          </cell>
          <cell r="M467">
            <v>0</v>
          </cell>
          <cell r="N467">
            <v>0</v>
          </cell>
          <cell r="O467">
            <v>0</v>
          </cell>
          <cell r="P467">
            <v>0</v>
          </cell>
          <cell r="Q467">
            <v>0</v>
          </cell>
          <cell r="R467" t="e">
            <v>#NAME?</v>
          </cell>
          <cell r="S467" t="e">
            <v>#NAME?</v>
          </cell>
          <cell r="T467">
            <v>0</v>
          </cell>
          <cell r="U467">
            <v>0</v>
          </cell>
          <cell r="V467" t="e">
            <v>#NAME?</v>
          </cell>
          <cell r="W467" t="e">
            <v>#NAME?</v>
          </cell>
          <cell r="X467" t="e">
            <v>#NAME?</v>
          </cell>
          <cell r="Y467" t="e">
            <v>#NAME?</v>
          </cell>
          <cell r="Z467" t="e">
            <v>#NAME?</v>
          </cell>
          <cell r="AA467" t="e">
            <v>#NAME?</v>
          </cell>
          <cell r="AB467" t="e">
            <v>#NAME?</v>
          </cell>
          <cell r="AC467" t="e">
            <v>#NAME?</v>
          </cell>
          <cell r="AD467" t="e">
            <v>#NAME?</v>
          </cell>
          <cell r="AE467" t="e">
            <v>#NAME?</v>
          </cell>
          <cell r="AF467">
            <v>171.56</v>
          </cell>
          <cell r="AG467">
            <v>36.64</v>
          </cell>
          <cell r="AH467">
            <v>7.56</v>
          </cell>
          <cell r="AI467">
            <v>215.76</v>
          </cell>
          <cell r="AJ467" t="e">
            <v>#NAME?</v>
          </cell>
          <cell r="AK467" t="e">
            <v>#NAME?</v>
          </cell>
          <cell r="AL467" t="e">
            <v>#NAME?</v>
          </cell>
          <cell r="AM467" t="e">
            <v>#NAME?</v>
          </cell>
          <cell r="AN467" t="e">
            <v>#NAME?</v>
          </cell>
          <cell r="AO467" t="e">
            <v>#NAME?</v>
          </cell>
          <cell r="AP467" t="e">
            <v>#NAME?</v>
          </cell>
          <cell r="AQ467">
            <v>0</v>
          </cell>
          <cell r="AR467">
            <v>0</v>
          </cell>
          <cell r="AS467">
            <v>0</v>
          </cell>
          <cell r="AT467">
            <v>0</v>
          </cell>
        </row>
        <row r="468">
          <cell r="A468" t="str">
            <v>132KV DC Dumraon-Dumraon TL Line</v>
          </cell>
          <cell r="B468">
            <v>17</v>
          </cell>
          <cell r="C468" t="str">
            <v>5/2</v>
          </cell>
          <cell r="D468" t="str">
            <v>DA+6</v>
          </cell>
          <cell r="E468" t="str">
            <v>WET</v>
          </cell>
          <cell r="F468" t="str">
            <v>Kanchan Singh</v>
          </cell>
          <cell r="G468">
            <v>43509</v>
          </cell>
          <cell r="H468">
            <v>43537</v>
          </cell>
          <cell r="I468">
            <v>0</v>
          </cell>
          <cell r="J468">
            <v>43520</v>
          </cell>
          <cell r="K468">
            <v>0</v>
          </cell>
          <cell r="L468">
            <v>0</v>
          </cell>
          <cell r="M468">
            <v>0</v>
          </cell>
          <cell r="N468">
            <v>0</v>
          </cell>
          <cell r="O468">
            <v>0</v>
          </cell>
          <cell r="P468">
            <v>0</v>
          </cell>
          <cell r="Q468">
            <v>0</v>
          </cell>
          <cell r="R468" t="e">
            <v>#NAME?</v>
          </cell>
          <cell r="S468" t="e">
            <v>#NAME?</v>
          </cell>
          <cell r="T468">
            <v>0</v>
          </cell>
          <cell r="U468">
            <v>0</v>
          </cell>
          <cell r="V468" t="e">
            <v>#NAME?</v>
          </cell>
          <cell r="W468" t="e">
            <v>#NAME?</v>
          </cell>
          <cell r="X468" t="e">
            <v>#NAME?</v>
          </cell>
          <cell r="Y468" t="e">
            <v>#NAME?</v>
          </cell>
          <cell r="Z468" t="e">
            <v>#NAME?</v>
          </cell>
          <cell r="AA468" t="e">
            <v>#NAME?</v>
          </cell>
          <cell r="AB468" t="e">
            <v>#NAME?</v>
          </cell>
          <cell r="AC468" t="e">
            <v>#NAME?</v>
          </cell>
          <cell r="AD468" t="e">
            <v>#NAME?</v>
          </cell>
          <cell r="AE468" t="e">
            <v>#NAME?</v>
          </cell>
          <cell r="AF468">
            <v>171.56</v>
          </cell>
          <cell r="AG468">
            <v>36.64</v>
          </cell>
          <cell r="AH468">
            <v>7.56</v>
          </cell>
          <cell r="AI468">
            <v>215.76</v>
          </cell>
          <cell r="AJ468" t="e">
            <v>#NAME?</v>
          </cell>
          <cell r="AK468" t="e">
            <v>#NAME?</v>
          </cell>
          <cell r="AL468" t="e">
            <v>#NAME?</v>
          </cell>
          <cell r="AM468" t="e">
            <v>#NAME?</v>
          </cell>
          <cell r="AN468" t="e">
            <v>#NAME?</v>
          </cell>
          <cell r="AO468" t="e">
            <v>#NAME?</v>
          </cell>
          <cell r="AP468" t="e">
            <v>#NAME?</v>
          </cell>
          <cell r="AQ468">
            <v>0</v>
          </cell>
          <cell r="AR468">
            <v>0</v>
          </cell>
          <cell r="AS468">
            <v>0</v>
          </cell>
          <cell r="AT468">
            <v>0</v>
          </cell>
        </row>
        <row r="469">
          <cell r="A469" t="str">
            <v>132KV DC Gaya-Jehanabad TL Line</v>
          </cell>
          <cell r="B469">
            <v>30</v>
          </cell>
          <cell r="C469" t="str">
            <v>3/3</v>
          </cell>
          <cell r="D469" t="str">
            <v>DA+3</v>
          </cell>
          <cell r="E469" t="str">
            <v>WET</v>
          </cell>
          <cell r="F469" t="str">
            <v>Deepak Kumar</v>
          </cell>
          <cell r="G469">
            <v>43438</v>
          </cell>
          <cell r="H469">
            <v>43466</v>
          </cell>
          <cell r="I469" t="str">
            <v>YES</v>
          </cell>
          <cell r="J469" t="str">
            <v>YES</v>
          </cell>
          <cell r="K469" t="str">
            <v>YES</v>
          </cell>
          <cell r="L469">
            <v>2</v>
          </cell>
          <cell r="M469">
            <v>30</v>
          </cell>
          <cell r="N469">
            <v>0</v>
          </cell>
          <cell r="O469">
            <v>0</v>
          </cell>
          <cell r="P469">
            <v>0</v>
          </cell>
          <cell r="Q469">
            <v>0</v>
          </cell>
          <cell r="R469" t="e">
            <v>#NAME?</v>
          </cell>
          <cell r="S469" t="e">
            <v>#NAME?</v>
          </cell>
          <cell r="T469">
            <v>0</v>
          </cell>
          <cell r="U469">
            <v>0</v>
          </cell>
          <cell r="V469" t="e">
            <v>#NAME?</v>
          </cell>
          <cell r="W469" t="e">
            <v>#NAME?</v>
          </cell>
          <cell r="X469" t="e">
            <v>#NAME?</v>
          </cell>
          <cell r="Y469" t="e">
            <v>#NAME?</v>
          </cell>
          <cell r="Z469" t="e">
            <v>#NAME?</v>
          </cell>
          <cell r="AA469" t="e">
            <v>#NAME?</v>
          </cell>
          <cell r="AB469" t="e">
            <v>#NAME?</v>
          </cell>
          <cell r="AC469" t="e">
            <v>#NAME?</v>
          </cell>
          <cell r="AD469" t="e">
            <v>#NAME?</v>
          </cell>
          <cell r="AE469" t="e">
            <v>#NAME?</v>
          </cell>
          <cell r="AF469">
            <v>171.56</v>
          </cell>
          <cell r="AG469">
            <v>36.64</v>
          </cell>
          <cell r="AH469">
            <v>7.56</v>
          </cell>
          <cell r="AI469">
            <v>215.76</v>
          </cell>
          <cell r="AJ469" t="e">
            <v>#NAME?</v>
          </cell>
          <cell r="AK469" t="e">
            <v>#NAME?</v>
          </cell>
          <cell r="AL469" t="e">
            <v>#NAME?</v>
          </cell>
          <cell r="AM469" t="e">
            <v>#NAME?</v>
          </cell>
          <cell r="AN469" t="e">
            <v>#NAME?</v>
          </cell>
          <cell r="AO469" t="e">
            <v>#NAME?</v>
          </cell>
          <cell r="AP469" t="e">
            <v>#NAME?</v>
          </cell>
          <cell r="AQ469">
            <v>0</v>
          </cell>
          <cell r="AR469">
            <v>0</v>
          </cell>
          <cell r="AS469">
            <v>0</v>
          </cell>
          <cell r="AT469">
            <v>0</v>
          </cell>
        </row>
        <row r="470">
          <cell r="A470" t="str">
            <v>132KV DC Gaya-Jehanabad TL Line</v>
          </cell>
          <cell r="B470">
            <v>31</v>
          </cell>
          <cell r="C470" t="str">
            <v>5/5</v>
          </cell>
          <cell r="D470" t="str">
            <v>DA+0</v>
          </cell>
          <cell r="E470" t="str">
            <v>WET</v>
          </cell>
          <cell r="F470" t="str">
            <v>Sunil Kumar</v>
          </cell>
          <cell r="G470">
            <v>43438</v>
          </cell>
          <cell r="H470">
            <v>43466</v>
          </cell>
          <cell r="I470">
            <v>43540</v>
          </cell>
          <cell r="J470" t="str">
            <v>YES</v>
          </cell>
          <cell r="K470" t="str">
            <v>YES</v>
          </cell>
          <cell r="L470">
            <v>1</v>
          </cell>
          <cell r="M470">
            <v>31</v>
          </cell>
          <cell r="N470">
            <v>0</v>
          </cell>
          <cell r="O470">
            <v>0</v>
          </cell>
          <cell r="P470">
            <v>0</v>
          </cell>
          <cell r="Q470">
            <v>0</v>
          </cell>
          <cell r="R470" t="e">
            <v>#NAME?</v>
          </cell>
          <cell r="S470" t="e">
            <v>#NAME?</v>
          </cell>
          <cell r="T470">
            <v>0</v>
          </cell>
          <cell r="U470">
            <v>0</v>
          </cell>
          <cell r="V470" t="e">
            <v>#NAME?</v>
          </cell>
          <cell r="W470" t="e">
            <v>#NAME?</v>
          </cell>
          <cell r="X470" t="e">
            <v>#NAME?</v>
          </cell>
          <cell r="Y470" t="e">
            <v>#NAME?</v>
          </cell>
          <cell r="Z470" t="e">
            <v>#NAME?</v>
          </cell>
          <cell r="AA470" t="e">
            <v>#NAME?</v>
          </cell>
          <cell r="AB470" t="e">
            <v>#NAME?</v>
          </cell>
          <cell r="AC470" t="e">
            <v>#NAME?</v>
          </cell>
          <cell r="AD470" t="e">
            <v>#NAME?</v>
          </cell>
          <cell r="AE470" t="e">
            <v>#NAME?</v>
          </cell>
          <cell r="AF470">
            <v>171.56</v>
          </cell>
          <cell r="AG470">
            <v>36.64</v>
          </cell>
          <cell r="AH470">
            <v>7.56</v>
          </cell>
          <cell r="AI470">
            <v>215.76</v>
          </cell>
          <cell r="AJ470" t="e">
            <v>#NAME?</v>
          </cell>
          <cell r="AK470" t="e">
            <v>#NAME?</v>
          </cell>
          <cell r="AL470" t="e">
            <v>#NAME?</v>
          </cell>
          <cell r="AM470" t="e">
            <v>#NAME?</v>
          </cell>
          <cell r="AN470" t="e">
            <v>#NAME?</v>
          </cell>
          <cell r="AO470" t="e">
            <v>#NAME?</v>
          </cell>
          <cell r="AP470" t="e">
            <v>#NAME?</v>
          </cell>
          <cell r="AQ470">
            <v>0</v>
          </cell>
          <cell r="AR470">
            <v>0</v>
          </cell>
          <cell r="AS470">
            <v>0</v>
          </cell>
          <cell r="AT470">
            <v>0</v>
          </cell>
        </row>
        <row r="471">
          <cell r="A471" t="str">
            <v>132KV DC Dumraon-Dumraon TL Line</v>
          </cell>
          <cell r="B471">
            <v>15</v>
          </cell>
          <cell r="C471" t="str">
            <v>3/2</v>
          </cell>
          <cell r="D471" t="str">
            <v>DA+3</v>
          </cell>
          <cell r="E471" t="str">
            <v>WET</v>
          </cell>
          <cell r="F471" t="str">
            <v>Deepak Pandey</v>
          </cell>
          <cell r="G471">
            <v>43508</v>
          </cell>
          <cell r="H471">
            <v>43536</v>
          </cell>
          <cell r="I471">
            <v>43614</v>
          </cell>
          <cell r="J471">
            <v>43520</v>
          </cell>
          <cell r="K471">
            <v>0</v>
          </cell>
          <cell r="L471">
            <v>0</v>
          </cell>
          <cell r="M471">
            <v>0</v>
          </cell>
          <cell r="N471">
            <v>0</v>
          </cell>
          <cell r="O471">
            <v>0</v>
          </cell>
          <cell r="P471">
            <v>0</v>
          </cell>
          <cell r="Q471">
            <v>0</v>
          </cell>
          <cell r="R471" t="e">
            <v>#NAME?</v>
          </cell>
          <cell r="S471" t="e">
            <v>#NAME?</v>
          </cell>
          <cell r="T471">
            <v>0</v>
          </cell>
          <cell r="U471">
            <v>0</v>
          </cell>
          <cell r="V471" t="e">
            <v>#NAME?</v>
          </cell>
          <cell r="W471" t="e">
            <v>#NAME?</v>
          </cell>
          <cell r="X471" t="e">
            <v>#NAME?</v>
          </cell>
          <cell r="Y471" t="e">
            <v>#NAME?</v>
          </cell>
          <cell r="Z471" t="e">
            <v>#NAME?</v>
          </cell>
          <cell r="AA471" t="e">
            <v>#NAME?</v>
          </cell>
          <cell r="AB471" t="e">
            <v>#NAME?</v>
          </cell>
          <cell r="AC471" t="e">
            <v>#NAME?</v>
          </cell>
          <cell r="AD471" t="e">
            <v>#NAME?</v>
          </cell>
          <cell r="AE471" t="e">
            <v>#NAME?</v>
          </cell>
          <cell r="AF471">
            <v>171.56</v>
          </cell>
          <cell r="AG471">
            <v>36.64</v>
          </cell>
          <cell r="AH471">
            <v>7.56</v>
          </cell>
          <cell r="AI471">
            <v>215.76</v>
          </cell>
          <cell r="AJ471" t="e">
            <v>#NAME?</v>
          </cell>
          <cell r="AK471" t="e">
            <v>#NAME?</v>
          </cell>
          <cell r="AL471" t="e">
            <v>#NAME?</v>
          </cell>
          <cell r="AM471" t="e">
            <v>#NAME?</v>
          </cell>
          <cell r="AN471" t="e">
            <v>#NAME?</v>
          </cell>
          <cell r="AO471" t="e">
            <v>#NAME?</v>
          </cell>
          <cell r="AP471" t="e">
            <v>#NAME?</v>
          </cell>
          <cell r="AQ471">
            <v>0</v>
          </cell>
          <cell r="AR471">
            <v>0</v>
          </cell>
          <cell r="AS471">
            <v>0</v>
          </cell>
          <cell r="AT471">
            <v>0</v>
          </cell>
        </row>
        <row r="472">
          <cell r="A472" t="str">
            <v>132KV DC Gaya-Jehanabad TL Line</v>
          </cell>
          <cell r="B472">
            <v>28</v>
          </cell>
          <cell r="C472" t="str">
            <v>5/4</v>
          </cell>
          <cell r="D472" t="str">
            <v>DA+0</v>
          </cell>
          <cell r="E472" t="str">
            <v>WET</v>
          </cell>
          <cell r="F472" t="str">
            <v>Sunil Kumar</v>
          </cell>
          <cell r="G472">
            <v>43437</v>
          </cell>
          <cell r="H472">
            <v>43465</v>
          </cell>
          <cell r="I472">
            <v>43540</v>
          </cell>
          <cell r="J472" t="str">
            <v>YES</v>
          </cell>
          <cell r="K472" t="str">
            <v>YES</v>
          </cell>
          <cell r="L472">
            <v>1</v>
          </cell>
          <cell r="M472">
            <v>29</v>
          </cell>
          <cell r="N472">
            <v>0</v>
          </cell>
          <cell r="O472">
            <v>0</v>
          </cell>
          <cell r="P472">
            <v>0</v>
          </cell>
          <cell r="Q472">
            <v>0</v>
          </cell>
          <cell r="R472" t="e">
            <v>#NAME?</v>
          </cell>
          <cell r="S472" t="e">
            <v>#NAME?</v>
          </cell>
          <cell r="T472">
            <v>0</v>
          </cell>
          <cell r="U472">
            <v>0</v>
          </cell>
          <cell r="V472" t="e">
            <v>#NAME?</v>
          </cell>
          <cell r="W472" t="e">
            <v>#NAME?</v>
          </cell>
          <cell r="X472" t="e">
            <v>#NAME?</v>
          </cell>
          <cell r="Y472" t="e">
            <v>#NAME?</v>
          </cell>
          <cell r="Z472" t="e">
            <v>#NAME?</v>
          </cell>
          <cell r="AA472" t="e">
            <v>#NAME?</v>
          </cell>
          <cell r="AB472" t="e">
            <v>#NAME?</v>
          </cell>
          <cell r="AC472" t="e">
            <v>#NAME?</v>
          </cell>
          <cell r="AD472" t="e">
            <v>#NAME?</v>
          </cell>
          <cell r="AE472" t="e">
            <v>#NAME?</v>
          </cell>
          <cell r="AF472">
            <v>171.56</v>
          </cell>
          <cell r="AG472">
            <v>36.64</v>
          </cell>
          <cell r="AH472">
            <v>7.56</v>
          </cell>
          <cell r="AI472">
            <v>215.76</v>
          </cell>
          <cell r="AJ472" t="e">
            <v>#NAME?</v>
          </cell>
          <cell r="AK472" t="e">
            <v>#NAME?</v>
          </cell>
          <cell r="AL472" t="e">
            <v>#NAME?</v>
          </cell>
          <cell r="AM472" t="e">
            <v>#NAME?</v>
          </cell>
          <cell r="AN472" t="e">
            <v>#NAME?</v>
          </cell>
          <cell r="AO472" t="e">
            <v>#NAME?</v>
          </cell>
          <cell r="AP472" t="e">
            <v>#NAME?</v>
          </cell>
          <cell r="AQ472">
            <v>0</v>
          </cell>
          <cell r="AR472">
            <v>70.25</v>
          </cell>
          <cell r="AS472">
            <v>70.25</v>
          </cell>
          <cell r="AT472">
            <v>54.285714285714285</v>
          </cell>
        </row>
        <row r="473">
          <cell r="A473" t="str">
            <v>132KV DC Gaya-Jehanabad TL Line</v>
          </cell>
          <cell r="B473">
            <v>29</v>
          </cell>
          <cell r="C473" t="str">
            <v>15/2</v>
          </cell>
          <cell r="D473" t="str">
            <v>DA+3</v>
          </cell>
          <cell r="E473" t="str">
            <v>WET</v>
          </cell>
          <cell r="F473" t="str">
            <v>Rajiv Kumar</v>
          </cell>
          <cell r="G473">
            <v>43437</v>
          </cell>
          <cell r="H473">
            <v>43465</v>
          </cell>
          <cell r="I473" t="str">
            <v>21/02</v>
          </cell>
          <cell r="J473" t="str">
            <v>YES</v>
          </cell>
          <cell r="K473" t="str">
            <v>YES</v>
          </cell>
          <cell r="L473">
            <v>2</v>
          </cell>
          <cell r="M473">
            <v>28</v>
          </cell>
          <cell r="N473">
            <v>0</v>
          </cell>
          <cell r="O473">
            <v>0</v>
          </cell>
          <cell r="P473">
            <v>0</v>
          </cell>
          <cell r="Q473">
            <v>0</v>
          </cell>
          <cell r="R473" t="e">
            <v>#NAME?</v>
          </cell>
          <cell r="S473" t="e">
            <v>#NAME?</v>
          </cell>
          <cell r="T473">
            <v>0</v>
          </cell>
          <cell r="U473">
            <v>0</v>
          </cell>
          <cell r="V473" t="e">
            <v>#NAME?</v>
          </cell>
          <cell r="W473" t="e">
            <v>#NAME?</v>
          </cell>
          <cell r="X473" t="e">
            <v>#NAME?</v>
          </cell>
          <cell r="Y473" t="e">
            <v>#NAME?</v>
          </cell>
          <cell r="Z473" t="e">
            <v>#NAME?</v>
          </cell>
          <cell r="AA473" t="e">
            <v>#NAME?</v>
          </cell>
          <cell r="AB473" t="e">
            <v>#NAME?</v>
          </cell>
          <cell r="AC473" t="e">
            <v>#NAME?</v>
          </cell>
          <cell r="AD473" t="e">
            <v>#NAME?</v>
          </cell>
          <cell r="AE473" t="e">
            <v>#NAME?</v>
          </cell>
          <cell r="AF473">
            <v>171.56</v>
          </cell>
          <cell r="AG473">
            <v>36.64</v>
          </cell>
          <cell r="AH473">
            <v>7.56</v>
          </cell>
          <cell r="AI473">
            <v>215.76</v>
          </cell>
          <cell r="AJ473" t="e">
            <v>#NAME?</v>
          </cell>
          <cell r="AK473" t="e">
            <v>#NAME?</v>
          </cell>
          <cell r="AL473" t="e">
            <v>#NAME?</v>
          </cell>
          <cell r="AM473" t="e">
            <v>#NAME?</v>
          </cell>
          <cell r="AN473" t="e">
            <v>#NAME?</v>
          </cell>
          <cell r="AO473" t="e">
            <v>#NAME?</v>
          </cell>
          <cell r="AP473" t="e">
            <v>#NAME?</v>
          </cell>
          <cell r="AQ473">
            <v>0</v>
          </cell>
          <cell r="AR473">
            <v>0</v>
          </cell>
          <cell r="AS473">
            <v>0</v>
          </cell>
          <cell r="AT473">
            <v>0</v>
          </cell>
        </row>
        <row r="474">
          <cell r="A474" t="str">
            <v>132KV DC Naubatpur-Masaurhi TL Line</v>
          </cell>
          <cell r="B474">
            <v>11</v>
          </cell>
          <cell r="C474" t="str">
            <v>10/4</v>
          </cell>
          <cell r="D474" t="str">
            <v>DA+0</v>
          </cell>
          <cell r="E474" t="str">
            <v>WET</v>
          </cell>
          <cell r="F474" t="str">
            <v>Lalan Mehta</v>
          </cell>
          <cell r="G474">
            <v>43437</v>
          </cell>
          <cell r="H474">
            <v>43465</v>
          </cell>
          <cell r="I474">
            <v>43517</v>
          </cell>
          <cell r="J474" t="str">
            <v>YES</v>
          </cell>
          <cell r="K474" t="str">
            <v>YES</v>
          </cell>
          <cell r="L474">
            <v>4</v>
          </cell>
          <cell r="M474">
            <v>29</v>
          </cell>
          <cell r="N474">
            <v>0</v>
          </cell>
          <cell r="O474">
            <v>0</v>
          </cell>
          <cell r="P474">
            <v>0</v>
          </cell>
          <cell r="Q474">
            <v>0</v>
          </cell>
          <cell r="R474" t="e">
            <v>#NAME?</v>
          </cell>
          <cell r="S474" t="e">
            <v>#NAME?</v>
          </cell>
          <cell r="T474">
            <v>0</v>
          </cell>
          <cell r="U474">
            <v>0</v>
          </cell>
          <cell r="V474" t="e">
            <v>#NAME?</v>
          </cell>
          <cell r="W474" t="e">
            <v>#NAME?</v>
          </cell>
          <cell r="X474" t="e">
            <v>#NAME?</v>
          </cell>
          <cell r="Y474" t="e">
            <v>#NAME?</v>
          </cell>
          <cell r="Z474" t="e">
            <v>#NAME?</v>
          </cell>
          <cell r="AA474" t="e">
            <v>#NAME?</v>
          </cell>
          <cell r="AB474" t="e">
            <v>#NAME?</v>
          </cell>
          <cell r="AC474" t="e">
            <v>#NAME?</v>
          </cell>
          <cell r="AD474" t="e">
            <v>#NAME?</v>
          </cell>
          <cell r="AE474" t="e">
            <v>#NAME?</v>
          </cell>
          <cell r="AF474">
            <v>171.56</v>
          </cell>
          <cell r="AG474">
            <v>36.64</v>
          </cell>
          <cell r="AH474">
            <v>7.56</v>
          </cell>
          <cell r="AI474">
            <v>215.76</v>
          </cell>
          <cell r="AJ474" t="e">
            <v>#NAME?</v>
          </cell>
          <cell r="AK474" t="e">
            <v>#NAME?</v>
          </cell>
          <cell r="AL474" t="e">
            <v>#NAME?</v>
          </cell>
          <cell r="AM474" t="e">
            <v>#NAME?</v>
          </cell>
          <cell r="AN474" t="e">
            <v>#NAME?</v>
          </cell>
          <cell r="AO474" t="e">
            <v>#NAME?</v>
          </cell>
          <cell r="AP474" t="e">
            <v>#NAME?</v>
          </cell>
          <cell r="AQ474">
            <v>0</v>
          </cell>
          <cell r="AR474">
            <v>0</v>
          </cell>
          <cell r="AS474">
            <v>0</v>
          </cell>
          <cell r="AT474">
            <v>0</v>
          </cell>
        </row>
        <row r="475">
          <cell r="A475" t="str">
            <v>132KV DC Dumraon-Dumraon TL Line</v>
          </cell>
          <cell r="B475">
            <v>14</v>
          </cell>
          <cell r="C475" t="str">
            <v>3/8</v>
          </cell>
          <cell r="D475" t="str">
            <v>DA+0</v>
          </cell>
          <cell r="E475" t="str">
            <v>WET</v>
          </cell>
          <cell r="F475" t="str">
            <v>Kanchan Singh</v>
          </cell>
          <cell r="G475">
            <v>43507</v>
          </cell>
          <cell r="H475">
            <v>43535</v>
          </cell>
          <cell r="I475">
            <v>0</v>
          </cell>
          <cell r="J475">
            <v>43520</v>
          </cell>
          <cell r="K475">
            <v>0</v>
          </cell>
          <cell r="L475">
            <v>0</v>
          </cell>
          <cell r="M475">
            <v>0</v>
          </cell>
          <cell r="N475">
            <v>0</v>
          </cell>
          <cell r="O475">
            <v>0</v>
          </cell>
          <cell r="P475">
            <v>0</v>
          </cell>
          <cell r="Q475">
            <v>0</v>
          </cell>
          <cell r="R475" t="e">
            <v>#NAME?</v>
          </cell>
          <cell r="S475" t="e">
            <v>#NAME?</v>
          </cell>
          <cell r="T475">
            <v>0</v>
          </cell>
          <cell r="U475">
            <v>0</v>
          </cell>
          <cell r="V475" t="e">
            <v>#NAME?</v>
          </cell>
          <cell r="W475" t="e">
            <v>#NAME?</v>
          </cell>
          <cell r="X475" t="e">
            <v>#NAME?</v>
          </cell>
          <cell r="Y475" t="e">
            <v>#NAME?</v>
          </cell>
          <cell r="Z475" t="e">
            <v>#NAME?</v>
          </cell>
          <cell r="AA475" t="e">
            <v>#NAME?</v>
          </cell>
          <cell r="AB475" t="e">
            <v>#NAME?</v>
          </cell>
          <cell r="AC475" t="e">
            <v>#NAME?</v>
          </cell>
          <cell r="AD475" t="e">
            <v>#NAME?</v>
          </cell>
          <cell r="AE475" t="e">
            <v>#NAME?</v>
          </cell>
          <cell r="AF475">
            <v>171.56</v>
          </cell>
          <cell r="AG475">
            <v>36.64</v>
          </cell>
          <cell r="AH475">
            <v>7.56</v>
          </cell>
          <cell r="AI475">
            <v>215.76</v>
          </cell>
          <cell r="AJ475" t="e">
            <v>#NAME?</v>
          </cell>
          <cell r="AK475" t="e">
            <v>#NAME?</v>
          </cell>
          <cell r="AL475" t="e">
            <v>#NAME?</v>
          </cell>
          <cell r="AM475" t="e">
            <v>#NAME?</v>
          </cell>
          <cell r="AN475" t="e">
            <v>#NAME?</v>
          </cell>
          <cell r="AO475" t="e">
            <v>#NAME?</v>
          </cell>
          <cell r="AP475" t="e">
            <v>#NAME?</v>
          </cell>
          <cell r="AQ475">
            <v>0</v>
          </cell>
          <cell r="AR475">
            <v>0</v>
          </cell>
          <cell r="AS475">
            <v>0</v>
          </cell>
          <cell r="AT475">
            <v>0</v>
          </cell>
        </row>
        <row r="476">
          <cell r="A476" t="str">
            <v>132KV DC Dumraon-Buxar TL Line</v>
          </cell>
          <cell r="B476">
            <v>23</v>
          </cell>
          <cell r="C476" t="str">
            <v>12/4</v>
          </cell>
          <cell r="D476" t="str">
            <v>DP+0</v>
          </cell>
          <cell r="E476" t="str">
            <v>WET</v>
          </cell>
          <cell r="F476" t="str">
            <v>Meera Engineering</v>
          </cell>
          <cell r="G476">
            <v>43440</v>
          </cell>
          <cell r="H476">
            <v>43468</v>
          </cell>
          <cell r="I476" t="str">
            <v>yes</v>
          </cell>
          <cell r="J476" t="str">
            <v>YES</v>
          </cell>
          <cell r="K476" t="str">
            <v>YES</v>
          </cell>
          <cell r="L476">
            <v>5</v>
          </cell>
          <cell r="M476">
            <v>22</v>
          </cell>
          <cell r="N476">
            <v>0</v>
          </cell>
          <cell r="O476">
            <v>0</v>
          </cell>
          <cell r="P476">
            <v>0</v>
          </cell>
          <cell r="Q476">
            <v>0</v>
          </cell>
          <cell r="R476" t="e">
            <v>#NAME?</v>
          </cell>
          <cell r="S476" t="e">
            <v>#NAME?</v>
          </cell>
          <cell r="T476">
            <v>0</v>
          </cell>
          <cell r="U476">
            <v>0</v>
          </cell>
          <cell r="V476" t="e">
            <v>#NAME?</v>
          </cell>
          <cell r="W476" t="e">
            <v>#NAME?</v>
          </cell>
          <cell r="X476" t="e">
            <v>#NAME?</v>
          </cell>
          <cell r="Y476" t="e">
            <v>#NAME?</v>
          </cell>
          <cell r="Z476" t="e">
            <v>#NAME?</v>
          </cell>
          <cell r="AA476" t="e">
            <v>#NAME?</v>
          </cell>
          <cell r="AB476" t="e">
            <v>#NAME?</v>
          </cell>
          <cell r="AC476" t="e">
            <v>#NAME?</v>
          </cell>
          <cell r="AD476" t="e">
            <v>#NAME?</v>
          </cell>
          <cell r="AE476" t="e">
            <v>#NAME?</v>
          </cell>
          <cell r="AF476">
            <v>122.56</v>
          </cell>
          <cell r="AG476">
            <v>17.68</v>
          </cell>
          <cell r="AH476">
            <v>6.51</v>
          </cell>
          <cell r="AI476">
            <v>146.75</v>
          </cell>
          <cell r="AJ476" t="e">
            <v>#NAME?</v>
          </cell>
          <cell r="AK476" t="e">
            <v>#NAME?</v>
          </cell>
          <cell r="AL476" t="e">
            <v>#NAME?</v>
          </cell>
          <cell r="AM476" t="e">
            <v>#NAME?</v>
          </cell>
          <cell r="AN476" t="e">
            <v>#NAME?</v>
          </cell>
          <cell r="AO476" t="e">
            <v>#NAME?</v>
          </cell>
          <cell r="AP476" t="e">
            <v>#NAME?</v>
          </cell>
          <cell r="AQ476">
            <v>0</v>
          </cell>
          <cell r="AR476">
            <v>0</v>
          </cell>
          <cell r="AS476">
            <v>0</v>
          </cell>
          <cell r="AT476">
            <v>0</v>
          </cell>
        </row>
        <row r="477">
          <cell r="A477" t="str">
            <v>132KV DC Dumraon-Buxar TL Line</v>
          </cell>
          <cell r="B477">
            <v>22</v>
          </cell>
          <cell r="C477" t="str">
            <v>12/3</v>
          </cell>
          <cell r="D477" t="str">
            <v>DP+3</v>
          </cell>
          <cell r="E477" t="str">
            <v>WET</v>
          </cell>
          <cell r="F477" t="str">
            <v>Meera Engineering</v>
          </cell>
          <cell r="G477">
            <v>43437</v>
          </cell>
          <cell r="H477">
            <v>43465</v>
          </cell>
          <cell r="I477" t="str">
            <v>yes</v>
          </cell>
          <cell r="J477" t="str">
            <v>YES</v>
          </cell>
          <cell r="K477" t="str">
            <v>YES</v>
          </cell>
          <cell r="L477">
            <v>5</v>
          </cell>
          <cell r="M477">
            <v>21</v>
          </cell>
          <cell r="N477">
            <v>0</v>
          </cell>
          <cell r="O477">
            <v>0</v>
          </cell>
          <cell r="P477">
            <v>0</v>
          </cell>
          <cell r="Q477">
            <v>0</v>
          </cell>
          <cell r="R477" t="e">
            <v>#NAME?</v>
          </cell>
          <cell r="S477" t="e">
            <v>#NAME?</v>
          </cell>
          <cell r="T477">
            <v>0</v>
          </cell>
          <cell r="U477">
            <v>0</v>
          </cell>
          <cell r="V477" t="e">
            <v>#NAME?</v>
          </cell>
          <cell r="W477" t="e">
            <v>#NAME?</v>
          </cell>
          <cell r="X477" t="e">
            <v>#NAME?</v>
          </cell>
          <cell r="Y477" t="e">
            <v>#NAME?</v>
          </cell>
          <cell r="Z477" t="e">
            <v>#NAME?</v>
          </cell>
          <cell r="AA477" t="e">
            <v>#NAME?</v>
          </cell>
          <cell r="AB477" t="e">
            <v>#NAME?</v>
          </cell>
          <cell r="AC477" t="e">
            <v>#NAME?</v>
          </cell>
          <cell r="AD477" t="e">
            <v>#NAME?</v>
          </cell>
          <cell r="AE477" t="e">
            <v>#NAME?</v>
          </cell>
          <cell r="AF477">
            <v>122.56</v>
          </cell>
          <cell r="AG477">
            <v>17.68</v>
          </cell>
          <cell r="AH477">
            <v>6.51</v>
          </cell>
          <cell r="AI477">
            <v>146.75</v>
          </cell>
          <cell r="AJ477" t="e">
            <v>#NAME?</v>
          </cell>
          <cell r="AK477" t="e">
            <v>#NAME?</v>
          </cell>
          <cell r="AL477" t="e">
            <v>#NAME?</v>
          </cell>
          <cell r="AM477" t="e">
            <v>#NAME?</v>
          </cell>
          <cell r="AN477" t="e">
            <v>#NAME?</v>
          </cell>
          <cell r="AO477" t="e">
            <v>#NAME?</v>
          </cell>
          <cell r="AP477" t="e">
            <v>#NAME?</v>
          </cell>
          <cell r="AQ477">
            <v>0</v>
          </cell>
          <cell r="AR477">
            <v>0</v>
          </cell>
          <cell r="AS477">
            <v>0</v>
          </cell>
          <cell r="AT477">
            <v>0</v>
          </cell>
        </row>
        <row r="478">
          <cell r="A478" t="str">
            <v>132KV DC Gaya-Jehanabad TL Line</v>
          </cell>
          <cell r="B478">
            <v>27</v>
          </cell>
          <cell r="C478" t="str">
            <v>19/1</v>
          </cell>
          <cell r="D478" t="str">
            <v>DA+3</v>
          </cell>
          <cell r="E478" t="str">
            <v>WET</v>
          </cell>
          <cell r="F478" t="str">
            <v>Ms Builder</v>
          </cell>
          <cell r="G478">
            <v>43435</v>
          </cell>
          <cell r="H478">
            <v>43463</v>
          </cell>
          <cell r="I478" t="str">
            <v>YES</v>
          </cell>
          <cell r="J478" t="str">
            <v>YES</v>
          </cell>
          <cell r="K478" t="str">
            <v>YES</v>
          </cell>
          <cell r="L478">
            <v>1</v>
          </cell>
          <cell r="M478">
            <v>2</v>
          </cell>
          <cell r="N478">
            <v>0</v>
          </cell>
          <cell r="O478">
            <v>0</v>
          </cell>
          <cell r="P478">
            <v>0</v>
          </cell>
          <cell r="Q478">
            <v>0</v>
          </cell>
          <cell r="R478" t="e">
            <v>#NAME?</v>
          </cell>
          <cell r="S478" t="e">
            <v>#NAME?</v>
          </cell>
          <cell r="T478">
            <v>0</v>
          </cell>
          <cell r="U478">
            <v>0</v>
          </cell>
          <cell r="V478" t="e">
            <v>#NAME?</v>
          </cell>
          <cell r="W478" t="e">
            <v>#NAME?</v>
          </cell>
          <cell r="X478" t="e">
            <v>#NAME?</v>
          </cell>
          <cell r="Y478" t="e">
            <v>#NAME?</v>
          </cell>
          <cell r="Z478" t="e">
            <v>#NAME?</v>
          </cell>
          <cell r="AA478" t="e">
            <v>#NAME?</v>
          </cell>
          <cell r="AB478" t="e">
            <v>#NAME?</v>
          </cell>
          <cell r="AC478" t="e">
            <v>#NAME?</v>
          </cell>
          <cell r="AD478" t="e">
            <v>#NAME?</v>
          </cell>
          <cell r="AE478" t="e">
            <v>#NAME?</v>
          </cell>
          <cell r="AF478">
            <v>171.56</v>
          </cell>
          <cell r="AG478">
            <v>36.64</v>
          </cell>
          <cell r="AH478">
            <v>7.56</v>
          </cell>
          <cell r="AI478">
            <v>215.76</v>
          </cell>
          <cell r="AJ478" t="e">
            <v>#NAME?</v>
          </cell>
          <cell r="AK478" t="e">
            <v>#NAME?</v>
          </cell>
          <cell r="AL478" t="e">
            <v>#NAME?</v>
          </cell>
          <cell r="AM478" t="e">
            <v>#NAME?</v>
          </cell>
          <cell r="AN478" t="e">
            <v>#NAME?</v>
          </cell>
          <cell r="AO478" t="e">
            <v>#NAME?</v>
          </cell>
          <cell r="AP478" t="e">
            <v>#NAME?</v>
          </cell>
          <cell r="AQ478">
            <v>0</v>
          </cell>
          <cell r="AR478">
            <v>0</v>
          </cell>
          <cell r="AS478">
            <v>0</v>
          </cell>
          <cell r="AT478">
            <v>0</v>
          </cell>
        </row>
        <row r="479">
          <cell r="A479" t="str">
            <v>132KV DC Naubatpur-Masaurhi TL Line</v>
          </cell>
          <cell r="B479">
            <v>10</v>
          </cell>
          <cell r="C479" t="str">
            <v>10/3</v>
          </cell>
          <cell r="D479" t="str">
            <v>DA+0</v>
          </cell>
          <cell r="E479" t="str">
            <v>WET</v>
          </cell>
          <cell r="F479" t="str">
            <v>Lalan Mehta</v>
          </cell>
          <cell r="G479">
            <v>43435</v>
          </cell>
          <cell r="H479">
            <v>43463</v>
          </cell>
          <cell r="I479">
            <v>43517</v>
          </cell>
          <cell r="J479" t="str">
            <v>YES</v>
          </cell>
          <cell r="K479" t="str">
            <v>YES</v>
          </cell>
          <cell r="L479">
            <v>4</v>
          </cell>
          <cell r="M479">
            <v>3</v>
          </cell>
          <cell r="N479">
            <v>0</v>
          </cell>
          <cell r="O479">
            <v>0</v>
          </cell>
          <cell r="P479">
            <v>0</v>
          </cell>
          <cell r="Q479">
            <v>0</v>
          </cell>
          <cell r="R479" t="e">
            <v>#NAME?</v>
          </cell>
          <cell r="S479" t="e">
            <v>#NAME?</v>
          </cell>
          <cell r="T479">
            <v>0</v>
          </cell>
          <cell r="U479">
            <v>0</v>
          </cell>
          <cell r="V479" t="e">
            <v>#NAME?</v>
          </cell>
          <cell r="W479" t="e">
            <v>#NAME?</v>
          </cell>
          <cell r="X479" t="e">
            <v>#NAME?</v>
          </cell>
          <cell r="Y479" t="e">
            <v>#NAME?</v>
          </cell>
          <cell r="Z479" t="e">
            <v>#NAME?</v>
          </cell>
          <cell r="AA479" t="e">
            <v>#NAME?</v>
          </cell>
          <cell r="AB479" t="e">
            <v>#NAME?</v>
          </cell>
          <cell r="AC479" t="e">
            <v>#NAME?</v>
          </cell>
          <cell r="AD479" t="e">
            <v>#NAME?</v>
          </cell>
          <cell r="AE479" t="e">
            <v>#NAME?</v>
          </cell>
          <cell r="AF479">
            <v>171.56</v>
          </cell>
          <cell r="AG479">
            <v>36.64</v>
          </cell>
          <cell r="AH479">
            <v>7.56</v>
          </cell>
          <cell r="AI479">
            <v>215.76</v>
          </cell>
          <cell r="AJ479" t="e">
            <v>#NAME?</v>
          </cell>
          <cell r="AK479" t="e">
            <v>#NAME?</v>
          </cell>
          <cell r="AL479" t="e">
            <v>#NAME?</v>
          </cell>
          <cell r="AM479" t="e">
            <v>#NAME?</v>
          </cell>
          <cell r="AN479" t="e">
            <v>#NAME?</v>
          </cell>
          <cell r="AO479" t="e">
            <v>#NAME?</v>
          </cell>
          <cell r="AP479" t="e">
            <v>#NAME?</v>
          </cell>
          <cell r="AQ479">
            <v>0</v>
          </cell>
          <cell r="AR479">
            <v>0</v>
          </cell>
          <cell r="AS479">
            <v>0</v>
          </cell>
          <cell r="AT479">
            <v>0</v>
          </cell>
        </row>
        <row r="480">
          <cell r="A480" t="str">
            <v>132KV DC Gaya-Jehanabad TL Line</v>
          </cell>
          <cell r="B480">
            <v>25</v>
          </cell>
          <cell r="C480" t="str">
            <v>15/1</v>
          </cell>
          <cell r="D480" t="str">
            <v>DA+3</v>
          </cell>
          <cell r="E480" t="str">
            <v>WET</v>
          </cell>
          <cell r="F480" t="str">
            <v>Rajiv Kumar</v>
          </cell>
          <cell r="G480">
            <v>43434</v>
          </cell>
          <cell r="H480">
            <v>43462</v>
          </cell>
          <cell r="I480" t="str">
            <v>21/02</v>
          </cell>
          <cell r="J480" t="str">
            <v>YES</v>
          </cell>
          <cell r="K480" t="str">
            <v>YES</v>
          </cell>
          <cell r="L480">
            <v>2</v>
          </cell>
          <cell r="M480">
            <v>25</v>
          </cell>
          <cell r="N480">
            <v>0</v>
          </cell>
          <cell r="O480">
            <v>0</v>
          </cell>
          <cell r="P480">
            <v>0</v>
          </cell>
          <cell r="Q480">
            <v>0</v>
          </cell>
          <cell r="R480" t="e">
            <v>#NAME?</v>
          </cell>
          <cell r="S480" t="e">
            <v>#NAME?</v>
          </cell>
          <cell r="T480">
            <v>0</v>
          </cell>
          <cell r="U480">
            <v>0</v>
          </cell>
          <cell r="V480" t="e">
            <v>#NAME?</v>
          </cell>
          <cell r="W480" t="e">
            <v>#NAME?</v>
          </cell>
          <cell r="X480" t="e">
            <v>#NAME?</v>
          </cell>
          <cell r="Y480" t="e">
            <v>#NAME?</v>
          </cell>
          <cell r="Z480" t="e">
            <v>#NAME?</v>
          </cell>
          <cell r="AA480" t="e">
            <v>#NAME?</v>
          </cell>
          <cell r="AB480" t="e">
            <v>#NAME?</v>
          </cell>
          <cell r="AC480" t="e">
            <v>#NAME?</v>
          </cell>
          <cell r="AD480" t="e">
            <v>#NAME?</v>
          </cell>
          <cell r="AE480" t="e">
            <v>#NAME?</v>
          </cell>
          <cell r="AF480">
            <v>171.56</v>
          </cell>
          <cell r="AG480">
            <v>36.64</v>
          </cell>
          <cell r="AH480">
            <v>7.56</v>
          </cell>
          <cell r="AI480">
            <v>215.76</v>
          </cell>
          <cell r="AJ480" t="e">
            <v>#NAME?</v>
          </cell>
          <cell r="AK480" t="e">
            <v>#NAME?</v>
          </cell>
          <cell r="AL480" t="e">
            <v>#NAME?</v>
          </cell>
          <cell r="AM480" t="e">
            <v>#NAME?</v>
          </cell>
          <cell r="AN480" t="e">
            <v>#NAME?</v>
          </cell>
          <cell r="AO480" t="e">
            <v>#NAME?</v>
          </cell>
          <cell r="AP480" t="e">
            <v>#NAME?</v>
          </cell>
          <cell r="AQ480">
            <v>0</v>
          </cell>
          <cell r="AR480">
            <v>0</v>
          </cell>
          <cell r="AS480">
            <v>0</v>
          </cell>
          <cell r="AT480">
            <v>0</v>
          </cell>
        </row>
        <row r="481">
          <cell r="A481" t="str">
            <v>132KV DC Gaya-Jehanabad TL Line</v>
          </cell>
          <cell r="B481">
            <v>26</v>
          </cell>
          <cell r="C481" t="str">
            <v>18/13</v>
          </cell>
          <cell r="D481" t="str">
            <v>DA+0</v>
          </cell>
          <cell r="E481" t="str">
            <v>WET</v>
          </cell>
          <cell r="F481" t="str">
            <v>Sumaiyya Enterprizes</v>
          </cell>
          <cell r="G481">
            <v>43434</v>
          </cell>
          <cell r="H481">
            <v>43462</v>
          </cell>
          <cell r="I481" t="str">
            <v>YES</v>
          </cell>
          <cell r="J481" t="str">
            <v>YES</v>
          </cell>
          <cell r="K481" t="str">
            <v>YES</v>
          </cell>
          <cell r="L481">
            <v>1</v>
          </cell>
          <cell r="M481">
            <v>26</v>
          </cell>
          <cell r="N481">
            <v>0</v>
          </cell>
          <cell r="O481">
            <v>0</v>
          </cell>
          <cell r="P481">
            <v>0</v>
          </cell>
          <cell r="Q481">
            <v>0</v>
          </cell>
          <cell r="R481" t="e">
            <v>#NAME?</v>
          </cell>
          <cell r="S481" t="e">
            <v>#NAME?</v>
          </cell>
          <cell r="T481">
            <v>0</v>
          </cell>
          <cell r="U481">
            <v>0</v>
          </cell>
          <cell r="V481" t="e">
            <v>#NAME?</v>
          </cell>
          <cell r="W481" t="e">
            <v>#NAME?</v>
          </cell>
          <cell r="X481" t="e">
            <v>#NAME?</v>
          </cell>
          <cell r="Y481" t="e">
            <v>#NAME?</v>
          </cell>
          <cell r="Z481" t="e">
            <v>#NAME?</v>
          </cell>
          <cell r="AA481" t="e">
            <v>#NAME?</v>
          </cell>
          <cell r="AB481" t="e">
            <v>#NAME?</v>
          </cell>
          <cell r="AC481" t="e">
            <v>#NAME?</v>
          </cell>
          <cell r="AD481" t="e">
            <v>#NAME?</v>
          </cell>
          <cell r="AE481" t="e">
            <v>#NAME?</v>
          </cell>
          <cell r="AF481">
            <v>171.56</v>
          </cell>
          <cell r="AG481">
            <v>36.64</v>
          </cell>
          <cell r="AH481">
            <v>7.56</v>
          </cell>
          <cell r="AI481">
            <v>215.76</v>
          </cell>
          <cell r="AJ481" t="e">
            <v>#NAME?</v>
          </cell>
          <cell r="AK481" t="e">
            <v>#NAME?</v>
          </cell>
          <cell r="AL481" t="e">
            <v>#NAME?</v>
          </cell>
          <cell r="AM481" t="e">
            <v>#NAME?</v>
          </cell>
          <cell r="AN481" t="e">
            <v>#NAME?</v>
          </cell>
          <cell r="AO481" t="e">
            <v>#NAME?</v>
          </cell>
          <cell r="AP481" t="e">
            <v>#NAME?</v>
          </cell>
          <cell r="AQ481">
            <v>0</v>
          </cell>
          <cell r="AR481">
            <v>0</v>
          </cell>
          <cell r="AS481">
            <v>0</v>
          </cell>
          <cell r="AT481">
            <v>0</v>
          </cell>
        </row>
        <row r="482">
          <cell r="A482" t="str">
            <v>132KV DC Dumraon-Buxar TL Line</v>
          </cell>
          <cell r="B482">
            <v>21</v>
          </cell>
          <cell r="C482" t="str">
            <v>11/2</v>
          </cell>
          <cell r="D482" t="str">
            <v>DP+0</v>
          </cell>
          <cell r="E482" t="str">
            <v>WET</v>
          </cell>
          <cell r="F482" t="str">
            <v>Rajesh Electric Works</v>
          </cell>
          <cell r="G482">
            <v>43436</v>
          </cell>
          <cell r="H482">
            <v>43464</v>
          </cell>
          <cell r="I482" t="str">
            <v>yes</v>
          </cell>
          <cell r="J482" t="str">
            <v>YES</v>
          </cell>
          <cell r="K482" t="str">
            <v>YES</v>
          </cell>
          <cell r="L482">
            <v>3</v>
          </cell>
          <cell r="M482">
            <v>20</v>
          </cell>
          <cell r="N482">
            <v>0</v>
          </cell>
          <cell r="O482">
            <v>0</v>
          </cell>
          <cell r="P482">
            <v>0</v>
          </cell>
          <cell r="Q482">
            <v>0</v>
          </cell>
          <cell r="R482" t="e">
            <v>#NAME?</v>
          </cell>
          <cell r="S482" t="e">
            <v>#NAME?</v>
          </cell>
          <cell r="T482">
            <v>0</v>
          </cell>
          <cell r="U482">
            <v>0</v>
          </cell>
          <cell r="V482" t="e">
            <v>#NAME?</v>
          </cell>
          <cell r="W482" t="e">
            <v>#NAME?</v>
          </cell>
          <cell r="X482" t="e">
            <v>#NAME?</v>
          </cell>
          <cell r="Y482" t="e">
            <v>#NAME?</v>
          </cell>
          <cell r="Z482" t="e">
            <v>#NAME?</v>
          </cell>
          <cell r="AA482" t="e">
            <v>#NAME?</v>
          </cell>
          <cell r="AB482" t="e">
            <v>#NAME?</v>
          </cell>
          <cell r="AC482" t="e">
            <v>#NAME?</v>
          </cell>
          <cell r="AD482" t="e">
            <v>#NAME?</v>
          </cell>
          <cell r="AE482" t="e">
            <v>#NAME?</v>
          </cell>
          <cell r="AF482">
            <v>122.56</v>
          </cell>
          <cell r="AG482">
            <v>17.68</v>
          </cell>
          <cell r="AH482">
            <v>6.51</v>
          </cell>
          <cell r="AI482">
            <v>146.75</v>
          </cell>
          <cell r="AJ482" t="e">
            <v>#NAME?</v>
          </cell>
          <cell r="AK482" t="e">
            <v>#NAME?</v>
          </cell>
          <cell r="AL482" t="e">
            <v>#NAME?</v>
          </cell>
          <cell r="AM482" t="e">
            <v>#NAME?</v>
          </cell>
          <cell r="AN482" t="e">
            <v>#NAME?</v>
          </cell>
          <cell r="AO482" t="e">
            <v>#NAME?</v>
          </cell>
          <cell r="AP482" t="e">
            <v>#NAME?</v>
          </cell>
          <cell r="AQ482">
            <v>0</v>
          </cell>
          <cell r="AR482">
            <v>0</v>
          </cell>
          <cell r="AS482">
            <v>0</v>
          </cell>
          <cell r="AT482">
            <v>0</v>
          </cell>
        </row>
        <row r="483">
          <cell r="A483" t="str">
            <v>132KV DC Dumraon-Dumraon TL Line</v>
          </cell>
          <cell r="B483">
            <v>12</v>
          </cell>
          <cell r="C483" t="str">
            <v>3/6</v>
          </cell>
          <cell r="D483" t="str">
            <v>DA+0</v>
          </cell>
          <cell r="E483" t="str">
            <v>WET</v>
          </cell>
          <cell r="F483" t="str">
            <v>Deepak Pandey</v>
          </cell>
          <cell r="G483">
            <v>43505</v>
          </cell>
          <cell r="H483">
            <v>43533</v>
          </cell>
          <cell r="I483">
            <v>43614</v>
          </cell>
          <cell r="J483">
            <v>43520</v>
          </cell>
          <cell r="K483">
            <v>0</v>
          </cell>
          <cell r="L483">
            <v>0</v>
          </cell>
          <cell r="M483">
            <v>0</v>
          </cell>
          <cell r="N483">
            <v>0</v>
          </cell>
          <cell r="O483">
            <v>0</v>
          </cell>
          <cell r="P483">
            <v>0</v>
          </cell>
          <cell r="Q483">
            <v>0</v>
          </cell>
          <cell r="R483" t="e">
            <v>#NAME?</v>
          </cell>
          <cell r="S483" t="e">
            <v>#NAME?</v>
          </cell>
          <cell r="T483">
            <v>0</v>
          </cell>
          <cell r="U483">
            <v>0</v>
          </cell>
          <cell r="V483" t="e">
            <v>#NAME?</v>
          </cell>
          <cell r="W483" t="e">
            <v>#NAME?</v>
          </cell>
          <cell r="X483" t="e">
            <v>#NAME?</v>
          </cell>
          <cell r="Y483" t="e">
            <v>#NAME?</v>
          </cell>
          <cell r="Z483" t="e">
            <v>#NAME?</v>
          </cell>
          <cell r="AA483" t="e">
            <v>#NAME?</v>
          </cell>
          <cell r="AB483" t="e">
            <v>#NAME?</v>
          </cell>
          <cell r="AC483" t="e">
            <v>#NAME?</v>
          </cell>
          <cell r="AD483" t="e">
            <v>#NAME?</v>
          </cell>
          <cell r="AE483" t="e">
            <v>#NAME?</v>
          </cell>
          <cell r="AF483">
            <v>171.56</v>
          </cell>
          <cell r="AG483">
            <v>36.64</v>
          </cell>
          <cell r="AH483">
            <v>7.56</v>
          </cell>
          <cell r="AI483">
            <v>215.76</v>
          </cell>
          <cell r="AJ483" t="e">
            <v>#NAME?</v>
          </cell>
          <cell r="AK483" t="e">
            <v>#NAME?</v>
          </cell>
          <cell r="AL483" t="e">
            <v>#NAME?</v>
          </cell>
          <cell r="AM483" t="e">
            <v>#NAME?</v>
          </cell>
          <cell r="AN483" t="e">
            <v>#NAME?</v>
          </cell>
          <cell r="AO483" t="e">
            <v>#NAME?</v>
          </cell>
          <cell r="AP483" t="e">
            <v>#NAME?</v>
          </cell>
          <cell r="AQ483">
            <v>0</v>
          </cell>
          <cell r="AR483">
            <v>0</v>
          </cell>
          <cell r="AS483">
            <v>0</v>
          </cell>
          <cell r="AT483">
            <v>0</v>
          </cell>
        </row>
        <row r="484">
          <cell r="A484" t="str">
            <v>132KV DC Dumraon-Dumraon TL Line</v>
          </cell>
          <cell r="B484">
            <v>13</v>
          </cell>
          <cell r="C484" t="str">
            <v>3/9</v>
          </cell>
          <cell r="D484" t="str">
            <v>DA+0</v>
          </cell>
          <cell r="E484" t="str">
            <v>WET</v>
          </cell>
          <cell r="F484" t="str">
            <v>Kanchan Singh</v>
          </cell>
          <cell r="G484">
            <v>43505</v>
          </cell>
          <cell r="H484">
            <v>43533</v>
          </cell>
          <cell r="I484">
            <v>0</v>
          </cell>
          <cell r="J484">
            <v>43520</v>
          </cell>
          <cell r="K484">
            <v>0</v>
          </cell>
          <cell r="L484">
            <v>0</v>
          </cell>
          <cell r="M484">
            <v>0</v>
          </cell>
          <cell r="N484">
            <v>0</v>
          </cell>
          <cell r="O484">
            <v>0</v>
          </cell>
          <cell r="P484">
            <v>0</v>
          </cell>
          <cell r="Q484">
            <v>0</v>
          </cell>
          <cell r="R484" t="e">
            <v>#NAME?</v>
          </cell>
          <cell r="S484" t="e">
            <v>#NAME?</v>
          </cell>
          <cell r="T484">
            <v>0</v>
          </cell>
          <cell r="U484">
            <v>0</v>
          </cell>
          <cell r="V484" t="e">
            <v>#NAME?</v>
          </cell>
          <cell r="W484" t="e">
            <v>#NAME?</v>
          </cell>
          <cell r="X484" t="e">
            <v>#NAME?</v>
          </cell>
          <cell r="Y484" t="e">
            <v>#NAME?</v>
          </cell>
          <cell r="Z484" t="e">
            <v>#NAME?</v>
          </cell>
          <cell r="AA484" t="e">
            <v>#NAME?</v>
          </cell>
          <cell r="AB484" t="e">
            <v>#NAME?</v>
          </cell>
          <cell r="AC484" t="e">
            <v>#NAME?</v>
          </cell>
          <cell r="AD484" t="e">
            <v>#NAME?</v>
          </cell>
          <cell r="AE484" t="e">
            <v>#NAME?</v>
          </cell>
          <cell r="AF484">
            <v>171.56</v>
          </cell>
          <cell r="AG484">
            <v>36.64</v>
          </cell>
          <cell r="AH484">
            <v>7.56</v>
          </cell>
          <cell r="AI484">
            <v>215.76</v>
          </cell>
          <cell r="AJ484" t="e">
            <v>#NAME?</v>
          </cell>
          <cell r="AK484" t="e">
            <v>#NAME?</v>
          </cell>
          <cell r="AL484" t="e">
            <v>#NAME?</v>
          </cell>
          <cell r="AM484" t="e">
            <v>#NAME?</v>
          </cell>
          <cell r="AN484" t="e">
            <v>#NAME?</v>
          </cell>
          <cell r="AO484" t="e">
            <v>#NAME?</v>
          </cell>
          <cell r="AP484" t="e">
            <v>#NAME?</v>
          </cell>
          <cell r="AQ484">
            <v>0</v>
          </cell>
          <cell r="AR484">
            <v>0</v>
          </cell>
          <cell r="AS484">
            <v>0</v>
          </cell>
          <cell r="AT484">
            <v>0</v>
          </cell>
        </row>
        <row r="485">
          <cell r="A485" t="str">
            <v>132KV DC Dumraon-Dumraon TL Line</v>
          </cell>
          <cell r="B485">
            <v>11</v>
          </cell>
          <cell r="C485" t="str">
            <v>3/3</v>
          </cell>
          <cell r="D485" t="str">
            <v>DA+3</v>
          </cell>
          <cell r="E485" t="str">
            <v>WET</v>
          </cell>
          <cell r="F485" t="str">
            <v>Deepak Pandey</v>
          </cell>
          <cell r="G485">
            <v>43501</v>
          </cell>
          <cell r="H485">
            <v>43529</v>
          </cell>
          <cell r="I485">
            <v>43614</v>
          </cell>
          <cell r="J485">
            <v>43520</v>
          </cell>
          <cell r="K485">
            <v>0</v>
          </cell>
          <cell r="L485">
            <v>0</v>
          </cell>
          <cell r="M485">
            <v>0</v>
          </cell>
          <cell r="N485">
            <v>0</v>
          </cell>
          <cell r="O485">
            <v>0</v>
          </cell>
          <cell r="P485">
            <v>0</v>
          </cell>
          <cell r="Q485">
            <v>0</v>
          </cell>
          <cell r="R485" t="e">
            <v>#NAME?</v>
          </cell>
          <cell r="S485" t="e">
            <v>#NAME?</v>
          </cell>
          <cell r="T485">
            <v>0</v>
          </cell>
          <cell r="U485">
            <v>0</v>
          </cell>
          <cell r="V485" t="e">
            <v>#NAME?</v>
          </cell>
          <cell r="W485" t="e">
            <v>#NAME?</v>
          </cell>
          <cell r="X485" t="e">
            <v>#NAME?</v>
          </cell>
          <cell r="Y485" t="e">
            <v>#NAME?</v>
          </cell>
          <cell r="Z485" t="e">
            <v>#NAME?</v>
          </cell>
          <cell r="AA485" t="e">
            <v>#NAME?</v>
          </cell>
          <cell r="AB485" t="e">
            <v>#NAME?</v>
          </cell>
          <cell r="AC485" t="e">
            <v>#NAME?</v>
          </cell>
          <cell r="AD485" t="e">
            <v>#NAME?</v>
          </cell>
          <cell r="AE485" t="e">
            <v>#NAME?</v>
          </cell>
          <cell r="AF485">
            <v>171.56</v>
          </cell>
          <cell r="AG485">
            <v>36.64</v>
          </cell>
          <cell r="AH485">
            <v>7.56</v>
          </cell>
          <cell r="AI485">
            <v>215.76</v>
          </cell>
          <cell r="AJ485" t="e">
            <v>#NAME?</v>
          </cell>
          <cell r="AK485" t="e">
            <v>#NAME?</v>
          </cell>
          <cell r="AL485" t="e">
            <v>#NAME?</v>
          </cell>
          <cell r="AM485" t="e">
            <v>#NAME?</v>
          </cell>
          <cell r="AN485" t="e">
            <v>#NAME?</v>
          </cell>
          <cell r="AO485" t="e">
            <v>#NAME?</v>
          </cell>
          <cell r="AP485" t="e">
            <v>#NAME?</v>
          </cell>
          <cell r="AQ485">
            <v>0</v>
          </cell>
          <cell r="AR485">
            <v>0</v>
          </cell>
          <cell r="AS485">
            <v>0</v>
          </cell>
          <cell r="AT485">
            <v>0</v>
          </cell>
        </row>
        <row r="486">
          <cell r="A486" t="str">
            <v>132KV DC Dumraon-Dumraon TL Line</v>
          </cell>
          <cell r="B486">
            <v>10</v>
          </cell>
          <cell r="C486" t="str">
            <v>3/5</v>
          </cell>
          <cell r="D486" t="str">
            <v>DA+6</v>
          </cell>
          <cell r="E486" t="str">
            <v>WET</v>
          </cell>
          <cell r="F486" t="str">
            <v>Deepak Pandey</v>
          </cell>
          <cell r="G486">
            <v>43498</v>
          </cell>
          <cell r="H486">
            <v>43526</v>
          </cell>
          <cell r="I486">
            <v>43614</v>
          </cell>
          <cell r="J486">
            <v>43520</v>
          </cell>
          <cell r="K486">
            <v>0</v>
          </cell>
          <cell r="L486">
            <v>0</v>
          </cell>
          <cell r="M486">
            <v>0</v>
          </cell>
          <cell r="N486">
            <v>0</v>
          </cell>
          <cell r="O486">
            <v>0</v>
          </cell>
          <cell r="P486">
            <v>0</v>
          </cell>
          <cell r="Q486">
            <v>0</v>
          </cell>
          <cell r="R486" t="e">
            <v>#NAME?</v>
          </cell>
          <cell r="S486" t="e">
            <v>#NAME?</v>
          </cell>
          <cell r="T486">
            <v>0</v>
          </cell>
          <cell r="U486">
            <v>0</v>
          </cell>
          <cell r="V486" t="e">
            <v>#NAME?</v>
          </cell>
          <cell r="W486" t="e">
            <v>#NAME?</v>
          </cell>
          <cell r="X486" t="e">
            <v>#NAME?</v>
          </cell>
          <cell r="Y486" t="e">
            <v>#NAME?</v>
          </cell>
          <cell r="Z486" t="e">
            <v>#NAME?</v>
          </cell>
          <cell r="AA486" t="e">
            <v>#NAME?</v>
          </cell>
          <cell r="AB486" t="e">
            <v>#NAME?</v>
          </cell>
          <cell r="AC486" t="e">
            <v>#NAME?</v>
          </cell>
          <cell r="AD486" t="e">
            <v>#NAME?</v>
          </cell>
          <cell r="AE486" t="e">
            <v>#NAME?</v>
          </cell>
          <cell r="AF486">
            <v>171.56</v>
          </cell>
          <cell r="AG486">
            <v>36.64</v>
          </cell>
          <cell r="AH486">
            <v>7.56</v>
          </cell>
          <cell r="AI486">
            <v>215.76</v>
          </cell>
          <cell r="AJ486" t="e">
            <v>#NAME?</v>
          </cell>
          <cell r="AK486" t="e">
            <v>#NAME?</v>
          </cell>
          <cell r="AL486" t="e">
            <v>#NAME?</v>
          </cell>
          <cell r="AM486" t="e">
            <v>#NAME?</v>
          </cell>
          <cell r="AN486" t="e">
            <v>#NAME?</v>
          </cell>
          <cell r="AO486" t="e">
            <v>#NAME?</v>
          </cell>
          <cell r="AP486" t="e">
            <v>#NAME?</v>
          </cell>
          <cell r="AQ486">
            <v>0</v>
          </cell>
          <cell r="AR486">
            <v>0</v>
          </cell>
          <cell r="AS486">
            <v>0</v>
          </cell>
          <cell r="AT486">
            <v>0</v>
          </cell>
        </row>
        <row r="487">
          <cell r="A487" t="str">
            <v>132KV DC Dumraon-Dumraon TL Line</v>
          </cell>
          <cell r="B487">
            <v>9</v>
          </cell>
          <cell r="C487" t="str">
            <v>3/4</v>
          </cell>
          <cell r="D487" t="str">
            <v>DA+3</v>
          </cell>
          <cell r="E487" t="str">
            <v>WET</v>
          </cell>
          <cell r="F487" t="str">
            <v>Deepak Pandey</v>
          </cell>
          <cell r="G487">
            <v>43496</v>
          </cell>
          <cell r="H487">
            <v>43524</v>
          </cell>
          <cell r="I487">
            <v>43614</v>
          </cell>
          <cell r="J487">
            <v>43520</v>
          </cell>
          <cell r="K487">
            <v>0</v>
          </cell>
          <cell r="L487">
            <v>0</v>
          </cell>
          <cell r="M487">
            <v>0</v>
          </cell>
          <cell r="N487">
            <v>0</v>
          </cell>
          <cell r="O487">
            <v>0</v>
          </cell>
          <cell r="P487">
            <v>0</v>
          </cell>
          <cell r="Q487">
            <v>0</v>
          </cell>
          <cell r="R487" t="e">
            <v>#NAME?</v>
          </cell>
          <cell r="S487" t="e">
            <v>#NAME?</v>
          </cell>
          <cell r="T487">
            <v>0</v>
          </cell>
          <cell r="U487">
            <v>0</v>
          </cell>
          <cell r="V487" t="e">
            <v>#NAME?</v>
          </cell>
          <cell r="W487" t="e">
            <v>#NAME?</v>
          </cell>
          <cell r="X487" t="e">
            <v>#NAME?</v>
          </cell>
          <cell r="Y487" t="e">
            <v>#NAME?</v>
          </cell>
          <cell r="Z487" t="e">
            <v>#NAME?</v>
          </cell>
          <cell r="AA487" t="e">
            <v>#NAME?</v>
          </cell>
          <cell r="AB487" t="e">
            <v>#NAME?</v>
          </cell>
          <cell r="AC487" t="e">
            <v>#NAME?</v>
          </cell>
          <cell r="AD487" t="e">
            <v>#NAME?</v>
          </cell>
          <cell r="AE487" t="e">
            <v>#NAME?</v>
          </cell>
          <cell r="AF487">
            <v>171.56</v>
          </cell>
          <cell r="AG487">
            <v>36.64</v>
          </cell>
          <cell r="AH487">
            <v>7.56</v>
          </cell>
          <cell r="AI487">
            <v>215.76</v>
          </cell>
          <cell r="AJ487" t="e">
            <v>#NAME?</v>
          </cell>
          <cell r="AK487" t="e">
            <v>#NAME?</v>
          </cell>
          <cell r="AL487" t="e">
            <v>#NAME?</v>
          </cell>
          <cell r="AM487" t="e">
            <v>#NAME?</v>
          </cell>
          <cell r="AN487" t="e">
            <v>#NAME?</v>
          </cell>
          <cell r="AO487" t="e">
            <v>#NAME?</v>
          </cell>
          <cell r="AP487" t="e">
            <v>#NAME?</v>
          </cell>
          <cell r="AQ487">
            <v>0</v>
          </cell>
          <cell r="AR487">
            <v>0</v>
          </cell>
          <cell r="AS487">
            <v>0</v>
          </cell>
          <cell r="AT487">
            <v>0</v>
          </cell>
        </row>
        <row r="488">
          <cell r="A488" t="str">
            <v>132KV DC Dumraon-Dumraon TL Line</v>
          </cell>
          <cell r="B488">
            <v>8</v>
          </cell>
          <cell r="C488" t="str">
            <v>6/2</v>
          </cell>
          <cell r="D488" t="str">
            <v>DA+0</v>
          </cell>
          <cell r="E488" t="str">
            <v>PS</v>
          </cell>
          <cell r="F488" t="str">
            <v>Meera Engineering</v>
          </cell>
          <cell r="G488">
            <v>43438</v>
          </cell>
          <cell r="H488">
            <v>43466</v>
          </cell>
          <cell r="I488">
            <v>43613</v>
          </cell>
          <cell r="J488" t="str">
            <v>YES</v>
          </cell>
          <cell r="K488" t="str">
            <v>YES</v>
          </cell>
          <cell r="L488">
            <v>0</v>
          </cell>
          <cell r="M488">
            <v>8</v>
          </cell>
          <cell r="N488">
            <v>0</v>
          </cell>
          <cell r="O488">
            <v>0</v>
          </cell>
          <cell r="P488">
            <v>0</v>
          </cell>
          <cell r="Q488">
            <v>0</v>
          </cell>
          <cell r="R488" t="e">
            <v>#NAME?</v>
          </cell>
          <cell r="S488" t="e">
            <v>#NAME?</v>
          </cell>
          <cell r="T488">
            <v>0</v>
          </cell>
          <cell r="U488">
            <v>0</v>
          </cell>
          <cell r="V488" t="e">
            <v>#NAME?</v>
          </cell>
          <cell r="W488" t="e">
            <v>#NAME?</v>
          </cell>
          <cell r="X488" t="e">
            <v>#NAME?</v>
          </cell>
          <cell r="Y488" t="e">
            <v>#NAME?</v>
          </cell>
          <cell r="Z488" t="e">
            <v>#NAME?</v>
          </cell>
          <cell r="AA488" t="e">
            <v>#NAME?</v>
          </cell>
          <cell r="AB488" t="e">
            <v>#NAME?</v>
          </cell>
          <cell r="AC488" t="e">
            <v>#NAME?</v>
          </cell>
          <cell r="AD488" t="e">
            <v>#NAME?</v>
          </cell>
          <cell r="AE488" t="e">
            <v>#NAME?</v>
          </cell>
          <cell r="AF488">
            <v>171.56</v>
          </cell>
          <cell r="AG488">
            <v>36.64</v>
          </cell>
          <cell r="AH488">
            <v>7.56</v>
          </cell>
          <cell r="AI488">
            <v>215.76</v>
          </cell>
          <cell r="AJ488" t="e">
            <v>#NAME?</v>
          </cell>
          <cell r="AK488" t="e">
            <v>#NAME?</v>
          </cell>
          <cell r="AL488" t="e">
            <v>#NAME?</v>
          </cell>
          <cell r="AM488" t="e">
            <v>#NAME?</v>
          </cell>
          <cell r="AN488" t="e">
            <v>#NAME?</v>
          </cell>
          <cell r="AO488" t="e">
            <v>#NAME?</v>
          </cell>
          <cell r="AP488" t="e">
            <v>#NAME?</v>
          </cell>
          <cell r="AQ488">
            <v>0</v>
          </cell>
          <cell r="AR488">
            <v>0</v>
          </cell>
          <cell r="AS488">
            <v>0</v>
          </cell>
          <cell r="AT488">
            <v>0</v>
          </cell>
        </row>
        <row r="489">
          <cell r="A489" t="str">
            <v>132KV DC Dumraon-Dumraon TL Line</v>
          </cell>
          <cell r="B489">
            <v>7</v>
          </cell>
          <cell r="C489" t="str">
            <v>6/3</v>
          </cell>
          <cell r="D489" t="str">
            <v>DA+3</v>
          </cell>
          <cell r="E489" t="str">
            <v>PS</v>
          </cell>
          <cell r="F489" t="str">
            <v>Meera Engineering</v>
          </cell>
          <cell r="G489">
            <v>43432</v>
          </cell>
          <cell r="H489">
            <v>43460</v>
          </cell>
          <cell r="I489">
            <v>43613</v>
          </cell>
          <cell r="J489" t="str">
            <v>YES</v>
          </cell>
          <cell r="K489" t="str">
            <v>YES</v>
          </cell>
          <cell r="L489">
            <v>0</v>
          </cell>
          <cell r="M489">
            <v>7</v>
          </cell>
          <cell r="N489">
            <v>0</v>
          </cell>
          <cell r="O489">
            <v>0</v>
          </cell>
          <cell r="P489">
            <v>0</v>
          </cell>
          <cell r="Q489">
            <v>0</v>
          </cell>
          <cell r="R489" t="e">
            <v>#NAME?</v>
          </cell>
          <cell r="S489" t="e">
            <v>#NAME?</v>
          </cell>
          <cell r="T489">
            <v>0</v>
          </cell>
          <cell r="U489">
            <v>0</v>
          </cell>
          <cell r="V489" t="e">
            <v>#NAME?</v>
          </cell>
          <cell r="W489" t="e">
            <v>#NAME?</v>
          </cell>
          <cell r="X489" t="e">
            <v>#NAME?</v>
          </cell>
          <cell r="Y489" t="e">
            <v>#NAME?</v>
          </cell>
          <cell r="Z489" t="e">
            <v>#NAME?</v>
          </cell>
          <cell r="AA489" t="e">
            <v>#NAME?</v>
          </cell>
          <cell r="AB489" t="e">
            <v>#NAME?</v>
          </cell>
          <cell r="AC489" t="e">
            <v>#NAME?</v>
          </cell>
          <cell r="AD489" t="e">
            <v>#NAME?</v>
          </cell>
          <cell r="AE489" t="e">
            <v>#NAME?</v>
          </cell>
          <cell r="AF489">
            <v>171.56</v>
          </cell>
          <cell r="AG489">
            <v>36.64</v>
          </cell>
          <cell r="AH489">
            <v>7.56</v>
          </cell>
          <cell r="AI489">
            <v>215.76</v>
          </cell>
          <cell r="AJ489" t="e">
            <v>#NAME?</v>
          </cell>
          <cell r="AK489" t="e">
            <v>#NAME?</v>
          </cell>
          <cell r="AL489" t="e">
            <v>#NAME?</v>
          </cell>
          <cell r="AM489" t="e">
            <v>#NAME?</v>
          </cell>
          <cell r="AN489" t="e">
            <v>#NAME?</v>
          </cell>
          <cell r="AO489" t="e">
            <v>#NAME?</v>
          </cell>
          <cell r="AP489" t="e">
            <v>#NAME?</v>
          </cell>
          <cell r="AQ489">
            <v>0</v>
          </cell>
          <cell r="AR489">
            <v>0</v>
          </cell>
          <cell r="AS489">
            <v>0</v>
          </cell>
          <cell r="AT489">
            <v>0</v>
          </cell>
        </row>
        <row r="490">
          <cell r="A490" t="str">
            <v>132KV DC Dumraon-Dumraon TL Line</v>
          </cell>
          <cell r="B490">
            <v>6</v>
          </cell>
          <cell r="C490" t="str">
            <v>14/3</v>
          </cell>
          <cell r="D490" t="str">
            <v>DA+3</v>
          </cell>
          <cell r="E490" t="str">
            <v>PS</v>
          </cell>
          <cell r="F490" t="str">
            <v>Meera Engineering</v>
          </cell>
          <cell r="G490">
            <v>43425</v>
          </cell>
          <cell r="H490">
            <v>43453</v>
          </cell>
          <cell r="I490">
            <v>43613</v>
          </cell>
          <cell r="J490" t="str">
            <v>YES</v>
          </cell>
          <cell r="K490" t="str">
            <v>YES</v>
          </cell>
          <cell r="L490">
            <v>4</v>
          </cell>
          <cell r="M490">
            <v>6</v>
          </cell>
          <cell r="N490">
            <v>0</v>
          </cell>
          <cell r="O490">
            <v>0</v>
          </cell>
          <cell r="P490">
            <v>0</v>
          </cell>
          <cell r="Q490">
            <v>0</v>
          </cell>
          <cell r="R490" t="e">
            <v>#NAME?</v>
          </cell>
          <cell r="S490" t="e">
            <v>#NAME?</v>
          </cell>
          <cell r="T490">
            <v>0</v>
          </cell>
          <cell r="U490">
            <v>0</v>
          </cell>
          <cell r="V490" t="e">
            <v>#NAME?</v>
          </cell>
          <cell r="W490" t="e">
            <v>#NAME?</v>
          </cell>
          <cell r="X490" t="e">
            <v>#NAME?</v>
          </cell>
          <cell r="Y490" t="e">
            <v>#NAME?</v>
          </cell>
          <cell r="Z490" t="e">
            <v>#NAME?</v>
          </cell>
          <cell r="AA490" t="e">
            <v>#NAME?</v>
          </cell>
          <cell r="AB490" t="e">
            <v>#NAME?</v>
          </cell>
          <cell r="AC490" t="e">
            <v>#NAME?</v>
          </cell>
          <cell r="AD490" t="e">
            <v>#NAME?</v>
          </cell>
          <cell r="AE490" t="e">
            <v>#NAME?</v>
          </cell>
          <cell r="AF490">
            <v>171.56</v>
          </cell>
          <cell r="AG490">
            <v>36.64</v>
          </cell>
          <cell r="AH490">
            <v>7.56</v>
          </cell>
          <cell r="AI490">
            <v>215.76</v>
          </cell>
          <cell r="AJ490" t="e">
            <v>#NAME?</v>
          </cell>
          <cell r="AK490" t="e">
            <v>#NAME?</v>
          </cell>
          <cell r="AL490" t="e">
            <v>#NAME?</v>
          </cell>
          <cell r="AM490" t="e">
            <v>#NAME?</v>
          </cell>
          <cell r="AN490" t="e">
            <v>#NAME?</v>
          </cell>
          <cell r="AO490" t="e">
            <v>#NAME?</v>
          </cell>
          <cell r="AP490" t="e">
            <v>#NAME?</v>
          </cell>
          <cell r="AQ490">
            <v>0</v>
          </cell>
          <cell r="AR490">
            <v>0</v>
          </cell>
          <cell r="AS490">
            <v>0</v>
          </cell>
          <cell r="AT490">
            <v>0</v>
          </cell>
        </row>
        <row r="491">
          <cell r="A491" t="str">
            <v>132KV DC Dumraon-Dumraon TL Line</v>
          </cell>
          <cell r="B491">
            <v>5</v>
          </cell>
          <cell r="C491" t="str">
            <v>13/2</v>
          </cell>
          <cell r="D491" t="str">
            <v>DA+3</v>
          </cell>
          <cell r="E491" t="str">
            <v>FS</v>
          </cell>
          <cell r="F491" t="str">
            <v>Meera Engineering</v>
          </cell>
          <cell r="G491">
            <v>43421</v>
          </cell>
          <cell r="H491">
            <v>43449</v>
          </cell>
          <cell r="I491">
            <v>43613</v>
          </cell>
          <cell r="J491" t="str">
            <v>YES</v>
          </cell>
          <cell r="K491" t="str">
            <v>YES</v>
          </cell>
          <cell r="L491">
            <v>4</v>
          </cell>
          <cell r="M491">
            <v>5</v>
          </cell>
          <cell r="N491">
            <v>0</v>
          </cell>
          <cell r="O491">
            <v>0</v>
          </cell>
          <cell r="P491">
            <v>0</v>
          </cell>
          <cell r="Q491">
            <v>0</v>
          </cell>
          <cell r="R491" t="e">
            <v>#NAME?</v>
          </cell>
          <cell r="S491" t="e">
            <v>#NAME?</v>
          </cell>
          <cell r="T491">
            <v>0</v>
          </cell>
          <cell r="U491">
            <v>0</v>
          </cell>
          <cell r="V491" t="e">
            <v>#NAME?</v>
          </cell>
          <cell r="W491" t="e">
            <v>#NAME?</v>
          </cell>
          <cell r="X491" t="e">
            <v>#NAME?</v>
          </cell>
          <cell r="Y491" t="e">
            <v>#NAME?</v>
          </cell>
          <cell r="Z491" t="e">
            <v>#NAME?</v>
          </cell>
          <cell r="AA491" t="e">
            <v>#NAME?</v>
          </cell>
          <cell r="AB491" t="e">
            <v>#NAME?</v>
          </cell>
          <cell r="AC491" t="e">
            <v>#NAME?</v>
          </cell>
          <cell r="AD491" t="e">
            <v>#NAME?</v>
          </cell>
          <cell r="AE491" t="e">
            <v>#NAME?</v>
          </cell>
          <cell r="AF491">
            <v>171.56</v>
          </cell>
          <cell r="AG491">
            <v>36.64</v>
          </cell>
          <cell r="AH491">
            <v>7.56</v>
          </cell>
          <cell r="AI491">
            <v>215.76</v>
          </cell>
          <cell r="AJ491" t="e">
            <v>#NAME?</v>
          </cell>
          <cell r="AK491" t="e">
            <v>#NAME?</v>
          </cell>
          <cell r="AL491" t="e">
            <v>#NAME?</v>
          </cell>
          <cell r="AM491" t="e">
            <v>#NAME?</v>
          </cell>
          <cell r="AN491" t="e">
            <v>#NAME?</v>
          </cell>
          <cell r="AO491" t="e">
            <v>#NAME?</v>
          </cell>
          <cell r="AP491" t="e">
            <v>#NAME?</v>
          </cell>
          <cell r="AQ491">
            <v>0</v>
          </cell>
          <cell r="AR491">
            <v>0</v>
          </cell>
          <cell r="AS491">
            <v>0</v>
          </cell>
          <cell r="AT491">
            <v>0</v>
          </cell>
        </row>
        <row r="492">
          <cell r="A492" t="str">
            <v>132KV DC Dumraon-Dumraon TL Line</v>
          </cell>
          <cell r="B492">
            <v>4</v>
          </cell>
          <cell r="C492" t="str">
            <v>12/2</v>
          </cell>
          <cell r="D492" t="str">
            <v>DA+0</v>
          </cell>
          <cell r="E492" t="str">
            <v>PS</v>
          </cell>
          <cell r="F492" t="str">
            <v>Meera Engineering</v>
          </cell>
          <cell r="G492">
            <v>43408</v>
          </cell>
          <cell r="H492">
            <v>43436</v>
          </cell>
          <cell r="I492">
            <v>43613</v>
          </cell>
          <cell r="J492" t="str">
            <v>YES</v>
          </cell>
          <cell r="K492" t="str">
            <v>YES</v>
          </cell>
          <cell r="L492">
            <v>4</v>
          </cell>
          <cell r="M492">
            <v>4</v>
          </cell>
          <cell r="N492">
            <v>0</v>
          </cell>
          <cell r="O492">
            <v>0</v>
          </cell>
          <cell r="P492">
            <v>0</v>
          </cell>
          <cell r="Q492">
            <v>0</v>
          </cell>
          <cell r="R492" t="e">
            <v>#NAME?</v>
          </cell>
          <cell r="S492" t="e">
            <v>#NAME?</v>
          </cell>
          <cell r="T492">
            <v>0</v>
          </cell>
          <cell r="U492">
            <v>0</v>
          </cell>
          <cell r="V492" t="e">
            <v>#NAME?</v>
          </cell>
          <cell r="W492" t="e">
            <v>#NAME?</v>
          </cell>
          <cell r="X492" t="e">
            <v>#NAME?</v>
          </cell>
          <cell r="Y492" t="e">
            <v>#NAME?</v>
          </cell>
          <cell r="Z492" t="e">
            <v>#NAME?</v>
          </cell>
          <cell r="AA492" t="e">
            <v>#NAME?</v>
          </cell>
          <cell r="AB492" t="e">
            <v>#NAME?</v>
          </cell>
          <cell r="AC492" t="e">
            <v>#NAME?</v>
          </cell>
          <cell r="AD492" t="e">
            <v>#NAME?</v>
          </cell>
          <cell r="AE492" t="e">
            <v>#NAME?</v>
          </cell>
          <cell r="AF492">
            <v>171.56</v>
          </cell>
          <cell r="AG492">
            <v>36.64</v>
          </cell>
          <cell r="AH492">
            <v>7.56</v>
          </cell>
          <cell r="AI492">
            <v>215.76</v>
          </cell>
          <cell r="AJ492" t="e">
            <v>#NAME?</v>
          </cell>
          <cell r="AK492" t="e">
            <v>#NAME?</v>
          </cell>
          <cell r="AL492" t="e">
            <v>#NAME?</v>
          </cell>
          <cell r="AM492" t="e">
            <v>#NAME?</v>
          </cell>
          <cell r="AN492" t="e">
            <v>#NAME?</v>
          </cell>
          <cell r="AO492" t="e">
            <v>#NAME?</v>
          </cell>
          <cell r="AP492" t="e">
            <v>#NAME?</v>
          </cell>
          <cell r="AQ492">
            <v>0</v>
          </cell>
          <cell r="AR492">
            <v>0</v>
          </cell>
          <cell r="AS492">
            <v>0</v>
          </cell>
          <cell r="AT492">
            <v>0</v>
          </cell>
        </row>
        <row r="493">
          <cell r="A493" t="str">
            <v>132KV DC Gaya-Jehanabad TL Line</v>
          </cell>
          <cell r="B493">
            <v>23</v>
          </cell>
          <cell r="C493" t="str">
            <v>3/2</v>
          </cell>
          <cell r="D493" t="str">
            <v>DA+0</v>
          </cell>
          <cell r="E493" t="str">
            <v>WET</v>
          </cell>
          <cell r="F493" t="str">
            <v>Deepak Kumar</v>
          </cell>
          <cell r="G493">
            <v>43433</v>
          </cell>
          <cell r="H493">
            <v>43461</v>
          </cell>
          <cell r="I493" t="str">
            <v>YES</v>
          </cell>
          <cell r="J493" t="str">
            <v>YES</v>
          </cell>
          <cell r="K493" t="str">
            <v>YES</v>
          </cell>
          <cell r="L493">
            <v>2</v>
          </cell>
          <cell r="M493">
            <v>24</v>
          </cell>
          <cell r="N493">
            <v>0</v>
          </cell>
          <cell r="O493">
            <v>0</v>
          </cell>
          <cell r="P493">
            <v>0</v>
          </cell>
          <cell r="Q493">
            <v>0</v>
          </cell>
          <cell r="R493" t="e">
            <v>#NAME?</v>
          </cell>
          <cell r="S493" t="e">
            <v>#NAME?</v>
          </cell>
          <cell r="T493">
            <v>0</v>
          </cell>
          <cell r="U493">
            <v>0</v>
          </cell>
          <cell r="V493" t="e">
            <v>#NAME?</v>
          </cell>
          <cell r="W493" t="e">
            <v>#NAME?</v>
          </cell>
          <cell r="X493" t="e">
            <v>#NAME?</v>
          </cell>
          <cell r="Y493" t="e">
            <v>#NAME?</v>
          </cell>
          <cell r="Z493" t="e">
            <v>#NAME?</v>
          </cell>
          <cell r="AA493" t="e">
            <v>#NAME?</v>
          </cell>
          <cell r="AB493" t="e">
            <v>#NAME?</v>
          </cell>
          <cell r="AC493" t="e">
            <v>#NAME?</v>
          </cell>
          <cell r="AD493" t="e">
            <v>#NAME?</v>
          </cell>
          <cell r="AE493" t="e">
            <v>#NAME?</v>
          </cell>
          <cell r="AF493">
            <v>171.56</v>
          </cell>
          <cell r="AG493">
            <v>36.64</v>
          </cell>
          <cell r="AH493">
            <v>7.56</v>
          </cell>
          <cell r="AI493">
            <v>215.76</v>
          </cell>
          <cell r="AJ493" t="e">
            <v>#NAME?</v>
          </cell>
          <cell r="AK493" t="e">
            <v>#NAME?</v>
          </cell>
          <cell r="AL493" t="e">
            <v>#NAME?</v>
          </cell>
          <cell r="AM493" t="e">
            <v>#NAME?</v>
          </cell>
          <cell r="AN493" t="e">
            <v>#NAME?</v>
          </cell>
          <cell r="AO493" t="e">
            <v>#NAME?</v>
          </cell>
          <cell r="AP493" t="e">
            <v>#NAME?</v>
          </cell>
          <cell r="AQ493">
            <v>0</v>
          </cell>
          <cell r="AR493">
            <v>0</v>
          </cell>
          <cell r="AS493">
            <v>0</v>
          </cell>
          <cell r="AT493">
            <v>0</v>
          </cell>
        </row>
        <row r="494">
          <cell r="A494" t="str">
            <v>132KV DC Gaya-Jehanabad TL Line</v>
          </cell>
          <cell r="B494">
            <v>24</v>
          </cell>
          <cell r="C494" t="str">
            <v>5/3</v>
          </cell>
          <cell r="D494" t="str">
            <v>DA+0</v>
          </cell>
          <cell r="E494" t="str">
            <v>WET</v>
          </cell>
          <cell r="F494" t="str">
            <v>Sunil Kumar</v>
          </cell>
          <cell r="G494">
            <v>43433</v>
          </cell>
          <cell r="H494">
            <v>43461</v>
          </cell>
          <cell r="I494">
            <v>43540</v>
          </cell>
          <cell r="J494" t="str">
            <v>YES</v>
          </cell>
          <cell r="K494" t="str">
            <v>YES</v>
          </cell>
          <cell r="L494">
            <v>1</v>
          </cell>
          <cell r="M494">
            <v>23</v>
          </cell>
          <cell r="N494">
            <v>0</v>
          </cell>
          <cell r="O494">
            <v>0</v>
          </cell>
          <cell r="P494">
            <v>0</v>
          </cell>
          <cell r="Q494">
            <v>0</v>
          </cell>
          <cell r="R494" t="e">
            <v>#NAME?</v>
          </cell>
          <cell r="S494" t="e">
            <v>#NAME?</v>
          </cell>
          <cell r="T494">
            <v>0</v>
          </cell>
          <cell r="U494">
            <v>0</v>
          </cell>
          <cell r="V494" t="e">
            <v>#NAME?</v>
          </cell>
          <cell r="W494" t="e">
            <v>#NAME?</v>
          </cell>
          <cell r="X494" t="e">
            <v>#NAME?</v>
          </cell>
          <cell r="Y494" t="e">
            <v>#NAME?</v>
          </cell>
          <cell r="Z494" t="e">
            <v>#NAME?</v>
          </cell>
          <cell r="AA494" t="e">
            <v>#NAME?</v>
          </cell>
          <cell r="AB494" t="e">
            <v>#NAME?</v>
          </cell>
          <cell r="AC494" t="e">
            <v>#NAME?</v>
          </cell>
          <cell r="AD494" t="e">
            <v>#NAME?</v>
          </cell>
          <cell r="AE494" t="e">
            <v>#NAME?</v>
          </cell>
          <cell r="AF494">
            <v>171.56</v>
          </cell>
          <cell r="AG494">
            <v>36.64</v>
          </cell>
          <cell r="AH494">
            <v>7.56</v>
          </cell>
          <cell r="AI494">
            <v>215.76</v>
          </cell>
          <cell r="AJ494" t="e">
            <v>#NAME?</v>
          </cell>
          <cell r="AK494" t="e">
            <v>#NAME?</v>
          </cell>
          <cell r="AL494" t="e">
            <v>#NAME?</v>
          </cell>
          <cell r="AM494" t="e">
            <v>#NAME?</v>
          </cell>
          <cell r="AN494" t="e">
            <v>#NAME?</v>
          </cell>
          <cell r="AO494" t="e">
            <v>#NAME?</v>
          </cell>
          <cell r="AP494" t="e">
            <v>#NAME?</v>
          </cell>
          <cell r="AQ494">
            <v>0</v>
          </cell>
          <cell r="AR494">
            <v>0</v>
          </cell>
          <cell r="AS494">
            <v>0</v>
          </cell>
          <cell r="AT494">
            <v>0</v>
          </cell>
        </row>
        <row r="495">
          <cell r="A495" t="str">
            <v>132KV DC Dumraon-Dumraon TL Line</v>
          </cell>
          <cell r="B495">
            <v>3</v>
          </cell>
          <cell r="C495" t="str">
            <v>12/1</v>
          </cell>
          <cell r="D495" t="str">
            <v>DA+3</v>
          </cell>
          <cell r="E495" t="str">
            <v>WET</v>
          </cell>
          <cell r="F495" t="str">
            <v>Rajesh Electric Works</v>
          </cell>
          <cell r="G495">
            <v>43406</v>
          </cell>
          <cell r="H495">
            <v>43434</v>
          </cell>
          <cell r="I495">
            <v>0</v>
          </cell>
          <cell r="J495" t="str">
            <v>YES</v>
          </cell>
          <cell r="K495" t="str">
            <v>YES</v>
          </cell>
          <cell r="L495">
            <v>2</v>
          </cell>
          <cell r="M495">
            <v>3</v>
          </cell>
          <cell r="N495">
            <v>0</v>
          </cell>
          <cell r="O495">
            <v>0</v>
          </cell>
          <cell r="P495">
            <v>0</v>
          </cell>
          <cell r="Q495">
            <v>0</v>
          </cell>
          <cell r="R495" t="e">
            <v>#NAME?</v>
          </cell>
          <cell r="S495" t="e">
            <v>#NAME?</v>
          </cell>
          <cell r="T495">
            <v>0</v>
          </cell>
          <cell r="U495">
            <v>0</v>
          </cell>
          <cell r="V495" t="e">
            <v>#NAME?</v>
          </cell>
          <cell r="W495" t="e">
            <v>#NAME?</v>
          </cell>
          <cell r="X495" t="e">
            <v>#NAME?</v>
          </cell>
          <cell r="Y495" t="e">
            <v>#NAME?</v>
          </cell>
          <cell r="Z495" t="e">
            <v>#NAME?</v>
          </cell>
          <cell r="AA495" t="e">
            <v>#NAME?</v>
          </cell>
          <cell r="AB495" t="e">
            <v>#NAME?</v>
          </cell>
          <cell r="AC495" t="e">
            <v>#NAME?</v>
          </cell>
          <cell r="AD495" t="e">
            <v>#NAME?</v>
          </cell>
          <cell r="AE495" t="e">
            <v>#NAME?</v>
          </cell>
          <cell r="AF495">
            <v>171.56</v>
          </cell>
          <cell r="AG495">
            <v>36.64</v>
          </cell>
          <cell r="AH495">
            <v>7.56</v>
          </cell>
          <cell r="AI495">
            <v>215.76</v>
          </cell>
          <cell r="AJ495" t="e">
            <v>#NAME?</v>
          </cell>
          <cell r="AK495" t="e">
            <v>#NAME?</v>
          </cell>
          <cell r="AL495" t="e">
            <v>#NAME?</v>
          </cell>
          <cell r="AM495" t="e">
            <v>#NAME?</v>
          </cell>
          <cell r="AN495" t="e">
            <v>#NAME?</v>
          </cell>
          <cell r="AO495" t="e">
            <v>#NAME?</v>
          </cell>
          <cell r="AP495" t="e">
            <v>#NAME?</v>
          </cell>
          <cell r="AQ495">
            <v>0</v>
          </cell>
          <cell r="AR495">
            <v>0</v>
          </cell>
          <cell r="AS495">
            <v>0</v>
          </cell>
          <cell r="AT495">
            <v>0</v>
          </cell>
        </row>
        <row r="496">
          <cell r="A496" t="str">
            <v>132KV DC Dumraon-Dumraon TL Line</v>
          </cell>
          <cell r="B496">
            <v>2</v>
          </cell>
          <cell r="C496" t="str">
            <v>14/4</v>
          </cell>
          <cell r="D496" t="str">
            <v>DA+3</v>
          </cell>
          <cell r="E496" t="str">
            <v>WET</v>
          </cell>
          <cell r="F496" t="str">
            <v>Meera Engineering</v>
          </cell>
          <cell r="G496">
            <v>43403</v>
          </cell>
          <cell r="H496">
            <v>43431</v>
          </cell>
          <cell r="I496">
            <v>43613</v>
          </cell>
          <cell r="J496" t="str">
            <v>YES</v>
          </cell>
          <cell r="K496" t="str">
            <v>YES</v>
          </cell>
          <cell r="L496">
            <v>4</v>
          </cell>
          <cell r="M496">
            <v>2</v>
          </cell>
          <cell r="N496">
            <v>0</v>
          </cell>
          <cell r="O496">
            <v>0</v>
          </cell>
          <cell r="P496">
            <v>0</v>
          </cell>
          <cell r="Q496">
            <v>0</v>
          </cell>
          <cell r="R496" t="e">
            <v>#NAME?</v>
          </cell>
          <cell r="S496" t="e">
            <v>#NAME?</v>
          </cell>
          <cell r="T496">
            <v>0</v>
          </cell>
          <cell r="U496">
            <v>0</v>
          </cell>
          <cell r="V496" t="e">
            <v>#NAME?</v>
          </cell>
          <cell r="W496" t="e">
            <v>#NAME?</v>
          </cell>
          <cell r="X496" t="e">
            <v>#NAME?</v>
          </cell>
          <cell r="Y496" t="e">
            <v>#NAME?</v>
          </cell>
          <cell r="Z496" t="e">
            <v>#NAME?</v>
          </cell>
          <cell r="AA496" t="e">
            <v>#NAME?</v>
          </cell>
          <cell r="AB496" t="e">
            <v>#NAME?</v>
          </cell>
          <cell r="AC496" t="e">
            <v>#NAME?</v>
          </cell>
          <cell r="AD496" t="e">
            <v>#NAME?</v>
          </cell>
          <cell r="AE496" t="e">
            <v>#NAME?</v>
          </cell>
          <cell r="AF496">
            <v>171.56</v>
          </cell>
          <cell r="AG496">
            <v>36.64</v>
          </cell>
          <cell r="AH496">
            <v>7.56</v>
          </cell>
          <cell r="AI496">
            <v>215.76</v>
          </cell>
          <cell r="AJ496" t="e">
            <v>#NAME?</v>
          </cell>
          <cell r="AK496" t="e">
            <v>#NAME?</v>
          </cell>
          <cell r="AL496" t="e">
            <v>#NAME?</v>
          </cell>
          <cell r="AM496" t="e">
            <v>#NAME?</v>
          </cell>
          <cell r="AN496" t="e">
            <v>#NAME?</v>
          </cell>
          <cell r="AO496" t="e">
            <v>#NAME?</v>
          </cell>
          <cell r="AP496" t="e">
            <v>#NAME?</v>
          </cell>
          <cell r="AQ496">
            <v>0</v>
          </cell>
          <cell r="AR496">
            <v>0</v>
          </cell>
          <cell r="AS496">
            <v>0</v>
          </cell>
          <cell r="AT496">
            <v>0</v>
          </cell>
        </row>
        <row r="497">
          <cell r="A497" t="str">
            <v>132KV DC Naubatpur-Masaurhi TL Line</v>
          </cell>
          <cell r="B497">
            <v>9</v>
          </cell>
          <cell r="C497" t="str">
            <v>10/2</v>
          </cell>
          <cell r="D497" t="str">
            <v>DA+0</v>
          </cell>
          <cell r="E497" t="str">
            <v>WET</v>
          </cell>
          <cell r="F497" t="str">
            <v>Lalan Mehta</v>
          </cell>
          <cell r="G497">
            <v>43433</v>
          </cell>
          <cell r="H497">
            <v>43461</v>
          </cell>
          <cell r="I497">
            <v>43517</v>
          </cell>
          <cell r="J497" t="str">
            <v>YES</v>
          </cell>
          <cell r="K497" t="str">
            <v>YES</v>
          </cell>
          <cell r="L497">
            <v>4</v>
          </cell>
          <cell r="M497">
            <v>3</v>
          </cell>
          <cell r="N497">
            <v>0</v>
          </cell>
          <cell r="O497">
            <v>0</v>
          </cell>
          <cell r="P497">
            <v>0</v>
          </cell>
          <cell r="Q497">
            <v>0</v>
          </cell>
          <cell r="R497" t="e">
            <v>#NAME?</v>
          </cell>
          <cell r="S497" t="e">
            <v>#NAME?</v>
          </cell>
          <cell r="T497">
            <v>0</v>
          </cell>
          <cell r="U497">
            <v>0</v>
          </cell>
          <cell r="V497" t="e">
            <v>#NAME?</v>
          </cell>
          <cell r="W497" t="e">
            <v>#NAME?</v>
          </cell>
          <cell r="X497" t="e">
            <v>#NAME?</v>
          </cell>
          <cell r="Y497" t="e">
            <v>#NAME?</v>
          </cell>
          <cell r="Z497" t="e">
            <v>#NAME?</v>
          </cell>
          <cell r="AA497" t="e">
            <v>#NAME?</v>
          </cell>
          <cell r="AB497" t="e">
            <v>#NAME?</v>
          </cell>
          <cell r="AC497" t="e">
            <v>#NAME?</v>
          </cell>
          <cell r="AD497" t="e">
            <v>#NAME?</v>
          </cell>
          <cell r="AE497" t="e">
            <v>#NAME?</v>
          </cell>
          <cell r="AF497">
            <v>171.56</v>
          </cell>
          <cell r="AG497">
            <v>36.64</v>
          </cell>
          <cell r="AH497">
            <v>7.56</v>
          </cell>
          <cell r="AI497">
            <v>215.76</v>
          </cell>
          <cell r="AJ497" t="e">
            <v>#NAME?</v>
          </cell>
          <cell r="AK497" t="e">
            <v>#NAME?</v>
          </cell>
          <cell r="AL497" t="e">
            <v>#NAME?</v>
          </cell>
          <cell r="AM497" t="e">
            <v>#NAME?</v>
          </cell>
          <cell r="AN497" t="e">
            <v>#NAME?</v>
          </cell>
          <cell r="AO497" t="e">
            <v>#NAME?</v>
          </cell>
          <cell r="AP497" t="e">
            <v>#NAME?</v>
          </cell>
          <cell r="AQ497">
            <v>0</v>
          </cell>
          <cell r="AR497">
            <v>0</v>
          </cell>
          <cell r="AS497">
            <v>0</v>
          </cell>
          <cell r="AT497">
            <v>0</v>
          </cell>
        </row>
        <row r="498">
          <cell r="A498" t="str">
            <v>132KV DC Gaya-Jehanabad TL Line</v>
          </cell>
          <cell r="B498">
            <v>22</v>
          </cell>
          <cell r="C498" t="str">
            <v>15/6</v>
          </cell>
          <cell r="D498" t="str">
            <v>DA+0</v>
          </cell>
          <cell r="E498" t="str">
            <v>PS</v>
          </cell>
          <cell r="F498" t="str">
            <v>Rajiv Kumar</v>
          </cell>
          <cell r="G498">
            <v>43432</v>
          </cell>
          <cell r="H498">
            <v>43460</v>
          </cell>
          <cell r="I498" t="str">
            <v>21/02</v>
          </cell>
          <cell r="J498" t="str">
            <v>YES</v>
          </cell>
          <cell r="K498" t="str">
            <v>YES</v>
          </cell>
          <cell r="L498">
            <v>2</v>
          </cell>
          <cell r="M498">
            <v>22</v>
          </cell>
          <cell r="N498">
            <v>0</v>
          </cell>
          <cell r="O498">
            <v>0</v>
          </cell>
          <cell r="P498">
            <v>0</v>
          </cell>
          <cell r="Q498">
            <v>0</v>
          </cell>
          <cell r="R498" t="e">
            <v>#NAME?</v>
          </cell>
          <cell r="S498" t="e">
            <v>#NAME?</v>
          </cell>
          <cell r="T498">
            <v>0</v>
          </cell>
          <cell r="U498">
            <v>0</v>
          </cell>
          <cell r="V498" t="e">
            <v>#NAME?</v>
          </cell>
          <cell r="W498" t="e">
            <v>#NAME?</v>
          </cell>
          <cell r="X498" t="e">
            <v>#NAME?</v>
          </cell>
          <cell r="Y498" t="e">
            <v>#NAME?</v>
          </cell>
          <cell r="Z498" t="e">
            <v>#NAME?</v>
          </cell>
          <cell r="AA498" t="e">
            <v>#NAME?</v>
          </cell>
          <cell r="AB498" t="e">
            <v>#NAME?</v>
          </cell>
          <cell r="AC498" t="e">
            <v>#NAME?</v>
          </cell>
          <cell r="AD498" t="e">
            <v>#NAME?</v>
          </cell>
          <cell r="AE498" t="e">
            <v>#NAME?</v>
          </cell>
          <cell r="AF498">
            <v>171.56</v>
          </cell>
          <cell r="AG498">
            <v>36.64</v>
          </cell>
          <cell r="AH498">
            <v>7.56</v>
          </cell>
          <cell r="AI498">
            <v>215.76</v>
          </cell>
          <cell r="AJ498" t="e">
            <v>#NAME?</v>
          </cell>
          <cell r="AK498" t="e">
            <v>#NAME?</v>
          </cell>
          <cell r="AL498" t="e">
            <v>#NAME?</v>
          </cell>
          <cell r="AM498" t="e">
            <v>#NAME?</v>
          </cell>
          <cell r="AN498" t="e">
            <v>#NAME?</v>
          </cell>
          <cell r="AO498" t="e">
            <v>#NAME?</v>
          </cell>
          <cell r="AP498" t="e">
            <v>#NAME?</v>
          </cell>
          <cell r="AQ498">
            <v>0</v>
          </cell>
          <cell r="AR498">
            <v>0</v>
          </cell>
          <cell r="AS498">
            <v>0</v>
          </cell>
          <cell r="AT498">
            <v>0</v>
          </cell>
        </row>
        <row r="499">
          <cell r="A499" t="str">
            <v>132KV DC Dumraon-Dumraon TL Line</v>
          </cell>
          <cell r="B499">
            <v>1</v>
          </cell>
          <cell r="C499" t="str">
            <v>13/1</v>
          </cell>
          <cell r="D499" t="str">
            <v>DA+0</v>
          </cell>
          <cell r="E499" t="str">
            <v>WET</v>
          </cell>
          <cell r="F499" t="str">
            <v>Rajesh Electric Works</v>
          </cell>
          <cell r="G499">
            <v>43402</v>
          </cell>
          <cell r="H499">
            <v>43430</v>
          </cell>
          <cell r="I499">
            <v>0</v>
          </cell>
          <cell r="J499" t="str">
            <v>YES</v>
          </cell>
          <cell r="K499" t="str">
            <v>YES</v>
          </cell>
          <cell r="L499">
            <v>2</v>
          </cell>
          <cell r="M499">
            <v>1</v>
          </cell>
          <cell r="N499">
            <v>0</v>
          </cell>
          <cell r="O499">
            <v>0</v>
          </cell>
          <cell r="P499">
            <v>0</v>
          </cell>
          <cell r="Q499">
            <v>0</v>
          </cell>
          <cell r="R499" t="e">
            <v>#NAME?</v>
          </cell>
          <cell r="S499" t="e">
            <v>#NAME?</v>
          </cell>
          <cell r="T499">
            <v>0</v>
          </cell>
          <cell r="U499">
            <v>0</v>
          </cell>
          <cell r="V499" t="e">
            <v>#NAME?</v>
          </cell>
          <cell r="W499" t="e">
            <v>#NAME?</v>
          </cell>
          <cell r="X499" t="e">
            <v>#NAME?</v>
          </cell>
          <cell r="Y499" t="e">
            <v>#NAME?</v>
          </cell>
          <cell r="Z499" t="e">
            <v>#NAME?</v>
          </cell>
          <cell r="AA499" t="e">
            <v>#NAME?</v>
          </cell>
          <cell r="AB499" t="e">
            <v>#NAME?</v>
          </cell>
          <cell r="AC499" t="e">
            <v>#NAME?</v>
          </cell>
          <cell r="AD499" t="e">
            <v>#NAME?</v>
          </cell>
          <cell r="AE499" t="e">
            <v>#NAME?</v>
          </cell>
          <cell r="AF499">
            <v>171.56</v>
          </cell>
          <cell r="AG499">
            <v>36.64</v>
          </cell>
          <cell r="AH499">
            <v>7.56</v>
          </cell>
          <cell r="AI499">
            <v>215.76</v>
          </cell>
          <cell r="AJ499" t="e">
            <v>#NAME?</v>
          </cell>
          <cell r="AK499" t="e">
            <v>#NAME?</v>
          </cell>
          <cell r="AL499" t="e">
            <v>#NAME?</v>
          </cell>
          <cell r="AM499" t="e">
            <v>#NAME?</v>
          </cell>
          <cell r="AN499" t="e">
            <v>#NAME?</v>
          </cell>
          <cell r="AO499" t="e">
            <v>#NAME?</v>
          </cell>
          <cell r="AP499" t="e">
            <v>#NAME?</v>
          </cell>
          <cell r="AQ499">
            <v>0</v>
          </cell>
          <cell r="AR499">
            <v>0</v>
          </cell>
          <cell r="AS499">
            <v>127.12142857142857</v>
          </cell>
          <cell r="AT499">
            <v>65.714285714285708</v>
          </cell>
        </row>
        <row r="500">
          <cell r="A500" t="str">
            <v>132KV DC Dumraon-Dumraon TL Line</v>
          </cell>
          <cell r="B500">
            <v>0</v>
          </cell>
          <cell r="C500" t="str">
            <v>Dead End</v>
          </cell>
          <cell r="D500" t="str">
            <v>MD+0</v>
          </cell>
          <cell r="E500">
            <v>0</v>
          </cell>
          <cell r="F500">
            <v>0</v>
          </cell>
          <cell r="G500">
            <v>0</v>
          </cell>
          <cell r="H500">
            <v>28</v>
          </cell>
          <cell r="I500">
            <v>0</v>
          </cell>
          <cell r="J500">
            <v>0</v>
          </cell>
          <cell r="K500">
            <v>0</v>
          </cell>
          <cell r="L500">
            <v>0</v>
          </cell>
          <cell r="M500">
            <v>0</v>
          </cell>
          <cell r="N500">
            <v>0</v>
          </cell>
          <cell r="O500">
            <v>0</v>
          </cell>
          <cell r="P500">
            <v>0</v>
          </cell>
          <cell r="Q500">
            <v>0</v>
          </cell>
          <cell r="R500" t="e">
            <v>#NAME?</v>
          </cell>
          <cell r="S500" t="e">
            <v>#NAME?</v>
          </cell>
          <cell r="T500">
            <v>0</v>
          </cell>
          <cell r="U500">
            <v>0</v>
          </cell>
          <cell r="V500" t="e">
            <v>#NAME?</v>
          </cell>
          <cell r="W500" t="e">
            <v>#NAME?</v>
          </cell>
          <cell r="X500" t="e">
            <v>#NAME?</v>
          </cell>
          <cell r="Y500" t="e">
            <v>#NAME?</v>
          </cell>
          <cell r="Z500" t="e">
            <v>#NAME?</v>
          </cell>
          <cell r="AA500" t="e">
            <v>#NAME?</v>
          </cell>
          <cell r="AB500" t="e">
            <v>#NAME?</v>
          </cell>
          <cell r="AC500" t="e">
            <v>#NAME?</v>
          </cell>
          <cell r="AD500" t="e">
            <v>#NAME?</v>
          </cell>
          <cell r="AE500" t="e">
            <v>#NAME?</v>
          </cell>
          <cell r="AF500">
            <v>0</v>
          </cell>
          <cell r="AG500">
            <v>0</v>
          </cell>
          <cell r="AH500">
            <v>0</v>
          </cell>
          <cell r="AI500">
            <v>0</v>
          </cell>
          <cell r="AJ500" t="e">
            <v>#NAME?</v>
          </cell>
          <cell r="AK500" t="e">
            <v>#NAME?</v>
          </cell>
          <cell r="AL500" t="e">
            <v>#NAME?</v>
          </cell>
          <cell r="AM500" t="e">
            <v>#NAME?</v>
          </cell>
          <cell r="AN500" t="e">
            <v>#NAME?</v>
          </cell>
          <cell r="AO500" t="e">
            <v>#NAME?</v>
          </cell>
          <cell r="AP500" t="e">
            <v>#NAME?</v>
          </cell>
          <cell r="AQ500">
            <v>0</v>
          </cell>
          <cell r="AR500">
            <v>0</v>
          </cell>
          <cell r="AS500">
            <v>0</v>
          </cell>
          <cell r="AT500">
            <v>0</v>
          </cell>
        </row>
        <row r="501">
          <cell r="A501" t="str">
            <v>132KV DC Dumraon-Dumraon TL Line</v>
          </cell>
          <cell r="B501">
            <v>69</v>
          </cell>
          <cell r="C501" t="str">
            <v>2/0</v>
          </cell>
          <cell r="D501" t="str">
            <v>DD+0</v>
          </cell>
          <cell r="E501" t="str">
            <v>WET</v>
          </cell>
          <cell r="F501" t="str">
            <v>Deepak Pandey</v>
          </cell>
          <cell r="G501">
            <v>43573</v>
          </cell>
          <cell r="H501">
            <v>43601</v>
          </cell>
          <cell r="I501">
            <v>43614</v>
          </cell>
          <cell r="J501">
            <v>43576</v>
          </cell>
          <cell r="K501">
            <v>0</v>
          </cell>
          <cell r="L501">
            <v>0</v>
          </cell>
          <cell r="M501">
            <v>0</v>
          </cell>
          <cell r="N501">
            <v>0</v>
          </cell>
          <cell r="O501">
            <v>0</v>
          </cell>
          <cell r="P501">
            <v>0</v>
          </cell>
          <cell r="Q501">
            <v>0</v>
          </cell>
          <cell r="R501" t="e">
            <v>#NAME?</v>
          </cell>
          <cell r="S501" t="e">
            <v>#NAME?</v>
          </cell>
          <cell r="T501">
            <v>0</v>
          </cell>
          <cell r="U501">
            <v>0</v>
          </cell>
          <cell r="V501" t="e">
            <v>#NAME?</v>
          </cell>
          <cell r="W501" t="e">
            <v>#NAME?</v>
          </cell>
          <cell r="X501" t="e">
            <v>#NAME?</v>
          </cell>
          <cell r="Y501" t="e">
            <v>#NAME?</v>
          </cell>
          <cell r="Z501" t="e">
            <v>#NAME?</v>
          </cell>
          <cell r="AA501" t="e">
            <v>#NAME?</v>
          </cell>
          <cell r="AB501" t="e">
            <v>#NAME?</v>
          </cell>
          <cell r="AC501" t="e">
            <v>#NAME?</v>
          </cell>
          <cell r="AD501" t="e">
            <v>#NAME?</v>
          </cell>
          <cell r="AE501" t="e">
            <v>#NAME?</v>
          </cell>
          <cell r="AF501">
            <v>396.56</v>
          </cell>
          <cell r="AG501">
            <v>0</v>
          </cell>
          <cell r="AH501">
            <v>8.26</v>
          </cell>
          <cell r="AI501">
            <v>404.82</v>
          </cell>
          <cell r="AJ501" t="e">
            <v>#NAME?</v>
          </cell>
          <cell r="AK501" t="e">
            <v>#NAME?</v>
          </cell>
          <cell r="AL501" t="e">
            <v>#NAME?</v>
          </cell>
          <cell r="AM501" t="e">
            <v>#NAME?</v>
          </cell>
          <cell r="AN501" t="e">
            <v>#NAME?</v>
          </cell>
          <cell r="AO501" t="e">
            <v>#NAME?</v>
          </cell>
          <cell r="AP501" t="e">
            <v>#NAME?</v>
          </cell>
          <cell r="AQ501">
            <v>0</v>
          </cell>
          <cell r="AR501">
            <v>0</v>
          </cell>
          <cell r="AS501">
            <v>0</v>
          </cell>
          <cell r="AT501">
            <v>0</v>
          </cell>
        </row>
        <row r="502">
          <cell r="A502" t="str">
            <v>132KV DC Dumraon-Dumraon TL Line</v>
          </cell>
          <cell r="B502">
            <v>67</v>
          </cell>
          <cell r="C502" t="str">
            <v>2/2</v>
          </cell>
          <cell r="D502" t="str">
            <v>DA+3</v>
          </cell>
          <cell r="E502" t="str">
            <v>WET</v>
          </cell>
          <cell r="F502" t="str">
            <v>Deepak Pandey</v>
          </cell>
          <cell r="G502">
            <v>43570</v>
          </cell>
          <cell r="H502">
            <v>43598</v>
          </cell>
          <cell r="I502">
            <v>43614</v>
          </cell>
          <cell r="J502">
            <v>43573</v>
          </cell>
          <cell r="K502">
            <v>0</v>
          </cell>
          <cell r="L502">
            <v>0</v>
          </cell>
          <cell r="M502">
            <v>0</v>
          </cell>
          <cell r="N502">
            <v>0</v>
          </cell>
          <cell r="O502">
            <v>0</v>
          </cell>
          <cell r="P502">
            <v>0</v>
          </cell>
          <cell r="Q502">
            <v>0</v>
          </cell>
          <cell r="R502" t="e">
            <v>#NAME?</v>
          </cell>
          <cell r="S502" t="e">
            <v>#NAME?</v>
          </cell>
          <cell r="T502">
            <v>0</v>
          </cell>
          <cell r="U502">
            <v>0</v>
          </cell>
          <cell r="V502" t="e">
            <v>#NAME?</v>
          </cell>
          <cell r="W502" t="e">
            <v>#NAME?</v>
          </cell>
          <cell r="X502" t="e">
            <v>#NAME?</v>
          </cell>
          <cell r="Y502" t="e">
            <v>#NAME?</v>
          </cell>
          <cell r="Z502" t="e">
            <v>#NAME?</v>
          </cell>
          <cell r="AA502" t="e">
            <v>#NAME?</v>
          </cell>
          <cell r="AB502" t="e">
            <v>#NAME?</v>
          </cell>
          <cell r="AC502" t="e">
            <v>#NAME?</v>
          </cell>
          <cell r="AD502" t="e">
            <v>#NAME?</v>
          </cell>
          <cell r="AE502" t="e">
            <v>#NAME?</v>
          </cell>
          <cell r="AF502">
            <v>171.56</v>
          </cell>
          <cell r="AG502">
            <v>36.64</v>
          </cell>
          <cell r="AH502">
            <v>7.56</v>
          </cell>
          <cell r="AI502">
            <v>215.76</v>
          </cell>
          <cell r="AJ502" t="e">
            <v>#NAME?</v>
          </cell>
          <cell r="AK502" t="e">
            <v>#NAME?</v>
          </cell>
          <cell r="AL502" t="e">
            <v>#NAME?</v>
          </cell>
          <cell r="AM502" t="e">
            <v>#NAME?</v>
          </cell>
          <cell r="AN502" t="e">
            <v>#NAME?</v>
          </cell>
          <cell r="AO502" t="e">
            <v>#NAME?</v>
          </cell>
          <cell r="AP502" t="e">
            <v>#NAME?</v>
          </cell>
          <cell r="AQ502">
            <v>0</v>
          </cell>
          <cell r="AR502">
            <v>0</v>
          </cell>
          <cell r="AS502">
            <v>0</v>
          </cell>
          <cell r="AT502">
            <v>0</v>
          </cell>
        </row>
        <row r="503">
          <cell r="A503" t="str">
            <v>132KV DC Naubatpur-Masaurhi TL Line</v>
          </cell>
          <cell r="B503">
            <v>8</v>
          </cell>
          <cell r="C503" t="str">
            <v>10/1</v>
          </cell>
          <cell r="D503" t="str">
            <v>DA+0</v>
          </cell>
          <cell r="E503" t="str">
            <v>WET</v>
          </cell>
          <cell r="F503" t="str">
            <v>Lalan Mehta</v>
          </cell>
          <cell r="G503">
            <v>43432</v>
          </cell>
          <cell r="H503">
            <v>43460</v>
          </cell>
          <cell r="I503">
            <v>43517</v>
          </cell>
          <cell r="J503" t="str">
            <v>YES</v>
          </cell>
          <cell r="K503" t="str">
            <v>YES</v>
          </cell>
          <cell r="L503">
            <v>4</v>
          </cell>
          <cell r="M503">
            <v>1</v>
          </cell>
          <cell r="N503">
            <v>0</v>
          </cell>
          <cell r="O503">
            <v>0</v>
          </cell>
          <cell r="P503">
            <v>0</v>
          </cell>
          <cell r="Q503">
            <v>0</v>
          </cell>
          <cell r="R503" t="e">
            <v>#NAME?</v>
          </cell>
          <cell r="S503" t="e">
            <v>#NAME?</v>
          </cell>
          <cell r="T503">
            <v>0</v>
          </cell>
          <cell r="U503">
            <v>0</v>
          </cell>
          <cell r="V503" t="e">
            <v>#NAME?</v>
          </cell>
          <cell r="W503" t="e">
            <v>#NAME?</v>
          </cell>
          <cell r="X503" t="e">
            <v>#NAME?</v>
          </cell>
          <cell r="Y503" t="e">
            <v>#NAME?</v>
          </cell>
          <cell r="Z503" t="e">
            <v>#NAME?</v>
          </cell>
          <cell r="AA503" t="e">
            <v>#NAME?</v>
          </cell>
          <cell r="AB503" t="e">
            <v>#NAME?</v>
          </cell>
          <cell r="AC503" t="e">
            <v>#NAME?</v>
          </cell>
          <cell r="AD503" t="e">
            <v>#NAME?</v>
          </cell>
          <cell r="AE503" t="e">
            <v>#NAME?</v>
          </cell>
          <cell r="AF503">
            <v>171.56</v>
          </cell>
          <cell r="AG503">
            <v>36.64</v>
          </cell>
          <cell r="AH503">
            <v>7.56</v>
          </cell>
          <cell r="AI503">
            <v>215.76</v>
          </cell>
          <cell r="AJ503" t="e">
            <v>#NAME?</v>
          </cell>
          <cell r="AK503" t="e">
            <v>#NAME?</v>
          </cell>
          <cell r="AL503" t="e">
            <v>#NAME?</v>
          </cell>
          <cell r="AM503" t="e">
            <v>#NAME?</v>
          </cell>
          <cell r="AN503" t="e">
            <v>#NAME?</v>
          </cell>
          <cell r="AO503" t="e">
            <v>#NAME?</v>
          </cell>
          <cell r="AP503" t="e">
            <v>#NAME?</v>
          </cell>
          <cell r="AQ503">
            <v>0</v>
          </cell>
          <cell r="AR503">
            <v>0</v>
          </cell>
          <cell r="AS503">
            <v>0</v>
          </cell>
          <cell r="AT503">
            <v>0</v>
          </cell>
        </row>
        <row r="504">
          <cell r="A504" t="str">
            <v>132KV DC Dumraon-Dumraon TL Line</v>
          </cell>
          <cell r="B504">
            <v>70</v>
          </cell>
          <cell r="C504" t="str">
            <v>2/3</v>
          </cell>
          <cell r="D504" t="str">
            <v>DA+6</v>
          </cell>
          <cell r="E504" t="str">
            <v>WET</v>
          </cell>
          <cell r="F504" t="str">
            <v>Deepak Pandey</v>
          </cell>
          <cell r="G504">
            <v>43575</v>
          </cell>
          <cell r="H504">
            <v>43603</v>
          </cell>
          <cell r="I504">
            <v>43614</v>
          </cell>
          <cell r="J504">
            <v>43576</v>
          </cell>
          <cell r="K504">
            <v>0</v>
          </cell>
          <cell r="L504">
            <v>0</v>
          </cell>
          <cell r="M504">
            <v>0</v>
          </cell>
          <cell r="N504">
            <v>0</v>
          </cell>
          <cell r="O504">
            <v>0</v>
          </cell>
          <cell r="P504">
            <v>0</v>
          </cell>
          <cell r="Q504">
            <v>0</v>
          </cell>
          <cell r="R504" t="e">
            <v>#NAME?</v>
          </cell>
          <cell r="S504" t="e">
            <v>#NAME?</v>
          </cell>
          <cell r="T504">
            <v>0</v>
          </cell>
          <cell r="U504">
            <v>0</v>
          </cell>
          <cell r="V504" t="e">
            <v>#NAME?</v>
          </cell>
          <cell r="W504" t="e">
            <v>#NAME?</v>
          </cell>
          <cell r="X504" t="e">
            <v>#NAME?</v>
          </cell>
          <cell r="Y504" t="e">
            <v>#NAME?</v>
          </cell>
          <cell r="Z504" t="e">
            <v>#NAME?</v>
          </cell>
          <cell r="AA504" t="e">
            <v>#NAME?</v>
          </cell>
          <cell r="AB504" t="e">
            <v>#NAME?</v>
          </cell>
          <cell r="AC504" t="e">
            <v>#NAME?</v>
          </cell>
          <cell r="AD504" t="e">
            <v>#NAME?</v>
          </cell>
          <cell r="AE504" t="e">
            <v>#NAME?</v>
          </cell>
          <cell r="AF504">
            <v>171.56</v>
          </cell>
          <cell r="AG504">
            <v>36.64</v>
          </cell>
          <cell r="AH504">
            <v>7.56</v>
          </cell>
          <cell r="AI504">
            <v>215.76</v>
          </cell>
          <cell r="AJ504" t="e">
            <v>#NAME?</v>
          </cell>
          <cell r="AK504" t="e">
            <v>#NAME?</v>
          </cell>
          <cell r="AL504" t="e">
            <v>#NAME?</v>
          </cell>
          <cell r="AM504" t="e">
            <v>#NAME?</v>
          </cell>
          <cell r="AN504" t="e">
            <v>#NAME?</v>
          </cell>
          <cell r="AO504" t="e">
            <v>#NAME?</v>
          </cell>
          <cell r="AP504" t="e">
            <v>#NAME?</v>
          </cell>
          <cell r="AQ504">
            <v>0</v>
          </cell>
          <cell r="AR504">
            <v>0</v>
          </cell>
          <cell r="AS504">
            <v>0</v>
          </cell>
          <cell r="AT504">
            <v>0</v>
          </cell>
        </row>
        <row r="505">
          <cell r="A505" t="str">
            <v>132KV DC Dumraon-Dumraon TL Line</v>
          </cell>
          <cell r="B505">
            <v>0</v>
          </cell>
          <cell r="C505" t="str">
            <v>9/1</v>
          </cell>
          <cell r="D505" t="str">
            <v>GANTRY</v>
          </cell>
          <cell r="E505">
            <v>0</v>
          </cell>
          <cell r="F505">
            <v>0</v>
          </cell>
          <cell r="G505">
            <v>0</v>
          </cell>
          <cell r="H505">
            <v>28</v>
          </cell>
          <cell r="I505">
            <v>0</v>
          </cell>
          <cell r="J505">
            <v>0</v>
          </cell>
          <cell r="K505">
            <v>0</v>
          </cell>
          <cell r="L505">
            <v>0</v>
          </cell>
          <cell r="M505">
            <v>0</v>
          </cell>
          <cell r="N505">
            <v>0</v>
          </cell>
          <cell r="O505">
            <v>0</v>
          </cell>
          <cell r="P505">
            <v>0</v>
          </cell>
          <cell r="Q505">
            <v>0</v>
          </cell>
          <cell r="R505" t="e">
            <v>#NAME?</v>
          </cell>
          <cell r="S505" t="e">
            <v>#NAME?</v>
          </cell>
          <cell r="T505">
            <v>0</v>
          </cell>
          <cell r="U505">
            <v>0</v>
          </cell>
          <cell r="V505" t="e">
            <v>#NAME?</v>
          </cell>
          <cell r="W505" t="e">
            <v>#NAME?</v>
          </cell>
          <cell r="X505" t="e">
            <v>#NAME?</v>
          </cell>
          <cell r="Y505" t="e">
            <v>#NAME?</v>
          </cell>
          <cell r="Z505" t="e">
            <v>#NAME?</v>
          </cell>
          <cell r="AA505" t="e">
            <v>#NAME?</v>
          </cell>
          <cell r="AB505" t="e">
            <v>#NAME?</v>
          </cell>
          <cell r="AC505" t="e">
            <v>#NAME?</v>
          </cell>
          <cell r="AD505" t="e">
            <v>#NAME?</v>
          </cell>
          <cell r="AE505" t="e">
            <v>#NAME?</v>
          </cell>
          <cell r="AF505">
            <v>527.76</v>
          </cell>
          <cell r="AG505">
            <v>165.26999999999998</v>
          </cell>
          <cell r="AH505">
            <v>21.450000000000003</v>
          </cell>
          <cell r="AI505">
            <v>714.48</v>
          </cell>
          <cell r="AJ505" t="e">
            <v>#NAME?</v>
          </cell>
          <cell r="AK505" t="e">
            <v>#NAME?</v>
          </cell>
          <cell r="AL505" t="e">
            <v>#NAME?</v>
          </cell>
          <cell r="AM505" t="e">
            <v>#NAME?</v>
          </cell>
          <cell r="AN505" t="e">
            <v>#NAME?</v>
          </cell>
          <cell r="AO505" t="e">
            <v>#NAME?</v>
          </cell>
          <cell r="AP505" t="e">
            <v>#NAME?</v>
          </cell>
          <cell r="AQ505">
            <v>0</v>
          </cell>
          <cell r="AR505">
            <v>0</v>
          </cell>
          <cell r="AS505">
            <v>0</v>
          </cell>
          <cell r="AT505">
            <v>0</v>
          </cell>
        </row>
        <row r="506">
          <cell r="A506" t="str">
            <v>132KV DC Dumraon-Dumraon TL Line</v>
          </cell>
          <cell r="B506">
            <v>73</v>
          </cell>
          <cell r="C506" t="str">
            <v>9/2</v>
          </cell>
          <cell r="D506" t="str">
            <v>GANTRY</v>
          </cell>
          <cell r="E506" t="str">
            <v>WET</v>
          </cell>
          <cell r="F506" t="str">
            <v>Chandan Yadav</v>
          </cell>
          <cell r="G506">
            <v>43591</v>
          </cell>
          <cell r="H506">
            <v>43619</v>
          </cell>
          <cell r="I506">
            <v>43614</v>
          </cell>
          <cell r="J506" t="str">
            <v>YES</v>
          </cell>
          <cell r="K506">
            <v>0</v>
          </cell>
          <cell r="L506">
            <v>0</v>
          </cell>
          <cell r="M506">
            <v>0</v>
          </cell>
          <cell r="N506">
            <v>0</v>
          </cell>
          <cell r="O506">
            <v>0</v>
          </cell>
          <cell r="P506">
            <v>0</v>
          </cell>
          <cell r="Q506">
            <v>0</v>
          </cell>
          <cell r="R506" t="e">
            <v>#NAME?</v>
          </cell>
          <cell r="S506" t="e">
            <v>#NAME?</v>
          </cell>
          <cell r="T506">
            <v>0</v>
          </cell>
          <cell r="U506">
            <v>0</v>
          </cell>
          <cell r="V506" t="e">
            <v>#NAME?</v>
          </cell>
          <cell r="W506" t="e">
            <v>#NAME?</v>
          </cell>
          <cell r="X506" t="e">
            <v>#NAME?</v>
          </cell>
          <cell r="Y506" t="e">
            <v>#NAME?</v>
          </cell>
          <cell r="Z506" t="e">
            <v>#NAME?</v>
          </cell>
          <cell r="AA506" t="e">
            <v>#NAME?</v>
          </cell>
          <cell r="AB506" t="e">
            <v>#NAME?</v>
          </cell>
          <cell r="AC506" t="e">
            <v>#NAME?</v>
          </cell>
          <cell r="AD506" t="e">
            <v>#NAME?</v>
          </cell>
          <cell r="AE506" t="e">
            <v>#NAME?</v>
          </cell>
          <cell r="AF506">
            <v>527.76</v>
          </cell>
          <cell r="AG506">
            <v>165.26999999999998</v>
          </cell>
          <cell r="AH506">
            <v>21.450000000000003</v>
          </cell>
          <cell r="AI506">
            <v>714.48</v>
          </cell>
          <cell r="AJ506" t="e">
            <v>#NAME?</v>
          </cell>
          <cell r="AK506" t="e">
            <v>#NAME?</v>
          </cell>
          <cell r="AL506" t="e">
            <v>#NAME?</v>
          </cell>
          <cell r="AM506" t="e">
            <v>#NAME?</v>
          </cell>
          <cell r="AN506" t="e">
            <v>#NAME?</v>
          </cell>
          <cell r="AO506" t="e">
            <v>#NAME?</v>
          </cell>
          <cell r="AP506" t="e">
            <v>#NAME?</v>
          </cell>
          <cell r="AQ506">
            <v>0</v>
          </cell>
          <cell r="AR506">
            <v>0</v>
          </cell>
          <cell r="AS506">
            <v>0</v>
          </cell>
          <cell r="AT506">
            <v>0</v>
          </cell>
        </row>
        <row r="507">
          <cell r="A507" t="str">
            <v>132KV DC Dumraon-Dumraon TL Line</v>
          </cell>
          <cell r="B507">
            <v>68</v>
          </cell>
          <cell r="C507" t="str">
            <v>12/4</v>
          </cell>
          <cell r="D507" t="str">
            <v>DA+0</v>
          </cell>
          <cell r="E507" t="str">
            <v>PS</v>
          </cell>
          <cell r="F507" t="str">
            <v>Chandan Yadav</v>
          </cell>
          <cell r="G507">
            <v>43572</v>
          </cell>
          <cell r="H507">
            <v>43600</v>
          </cell>
          <cell r="I507">
            <v>43614</v>
          </cell>
          <cell r="J507">
            <v>43576</v>
          </cell>
          <cell r="K507">
            <v>0</v>
          </cell>
          <cell r="L507">
            <v>0</v>
          </cell>
          <cell r="M507">
            <v>0</v>
          </cell>
          <cell r="N507">
            <v>0</v>
          </cell>
          <cell r="O507">
            <v>0</v>
          </cell>
          <cell r="P507">
            <v>0</v>
          </cell>
          <cell r="Q507">
            <v>0</v>
          </cell>
          <cell r="R507" t="e">
            <v>#NAME?</v>
          </cell>
          <cell r="S507" t="e">
            <v>#NAME?</v>
          </cell>
          <cell r="T507">
            <v>0</v>
          </cell>
          <cell r="U507">
            <v>0</v>
          </cell>
          <cell r="V507" t="e">
            <v>#NAME?</v>
          </cell>
          <cell r="W507" t="e">
            <v>#NAME?</v>
          </cell>
          <cell r="X507" t="e">
            <v>#NAME?</v>
          </cell>
          <cell r="Y507" t="e">
            <v>#NAME?</v>
          </cell>
          <cell r="Z507" t="e">
            <v>#NAME?</v>
          </cell>
          <cell r="AA507" t="e">
            <v>#NAME?</v>
          </cell>
          <cell r="AB507" t="e">
            <v>#NAME?</v>
          </cell>
          <cell r="AC507" t="e">
            <v>#NAME?</v>
          </cell>
          <cell r="AD507" t="e">
            <v>#NAME?</v>
          </cell>
          <cell r="AE507" t="e">
            <v>#NAME?</v>
          </cell>
          <cell r="AF507">
            <v>171.56</v>
          </cell>
          <cell r="AG507">
            <v>36.64</v>
          </cell>
          <cell r="AH507">
            <v>7.56</v>
          </cell>
          <cell r="AI507">
            <v>215.76</v>
          </cell>
          <cell r="AJ507" t="e">
            <v>#NAME?</v>
          </cell>
          <cell r="AK507" t="e">
            <v>#NAME?</v>
          </cell>
          <cell r="AL507" t="e">
            <v>#NAME?</v>
          </cell>
          <cell r="AM507" t="e">
            <v>#NAME?</v>
          </cell>
          <cell r="AN507" t="e">
            <v>#NAME?</v>
          </cell>
          <cell r="AO507" t="e">
            <v>#NAME?</v>
          </cell>
          <cell r="AP507" t="e">
            <v>#NAME?</v>
          </cell>
          <cell r="AQ507">
            <v>0</v>
          </cell>
          <cell r="AR507">
            <v>0</v>
          </cell>
          <cell r="AS507">
            <v>0</v>
          </cell>
          <cell r="AT507">
            <v>0</v>
          </cell>
        </row>
        <row r="508">
          <cell r="A508" t="str">
            <v>132KV DC Dumraon-Dumraon TL Line</v>
          </cell>
          <cell r="B508">
            <v>72</v>
          </cell>
          <cell r="C508" t="str">
            <v>12/7</v>
          </cell>
          <cell r="D508" t="str">
            <v>DA+3</v>
          </cell>
          <cell r="E508" t="str">
            <v>PS</v>
          </cell>
          <cell r="F508" t="str">
            <v>Shree Gange</v>
          </cell>
          <cell r="G508">
            <v>43579</v>
          </cell>
          <cell r="H508">
            <v>43607</v>
          </cell>
          <cell r="I508">
            <v>43614</v>
          </cell>
          <cell r="J508">
            <v>43582</v>
          </cell>
          <cell r="K508">
            <v>0</v>
          </cell>
          <cell r="L508">
            <v>0</v>
          </cell>
          <cell r="M508">
            <v>0</v>
          </cell>
          <cell r="N508">
            <v>0</v>
          </cell>
          <cell r="O508">
            <v>0</v>
          </cell>
          <cell r="P508">
            <v>0</v>
          </cell>
          <cell r="Q508">
            <v>0</v>
          </cell>
          <cell r="R508" t="e">
            <v>#NAME?</v>
          </cell>
          <cell r="S508" t="e">
            <v>#NAME?</v>
          </cell>
          <cell r="T508">
            <v>0</v>
          </cell>
          <cell r="U508">
            <v>0</v>
          </cell>
          <cell r="V508" t="e">
            <v>#NAME?</v>
          </cell>
          <cell r="W508" t="e">
            <v>#NAME?</v>
          </cell>
          <cell r="X508" t="e">
            <v>#NAME?</v>
          </cell>
          <cell r="Y508" t="e">
            <v>#NAME?</v>
          </cell>
          <cell r="Z508" t="e">
            <v>#NAME?</v>
          </cell>
          <cell r="AA508" t="e">
            <v>#NAME?</v>
          </cell>
          <cell r="AB508" t="e">
            <v>#NAME?</v>
          </cell>
          <cell r="AC508" t="e">
            <v>#NAME?</v>
          </cell>
          <cell r="AD508" t="e">
            <v>#NAME?</v>
          </cell>
          <cell r="AE508" t="e">
            <v>#NAME?</v>
          </cell>
          <cell r="AF508">
            <v>171.56</v>
          </cell>
          <cell r="AG508">
            <v>36.64</v>
          </cell>
          <cell r="AH508">
            <v>7.56</v>
          </cell>
          <cell r="AI508">
            <v>215.76</v>
          </cell>
          <cell r="AJ508" t="e">
            <v>#NAME?</v>
          </cell>
          <cell r="AK508" t="e">
            <v>#NAME?</v>
          </cell>
          <cell r="AL508" t="e">
            <v>#NAME?</v>
          </cell>
          <cell r="AM508" t="e">
            <v>#NAME?</v>
          </cell>
          <cell r="AN508" t="e">
            <v>#NAME?</v>
          </cell>
          <cell r="AO508" t="e">
            <v>#NAME?</v>
          </cell>
          <cell r="AP508" t="e">
            <v>#NAME?</v>
          </cell>
          <cell r="AQ508">
            <v>0</v>
          </cell>
          <cell r="AR508">
            <v>0</v>
          </cell>
          <cell r="AS508">
            <v>0</v>
          </cell>
          <cell r="AT508">
            <v>0</v>
          </cell>
        </row>
        <row r="509">
          <cell r="A509" t="str">
            <v>132KV DC Dumraon-Dumraon TL Line</v>
          </cell>
          <cell r="B509">
            <v>0</v>
          </cell>
          <cell r="C509" t="str">
            <v>12/8</v>
          </cell>
          <cell r="D509" t="str">
            <v>DA+3</v>
          </cell>
          <cell r="E509">
            <v>0</v>
          </cell>
          <cell r="F509">
            <v>0</v>
          </cell>
          <cell r="G509">
            <v>0</v>
          </cell>
          <cell r="H509">
            <v>28</v>
          </cell>
          <cell r="I509">
            <v>0</v>
          </cell>
          <cell r="J509">
            <v>0</v>
          </cell>
          <cell r="K509">
            <v>0</v>
          </cell>
          <cell r="L509">
            <v>0</v>
          </cell>
          <cell r="M509">
            <v>0</v>
          </cell>
          <cell r="N509">
            <v>0</v>
          </cell>
          <cell r="O509">
            <v>0</v>
          </cell>
          <cell r="P509">
            <v>0</v>
          </cell>
          <cell r="Q509">
            <v>0</v>
          </cell>
          <cell r="R509" t="e">
            <v>#NAME?</v>
          </cell>
          <cell r="S509" t="e">
            <v>#NAME?</v>
          </cell>
          <cell r="T509">
            <v>0</v>
          </cell>
          <cell r="U509">
            <v>0</v>
          </cell>
          <cell r="V509" t="e">
            <v>#NAME?</v>
          </cell>
          <cell r="W509" t="e">
            <v>#NAME?</v>
          </cell>
          <cell r="X509" t="e">
            <v>#NAME?</v>
          </cell>
          <cell r="Y509" t="e">
            <v>#NAME?</v>
          </cell>
          <cell r="Z509" t="e">
            <v>#NAME?</v>
          </cell>
          <cell r="AA509" t="e">
            <v>#NAME?</v>
          </cell>
          <cell r="AB509" t="e">
            <v>#NAME?</v>
          </cell>
          <cell r="AC509" t="e">
            <v>#NAME?</v>
          </cell>
          <cell r="AD509" t="e">
            <v>#NAME?</v>
          </cell>
          <cell r="AE509" t="e">
            <v>#NAME?</v>
          </cell>
          <cell r="AF509">
            <v>0</v>
          </cell>
          <cell r="AG509">
            <v>0</v>
          </cell>
          <cell r="AH509">
            <v>0</v>
          </cell>
          <cell r="AI509">
            <v>0</v>
          </cell>
          <cell r="AJ509" t="e">
            <v>#NAME?</v>
          </cell>
          <cell r="AK509" t="e">
            <v>#NAME?</v>
          </cell>
          <cell r="AL509" t="e">
            <v>#NAME?</v>
          </cell>
          <cell r="AM509" t="e">
            <v>#NAME?</v>
          </cell>
          <cell r="AN509" t="e">
            <v>#NAME?</v>
          </cell>
          <cell r="AO509" t="e">
            <v>#NAME?</v>
          </cell>
          <cell r="AP509" t="e">
            <v>#NAME?</v>
          </cell>
          <cell r="AQ509">
            <v>0</v>
          </cell>
          <cell r="AR509">
            <v>0</v>
          </cell>
          <cell r="AS509">
            <v>0</v>
          </cell>
          <cell r="AT509">
            <v>0</v>
          </cell>
        </row>
        <row r="510">
          <cell r="A510" t="str">
            <v>132KV DC Dumraon-Dumraon TL Line</v>
          </cell>
          <cell r="B510">
            <v>71</v>
          </cell>
          <cell r="C510" t="str">
            <v>13/0</v>
          </cell>
          <cell r="D510" t="str">
            <v>DB+6</v>
          </cell>
          <cell r="E510" t="str">
            <v>FS</v>
          </cell>
          <cell r="F510" t="str">
            <v>Chandan Yadav</v>
          </cell>
          <cell r="G510">
            <v>43577</v>
          </cell>
          <cell r="H510">
            <v>43605</v>
          </cell>
          <cell r="I510">
            <v>43614</v>
          </cell>
          <cell r="J510">
            <v>43582</v>
          </cell>
          <cell r="K510">
            <v>0</v>
          </cell>
          <cell r="L510">
            <v>0</v>
          </cell>
          <cell r="M510">
            <v>0</v>
          </cell>
          <cell r="N510">
            <v>0</v>
          </cell>
          <cell r="O510">
            <v>0</v>
          </cell>
          <cell r="P510">
            <v>0</v>
          </cell>
          <cell r="Q510">
            <v>0</v>
          </cell>
          <cell r="R510" t="e">
            <v>#NAME?</v>
          </cell>
          <cell r="S510" t="e">
            <v>#NAME?</v>
          </cell>
          <cell r="T510">
            <v>0</v>
          </cell>
          <cell r="U510">
            <v>0</v>
          </cell>
          <cell r="V510" t="e">
            <v>#NAME?</v>
          </cell>
          <cell r="W510" t="e">
            <v>#NAME?</v>
          </cell>
          <cell r="X510" t="e">
            <v>#NAME?</v>
          </cell>
          <cell r="Y510" t="e">
            <v>#NAME?</v>
          </cell>
          <cell r="Z510" t="e">
            <v>#NAME?</v>
          </cell>
          <cell r="AA510" t="e">
            <v>#NAME?</v>
          </cell>
          <cell r="AB510" t="e">
            <v>#NAME?</v>
          </cell>
          <cell r="AC510" t="e">
            <v>#NAME?</v>
          </cell>
          <cell r="AD510" t="e">
            <v>#NAME?</v>
          </cell>
          <cell r="AE510" t="e">
            <v>#NAME?</v>
          </cell>
          <cell r="AF510">
            <v>211.8</v>
          </cell>
          <cell r="AG510">
            <v>43.43</v>
          </cell>
          <cell r="AH510">
            <v>6.86</v>
          </cell>
          <cell r="AI510">
            <v>262.09000000000003</v>
          </cell>
          <cell r="AJ510" t="e">
            <v>#NAME?</v>
          </cell>
          <cell r="AK510" t="e">
            <v>#NAME?</v>
          </cell>
          <cell r="AL510" t="e">
            <v>#NAME?</v>
          </cell>
          <cell r="AM510" t="e">
            <v>#NAME?</v>
          </cell>
          <cell r="AN510" t="e">
            <v>#NAME?</v>
          </cell>
          <cell r="AO510" t="e">
            <v>#NAME?</v>
          </cell>
          <cell r="AP510" t="e">
            <v>#NAME?</v>
          </cell>
          <cell r="AQ510">
            <v>0</v>
          </cell>
          <cell r="AR510">
            <v>0</v>
          </cell>
          <cell r="AS510">
            <v>0</v>
          </cell>
          <cell r="AT510">
            <v>0</v>
          </cell>
        </row>
        <row r="511">
          <cell r="A511" t="str">
            <v>132KV DC Dumraon-Dumraon TL Line</v>
          </cell>
          <cell r="B511">
            <v>74</v>
          </cell>
          <cell r="C511" t="str">
            <v>16/1</v>
          </cell>
          <cell r="D511" t="str">
            <v>GANTRY</v>
          </cell>
          <cell r="E511" t="str">
            <v>WET</v>
          </cell>
          <cell r="F511" t="str">
            <v>Kanchan Singh</v>
          </cell>
          <cell r="G511">
            <v>43601</v>
          </cell>
          <cell r="H511">
            <v>43629</v>
          </cell>
          <cell r="I511">
            <v>0</v>
          </cell>
          <cell r="J511">
            <v>43609</v>
          </cell>
          <cell r="K511">
            <v>0</v>
          </cell>
          <cell r="L511">
            <v>0</v>
          </cell>
          <cell r="M511">
            <v>0</v>
          </cell>
          <cell r="N511">
            <v>0</v>
          </cell>
          <cell r="O511">
            <v>0</v>
          </cell>
          <cell r="P511">
            <v>0</v>
          </cell>
          <cell r="Q511">
            <v>0</v>
          </cell>
          <cell r="R511" t="e">
            <v>#NAME?</v>
          </cell>
          <cell r="S511" t="e">
            <v>#NAME?</v>
          </cell>
          <cell r="T511">
            <v>0</v>
          </cell>
          <cell r="U511">
            <v>0</v>
          </cell>
          <cell r="V511" t="e">
            <v>#NAME?</v>
          </cell>
          <cell r="W511" t="e">
            <v>#NAME?</v>
          </cell>
          <cell r="X511" t="e">
            <v>#NAME?</v>
          </cell>
          <cell r="Y511" t="e">
            <v>#NAME?</v>
          </cell>
          <cell r="Z511" t="e">
            <v>#NAME?</v>
          </cell>
          <cell r="AA511" t="e">
            <v>#NAME?</v>
          </cell>
          <cell r="AB511" t="e">
            <v>#NAME?</v>
          </cell>
          <cell r="AC511" t="e">
            <v>#NAME?</v>
          </cell>
          <cell r="AD511" t="e">
            <v>#NAME?</v>
          </cell>
          <cell r="AE511" t="e">
            <v>#NAME?</v>
          </cell>
          <cell r="AF511">
            <v>527.76</v>
          </cell>
          <cell r="AG511">
            <v>165.26999999999998</v>
          </cell>
          <cell r="AH511">
            <v>21.450000000000003</v>
          </cell>
          <cell r="AI511">
            <v>714.48</v>
          </cell>
          <cell r="AJ511" t="e">
            <v>#NAME?</v>
          </cell>
          <cell r="AK511" t="e">
            <v>#NAME?</v>
          </cell>
          <cell r="AL511" t="e">
            <v>#NAME?</v>
          </cell>
          <cell r="AM511" t="e">
            <v>#NAME?</v>
          </cell>
          <cell r="AN511" t="e">
            <v>#NAME?</v>
          </cell>
          <cell r="AO511" t="e">
            <v>#NAME?</v>
          </cell>
          <cell r="AP511" t="e">
            <v>#NAME?</v>
          </cell>
          <cell r="AQ511">
            <v>0</v>
          </cell>
          <cell r="AR511">
            <v>0</v>
          </cell>
          <cell r="AS511">
            <v>0</v>
          </cell>
          <cell r="AT511">
            <v>0</v>
          </cell>
        </row>
        <row r="512">
          <cell r="A512" t="str">
            <v>132KV DC Dumraon-Dumraon TL Line</v>
          </cell>
          <cell r="B512">
            <v>0</v>
          </cell>
          <cell r="C512" t="str">
            <v>16/2</v>
          </cell>
          <cell r="D512" t="str">
            <v>GANTRY</v>
          </cell>
          <cell r="E512" t="str">
            <v>wet</v>
          </cell>
          <cell r="F512" t="str">
            <v>Pralhad Construction</v>
          </cell>
          <cell r="G512">
            <v>0</v>
          </cell>
          <cell r="H512">
            <v>28</v>
          </cell>
          <cell r="I512">
            <v>0</v>
          </cell>
          <cell r="J512">
            <v>0</v>
          </cell>
          <cell r="K512">
            <v>0</v>
          </cell>
          <cell r="L512">
            <v>0</v>
          </cell>
          <cell r="M512">
            <v>0</v>
          </cell>
          <cell r="N512">
            <v>0</v>
          </cell>
          <cell r="O512">
            <v>0</v>
          </cell>
          <cell r="P512">
            <v>0</v>
          </cell>
          <cell r="Q512">
            <v>0</v>
          </cell>
          <cell r="R512" t="e">
            <v>#NAME?</v>
          </cell>
          <cell r="S512" t="e">
            <v>#NAME?</v>
          </cell>
          <cell r="T512">
            <v>0</v>
          </cell>
          <cell r="U512">
            <v>0</v>
          </cell>
          <cell r="V512" t="e">
            <v>#NAME?</v>
          </cell>
          <cell r="W512" t="e">
            <v>#NAME?</v>
          </cell>
          <cell r="X512" t="e">
            <v>#NAME?</v>
          </cell>
          <cell r="Y512" t="e">
            <v>#NAME?</v>
          </cell>
          <cell r="Z512" t="e">
            <v>#NAME?</v>
          </cell>
          <cell r="AA512" t="e">
            <v>#NAME?</v>
          </cell>
          <cell r="AB512" t="e">
            <v>#NAME?</v>
          </cell>
          <cell r="AC512" t="e">
            <v>#NAME?</v>
          </cell>
          <cell r="AD512" t="e">
            <v>#NAME?</v>
          </cell>
          <cell r="AE512" t="e">
            <v>#NAME?</v>
          </cell>
          <cell r="AF512">
            <v>527.76</v>
          </cell>
          <cell r="AG512">
            <v>165.26999999999998</v>
          </cell>
          <cell r="AH512">
            <v>21.450000000000003</v>
          </cell>
          <cell r="AI512">
            <v>714.48</v>
          </cell>
          <cell r="AJ512" t="e">
            <v>#NAME?</v>
          </cell>
          <cell r="AK512" t="e">
            <v>#NAME?</v>
          </cell>
          <cell r="AL512" t="e">
            <v>#NAME?</v>
          </cell>
          <cell r="AM512" t="e">
            <v>#NAME?</v>
          </cell>
          <cell r="AN512" t="e">
            <v>#NAME?</v>
          </cell>
          <cell r="AO512" t="e">
            <v>#NAME?</v>
          </cell>
          <cell r="AP512" t="e">
            <v>#NAME?</v>
          </cell>
          <cell r="AQ512">
            <v>0</v>
          </cell>
          <cell r="AR512">
            <v>0</v>
          </cell>
          <cell r="AS512">
            <v>0</v>
          </cell>
          <cell r="AT512">
            <v>0</v>
          </cell>
        </row>
        <row r="513">
          <cell r="A513" t="str">
            <v>132KV DC Dumraon-Dumraon TL Line</v>
          </cell>
          <cell r="B513">
            <v>0</v>
          </cell>
          <cell r="C513" t="str">
            <v>19/0</v>
          </cell>
          <cell r="D513" t="str">
            <v>DD+6</v>
          </cell>
          <cell r="E513">
            <v>0</v>
          </cell>
          <cell r="F513">
            <v>0</v>
          </cell>
          <cell r="G513">
            <v>0</v>
          </cell>
          <cell r="H513">
            <v>28</v>
          </cell>
          <cell r="I513">
            <v>0</v>
          </cell>
          <cell r="J513">
            <v>0</v>
          </cell>
          <cell r="K513">
            <v>0</v>
          </cell>
          <cell r="L513">
            <v>0</v>
          </cell>
          <cell r="M513">
            <v>0</v>
          </cell>
          <cell r="N513">
            <v>0</v>
          </cell>
          <cell r="O513">
            <v>0</v>
          </cell>
          <cell r="P513">
            <v>0</v>
          </cell>
          <cell r="Q513">
            <v>0</v>
          </cell>
          <cell r="R513" t="e">
            <v>#NAME?</v>
          </cell>
          <cell r="S513" t="e">
            <v>#NAME?</v>
          </cell>
          <cell r="T513">
            <v>0</v>
          </cell>
          <cell r="U513">
            <v>0</v>
          </cell>
          <cell r="V513" t="e">
            <v>#NAME?</v>
          </cell>
          <cell r="W513" t="e">
            <v>#NAME?</v>
          </cell>
          <cell r="X513" t="e">
            <v>#NAME?</v>
          </cell>
          <cell r="Y513" t="e">
            <v>#NAME?</v>
          </cell>
          <cell r="Z513" t="e">
            <v>#NAME?</v>
          </cell>
          <cell r="AA513" t="e">
            <v>#NAME?</v>
          </cell>
          <cell r="AB513" t="e">
            <v>#NAME?</v>
          </cell>
          <cell r="AC513" t="e">
            <v>#NAME?</v>
          </cell>
          <cell r="AD513" t="e">
            <v>#NAME?</v>
          </cell>
          <cell r="AE513" t="e">
            <v>#NAME?</v>
          </cell>
          <cell r="AF513">
            <v>0</v>
          </cell>
          <cell r="AG513">
            <v>0</v>
          </cell>
          <cell r="AH513">
            <v>0</v>
          </cell>
          <cell r="AI513">
            <v>0</v>
          </cell>
          <cell r="AJ513" t="e">
            <v>#NAME?</v>
          </cell>
          <cell r="AK513" t="e">
            <v>#NAME?</v>
          </cell>
          <cell r="AL513" t="e">
            <v>#NAME?</v>
          </cell>
          <cell r="AM513" t="e">
            <v>#NAME?</v>
          </cell>
          <cell r="AN513" t="e">
            <v>#NAME?</v>
          </cell>
          <cell r="AO513" t="e">
            <v>#NAME?</v>
          </cell>
          <cell r="AP513" t="e">
            <v>#NAME?</v>
          </cell>
          <cell r="AQ513">
            <v>0</v>
          </cell>
          <cell r="AR513">
            <v>0</v>
          </cell>
          <cell r="AS513">
            <v>0</v>
          </cell>
          <cell r="AT513">
            <v>0</v>
          </cell>
        </row>
        <row r="514">
          <cell r="A514" t="str">
            <v>132KV DC Dumraon-Dumraon TL Line</v>
          </cell>
          <cell r="B514">
            <v>0</v>
          </cell>
          <cell r="C514" t="str">
            <v>19A/0</v>
          </cell>
          <cell r="D514" t="str">
            <v>DD+9</v>
          </cell>
          <cell r="E514">
            <v>0</v>
          </cell>
          <cell r="F514">
            <v>0</v>
          </cell>
          <cell r="G514">
            <v>0</v>
          </cell>
          <cell r="H514">
            <v>28</v>
          </cell>
          <cell r="I514">
            <v>0</v>
          </cell>
          <cell r="J514">
            <v>0</v>
          </cell>
          <cell r="K514">
            <v>0</v>
          </cell>
          <cell r="L514">
            <v>0</v>
          </cell>
          <cell r="M514">
            <v>0</v>
          </cell>
          <cell r="N514">
            <v>0</v>
          </cell>
          <cell r="O514">
            <v>0</v>
          </cell>
          <cell r="P514">
            <v>0</v>
          </cell>
          <cell r="Q514">
            <v>0</v>
          </cell>
          <cell r="R514" t="e">
            <v>#NAME?</v>
          </cell>
          <cell r="S514" t="e">
            <v>#NAME?</v>
          </cell>
          <cell r="T514">
            <v>0</v>
          </cell>
          <cell r="U514">
            <v>0</v>
          </cell>
          <cell r="V514" t="e">
            <v>#NAME?</v>
          </cell>
          <cell r="W514" t="e">
            <v>#NAME?</v>
          </cell>
          <cell r="X514" t="e">
            <v>#NAME?</v>
          </cell>
          <cell r="Y514" t="e">
            <v>#NAME?</v>
          </cell>
          <cell r="Z514" t="e">
            <v>#NAME?</v>
          </cell>
          <cell r="AA514" t="e">
            <v>#NAME?</v>
          </cell>
          <cell r="AB514" t="e">
            <v>#NAME?</v>
          </cell>
          <cell r="AC514" t="e">
            <v>#NAME?</v>
          </cell>
          <cell r="AD514" t="e">
            <v>#NAME?</v>
          </cell>
          <cell r="AE514" t="e">
            <v>#NAME?</v>
          </cell>
          <cell r="AF514">
            <v>0</v>
          </cell>
          <cell r="AG514">
            <v>0</v>
          </cell>
          <cell r="AH514">
            <v>0</v>
          </cell>
          <cell r="AI514">
            <v>0</v>
          </cell>
          <cell r="AJ514" t="e">
            <v>#NAME?</v>
          </cell>
          <cell r="AK514" t="e">
            <v>#NAME?</v>
          </cell>
          <cell r="AL514" t="e">
            <v>#NAME?</v>
          </cell>
          <cell r="AM514" t="e">
            <v>#NAME?</v>
          </cell>
          <cell r="AN514" t="e">
            <v>#NAME?</v>
          </cell>
          <cell r="AO514" t="e">
            <v>#NAME?</v>
          </cell>
          <cell r="AP514" t="e">
            <v>#NAME?</v>
          </cell>
          <cell r="AQ514">
            <v>0</v>
          </cell>
          <cell r="AR514">
            <v>0</v>
          </cell>
          <cell r="AS514">
            <v>0</v>
          </cell>
          <cell r="AT514">
            <v>0</v>
          </cell>
        </row>
        <row r="515">
          <cell r="A515" t="str">
            <v>132KV DC Dumraon-Dumraon TL Line</v>
          </cell>
          <cell r="B515">
            <v>0</v>
          </cell>
          <cell r="C515" t="str">
            <v>19A/1</v>
          </cell>
          <cell r="D515" t="str">
            <v>DA+0</v>
          </cell>
          <cell r="E515">
            <v>0</v>
          </cell>
          <cell r="F515">
            <v>0</v>
          </cell>
          <cell r="G515">
            <v>0</v>
          </cell>
          <cell r="H515">
            <v>28</v>
          </cell>
          <cell r="I515">
            <v>0</v>
          </cell>
          <cell r="J515">
            <v>0</v>
          </cell>
          <cell r="K515">
            <v>0</v>
          </cell>
          <cell r="L515">
            <v>0</v>
          </cell>
          <cell r="M515">
            <v>0</v>
          </cell>
          <cell r="N515">
            <v>0</v>
          </cell>
          <cell r="O515">
            <v>0</v>
          </cell>
          <cell r="P515">
            <v>0</v>
          </cell>
          <cell r="Q515">
            <v>0</v>
          </cell>
          <cell r="R515" t="e">
            <v>#NAME?</v>
          </cell>
          <cell r="S515" t="e">
            <v>#NAME?</v>
          </cell>
          <cell r="T515">
            <v>0</v>
          </cell>
          <cell r="U515">
            <v>0</v>
          </cell>
          <cell r="V515" t="e">
            <v>#NAME?</v>
          </cell>
          <cell r="W515" t="e">
            <v>#NAME?</v>
          </cell>
          <cell r="X515" t="e">
            <v>#NAME?</v>
          </cell>
          <cell r="Y515" t="e">
            <v>#NAME?</v>
          </cell>
          <cell r="Z515" t="e">
            <v>#NAME?</v>
          </cell>
          <cell r="AA515" t="e">
            <v>#NAME?</v>
          </cell>
          <cell r="AB515" t="e">
            <v>#NAME?</v>
          </cell>
          <cell r="AC515" t="e">
            <v>#NAME?</v>
          </cell>
          <cell r="AD515" t="e">
            <v>#NAME?</v>
          </cell>
          <cell r="AE515" t="e">
            <v>#NAME?</v>
          </cell>
          <cell r="AF515">
            <v>0</v>
          </cell>
          <cell r="AG515">
            <v>0</v>
          </cell>
          <cell r="AH515">
            <v>0</v>
          </cell>
          <cell r="AI515">
            <v>0</v>
          </cell>
          <cell r="AJ515" t="e">
            <v>#NAME?</v>
          </cell>
          <cell r="AK515" t="e">
            <v>#NAME?</v>
          </cell>
          <cell r="AL515" t="e">
            <v>#NAME?</v>
          </cell>
          <cell r="AM515" t="e">
            <v>#NAME?</v>
          </cell>
          <cell r="AN515" t="e">
            <v>#NAME?</v>
          </cell>
          <cell r="AO515" t="e">
            <v>#NAME?</v>
          </cell>
          <cell r="AP515" t="e">
            <v>#NAME?</v>
          </cell>
          <cell r="AQ515">
            <v>0</v>
          </cell>
          <cell r="AR515">
            <v>0</v>
          </cell>
          <cell r="AS515">
            <v>0</v>
          </cell>
          <cell r="AT515">
            <v>0</v>
          </cell>
        </row>
        <row r="516">
          <cell r="A516" t="str">
            <v>132KV DC Dumraon-Dumraon TL Line</v>
          </cell>
          <cell r="B516">
            <v>0</v>
          </cell>
          <cell r="C516" t="str">
            <v>20/0</v>
          </cell>
          <cell r="D516" t="str">
            <v>DD+3</v>
          </cell>
          <cell r="E516" t="str">
            <v>WET</v>
          </cell>
          <cell r="F516">
            <v>0</v>
          </cell>
          <cell r="G516">
            <v>0</v>
          </cell>
          <cell r="H516">
            <v>28</v>
          </cell>
          <cell r="I516">
            <v>0</v>
          </cell>
          <cell r="J516">
            <v>0</v>
          </cell>
          <cell r="K516">
            <v>0</v>
          </cell>
          <cell r="L516">
            <v>0</v>
          </cell>
          <cell r="M516">
            <v>0</v>
          </cell>
          <cell r="N516">
            <v>0</v>
          </cell>
          <cell r="O516">
            <v>0</v>
          </cell>
          <cell r="P516">
            <v>0</v>
          </cell>
          <cell r="Q516">
            <v>0</v>
          </cell>
          <cell r="R516" t="e">
            <v>#NAME?</v>
          </cell>
          <cell r="S516" t="e">
            <v>#NAME?</v>
          </cell>
          <cell r="T516">
            <v>0</v>
          </cell>
          <cell r="U516">
            <v>0</v>
          </cell>
          <cell r="V516" t="e">
            <v>#NAME?</v>
          </cell>
          <cell r="W516" t="e">
            <v>#NAME?</v>
          </cell>
          <cell r="X516" t="e">
            <v>#NAME?</v>
          </cell>
          <cell r="Y516" t="e">
            <v>#NAME?</v>
          </cell>
          <cell r="Z516" t="e">
            <v>#NAME?</v>
          </cell>
          <cell r="AA516" t="e">
            <v>#NAME?</v>
          </cell>
          <cell r="AB516" t="e">
            <v>#NAME?</v>
          </cell>
          <cell r="AC516" t="e">
            <v>#NAME?</v>
          </cell>
          <cell r="AD516" t="e">
            <v>#NAME?</v>
          </cell>
          <cell r="AE516" t="e">
            <v>#NAME?</v>
          </cell>
          <cell r="AF516">
            <v>0</v>
          </cell>
          <cell r="AG516">
            <v>0</v>
          </cell>
          <cell r="AH516">
            <v>0</v>
          </cell>
          <cell r="AI516">
            <v>0</v>
          </cell>
          <cell r="AJ516" t="e">
            <v>#NAME?</v>
          </cell>
          <cell r="AK516" t="e">
            <v>#NAME?</v>
          </cell>
          <cell r="AL516" t="e">
            <v>#NAME?</v>
          </cell>
          <cell r="AM516" t="e">
            <v>#NAME?</v>
          </cell>
          <cell r="AN516" t="e">
            <v>#NAME?</v>
          </cell>
          <cell r="AO516" t="e">
            <v>#NAME?</v>
          </cell>
          <cell r="AP516" t="e">
            <v>#NAME?</v>
          </cell>
          <cell r="AQ516">
            <v>0</v>
          </cell>
          <cell r="AR516">
            <v>0</v>
          </cell>
          <cell r="AS516">
            <v>0</v>
          </cell>
          <cell r="AT516">
            <v>0</v>
          </cell>
        </row>
        <row r="517">
          <cell r="A517" t="str">
            <v>132KV DC Dumraon-Dumraon TL Line</v>
          </cell>
          <cell r="B517">
            <v>0</v>
          </cell>
          <cell r="C517" t="str">
            <v>21/0</v>
          </cell>
          <cell r="D517" t="str">
            <v>DD+0</v>
          </cell>
          <cell r="E517">
            <v>0</v>
          </cell>
          <cell r="F517">
            <v>0</v>
          </cell>
          <cell r="G517">
            <v>0</v>
          </cell>
          <cell r="H517">
            <v>28</v>
          </cell>
          <cell r="I517">
            <v>0</v>
          </cell>
          <cell r="J517">
            <v>0</v>
          </cell>
          <cell r="K517">
            <v>0</v>
          </cell>
          <cell r="L517">
            <v>0</v>
          </cell>
          <cell r="M517">
            <v>0</v>
          </cell>
          <cell r="N517">
            <v>0</v>
          </cell>
          <cell r="O517">
            <v>0</v>
          </cell>
          <cell r="P517">
            <v>0</v>
          </cell>
          <cell r="Q517">
            <v>0</v>
          </cell>
          <cell r="R517" t="e">
            <v>#NAME?</v>
          </cell>
          <cell r="S517" t="e">
            <v>#NAME?</v>
          </cell>
          <cell r="T517">
            <v>0</v>
          </cell>
          <cell r="U517">
            <v>0</v>
          </cell>
          <cell r="V517" t="e">
            <v>#NAME?</v>
          </cell>
          <cell r="W517" t="e">
            <v>#NAME?</v>
          </cell>
          <cell r="X517" t="e">
            <v>#NAME?</v>
          </cell>
          <cell r="Y517" t="e">
            <v>#NAME?</v>
          </cell>
          <cell r="Z517" t="e">
            <v>#NAME?</v>
          </cell>
          <cell r="AA517" t="e">
            <v>#NAME?</v>
          </cell>
          <cell r="AB517" t="e">
            <v>#NAME?</v>
          </cell>
          <cell r="AC517" t="e">
            <v>#NAME?</v>
          </cell>
          <cell r="AD517" t="e">
            <v>#NAME?</v>
          </cell>
          <cell r="AE517" t="e">
            <v>#NAME?</v>
          </cell>
          <cell r="AF517">
            <v>0</v>
          </cell>
          <cell r="AG517">
            <v>0</v>
          </cell>
          <cell r="AH517">
            <v>0</v>
          </cell>
          <cell r="AI517">
            <v>0</v>
          </cell>
          <cell r="AJ517" t="e">
            <v>#NAME?</v>
          </cell>
          <cell r="AK517" t="e">
            <v>#NAME?</v>
          </cell>
          <cell r="AL517" t="e">
            <v>#NAME?</v>
          </cell>
          <cell r="AM517" t="e">
            <v>#NAME?</v>
          </cell>
          <cell r="AN517" t="e">
            <v>#NAME?</v>
          </cell>
          <cell r="AO517" t="e">
            <v>#NAME?</v>
          </cell>
          <cell r="AP517" t="e">
            <v>#NAME?</v>
          </cell>
          <cell r="AQ517">
            <v>0</v>
          </cell>
          <cell r="AR517">
            <v>0</v>
          </cell>
          <cell r="AS517">
            <v>0</v>
          </cell>
          <cell r="AT517">
            <v>0</v>
          </cell>
        </row>
        <row r="518">
          <cell r="A518" t="str">
            <v>132KV DC Dumraon-Dumraon TL Line</v>
          </cell>
          <cell r="B518">
            <v>0</v>
          </cell>
          <cell r="C518" t="str">
            <v>22/0</v>
          </cell>
          <cell r="D518" t="str">
            <v>DC+6</v>
          </cell>
          <cell r="E518">
            <v>0</v>
          </cell>
          <cell r="F518">
            <v>0</v>
          </cell>
          <cell r="G518">
            <v>0</v>
          </cell>
          <cell r="H518">
            <v>28</v>
          </cell>
          <cell r="I518">
            <v>0</v>
          </cell>
          <cell r="J518">
            <v>0</v>
          </cell>
          <cell r="K518">
            <v>0</v>
          </cell>
          <cell r="L518">
            <v>0</v>
          </cell>
          <cell r="M518">
            <v>0</v>
          </cell>
          <cell r="N518">
            <v>0</v>
          </cell>
          <cell r="O518">
            <v>0</v>
          </cell>
          <cell r="P518">
            <v>0</v>
          </cell>
          <cell r="Q518">
            <v>0</v>
          </cell>
          <cell r="R518" t="e">
            <v>#NAME?</v>
          </cell>
          <cell r="S518" t="e">
            <v>#NAME?</v>
          </cell>
          <cell r="T518">
            <v>0</v>
          </cell>
          <cell r="U518">
            <v>0</v>
          </cell>
          <cell r="V518" t="e">
            <v>#NAME?</v>
          </cell>
          <cell r="W518" t="e">
            <v>#NAME?</v>
          </cell>
          <cell r="X518" t="e">
            <v>#NAME?</v>
          </cell>
          <cell r="Y518" t="e">
            <v>#NAME?</v>
          </cell>
          <cell r="Z518" t="e">
            <v>#NAME?</v>
          </cell>
          <cell r="AA518" t="e">
            <v>#NAME?</v>
          </cell>
          <cell r="AB518" t="e">
            <v>#NAME?</v>
          </cell>
          <cell r="AC518" t="e">
            <v>#NAME?</v>
          </cell>
          <cell r="AD518" t="e">
            <v>#NAME?</v>
          </cell>
          <cell r="AE518" t="e">
            <v>#NAME?</v>
          </cell>
          <cell r="AF518">
            <v>0</v>
          </cell>
          <cell r="AG518">
            <v>0</v>
          </cell>
          <cell r="AH518">
            <v>0</v>
          </cell>
          <cell r="AI518">
            <v>0</v>
          </cell>
          <cell r="AJ518" t="e">
            <v>#NAME?</v>
          </cell>
          <cell r="AK518" t="e">
            <v>#NAME?</v>
          </cell>
          <cell r="AL518" t="e">
            <v>#NAME?</v>
          </cell>
          <cell r="AM518" t="e">
            <v>#NAME?</v>
          </cell>
          <cell r="AN518" t="e">
            <v>#NAME?</v>
          </cell>
          <cell r="AO518" t="e">
            <v>#NAME?</v>
          </cell>
          <cell r="AP518" t="e">
            <v>#NAME?</v>
          </cell>
          <cell r="AQ518">
            <v>0</v>
          </cell>
          <cell r="AR518">
            <v>0</v>
          </cell>
          <cell r="AS518">
            <v>0</v>
          </cell>
          <cell r="AT518">
            <v>0</v>
          </cell>
        </row>
        <row r="519">
          <cell r="A519" t="str">
            <v>132KV DC Dumraon-Dumraon TL Line</v>
          </cell>
          <cell r="B519">
            <v>0</v>
          </cell>
          <cell r="C519" t="str">
            <v>23/0</v>
          </cell>
          <cell r="D519" t="str">
            <v>DD+25</v>
          </cell>
          <cell r="E519">
            <v>0</v>
          </cell>
          <cell r="F519">
            <v>0</v>
          </cell>
          <cell r="G519">
            <v>0</v>
          </cell>
          <cell r="H519">
            <v>28</v>
          </cell>
          <cell r="I519">
            <v>0</v>
          </cell>
          <cell r="J519">
            <v>0</v>
          </cell>
          <cell r="K519">
            <v>0</v>
          </cell>
          <cell r="L519">
            <v>0</v>
          </cell>
          <cell r="M519">
            <v>0</v>
          </cell>
          <cell r="N519">
            <v>0</v>
          </cell>
          <cell r="O519">
            <v>0</v>
          </cell>
          <cell r="P519">
            <v>0</v>
          </cell>
          <cell r="Q519">
            <v>0</v>
          </cell>
          <cell r="R519" t="e">
            <v>#NAME?</v>
          </cell>
          <cell r="S519" t="e">
            <v>#NAME?</v>
          </cell>
          <cell r="T519">
            <v>0</v>
          </cell>
          <cell r="U519">
            <v>0</v>
          </cell>
          <cell r="V519" t="e">
            <v>#NAME?</v>
          </cell>
          <cell r="W519" t="e">
            <v>#NAME?</v>
          </cell>
          <cell r="X519" t="e">
            <v>#NAME?</v>
          </cell>
          <cell r="Y519" t="e">
            <v>#NAME?</v>
          </cell>
          <cell r="Z519" t="e">
            <v>#NAME?</v>
          </cell>
          <cell r="AA519" t="e">
            <v>#NAME?</v>
          </cell>
          <cell r="AB519" t="e">
            <v>#NAME?</v>
          </cell>
          <cell r="AC519" t="e">
            <v>#NAME?</v>
          </cell>
          <cell r="AD519" t="e">
            <v>#NAME?</v>
          </cell>
          <cell r="AE519" t="e">
            <v>#NAME?</v>
          </cell>
          <cell r="AF519">
            <v>0</v>
          </cell>
          <cell r="AG519">
            <v>0</v>
          </cell>
          <cell r="AH519">
            <v>0</v>
          </cell>
          <cell r="AI519">
            <v>0</v>
          </cell>
          <cell r="AJ519" t="e">
            <v>#NAME?</v>
          </cell>
          <cell r="AK519" t="e">
            <v>#NAME?</v>
          </cell>
          <cell r="AL519" t="e">
            <v>#NAME?</v>
          </cell>
          <cell r="AM519" t="e">
            <v>#NAME?</v>
          </cell>
          <cell r="AN519" t="e">
            <v>#NAME?</v>
          </cell>
          <cell r="AO519" t="e">
            <v>#NAME?</v>
          </cell>
          <cell r="AP519" t="e">
            <v>#NAME?</v>
          </cell>
          <cell r="AQ519">
            <v>0</v>
          </cell>
          <cell r="AR519">
            <v>0</v>
          </cell>
          <cell r="AS519">
            <v>0</v>
          </cell>
          <cell r="AT519">
            <v>0</v>
          </cell>
        </row>
        <row r="520">
          <cell r="A520" t="str">
            <v>132KV DC Dumraon-Buxar TL Line</v>
          </cell>
          <cell r="B520">
            <v>20</v>
          </cell>
          <cell r="C520" t="str">
            <v>12/2</v>
          </cell>
          <cell r="D520" t="str">
            <v>DP+6</v>
          </cell>
          <cell r="E520" t="str">
            <v>WET</v>
          </cell>
          <cell r="F520" t="str">
            <v>Meera Engineering</v>
          </cell>
          <cell r="G520">
            <v>43434</v>
          </cell>
          <cell r="H520">
            <v>43462</v>
          </cell>
          <cell r="I520" t="str">
            <v>yes</v>
          </cell>
          <cell r="J520" t="str">
            <v>YES</v>
          </cell>
          <cell r="K520" t="str">
            <v>YES</v>
          </cell>
          <cell r="L520">
            <v>5</v>
          </cell>
          <cell r="M520">
            <v>19</v>
          </cell>
          <cell r="N520">
            <v>0</v>
          </cell>
          <cell r="O520">
            <v>0</v>
          </cell>
          <cell r="P520">
            <v>0</v>
          </cell>
          <cell r="Q520">
            <v>0</v>
          </cell>
          <cell r="R520" t="e">
            <v>#NAME?</v>
          </cell>
          <cell r="S520" t="e">
            <v>#NAME?</v>
          </cell>
          <cell r="T520">
            <v>0</v>
          </cell>
          <cell r="U520">
            <v>0</v>
          </cell>
          <cell r="V520" t="e">
            <v>#NAME?</v>
          </cell>
          <cell r="W520" t="e">
            <v>#NAME?</v>
          </cell>
          <cell r="X520" t="e">
            <v>#NAME?</v>
          </cell>
          <cell r="Y520" t="e">
            <v>#NAME?</v>
          </cell>
          <cell r="Z520" t="e">
            <v>#NAME?</v>
          </cell>
          <cell r="AA520" t="e">
            <v>#NAME?</v>
          </cell>
          <cell r="AB520" t="e">
            <v>#NAME?</v>
          </cell>
          <cell r="AC520" t="e">
            <v>#NAME?</v>
          </cell>
          <cell r="AD520" t="e">
            <v>#NAME?</v>
          </cell>
          <cell r="AE520" t="e">
            <v>#NAME?</v>
          </cell>
          <cell r="AF520">
            <v>122.56</v>
          </cell>
          <cell r="AG520">
            <v>17.68</v>
          </cell>
          <cell r="AH520">
            <v>6.51</v>
          </cell>
          <cell r="AI520">
            <v>146.75</v>
          </cell>
          <cell r="AJ520" t="e">
            <v>#NAME?</v>
          </cell>
          <cell r="AK520" t="e">
            <v>#NAME?</v>
          </cell>
          <cell r="AL520" t="e">
            <v>#NAME?</v>
          </cell>
          <cell r="AM520" t="e">
            <v>#NAME?</v>
          </cell>
          <cell r="AN520" t="e">
            <v>#NAME?</v>
          </cell>
          <cell r="AO520" t="e">
            <v>#NAME?</v>
          </cell>
          <cell r="AP520" t="e">
            <v>#NAME?</v>
          </cell>
          <cell r="AQ520">
            <v>0</v>
          </cell>
          <cell r="AR520">
            <v>0</v>
          </cell>
          <cell r="AS520">
            <v>0</v>
          </cell>
          <cell r="AT520">
            <v>0</v>
          </cell>
        </row>
        <row r="521">
          <cell r="A521" t="str">
            <v>132KV DC Naubatpur-Masaurhi TL Line</v>
          </cell>
          <cell r="B521">
            <v>7</v>
          </cell>
          <cell r="C521" t="str">
            <v>9/1</v>
          </cell>
          <cell r="D521" t="str">
            <v>DA+0</v>
          </cell>
          <cell r="E521" t="str">
            <v>WET</v>
          </cell>
          <cell r="F521" t="str">
            <v>Lalan Mehta</v>
          </cell>
          <cell r="G521">
            <v>43429</v>
          </cell>
          <cell r="H521">
            <v>43457</v>
          </cell>
          <cell r="I521">
            <v>43517</v>
          </cell>
          <cell r="J521" t="str">
            <v>YES</v>
          </cell>
          <cell r="K521" t="str">
            <v>YES</v>
          </cell>
          <cell r="L521">
            <v>4</v>
          </cell>
          <cell r="M521">
            <v>20</v>
          </cell>
          <cell r="N521">
            <v>0</v>
          </cell>
          <cell r="O521">
            <v>0</v>
          </cell>
          <cell r="P521">
            <v>0</v>
          </cell>
          <cell r="Q521">
            <v>0</v>
          </cell>
          <cell r="R521" t="e">
            <v>#NAME?</v>
          </cell>
          <cell r="S521" t="e">
            <v>#NAME?</v>
          </cell>
          <cell r="T521">
            <v>0</v>
          </cell>
          <cell r="U521">
            <v>0</v>
          </cell>
          <cell r="V521" t="e">
            <v>#NAME?</v>
          </cell>
          <cell r="W521" t="e">
            <v>#NAME?</v>
          </cell>
          <cell r="X521" t="e">
            <v>#NAME?</v>
          </cell>
          <cell r="Y521" t="e">
            <v>#NAME?</v>
          </cell>
          <cell r="Z521" t="e">
            <v>#NAME?</v>
          </cell>
          <cell r="AA521" t="e">
            <v>#NAME?</v>
          </cell>
          <cell r="AB521" t="e">
            <v>#NAME?</v>
          </cell>
          <cell r="AC521" t="e">
            <v>#NAME?</v>
          </cell>
          <cell r="AD521" t="e">
            <v>#NAME?</v>
          </cell>
          <cell r="AE521" t="e">
            <v>#NAME?</v>
          </cell>
          <cell r="AF521">
            <v>171.56</v>
          </cell>
          <cell r="AG521">
            <v>36.64</v>
          </cell>
          <cell r="AH521">
            <v>7.56</v>
          </cell>
          <cell r="AI521">
            <v>215.76</v>
          </cell>
          <cell r="AJ521" t="e">
            <v>#NAME?</v>
          </cell>
          <cell r="AK521" t="e">
            <v>#NAME?</v>
          </cell>
          <cell r="AL521" t="e">
            <v>#NAME?</v>
          </cell>
          <cell r="AM521" t="e">
            <v>#NAME?</v>
          </cell>
          <cell r="AN521" t="e">
            <v>#NAME?</v>
          </cell>
          <cell r="AO521" t="e">
            <v>#NAME?</v>
          </cell>
          <cell r="AP521" t="e">
            <v>#NAME?</v>
          </cell>
          <cell r="AQ521">
            <v>0</v>
          </cell>
          <cell r="AR521">
            <v>0</v>
          </cell>
          <cell r="AS521">
            <v>0</v>
          </cell>
          <cell r="AT521">
            <v>0</v>
          </cell>
        </row>
        <row r="522">
          <cell r="A522" t="str">
            <v>132KV DC Gaya-Jehanabad TL Line</v>
          </cell>
          <cell r="B522">
            <v>21</v>
          </cell>
          <cell r="C522" t="str">
            <v>18/12</v>
          </cell>
          <cell r="D522" t="str">
            <v>DA+0</v>
          </cell>
          <cell r="E522" t="str">
            <v>WET</v>
          </cell>
          <cell r="F522" t="str">
            <v>Sumaiyya Enterprizes</v>
          </cell>
          <cell r="G522">
            <v>43429</v>
          </cell>
          <cell r="H522">
            <v>43457</v>
          </cell>
          <cell r="I522" t="str">
            <v>YES</v>
          </cell>
          <cell r="J522" t="str">
            <v>YES</v>
          </cell>
          <cell r="K522" t="str">
            <v>YES</v>
          </cell>
          <cell r="L522">
            <v>1</v>
          </cell>
          <cell r="M522">
            <v>21</v>
          </cell>
          <cell r="N522">
            <v>0</v>
          </cell>
          <cell r="O522">
            <v>0</v>
          </cell>
          <cell r="P522">
            <v>0</v>
          </cell>
          <cell r="Q522">
            <v>0</v>
          </cell>
          <cell r="R522" t="e">
            <v>#NAME?</v>
          </cell>
          <cell r="S522" t="e">
            <v>#NAME?</v>
          </cell>
          <cell r="T522">
            <v>0</v>
          </cell>
          <cell r="U522">
            <v>0</v>
          </cell>
          <cell r="V522" t="e">
            <v>#NAME?</v>
          </cell>
          <cell r="W522" t="e">
            <v>#NAME?</v>
          </cell>
          <cell r="X522" t="e">
            <v>#NAME?</v>
          </cell>
          <cell r="Y522" t="e">
            <v>#NAME?</v>
          </cell>
          <cell r="Z522" t="e">
            <v>#NAME?</v>
          </cell>
          <cell r="AA522" t="e">
            <v>#NAME?</v>
          </cell>
          <cell r="AB522" t="e">
            <v>#NAME?</v>
          </cell>
          <cell r="AC522" t="e">
            <v>#NAME?</v>
          </cell>
          <cell r="AD522" t="e">
            <v>#NAME?</v>
          </cell>
          <cell r="AE522" t="e">
            <v>#NAME?</v>
          </cell>
          <cell r="AF522">
            <v>171.56</v>
          </cell>
          <cell r="AG522">
            <v>36.64</v>
          </cell>
          <cell r="AH522">
            <v>7.56</v>
          </cell>
          <cell r="AI522">
            <v>215.76</v>
          </cell>
          <cell r="AJ522" t="e">
            <v>#NAME?</v>
          </cell>
          <cell r="AK522" t="e">
            <v>#NAME?</v>
          </cell>
          <cell r="AL522" t="e">
            <v>#NAME?</v>
          </cell>
          <cell r="AM522" t="e">
            <v>#NAME?</v>
          </cell>
          <cell r="AN522" t="e">
            <v>#NAME?</v>
          </cell>
          <cell r="AO522" t="e">
            <v>#NAME?</v>
          </cell>
          <cell r="AP522" t="e">
            <v>#NAME?</v>
          </cell>
          <cell r="AQ522">
            <v>57.142857142857146</v>
          </cell>
          <cell r="AR522">
            <v>0</v>
          </cell>
          <cell r="AS522">
            <v>57.142857142857146</v>
          </cell>
          <cell r="AT522">
            <v>68.571428571428569</v>
          </cell>
        </row>
        <row r="523">
          <cell r="A523" t="str">
            <v>132KV DC Dumraon-Dumraon TL Line</v>
          </cell>
          <cell r="B523">
            <v>0</v>
          </cell>
          <cell r="C523" t="str">
            <v>24/0</v>
          </cell>
          <cell r="D523" t="str">
            <v>DD+25</v>
          </cell>
          <cell r="E523">
            <v>0</v>
          </cell>
          <cell r="F523">
            <v>0</v>
          </cell>
          <cell r="G523">
            <v>0</v>
          </cell>
          <cell r="H523">
            <v>28</v>
          </cell>
          <cell r="I523">
            <v>0</v>
          </cell>
          <cell r="J523">
            <v>0</v>
          </cell>
          <cell r="K523">
            <v>0</v>
          </cell>
          <cell r="L523">
            <v>0</v>
          </cell>
          <cell r="M523">
            <v>0</v>
          </cell>
          <cell r="N523">
            <v>0</v>
          </cell>
          <cell r="O523">
            <v>0</v>
          </cell>
          <cell r="P523">
            <v>0</v>
          </cell>
          <cell r="Q523">
            <v>0</v>
          </cell>
          <cell r="R523" t="e">
            <v>#NAME?</v>
          </cell>
          <cell r="S523" t="e">
            <v>#NAME?</v>
          </cell>
          <cell r="T523">
            <v>0</v>
          </cell>
          <cell r="U523">
            <v>0</v>
          </cell>
          <cell r="V523" t="e">
            <v>#NAME?</v>
          </cell>
          <cell r="W523" t="e">
            <v>#NAME?</v>
          </cell>
          <cell r="X523" t="e">
            <v>#NAME?</v>
          </cell>
          <cell r="Y523" t="e">
            <v>#NAME?</v>
          </cell>
          <cell r="Z523" t="e">
            <v>#NAME?</v>
          </cell>
          <cell r="AA523" t="e">
            <v>#NAME?</v>
          </cell>
          <cell r="AB523" t="e">
            <v>#NAME?</v>
          </cell>
          <cell r="AC523" t="e">
            <v>#NAME?</v>
          </cell>
          <cell r="AD523" t="e">
            <v>#NAME?</v>
          </cell>
          <cell r="AE523" t="e">
            <v>#NAME?</v>
          </cell>
          <cell r="AF523">
            <v>0</v>
          </cell>
          <cell r="AG523">
            <v>0</v>
          </cell>
          <cell r="AH523">
            <v>0</v>
          </cell>
          <cell r="AI523">
            <v>0</v>
          </cell>
          <cell r="AJ523" t="e">
            <v>#NAME?</v>
          </cell>
          <cell r="AK523" t="e">
            <v>#NAME?</v>
          </cell>
          <cell r="AL523" t="e">
            <v>#NAME?</v>
          </cell>
          <cell r="AM523" t="e">
            <v>#NAME?</v>
          </cell>
          <cell r="AN523" t="e">
            <v>#NAME?</v>
          </cell>
          <cell r="AO523" t="e">
            <v>#NAME?</v>
          </cell>
          <cell r="AP523" t="e">
            <v>#NAME?</v>
          </cell>
          <cell r="AQ523">
            <v>0</v>
          </cell>
          <cell r="AR523">
            <v>0</v>
          </cell>
          <cell r="AS523">
            <v>0</v>
          </cell>
          <cell r="AT523">
            <v>0</v>
          </cell>
        </row>
        <row r="524">
          <cell r="A524" t="str">
            <v>132KV DC Dumraon-Buxar TL Line</v>
          </cell>
          <cell r="B524">
            <v>19</v>
          </cell>
          <cell r="C524" t="str">
            <v>11/3</v>
          </cell>
          <cell r="D524" t="str">
            <v>DP+3</v>
          </cell>
          <cell r="E524" t="str">
            <v>WET</v>
          </cell>
          <cell r="F524" t="str">
            <v>Rajesh Electric Works</v>
          </cell>
          <cell r="G524">
            <v>43431</v>
          </cell>
          <cell r="H524">
            <v>43459</v>
          </cell>
          <cell r="I524" t="str">
            <v>yes</v>
          </cell>
          <cell r="J524" t="str">
            <v>YES</v>
          </cell>
          <cell r="K524" t="str">
            <v>YES</v>
          </cell>
          <cell r="L524">
            <v>3</v>
          </cell>
          <cell r="M524">
            <v>18</v>
          </cell>
          <cell r="N524">
            <v>0</v>
          </cell>
          <cell r="O524">
            <v>0</v>
          </cell>
          <cell r="P524">
            <v>0</v>
          </cell>
          <cell r="Q524">
            <v>0</v>
          </cell>
          <cell r="R524" t="e">
            <v>#NAME?</v>
          </cell>
          <cell r="S524" t="e">
            <v>#NAME?</v>
          </cell>
          <cell r="T524">
            <v>0</v>
          </cell>
          <cell r="U524">
            <v>0</v>
          </cell>
          <cell r="V524" t="e">
            <v>#NAME?</v>
          </cell>
          <cell r="W524" t="e">
            <v>#NAME?</v>
          </cell>
          <cell r="X524" t="e">
            <v>#NAME?</v>
          </cell>
          <cell r="Y524" t="e">
            <v>#NAME?</v>
          </cell>
          <cell r="Z524" t="e">
            <v>#NAME?</v>
          </cell>
          <cell r="AA524" t="e">
            <v>#NAME?</v>
          </cell>
          <cell r="AB524" t="e">
            <v>#NAME?</v>
          </cell>
          <cell r="AC524" t="e">
            <v>#NAME?</v>
          </cell>
          <cell r="AD524" t="e">
            <v>#NAME?</v>
          </cell>
          <cell r="AE524" t="e">
            <v>#NAME?</v>
          </cell>
          <cell r="AF524">
            <v>122.56</v>
          </cell>
          <cell r="AG524">
            <v>17.68</v>
          </cell>
          <cell r="AH524">
            <v>6.51</v>
          </cell>
          <cell r="AI524">
            <v>146.75</v>
          </cell>
          <cell r="AJ524" t="e">
            <v>#NAME?</v>
          </cell>
          <cell r="AK524" t="e">
            <v>#NAME?</v>
          </cell>
          <cell r="AL524" t="e">
            <v>#NAME?</v>
          </cell>
          <cell r="AM524" t="e">
            <v>#NAME?</v>
          </cell>
          <cell r="AN524" t="e">
            <v>#NAME?</v>
          </cell>
          <cell r="AO524" t="e">
            <v>#NAME?</v>
          </cell>
          <cell r="AP524" t="e">
            <v>#NAME?</v>
          </cell>
          <cell r="AQ524">
            <v>0</v>
          </cell>
          <cell r="AR524">
            <v>0</v>
          </cell>
          <cell r="AS524">
            <v>0</v>
          </cell>
          <cell r="AT524">
            <v>0</v>
          </cell>
        </row>
        <row r="525">
          <cell r="A525" t="str">
            <v>132KV DC Dumraon-Dumraon TL Line</v>
          </cell>
          <cell r="B525">
            <v>0</v>
          </cell>
          <cell r="C525" t="str">
            <v>25/0</v>
          </cell>
          <cell r="D525" t="str">
            <v>DD+18</v>
          </cell>
          <cell r="E525">
            <v>0</v>
          </cell>
          <cell r="F525">
            <v>0</v>
          </cell>
          <cell r="G525">
            <v>0</v>
          </cell>
          <cell r="H525">
            <v>28</v>
          </cell>
          <cell r="I525">
            <v>0</v>
          </cell>
          <cell r="J525">
            <v>0</v>
          </cell>
          <cell r="K525">
            <v>0</v>
          </cell>
          <cell r="L525">
            <v>0</v>
          </cell>
          <cell r="M525">
            <v>0</v>
          </cell>
          <cell r="N525">
            <v>0</v>
          </cell>
          <cell r="O525">
            <v>0</v>
          </cell>
          <cell r="P525">
            <v>0</v>
          </cell>
          <cell r="Q525">
            <v>0</v>
          </cell>
          <cell r="R525" t="e">
            <v>#NAME?</v>
          </cell>
          <cell r="S525" t="e">
            <v>#NAME?</v>
          </cell>
          <cell r="T525">
            <v>0</v>
          </cell>
          <cell r="U525">
            <v>0</v>
          </cell>
          <cell r="V525" t="e">
            <v>#NAME?</v>
          </cell>
          <cell r="W525" t="e">
            <v>#NAME?</v>
          </cell>
          <cell r="X525" t="e">
            <v>#NAME?</v>
          </cell>
          <cell r="Y525" t="e">
            <v>#NAME?</v>
          </cell>
          <cell r="Z525" t="e">
            <v>#NAME?</v>
          </cell>
          <cell r="AA525" t="e">
            <v>#NAME?</v>
          </cell>
          <cell r="AB525" t="e">
            <v>#NAME?</v>
          </cell>
          <cell r="AC525" t="e">
            <v>#NAME?</v>
          </cell>
          <cell r="AD525" t="e">
            <v>#NAME?</v>
          </cell>
          <cell r="AE525" t="e">
            <v>#NAME?</v>
          </cell>
          <cell r="AF525">
            <v>0</v>
          </cell>
          <cell r="AG525">
            <v>0</v>
          </cell>
          <cell r="AH525">
            <v>0</v>
          </cell>
          <cell r="AI525">
            <v>0</v>
          </cell>
          <cell r="AJ525" t="e">
            <v>#NAME?</v>
          </cell>
          <cell r="AK525" t="e">
            <v>#NAME?</v>
          </cell>
          <cell r="AL525" t="e">
            <v>#NAME?</v>
          </cell>
          <cell r="AM525" t="e">
            <v>#NAME?</v>
          </cell>
          <cell r="AN525" t="e">
            <v>#NAME?</v>
          </cell>
          <cell r="AO525" t="e">
            <v>#NAME?</v>
          </cell>
          <cell r="AP525" t="e">
            <v>#NAME?</v>
          </cell>
          <cell r="AQ525">
            <v>0</v>
          </cell>
          <cell r="AR525">
            <v>0</v>
          </cell>
          <cell r="AS525">
            <v>0</v>
          </cell>
          <cell r="AT525">
            <v>0</v>
          </cell>
        </row>
        <row r="526">
          <cell r="A526" t="str">
            <v>132KV DC Naubatpur-Masaurhi TL Line</v>
          </cell>
          <cell r="B526">
            <v>6</v>
          </cell>
          <cell r="C526" t="str">
            <v>8/6</v>
          </cell>
          <cell r="D526" t="str">
            <v>DA+3</v>
          </cell>
          <cell r="E526" t="str">
            <v>WET</v>
          </cell>
          <cell r="F526" t="str">
            <v>Lalan Mehta</v>
          </cell>
          <cell r="G526">
            <v>43428</v>
          </cell>
          <cell r="H526">
            <v>43456</v>
          </cell>
          <cell r="I526">
            <v>43517</v>
          </cell>
          <cell r="J526" t="str">
            <v>YES</v>
          </cell>
          <cell r="K526" t="str">
            <v>YES</v>
          </cell>
          <cell r="L526">
            <v>4</v>
          </cell>
          <cell r="M526">
            <v>6</v>
          </cell>
          <cell r="N526">
            <v>0</v>
          </cell>
          <cell r="O526">
            <v>0</v>
          </cell>
          <cell r="P526">
            <v>0</v>
          </cell>
          <cell r="Q526">
            <v>0</v>
          </cell>
          <cell r="R526" t="e">
            <v>#NAME?</v>
          </cell>
          <cell r="S526" t="e">
            <v>#NAME?</v>
          </cell>
          <cell r="T526">
            <v>0</v>
          </cell>
          <cell r="U526">
            <v>0</v>
          </cell>
          <cell r="V526" t="e">
            <v>#NAME?</v>
          </cell>
          <cell r="W526" t="e">
            <v>#NAME?</v>
          </cell>
          <cell r="X526" t="e">
            <v>#NAME?</v>
          </cell>
          <cell r="Y526" t="e">
            <v>#NAME?</v>
          </cell>
          <cell r="Z526" t="e">
            <v>#NAME?</v>
          </cell>
          <cell r="AA526" t="e">
            <v>#NAME?</v>
          </cell>
          <cell r="AB526" t="e">
            <v>#NAME?</v>
          </cell>
          <cell r="AC526" t="e">
            <v>#NAME?</v>
          </cell>
          <cell r="AD526" t="e">
            <v>#NAME?</v>
          </cell>
          <cell r="AE526" t="e">
            <v>#NAME?</v>
          </cell>
          <cell r="AF526">
            <v>171.56</v>
          </cell>
          <cell r="AG526">
            <v>36.64</v>
          </cell>
          <cell r="AH526">
            <v>7.56</v>
          </cell>
          <cell r="AI526">
            <v>215.76</v>
          </cell>
          <cell r="AJ526" t="e">
            <v>#NAME?</v>
          </cell>
          <cell r="AK526" t="e">
            <v>#NAME?</v>
          </cell>
          <cell r="AL526" t="e">
            <v>#NAME?</v>
          </cell>
          <cell r="AM526" t="e">
            <v>#NAME?</v>
          </cell>
          <cell r="AN526" t="e">
            <v>#NAME?</v>
          </cell>
          <cell r="AO526" t="e">
            <v>#NAME?</v>
          </cell>
          <cell r="AP526" t="e">
            <v>#NAME?</v>
          </cell>
          <cell r="AQ526">
            <v>0</v>
          </cell>
          <cell r="AR526">
            <v>0</v>
          </cell>
          <cell r="AS526">
            <v>0</v>
          </cell>
          <cell r="AT526">
            <v>0</v>
          </cell>
        </row>
        <row r="527">
          <cell r="A527" t="str">
            <v>132KV DC Gaya-Jehanabad TL Line</v>
          </cell>
          <cell r="B527">
            <v>20</v>
          </cell>
          <cell r="C527" t="str">
            <v>4/1</v>
          </cell>
          <cell r="D527" t="str">
            <v>DA+0</v>
          </cell>
          <cell r="E527" t="str">
            <v>WET</v>
          </cell>
          <cell r="F527" t="str">
            <v>Deepak Kumar</v>
          </cell>
          <cell r="G527">
            <v>43428</v>
          </cell>
          <cell r="H527">
            <v>43456</v>
          </cell>
          <cell r="I527" t="str">
            <v>YES</v>
          </cell>
          <cell r="J527" t="str">
            <v>YES</v>
          </cell>
          <cell r="K527" t="str">
            <v>YES</v>
          </cell>
          <cell r="L527">
            <v>2</v>
          </cell>
          <cell r="M527">
            <v>20</v>
          </cell>
          <cell r="N527">
            <v>0</v>
          </cell>
          <cell r="O527">
            <v>0</v>
          </cell>
          <cell r="P527">
            <v>0</v>
          </cell>
          <cell r="Q527">
            <v>0</v>
          </cell>
          <cell r="R527" t="e">
            <v>#NAME?</v>
          </cell>
          <cell r="S527" t="e">
            <v>#NAME?</v>
          </cell>
          <cell r="T527">
            <v>0</v>
          </cell>
          <cell r="U527">
            <v>0</v>
          </cell>
          <cell r="V527" t="e">
            <v>#NAME?</v>
          </cell>
          <cell r="W527" t="e">
            <v>#NAME?</v>
          </cell>
          <cell r="X527" t="e">
            <v>#NAME?</v>
          </cell>
          <cell r="Y527" t="e">
            <v>#NAME?</v>
          </cell>
          <cell r="Z527" t="e">
            <v>#NAME?</v>
          </cell>
          <cell r="AA527" t="e">
            <v>#NAME?</v>
          </cell>
          <cell r="AB527" t="e">
            <v>#NAME?</v>
          </cell>
          <cell r="AC527" t="e">
            <v>#NAME?</v>
          </cell>
          <cell r="AD527" t="e">
            <v>#NAME?</v>
          </cell>
          <cell r="AE527" t="e">
            <v>#NAME?</v>
          </cell>
          <cell r="AF527">
            <v>171.56</v>
          </cell>
          <cell r="AG527">
            <v>36.64</v>
          </cell>
          <cell r="AH527">
            <v>7.56</v>
          </cell>
          <cell r="AI527">
            <v>215.76</v>
          </cell>
          <cell r="AJ527" t="e">
            <v>#NAME?</v>
          </cell>
          <cell r="AK527" t="e">
            <v>#NAME?</v>
          </cell>
          <cell r="AL527" t="e">
            <v>#NAME?</v>
          </cell>
          <cell r="AM527" t="e">
            <v>#NAME?</v>
          </cell>
          <cell r="AN527" t="e">
            <v>#NAME?</v>
          </cell>
          <cell r="AO527" t="e">
            <v>#NAME?</v>
          </cell>
          <cell r="AP527" t="e">
            <v>#NAME?</v>
          </cell>
          <cell r="AQ527">
            <v>0</v>
          </cell>
          <cell r="AR527">
            <v>0</v>
          </cell>
          <cell r="AS527">
            <v>0</v>
          </cell>
          <cell r="AT527">
            <v>0</v>
          </cell>
        </row>
        <row r="528">
          <cell r="A528" t="str">
            <v>132KV DC Gaya-Jehanabad TL Line</v>
          </cell>
          <cell r="B528">
            <v>19</v>
          </cell>
          <cell r="C528" t="str">
            <v>14/2</v>
          </cell>
          <cell r="D528" t="str">
            <v>DA+0</v>
          </cell>
          <cell r="E528" t="str">
            <v>WET</v>
          </cell>
          <cell r="F528" t="str">
            <v>Rajiv Kumar</v>
          </cell>
          <cell r="G528">
            <v>43427</v>
          </cell>
          <cell r="H528">
            <v>43455</v>
          </cell>
          <cell r="I528" t="str">
            <v>21/02</v>
          </cell>
          <cell r="J528" t="str">
            <v>YES</v>
          </cell>
          <cell r="K528" t="str">
            <v>YES</v>
          </cell>
          <cell r="L528">
            <v>2</v>
          </cell>
          <cell r="M528">
            <v>19</v>
          </cell>
          <cell r="N528">
            <v>0</v>
          </cell>
          <cell r="O528">
            <v>0</v>
          </cell>
          <cell r="P528">
            <v>0</v>
          </cell>
          <cell r="Q528">
            <v>0</v>
          </cell>
          <cell r="R528" t="e">
            <v>#NAME?</v>
          </cell>
          <cell r="S528" t="e">
            <v>#NAME?</v>
          </cell>
          <cell r="T528">
            <v>0</v>
          </cell>
          <cell r="U528">
            <v>0</v>
          </cell>
          <cell r="V528" t="e">
            <v>#NAME?</v>
          </cell>
          <cell r="W528" t="e">
            <v>#NAME?</v>
          </cell>
          <cell r="X528" t="e">
            <v>#NAME?</v>
          </cell>
          <cell r="Y528" t="e">
            <v>#NAME?</v>
          </cell>
          <cell r="Z528" t="e">
            <v>#NAME?</v>
          </cell>
          <cell r="AA528" t="e">
            <v>#NAME?</v>
          </cell>
          <cell r="AB528" t="e">
            <v>#NAME?</v>
          </cell>
          <cell r="AC528" t="e">
            <v>#NAME?</v>
          </cell>
          <cell r="AD528" t="e">
            <v>#NAME?</v>
          </cell>
          <cell r="AE528" t="e">
            <v>#NAME?</v>
          </cell>
          <cell r="AF528">
            <v>171.56</v>
          </cell>
          <cell r="AG528">
            <v>36.64</v>
          </cell>
          <cell r="AH528">
            <v>7.56</v>
          </cell>
          <cell r="AI528">
            <v>215.76</v>
          </cell>
          <cell r="AJ528" t="e">
            <v>#NAME?</v>
          </cell>
          <cell r="AK528" t="e">
            <v>#NAME?</v>
          </cell>
          <cell r="AL528" t="e">
            <v>#NAME?</v>
          </cell>
          <cell r="AM528" t="e">
            <v>#NAME?</v>
          </cell>
          <cell r="AN528" t="e">
            <v>#NAME?</v>
          </cell>
          <cell r="AO528" t="e">
            <v>#NAME?</v>
          </cell>
          <cell r="AP528" t="e">
            <v>#NAME?</v>
          </cell>
          <cell r="AQ528">
            <v>0</v>
          </cell>
          <cell r="AR528">
            <v>0</v>
          </cell>
          <cell r="AS528">
            <v>0</v>
          </cell>
          <cell r="AT528">
            <v>0</v>
          </cell>
        </row>
        <row r="529">
          <cell r="A529" t="str">
            <v>132KV DC Naubatpur-Masaurhi TL Line</v>
          </cell>
          <cell r="B529">
            <v>5</v>
          </cell>
          <cell r="C529" t="str">
            <v>8/3</v>
          </cell>
          <cell r="D529" t="str">
            <v>DA+0</v>
          </cell>
          <cell r="E529" t="str">
            <v>WET</v>
          </cell>
          <cell r="F529" t="str">
            <v>Lalan Mehta</v>
          </cell>
          <cell r="G529">
            <v>43426</v>
          </cell>
          <cell r="H529">
            <v>43454</v>
          </cell>
          <cell r="I529">
            <v>43517</v>
          </cell>
          <cell r="J529" t="str">
            <v>YES</v>
          </cell>
          <cell r="K529" t="str">
            <v>YES</v>
          </cell>
          <cell r="L529">
            <v>5</v>
          </cell>
          <cell r="M529">
            <v>20</v>
          </cell>
          <cell r="N529">
            <v>0</v>
          </cell>
          <cell r="O529">
            <v>0</v>
          </cell>
          <cell r="P529">
            <v>0</v>
          </cell>
          <cell r="Q529">
            <v>0</v>
          </cell>
          <cell r="R529" t="e">
            <v>#NAME?</v>
          </cell>
          <cell r="S529" t="e">
            <v>#NAME?</v>
          </cell>
          <cell r="T529">
            <v>0</v>
          </cell>
          <cell r="U529">
            <v>0</v>
          </cell>
          <cell r="V529" t="e">
            <v>#NAME?</v>
          </cell>
          <cell r="W529" t="e">
            <v>#NAME?</v>
          </cell>
          <cell r="X529" t="e">
            <v>#NAME?</v>
          </cell>
          <cell r="Y529" t="e">
            <v>#NAME?</v>
          </cell>
          <cell r="Z529" t="e">
            <v>#NAME?</v>
          </cell>
          <cell r="AA529" t="e">
            <v>#NAME?</v>
          </cell>
          <cell r="AB529" t="e">
            <v>#NAME?</v>
          </cell>
          <cell r="AC529" t="e">
            <v>#NAME?</v>
          </cell>
          <cell r="AD529" t="e">
            <v>#NAME?</v>
          </cell>
          <cell r="AE529" t="e">
            <v>#NAME?</v>
          </cell>
          <cell r="AF529">
            <v>171.56</v>
          </cell>
          <cell r="AG529">
            <v>36.64</v>
          </cell>
          <cell r="AH529">
            <v>7.56</v>
          </cell>
          <cell r="AI529">
            <v>215.76</v>
          </cell>
          <cell r="AJ529" t="e">
            <v>#NAME?</v>
          </cell>
          <cell r="AK529" t="e">
            <v>#NAME?</v>
          </cell>
          <cell r="AL529" t="e">
            <v>#NAME?</v>
          </cell>
          <cell r="AM529" t="e">
            <v>#NAME?</v>
          </cell>
          <cell r="AN529" t="e">
            <v>#NAME?</v>
          </cell>
          <cell r="AO529" t="e">
            <v>#NAME?</v>
          </cell>
          <cell r="AP529" t="e">
            <v>#NAME?</v>
          </cell>
          <cell r="AQ529">
            <v>0</v>
          </cell>
          <cell r="AR529">
            <v>0</v>
          </cell>
          <cell r="AS529">
            <v>0</v>
          </cell>
          <cell r="AT529">
            <v>0</v>
          </cell>
        </row>
        <row r="530">
          <cell r="A530" t="str">
            <v>132KV DC Dumraon-Buxar TL Line</v>
          </cell>
          <cell r="B530">
            <v>18</v>
          </cell>
          <cell r="C530" t="str">
            <v>11/16</v>
          </cell>
          <cell r="D530" t="str">
            <v>DP+0</v>
          </cell>
          <cell r="E530" t="str">
            <v>WET</v>
          </cell>
          <cell r="F530" t="str">
            <v>Meera Engineering</v>
          </cell>
          <cell r="G530">
            <v>43429</v>
          </cell>
          <cell r="H530">
            <v>43457</v>
          </cell>
          <cell r="I530" t="str">
            <v>yes</v>
          </cell>
          <cell r="J530" t="str">
            <v>YES</v>
          </cell>
          <cell r="K530" t="str">
            <v>YES</v>
          </cell>
          <cell r="L530">
            <v>5</v>
          </cell>
          <cell r="M530">
            <v>17</v>
          </cell>
          <cell r="N530">
            <v>0</v>
          </cell>
          <cell r="O530">
            <v>0</v>
          </cell>
          <cell r="P530">
            <v>0</v>
          </cell>
          <cell r="Q530">
            <v>0</v>
          </cell>
          <cell r="R530" t="e">
            <v>#NAME?</v>
          </cell>
          <cell r="S530" t="e">
            <v>#NAME?</v>
          </cell>
          <cell r="T530">
            <v>0</v>
          </cell>
          <cell r="U530">
            <v>0</v>
          </cell>
          <cell r="V530" t="e">
            <v>#NAME?</v>
          </cell>
          <cell r="W530" t="e">
            <v>#NAME?</v>
          </cell>
          <cell r="X530" t="e">
            <v>#NAME?</v>
          </cell>
          <cell r="Y530" t="e">
            <v>#NAME?</v>
          </cell>
          <cell r="Z530" t="e">
            <v>#NAME?</v>
          </cell>
          <cell r="AA530" t="e">
            <v>#NAME?</v>
          </cell>
          <cell r="AB530" t="e">
            <v>#NAME?</v>
          </cell>
          <cell r="AC530" t="e">
            <v>#NAME?</v>
          </cell>
          <cell r="AD530" t="e">
            <v>#NAME?</v>
          </cell>
          <cell r="AE530" t="e">
            <v>#NAME?</v>
          </cell>
          <cell r="AF530">
            <v>122.56</v>
          </cell>
          <cell r="AG530">
            <v>17.68</v>
          </cell>
          <cell r="AH530">
            <v>6.51</v>
          </cell>
          <cell r="AI530">
            <v>146.75</v>
          </cell>
          <cell r="AJ530" t="e">
            <v>#NAME?</v>
          </cell>
          <cell r="AK530" t="e">
            <v>#NAME?</v>
          </cell>
          <cell r="AL530" t="e">
            <v>#NAME?</v>
          </cell>
          <cell r="AM530" t="e">
            <v>#NAME?</v>
          </cell>
          <cell r="AN530" t="e">
            <v>#NAME?</v>
          </cell>
          <cell r="AO530" t="e">
            <v>#NAME?</v>
          </cell>
          <cell r="AP530" t="e">
            <v>#NAME?</v>
          </cell>
          <cell r="AQ530">
            <v>0</v>
          </cell>
          <cell r="AR530">
            <v>0</v>
          </cell>
          <cell r="AS530">
            <v>0</v>
          </cell>
          <cell r="AT530">
            <v>0</v>
          </cell>
        </row>
        <row r="531">
          <cell r="A531" t="str">
            <v>132KV DC Dumraon-Buxar TL Line</v>
          </cell>
          <cell r="B531">
            <v>17</v>
          </cell>
          <cell r="C531" t="str">
            <v>11/14</v>
          </cell>
          <cell r="D531" t="str">
            <v>DP+3</v>
          </cell>
          <cell r="E531" t="str">
            <v>WET</v>
          </cell>
          <cell r="F531" t="str">
            <v>Meera Engineering</v>
          </cell>
          <cell r="G531">
            <v>43426</v>
          </cell>
          <cell r="H531">
            <v>43454</v>
          </cell>
          <cell r="I531" t="str">
            <v>yes</v>
          </cell>
          <cell r="J531" t="str">
            <v>YES</v>
          </cell>
          <cell r="K531" t="str">
            <v>YES</v>
          </cell>
          <cell r="L531">
            <v>3</v>
          </cell>
          <cell r="M531">
            <v>16</v>
          </cell>
          <cell r="N531">
            <v>0</v>
          </cell>
          <cell r="O531">
            <v>0</v>
          </cell>
          <cell r="P531">
            <v>0</v>
          </cell>
          <cell r="Q531">
            <v>0</v>
          </cell>
          <cell r="R531" t="e">
            <v>#NAME?</v>
          </cell>
          <cell r="S531" t="e">
            <v>#NAME?</v>
          </cell>
          <cell r="T531">
            <v>0</v>
          </cell>
          <cell r="U531">
            <v>0</v>
          </cell>
          <cell r="V531" t="e">
            <v>#NAME?</v>
          </cell>
          <cell r="W531" t="e">
            <v>#NAME?</v>
          </cell>
          <cell r="X531" t="e">
            <v>#NAME?</v>
          </cell>
          <cell r="Y531" t="e">
            <v>#NAME?</v>
          </cell>
          <cell r="Z531" t="e">
            <v>#NAME?</v>
          </cell>
          <cell r="AA531" t="e">
            <v>#NAME?</v>
          </cell>
          <cell r="AB531" t="e">
            <v>#NAME?</v>
          </cell>
          <cell r="AC531" t="e">
            <v>#NAME?</v>
          </cell>
          <cell r="AD531" t="e">
            <v>#NAME?</v>
          </cell>
          <cell r="AE531" t="e">
            <v>#NAME?</v>
          </cell>
          <cell r="AF531">
            <v>122.56</v>
          </cell>
          <cell r="AG531">
            <v>17.68</v>
          </cell>
          <cell r="AH531">
            <v>6.51</v>
          </cell>
          <cell r="AI531">
            <v>146.75</v>
          </cell>
          <cell r="AJ531" t="e">
            <v>#NAME?</v>
          </cell>
          <cell r="AK531" t="e">
            <v>#NAME?</v>
          </cell>
          <cell r="AL531" t="e">
            <v>#NAME?</v>
          </cell>
          <cell r="AM531" t="e">
            <v>#NAME?</v>
          </cell>
          <cell r="AN531" t="e">
            <v>#NAME?</v>
          </cell>
          <cell r="AO531" t="e">
            <v>#NAME?</v>
          </cell>
          <cell r="AP531" t="e">
            <v>#NAME?</v>
          </cell>
          <cell r="AQ531">
            <v>0</v>
          </cell>
          <cell r="AR531">
            <v>0</v>
          </cell>
          <cell r="AS531">
            <v>0</v>
          </cell>
          <cell r="AT531">
            <v>0</v>
          </cell>
        </row>
        <row r="532">
          <cell r="A532" t="str">
            <v>132KV DC Dumraon-Dumraon TL Line</v>
          </cell>
          <cell r="B532">
            <v>0</v>
          </cell>
          <cell r="C532" t="str">
            <v>26/0</v>
          </cell>
          <cell r="D532" t="str">
            <v>DD+18</v>
          </cell>
          <cell r="E532">
            <v>0</v>
          </cell>
          <cell r="F532">
            <v>0</v>
          </cell>
          <cell r="G532">
            <v>0</v>
          </cell>
          <cell r="H532">
            <v>28</v>
          </cell>
          <cell r="I532">
            <v>0</v>
          </cell>
          <cell r="J532">
            <v>0</v>
          </cell>
          <cell r="K532">
            <v>0</v>
          </cell>
          <cell r="L532">
            <v>0</v>
          </cell>
          <cell r="M532">
            <v>0</v>
          </cell>
          <cell r="N532">
            <v>0</v>
          </cell>
          <cell r="O532">
            <v>0</v>
          </cell>
          <cell r="P532">
            <v>0</v>
          </cell>
          <cell r="Q532">
            <v>0</v>
          </cell>
          <cell r="R532" t="e">
            <v>#NAME?</v>
          </cell>
          <cell r="S532" t="e">
            <v>#NAME?</v>
          </cell>
          <cell r="T532">
            <v>0</v>
          </cell>
          <cell r="U532">
            <v>0</v>
          </cell>
          <cell r="V532" t="e">
            <v>#NAME?</v>
          </cell>
          <cell r="W532" t="e">
            <v>#NAME?</v>
          </cell>
          <cell r="X532" t="e">
            <v>#NAME?</v>
          </cell>
          <cell r="Y532" t="e">
            <v>#NAME?</v>
          </cell>
          <cell r="Z532" t="e">
            <v>#NAME?</v>
          </cell>
          <cell r="AA532" t="e">
            <v>#NAME?</v>
          </cell>
          <cell r="AB532" t="e">
            <v>#NAME?</v>
          </cell>
          <cell r="AC532" t="e">
            <v>#NAME?</v>
          </cell>
          <cell r="AD532" t="e">
            <v>#NAME?</v>
          </cell>
          <cell r="AE532" t="e">
            <v>#NAME?</v>
          </cell>
          <cell r="AF532">
            <v>0</v>
          </cell>
          <cell r="AG532">
            <v>0</v>
          </cell>
          <cell r="AH532">
            <v>0</v>
          </cell>
          <cell r="AI532">
            <v>0</v>
          </cell>
          <cell r="AJ532" t="e">
            <v>#NAME?</v>
          </cell>
          <cell r="AK532" t="e">
            <v>#NAME?</v>
          </cell>
          <cell r="AL532" t="e">
            <v>#NAME?</v>
          </cell>
          <cell r="AM532" t="e">
            <v>#NAME?</v>
          </cell>
          <cell r="AN532" t="e">
            <v>#NAME?</v>
          </cell>
          <cell r="AO532" t="e">
            <v>#NAME?</v>
          </cell>
          <cell r="AP532" t="e">
            <v>#NAME?</v>
          </cell>
          <cell r="AQ532">
            <v>0</v>
          </cell>
          <cell r="AR532">
            <v>0</v>
          </cell>
          <cell r="AS532">
            <v>0</v>
          </cell>
          <cell r="AT532">
            <v>0</v>
          </cell>
        </row>
        <row r="533">
          <cell r="A533" t="str">
            <v>132KV DC Naubatpur-Masaurhi TL Line</v>
          </cell>
          <cell r="B533">
            <v>4</v>
          </cell>
          <cell r="C533" t="str">
            <v>8/5</v>
          </cell>
          <cell r="D533" t="str">
            <v>DA+0</v>
          </cell>
          <cell r="E533" t="str">
            <v>WET</v>
          </cell>
          <cell r="F533" t="str">
            <v>Lalan Mehta</v>
          </cell>
          <cell r="G533">
            <v>43424</v>
          </cell>
          <cell r="H533">
            <v>43452</v>
          </cell>
          <cell r="I533">
            <v>43517</v>
          </cell>
          <cell r="J533" t="str">
            <v>YES</v>
          </cell>
          <cell r="K533" t="str">
            <v>YES</v>
          </cell>
          <cell r="L533">
            <v>4</v>
          </cell>
          <cell r="M533">
            <v>1</v>
          </cell>
          <cell r="N533">
            <v>0</v>
          </cell>
          <cell r="O533">
            <v>0</v>
          </cell>
          <cell r="P533">
            <v>0</v>
          </cell>
          <cell r="Q533">
            <v>0</v>
          </cell>
          <cell r="R533" t="e">
            <v>#NAME?</v>
          </cell>
          <cell r="S533" t="e">
            <v>#NAME?</v>
          </cell>
          <cell r="T533">
            <v>0</v>
          </cell>
          <cell r="U533">
            <v>0</v>
          </cell>
          <cell r="V533" t="e">
            <v>#NAME?</v>
          </cell>
          <cell r="W533" t="e">
            <v>#NAME?</v>
          </cell>
          <cell r="X533" t="e">
            <v>#NAME?</v>
          </cell>
          <cell r="Y533" t="e">
            <v>#NAME?</v>
          </cell>
          <cell r="Z533" t="e">
            <v>#NAME?</v>
          </cell>
          <cell r="AA533" t="e">
            <v>#NAME?</v>
          </cell>
          <cell r="AB533" t="e">
            <v>#NAME?</v>
          </cell>
          <cell r="AC533" t="e">
            <v>#NAME?</v>
          </cell>
          <cell r="AD533" t="e">
            <v>#NAME?</v>
          </cell>
          <cell r="AE533" t="e">
            <v>#NAME?</v>
          </cell>
          <cell r="AF533">
            <v>171.56</v>
          </cell>
          <cell r="AG533">
            <v>36.64</v>
          </cell>
          <cell r="AH533">
            <v>7.56</v>
          </cell>
          <cell r="AI533">
            <v>215.76</v>
          </cell>
          <cell r="AJ533" t="e">
            <v>#NAME?</v>
          </cell>
          <cell r="AK533" t="e">
            <v>#NAME?</v>
          </cell>
          <cell r="AL533" t="e">
            <v>#NAME?</v>
          </cell>
          <cell r="AM533" t="e">
            <v>#NAME?</v>
          </cell>
          <cell r="AN533" t="e">
            <v>#NAME?</v>
          </cell>
          <cell r="AO533" t="e">
            <v>#NAME?</v>
          </cell>
          <cell r="AP533" t="e">
            <v>#NAME?</v>
          </cell>
          <cell r="AQ533">
            <v>0</v>
          </cell>
          <cell r="AR533">
            <v>0</v>
          </cell>
          <cell r="AS533">
            <v>0</v>
          </cell>
          <cell r="AT533">
            <v>0</v>
          </cell>
        </row>
        <row r="534">
          <cell r="A534" t="str">
            <v>132KV DC Naubatpur-Masaurhi TL Line</v>
          </cell>
          <cell r="B534">
            <v>3</v>
          </cell>
          <cell r="C534" t="str">
            <v>8/4</v>
          </cell>
          <cell r="D534" t="str">
            <v>DA+6</v>
          </cell>
          <cell r="E534" t="str">
            <v>WET</v>
          </cell>
          <cell r="F534" t="str">
            <v>Lalan Mehta</v>
          </cell>
          <cell r="G534">
            <v>43423</v>
          </cell>
          <cell r="H534">
            <v>43451</v>
          </cell>
          <cell r="I534">
            <v>43517</v>
          </cell>
          <cell r="J534" t="str">
            <v>YES</v>
          </cell>
          <cell r="K534" t="str">
            <v>YES</v>
          </cell>
          <cell r="L534">
            <v>5</v>
          </cell>
          <cell r="M534">
            <v>2</v>
          </cell>
          <cell r="N534">
            <v>0</v>
          </cell>
          <cell r="O534">
            <v>0</v>
          </cell>
          <cell r="P534">
            <v>0</v>
          </cell>
          <cell r="Q534">
            <v>0</v>
          </cell>
          <cell r="R534" t="e">
            <v>#NAME?</v>
          </cell>
          <cell r="S534" t="e">
            <v>#NAME?</v>
          </cell>
          <cell r="T534">
            <v>0</v>
          </cell>
          <cell r="U534">
            <v>0</v>
          </cell>
          <cell r="V534" t="e">
            <v>#NAME?</v>
          </cell>
          <cell r="W534" t="e">
            <v>#NAME?</v>
          </cell>
          <cell r="X534" t="e">
            <v>#NAME?</v>
          </cell>
          <cell r="Y534" t="e">
            <v>#NAME?</v>
          </cell>
          <cell r="Z534" t="e">
            <v>#NAME?</v>
          </cell>
          <cell r="AA534" t="e">
            <v>#NAME?</v>
          </cell>
          <cell r="AB534" t="e">
            <v>#NAME?</v>
          </cell>
          <cell r="AC534" t="e">
            <v>#NAME?</v>
          </cell>
          <cell r="AD534" t="e">
            <v>#NAME?</v>
          </cell>
          <cell r="AE534" t="e">
            <v>#NAME?</v>
          </cell>
          <cell r="AF534">
            <v>171.56</v>
          </cell>
          <cell r="AG534">
            <v>36.64</v>
          </cell>
          <cell r="AH534">
            <v>7.56</v>
          </cell>
          <cell r="AI534">
            <v>215.76</v>
          </cell>
          <cell r="AJ534" t="e">
            <v>#NAME?</v>
          </cell>
          <cell r="AK534" t="e">
            <v>#NAME?</v>
          </cell>
          <cell r="AL534" t="e">
            <v>#NAME?</v>
          </cell>
          <cell r="AM534" t="e">
            <v>#NAME?</v>
          </cell>
          <cell r="AN534" t="e">
            <v>#NAME?</v>
          </cell>
          <cell r="AO534" t="e">
            <v>#NAME?</v>
          </cell>
          <cell r="AP534" t="e">
            <v>#NAME?</v>
          </cell>
          <cell r="AQ534">
            <v>0</v>
          </cell>
          <cell r="AR534">
            <v>0</v>
          </cell>
          <cell r="AS534">
            <v>0</v>
          </cell>
          <cell r="AT534">
            <v>0</v>
          </cell>
        </row>
        <row r="535">
          <cell r="A535" t="str">
            <v>132KV DC Dumraon-Buxar TL Line</v>
          </cell>
          <cell r="B535">
            <v>16</v>
          </cell>
          <cell r="C535" t="str">
            <v>11/7</v>
          </cell>
          <cell r="D535" t="str">
            <v>DP+6</v>
          </cell>
          <cell r="E535" t="str">
            <v>WET</v>
          </cell>
          <cell r="F535" t="str">
            <v>Rajesh Electric Works</v>
          </cell>
          <cell r="G535">
            <v>43425</v>
          </cell>
          <cell r="H535">
            <v>43453</v>
          </cell>
          <cell r="I535" t="str">
            <v>yes</v>
          </cell>
          <cell r="J535" t="str">
            <v>YES</v>
          </cell>
          <cell r="K535" t="str">
            <v>YES</v>
          </cell>
          <cell r="L535">
            <v>1</v>
          </cell>
          <cell r="M535">
            <v>15</v>
          </cell>
          <cell r="N535">
            <v>0</v>
          </cell>
          <cell r="O535">
            <v>0</v>
          </cell>
          <cell r="P535">
            <v>0</v>
          </cell>
          <cell r="Q535">
            <v>0</v>
          </cell>
          <cell r="R535" t="e">
            <v>#NAME?</v>
          </cell>
          <cell r="S535" t="e">
            <v>#NAME?</v>
          </cell>
          <cell r="T535">
            <v>0</v>
          </cell>
          <cell r="U535">
            <v>0</v>
          </cell>
          <cell r="V535" t="e">
            <v>#NAME?</v>
          </cell>
          <cell r="W535" t="e">
            <v>#NAME?</v>
          </cell>
          <cell r="X535" t="e">
            <v>#NAME?</v>
          </cell>
          <cell r="Y535" t="e">
            <v>#NAME?</v>
          </cell>
          <cell r="Z535" t="e">
            <v>#NAME?</v>
          </cell>
          <cell r="AA535" t="e">
            <v>#NAME?</v>
          </cell>
          <cell r="AB535" t="e">
            <v>#NAME?</v>
          </cell>
          <cell r="AC535" t="e">
            <v>#NAME?</v>
          </cell>
          <cell r="AD535" t="e">
            <v>#NAME?</v>
          </cell>
          <cell r="AE535" t="e">
            <v>#NAME?</v>
          </cell>
          <cell r="AF535">
            <v>122.56</v>
          </cell>
          <cell r="AG535">
            <v>17.68</v>
          </cell>
          <cell r="AH535">
            <v>6.51</v>
          </cell>
          <cell r="AI535">
            <v>146.75</v>
          </cell>
          <cell r="AJ535" t="e">
            <v>#NAME?</v>
          </cell>
          <cell r="AK535" t="e">
            <v>#NAME?</v>
          </cell>
          <cell r="AL535" t="e">
            <v>#NAME?</v>
          </cell>
          <cell r="AM535" t="e">
            <v>#NAME?</v>
          </cell>
          <cell r="AN535" t="e">
            <v>#NAME?</v>
          </cell>
          <cell r="AO535" t="e">
            <v>#NAME?</v>
          </cell>
          <cell r="AP535" t="e">
            <v>#NAME?</v>
          </cell>
          <cell r="AQ535">
            <v>0</v>
          </cell>
          <cell r="AR535">
            <v>0</v>
          </cell>
          <cell r="AS535">
            <v>0</v>
          </cell>
          <cell r="AT535">
            <v>0</v>
          </cell>
        </row>
        <row r="536">
          <cell r="A536" t="str">
            <v>132KV DC Dumraon-Dumraon TL Line</v>
          </cell>
          <cell r="B536">
            <v>0</v>
          </cell>
          <cell r="C536" t="str">
            <v>27/0</v>
          </cell>
          <cell r="D536" t="str">
            <v>DC+6</v>
          </cell>
          <cell r="E536">
            <v>0</v>
          </cell>
          <cell r="F536">
            <v>0</v>
          </cell>
          <cell r="G536">
            <v>0</v>
          </cell>
          <cell r="H536">
            <v>28</v>
          </cell>
          <cell r="I536">
            <v>0</v>
          </cell>
          <cell r="J536">
            <v>0</v>
          </cell>
          <cell r="K536">
            <v>0</v>
          </cell>
          <cell r="L536">
            <v>0</v>
          </cell>
          <cell r="M536">
            <v>0</v>
          </cell>
          <cell r="N536">
            <v>0</v>
          </cell>
          <cell r="O536">
            <v>0</v>
          </cell>
          <cell r="P536">
            <v>0</v>
          </cell>
          <cell r="Q536">
            <v>0</v>
          </cell>
          <cell r="R536" t="e">
            <v>#NAME?</v>
          </cell>
          <cell r="S536" t="e">
            <v>#NAME?</v>
          </cell>
          <cell r="T536">
            <v>0</v>
          </cell>
          <cell r="U536">
            <v>0</v>
          </cell>
          <cell r="V536" t="e">
            <v>#NAME?</v>
          </cell>
          <cell r="W536" t="e">
            <v>#NAME?</v>
          </cell>
          <cell r="X536" t="e">
            <v>#NAME?</v>
          </cell>
          <cell r="Y536" t="e">
            <v>#NAME?</v>
          </cell>
          <cell r="Z536" t="e">
            <v>#NAME?</v>
          </cell>
          <cell r="AA536" t="e">
            <v>#NAME?</v>
          </cell>
          <cell r="AB536" t="e">
            <v>#NAME?</v>
          </cell>
          <cell r="AC536" t="e">
            <v>#NAME?</v>
          </cell>
          <cell r="AD536" t="e">
            <v>#NAME?</v>
          </cell>
          <cell r="AE536" t="e">
            <v>#NAME?</v>
          </cell>
          <cell r="AF536">
            <v>0</v>
          </cell>
          <cell r="AG536">
            <v>0</v>
          </cell>
          <cell r="AH536">
            <v>0</v>
          </cell>
          <cell r="AI536">
            <v>0</v>
          </cell>
          <cell r="AJ536" t="e">
            <v>#NAME?</v>
          </cell>
          <cell r="AK536" t="e">
            <v>#NAME?</v>
          </cell>
          <cell r="AL536" t="e">
            <v>#NAME?</v>
          </cell>
          <cell r="AM536" t="e">
            <v>#NAME?</v>
          </cell>
          <cell r="AN536" t="e">
            <v>#NAME?</v>
          </cell>
          <cell r="AO536" t="e">
            <v>#NAME?</v>
          </cell>
          <cell r="AP536" t="e">
            <v>#NAME?</v>
          </cell>
          <cell r="AQ536">
            <v>0</v>
          </cell>
          <cell r="AR536">
            <v>0</v>
          </cell>
          <cell r="AS536">
            <v>0</v>
          </cell>
          <cell r="AT536">
            <v>0</v>
          </cell>
        </row>
        <row r="537">
          <cell r="A537" t="str">
            <v>132KV DC Naubatpur-Masaurhi TL Line</v>
          </cell>
          <cell r="B537">
            <v>2</v>
          </cell>
          <cell r="C537" t="str">
            <v>8/1</v>
          </cell>
          <cell r="D537" t="str">
            <v>DA+0</v>
          </cell>
          <cell r="E537" t="str">
            <v>WET</v>
          </cell>
          <cell r="F537" t="str">
            <v>Lalan Mehta</v>
          </cell>
          <cell r="G537">
            <v>43420</v>
          </cell>
          <cell r="H537">
            <v>43448</v>
          </cell>
          <cell r="I537">
            <v>43517</v>
          </cell>
          <cell r="J537" t="str">
            <v>YES</v>
          </cell>
          <cell r="K537" t="str">
            <v>YES</v>
          </cell>
          <cell r="L537">
            <v>2</v>
          </cell>
          <cell r="M537">
            <v>1</v>
          </cell>
          <cell r="N537">
            <v>0</v>
          </cell>
          <cell r="O537">
            <v>0</v>
          </cell>
          <cell r="P537">
            <v>0</v>
          </cell>
          <cell r="Q537">
            <v>0</v>
          </cell>
          <cell r="R537" t="e">
            <v>#NAME?</v>
          </cell>
          <cell r="S537" t="e">
            <v>#NAME?</v>
          </cell>
          <cell r="T537">
            <v>0</v>
          </cell>
          <cell r="U537">
            <v>0</v>
          </cell>
          <cell r="V537" t="e">
            <v>#NAME?</v>
          </cell>
          <cell r="W537" t="e">
            <v>#NAME?</v>
          </cell>
          <cell r="X537" t="e">
            <v>#NAME?</v>
          </cell>
          <cell r="Y537" t="e">
            <v>#NAME?</v>
          </cell>
          <cell r="Z537" t="e">
            <v>#NAME?</v>
          </cell>
          <cell r="AA537" t="e">
            <v>#NAME?</v>
          </cell>
          <cell r="AB537" t="e">
            <v>#NAME?</v>
          </cell>
          <cell r="AC537" t="e">
            <v>#NAME?</v>
          </cell>
          <cell r="AD537" t="e">
            <v>#NAME?</v>
          </cell>
          <cell r="AE537" t="e">
            <v>#NAME?</v>
          </cell>
          <cell r="AF537">
            <v>171.56</v>
          </cell>
          <cell r="AG537">
            <v>36.64</v>
          </cell>
          <cell r="AH537">
            <v>7.56</v>
          </cell>
          <cell r="AI537">
            <v>215.76</v>
          </cell>
          <cell r="AJ537" t="e">
            <v>#NAME?</v>
          </cell>
          <cell r="AK537" t="e">
            <v>#NAME?</v>
          </cell>
          <cell r="AL537" t="e">
            <v>#NAME?</v>
          </cell>
          <cell r="AM537" t="e">
            <v>#NAME?</v>
          </cell>
          <cell r="AN537" t="e">
            <v>#NAME?</v>
          </cell>
          <cell r="AO537" t="e">
            <v>#NAME?</v>
          </cell>
          <cell r="AP537" t="e">
            <v>#NAME?</v>
          </cell>
          <cell r="AQ537">
            <v>0</v>
          </cell>
          <cell r="AR537">
            <v>0</v>
          </cell>
          <cell r="AS537">
            <v>0</v>
          </cell>
          <cell r="AT537">
            <v>0</v>
          </cell>
        </row>
        <row r="538">
          <cell r="A538" t="str">
            <v>132KV DC Dumraon-Buxar TL Line</v>
          </cell>
          <cell r="B538">
            <v>15</v>
          </cell>
          <cell r="C538" t="str">
            <v>11/13</v>
          </cell>
          <cell r="D538" t="str">
            <v>DP+3</v>
          </cell>
          <cell r="E538" t="str">
            <v>WET</v>
          </cell>
          <cell r="F538" t="str">
            <v>Meera Engineering</v>
          </cell>
          <cell r="G538">
            <v>43423</v>
          </cell>
          <cell r="H538">
            <v>43451</v>
          </cell>
          <cell r="I538" t="str">
            <v>yes</v>
          </cell>
          <cell r="J538" t="str">
            <v>YES</v>
          </cell>
          <cell r="K538" t="str">
            <v>YES</v>
          </cell>
          <cell r="L538">
            <v>3</v>
          </cell>
          <cell r="M538">
            <v>14</v>
          </cell>
          <cell r="N538">
            <v>0</v>
          </cell>
          <cell r="O538">
            <v>0</v>
          </cell>
          <cell r="P538">
            <v>0</v>
          </cell>
          <cell r="Q538">
            <v>0</v>
          </cell>
          <cell r="R538" t="e">
            <v>#NAME?</v>
          </cell>
          <cell r="S538" t="e">
            <v>#NAME?</v>
          </cell>
          <cell r="T538">
            <v>0</v>
          </cell>
          <cell r="U538">
            <v>0</v>
          </cell>
          <cell r="V538" t="e">
            <v>#NAME?</v>
          </cell>
          <cell r="W538" t="e">
            <v>#NAME?</v>
          </cell>
          <cell r="X538" t="e">
            <v>#NAME?</v>
          </cell>
          <cell r="Y538" t="e">
            <v>#NAME?</v>
          </cell>
          <cell r="Z538" t="e">
            <v>#NAME?</v>
          </cell>
          <cell r="AA538" t="e">
            <v>#NAME?</v>
          </cell>
          <cell r="AB538" t="e">
            <v>#NAME?</v>
          </cell>
          <cell r="AC538" t="e">
            <v>#NAME?</v>
          </cell>
          <cell r="AD538" t="e">
            <v>#NAME?</v>
          </cell>
          <cell r="AE538" t="e">
            <v>#NAME?</v>
          </cell>
          <cell r="AF538">
            <v>122.56</v>
          </cell>
          <cell r="AG538">
            <v>17.68</v>
          </cell>
          <cell r="AH538">
            <v>6.51</v>
          </cell>
          <cell r="AI538">
            <v>146.75</v>
          </cell>
          <cell r="AJ538" t="e">
            <v>#NAME?</v>
          </cell>
          <cell r="AK538" t="e">
            <v>#NAME?</v>
          </cell>
          <cell r="AL538" t="e">
            <v>#NAME?</v>
          </cell>
          <cell r="AM538" t="e">
            <v>#NAME?</v>
          </cell>
          <cell r="AN538" t="e">
            <v>#NAME?</v>
          </cell>
          <cell r="AO538" t="e">
            <v>#NAME?</v>
          </cell>
          <cell r="AP538" t="e">
            <v>#NAME?</v>
          </cell>
          <cell r="AQ538">
            <v>0</v>
          </cell>
          <cell r="AR538">
            <v>0</v>
          </cell>
          <cell r="AS538">
            <v>0</v>
          </cell>
          <cell r="AT538">
            <v>0</v>
          </cell>
        </row>
        <row r="539">
          <cell r="A539" t="str">
            <v>132KV DC Naubatpur-Masaurhi TL Line</v>
          </cell>
          <cell r="B539">
            <v>1</v>
          </cell>
          <cell r="C539" t="str">
            <v>8/2</v>
          </cell>
          <cell r="D539" t="str">
            <v>DA+0</v>
          </cell>
          <cell r="E539" t="str">
            <v>WET</v>
          </cell>
          <cell r="F539" t="str">
            <v>Lalan Mehta</v>
          </cell>
          <cell r="G539">
            <v>43419</v>
          </cell>
          <cell r="H539">
            <v>43447</v>
          </cell>
          <cell r="I539">
            <v>43517</v>
          </cell>
          <cell r="J539" t="str">
            <v>YES</v>
          </cell>
          <cell r="K539" t="str">
            <v>YES</v>
          </cell>
          <cell r="L539">
            <v>2</v>
          </cell>
          <cell r="M539">
            <v>1</v>
          </cell>
          <cell r="N539">
            <v>0</v>
          </cell>
          <cell r="O539">
            <v>0</v>
          </cell>
          <cell r="P539">
            <v>0</v>
          </cell>
          <cell r="Q539">
            <v>0</v>
          </cell>
          <cell r="R539" t="e">
            <v>#NAME?</v>
          </cell>
          <cell r="S539" t="e">
            <v>#NAME?</v>
          </cell>
          <cell r="T539">
            <v>0</v>
          </cell>
          <cell r="U539">
            <v>0</v>
          </cell>
          <cell r="V539" t="e">
            <v>#NAME?</v>
          </cell>
          <cell r="W539" t="e">
            <v>#NAME?</v>
          </cell>
          <cell r="X539" t="e">
            <v>#NAME?</v>
          </cell>
          <cell r="Y539" t="e">
            <v>#NAME?</v>
          </cell>
          <cell r="Z539" t="e">
            <v>#NAME?</v>
          </cell>
          <cell r="AA539" t="e">
            <v>#NAME?</v>
          </cell>
          <cell r="AB539" t="e">
            <v>#NAME?</v>
          </cell>
          <cell r="AC539" t="e">
            <v>#NAME?</v>
          </cell>
          <cell r="AD539" t="e">
            <v>#NAME?</v>
          </cell>
          <cell r="AE539" t="e">
            <v>#NAME?</v>
          </cell>
          <cell r="AF539">
            <v>171.56</v>
          </cell>
          <cell r="AG539">
            <v>36.64</v>
          </cell>
          <cell r="AH539">
            <v>7.56</v>
          </cell>
          <cell r="AI539">
            <v>215.76</v>
          </cell>
          <cell r="AJ539" t="e">
            <v>#NAME?</v>
          </cell>
          <cell r="AK539" t="e">
            <v>#NAME?</v>
          </cell>
          <cell r="AL539" t="e">
            <v>#NAME?</v>
          </cell>
          <cell r="AM539" t="e">
            <v>#NAME?</v>
          </cell>
          <cell r="AN539" t="e">
            <v>#NAME?</v>
          </cell>
          <cell r="AO539" t="e">
            <v>#NAME?</v>
          </cell>
          <cell r="AP539" t="e">
            <v>#NAME?</v>
          </cell>
          <cell r="AQ539">
            <v>0</v>
          </cell>
          <cell r="AR539">
            <v>0</v>
          </cell>
          <cell r="AS539">
            <v>0</v>
          </cell>
          <cell r="AT539">
            <v>0</v>
          </cell>
        </row>
        <row r="540">
          <cell r="A540" t="str">
            <v>132KV DC Dumraon-Buxar TL Line</v>
          </cell>
          <cell r="B540">
            <v>14</v>
          </cell>
          <cell r="C540" t="str">
            <v>11/18</v>
          </cell>
          <cell r="D540" t="str">
            <v>DP+3</v>
          </cell>
          <cell r="E540" t="str">
            <v>wet</v>
          </cell>
          <cell r="F540" t="str">
            <v>Meera Engineering</v>
          </cell>
          <cell r="G540">
            <v>43420</v>
          </cell>
          <cell r="H540">
            <v>43448</v>
          </cell>
          <cell r="I540" t="str">
            <v>yes</v>
          </cell>
          <cell r="J540" t="str">
            <v>YES</v>
          </cell>
          <cell r="K540" t="str">
            <v>YES</v>
          </cell>
          <cell r="L540">
            <v>3</v>
          </cell>
          <cell r="M540">
            <v>13</v>
          </cell>
          <cell r="N540">
            <v>0</v>
          </cell>
          <cell r="O540">
            <v>0</v>
          </cell>
          <cell r="P540">
            <v>0</v>
          </cell>
          <cell r="Q540">
            <v>0</v>
          </cell>
          <cell r="R540" t="e">
            <v>#NAME?</v>
          </cell>
          <cell r="S540" t="e">
            <v>#NAME?</v>
          </cell>
          <cell r="T540">
            <v>0</v>
          </cell>
          <cell r="U540">
            <v>0</v>
          </cell>
          <cell r="V540" t="e">
            <v>#NAME?</v>
          </cell>
          <cell r="W540" t="e">
            <v>#NAME?</v>
          </cell>
          <cell r="X540" t="e">
            <v>#NAME?</v>
          </cell>
          <cell r="Y540" t="e">
            <v>#NAME?</v>
          </cell>
          <cell r="Z540" t="e">
            <v>#NAME?</v>
          </cell>
          <cell r="AA540" t="e">
            <v>#NAME?</v>
          </cell>
          <cell r="AB540" t="e">
            <v>#NAME?</v>
          </cell>
          <cell r="AC540" t="e">
            <v>#NAME?</v>
          </cell>
          <cell r="AD540" t="e">
            <v>#NAME?</v>
          </cell>
          <cell r="AE540" t="e">
            <v>#NAME?</v>
          </cell>
          <cell r="AF540">
            <v>122.56</v>
          </cell>
          <cell r="AG540">
            <v>17.68</v>
          </cell>
          <cell r="AH540">
            <v>6.51</v>
          </cell>
          <cell r="AI540">
            <v>146.75</v>
          </cell>
          <cell r="AJ540" t="e">
            <v>#NAME?</v>
          </cell>
          <cell r="AK540" t="e">
            <v>#NAME?</v>
          </cell>
          <cell r="AL540" t="e">
            <v>#NAME?</v>
          </cell>
          <cell r="AM540" t="e">
            <v>#NAME?</v>
          </cell>
          <cell r="AN540" t="e">
            <v>#NAME?</v>
          </cell>
          <cell r="AO540" t="e">
            <v>#NAME?</v>
          </cell>
          <cell r="AP540" t="e">
            <v>#NAME?</v>
          </cell>
          <cell r="AQ540">
            <v>0</v>
          </cell>
          <cell r="AR540">
            <v>0</v>
          </cell>
          <cell r="AS540">
            <v>0</v>
          </cell>
          <cell r="AT540">
            <v>0</v>
          </cell>
        </row>
        <row r="541">
          <cell r="A541" t="str">
            <v>132KV DC Dumraon-Buxar TL Line</v>
          </cell>
          <cell r="B541">
            <v>13</v>
          </cell>
          <cell r="C541" t="str">
            <v>11/9</v>
          </cell>
          <cell r="D541" t="str">
            <v>DP+0</v>
          </cell>
          <cell r="E541" t="str">
            <v>WET</v>
          </cell>
          <cell r="F541" t="str">
            <v>Rajesh Electric Works</v>
          </cell>
          <cell r="G541">
            <v>43418</v>
          </cell>
          <cell r="H541">
            <v>43446</v>
          </cell>
          <cell r="I541" t="str">
            <v>yes</v>
          </cell>
          <cell r="J541" t="str">
            <v>YES</v>
          </cell>
          <cell r="K541" t="str">
            <v>YES</v>
          </cell>
          <cell r="L541">
            <v>1</v>
          </cell>
          <cell r="M541">
            <v>12</v>
          </cell>
          <cell r="N541">
            <v>0</v>
          </cell>
          <cell r="O541">
            <v>0</v>
          </cell>
          <cell r="P541">
            <v>0</v>
          </cell>
          <cell r="Q541">
            <v>0</v>
          </cell>
          <cell r="R541" t="e">
            <v>#NAME?</v>
          </cell>
          <cell r="S541" t="e">
            <v>#NAME?</v>
          </cell>
          <cell r="T541">
            <v>0</v>
          </cell>
          <cell r="U541">
            <v>0</v>
          </cell>
          <cell r="V541" t="e">
            <v>#NAME?</v>
          </cell>
          <cell r="W541" t="e">
            <v>#NAME?</v>
          </cell>
          <cell r="X541" t="e">
            <v>#NAME?</v>
          </cell>
          <cell r="Y541" t="e">
            <v>#NAME?</v>
          </cell>
          <cell r="Z541" t="e">
            <v>#NAME?</v>
          </cell>
          <cell r="AA541" t="e">
            <v>#NAME?</v>
          </cell>
          <cell r="AB541" t="e">
            <v>#NAME?</v>
          </cell>
          <cell r="AC541" t="e">
            <v>#NAME?</v>
          </cell>
          <cell r="AD541" t="e">
            <v>#NAME?</v>
          </cell>
          <cell r="AE541" t="e">
            <v>#NAME?</v>
          </cell>
          <cell r="AF541">
            <v>122.56</v>
          </cell>
          <cell r="AG541">
            <v>17.68</v>
          </cell>
          <cell r="AH541">
            <v>6.51</v>
          </cell>
          <cell r="AI541">
            <v>146.75</v>
          </cell>
          <cell r="AJ541" t="e">
            <v>#NAME?</v>
          </cell>
          <cell r="AK541" t="e">
            <v>#NAME?</v>
          </cell>
          <cell r="AL541" t="e">
            <v>#NAME?</v>
          </cell>
          <cell r="AM541" t="e">
            <v>#NAME?</v>
          </cell>
          <cell r="AN541" t="e">
            <v>#NAME?</v>
          </cell>
          <cell r="AO541" t="e">
            <v>#NAME?</v>
          </cell>
          <cell r="AP541" t="e">
            <v>#NAME?</v>
          </cell>
          <cell r="AQ541">
            <v>0</v>
          </cell>
          <cell r="AR541">
            <v>0</v>
          </cell>
          <cell r="AS541">
            <v>0</v>
          </cell>
          <cell r="AT541">
            <v>0</v>
          </cell>
        </row>
        <row r="542">
          <cell r="A542" t="str">
            <v>132KV DC Dumraon-Buxar TL Line</v>
          </cell>
          <cell r="B542">
            <v>12</v>
          </cell>
          <cell r="C542" t="str">
            <v>11/17</v>
          </cell>
          <cell r="D542" t="str">
            <v>DP+3</v>
          </cell>
          <cell r="E542" t="str">
            <v>wet</v>
          </cell>
          <cell r="F542" t="str">
            <v>Meera Engineering</v>
          </cell>
          <cell r="G542">
            <v>43416</v>
          </cell>
          <cell r="H542">
            <v>43444</v>
          </cell>
          <cell r="I542" t="str">
            <v>yes</v>
          </cell>
          <cell r="J542" t="str">
            <v>YES</v>
          </cell>
          <cell r="K542" t="str">
            <v>YES</v>
          </cell>
          <cell r="L542">
            <v>3</v>
          </cell>
          <cell r="M542">
            <v>11</v>
          </cell>
          <cell r="N542">
            <v>0</v>
          </cell>
          <cell r="O542">
            <v>0</v>
          </cell>
          <cell r="P542">
            <v>0</v>
          </cell>
          <cell r="Q542">
            <v>0</v>
          </cell>
          <cell r="R542" t="e">
            <v>#NAME?</v>
          </cell>
          <cell r="S542" t="e">
            <v>#NAME?</v>
          </cell>
          <cell r="T542">
            <v>0</v>
          </cell>
          <cell r="U542">
            <v>0</v>
          </cell>
          <cell r="V542" t="e">
            <v>#NAME?</v>
          </cell>
          <cell r="W542" t="e">
            <v>#NAME?</v>
          </cell>
          <cell r="X542" t="e">
            <v>#NAME?</v>
          </cell>
          <cell r="Y542" t="e">
            <v>#NAME?</v>
          </cell>
          <cell r="Z542" t="e">
            <v>#NAME?</v>
          </cell>
          <cell r="AA542" t="e">
            <v>#NAME?</v>
          </cell>
          <cell r="AB542" t="e">
            <v>#NAME?</v>
          </cell>
          <cell r="AC542" t="e">
            <v>#NAME?</v>
          </cell>
          <cell r="AD542" t="e">
            <v>#NAME?</v>
          </cell>
          <cell r="AE542" t="e">
            <v>#NAME?</v>
          </cell>
          <cell r="AF542">
            <v>122.56</v>
          </cell>
          <cell r="AG542">
            <v>17.68</v>
          </cell>
          <cell r="AH542">
            <v>6.51</v>
          </cell>
          <cell r="AI542">
            <v>146.75</v>
          </cell>
          <cell r="AJ542" t="e">
            <v>#NAME?</v>
          </cell>
          <cell r="AK542" t="e">
            <v>#NAME?</v>
          </cell>
          <cell r="AL542" t="e">
            <v>#NAME?</v>
          </cell>
          <cell r="AM542" t="e">
            <v>#NAME?</v>
          </cell>
          <cell r="AN542" t="e">
            <v>#NAME?</v>
          </cell>
          <cell r="AO542" t="e">
            <v>#NAME?</v>
          </cell>
          <cell r="AP542" t="e">
            <v>#NAME?</v>
          </cell>
          <cell r="AQ542">
            <v>0</v>
          </cell>
          <cell r="AR542">
            <v>0</v>
          </cell>
          <cell r="AS542">
            <v>0</v>
          </cell>
          <cell r="AT542">
            <v>0</v>
          </cell>
        </row>
        <row r="543">
          <cell r="A543" t="str">
            <v>132KV DC Gaya-Jehanabad TL Line</v>
          </cell>
          <cell r="B543">
            <v>18</v>
          </cell>
          <cell r="C543" t="str">
            <v>8/4</v>
          </cell>
          <cell r="D543" t="str">
            <v>DA+6</v>
          </cell>
          <cell r="E543" t="str">
            <v>WET</v>
          </cell>
          <cell r="F543" t="str">
            <v>Deepak Kumar</v>
          </cell>
          <cell r="G543">
            <v>43412</v>
          </cell>
          <cell r="H543">
            <v>43440</v>
          </cell>
          <cell r="I543" t="str">
            <v>YES</v>
          </cell>
          <cell r="J543" t="str">
            <v>YES</v>
          </cell>
          <cell r="K543" t="str">
            <v>YES</v>
          </cell>
          <cell r="L543">
            <v>1</v>
          </cell>
          <cell r="M543">
            <v>18</v>
          </cell>
          <cell r="N543">
            <v>0</v>
          </cell>
          <cell r="O543">
            <v>0</v>
          </cell>
          <cell r="P543">
            <v>0</v>
          </cell>
          <cell r="Q543">
            <v>0</v>
          </cell>
          <cell r="R543" t="e">
            <v>#NAME?</v>
          </cell>
          <cell r="S543" t="e">
            <v>#NAME?</v>
          </cell>
          <cell r="T543">
            <v>0</v>
          </cell>
          <cell r="U543">
            <v>0</v>
          </cell>
          <cell r="V543" t="e">
            <v>#NAME?</v>
          </cell>
          <cell r="W543" t="e">
            <v>#NAME?</v>
          </cell>
          <cell r="X543" t="e">
            <v>#NAME?</v>
          </cell>
          <cell r="Y543" t="e">
            <v>#NAME?</v>
          </cell>
          <cell r="Z543" t="e">
            <v>#NAME?</v>
          </cell>
          <cell r="AA543" t="e">
            <v>#NAME?</v>
          </cell>
          <cell r="AB543" t="e">
            <v>#NAME?</v>
          </cell>
          <cell r="AC543" t="e">
            <v>#NAME?</v>
          </cell>
          <cell r="AD543" t="e">
            <v>#NAME?</v>
          </cell>
          <cell r="AE543" t="e">
            <v>#NAME?</v>
          </cell>
          <cell r="AF543">
            <v>171.56</v>
          </cell>
          <cell r="AG543">
            <v>36.64</v>
          </cell>
          <cell r="AH543">
            <v>7.56</v>
          </cell>
          <cell r="AI543">
            <v>215.76</v>
          </cell>
          <cell r="AJ543" t="e">
            <v>#NAME?</v>
          </cell>
          <cell r="AK543" t="e">
            <v>#NAME?</v>
          </cell>
          <cell r="AL543" t="e">
            <v>#NAME?</v>
          </cell>
          <cell r="AM543" t="e">
            <v>#NAME?</v>
          </cell>
          <cell r="AN543" t="e">
            <v>#NAME?</v>
          </cell>
          <cell r="AO543" t="e">
            <v>#NAME?</v>
          </cell>
          <cell r="AP543" t="e">
            <v>#NAME?</v>
          </cell>
          <cell r="AQ543">
            <v>0</v>
          </cell>
          <cell r="AR543">
            <v>48.835714285714289</v>
          </cell>
          <cell r="AS543">
            <v>48.835714285714289</v>
          </cell>
          <cell r="AT543">
            <v>34.285714285714285</v>
          </cell>
        </row>
        <row r="544">
          <cell r="A544" t="str">
            <v>132KV DC Dumraon-Buxar TL Line</v>
          </cell>
          <cell r="B544">
            <v>11</v>
          </cell>
          <cell r="C544" t="str">
            <v>11/8</v>
          </cell>
          <cell r="D544" t="str">
            <v>DP+3</v>
          </cell>
          <cell r="E544" t="str">
            <v>WET</v>
          </cell>
          <cell r="F544" t="str">
            <v>Rajesh Electric Works</v>
          </cell>
          <cell r="G544">
            <v>43414</v>
          </cell>
          <cell r="H544">
            <v>43442</v>
          </cell>
          <cell r="I544" t="str">
            <v>yes</v>
          </cell>
          <cell r="J544" t="str">
            <v>YES</v>
          </cell>
          <cell r="K544" t="str">
            <v>YES</v>
          </cell>
          <cell r="L544">
            <v>1</v>
          </cell>
          <cell r="M544">
            <v>10</v>
          </cell>
          <cell r="N544">
            <v>0</v>
          </cell>
          <cell r="O544">
            <v>0</v>
          </cell>
          <cell r="P544">
            <v>0</v>
          </cell>
          <cell r="Q544">
            <v>0</v>
          </cell>
          <cell r="R544" t="e">
            <v>#NAME?</v>
          </cell>
          <cell r="S544" t="e">
            <v>#NAME?</v>
          </cell>
          <cell r="T544">
            <v>0</v>
          </cell>
          <cell r="U544">
            <v>0</v>
          </cell>
          <cell r="V544" t="e">
            <v>#NAME?</v>
          </cell>
          <cell r="W544" t="e">
            <v>#NAME?</v>
          </cell>
          <cell r="X544" t="e">
            <v>#NAME?</v>
          </cell>
          <cell r="Y544" t="e">
            <v>#NAME?</v>
          </cell>
          <cell r="Z544" t="e">
            <v>#NAME?</v>
          </cell>
          <cell r="AA544" t="e">
            <v>#NAME?</v>
          </cell>
          <cell r="AB544" t="e">
            <v>#NAME?</v>
          </cell>
          <cell r="AC544" t="e">
            <v>#NAME?</v>
          </cell>
          <cell r="AD544" t="e">
            <v>#NAME?</v>
          </cell>
          <cell r="AE544" t="e">
            <v>#NAME?</v>
          </cell>
          <cell r="AF544">
            <v>122.56</v>
          </cell>
          <cell r="AG544">
            <v>17.68</v>
          </cell>
          <cell r="AH544">
            <v>6.51</v>
          </cell>
          <cell r="AI544">
            <v>146.75</v>
          </cell>
          <cell r="AJ544" t="e">
            <v>#NAME?</v>
          </cell>
          <cell r="AK544" t="e">
            <v>#NAME?</v>
          </cell>
          <cell r="AL544" t="e">
            <v>#NAME?</v>
          </cell>
          <cell r="AM544" t="e">
            <v>#NAME?</v>
          </cell>
          <cell r="AN544" t="e">
            <v>#NAME?</v>
          </cell>
          <cell r="AO544" t="e">
            <v>#NAME?</v>
          </cell>
          <cell r="AP544" t="e">
            <v>#NAME?</v>
          </cell>
          <cell r="AQ544">
            <v>0</v>
          </cell>
          <cell r="AR544">
            <v>0</v>
          </cell>
          <cell r="AS544">
            <v>0</v>
          </cell>
          <cell r="AT544">
            <v>0</v>
          </cell>
        </row>
        <row r="545">
          <cell r="A545" t="str">
            <v>132KV DC Naubatpur-Paliganj TL Line</v>
          </cell>
          <cell r="B545">
            <v>12</v>
          </cell>
          <cell r="C545" t="str">
            <v>9/5</v>
          </cell>
          <cell r="D545" t="str">
            <v>DA+0</v>
          </cell>
          <cell r="E545" t="str">
            <v>PS</v>
          </cell>
          <cell r="F545" t="str">
            <v>Lalan Mehta</v>
          </cell>
          <cell r="G545">
            <v>43412</v>
          </cell>
          <cell r="H545">
            <v>43440</v>
          </cell>
          <cell r="I545">
            <v>43513</v>
          </cell>
          <cell r="J545" t="str">
            <v>YES</v>
          </cell>
          <cell r="K545" t="str">
            <v>YES</v>
          </cell>
          <cell r="L545">
            <v>7</v>
          </cell>
          <cell r="M545">
            <v>0</v>
          </cell>
          <cell r="N545">
            <v>0</v>
          </cell>
          <cell r="O545">
            <v>0</v>
          </cell>
          <cell r="P545">
            <v>0</v>
          </cell>
          <cell r="Q545">
            <v>0</v>
          </cell>
          <cell r="R545" t="e">
            <v>#NAME?</v>
          </cell>
          <cell r="S545" t="e">
            <v>#NAME?</v>
          </cell>
          <cell r="T545">
            <v>0</v>
          </cell>
          <cell r="U545">
            <v>0</v>
          </cell>
          <cell r="V545" t="e">
            <v>#NAME?</v>
          </cell>
          <cell r="W545" t="e">
            <v>#NAME?</v>
          </cell>
          <cell r="X545" t="e">
            <v>#NAME?</v>
          </cell>
          <cell r="Y545" t="e">
            <v>#NAME?</v>
          </cell>
          <cell r="Z545" t="e">
            <v>#NAME?</v>
          </cell>
          <cell r="AA545" t="e">
            <v>#NAME?</v>
          </cell>
          <cell r="AB545" t="e">
            <v>#NAME?</v>
          </cell>
          <cell r="AC545" t="e">
            <v>#NAME?</v>
          </cell>
          <cell r="AD545" t="e">
            <v>#NAME?</v>
          </cell>
          <cell r="AE545" t="e">
            <v>#NAME?</v>
          </cell>
          <cell r="AF545">
            <v>171.56</v>
          </cell>
          <cell r="AG545">
            <v>36.64</v>
          </cell>
          <cell r="AH545">
            <v>7.56</v>
          </cell>
          <cell r="AI545">
            <v>215.76</v>
          </cell>
          <cell r="AJ545" t="e">
            <v>#NAME?</v>
          </cell>
          <cell r="AK545" t="e">
            <v>#NAME?</v>
          </cell>
          <cell r="AL545" t="e">
            <v>#NAME?</v>
          </cell>
          <cell r="AM545" t="e">
            <v>#NAME?</v>
          </cell>
          <cell r="AN545" t="e">
            <v>#NAME?</v>
          </cell>
          <cell r="AO545" t="e">
            <v>#NAME?</v>
          </cell>
          <cell r="AP545" t="e">
            <v>#NAME?</v>
          </cell>
          <cell r="AQ545">
            <v>0</v>
          </cell>
          <cell r="AR545">
            <v>0</v>
          </cell>
          <cell r="AS545">
            <v>0</v>
          </cell>
          <cell r="AT545">
            <v>0</v>
          </cell>
        </row>
        <row r="546">
          <cell r="A546" t="str">
            <v>132KV DC Gaya-Jehanabad TL Line</v>
          </cell>
          <cell r="B546">
            <v>17</v>
          </cell>
          <cell r="C546" t="str">
            <v>15/8</v>
          </cell>
          <cell r="D546" t="str">
            <v>DA+0</v>
          </cell>
          <cell r="E546" t="str">
            <v>WET</v>
          </cell>
          <cell r="F546" t="str">
            <v>Rajiv Kumar</v>
          </cell>
          <cell r="G546">
            <v>43411</v>
          </cell>
          <cell r="H546">
            <v>43439</v>
          </cell>
          <cell r="I546" t="str">
            <v>21/02</v>
          </cell>
          <cell r="J546" t="str">
            <v>YES</v>
          </cell>
          <cell r="K546" t="str">
            <v>YES</v>
          </cell>
          <cell r="L546">
            <v>2</v>
          </cell>
          <cell r="M546">
            <v>17</v>
          </cell>
          <cell r="N546">
            <v>0</v>
          </cell>
          <cell r="O546">
            <v>0</v>
          </cell>
          <cell r="P546">
            <v>0</v>
          </cell>
          <cell r="Q546">
            <v>0</v>
          </cell>
          <cell r="R546" t="e">
            <v>#NAME?</v>
          </cell>
          <cell r="S546" t="e">
            <v>#NAME?</v>
          </cell>
          <cell r="T546">
            <v>0</v>
          </cell>
          <cell r="U546">
            <v>0</v>
          </cell>
          <cell r="V546" t="e">
            <v>#NAME?</v>
          </cell>
          <cell r="W546" t="e">
            <v>#NAME?</v>
          </cell>
          <cell r="X546" t="e">
            <v>#NAME?</v>
          </cell>
          <cell r="Y546" t="e">
            <v>#NAME?</v>
          </cell>
          <cell r="Z546" t="e">
            <v>#NAME?</v>
          </cell>
          <cell r="AA546" t="e">
            <v>#NAME?</v>
          </cell>
          <cell r="AB546" t="e">
            <v>#NAME?</v>
          </cell>
          <cell r="AC546" t="e">
            <v>#NAME?</v>
          </cell>
          <cell r="AD546" t="e">
            <v>#NAME?</v>
          </cell>
          <cell r="AE546" t="e">
            <v>#NAME?</v>
          </cell>
          <cell r="AF546">
            <v>171.56</v>
          </cell>
          <cell r="AG546">
            <v>36.64</v>
          </cell>
          <cell r="AH546">
            <v>7.56</v>
          </cell>
          <cell r="AI546">
            <v>215.76</v>
          </cell>
          <cell r="AJ546" t="e">
            <v>#NAME?</v>
          </cell>
          <cell r="AK546" t="e">
            <v>#NAME?</v>
          </cell>
          <cell r="AL546" t="e">
            <v>#NAME?</v>
          </cell>
          <cell r="AM546" t="e">
            <v>#NAME?</v>
          </cell>
          <cell r="AN546" t="e">
            <v>#NAME?</v>
          </cell>
          <cell r="AO546" t="e">
            <v>#NAME?</v>
          </cell>
          <cell r="AP546" t="e">
            <v>#NAME?</v>
          </cell>
          <cell r="AQ546">
            <v>0</v>
          </cell>
          <cell r="AR546">
            <v>0</v>
          </cell>
          <cell r="AS546">
            <v>0</v>
          </cell>
          <cell r="AT546">
            <v>0</v>
          </cell>
        </row>
        <row r="547">
          <cell r="A547" t="str">
            <v>132KV DC Dumraon-Dumraon TL Line</v>
          </cell>
          <cell r="B547">
            <v>0</v>
          </cell>
          <cell r="C547" t="str">
            <v>20A/0</v>
          </cell>
          <cell r="D547" t="str">
            <v>DD+0</v>
          </cell>
          <cell r="E547">
            <v>0</v>
          </cell>
          <cell r="F547">
            <v>0</v>
          </cell>
          <cell r="G547">
            <v>0</v>
          </cell>
          <cell r="H547">
            <v>28</v>
          </cell>
          <cell r="I547">
            <v>0</v>
          </cell>
          <cell r="J547">
            <v>0</v>
          </cell>
          <cell r="K547">
            <v>0</v>
          </cell>
          <cell r="L547">
            <v>0</v>
          </cell>
          <cell r="M547">
            <v>0</v>
          </cell>
          <cell r="N547">
            <v>0</v>
          </cell>
          <cell r="O547">
            <v>0</v>
          </cell>
          <cell r="P547">
            <v>0</v>
          </cell>
          <cell r="Q547">
            <v>0</v>
          </cell>
          <cell r="R547" t="e">
            <v>#NAME?</v>
          </cell>
          <cell r="S547" t="e">
            <v>#NAME?</v>
          </cell>
          <cell r="T547">
            <v>0</v>
          </cell>
          <cell r="U547">
            <v>0</v>
          </cell>
          <cell r="V547" t="e">
            <v>#NAME?</v>
          </cell>
          <cell r="W547" t="e">
            <v>#NAME?</v>
          </cell>
          <cell r="X547" t="e">
            <v>#NAME?</v>
          </cell>
          <cell r="Y547" t="e">
            <v>#NAME?</v>
          </cell>
          <cell r="Z547" t="e">
            <v>#NAME?</v>
          </cell>
          <cell r="AA547" t="e">
            <v>#NAME?</v>
          </cell>
          <cell r="AB547" t="e">
            <v>#NAME?</v>
          </cell>
          <cell r="AC547" t="e">
            <v>#NAME?</v>
          </cell>
          <cell r="AD547" t="e">
            <v>#NAME?</v>
          </cell>
          <cell r="AE547" t="e">
            <v>#NAME?</v>
          </cell>
          <cell r="AF547">
            <v>0</v>
          </cell>
          <cell r="AG547">
            <v>0</v>
          </cell>
          <cell r="AH547">
            <v>0</v>
          </cell>
          <cell r="AI547">
            <v>0</v>
          </cell>
          <cell r="AJ547" t="e">
            <v>#NAME?</v>
          </cell>
          <cell r="AK547" t="e">
            <v>#NAME?</v>
          </cell>
          <cell r="AL547" t="e">
            <v>#NAME?</v>
          </cell>
          <cell r="AM547" t="e">
            <v>#NAME?</v>
          </cell>
          <cell r="AN547" t="e">
            <v>#NAME?</v>
          </cell>
          <cell r="AO547" t="e">
            <v>#NAME?</v>
          </cell>
          <cell r="AP547" t="e">
            <v>#NAME?</v>
          </cell>
          <cell r="AQ547">
            <v>0</v>
          </cell>
          <cell r="AR547">
            <v>0</v>
          </cell>
          <cell r="AS547">
            <v>0</v>
          </cell>
          <cell r="AT547">
            <v>0</v>
          </cell>
        </row>
        <row r="548">
          <cell r="A548" t="str">
            <v>132KV DC Naubatpur-Paliganj TL Line</v>
          </cell>
          <cell r="B548">
            <v>11</v>
          </cell>
          <cell r="C548" t="str">
            <v>9/6</v>
          </cell>
          <cell r="D548" t="str">
            <v>DA+3</v>
          </cell>
          <cell r="E548" t="str">
            <v>WET</v>
          </cell>
          <cell r="F548" t="str">
            <v>Lalan Mehta</v>
          </cell>
          <cell r="G548">
            <v>43410</v>
          </cell>
          <cell r="H548">
            <v>43438</v>
          </cell>
          <cell r="I548">
            <v>43513</v>
          </cell>
          <cell r="J548" t="str">
            <v>YES</v>
          </cell>
          <cell r="K548" t="str">
            <v>YES</v>
          </cell>
          <cell r="L548">
            <v>3</v>
          </cell>
          <cell r="M548">
            <v>0</v>
          </cell>
          <cell r="N548">
            <v>0</v>
          </cell>
          <cell r="O548">
            <v>0</v>
          </cell>
          <cell r="P548">
            <v>0</v>
          </cell>
          <cell r="Q548">
            <v>0</v>
          </cell>
          <cell r="R548" t="e">
            <v>#NAME?</v>
          </cell>
          <cell r="S548" t="e">
            <v>#NAME?</v>
          </cell>
          <cell r="T548">
            <v>0</v>
          </cell>
          <cell r="U548">
            <v>0</v>
          </cell>
          <cell r="V548" t="e">
            <v>#NAME?</v>
          </cell>
          <cell r="W548" t="e">
            <v>#NAME?</v>
          </cell>
          <cell r="X548" t="e">
            <v>#NAME?</v>
          </cell>
          <cell r="Y548" t="e">
            <v>#NAME?</v>
          </cell>
          <cell r="Z548" t="e">
            <v>#NAME?</v>
          </cell>
          <cell r="AA548" t="e">
            <v>#NAME?</v>
          </cell>
          <cell r="AB548" t="e">
            <v>#NAME?</v>
          </cell>
          <cell r="AC548" t="e">
            <v>#NAME?</v>
          </cell>
          <cell r="AD548" t="e">
            <v>#NAME?</v>
          </cell>
          <cell r="AE548" t="e">
            <v>#NAME?</v>
          </cell>
          <cell r="AF548">
            <v>171.56</v>
          </cell>
          <cell r="AG548">
            <v>36.64</v>
          </cell>
          <cell r="AH548">
            <v>7.56</v>
          </cell>
          <cell r="AI548">
            <v>215.76</v>
          </cell>
          <cell r="AJ548" t="e">
            <v>#NAME?</v>
          </cell>
          <cell r="AK548" t="e">
            <v>#NAME?</v>
          </cell>
          <cell r="AL548" t="e">
            <v>#NAME?</v>
          </cell>
          <cell r="AM548" t="e">
            <v>#NAME?</v>
          </cell>
          <cell r="AN548" t="e">
            <v>#NAME?</v>
          </cell>
          <cell r="AO548" t="e">
            <v>#NAME?</v>
          </cell>
          <cell r="AP548" t="e">
            <v>#NAME?</v>
          </cell>
          <cell r="AQ548">
            <v>0</v>
          </cell>
          <cell r="AR548">
            <v>0</v>
          </cell>
          <cell r="AS548">
            <v>0</v>
          </cell>
          <cell r="AT548">
            <v>0</v>
          </cell>
        </row>
        <row r="549">
          <cell r="A549" t="str">
            <v>132KV DC Dumraon-Buxar TL Line</v>
          </cell>
          <cell r="B549">
            <v>10</v>
          </cell>
          <cell r="C549" t="str">
            <v>13/5</v>
          </cell>
          <cell r="D549" t="str">
            <v>DP+3</v>
          </cell>
          <cell r="E549" t="str">
            <v>WET</v>
          </cell>
          <cell r="F549" t="str">
            <v>Meera Engineering</v>
          </cell>
          <cell r="G549">
            <v>43412</v>
          </cell>
          <cell r="H549">
            <v>43440</v>
          </cell>
          <cell r="I549" t="str">
            <v>yes</v>
          </cell>
          <cell r="J549" t="str">
            <v>YES</v>
          </cell>
          <cell r="K549" t="str">
            <v>YES</v>
          </cell>
          <cell r="L549">
            <v>3</v>
          </cell>
          <cell r="M549">
            <v>9</v>
          </cell>
          <cell r="N549">
            <v>0</v>
          </cell>
          <cell r="O549">
            <v>0</v>
          </cell>
          <cell r="P549">
            <v>0</v>
          </cell>
          <cell r="Q549">
            <v>0</v>
          </cell>
          <cell r="R549" t="e">
            <v>#NAME?</v>
          </cell>
          <cell r="S549" t="e">
            <v>#NAME?</v>
          </cell>
          <cell r="T549">
            <v>0</v>
          </cell>
          <cell r="U549">
            <v>0</v>
          </cell>
          <cell r="V549" t="e">
            <v>#NAME?</v>
          </cell>
          <cell r="W549" t="e">
            <v>#NAME?</v>
          </cell>
          <cell r="X549" t="e">
            <v>#NAME?</v>
          </cell>
          <cell r="Y549" t="e">
            <v>#NAME?</v>
          </cell>
          <cell r="Z549" t="e">
            <v>#NAME?</v>
          </cell>
          <cell r="AA549" t="e">
            <v>#NAME?</v>
          </cell>
          <cell r="AB549" t="e">
            <v>#NAME?</v>
          </cell>
          <cell r="AC549" t="e">
            <v>#NAME?</v>
          </cell>
          <cell r="AD549" t="e">
            <v>#NAME?</v>
          </cell>
          <cell r="AE549" t="e">
            <v>#NAME?</v>
          </cell>
          <cell r="AF549">
            <v>122.56</v>
          </cell>
          <cell r="AG549">
            <v>17.68</v>
          </cell>
          <cell r="AH549">
            <v>6.51</v>
          </cell>
          <cell r="AI549">
            <v>146.75</v>
          </cell>
          <cell r="AJ549" t="e">
            <v>#NAME?</v>
          </cell>
          <cell r="AK549" t="e">
            <v>#NAME?</v>
          </cell>
          <cell r="AL549" t="e">
            <v>#NAME?</v>
          </cell>
          <cell r="AM549" t="e">
            <v>#NAME?</v>
          </cell>
          <cell r="AN549" t="e">
            <v>#NAME?</v>
          </cell>
          <cell r="AO549" t="e">
            <v>#NAME?</v>
          </cell>
          <cell r="AP549" t="e">
            <v>#NAME?</v>
          </cell>
          <cell r="AQ549">
            <v>0</v>
          </cell>
          <cell r="AR549">
            <v>0</v>
          </cell>
          <cell r="AS549">
            <v>0</v>
          </cell>
          <cell r="AT549">
            <v>0</v>
          </cell>
        </row>
        <row r="550">
          <cell r="A550" t="str">
            <v>132KV DC Dumraon-Buxar TL Line</v>
          </cell>
          <cell r="B550">
            <v>9</v>
          </cell>
          <cell r="C550" t="str">
            <v>13/2</v>
          </cell>
          <cell r="D550" t="str">
            <v>DP+3</v>
          </cell>
          <cell r="E550" t="str">
            <v>WET</v>
          </cell>
          <cell r="F550" t="str">
            <v>Meera Engineering</v>
          </cell>
          <cell r="G550">
            <v>43409</v>
          </cell>
          <cell r="H550">
            <v>43437</v>
          </cell>
          <cell r="I550" t="str">
            <v>yes</v>
          </cell>
          <cell r="J550" t="str">
            <v>YES</v>
          </cell>
          <cell r="K550" t="str">
            <v>YES</v>
          </cell>
          <cell r="L550">
            <v>3</v>
          </cell>
          <cell r="M550">
            <v>8</v>
          </cell>
          <cell r="N550">
            <v>0</v>
          </cell>
          <cell r="O550">
            <v>0</v>
          </cell>
          <cell r="P550">
            <v>0</v>
          </cell>
          <cell r="Q550">
            <v>0</v>
          </cell>
          <cell r="R550" t="e">
            <v>#NAME?</v>
          </cell>
          <cell r="S550" t="e">
            <v>#NAME?</v>
          </cell>
          <cell r="T550">
            <v>0</v>
          </cell>
          <cell r="U550">
            <v>0</v>
          </cell>
          <cell r="V550" t="e">
            <v>#NAME?</v>
          </cell>
          <cell r="W550" t="e">
            <v>#NAME?</v>
          </cell>
          <cell r="X550" t="e">
            <v>#NAME?</v>
          </cell>
          <cell r="Y550" t="e">
            <v>#NAME?</v>
          </cell>
          <cell r="Z550" t="e">
            <v>#NAME?</v>
          </cell>
          <cell r="AA550" t="e">
            <v>#NAME?</v>
          </cell>
          <cell r="AB550" t="e">
            <v>#NAME?</v>
          </cell>
          <cell r="AC550" t="e">
            <v>#NAME?</v>
          </cell>
          <cell r="AD550" t="e">
            <v>#NAME?</v>
          </cell>
          <cell r="AE550" t="e">
            <v>#NAME?</v>
          </cell>
          <cell r="AF550">
            <v>122.56</v>
          </cell>
          <cell r="AG550">
            <v>17.68</v>
          </cell>
          <cell r="AH550">
            <v>6.51</v>
          </cell>
          <cell r="AI550">
            <v>146.75</v>
          </cell>
          <cell r="AJ550" t="e">
            <v>#NAME?</v>
          </cell>
          <cell r="AK550" t="e">
            <v>#NAME?</v>
          </cell>
          <cell r="AL550" t="e">
            <v>#NAME?</v>
          </cell>
          <cell r="AM550" t="e">
            <v>#NAME?</v>
          </cell>
          <cell r="AN550" t="e">
            <v>#NAME?</v>
          </cell>
          <cell r="AO550" t="e">
            <v>#NAME?</v>
          </cell>
          <cell r="AP550" t="e">
            <v>#NAME?</v>
          </cell>
          <cell r="AQ550">
            <v>0</v>
          </cell>
          <cell r="AR550">
            <v>0</v>
          </cell>
          <cell r="AS550">
            <v>0</v>
          </cell>
          <cell r="AT550">
            <v>0</v>
          </cell>
        </row>
        <row r="551">
          <cell r="A551" t="str">
            <v>132KV DC Dumraon-Buxar TL Line</v>
          </cell>
          <cell r="B551">
            <v>8</v>
          </cell>
          <cell r="C551" t="str">
            <v>13/3</v>
          </cell>
          <cell r="D551" t="str">
            <v>DP+0</v>
          </cell>
          <cell r="E551" t="str">
            <v>WET</v>
          </cell>
          <cell r="F551" t="str">
            <v>Meera Engineering</v>
          </cell>
          <cell r="G551">
            <v>43405</v>
          </cell>
          <cell r="H551">
            <v>43433</v>
          </cell>
          <cell r="I551" t="str">
            <v>yes</v>
          </cell>
          <cell r="J551" t="str">
            <v>YES</v>
          </cell>
          <cell r="K551" t="str">
            <v>YES</v>
          </cell>
          <cell r="L551">
            <v>3</v>
          </cell>
          <cell r="M551">
            <v>7</v>
          </cell>
          <cell r="N551">
            <v>0</v>
          </cell>
          <cell r="O551">
            <v>0</v>
          </cell>
          <cell r="P551">
            <v>0</v>
          </cell>
          <cell r="Q551">
            <v>0</v>
          </cell>
          <cell r="R551" t="e">
            <v>#NAME?</v>
          </cell>
          <cell r="S551" t="e">
            <v>#NAME?</v>
          </cell>
          <cell r="T551">
            <v>0</v>
          </cell>
          <cell r="U551">
            <v>0</v>
          </cell>
          <cell r="V551" t="e">
            <v>#NAME?</v>
          </cell>
          <cell r="W551" t="e">
            <v>#NAME?</v>
          </cell>
          <cell r="X551" t="e">
            <v>#NAME?</v>
          </cell>
          <cell r="Y551" t="e">
            <v>#NAME?</v>
          </cell>
          <cell r="Z551" t="e">
            <v>#NAME?</v>
          </cell>
          <cell r="AA551" t="e">
            <v>#NAME?</v>
          </cell>
          <cell r="AB551" t="e">
            <v>#NAME?</v>
          </cell>
          <cell r="AC551" t="e">
            <v>#NAME?</v>
          </cell>
          <cell r="AD551" t="e">
            <v>#NAME?</v>
          </cell>
          <cell r="AE551" t="e">
            <v>#NAME?</v>
          </cell>
          <cell r="AF551">
            <v>122.56</v>
          </cell>
          <cell r="AG551">
            <v>17.68</v>
          </cell>
          <cell r="AH551">
            <v>6.51</v>
          </cell>
          <cell r="AI551">
            <v>146.75</v>
          </cell>
          <cell r="AJ551" t="e">
            <v>#NAME?</v>
          </cell>
          <cell r="AK551" t="e">
            <v>#NAME?</v>
          </cell>
          <cell r="AL551" t="e">
            <v>#NAME?</v>
          </cell>
          <cell r="AM551" t="e">
            <v>#NAME?</v>
          </cell>
          <cell r="AN551" t="e">
            <v>#NAME?</v>
          </cell>
          <cell r="AO551" t="e">
            <v>#NAME?</v>
          </cell>
          <cell r="AP551" t="e">
            <v>#NAME?</v>
          </cell>
          <cell r="AQ551">
            <v>0</v>
          </cell>
          <cell r="AR551">
            <v>0</v>
          </cell>
          <cell r="AS551">
            <v>0</v>
          </cell>
          <cell r="AT551">
            <v>0</v>
          </cell>
        </row>
        <row r="552">
          <cell r="A552" t="str">
            <v>132KV DC Dumraon-Buxar TL Line</v>
          </cell>
          <cell r="B552">
            <v>7</v>
          </cell>
          <cell r="C552" t="str">
            <v>11/12</v>
          </cell>
          <cell r="D552" t="str">
            <v>DP+0</v>
          </cell>
          <cell r="E552" t="str">
            <v>WET</v>
          </cell>
          <cell r="F552" t="str">
            <v>Meera Engineering</v>
          </cell>
          <cell r="G552">
            <v>43400</v>
          </cell>
          <cell r="H552">
            <v>43428</v>
          </cell>
          <cell r="I552" t="str">
            <v>yes</v>
          </cell>
          <cell r="J552" t="str">
            <v>YES</v>
          </cell>
          <cell r="K552" t="str">
            <v>YES</v>
          </cell>
          <cell r="L552">
            <v>3</v>
          </cell>
          <cell r="M552">
            <v>6</v>
          </cell>
          <cell r="N552">
            <v>0</v>
          </cell>
          <cell r="O552">
            <v>0</v>
          </cell>
          <cell r="P552">
            <v>0</v>
          </cell>
          <cell r="Q552">
            <v>0</v>
          </cell>
          <cell r="R552" t="e">
            <v>#NAME?</v>
          </cell>
          <cell r="S552" t="e">
            <v>#NAME?</v>
          </cell>
          <cell r="T552">
            <v>0</v>
          </cell>
          <cell r="U552">
            <v>0</v>
          </cell>
          <cell r="V552" t="e">
            <v>#NAME?</v>
          </cell>
          <cell r="W552" t="e">
            <v>#NAME?</v>
          </cell>
          <cell r="X552" t="e">
            <v>#NAME?</v>
          </cell>
          <cell r="Y552" t="e">
            <v>#NAME?</v>
          </cell>
          <cell r="Z552" t="e">
            <v>#NAME?</v>
          </cell>
          <cell r="AA552" t="e">
            <v>#NAME?</v>
          </cell>
          <cell r="AB552" t="e">
            <v>#NAME?</v>
          </cell>
          <cell r="AC552" t="e">
            <v>#NAME?</v>
          </cell>
          <cell r="AD552" t="e">
            <v>#NAME?</v>
          </cell>
          <cell r="AE552" t="e">
            <v>#NAME?</v>
          </cell>
          <cell r="AF552">
            <v>122.56</v>
          </cell>
          <cell r="AG552">
            <v>17.68</v>
          </cell>
          <cell r="AH552">
            <v>6.51</v>
          </cell>
          <cell r="AI552">
            <v>146.75</v>
          </cell>
          <cell r="AJ552" t="e">
            <v>#NAME?</v>
          </cell>
          <cell r="AK552" t="e">
            <v>#NAME?</v>
          </cell>
          <cell r="AL552" t="e">
            <v>#NAME?</v>
          </cell>
          <cell r="AM552" t="e">
            <v>#NAME?</v>
          </cell>
          <cell r="AN552" t="e">
            <v>#NAME?</v>
          </cell>
          <cell r="AO552" t="e">
            <v>#NAME?</v>
          </cell>
          <cell r="AP552" t="e">
            <v>#NAME?</v>
          </cell>
          <cell r="AQ552">
            <v>0</v>
          </cell>
          <cell r="AR552">
            <v>0</v>
          </cell>
          <cell r="AS552">
            <v>0</v>
          </cell>
          <cell r="AT552">
            <v>0</v>
          </cell>
        </row>
        <row r="553">
          <cell r="A553" t="str">
            <v>132KV DC Gaya-Jehanabad TL Line</v>
          </cell>
          <cell r="B553">
            <v>16</v>
          </cell>
          <cell r="C553" t="str">
            <v>15/3</v>
          </cell>
          <cell r="D553" t="str">
            <v>DA+6</v>
          </cell>
          <cell r="E553" t="str">
            <v>WET</v>
          </cell>
          <cell r="F553" t="str">
            <v>Rajiv Kumar</v>
          </cell>
          <cell r="G553">
            <v>43408</v>
          </cell>
          <cell r="H553">
            <v>43436</v>
          </cell>
          <cell r="I553" t="str">
            <v>21/02</v>
          </cell>
          <cell r="J553" t="str">
            <v>YES</v>
          </cell>
          <cell r="K553" t="str">
            <v>YES</v>
          </cell>
          <cell r="L553">
            <v>2</v>
          </cell>
          <cell r="M553">
            <v>16</v>
          </cell>
          <cell r="N553">
            <v>0</v>
          </cell>
          <cell r="O553">
            <v>0</v>
          </cell>
          <cell r="P553">
            <v>0</v>
          </cell>
          <cell r="Q553">
            <v>0</v>
          </cell>
          <cell r="R553" t="e">
            <v>#NAME?</v>
          </cell>
          <cell r="S553" t="e">
            <v>#NAME?</v>
          </cell>
          <cell r="T553">
            <v>0</v>
          </cell>
          <cell r="U553">
            <v>0</v>
          </cell>
          <cell r="V553" t="e">
            <v>#NAME?</v>
          </cell>
          <cell r="W553" t="e">
            <v>#NAME?</v>
          </cell>
          <cell r="X553" t="e">
            <v>#NAME?</v>
          </cell>
          <cell r="Y553" t="e">
            <v>#NAME?</v>
          </cell>
          <cell r="Z553" t="e">
            <v>#NAME?</v>
          </cell>
          <cell r="AA553" t="e">
            <v>#NAME?</v>
          </cell>
          <cell r="AB553" t="e">
            <v>#NAME?</v>
          </cell>
          <cell r="AC553" t="e">
            <v>#NAME?</v>
          </cell>
          <cell r="AD553" t="e">
            <v>#NAME?</v>
          </cell>
          <cell r="AE553" t="e">
            <v>#NAME?</v>
          </cell>
          <cell r="AF553">
            <v>171.56</v>
          </cell>
          <cell r="AG553">
            <v>36.64</v>
          </cell>
          <cell r="AH553">
            <v>7.56</v>
          </cell>
          <cell r="AI553">
            <v>215.76</v>
          </cell>
          <cell r="AJ553" t="e">
            <v>#NAME?</v>
          </cell>
          <cell r="AK553" t="e">
            <v>#NAME?</v>
          </cell>
          <cell r="AL553" t="e">
            <v>#NAME?</v>
          </cell>
          <cell r="AM553" t="e">
            <v>#NAME?</v>
          </cell>
          <cell r="AN553" t="e">
            <v>#NAME?</v>
          </cell>
          <cell r="AO553" t="e">
            <v>#NAME?</v>
          </cell>
          <cell r="AP553" t="e">
            <v>#NAME?</v>
          </cell>
          <cell r="AQ553">
            <v>0</v>
          </cell>
          <cell r="AR553">
            <v>0</v>
          </cell>
          <cell r="AS553">
            <v>0</v>
          </cell>
          <cell r="AT553">
            <v>0</v>
          </cell>
        </row>
        <row r="554">
          <cell r="A554" t="str">
            <v>132KV DC Dumraon-Dumraon TL Line</v>
          </cell>
          <cell r="B554">
            <v>0</v>
          </cell>
          <cell r="C554" t="str">
            <v>20A/1</v>
          </cell>
          <cell r="D554" t="str">
            <v>DA+3</v>
          </cell>
          <cell r="E554">
            <v>0</v>
          </cell>
          <cell r="F554">
            <v>0</v>
          </cell>
          <cell r="G554">
            <v>0</v>
          </cell>
          <cell r="H554">
            <v>28</v>
          </cell>
          <cell r="I554">
            <v>0</v>
          </cell>
          <cell r="J554">
            <v>0</v>
          </cell>
          <cell r="K554">
            <v>0</v>
          </cell>
          <cell r="L554">
            <v>0</v>
          </cell>
          <cell r="M554">
            <v>0</v>
          </cell>
          <cell r="N554">
            <v>0</v>
          </cell>
          <cell r="O554">
            <v>0</v>
          </cell>
          <cell r="P554">
            <v>0</v>
          </cell>
          <cell r="Q554">
            <v>0</v>
          </cell>
          <cell r="R554" t="e">
            <v>#NAME?</v>
          </cell>
          <cell r="S554" t="e">
            <v>#NAME?</v>
          </cell>
          <cell r="T554">
            <v>0</v>
          </cell>
          <cell r="U554">
            <v>0</v>
          </cell>
          <cell r="V554" t="e">
            <v>#NAME?</v>
          </cell>
          <cell r="W554" t="e">
            <v>#NAME?</v>
          </cell>
          <cell r="X554" t="e">
            <v>#NAME?</v>
          </cell>
          <cell r="Y554" t="e">
            <v>#NAME?</v>
          </cell>
          <cell r="Z554" t="e">
            <v>#NAME?</v>
          </cell>
          <cell r="AA554" t="e">
            <v>#NAME?</v>
          </cell>
          <cell r="AB554" t="e">
            <v>#NAME?</v>
          </cell>
          <cell r="AC554" t="e">
            <v>#NAME?</v>
          </cell>
          <cell r="AD554" t="e">
            <v>#NAME?</v>
          </cell>
          <cell r="AE554" t="e">
            <v>#NAME?</v>
          </cell>
          <cell r="AF554">
            <v>0</v>
          </cell>
          <cell r="AG554">
            <v>0</v>
          </cell>
          <cell r="AH554">
            <v>0</v>
          </cell>
          <cell r="AI554">
            <v>0</v>
          </cell>
          <cell r="AJ554" t="e">
            <v>#NAME?</v>
          </cell>
          <cell r="AK554" t="e">
            <v>#NAME?</v>
          </cell>
          <cell r="AL554" t="e">
            <v>#NAME?</v>
          </cell>
          <cell r="AM554" t="e">
            <v>#NAME?</v>
          </cell>
          <cell r="AN554" t="e">
            <v>#NAME?</v>
          </cell>
          <cell r="AO554" t="e">
            <v>#NAME?</v>
          </cell>
          <cell r="AP554" t="e">
            <v>#NAME?</v>
          </cell>
          <cell r="AQ554">
            <v>0</v>
          </cell>
          <cell r="AR554">
            <v>0</v>
          </cell>
          <cell r="AS554">
            <v>0</v>
          </cell>
          <cell r="AT554">
            <v>0</v>
          </cell>
        </row>
        <row r="555">
          <cell r="A555" t="str">
            <v>132KV DC Dumraon-Buxar TL Line</v>
          </cell>
          <cell r="B555">
            <v>6</v>
          </cell>
          <cell r="C555" t="str">
            <v>15/1</v>
          </cell>
          <cell r="D555" t="str">
            <v>DP+9</v>
          </cell>
          <cell r="E555" t="str">
            <v>WET</v>
          </cell>
          <cell r="F555" t="str">
            <v>Meera Engineering</v>
          </cell>
          <cell r="G555">
            <v>43396</v>
          </cell>
          <cell r="H555">
            <v>43424</v>
          </cell>
          <cell r="I555" t="str">
            <v>yes</v>
          </cell>
          <cell r="J555" t="str">
            <v>YES</v>
          </cell>
          <cell r="K555" t="str">
            <v>YES</v>
          </cell>
          <cell r="L555">
            <v>2</v>
          </cell>
          <cell r="M555">
            <v>5</v>
          </cell>
          <cell r="N555">
            <v>0</v>
          </cell>
          <cell r="O555">
            <v>0</v>
          </cell>
          <cell r="P555">
            <v>0</v>
          </cell>
          <cell r="Q555">
            <v>0</v>
          </cell>
          <cell r="R555" t="e">
            <v>#NAME?</v>
          </cell>
          <cell r="S555" t="e">
            <v>#NAME?</v>
          </cell>
          <cell r="T555">
            <v>0</v>
          </cell>
          <cell r="U555">
            <v>0</v>
          </cell>
          <cell r="V555" t="e">
            <v>#NAME?</v>
          </cell>
          <cell r="W555" t="e">
            <v>#NAME?</v>
          </cell>
          <cell r="X555" t="e">
            <v>#NAME?</v>
          </cell>
          <cell r="Y555" t="e">
            <v>#NAME?</v>
          </cell>
          <cell r="Z555" t="e">
            <v>#NAME?</v>
          </cell>
          <cell r="AA555" t="e">
            <v>#NAME?</v>
          </cell>
          <cell r="AB555" t="e">
            <v>#NAME?</v>
          </cell>
          <cell r="AC555" t="e">
            <v>#NAME?</v>
          </cell>
          <cell r="AD555" t="e">
            <v>#NAME?</v>
          </cell>
          <cell r="AE555" t="e">
            <v>#NAME?</v>
          </cell>
          <cell r="AF555">
            <v>122.56</v>
          </cell>
          <cell r="AG555">
            <v>17.68</v>
          </cell>
          <cell r="AH555">
            <v>6.51</v>
          </cell>
          <cell r="AI555">
            <v>146.75</v>
          </cell>
          <cell r="AJ555" t="e">
            <v>#NAME?</v>
          </cell>
          <cell r="AK555" t="e">
            <v>#NAME?</v>
          </cell>
          <cell r="AL555" t="e">
            <v>#NAME?</v>
          </cell>
          <cell r="AM555" t="e">
            <v>#NAME?</v>
          </cell>
          <cell r="AN555" t="e">
            <v>#NAME?</v>
          </cell>
          <cell r="AO555" t="e">
            <v>#NAME?</v>
          </cell>
          <cell r="AP555" t="e">
            <v>#NAME?</v>
          </cell>
          <cell r="AQ555">
            <v>0</v>
          </cell>
          <cell r="AR555">
            <v>0</v>
          </cell>
          <cell r="AS555">
            <v>0</v>
          </cell>
          <cell r="AT555">
            <v>0</v>
          </cell>
        </row>
        <row r="556">
          <cell r="A556" t="str">
            <v>132KV DC Dumraon-Buxar TL Line</v>
          </cell>
          <cell r="B556">
            <v>5</v>
          </cell>
          <cell r="C556" t="str">
            <v>13/1</v>
          </cell>
          <cell r="D556" t="str">
            <v>DP+3</v>
          </cell>
          <cell r="E556" t="str">
            <v>WET</v>
          </cell>
          <cell r="F556" t="str">
            <v>Meera Engineering</v>
          </cell>
          <cell r="G556">
            <v>43386</v>
          </cell>
          <cell r="H556">
            <v>43414</v>
          </cell>
          <cell r="I556" t="str">
            <v>yes</v>
          </cell>
          <cell r="J556" t="str">
            <v>YES</v>
          </cell>
          <cell r="K556" t="str">
            <v>YES</v>
          </cell>
          <cell r="L556">
            <v>2</v>
          </cell>
          <cell r="M556">
            <v>4</v>
          </cell>
          <cell r="N556">
            <v>0</v>
          </cell>
          <cell r="O556">
            <v>0</v>
          </cell>
          <cell r="P556">
            <v>0</v>
          </cell>
          <cell r="Q556">
            <v>0</v>
          </cell>
          <cell r="R556" t="e">
            <v>#NAME?</v>
          </cell>
          <cell r="S556" t="e">
            <v>#NAME?</v>
          </cell>
          <cell r="T556">
            <v>0</v>
          </cell>
          <cell r="U556">
            <v>0</v>
          </cell>
          <cell r="V556" t="e">
            <v>#NAME?</v>
          </cell>
          <cell r="W556" t="e">
            <v>#NAME?</v>
          </cell>
          <cell r="X556" t="e">
            <v>#NAME?</v>
          </cell>
          <cell r="Y556" t="e">
            <v>#NAME?</v>
          </cell>
          <cell r="Z556" t="e">
            <v>#NAME?</v>
          </cell>
          <cell r="AA556" t="e">
            <v>#NAME?</v>
          </cell>
          <cell r="AB556" t="e">
            <v>#NAME?</v>
          </cell>
          <cell r="AC556" t="e">
            <v>#NAME?</v>
          </cell>
          <cell r="AD556" t="e">
            <v>#NAME?</v>
          </cell>
          <cell r="AE556" t="e">
            <v>#NAME?</v>
          </cell>
          <cell r="AF556">
            <v>122.56</v>
          </cell>
          <cell r="AG556">
            <v>17.68</v>
          </cell>
          <cell r="AH556">
            <v>6.51</v>
          </cell>
          <cell r="AI556">
            <v>146.75</v>
          </cell>
          <cell r="AJ556" t="e">
            <v>#NAME?</v>
          </cell>
          <cell r="AK556" t="e">
            <v>#NAME?</v>
          </cell>
          <cell r="AL556" t="e">
            <v>#NAME?</v>
          </cell>
          <cell r="AM556" t="e">
            <v>#NAME?</v>
          </cell>
          <cell r="AN556" t="e">
            <v>#NAME?</v>
          </cell>
          <cell r="AO556" t="e">
            <v>#NAME?</v>
          </cell>
          <cell r="AP556" t="e">
            <v>#NAME?</v>
          </cell>
          <cell r="AQ556">
            <v>0</v>
          </cell>
          <cell r="AR556">
            <v>0</v>
          </cell>
          <cell r="AS556">
            <v>0</v>
          </cell>
          <cell r="AT556">
            <v>0</v>
          </cell>
        </row>
        <row r="557">
          <cell r="A557" t="str">
            <v>132KV DC Gaya-Jehanabad TL Line</v>
          </cell>
          <cell r="B557">
            <v>14</v>
          </cell>
          <cell r="C557" t="str">
            <v>15/4</v>
          </cell>
          <cell r="D557" t="str">
            <v>DA+0</v>
          </cell>
          <cell r="E557" t="str">
            <v>WET</v>
          </cell>
          <cell r="F557" t="str">
            <v>Rajiv Kumar</v>
          </cell>
          <cell r="G557">
            <v>43406</v>
          </cell>
          <cell r="H557">
            <v>43434</v>
          </cell>
          <cell r="I557" t="str">
            <v>21/02</v>
          </cell>
          <cell r="J557" t="str">
            <v>YES</v>
          </cell>
          <cell r="K557" t="str">
            <v>YES</v>
          </cell>
          <cell r="L557">
            <v>2</v>
          </cell>
          <cell r="M557">
            <v>14</v>
          </cell>
          <cell r="N557">
            <v>0</v>
          </cell>
          <cell r="O557">
            <v>0</v>
          </cell>
          <cell r="P557">
            <v>0</v>
          </cell>
          <cell r="Q557">
            <v>0</v>
          </cell>
          <cell r="R557" t="e">
            <v>#NAME?</v>
          </cell>
          <cell r="S557" t="e">
            <v>#NAME?</v>
          </cell>
          <cell r="T557">
            <v>0</v>
          </cell>
          <cell r="U557">
            <v>0</v>
          </cell>
          <cell r="V557" t="e">
            <v>#NAME?</v>
          </cell>
          <cell r="W557" t="e">
            <v>#NAME?</v>
          </cell>
          <cell r="X557" t="e">
            <v>#NAME?</v>
          </cell>
          <cell r="Y557" t="e">
            <v>#NAME?</v>
          </cell>
          <cell r="Z557" t="e">
            <v>#NAME?</v>
          </cell>
          <cell r="AA557" t="e">
            <v>#NAME?</v>
          </cell>
          <cell r="AB557" t="e">
            <v>#NAME?</v>
          </cell>
          <cell r="AC557" t="e">
            <v>#NAME?</v>
          </cell>
          <cell r="AD557" t="e">
            <v>#NAME?</v>
          </cell>
          <cell r="AE557" t="e">
            <v>#NAME?</v>
          </cell>
          <cell r="AF557">
            <v>171.56</v>
          </cell>
          <cell r="AG557">
            <v>36.64</v>
          </cell>
          <cell r="AH557">
            <v>7.56</v>
          </cell>
          <cell r="AI557">
            <v>215.76</v>
          </cell>
          <cell r="AJ557" t="e">
            <v>#NAME?</v>
          </cell>
          <cell r="AK557" t="e">
            <v>#NAME?</v>
          </cell>
          <cell r="AL557" t="e">
            <v>#NAME?</v>
          </cell>
          <cell r="AM557" t="e">
            <v>#NAME?</v>
          </cell>
          <cell r="AN557" t="e">
            <v>#NAME?</v>
          </cell>
          <cell r="AO557" t="e">
            <v>#NAME?</v>
          </cell>
          <cell r="AP557" t="e">
            <v>#NAME?</v>
          </cell>
          <cell r="AQ557">
            <v>0</v>
          </cell>
          <cell r="AR557">
            <v>0</v>
          </cell>
          <cell r="AS557">
            <v>0</v>
          </cell>
          <cell r="AT557">
            <v>0</v>
          </cell>
        </row>
        <row r="558">
          <cell r="A558" t="str">
            <v>132KV DC Gaya-Jehanabad TL Line</v>
          </cell>
          <cell r="B558">
            <v>15</v>
          </cell>
          <cell r="C558" t="str">
            <v>3/1</v>
          </cell>
          <cell r="D558" t="str">
            <v>DA+3</v>
          </cell>
          <cell r="E558" t="str">
            <v>WET</v>
          </cell>
          <cell r="F558" t="str">
            <v>Fr Enterprizes</v>
          </cell>
          <cell r="G558">
            <v>43406</v>
          </cell>
          <cell r="H558">
            <v>43434</v>
          </cell>
          <cell r="I558" t="str">
            <v>YES</v>
          </cell>
          <cell r="J558" t="str">
            <v>YES</v>
          </cell>
          <cell r="K558" t="str">
            <v>YES</v>
          </cell>
          <cell r="L558">
            <v>2</v>
          </cell>
          <cell r="M558">
            <v>15</v>
          </cell>
          <cell r="N558">
            <v>0</v>
          </cell>
          <cell r="O558">
            <v>0</v>
          </cell>
          <cell r="P558">
            <v>0</v>
          </cell>
          <cell r="Q558">
            <v>0</v>
          </cell>
          <cell r="R558" t="e">
            <v>#NAME?</v>
          </cell>
          <cell r="S558" t="e">
            <v>#NAME?</v>
          </cell>
          <cell r="T558">
            <v>0</v>
          </cell>
          <cell r="U558">
            <v>0</v>
          </cell>
          <cell r="V558" t="e">
            <v>#NAME?</v>
          </cell>
          <cell r="W558" t="e">
            <v>#NAME?</v>
          </cell>
          <cell r="X558" t="e">
            <v>#NAME?</v>
          </cell>
          <cell r="Y558" t="e">
            <v>#NAME?</v>
          </cell>
          <cell r="Z558" t="e">
            <v>#NAME?</v>
          </cell>
          <cell r="AA558" t="e">
            <v>#NAME?</v>
          </cell>
          <cell r="AB558" t="e">
            <v>#NAME?</v>
          </cell>
          <cell r="AC558" t="e">
            <v>#NAME?</v>
          </cell>
          <cell r="AD558" t="e">
            <v>#NAME?</v>
          </cell>
          <cell r="AE558" t="e">
            <v>#NAME?</v>
          </cell>
          <cell r="AF558">
            <v>171.56</v>
          </cell>
          <cell r="AG558">
            <v>36.64</v>
          </cell>
          <cell r="AH558">
            <v>7.56</v>
          </cell>
          <cell r="AI558">
            <v>215.76</v>
          </cell>
          <cell r="AJ558" t="e">
            <v>#NAME?</v>
          </cell>
          <cell r="AK558" t="e">
            <v>#NAME?</v>
          </cell>
          <cell r="AL558" t="e">
            <v>#NAME?</v>
          </cell>
          <cell r="AM558" t="e">
            <v>#NAME?</v>
          </cell>
          <cell r="AN558" t="e">
            <v>#NAME?</v>
          </cell>
          <cell r="AO558" t="e">
            <v>#NAME?</v>
          </cell>
          <cell r="AP558" t="e">
            <v>#NAME?</v>
          </cell>
          <cell r="AQ558">
            <v>0</v>
          </cell>
          <cell r="AR558">
            <v>0</v>
          </cell>
          <cell r="AS558">
            <v>0</v>
          </cell>
          <cell r="AT558">
            <v>0</v>
          </cell>
        </row>
        <row r="559">
          <cell r="A559" t="str">
            <v>132KV DC Dumraon-Buxar TL Line</v>
          </cell>
          <cell r="B559">
            <v>4</v>
          </cell>
          <cell r="C559" t="str">
            <v>11/10</v>
          </cell>
          <cell r="D559" t="str">
            <v>DP+0</v>
          </cell>
          <cell r="E559" t="str">
            <v>WET</v>
          </cell>
          <cell r="F559" t="str">
            <v>Meera Engineering</v>
          </cell>
          <cell r="G559">
            <v>43385</v>
          </cell>
          <cell r="H559">
            <v>43413</v>
          </cell>
          <cell r="I559" t="str">
            <v>yes</v>
          </cell>
          <cell r="J559" t="str">
            <v>YES</v>
          </cell>
          <cell r="K559" t="str">
            <v>YES</v>
          </cell>
          <cell r="L559">
            <v>5</v>
          </cell>
          <cell r="M559">
            <v>25</v>
          </cell>
          <cell r="N559">
            <v>0</v>
          </cell>
          <cell r="O559">
            <v>0</v>
          </cell>
          <cell r="P559">
            <v>0</v>
          </cell>
          <cell r="Q559">
            <v>0</v>
          </cell>
          <cell r="R559" t="e">
            <v>#NAME?</v>
          </cell>
          <cell r="S559" t="e">
            <v>#NAME?</v>
          </cell>
          <cell r="T559">
            <v>0</v>
          </cell>
          <cell r="U559">
            <v>0</v>
          </cell>
          <cell r="V559" t="e">
            <v>#NAME?</v>
          </cell>
          <cell r="W559" t="e">
            <v>#NAME?</v>
          </cell>
          <cell r="X559" t="e">
            <v>#NAME?</v>
          </cell>
          <cell r="Y559" t="e">
            <v>#NAME?</v>
          </cell>
          <cell r="Z559" t="e">
            <v>#NAME?</v>
          </cell>
          <cell r="AA559" t="e">
            <v>#NAME?</v>
          </cell>
          <cell r="AB559" t="e">
            <v>#NAME?</v>
          </cell>
          <cell r="AC559" t="e">
            <v>#NAME?</v>
          </cell>
          <cell r="AD559" t="e">
            <v>#NAME?</v>
          </cell>
          <cell r="AE559" t="e">
            <v>#NAME?</v>
          </cell>
          <cell r="AF559">
            <v>122.56</v>
          </cell>
          <cell r="AG559">
            <v>17.68</v>
          </cell>
          <cell r="AH559">
            <v>6.51</v>
          </cell>
          <cell r="AI559">
            <v>146.75</v>
          </cell>
          <cell r="AJ559" t="e">
            <v>#NAME?</v>
          </cell>
          <cell r="AK559" t="e">
            <v>#NAME?</v>
          </cell>
          <cell r="AL559" t="e">
            <v>#NAME?</v>
          </cell>
          <cell r="AM559" t="e">
            <v>#NAME?</v>
          </cell>
          <cell r="AN559" t="e">
            <v>#NAME?</v>
          </cell>
          <cell r="AO559" t="e">
            <v>#NAME?</v>
          </cell>
          <cell r="AP559" t="e">
            <v>#NAME?</v>
          </cell>
          <cell r="AQ559">
            <v>0</v>
          </cell>
          <cell r="AR559">
            <v>0</v>
          </cell>
          <cell r="AS559">
            <v>0</v>
          </cell>
          <cell r="AT559">
            <v>0</v>
          </cell>
        </row>
        <row r="560">
          <cell r="A560" t="str">
            <v>132KV DC Dumraon-Buxar TL Line</v>
          </cell>
          <cell r="B560">
            <v>3</v>
          </cell>
          <cell r="C560" t="str">
            <v>11/19</v>
          </cell>
          <cell r="D560" t="str">
            <v>DP+3</v>
          </cell>
          <cell r="E560" t="str">
            <v>WET</v>
          </cell>
          <cell r="F560" t="str">
            <v>Meera Engineering</v>
          </cell>
          <cell r="G560">
            <v>43381</v>
          </cell>
          <cell r="H560">
            <v>43409</v>
          </cell>
          <cell r="I560" t="str">
            <v>yes</v>
          </cell>
          <cell r="J560" t="str">
            <v>YES</v>
          </cell>
          <cell r="K560" t="str">
            <v>YES</v>
          </cell>
          <cell r="L560">
            <v>2</v>
          </cell>
          <cell r="M560">
            <v>3</v>
          </cell>
          <cell r="N560">
            <v>0</v>
          </cell>
          <cell r="O560">
            <v>0</v>
          </cell>
          <cell r="P560">
            <v>0</v>
          </cell>
          <cell r="Q560">
            <v>0</v>
          </cell>
          <cell r="R560" t="e">
            <v>#NAME?</v>
          </cell>
          <cell r="S560" t="e">
            <v>#NAME?</v>
          </cell>
          <cell r="T560">
            <v>0</v>
          </cell>
          <cell r="U560">
            <v>0</v>
          </cell>
          <cell r="V560" t="e">
            <v>#NAME?</v>
          </cell>
          <cell r="W560" t="e">
            <v>#NAME?</v>
          </cell>
          <cell r="X560" t="e">
            <v>#NAME?</v>
          </cell>
          <cell r="Y560" t="e">
            <v>#NAME?</v>
          </cell>
          <cell r="Z560" t="e">
            <v>#NAME?</v>
          </cell>
          <cell r="AA560" t="e">
            <v>#NAME?</v>
          </cell>
          <cell r="AB560" t="e">
            <v>#NAME?</v>
          </cell>
          <cell r="AC560" t="e">
            <v>#NAME?</v>
          </cell>
          <cell r="AD560" t="e">
            <v>#NAME?</v>
          </cell>
          <cell r="AE560" t="e">
            <v>#NAME?</v>
          </cell>
          <cell r="AF560">
            <v>122.56</v>
          </cell>
          <cell r="AG560">
            <v>17.68</v>
          </cell>
          <cell r="AH560">
            <v>6.51</v>
          </cell>
          <cell r="AI560">
            <v>146.75</v>
          </cell>
          <cell r="AJ560" t="e">
            <v>#NAME?</v>
          </cell>
          <cell r="AK560" t="e">
            <v>#NAME?</v>
          </cell>
          <cell r="AL560" t="e">
            <v>#NAME?</v>
          </cell>
          <cell r="AM560" t="e">
            <v>#NAME?</v>
          </cell>
          <cell r="AN560" t="e">
            <v>#NAME?</v>
          </cell>
          <cell r="AO560" t="e">
            <v>#NAME?</v>
          </cell>
          <cell r="AP560" t="e">
            <v>#NAME?</v>
          </cell>
          <cell r="AQ560">
            <v>0</v>
          </cell>
          <cell r="AR560">
            <v>0</v>
          </cell>
          <cell r="AS560">
            <v>0</v>
          </cell>
          <cell r="AT560">
            <v>0</v>
          </cell>
        </row>
        <row r="561">
          <cell r="A561" t="str">
            <v>132KV DC Dumraon-Buxar TL Line</v>
          </cell>
          <cell r="B561">
            <v>2</v>
          </cell>
          <cell r="C561" t="str">
            <v>12/1</v>
          </cell>
          <cell r="D561" t="str">
            <v>DP+6</v>
          </cell>
          <cell r="E561" t="str">
            <v>WET</v>
          </cell>
          <cell r="F561" t="str">
            <v>Meera Engineering</v>
          </cell>
          <cell r="G561">
            <v>43375</v>
          </cell>
          <cell r="H561">
            <v>43403</v>
          </cell>
          <cell r="I561" t="str">
            <v>yes</v>
          </cell>
          <cell r="J561" t="str">
            <v>YES</v>
          </cell>
          <cell r="K561" t="str">
            <v>YES</v>
          </cell>
          <cell r="L561">
            <v>2</v>
          </cell>
          <cell r="M561">
            <v>2</v>
          </cell>
          <cell r="N561">
            <v>0</v>
          </cell>
          <cell r="O561">
            <v>0</v>
          </cell>
          <cell r="P561">
            <v>0</v>
          </cell>
          <cell r="Q561">
            <v>0</v>
          </cell>
          <cell r="R561" t="e">
            <v>#NAME?</v>
          </cell>
          <cell r="S561" t="e">
            <v>#NAME?</v>
          </cell>
          <cell r="T561">
            <v>0</v>
          </cell>
          <cell r="U561">
            <v>0</v>
          </cell>
          <cell r="V561" t="e">
            <v>#NAME?</v>
          </cell>
          <cell r="W561" t="e">
            <v>#NAME?</v>
          </cell>
          <cell r="X561" t="e">
            <v>#NAME?</v>
          </cell>
          <cell r="Y561" t="e">
            <v>#NAME?</v>
          </cell>
          <cell r="Z561" t="e">
            <v>#NAME?</v>
          </cell>
          <cell r="AA561" t="e">
            <v>#NAME?</v>
          </cell>
          <cell r="AB561" t="e">
            <v>#NAME?</v>
          </cell>
          <cell r="AC561" t="e">
            <v>#NAME?</v>
          </cell>
          <cell r="AD561" t="e">
            <v>#NAME?</v>
          </cell>
          <cell r="AE561" t="e">
            <v>#NAME?</v>
          </cell>
          <cell r="AF561">
            <v>122.56</v>
          </cell>
          <cell r="AG561">
            <v>17.68</v>
          </cell>
          <cell r="AH561">
            <v>6.51</v>
          </cell>
          <cell r="AI561">
            <v>146.75</v>
          </cell>
          <cell r="AJ561" t="e">
            <v>#NAME?</v>
          </cell>
          <cell r="AK561" t="e">
            <v>#NAME?</v>
          </cell>
          <cell r="AL561" t="e">
            <v>#NAME?</v>
          </cell>
          <cell r="AM561" t="e">
            <v>#NAME?</v>
          </cell>
          <cell r="AN561" t="e">
            <v>#NAME?</v>
          </cell>
          <cell r="AO561" t="e">
            <v>#NAME?</v>
          </cell>
          <cell r="AP561" t="e">
            <v>#NAME?</v>
          </cell>
          <cell r="AQ561">
            <v>0</v>
          </cell>
          <cell r="AR561">
            <v>0</v>
          </cell>
          <cell r="AS561">
            <v>0</v>
          </cell>
          <cell r="AT561">
            <v>0</v>
          </cell>
        </row>
        <row r="562">
          <cell r="A562" t="str">
            <v>132KV DC Naubatpur-Paliganj TL Line</v>
          </cell>
          <cell r="B562">
            <v>10</v>
          </cell>
          <cell r="C562" t="str">
            <v>7/1</v>
          </cell>
          <cell r="D562" t="str">
            <v>DA+6</v>
          </cell>
          <cell r="E562" t="str">
            <v>WET</v>
          </cell>
          <cell r="F562" t="str">
            <v>Lalan Mehta</v>
          </cell>
          <cell r="G562">
            <v>43406</v>
          </cell>
          <cell r="H562">
            <v>43434</v>
          </cell>
          <cell r="I562">
            <v>43513</v>
          </cell>
          <cell r="J562" t="str">
            <v>YES</v>
          </cell>
          <cell r="K562" t="str">
            <v>YES</v>
          </cell>
          <cell r="L562">
            <v>3</v>
          </cell>
          <cell r="M562">
            <v>0</v>
          </cell>
          <cell r="N562">
            <v>0</v>
          </cell>
          <cell r="O562">
            <v>0</v>
          </cell>
          <cell r="P562">
            <v>0</v>
          </cell>
          <cell r="Q562">
            <v>0</v>
          </cell>
          <cell r="R562" t="e">
            <v>#NAME?</v>
          </cell>
          <cell r="S562" t="e">
            <v>#NAME?</v>
          </cell>
          <cell r="T562">
            <v>0</v>
          </cell>
          <cell r="U562">
            <v>0</v>
          </cell>
          <cell r="V562" t="e">
            <v>#NAME?</v>
          </cell>
          <cell r="W562" t="e">
            <v>#NAME?</v>
          </cell>
          <cell r="X562" t="e">
            <v>#NAME?</v>
          </cell>
          <cell r="Y562" t="e">
            <v>#NAME?</v>
          </cell>
          <cell r="Z562" t="e">
            <v>#NAME?</v>
          </cell>
          <cell r="AA562" t="e">
            <v>#NAME?</v>
          </cell>
          <cell r="AB562" t="e">
            <v>#NAME?</v>
          </cell>
          <cell r="AC562" t="e">
            <v>#NAME?</v>
          </cell>
          <cell r="AD562" t="e">
            <v>#NAME?</v>
          </cell>
          <cell r="AE562" t="e">
            <v>#NAME?</v>
          </cell>
          <cell r="AF562">
            <v>171.56</v>
          </cell>
          <cell r="AG562">
            <v>36.64</v>
          </cell>
          <cell r="AH562">
            <v>7.56</v>
          </cell>
          <cell r="AI562">
            <v>215.76</v>
          </cell>
          <cell r="AJ562" t="e">
            <v>#NAME?</v>
          </cell>
          <cell r="AK562" t="e">
            <v>#NAME?</v>
          </cell>
          <cell r="AL562" t="e">
            <v>#NAME?</v>
          </cell>
          <cell r="AM562" t="e">
            <v>#NAME?</v>
          </cell>
          <cell r="AN562" t="e">
            <v>#NAME?</v>
          </cell>
          <cell r="AO562" t="e">
            <v>#NAME?</v>
          </cell>
          <cell r="AP562" t="e">
            <v>#NAME?</v>
          </cell>
          <cell r="AQ562">
            <v>0</v>
          </cell>
          <cell r="AR562">
            <v>0</v>
          </cell>
          <cell r="AS562">
            <v>0</v>
          </cell>
          <cell r="AT562">
            <v>0</v>
          </cell>
        </row>
        <row r="563">
          <cell r="A563" t="str">
            <v>132KV DC Dumraon-Buxar TL Line</v>
          </cell>
          <cell r="B563">
            <v>1</v>
          </cell>
          <cell r="C563" t="str">
            <v>11/20</v>
          </cell>
          <cell r="D563" t="str">
            <v>DP+6</v>
          </cell>
          <cell r="E563" t="str">
            <v>WET</v>
          </cell>
          <cell r="F563" t="str">
            <v>Meera Engineering</v>
          </cell>
          <cell r="G563">
            <v>43370</v>
          </cell>
          <cell r="H563">
            <v>43398</v>
          </cell>
          <cell r="I563" t="str">
            <v>yes</v>
          </cell>
          <cell r="J563" t="str">
            <v>YES</v>
          </cell>
          <cell r="K563" t="str">
            <v>YES</v>
          </cell>
          <cell r="L563">
            <v>2</v>
          </cell>
          <cell r="M563">
            <v>1</v>
          </cell>
          <cell r="N563">
            <v>0</v>
          </cell>
          <cell r="O563">
            <v>0</v>
          </cell>
          <cell r="P563">
            <v>0</v>
          </cell>
          <cell r="Q563">
            <v>0</v>
          </cell>
          <cell r="R563" t="e">
            <v>#NAME?</v>
          </cell>
          <cell r="S563" t="e">
            <v>#NAME?</v>
          </cell>
          <cell r="T563">
            <v>0</v>
          </cell>
          <cell r="U563">
            <v>0</v>
          </cell>
          <cell r="V563" t="e">
            <v>#NAME?</v>
          </cell>
          <cell r="W563" t="e">
            <v>#NAME?</v>
          </cell>
          <cell r="X563" t="e">
            <v>#NAME?</v>
          </cell>
          <cell r="Y563" t="e">
            <v>#NAME?</v>
          </cell>
          <cell r="Z563" t="e">
            <v>#NAME?</v>
          </cell>
          <cell r="AA563" t="e">
            <v>#NAME?</v>
          </cell>
          <cell r="AB563" t="e">
            <v>#NAME?</v>
          </cell>
          <cell r="AC563" t="e">
            <v>#NAME?</v>
          </cell>
          <cell r="AD563" t="e">
            <v>#NAME?</v>
          </cell>
          <cell r="AE563" t="e">
            <v>#NAME?</v>
          </cell>
          <cell r="AF563">
            <v>122.56</v>
          </cell>
          <cell r="AG563">
            <v>17.68</v>
          </cell>
          <cell r="AH563">
            <v>6.51</v>
          </cell>
          <cell r="AI563">
            <v>146.75</v>
          </cell>
          <cell r="AJ563" t="e">
            <v>#NAME?</v>
          </cell>
          <cell r="AK563" t="e">
            <v>#NAME?</v>
          </cell>
          <cell r="AL563" t="e">
            <v>#NAME?</v>
          </cell>
          <cell r="AM563" t="e">
            <v>#NAME?</v>
          </cell>
          <cell r="AN563" t="e">
            <v>#NAME?</v>
          </cell>
          <cell r="AO563" t="e">
            <v>#NAME?</v>
          </cell>
          <cell r="AP563" t="e">
            <v>#NAME?</v>
          </cell>
          <cell r="AQ563">
            <v>0</v>
          </cell>
          <cell r="AR563">
            <v>0</v>
          </cell>
          <cell r="AS563">
            <v>0</v>
          </cell>
          <cell r="AT563">
            <v>0</v>
          </cell>
        </row>
        <row r="564">
          <cell r="A564" t="str">
            <v>132KV DC Dumraon-Dumraon TL Line</v>
          </cell>
          <cell r="B564">
            <v>0</v>
          </cell>
          <cell r="C564" t="str">
            <v>20A/2</v>
          </cell>
          <cell r="D564" t="str">
            <v>DA+3</v>
          </cell>
          <cell r="E564">
            <v>0</v>
          </cell>
          <cell r="F564">
            <v>0</v>
          </cell>
          <cell r="G564">
            <v>0</v>
          </cell>
          <cell r="H564">
            <v>28</v>
          </cell>
          <cell r="I564">
            <v>0</v>
          </cell>
          <cell r="J564">
            <v>0</v>
          </cell>
          <cell r="K564">
            <v>0</v>
          </cell>
          <cell r="L564">
            <v>0</v>
          </cell>
          <cell r="M564">
            <v>0</v>
          </cell>
          <cell r="N564">
            <v>0</v>
          </cell>
          <cell r="O564">
            <v>0</v>
          </cell>
          <cell r="P564">
            <v>0</v>
          </cell>
          <cell r="Q564">
            <v>0</v>
          </cell>
          <cell r="R564" t="e">
            <v>#NAME?</v>
          </cell>
          <cell r="S564" t="e">
            <v>#NAME?</v>
          </cell>
          <cell r="T564">
            <v>0</v>
          </cell>
          <cell r="U564">
            <v>0</v>
          </cell>
          <cell r="V564" t="e">
            <v>#NAME?</v>
          </cell>
          <cell r="W564" t="e">
            <v>#NAME?</v>
          </cell>
          <cell r="X564" t="e">
            <v>#NAME?</v>
          </cell>
          <cell r="Y564" t="e">
            <v>#NAME?</v>
          </cell>
          <cell r="Z564" t="e">
            <v>#NAME?</v>
          </cell>
          <cell r="AA564" t="e">
            <v>#NAME?</v>
          </cell>
          <cell r="AB564" t="e">
            <v>#NAME?</v>
          </cell>
          <cell r="AC564" t="e">
            <v>#NAME?</v>
          </cell>
          <cell r="AD564" t="e">
            <v>#NAME?</v>
          </cell>
          <cell r="AE564" t="e">
            <v>#NAME?</v>
          </cell>
          <cell r="AF564">
            <v>0</v>
          </cell>
          <cell r="AG564">
            <v>0</v>
          </cell>
          <cell r="AH564">
            <v>0</v>
          </cell>
          <cell r="AI564">
            <v>0</v>
          </cell>
          <cell r="AJ564" t="e">
            <v>#NAME?</v>
          </cell>
          <cell r="AK564" t="e">
            <v>#NAME?</v>
          </cell>
          <cell r="AL564" t="e">
            <v>#NAME?</v>
          </cell>
          <cell r="AM564" t="e">
            <v>#NAME?</v>
          </cell>
          <cell r="AN564" t="e">
            <v>#NAME?</v>
          </cell>
          <cell r="AO564" t="e">
            <v>#NAME?</v>
          </cell>
          <cell r="AP564" t="e">
            <v>#NAME?</v>
          </cell>
          <cell r="AQ564">
            <v>0</v>
          </cell>
          <cell r="AR564">
            <v>0</v>
          </cell>
          <cell r="AS564">
            <v>0</v>
          </cell>
          <cell r="AT564">
            <v>0</v>
          </cell>
        </row>
        <row r="565">
          <cell r="A565" t="str">
            <v>132KV DC Dumraon-Buxar TL Line</v>
          </cell>
          <cell r="B565">
            <v>117</v>
          </cell>
          <cell r="C565" t="str">
            <v>10/1</v>
          </cell>
          <cell r="D565" t="str">
            <v>DQ+0</v>
          </cell>
          <cell r="E565" t="str">
            <v>WET</v>
          </cell>
          <cell r="F565" t="str">
            <v>shiv Shakti</v>
          </cell>
          <cell r="G565">
            <v>43634</v>
          </cell>
          <cell r="H565">
            <v>43662</v>
          </cell>
          <cell r="I565">
            <v>0</v>
          </cell>
          <cell r="J565">
            <v>0</v>
          </cell>
          <cell r="K565">
            <v>0</v>
          </cell>
          <cell r="L565">
            <v>0</v>
          </cell>
          <cell r="M565">
            <v>0</v>
          </cell>
          <cell r="N565">
            <v>0</v>
          </cell>
          <cell r="O565">
            <v>0</v>
          </cell>
          <cell r="P565">
            <v>0</v>
          </cell>
          <cell r="Q565">
            <v>0</v>
          </cell>
          <cell r="R565" t="e">
            <v>#NAME?</v>
          </cell>
          <cell r="S565" t="e">
            <v>#NAME?</v>
          </cell>
          <cell r="T565">
            <v>0</v>
          </cell>
          <cell r="U565">
            <v>0</v>
          </cell>
          <cell r="V565" t="e">
            <v>#NAME?</v>
          </cell>
          <cell r="W565" t="e">
            <v>#NAME?</v>
          </cell>
          <cell r="X565" t="e">
            <v>#NAME?</v>
          </cell>
          <cell r="Y565" t="e">
            <v>#NAME?</v>
          </cell>
          <cell r="Z565" t="e">
            <v>#NAME?</v>
          </cell>
          <cell r="AA565" t="e">
            <v>#NAME?</v>
          </cell>
          <cell r="AB565" t="e">
            <v>#NAME?</v>
          </cell>
          <cell r="AC565" t="e">
            <v>#NAME?</v>
          </cell>
          <cell r="AD565" t="e">
            <v>#NAME?</v>
          </cell>
          <cell r="AE565" t="e">
            <v>#NAME?</v>
          </cell>
          <cell r="AF565">
            <v>221.28</v>
          </cell>
          <cell r="AG565">
            <v>29.52</v>
          </cell>
          <cell r="AH565">
            <v>8</v>
          </cell>
          <cell r="AI565">
            <v>258.8</v>
          </cell>
          <cell r="AJ565" t="e">
            <v>#NAME?</v>
          </cell>
          <cell r="AK565" t="e">
            <v>#NAME?</v>
          </cell>
          <cell r="AL565" t="e">
            <v>#NAME?</v>
          </cell>
          <cell r="AM565" t="e">
            <v>#NAME?</v>
          </cell>
          <cell r="AN565" t="e">
            <v>#NAME?</v>
          </cell>
          <cell r="AO565" t="e">
            <v>#NAME?</v>
          </cell>
          <cell r="AP565" t="e">
            <v>#NAME?</v>
          </cell>
          <cell r="AQ565">
            <v>0</v>
          </cell>
          <cell r="AR565">
            <v>0</v>
          </cell>
          <cell r="AS565">
            <v>0</v>
          </cell>
          <cell r="AT565">
            <v>0</v>
          </cell>
        </row>
        <row r="566">
          <cell r="A566" t="str">
            <v>132KV DC Dumraon-Buxar TL Line</v>
          </cell>
          <cell r="B566">
            <v>0</v>
          </cell>
          <cell r="C566" t="str">
            <v>10/5</v>
          </cell>
          <cell r="D566" t="str">
            <v>DP+0</v>
          </cell>
          <cell r="E566">
            <v>0</v>
          </cell>
          <cell r="F566">
            <v>0</v>
          </cell>
          <cell r="G566">
            <v>0</v>
          </cell>
          <cell r="H566">
            <v>28</v>
          </cell>
          <cell r="I566">
            <v>0</v>
          </cell>
          <cell r="J566">
            <v>0</v>
          </cell>
          <cell r="K566">
            <v>0</v>
          </cell>
          <cell r="L566">
            <v>0</v>
          </cell>
          <cell r="M566">
            <v>0</v>
          </cell>
          <cell r="N566">
            <v>0</v>
          </cell>
          <cell r="O566">
            <v>0</v>
          </cell>
          <cell r="P566">
            <v>0</v>
          </cell>
          <cell r="Q566">
            <v>0</v>
          </cell>
          <cell r="R566" t="e">
            <v>#NAME?</v>
          </cell>
          <cell r="S566" t="e">
            <v>#NAME?</v>
          </cell>
          <cell r="T566">
            <v>0</v>
          </cell>
          <cell r="U566">
            <v>0</v>
          </cell>
          <cell r="V566" t="e">
            <v>#NAME?</v>
          </cell>
          <cell r="W566" t="e">
            <v>#NAME?</v>
          </cell>
          <cell r="X566" t="e">
            <v>#NAME?</v>
          </cell>
          <cell r="Y566" t="e">
            <v>#NAME?</v>
          </cell>
          <cell r="Z566" t="e">
            <v>#NAME?</v>
          </cell>
          <cell r="AA566" t="e">
            <v>#NAME?</v>
          </cell>
          <cell r="AB566" t="e">
            <v>#NAME?</v>
          </cell>
          <cell r="AC566" t="e">
            <v>#NAME?</v>
          </cell>
          <cell r="AD566" t="e">
            <v>#NAME?</v>
          </cell>
          <cell r="AE566" t="e">
            <v>#NAME?</v>
          </cell>
          <cell r="AF566">
            <v>0</v>
          </cell>
          <cell r="AG566">
            <v>0</v>
          </cell>
          <cell r="AH566">
            <v>0</v>
          </cell>
          <cell r="AI566">
            <v>0</v>
          </cell>
          <cell r="AJ566" t="e">
            <v>#NAME?</v>
          </cell>
          <cell r="AK566" t="e">
            <v>#NAME?</v>
          </cell>
          <cell r="AL566" t="e">
            <v>#NAME?</v>
          </cell>
          <cell r="AM566" t="e">
            <v>#NAME?</v>
          </cell>
          <cell r="AN566" t="e">
            <v>#NAME?</v>
          </cell>
          <cell r="AO566" t="e">
            <v>#NAME?</v>
          </cell>
          <cell r="AP566" t="e">
            <v>#NAME?</v>
          </cell>
          <cell r="AQ566">
            <v>0</v>
          </cell>
          <cell r="AR566">
            <v>0</v>
          </cell>
          <cell r="AS566">
            <v>0</v>
          </cell>
          <cell r="AT566">
            <v>0</v>
          </cell>
        </row>
        <row r="567">
          <cell r="A567" t="str">
            <v>132KV DC Dumraon-Buxar TL Line</v>
          </cell>
          <cell r="B567">
            <v>0</v>
          </cell>
          <cell r="C567" t="str">
            <v>10/6</v>
          </cell>
          <cell r="D567" t="str">
            <v>DP+3</v>
          </cell>
          <cell r="E567">
            <v>0</v>
          </cell>
          <cell r="F567">
            <v>0</v>
          </cell>
          <cell r="G567">
            <v>0</v>
          </cell>
          <cell r="H567">
            <v>28</v>
          </cell>
          <cell r="I567">
            <v>0</v>
          </cell>
          <cell r="J567">
            <v>0</v>
          </cell>
          <cell r="K567">
            <v>0</v>
          </cell>
          <cell r="L567">
            <v>0</v>
          </cell>
          <cell r="M567">
            <v>0</v>
          </cell>
          <cell r="N567">
            <v>0</v>
          </cell>
          <cell r="O567">
            <v>0</v>
          </cell>
          <cell r="P567">
            <v>0</v>
          </cell>
          <cell r="Q567">
            <v>0</v>
          </cell>
          <cell r="R567" t="e">
            <v>#NAME?</v>
          </cell>
          <cell r="S567" t="e">
            <v>#NAME?</v>
          </cell>
          <cell r="T567">
            <v>0</v>
          </cell>
          <cell r="U567">
            <v>0</v>
          </cell>
          <cell r="V567" t="e">
            <v>#NAME?</v>
          </cell>
          <cell r="W567" t="e">
            <v>#NAME?</v>
          </cell>
          <cell r="X567" t="e">
            <v>#NAME?</v>
          </cell>
          <cell r="Y567" t="e">
            <v>#NAME?</v>
          </cell>
          <cell r="Z567" t="e">
            <v>#NAME?</v>
          </cell>
          <cell r="AA567" t="e">
            <v>#NAME?</v>
          </cell>
          <cell r="AB567" t="e">
            <v>#NAME?</v>
          </cell>
          <cell r="AC567" t="e">
            <v>#NAME?</v>
          </cell>
          <cell r="AD567" t="e">
            <v>#NAME?</v>
          </cell>
          <cell r="AE567" t="e">
            <v>#NAME?</v>
          </cell>
          <cell r="AF567">
            <v>0</v>
          </cell>
          <cell r="AG567">
            <v>0</v>
          </cell>
          <cell r="AH567">
            <v>0</v>
          </cell>
          <cell r="AI567">
            <v>0</v>
          </cell>
          <cell r="AJ567" t="e">
            <v>#NAME?</v>
          </cell>
          <cell r="AK567" t="e">
            <v>#NAME?</v>
          </cell>
          <cell r="AL567" t="e">
            <v>#NAME?</v>
          </cell>
          <cell r="AM567" t="e">
            <v>#NAME?</v>
          </cell>
          <cell r="AN567" t="e">
            <v>#NAME?</v>
          </cell>
          <cell r="AO567" t="e">
            <v>#NAME?</v>
          </cell>
          <cell r="AP567" t="e">
            <v>#NAME?</v>
          </cell>
          <cell r="AQ567">
            <v>0</v>
          </cell>
          <cell r="AR567">
            <v>0</v>
          </cell>
          <cell r="AS567">
            <v>0</v>
          </cell>
          <cell r="AT567">
            <v>0</v>
          </cell>
        </row>
        <row r="568">
          <cell r="A568" t="str">
            <v>132KV DC Dumraon-Buxar TL Line</v>
          </cell>
          <cell r="B568">
            <v>107</v>
          </cell>
          <cell r="C568" t="str">
            <v>20/2</v>
          </cell>
          <cell r="D568" t="str">
            <v>DQ+3</v>
          </cell>
          <cell r="E568" t="str">
            <v>WET</v>
          </cell>
          <cell r="F568" t="str">
            <v>Pralhad Construction</v>
          </cell>
          <cell r="G568">
            <v>43576</v>
          </cell>
          <cell r="H568">
            <v>43604</v>
          </cell>
          <cell r="I568">
            <v>0</v>
          </cell>
          <cell r="J568">
            <v>43582</v>
          </cell>
          <cell r="K568">
            <v>0</v>
          </cell>
          <cell r="L568">
            <v>0</v>
          </cell>
          <cell r="M568">
            <v>0</v>
          </cell>
          <cell r="N568">
            <v>0</v>
          </cell>
          <cell r="O568">
            <v>0</v>
          </cell>
          <cell r="P568">
            <v>0</v>
          </cell>
          <cell r="Q568">
            <v>0</v>
          </cell>
          <cell r="R568" t="e">
            <v>#NAME?</v>
          </cell>
          <cell r="S568" t="e">
            <v>#NAME?</v>
          </cell>
          <cell r="T568">
            <v>0</v>
          </cell>
          <cell r="U568">
            <v>0</v>
          </cell>
          <cell r="V568" t="e">
            <v>#NAME?</v>
          </cell>
          <cell r="W568" t="e">
            <v>#NAME?</v>
          </cell>
          <cell r="X568" t="e">
            <v>#NAME?</v>
          </cell>
          <cell r="Y568" t="e">
            <v>#NAME?</v>
          </cell>
          <cell r="Z568" t="e">
            <v>#NAME?</v>
          </cell>
          <cell r="AA568" t="e">
            <v>#NAME?</v>
          </cell>
          <cell r="AB568" t="e">
            <v>#NAME?</v>
          </cell>
          <cell r="AC568" t="e">
            <v>#NAME?</v>
          </cell>
          <cell r="AD568" t="e">
            <v>#NAME?</v>
          </cell>
          <cell r="AE568" t="e">
            <v>#NAME?</v>
          </cell>
          <cell r="AF568">
            <v>221.28</v>
          </cell>
          <cell r="AG568">
            <v>29.52</v>
          </cell>
          <cell r="AH568">
            <v>8</v>
          </cell>
          <cell r="AI568">
            <v>258.8</v>
          </cell>
          <cell r="AJ568" t="e">
            <v>#NAME?</v>
          </cell>
          <cell r="AK568" t="e">
            <v>#NAME?</v>
          </cell>
          <cell r="AL568" t="e">
            <v>#NAME?</v>
          </cell>
          <cell r="AM568" t="e">
            <v>#NAME?</v>
          </cell>
          <cell r="AN568" t="e">
            <v>#NAME?</v>
          </cell>
          <cell r="AO568" t="e">
            <v>#NAME?</v>
          </cell>
          <cell r="AP568" t="e">
            <v>#NAME?</v>
          </cell>
          <cell r="AQ568">
            <v>0</v>
          </cell>
          <cell r="AR568">
            <v>0</v>
          </cell>
          <cell r="AS568">
            <v>0</v>
          </cell>
          <cell r="AT568">
            <v>0</v>
          </cell>
        </row>
        <row r="569">
          <cell r="A569" t="str">
            <v>132KV DC Dumraon-Buxar TL Line</v>
          </cell>
          <cell r="B569">
            <v>111</v>
          </cell>
          <cell r="C569" t="str">
            <v>22/1</v>
          </cell>
          <cell r="D569" t="str">
            <v>DQ+0</v>
          </cell>
          <cell r="E569" t="str">
            <v>WET</v>
          </cell>
          <cell r="F569" t="str">
            <v>Pralhad Construction</v>
          </cell>
          <cell r="G569">
            <v>43583</v>
          </cell>
          <cell r="H569">
            <v>43611</v>
          </cell>
          <cell r="I569">
            <v>43613</v>
          </cell>
          <cell r="J569" t="str">
            <v>YES</v>
          </cell>
          <cell r="K569">
            <v>0</v>
          </cell>
          <cell r="L569">
            <v>0</v>
          </cell>
          <cell r="M569">
            <v>0</v>
          </cell>
          <cell r="N569">
            <v>0</v>
          </cell>
          <cell r="O569">
            <v>0</v>
          </cell>
          <cell r="P569">
            <v>0</v>
          </cell>
          <cell r="Q569">
            <v>0</v>
          </cell>
          <cell r="R569" t="e">
            <v>#NAME?</v>
          </cell>
          <cell r="S569" t="e">
            <v>#NAME?</v>
          </cell>
          <cell r="T569">
            <v>0</v>
          </cell>
          <cell r="U569">
            <v>0</v>
          </cell>
          <cell r="V569" t="e">
            <v>#NAME?</v>
          </cell>
          <cell r="W569" t="e">
            <v>#NAME?</v>
          </cell>
          <cell r="X569" t="e">
            <v>#NAME?</v>
          </cell>
          <cell r="Y569" t="e">
            <v>#NAME?</v>
          </cell>
          <cell r="Z569" t="e">
            <v>#NAME?</v>
          </cell>
          <cell r="AA569" t="e">
            <v>#NAME?</v>
          </cell>
          <cell r="AB569" t="e">
            <v>#NAME?</v>
          </cell>
          <cell r="AC569" t="e">
            <v>#NAME?</v>
          </cell>
          <cell r="AD569" t="e">
            <v>#NAME?</v>
          </cell>
          <cell r="AE569" t="e">
            <v>#NAME?</v>
          </cell>
          <cell r="AF569">
            <v>221.28</v>
          </cell>
          <cell r="AG569">
            <v>29.52</v>
          </cell>
          <cell r="AH569">
            <v>8</v>
          </cell>
          <cell r="AI569">
            <v>258.8</v>
          </cell>
          <cell r="AJ569" t="e">
            <v>#NAME?</v>
          </cell>
          <cell r="AK569" t="e">
            <v>#NAME?</v>
          </cell>
          <cell r="AL569" t="e">
            <v>#NAME?</v>
          </cell>
          <cell r="AM569" t="e">
            <v>#NAME?</v>
          </cell>
          <cell r="AN569" t="e">
            <v>#NAME?</v>
          </cell>
          <cell r="AO569" t="e">
            <v>#NAME?</v>
          </cell>
          <cell r="AP569" t="e">
            <v>#NAME?</v>
          </cell>
          <cell r="AQ569">
            <v>0</v>
          </cell>
          <cell r="AR569">
            <v>0</v>
          </cell>
          <cell r="AS569">
            <v>0</v>
          </cell>
          <cell r="AT569">
            <v>0</v>
          </cell>
        </row>
        <row r="570">
          <cell r="A570" t="str">
            <v>132KV DC Dumraon-Buxar TL Line</v>
          </cell>
          <cell r="B570">
            <v>0</v>
          </cell>
          <cell r="C570" t="str">
            <v>31/1</v>
          </cell>
          <cell r="D570" t="str">
            <v>DP+0</v>
          </cell>
          <cell r="E570">
            <v>0</v>
          </cell>
          <cell r="F570">
            <v>0</v>
          </cell>
          <cell r="G570">
            <v>0</v>
          </cell>
          <cell r="H570">
            <v>28</v>
          </cell>
          <cell r="I570">
            <v>0</v>
          </cell>
          <cell r="J570">
            <v>0</v>
          </cell>
          <cell r="K570">
            <v>0</v>
          </cell>
          <cell r="L570">
            <v>0</v>
          </cell>
          <cell r="M570">
            <v>0</v>
          </cell>
          <cell r="N570">
            <v>0</v>
          </cell>
          <cell r="O570">
            <v>0</v>
          </cell>
          <cell r="P570">
            <v>0</v>
          </cell>
          <cell r="Q570">
            <v>0</v>
          </cell>
          <cell r="R570" t="e">
            <v>#NAME?</v>
          </cell>
          <cell r="S570" t="e">
            <v>#NAME?</v>
          </cell>
          <cell r="T570">
            <v>0</v>
          </cell>
          <cell r="U570">
            <v>0</v>
          </cell>
          <cell r="V570" t="e">
            <v>#NAME?</v>
          </cell>
          <cell r="W570" t="e">
            <v>#NAME?</v>
          </cell>
          <cell r="X570" t="e">
            <v>#NAME?</v>
          </cell>
          <cell r="Y570" t="e">
            <v>#NAME?</v>
          </cell>
          <cell r="Z570" t="e">
            <v>#NAME?</v>
          </cell>
          <cell r="AA570" t="e">
            <v>#NAME?</v>
          </cell>
          <cell r="AB570" t="e">
            <v>#NAME?</v>
          </cell>
          <cell r="AC570" t="e">
            <v>#NAME?</v>
          </cell>
          <cell r="AD570" t="e">
            <v>#NAME?</v>
          </cell>
          <cell r="AE570" t="e">
            <v>#NAME?</v>
          </cell>
          <cell r="AF570">
            <v>0</v>
          </cell>
          <cell r="AG570">
            <v>0</v>
          </cell>
          <cell r="AH570">
            <v>0</v>
          </cell>
          <cell r="AI570">
            <v>0</v>
          </cell>
          <cell r="AJ570" t="e">
            <v>#NAME?</v>
          </cell>
          <cell r="AK570" t="e">
            <v>#NAME?</v>
          </cell>
          <cell r="AL570" t="e">
            <v>#NAME?</v>
          </cell>
          <cell r="AM570" t="e">
            <v>#NAME?</v>
          </cell>
          <cell r="AN570" t="e">
            <v>#NAME?</v>
          </cell>
          <cell r="AO570" t="e">
            <v>#NAME?</v>
          </cell>
          <cell r="AP570" t="e">
            <v>#NAME?</v>
          </cell>
          <cell r="AQ570">
            <v>0</v>
          </cell>
          <cell r="AR570">
            <v>0</v>
          </cell>
          <cell r="AS570">
            <v>0</v>
          </cell>
          <cell r="AT570">
            <v>0</v>
          </cell>
        </row>
        <row r="571">
          <cell r="A571" t="str">
            <v>132KV DC Dumraon-Buxar TL Line</v>
          </cell>
          <cell r="B571">
            <v>110</v>
          </cell>
          <cell r="C571" t="str">
            <v>4/1</v>
          </cell>
          <cell r="D571" t="str">
            <v>DQ+0</v>
          </cell>
          <cell r="E571" t="str">
            <v>WET</v>
          </cell>
          <cell r="F571" t="str">
            <v>Deepak Pandey</v>
          </cell>
          <cell r="G571">
            <v>43582</v>
          </cell>
          <cell r="H571">
            <v>43610</v>
          </cell>
          <cell r="I571">
            <v>43613</v>
          </cell>
          <cell r="J571" t="str">
            <v>YES</v>
          </cell>
          <cell r="K571">
            <v>0</v>
          </cell>
          <cell r="L571">
            <v>0</v>
          </cell>
          <cell r="M571">
            <v>0</v>
          </cell>
          <cell r="N571">
            <v>0</v>
          </cell>
          <cell r="O571">
            <v>0</v>
          </cell>
          <cell r="P571">
            <v>0</v>
          </cell>
          <cell r="Q571">
            <v>0</v>
          </cell>
          <cell r="R571" t="e">
            <v>#NAME?</v>
          </cell>
          <cell r="S571" t="e">
            <v>#NAME?</v>
          </cell>
          <cell r="T571">
            <v>0</v>
          </cell>
          <cell r="U571">
            <v>0</v>
          </cell>
          <cell r="V571" t="e">
            <v>#NAME?</v>
          </cell>
          <cell r="W571" t="e">
            <v>#NAME?</v>
          </cell>
          <cell r="X571" t="e">
            <v>#NAME?</v>
          </cell>
          <cell r="Y571" t="e">
            <v>#NAME?</v>
          </cell>
          <cell r="Z571" t="e">
            <v>#NAME?</v>
          </cell>
          <cell r="AA571" t="e">
            <v>#NAME?</v>
          </cell>
          <cell r="AB571" t="e">
            <v>#NAME?</v>
          </cell>
          <cell r="AC571" t="e">
            <v>#NAME?</v>
          </cell>
          <cell r="AD571" t="e">
            <v>#NAME?</v>
          </cell>
          <cell r="AE571" t="e">
            <v>#NAME?</v>
          </cell>
          <cell r="AF571">
            <v>221.28</v>
          </cell>
          <cell r="AG571">
            <v>29.52</v>
          </cell>
          <cell r="AH571">
            <v>8</v>
          </cell>
          <cell r="AI571">
            <v>258.8</v>
          </cell>
          <cell r="AJ571" t="e">
            <v>#NAME?</v>
          </cell>
          <cell r="AK571" t="e">
            <v>#NAME?</v>
          </cell>
          <cell r="AL571" t="e">
            <v>#NAME?</v>
          </cell>
          <cell r="AM571" t="e">
            <v>#NAME?</v>
          </cell>
          <cell r="AN571" t="e">
            <v>#NAME?</v>
          </cell>
          <cell r="AO571" t="e">
            <v>#NAME?</v>
          </cell>
          <cell r="AP571" t="e">
            <v>#NAME?</v>
          </cell>
          <cell r="AQ571">
            <v>0</v>
          </cell>
          <cell r="AR571">
            <v>0</v>
          </cell>
          <cell r="AS571">
            <v>0</v>
          </cell>
          <cell r="AT571">
            <v>0</v>
          </cell>
        </row>
        <row r="572">
          <cell r="A572" t="str">
            <v>132KV DC Dumraon-Buxar TL Line</v>
          </cell>
          <cell r="B572">
            <v>0</v>
          </cell>
          <cell r="C572" t="str">
            <v>6/3</v>
          </cell>
          <cell r="D572" t="str">
            <v>DP+6</v>
          </cell>
          <cell r="E572">
            <v>0</v>
          </cell>
          <cell r="F572">
            <v>0</v>
          </cell>
          <cell r="G572">
            <v>0</v>
          </cell>
          <cell r="H572">
            <v>28</v>
          </cell>
          <cell r="I572">
            <v>0</v>
          </cell>
          <cell r="J572">
            <v>0</v>
          </cell>
          <cell r="K572">
            <v>0</v>
          </cell>
          <cell r="L572">
            <v>0</v>
          </cell>
          <cell r="M572">
            <v>0</v>
          </cell>
          <cell r="N572">
            <v>0</v>
          </cell>
          <cell r="O572">
            <v>0</v>
          </cell>
          <cell r="P572">
            <v>0</v>
          </cell>
          <cell r="Q572">
            <v>0</v>
          </cell>
          <cell r="R572" t="e">
            <v>#NAME?</v>
          </cell>
          <cell r="S572" t="e">
            <v>#NAME?</v>
          </cell>
          <cell r="T572">
            <v>0</v>
          </cell>
          <cell r="U572">
            <v>0</v>
          </cell>
          <cell r="V572" t="e">
            <v>#NAME?</v>
          </cell>
          <cell r="W572" t="e">
            <v>#NAME?</v>
          </cell>
          <cell r="X572" t="e">
            <v>#NAME?</v>
          </cell>
          <cell r="Y572" t="e">
            <v>#NAME?</v>
          </cell>
          <cell r="Z572" t="e">
            <v>#NAME?</v>
          </cell>
          <cell r="AA572" t="e">
            <v>#NAME?</v>
          </cell>
          <cell r="AB572" t="e">
            <v>#NAME?</v>
          </cell>
          <cell r="AC572" t="e">
            <v>#NAME?</v>
          </cell>
          <cell r="AD572" t="e">
            <v>#NAME?</v>
          </cell>
          <cell r="AE572" t="e">
            <v>#NAME?</v>
          </cell>
          <cell r="AF572">
            <v>0</v>
          </cell>
          <cell r="AG572">
            <v>0</v>
          </cell>
          <cell r="AH572">
            <v>0</v>
          </cell>
          <cell r="AI572">
            <v>0</v>
          </cell>
          <cell r="AJ572" t="e">
            <v>#NAME?</v>
          </cell>
          <cell r="AK572" t="e">
            <v>#NAME?</v>
          </cell>
          <cell r="AL572" t="e">
            <v>#NAME?</v>
          </cell>
          <cell r="AM572" t="e">
            <v>#NAME?</v>
          </cell>
          <cell r="AN572" t="e">
            <v>#NAME?</v>
          </cell>
          <cell r="AO572" t="e">
            <v>#NAME?</v>
          </cell>
          <cell r="AP572" t="e">
            <v>#NAME?</v>
          </cell>
          <cell r="AQ572">
            <v>0</v>
          </cell>
          <cell r="AR572">
            <v>0</v>
          </cell>
          <cell r="AS572">
            <v>0</v>
          </cell>
          <cell r="AT572">
            <v>0</v>
          </cell>
        </row>
        <row r="573">
          <cell r="A573" t="str">
            <v>132KV DC Dumraon-Buxar TL Line</v>
          </cell>
          <cell r="B573">
            <v>0</v>
          </cell>
          <cell r="C573" t="str">
            <v>10/0</v>
          </cell>
          <cell r="D573" t="str">
            <v>DS+18</v>
          </cell>
          <cell r="E573" t="str">
            <v>WET</v>
          </cell>
          <cell r="F573" t="str">
            <v>shiv Shakti</v>
          </cell>
          <cell r="G573">
            <v>0</v>
          </cell>
          <cell r="H573">
            <v>28</v>
          </cell>
          <cell r="I573">
            <v>0</v>
          </cell>
          <cell r="J573">
            <v>0</v>
          </cell>
          <cell r="K573">
            <v>0</v>
          </cell>
          <cell r="L573">
            <v>0</v>
          </cell>
          <cell r="M573">
            <v>0</v>
          </cell>
          <cell r="N573">
            <v>0</v>
          </cell>
          <cell r="O573">
            <v>0</v>
          </cell>
          <cell r="P573">
            <v>0</v>
          </cell>
          <cell r="Q573">
            <v>0</v>
          </cell>
          <cell r="R573" t="e">
            <v>#NAME?</v>
          </cell>
          <cell r="S573" t="e">
            <v>#NAME?</v>
          </cell>
          <cell r="T573">
            <v>0</v>
          </cell>
          <cell r="U573">
            <v>0</v>
          </cell>
          <cell r="V573" t="e">
            <v>#NAME?</v>
          </cell>
          <cell r="W573" t="e">
            <v>#NAME?</v>
          </cell>
          <cell r="X573" t="e">
            <v>#NAME?</v>
          </cell>
          <cell r="Y573" t="e">
            <v>#NAME?</v>
          </cell>
          <cell r="Z573" t="e">
            <v>#NAME?</v>
          </cell>
          <cell r="AA573" t="e">
            <v>#NAME?</v>
          </cell>
          <cell r="AB573" t="e">
            <v>#NAME?</v>
          </cell>
          <cell r="AC573" t="e">
            <v>#NAME?</v>
          </cell>
          <cell r="AD573" t="e">
            <v>#NAME?</v>
          </cell>
          <cell r="AE573" t="e">
            <v>#NAME?</v>
          </cell>
          <cell r="AF573">
            <v>0</v>
          </cell>
          <cell r="AG573">
            <v>0</v>
          </cell>
          <cell r="AH573">
            <v>0</v>
          </cell>
          <cell r="AI573">
            <v>0</v>
          </cell>
          <cell r="AJ573" t="e">
            <v>#NAME?</v>
          </cell>
          <cell r="AK573" t="e">
            <v>#NAME?</v>
          </cell>
          <cell r="AL573" t="e">
            <v>#NAME?</v>
          </cell>
          <cell r="AM573" t="e">
            <v>#NAME?</v>
          </cell>
          <cell r="AN573" t="e">
            <v>#NAME?</v>
          </cell>
          <cell r="AO573" t="e">
            <v>#NAME?</v>
          </cell>
          <cell r="AP573" t="e">
            <v>#NAME?</v>
          </cell>
          <cell r="AQ573">
            <v>0</v>
          </cell>
          <cell r="AR573">
            <v>0</v>
          </cell>
          <cell r="AS573">
            <v>0</v>
          </cell>
          <cell r="AT573">
            <v>0</v>
          </cell>
        </row>
        <row r="574">
          <cell r="A574" t="str">
            <v>132KV DC Naubatpur-Paliganj TL Line</v>
          </cell>
          <cell r="B574">
            <v>9</v>
          </cell>
          <cell r="C574" t="str">
            <v>7/5</v>
          </cell>
          <cell r="D574" t="str">
            <v>DA+0</v>
          </cell>
          <cell r="E574" t="str">
            <v>WET</v>
          </cell>
          <cell r="F574" t="str">
            <v>Lalan Mehta</v>
          </cell>
          <cell r="G574">
            <v>43404</v>
          </cell>
          <cell r="H574">
            <v>43432</v>
          </cell>
          <cell r="I574">
            <v>43513</v>
          </cell>
          <cell r="J574" t="str">
            <v>YES</v>
          </cell>
          <cell r="K574" t="str">
            <v>YES</v>
          </cell>
          <cell r="L574">
            <v>3</v>
          </cell>
          <cell r="M574">
            <v>0</v>
          </cell>
          <cell r="N574">
            <v>0</v>
          </cell>
          <cell r="O574">
            <v>0</v>
          </cell>
          <cell r="P574">
            <v>0</v>
          </cell>
          <cell r="Q574">
            <v>0</v>
          </cell>
          <cell r="R574" t="e">
            <v>#NAME?</v>
          </cell>
          <cell r="S574" t="e">
            <v>#NAME?</v>
          </cell>
          <cell r="T574">
            <v>0</v>
          </cell>
          <cell r="U574">
            <v>0</v>
          </cell>
          <cell r="V574" t="e">
            <v>#NAME?</v>
          </cell>
          <cell r="W574" t="e">
            <v>#NAME?</v>
          </cell>
          <cell r="X574" t="e">
            <v>#NAME?</v>
          </cell>
          <cell r="Y574" t="e">
            <v>#NAME?</v>
          </cell>
          <cell r="Z574" t="e">
            <v>#NAME?</v>
          </cell>
          <cell r="AA574" t="e">
            <v>#NAME?</v>
          </cell>
          <cell r="AB574" t="e">
            <v>#NAME?</v>
          </cell>
          <cell r="AC574" t="e">
            <v>#NAME?</v>
          </cell>
          <cell r="AD574" t="e">
            <v>#NAME?</v>
          </cell>
          <cell r="AE574" t="e">
            <v>#NAME?</v>
          </cell>
          <cell r="AF574">
            <v>171.56</v>
          </cell>
          <cell r="AG574">
            <v>36.64</v>
          </cell>
          <cell r="AH574">
            <v>7.56</v>
          </cell>
          <cell r="AI574">
            <v>215.76</v>
          </cell>
          <cell r="AJ574" t="e">
            <v>#NAME?</v>
          </cell>
          <cell r="AK574" t="e">
            <v>#NAME?</v>
          </cell>
          <cell r="AL574" t="e">
            <v>#NAME?</v>
          </cell>
          <cell r="AM574" t="e">
            <v>#NAME?</v>
          </cell>
          <cell r="AN574" t="e">
            <v>#NAME?</v>
          </cell>
          <cell r="AO574" t="e">
            <v>#NAME?</v>
          </cell>
          <cell r="AP574" t="e">
            <v>#NAME?</v>
          </cell>
          <cell r="AQ574">
            <v>0</v>
          </cell>
          <cell r="AR574">
            <v>0</v>
          </cell>
          <cell r="AS574">
            <v>0</v>
          </cell>
          <cell r="AT574">
            <v>0</v>
          </cell>
        </row>
        <row r="575">
          <cell r="A575" t="str">
            <v>132KV DC Dumraon-Buxar TL Line</v>
          </cell>
          <cell r="B575">
            <v>106</v>
          </cell>
          <cell r="C575" t="str">
            <v>14/0</v>
          </cell>
          <cell r="D575" t="str">
            <v>DS+3</v>
          </cell>
          <cell r="E575" t="str">
            <v>WET</v>
          </cell>
          <cell r="F575" t="str">
            <v>Pralhad Construction</v>
          </cell>
          <cell r="G575">
            <v>43572</v>
          </cell>
          <cell r="H575">
            <v>43600</v>
          </cell>
          <cell r="I575">
            <v>0</v>
          </cell>
          <cell r="J575">
            <v>43582</v>
          </cell>
          <cell r="K575">
            <v>0</v>
          </cell>
          <cell r="L575">
            <v>0</v>
          </cell>
          <cell r="M575">
            <v>0</v>
          </cell>
          <cell r="N575">
            <v>0</v>
          </cell>
          <cell r="O575">
            <v>0</v>
          </cell>
          <cell r="P575">
            <v>0</v>
          </cell>
          <cell r="Q575">
            <v>0</v>
          </cell>
          <cell r="R575" t="e">
            <v>#NAME?</v>
          </cell>
          <cell r="S575" t="e">
            <v>#NAME?</v>
          </cell>
          <cell r="T575">
            <v>0</v>
          </cell>
          <cell r="U575">
            <v>0</v>
          </cell>
          <cell r="V575" t="e">
            <v>#NAME?</v>
          </cell>
          <cell r="W575" t="e">
            <v>#NAME?</v>
          </cell>
          <cell r="X575" t="e">
            <v>#NAME?</v>
          </cell>
          <cell r="Y575" t="e">
            <v>#NAME?</v>
          </cell>
          <cell r="Z575" t="e">
            <v>#NAME?</v>
          </cell>
          <cell r="AA575" t="e">
            <v>#NAME?</v>
          </cell>
          <cell r="AB575" t="e">
            <v>#NAME?</v>
          </cell>
          <cell r="AC575" t="e">
            <v>#NAME?</v>
          </cell>
          <cell r="AD575" t="e">
            <v>#NAME?</v>
          </cell>
          <cell r="AE575" t="e">
            <v>#NAME?</v>
          </cell>
          <cell r="AF575">
            <v>301.24</v>
          </cell>
          <cell r="AG575">
            <v>49.2</v>
          </cell>
          <cell r="AH575">
            <v>10.3</v>
          </cell>
          <cell r="AI575">
            <v>360.74</v>
          </cell>
          <cell r="AJ575" t="e">
            <v>#NAME?</v>
          </cell>
          <cell r="AK575" t="e">
            <v>#NAME?</v>
          </cell>
          <cell r="AL575" t="e">
            <v>#NAME?</v>
          </cell>
          <cell r="AM575" t="e">
            <v>#NAME?</v>
          </cell>
          <cell r="AN575" t="e">
            <v>#NAME?</v>
          </cell>
          <cell r="AO575" t="e">
            <v>#NAME?</v>
          </cell>
          <cell r="AP575" t="e">
            <v>#NAME?</v>
          </cell>
          <cell r="AQ575">
            <v>0</v>
          </cell>
          <cell r="AR575">
            <v>0</v>
          </cell>
          <cell r="AS575">
            <v>0</v>
          </cell>
          <cell r="AT575">
            <v>0</v>
          </cell>
        </row>
        <row r="576">
          <cell r="A576" t="str">
            <v>132KV DC Dumraon-Buxar TL Line</v>
          </cell>
          <cell r="B576">
            <v>0</v>
          </cell>
          <cell r="C576" t="str">
            <v>15/0</v>
          </cell>
          <cell r="D576" t="str">
            <v>DR+9</v>
          </cell>
          <cell r="E576">
            <v>0</v>
          </cell>
          <cell r="F576">
            <v>0</v>
          </cell>
          <cell r="G576">
            <v>0</v>
          </cell>
          <cell r="H576">
            <v>28</v>
          </cell>
          <cell r="I576">
            <v>0</v>
          </cell>
          <cell r="J576">
            <v>0</v>
          </cell>
          <cell r="K576">
            <v>0</v>
          </cell>
          <cell r="L576">
            <v>0</v>
          </cell>
          <cell r="M576">
            <v>0</v>
          </cell>
          <cell r="N576">
            <v>0</v>
          </cell>
          <cell r="O576">
            <v>0</v>
          </cell>
          <cell r="P576">
            <v>0</v>
          </cell>
          <cell r="Q576">
            <v>0</v>
          </cell>
          <cell r="R576" t="e">
            <v>#NAME?</v>
          </cell>
          <cell r="S576" t="e">
            <v>#NAME?</v>
          </cell>
          <cell r="T576">
            <v>0</v>
          </cell>
          <cell r="U576">
            <v>0</v>
          </cell>
          <cell r="V576" t="e">
            <v>#NAME?</v>
          </cell>
          <cell r="W576" t="e">
            <v>#NAME?</v>
          </cell>
          <cell r="X576" t="e">
            <v>#NAME?</v>
          </cell>
          <cell r="Y576" t="e">
            <v>#NAME?</v>
          </cell>
          <cell r="Z576" t="e">
            <v>#NAME?</v>
          </cell>
          <cell r="AA576" t="e">
            <v>#NAME?</v>
          </cell>
          <cell r="AB576" t="e">
            <v>#NAME?</v>
          </cell>
          <cell r="AC576" t="e">
            <v>#NAME?</v>
          </cell>
          <cell r="AD576" t="e">
            <v>#NAME?</v>
          </cell>
          <cell r="AE576" t="e">
            <v>#NAME?</v>
          </cell>
          <cell r="AF576">
            <v>0</v>
          </cell>
          <cell r="AG576">
            <v>0</v>
          </cell>
          <cell r="AH576">
            <v>0</v>
          </cell>
          <cell r="AI576">
            <v>0</v>
          </cell>
          <cell r="AJ576" t="e">
            <v>#NAME?</v>
          </cell>
          <cell r="AK576" t="e">
            <v>#NAME?</v>
          </cell>
          <cell r="AL576" t="e">
            <v>#NAME?</v>
          </cell>
          <cell r="AM576" t="e">
            <v>#NAME?</v>
          </cell>
          <cell r="AN576" t="e">
            <v>#NAME?</v>
          </cell>
          <cell r="AO576" t="e">
            <v>#NAME?</v>
          </cell>
          <cell r="AP576" t="e">
            <v>#NAME?</v>
          </cell>
          <cell r="AQ576">
            <v>0</v>
          </cell>
          <cell r="AR576">
            <v>0</v>
          </cell>
          <cell r="AS576">
            <v>0</v>
          </cell>
          <cell r="AT576">
            <v>0</v>
          </cell>
        </row>
        <row r="577">
          <cell r="A577" t="str">
            <v>132KV DC Dumraon-Buxar TL Line</v>
          </cell>
          <cell r="B577">
            <v>108</v>
          </cell>
          <cell r="C577" t="str">
            <v>2/0</v>
          </cell>
          <cell r="D577" t="str">
            <v>DR+0</v>
          </cell>
          <cell r="E577" t="str">
            <v>WET</v>
          </cell>
          <cell r="F577" t="str">
            <v>Deepak Pandey</v>
          </cell>
          <cell r="G577">
            <v>43579</v>
          </cell>
          <cell r="H577">
            <v>43607</v>
          </cell>
          <cell r="I577">
            <v>43613</v>
          </cell>
          <cell r="J577" t="str">
            <v>wrong open</v>
          </cell>
          <cell r="K577">
            <v>0</v>
          </cell>
          <cell r="L577">
            <v>0</v>
          </cell>
          <cell r="M577">
            <v>0</v>
          </cell>
          <cell r="N577">
            <v>0</v>
          </cell>
          <cell r="O577">
            <v>0</v>
          </cell>
          <cell r="P577">
            <v>0</v>
          </cell>
          <cell r="Q577">
            <v>0</v>
          </cell>
          <cell r="R577" t="e">
            <v>#NAME?</v>
          </cell>
          <cell r="S577" t="e">
            <v>#NAME?</v>
          </cell>
          <cell r="T577">
            <v>0</v>
          </cell>
          <cell r="U577">
            <v>0</v>
          </cell>
          <cell r="V577" t="e">
            <v>#NAME?</v>
          </cell>
          <cell r="W577" t="e">
            <v>#NAME?</v>
          </cell>
          <cell r="X577" t="e">
            <v>#NAME?</v>
          </cell>
          <cell r="Y577" t="e">
            <v>#NAME?</v>
          </cell>
          <cell r="Z577" t="e">
            <v>#NAME?</v>
          </cell>
          <cell r="AA577" t="e">
            <v>#NAME?</v>
          </cell>
          <cell r="AB577" t="e">
            <v>#NAME?</v>
          </cell>
          <cell r="AC577" t="e">
            <v>#NAME?</v>
          </cell>
          <cell r="AD577" t="e">
            <v>#NAME?</v>
          </cell>
          <cell r="AE577" t="e">
            <v>#NAME?</v>
          </cell>
          <cell r="AF577">
            <v>249.32</v>
          </cell>
          <cell r="AG577">
            <v>32.799999999999997</v>
          </cell>
          <cell r="AH577">
            <v>8</v>
          </cell>
          <cell r="AI577">
            <v>290.12</v>
          </cell>
          <cell r="AJ577" t="e">
            <v>#NAME?</v>
          </cell>
          <cell r="AK577" t="e">
            <v>#NAME?</v>
          </cell>
          <cell r="AL577" t="e">
            <v>#NAME?</v>
          </cell>
          <cell r="AM577" t="e">
            <v>#NAME?</v>
          </cell>
          <cell r="AN577" t="e">
            <v>#NAME?</v>
          </cell>
          <cell r="AO577" t="e">
            <v>#NAME?</v>
          </cell>
          <cell r="AP577" t="e">
            <v>#NAME?</v>
          </cell>
          <cell r="AQ577">
            <v>0</v>
          </cell>
          <cell r="AR577">
            <v>0</v>
          </cell>
          <cell r="AS577">
            <v>0</v>
          </cell>
          <cell r="AT577">
            <v>0</v>
          </cell>
        </row>
        <row r="578">
          <cell r="A578" t="str">
            <v>132KV DC Dumraon-Buxar TL Line</v>
          </cell>
          <cell r="B578">
            <v>113</v>
          </cell>
          <cell r="C578" t="str">
            <v>21/0</v>
          </cell>
          <cell r="D578" t="str">
            <v>DS+18</v>
          </cell>
          <cell r="E578" t="str">
            <v>WET</v>
          </cell>
          <cell r="F578" t="str">
            <v>Pralhad Construction</v>
          </cell>
          <cell r="G578">
            <v>43587</v>
          </cell>
          <cell r="H578">
            <v>43615</v>
          </cell>
          <cell r="I578">
            <v>0</v>
          </cell>
          <cell r="J578" t="str">
            <v>YES</v>
          </cell>
          <cell r="K578">
            <v>0</v>
          </cell>
          <cell r="L578">
            <v>0</v>
          </cell>
          <cell r="M578">
            <v>0</v>
          </cell>
          <cell r="N578">
            <v>0</v>
          </cell>
          <cell r="O578">
            <v>0</v>
          </cell>
          <cell r="P578">
            <v>0</v>
          </cell>
          <cell r="Q578">
            <v>0</v>
          </cell>
          <cell r="R578" t="e">
            <v>#NAME?</v>
          </cell>
          <cell r="S578" t="e">
            <v>#NAME?</v>
          </cell>
          <cell r="T578">
            <v>0</v>
          </cell>
          <cell r="U578">
            <v>0</v>
          </cell>
          <cell r="V578" t="e">
            <v>#NAME?</v>
          </cell>
          <cell r="W578" t="e">
            <v>#NAME?</v>
          </cell>
          <cell r="X578" t="e">
            <v>#NAME?</v>
          </cell>
          <cell r="Y578" t="e">
            <v>#NAME?</v>
          </cell>
          <cell r="Z578" t="e">
            <v>#NAME?</v>
          </cell>
          <cell r="AA578" t="e">
            <v>#NAME?</v>
          </cell>
          <cell r="AB578" t="e">
            <v>#NAME?</v>
          </cell>
          <cell r="AC578" t="e">
            <v>#NAME?</v>
          </cell>
          <cell r="AD578" t="e">
            <v>#NAME?</v>
          </cell>
          <cell r="AE578" t="e">
            <v>#NAME?</v>
          </cell>
          <cell r="AF578">
            <v>301.24</v>
          </cell>
          <cell r="AG578">
            <v>49.2</v>
          </cell>
          <cell r="AH578">
            <v>10.3</v>
          </cell>
          <cell r="AI578">
            <v>360.74</v>
          </cell>
          <cell r="AJ578" t="e">
            <v>#NAME?</v>
          </cell>
          <cell r="AK578" t="e">
            <v>#NAME?</v>
          </cell>
          <cell r="AL578" t="e">
            <v>#NAME?</v>
          </cell>
          <cell r="AM578" t="e">
            <v>#NAME?</v>
          </cell>
          <cell r="AN578" t="e">
            <v>#NAME?</v>
          </cell>
          <cell r="AO578" t="e">
            <v>#NAME?</v>
          </cell>
          <cell r="AP578" t="e">
            <v>#NAME?</v>
          </cell>
          <cell r="AQ578">
            <v>0</v>
          </cell>
          <cell r="AR578">
            <v>0</v>
          </cell>
          <cell r="AS578">
            <v>0</v>
          </cell>
          <cell r="AT578">
            <v>0</v>
          </cell>
        </row>
        <row r="579">
          <cell r="A579" t="str">
            <v>132KV DC Dumraon-Buxar TL Line</v>
          </cell>
          <cell r="B579">
            <v>109</v>
          </cell>
          <cell r="C579" t="str">
            <v>22/0</v>
          </cell>
          <cell r="D579" t="str">
            <v>DS+9</v>
          </cell>
          <cell r="E579" t="str">
            <v>WET</v>
          </cell>
          <cell r="F579" t="str">
            <v>Pralhad Construction</v>
          </cell>
          <cell r="G579">
            <v>43579</v>
          </cell>
          <cell r="H579">
            <v>43607</v>
          </cell>
          <cell r="I579">
            <v>0</v>
          </cell>
          <cell r="J579">
            <v>43582</v>
          </cell>
          <cell r="K579">
            <v>0</v>
          </cell>
          <cell r="L579">
            <v>0</v>
          </cell>
          <cell r="M579">
            <v>0</v>
          </cell>
          <cell r="N579">
            <v>0</v>
          </cell>
          <cell r="O579">
            <v>0</v>
          </cell>
          <cell r="P579">
            <v>0</v>
          </cell>
          <cell r="Q579">
            <v>0</v>
          </cell>
          <cell r="R579" t="e">
            <v>#NAME?</v>
          </cell>
          <cell r="S579" t="e">
            <v>#NAME?</v>
          </cell>
          <cell r="T579">
            <v>0</v>
          </cell>
          <cell r="U579">
            <v>0</v>
          </cell>
          <cell r="V579" t="e">
            <v>#NAME?</v>
          </cell>
          <cell r="W579" t="e">
            <v>#NAME?</v>
          </cell>
          <cell r="X579" t="e">
            <v>#NAME?</v>
          </cell>
          <cell r="Y579" t="e">
            <v>#NAME?</v>
          </cell>
          <cell r="Z579" t="e">
            <v>#NAME?</v>
          </cell>
          <cell r="AA579" t="e">
            <v>#NAME?</v>
          </cell>
          <cell r="AB579" t="e">
            <v>#NAME?</v>
          </cell>
          <cell r="AC579" t="e">
            <v>#NAME?</v>
          </cell>
          <cell r="AD579" t="e">
            <v>#NAME?</v>
          </cell>
          <cell r="AE579" t="e">
            <v>#NAME?</v>
          </cell>
          <cell r="AF579">
            <v>301.24</v>
          </cell>
          <cell r="AG579">
            <v>49.2</v>
          </cell>
          <cell r="AH579">
            <v>10.3</v>
          </cell>
          <cell r="AI579">
            <v>360.74</v>
          </cell>
          <cell r="AJ579" t="e">
            <v>#NAME?</v>
          </cell>
          <cell r="AK579" t="e">
            <v>#NAME?</v>
          </cell>
          <cell r="AL579" t="e">
            <v>#NAME?</v>
          </cell>
          <cell r="AM579" t="e">
            <v>#NAME?</v>
          </cell>
          <cell r="AN579" t="e">
            <v>#NAME?</v>
          </cell>
          <cell r="AO579" t="e">
            <v>#NAME?</v>
          </cell>
          <cell r="AP579" t="e">
            <v>#NAME?</v>
          </cell>
          <cell r="AQ579">
            <v>0</v>
          </cell>
          <cell r="AR579">
            <v>0</v>
          </cell>
          <cell r="AS579">
            <v>0</v>
          </cell>
          <cell r="AT579">
            <v>0</v>
          </cell>
        </row>
        <row r="580">
          <cell r="A580" t="str">
            <v>132KV DC Dumraon-Buxar TL Line</v>
          </cell>
          <cell r="B580">
            <v>105</v>
          </cell>
          <cell r="C580" t="str">
            <v>24/0</v>
          </cell>
          <cell r="D580" t="str">
            <v>DR+3</v>
          </cell>
          <cell r="E580" t="str">
            <v>WET</v>
          </cell>
          <cell r="F580" t="str">
            <v>Pralhad Construction</v>
          </cell>
          <cell r="G580">
            <v>43569</v>
          </cell>
          <cell r="H580">
            <v>43597</v>
          </cell>
          <cell r="I580">
            <v>0</v>
          </cell>
          <cell r="J580">
            <v>43582</v>
          </cell>
          <cell r="K580">
            <v>0</v>
          </cell>
          <cell r="L580">
            <v>0</v>
          </cell>
          <cell r="M580">
            <v>0</v>
          </cell>
          <cell r="N580">
            <v>0</v>
          </cell>
          <cell r="O580">
            <v>0</v>
          </cell>
          <cell r="P580">
            <v>0</v>
          </cell>
          <cell r="Q580">
            <v>0</v>
          </cell>
          <cell r="R580" t="e">
            <v>#NAME?</v>
          </cell>
          <cell r="S580" t="e">
            <v>#NAME?</v>
          </cell>
          <cell r="T580">
            <v>0</v>
          </cell>
          <cell r="U580">
            <v>0</v>
          </cell>
          <cell r="V580" t="e">
            <v>#NAME?</v>
          </cell>
          <cell r="W580" t="e">
            <v>#NAME?</v>
          </cell>
          <cell r="X580" t="e">
            <v>#NAME?</v>
          </cell>
          <cell r="Y580" t="e">
            <v>#NAME?</v>
          </cell>
          <cell r="Z580" t="e">
            <v>#NAME?</v>
          </cell>
          <cell r="AA580" t="e">
            <v>#NAME?</v>
          </cell>
          <cell r="AB580" t="e">
            <v>#NAME?</v>
          </cell>
          <cell r="AC580" t="e">
            <v>#NAME?</v>
          </cell>
          <cell r="AD580" t="e">
            <v>#NAME?</v>
          </cell>
          <cell r="AE580" t="e">
            <v>#NAME?</v>
          </cell>
          <cell r="AF580">
            <v>249.32</v>
          </cell>
          <cell r="AG580">
            <v>32.799999999999997</v>
          </cell>
          <cell r="AH580">
            <v>8</v>
          </cell>
          <cell r="AI580">
            <v>290.12</v>
          </cell>
          <cell r="AJ580" t="e">
            <v>#NAME?</v>
          </cell>
          <cell r="AK580" t="e">
            <v>#NAME?</v>
          </cell>
          <cell r="AL580" t="e">
            <v>#NAME?</v>
          </cell>
          <cell r="AM580" t="e">
            <v>#NAME?</v>
          </cell>
          <cell r="AN580" t="e">
            <v>#NAME?</v>
          </cell>
          <cell r="AO580" t="e">
            <v>#NAME?</v>
          </cell>
          <cell r="AP580" t="e">
            <v>#NAME?</v>
          </cell>
          <cell r="AQ580">
            <v>0</v>
          </cell>
          <cell r="AR580">
            <v>0</v>
          </cell>
          <cell r="AS580">
            <v>0</v>
          </cell>
          <cell r="AT580">
            <v>0</v>
          </cell>
        </row>
        <row r="581">
          <cell r="A581" t="str">
            <v>132KV DC Dumraon-Buxar TL Line</v>
          </cell>
          <cell r="B581">
            <v>112</v>
          </cell>
          <cell r="C581" t="str">
            <v>3/0</v>
          </cell>
          <cell r="D581" t="str">
            <v>DR+0</v>
          </cell>
          <cell r="E581" t="str">
            <v>WET</v>
          </cell>
          <cell r="F581" t="str">
            <v>Navnit Kumar</v>
          </cell>
          <cell r="G581">
            <v>43583</v>
          </cell>
          <cell r="H581">
            <v>43611</v>
          </cell>
          <cell r="I581">
            <v>0</v>
          </cell>
          <cell r="J581" t="str">
            <v>vendor</v>
          </cell>
          <cell r="K581">
            <v>0</v>
          </cell>
          <cell r="L581">
            <v>0</v>
          </cell>
          <cell r="M581">
            <v>0</v>
          </cell>
          <cell r="N581">
            <v>0</v>
          </cell>
          <cell r="O581">
            <v>0</v>
          </cell>
          <cell r="P581">
            <v>0</v>
          </cell>
          <cell r="Q581">
            <v>0</v>
          </cell>
          <cell r="R581" t="e">
            <v>#NAME?</v>
          </cell>
          <cell r="S581" t="e">
            <v>#NAME?</v>
          </cell>
          <cell r="T581">
            <v>0</v>
          </cell>
          <cell r="U581">
            <v>0</v>
          </cell>
          <cell r="V581" t="e">
            <v>#NAME?</v>
          </cell>
          <cell r="W581" t="e">
            <v>#NAME?</v>
          </cell>
          <cell r="X581" t="e">
            <v>#NAME?</v>
          </cell>
          <cell r="Y581" t="e">
            <v>#NAME?</v>
          </cell>
          <cell r="Z581" t="e">
            <v>#NAME?</v>
          </cell>
          <cell r="AA581" t="e">
            <v>#NAME?</v>
          </cell>
          <cell r="AB581" t="e">
            <v>#NAME?</v>
          </cell>
          <cell r="AC581" t="e">
            <v>#NAME?</v>
          </cell>
          <cell r="AD581" t="e">
            <v>#NAME?</v>
          </cell>
          <cell r="AE581" t="e">
            <v>#NAME?</v>
          </cell>
          <cell r="AF581">
            <v>249.32</v>
          </cell>
          <cell r="AG581">
            <v>32.799999999999997</v>
          </cell>
          <cell r="AH581">
            <v>8</v>
          </cell>
          <cell r="AI581">
            <v>290.12</v>
          </cell>
          <cell r="AJ581" t="e">
            <v>#NAME?</v>
          </cell>
          <cell r="AK581" t="e">
            <v>#NAME?</v>
          </cell>
          <cell r="AL581" t="e">
            <v>#NAME?</v>
          </cell>
          <cell r="AM581" t="e">
            <v>#NAME?</v>
          </cell>
          <cell r="AN581" t="e">
            <v>#NAME?</v>
          </cell>
          <cell r="AO581" t="e">
            <v>#NAME?</v>
          </cell>
          <cell r="AP581" t="e">
            <v>#NAME?</v>
          </cell>
          <cell r="AQ581">
            <v>0</v>
          </cell>
          <cell r="AR581">
            <v>0</v>
          </cell>
          <cell r="AS581">
            <v>0</v>
          </cell>
          <cell r="AT581">
            <v>0</v>
          </cell>
        </row>
        <row r="582">
          <cell r="A582" t="str">
            <v>132KV DC Gaya-Jehanabad TL Line</v>
          </cell>
          <cell r="B582">
            <v>13</v>
          </cell>
          <cell r="C582" t="str">
            <v>15/5</v>
          </cell>
          <cell r="D582" t="str">
            <v>DA+3</v>
          </cell>
          <cell r="E582" t="str">
            <v>PS</v>
          </cell>
          <cell r="F582" t="str">
            <v>Rajiv Kumar</v>
          </cell>
          <cell r="G582">
            <v>43403</v>
          </cell>
          <cell r="H582">
            <v>43431</v>
          </cell>
          <cell r="I582" t="str">
            <v>21/02</v>
          </cell>
          <cell r="J582" t="str">
            <v>YES</v>
          </cell>
          <cell r="K582" t="str">
            <v>YES</v>
          </cell>
          <cell r="L582">
            <v>1</v>
          </cell>
          <cell r="M582">
            <v>13</v>
          </cell>
          <cell r="N582">
            <v>0</v>
          </cell>
          <cell r="O582">
            <v>0</v>
          </cell>
          <cell r="P582">
            <v>0</v>
          </cell>
          <cell r="Q582">
            <v>0</v>
          </cell>
          <cell r="R582" t="e">
            <v>#NAME?</v>
          </cell>
          <cell r="S582" t="e">
            <v>#NAME?</v>
          </cell>
          <cell r="T582">
            <v>0</v>
          </cell>
          <cell r="U582">
            <v>0</v>
          </cell>
          <cell r="V582" t="e">
            <v>#NAME?</v>
          </cell>
          <cell r="W582" t="e">
            <v>#NAME?</v>
          </cell>
          <cell r="X582" t="e">
            <v>#NAME?</v>
          </cell>
          <cell r="Y582" t="e">
            <v>#NAME?</v>
          </cell>
          <cell r="Z582" t="e">
            <v>#NAME?</v>
          </cell>
          <cell r="AA582" t="e">
            <v>#NAME?</v>
          </cell>
          <cell r="AB582" t="e">
            <v>#NAME?</v>
          </cell>
          <cell r="AC582" t="e">
            <v>#NAME?</v>
          </cell>
          <cell r="AD582" t="e">
            <v>#NAME?</v>
          </cell>
          <cell r="AE582" t="e">
            <v>#NAME?</v>
          </cell>
          <cell r="AF582">
            <v>171.56</v>
          </cell>
          <cell r="AG582">
            <v>36.64</v>
          </cell>
          <cell r="AH582">
            <v>7.56</v>
          </cell>
          <cell r="AI582">
            <v>215.76</v>
          </cell>
          <cell r="AJ582" t="e">
            <v>#NAME?</v>
          </cell>
          <cell r="AK582" t="e">
            <v>#NAME?</v>
          </cell>
          <cell r="AL582" t="e">
            <v>#NAME?</v>
          </cell>
          <cell r="AM582" t="e">
            <v>#NAME?</v>
          </cell>
          <cell r="AN582" t="e">
            <v>#NAME?</v>
          </cell>
          <cell r="AO582" t="e">
            <v>#NAME?</v>
          </cell>
          <cell r="AP582" t="e">
            <v>#NAME?</v>
          </cell>
          <cell r="AQ582">
            <v>0</v>
          </cell>
          <cell r="AR582">
            <v>0</v>
          </cell>
          <cell r="AS582">
            <v>0</v>
          </cell>
          <cell r="AT582">
            <v>0</v>
          </cell>
        </row>
        <row r="583">
          <cell r="A583" t="str">
            <v>132KV DC Gaya-Jehanabad TL Line</v>
          </cell>
          <cell r="B583">
            <v>0</v>
          </cell>
          <cell r="C583" t="str">
            <v>8/1</v>
          </cell>
          <cell r="D583" t="str">
            <v>DA+0</v>
          </cell>
          <cell r="E583">
            <v>0</v>
          </cell>
          <cell r="F583">
            <v>0</v>
          </cell>
          <cell r="G583">
            <v>0</v>
          </cell>
          <cell r="H583">
            <v>28</v>
          </cell>
          <cell r="I583">
            <v>0</v>
          </cell>
          <cell r="J583">
            <v>0</v>
          </cell>
          <cell r="K583">
            <v>0</v>
          </cell>
          <cell r="L583">
            <v>0</v>
          </cell>
          <cell r="M583">
            <v>0</v>
          </cell>
          <cell r="N583">
            <v>0</v>
          </cell>
          <cell r="O583">
            <v>0</v>
          </cell>
          <cell r="P583">
            <v>0</v>
          </cell>
          <cell r="Q583">
            <v>0</v>
          </cell>
          <cell r="R583" t="e">
            <v>#NAME?</v>
          </cell>
          <cell r="S583" t="e">
            <v>#NAME?</v>
          </cell>
          <cell r="T583">
            <v>0</v>
          </cell>
          <cell r="U583">
            <v>0</v>
          </cell>
          <cell r="V583" t="e">
            <v>#NAME?</v>
          </cell>
          <cell r="W583" t="e">
            <v>#NAME?</v>
          </cell>
          <cell r="X583" t="e">
            <v>#NAME?</v>
          </cell>
          <cell r="Y583" t="e">
            <v>#NAME?</v>
          </cell>
          <cell r="Z583" t="e">
            <v>#NAME?</v>
          </cell>
          <cell r="AA583" t="e">
            <v>#NAME?</v>
          </cell>
          <cell r="AB583" t="e">
            <v>#NAME?</v>
          </cell>
          <cell r="AC583" t="e">
            <v>#NAME?</v>
          </cell>
          <cell r="AD583" t="e">
            <v>#NAME?</v>
          </cell>
          <cell r="AE583" t="e">
            <v>#NAME?</v>
          </cell>
          <cell r="AF583">
            <v>0</v>
          </cell>
          <cell r="AG583">
            <v>0</v>
          </cell>
          <cell r="AH583">
            <v>0</v>
          </cell>
          <cell r="AI583">
            <v>0</v>
          </cell>
          <cell r="AJ583" t="e">
            <v>#NAME?</v>
          </cell>
          <cell r="AK583" t="e">
            <v>#NAME?</v>
          </cell>
          <cell r="AL583" t="e">
            <v>#NAME?</v>
          </cell>
          <cell r="AM583" t="e">
            <v>#NAME?</v>
          </cell>
          <cell r="AN583" t="e">
            <v>#NAME?</v>
          </cell>
          <cell r="AO583" t="e">
            <v>#NAME?</v>
          </cell>
          <cell r="AP583" t="e">
            <v>#NAME?</v>
          </cell>
          <cell r="AQ583">
            <v>0</v>
          </cell>
          <cell r="AR583">
            <v>0</v>
          </cell>
          <cell r="AS583">
            <v>0</v>
          </cell>
          <cell r="AT583">
            <v>0</v>
          </cell>
        </row>
        <row r="584">
          <cell r="A584" t="str">
            <v>132KV DC Dumraon-Buxar TL Line</v>
          </cell>
          <cell r="B584">
            <v>0</v>
          </cell>
          <cell r="C584" t="str">
            <v>31/0</v>
          </cell>
          <cell r="D584" t="str">
            <v>DS+3</v>
          </cell>
          <cell r="E584">
            <v>0</v>
          </cell>
          <cell r="F584">
            <v>0</v>
          </cell>
          <cell r="G584">
            <v>0</v>
          </cell>
          <cell r="H584">
            <v>28</v>
          </cell>
          <cell r="I584">
            <v>0</v>
          </cell>
          <cell r="J584">
            <v>0</v>
          </cell>
          <cell r="K584">
            <v>0</v>
          </cell>
          <cell r="L584">
            <v>0</v>
          </cell>
          <cell r="M584">
            <v>0</v>
          </cell>
          <cell r="N584">
            <v>0</v>
          </cell>
          <cell r="O584">
            <v>0</v>
          </cell>
          <cell r="P584">
            <v>0</v>
          </cell>
          <cell r="Q584">
            <v>0</v>
          </cell>
          <cell r="R584" t="e">
            <v>#NAME?</v>
          </cell>
          <cell r="S584" t="e">
            <v>#NAME?</v>
          </cell>
          <cell r="T584">
            <v>0</v>
          </cell>
          <cell r="U584">
            <v>0</v>
          </cell>
          <cell r="V584" t="e">
            <v>#NAME?</v>
          </cell>
          <cell r="W584" t="e">
            <v>#NAME?</v>
          </cell>
          <cell r="X584" t="e">
            <v>#NAME?</v>
          </cell>
          <cell r="Y584" t="e">
            <v>#NAME?</v>
          </cell>
          <cell r="Z584" t="e">
            <v>#NAME?</v>
          </cell>
          <cell r="AA584" t="e">
            <v>#NAME?</v>
          </cell>
          <cell r="AB584" t="e">
            <v>#NAME?</v>
          </cell>
          <cell r="AC584" t="e">
            <v>#NAME?</v>
          </cell>
          <cell r="AD584" t="e">
            <v>#NAME?</v>
          </cell>
          <cell r="AE584" t="e">
            <v>#NAME?</v>
          </cell>
          <cell r="AF584">
            <v>0</v>
          </cell>
          <cell r="AG584">
            <v>0</v>
          </cell>
          <cell r="AH584">
            <v>0</v>
          </cell>
          <cell r="AI584">
            <v>0</v>
          </cell>
          <cell r="AJ584" t="e">
            <v>#NAME?</v>
          </cell>
          <cell r="AK584" t="e">
            <v>#NAME?</v>
          </cell>
          <cell r="AL584" t="e">
            <v>#NAME?</v>
          </cell>
          <cell r="AM584" t="e">
            <v>#NAME?</v>
          </cell>
          <cell r="AN584" t="e">
            <v>#NAME?</v>
          </cell>
          <cell r="AO584" t="e">
            <v>#NAME?</v>
          </cell>
          <cell r="AP584" t="e">
            <v>#NAME?</v>
          </cell>
          <cell r="AQ584">
            <v>0</v>
          </cell>
          <cell r="AR584">
            <v>0</v>
          </cell>
          <cell r="AS584">
            <v>0</v>
          </cell>
          <cell r="AT584">
            <v>0</v>
          </cell>
        </row>
        <row r="585">
          <cell r="A585" t="str">
            <v>132KV DC Gaya-Jehanabad TL Line</v>
          </cell>
          <cell r="B585">
            <v>0</v>
          </cell>
          <cell r="C585" t="str">
            <v>8/3</v>
          </cell>
          <cell r="D585" t="str">
            <v>DA+6</v>
          </cell>
          <cell r="E585">
            <v>0</v>
          </cell>
          <cell r="F585">
            <v>0</v>
          </cell>
          <cell r="G585">
            <v>0</v>
          </cell>
          <cell r="H585">
            <v>28</v>
          </cell>
          <cell r="I585">
            <v>0</v>
          </cell>
          <cell r="J585">
            <v>0</v>
          </cell>
          <cell r="K585">
            <v>0</v>
          </cell>
          <cell r="L585">
            <v>0</v>
          </cell>
          <cell r="M585">
            <v>0</v>
          </cell>
          <cell r="N585">
            <v>0</v>
          </cell>
          <cell r="O585">
            <v>0</v>
          </cell>
          <cell r="P585">
            <v>0</v>
          </cell>
          <cell r="Q585">
            <v>0</v>
          </cell>
          <cell r="R585" t="e">
            <v>#NAME?</v>
          </cell>
          <cell r="S585" t="e">
            <v>#NAME?</v>
          </cell>
          <cell r="T585">
            <v>0</v>
          </cell>
          <cell r="U585">
            <v>0</v>
          </cell>
          <cell r="V585" t="e">
            <v>#NAME?</v>
          </cell>
          <cell r="W585" t="e">
            <v>#NAME?</v>
          </cell>
          <cell r="X585" t="e">
            <v>#NAME?</v>
          </cell>
          <cell r="Y585" t="e">
            <v>#NAME?</v>
          </cell>
          <cell r="Z585" t="e">
            <v>#NAME?</v>
          </cell>
          <cell r="AA585" t="e">
            <v>#NAME?</v>
          </cell>
          <cell r="AB585" t="e">
            <v>#NAME?</v>
          </cell>
          <cell r="AC585" t="e">
            <v>#NAME?</v>
          </cell>
          <cell r="AD585" t="e">
            <v>#NAME?</v>
          </cell>
          <cell r="AE585" t="e">
            <v>#NAME?</v>
          </cell>
          <cell r="AF585">
            <v>0</v>
          </cell>
          <cell r="AG585">
            <v>0</v>
          </cell>
          <cell r="AH585">
            <v>0</v>
          </cell>
          <cell r="AI585">
            <v>0</v>
          </cell>
          <cell r="AJ585" t="e">
            <v>#NAME?</v>
          </cell>
          <cell r="AK585" t="e">
            <v>#NAME?</v>
          </cell>
          <cell r="AL585" t="e">
            <v>#NAME?</v>
          </cell>
          <cell r="AM585" t="e">
            <v>#NAME?</v>
          </cell>
          <cell r="AN585" t="e">
            <v>#NAME?</v>
          </cell>
          <cell r="AO585" t="e">
            <v>#NAME?</v>
          </cell>
          <cell r="AP585" t="e">
            <v>#NAME?</v>
          </cell>
          <cell r="AQ585">
            <v>0</v>
          </cell>
          <cell r="AR585">
            <v>0</v>
          </cell>
          <cell r="AS585">
            <v>0</v>
          </cell>
          <cell r="AT585">
            <v>0</v>
          </cell>
        </row>
        <row r="586">
          <cell r="A586" t="str">
            <v>132KV DC Dumraon-Dumraon TL Line</v>
          </cell>
          <cell r="B586">
            <v>0</v>
          </cell>
          <cell r="C586" t="str">
            <v>20A/3</v>
          </cell>
          <cell r="D586" t="str">
            <v>DA+0</v>
          </cell>
          <cell r="E586">
            <v>0</v>
          </cell>
          <cell r="F586">
            <v>0</v>
          </cell>
          <cell r="G586">
            <v>0</v>
          </cell>
          <cell r="H586">
            <v>28</v>
          </cell>
          <cell r="I586">
            <v>0</v>
          </cell>
          <cell r="J586">
            <v>0</v>
          </cell>
          <cell r="K586">
            <v>0</v>
          </cell>
          <cell r="L586">
            <v>0</v>
          </cell>
          <cell r="M586">
            <v>0</v>
          </cell>
          <cell r="N586">
            <v>0</v>
          </cell>
          <cell r="O586">
            <v>0</v>
          </cell>
          <cell r="P586">
            <v>0</v>
          </cell>
          <cell r="Q586">
            <v>0</v>
          </cell>
          <cell r="R586" t="e">
            <v>#NAME?</v>
          </cell>
          <cell r="S586" t="e">
            <v>#NAME?</v>
          </cell>
          <cell r="T586">
            <v>0</v>
          </cell>
          <cell r="U586">
            <v>0</v>
          </cell>
          <cell r="V586" t="e">
            <v>#NAME?</v>
          </cell>
          <cell r="W586" t="e">
            <v>#NAME?</v>
          </cell>
          <cell r="X586" t="e">
            <v>#NAME?</v>
          </cell>
          <cell r="Y586" t="e">
            <v>#NAME?</v>
          </cell>
          <cell r="Z586" t="e">
            <v>#NAME?</v>
          </cell>
          <cell r="AA586" t="e">
            <v>#NAME?</v>
          </cell>
          <cell r="AB586" t="e">
            <v>#NAME?</v>
          </cell>
          <cell r="AC586" t="e">
            <v>#NAME?</v>
          </cell>
          <cell r="AD586" t="e">
            <v>#NAME?</v>
          </cell>
          <cell r="AE586" t="e">
            <v>#NAME?</v>
          </cell>
          <cell r="AF586">
            <v>0</v>
          </cell>
          <cell r="AG586">
            <v>0</v>
          </cell>
          <cell r="AH586">
            <v>0</v>
          </cell>
          <cell r="AI586">
            <v>0</v>
          </cell>
          <cell r="AJ586" t="e">
            <v>#NAME?</v>
          </cell>
          <cell r="AK586" t="e">
            <v>#NAME?</v>
          </cell>
          <cell r="AL586" t="e">
            <v>#NAME?</v>
          </cell>
          <cell r="AM586" t="e">
            <v>#NAME?</v>
          </cell>
          <cell r="AN586" t="e">
            <v>#NAME?</v>
          </cell>
          <cell r="AO586" t="e">
            <v>#NAME?</v>
          </cell>
          <cell r="AP586" t="e">
            <v>#NAME?</v>
          </cell>
          <cell r="AQ586">
            <v>0</v>
          </cell>
          <cell r="AR586">
            <v>0</v>
          </cell>
          <cell r="AS586">
            <v>0</v>
          </cell>
          <cell r="AT586">
            <v>0</v>
          </cell>
        </row>
        <row r="587">
          <cell r="A587" t="str">
            <v>132KV DC Naubatpur-Paliganj TL Line</v>
          </cell>
          <cell r="B587">
            <v>8</v>
          </cell>
          <cell r="C587" t="str">
            <v>7/10</v>
          </cell>
          <cell r="D587" t="str">
            <v>DA+0</v>
          </cell>
          <cell r="E587" t="str">
            <v>PS</v>
          </cell>
          <cell r="F587" t="str">
            <v>Lalan Mehta</v>
          </cell>
          <cell r="G587">
            <v>43402</v>
          </cell>
          <cell r="H587">
            <v>43430</v>
          </cell>
          <cell r="I587">
            <v>43513</v>
          </cell>
          <cell r="J587" t="str">
            <v>YES</v>
          </cell>
          <cell r="K587" t="str">
            <v>YES</v>
          </cell>
          <cell r="L587">
            <v>3</v>
          </cell>
          <cell r="M587">
            <v>0</v>
          </cell>
          <cell r="N587">
            <v>0</v>
          </cell>
          <cell r="O587">
            <v>0</v>
          </cell>
          <cell r="P587">
            <v>0</v>
          </cell>
          <cell r="Q587">
            <v>0</v>
          </cell>
          <cell r="R587" t="e">
            <v>#NAME?</v>
          </cell>
          <cell r="S587" t="e">
            <v>#NAME?</v>
          </cell>
          <cell r="T587">
            <v>0</v>
          </cell>
          <cell r="U587">
            <v>0</v>
          </cell>
          <cell r="V587" t="e">
            <v>#NAME?</v>
          </cell>
          <cell r="W587" t="e">
            <v>#NAME?</v>
          </cell>
          <cell r="X587" t="e">
            <v>#NAME?</v>
          </cell>
          <cell r="Y587" t="e">
            <v>#NAME?</v>
          </cell>
          <cell r="Z587" t="e">
            <v>#NAME?</v>
          </cell>
          <cell r="AA587" t="e">
            <v>#NAME?</v>
          </cell>
          <cell r="AB587" t="e">
            <v>#NAME?</v>
          </cell>
          <cell r="AC587" t="e">
            <v>#NAME?</v>
          </cell>
          <cell r="AD587" t="e">
            <v>#NAME?</v>
          </cell>
          <cell r="AE587" t="e">
            <v>#NAME?</v>
          </cell>
          <cell r="AF587">
            <v>171.56</v>
          </cell>
          <cell r="AG587">
            <v>36.64</v>
          </cell>
          <cell r="AH587">
            <v>7.56</v>
          </cell>
          <cell r="AI587">
            <v>215.76</v>
          </cell>
          <cell r="AJ587" t="e">
            <v>#NAME?</v>
          </cell>
          <cell r="AK587" t="e">
            <v>#NAME?</v>
          </cell>
          <cell r="AL587" t="e">
            <v>#NAME?</v>
          </cell>
          <cell r="AM587" t="e">
            <v>#NAME?</v>
          </cell>
          <cell r="AN587" t="e">
            <v>#NAME?</v>
          </cell>
          <cell r="AO587" t="e">
            <v>#NAME?</v>
          </cell>
          <cell r="AP587" t="e">
            <v>#NAME?</v>
          </cell>
          <cell r="AQ587">
            <v>0</v>
          </cell>
          <cell r="AR587">
            <v>0</v>
          </cell>
          <cell r="AS587">
            <v>0</v>
          </cell>
          <cell r="AT587">
            <v>0</v>
          </cell>
        </row>
        <row r="588">
          <cell r="A588" t="str">
            <v>220 KV DC Naubatpur-Bihta TL Line</v>
          </cell>
          <cell r="B588">
            <v>4</v>
          </cell>
          <cell r="C588" t="str">
            <v>1B/0</v>
          </cell>
          <cell r="D588" t="str">
            <v>DD+0</v>
          </cell>
          <cell r="E588" t="str">
            <v>WET</v>
          </cell>
          <cell r="F588" t="str">
            <v>Lalan Mehta</v>
          </cell>
          <cell r="G588">
            <v>43516</v>
          </cell>
          <cell r="H588">
            <v>43544</v>
          </cell>
          <cell r="I588">
            <v>43573</v>
          </cell>
          <cell r="J588">
            <v>43552</v>
          </cell>
          <cell r="K588">
            <v>0</v>
          </cell>
          <cell r="L588">
            <v>0</v>
          </cell>
          <cell r="M588">
            <v>0</v>
          </cell>
          <cell r="N588">
            <v>0</v>
          </cell>
          <cell r="O588">
            <v>0</v>
          </cell>
          <cell r="P588">
            <v>0</v>
          </cell>
          <cell r="Q588">
            <v>0</v>
          </cell>
          <cell r="R588" t="e">
            <v>#NAME?</v>
          </cell>
          <cell r="S588" t="e">
            <v>#NAME?</v>
          </cell>
          <cell r="T588">
            <v>0</v>
          </cell>
          <cell r="U588">
            <v>0</v>
          </cell>
          <cell r="V588" t="e">
            <v>#NAME?</v>
          </cell>
          <cell r="W588" t="e">
            <v>#NAME?</v>
          </cell>
          <cell r="X588" t="e">
            <v>#NAME?</v>
          </cell>
          <cell r="Y588" t="e">
            <v>#NAME?</v>
          </cell>
          <cell r="Z588" t="e">
            <v>#NAME?</v>
          </cell>
          <cell r="AA588" t="e">
            <v>#NAME?</v>
          </cell>
          <cell r="AB588" t="e">
            <v>#NAME?</v>
          </cell>
          <cell r="AC588" t="e">
            <v>#NAME?</v>
          </cell>
          <cell r="AD588" t="e">
            <v>#NAME?</v>
          </cell>
          <cell r="AE588" t="e">
            <v>#NAME?</v>
          </cell>
          <cell r="AF588">
            <v>396.56</v>
          </cell>
          <cell r="AG588">
            <v>0</v>
          </cell>
          <cell r="AH588">
            <v>8.26</v>
          </cell>
          <cell r="AI588">
            <v>404.82</v>
          </cell>
          <cell r="AJ588" t="e">
            <v>#NAME?</v>
          </cell>
          <cell r="AK588" t="e">
            <v>#NAME?</v>
          </cell>
          <cell r="AL588" t="e">
            <v>#NAME?</v>
          </cell>
          <cell r="AM588" t="e">
            <v>#NAME?</v>
          </cell>
          <cell r="AN588" t="e">
            <v>#NAME?</v>
          </cell>
          <cell r="AO588" t="e">
            <v>#NAME?</v>
          </cell>
          <cell r="AP588" t="e">
            <v>#NAME?</v>
          </cell>
          <cell r="AQ588">
            <v>0</v>
          </cell>
          <cell r="AR588">
            <v>0</v>
          </cell>
          <cell r="AS588">
            <v>0</v>
          </cell>
          <cell r="AT588">
            <v>0</v>
          </cell>
        </row>
        <row r="589">
          <cell r="A589" t="str">
            <v>132KV DC Naubatpur-Paliganj TL Line</v>
          </cell>
          <cell r="B589">
            <v>7</v>
          </cell>
          <cell r="C589" t="str">
            <v>7/2</v>
          </cell>
          <cell r="D589" t="str">
            <v>DA+6</v>
          </cell>
          <cell r="E589" t="str">
            <v>WET</v>
          </cell>
          <cell r="F589" t="str">
            <v>Lalan Mehta</v>
          </cell>
          <cell r="G589">
            <v>43400</v>
          </cell>
          <cell r="H589">
            <v>43428</v>
          </cell>
          <cell r="I589">
            <v>43513</v>
          </cell>
          <cell r="J589" t="str">
            <v>YES</v>
          </cell>
          <cell r="K589" t="str">
            <v>YES</v>
          </cell>
          <cell r="L589">
            <v>3</v>
          </cell>
          <cell r="M589">
            <v>0</v>
          </cell>
          <cell r="N589">
            <v>0</v>
          </cell>
          <cell r="O589">
            <v>0</v>
          </cell>
          <cell r="P589">
            <v>0</v>
          </cell>
          <cell r="Q589">
            <v>0</v>
          </cell>
          <cell r="R589" t="e">
            <v>#NAME?</v>
          </cell>
          <cell r="S589" t="e">
            <v>#NAME?</v>
          </cell>
          <cell r="T589">
            <v>0</v>
          </cell>
          <cell r="U589">
            <v>0</v>
          </cell>
          <cell r="V589" t="e">
            <v>#NAME?</v>
          </cell>
          <cell r="W589" t="e">
            <v>#NAME?</v>
          </cell>
          <cell r="X589" t="e">
            <v>#NAME?</v>
          </cell>
          <cell r="Y589" t="e">
            <v>#NAME?</v>
          </cell>
          <cell r="Z589" t="e">
            <v>#NAME?</v>
          </cell>
          <cell r="AA589" t="e">
            <v>#NAME?</v>
          </cell>
          <cell r="AB589" t="e">
            <v>#NAME?</v>
          </cell>
          <cell r="AC589" t="e">
            <v>#NAME?</v>
          </cell>
          <cell r="AD589" t="e">
            <v>#NAME?</v>
          </cell>
          <cell r="AE589" t="e">
            <v>#NAME?</v>
          </cell>
          <cell r="AF589">
            <v>171.56</v>
          </cell>
          <cell r="AG589">
            <v>36.64</v>
          </cell>
          <cell r="AH589">
            <v>7.56</v>
          </cell>
          <cell r="AI589">
            <v>215.76</v>
          </cell>
          <cell r="AJ589" t="e">
            <v>#NAME?</v>
          </cell>
          <cell r="AK589" t="e">
            <v>#NAME?</v>
          </cell>
          <cell r="AL589" t="e">
            <v>#NAME?</v>
          </cell>
          <cell r="AM589" t="e">
            <v>#NAME?</v>
          </cell>
          <cell r="AN589" t="e">
            <v>#NAME?</v>
          </cell>
          <cell r="AO589" t="e">
            <v>#NAME?</v>
          </cell>
          <cell r="AP589" t="e">
            <v>#NAME?</v>
          </cell>
          <cell r="AQ589">
            <v>0</v>
          </cell>
          <cell r="AR589">
            <v>0</v>
          </cell>
          <cell r="AS589">
            <v>0</v>
          </cell>
          <cell r="AT589">
            <v>0</v>
          </cell>
        </row>
        <row r="590">
          <cell r="A590" t="str">
            <v>132KV DC Dumraon-Buxar TL Line</v>
          </cell>
          <cell r="B590">
            <v>114</v>
          </cell>
          <cell r="C590" t="str">
            <v>5/0</v>
          </cell>
          <cell r="D590" t="str">
            <v>DS+18</v>
          </cell>
          <cell r="E590" t="str">
            <v>WET</v>
          </cell>
          <cell r="F590" t="str">
            <v>Deepak Pandey</v>
          </cell>
          <cell r="G590">
            <v>43587</v>
          </cell>
          <cell r="H590">
            <v>43615</v>
          </cell>
          <cell r="I590">
            <v>43613</v>
          </cell>
          <cell r="J590" t="str">
            <v>YES</v>
          </cell>
          <cell r="K590">
            <v>0</v>
          </cell>
          <cell r="L590">
            <v>0</v>
          </cell>
          <cell r="M590">
            <v>0</v>
          </cell>
          <cell r="N590">
            <v>0</v>
          </cell>
          <cell r="O590">
            <v>0</v>
          </cell>
          <cell r="P590">
            <v>0</v>
          </cell>
          <cell r="Q590">
            <v>0</v>
          </cell>
          <cell r="R590" t="e">
            <v>#NAME?</v>
          </cell>
          <cell r="S590" t="e">
            <v>#NAME?</v>
          </cell>
          <cell r="T590">
            <v>0</v>
          </cell>
          <cell r="U590">
            <v>0</v>
          </cell>
          <cell r="V590" t="e">
            <v>#NAME?</v>
          </cell>
          <cell r="W590" t="e">
            <v>#NAME?</v>
          </cell>
          <cell r="X590" t="e">
            <v>#NAME?</v>
          </cell>
          <cell r="Y590" t="e">
            <v>#NAME?</v>
          </cell>
          <cell r="Z590" t="e">
            <v>#NAME?</v>
          </cell>
          <cell r="AA590" t="e">
            <v>#NAME?</v>
          </cell>
          <cell r="AB590" t="e">
            <v>#NAME?</v>
          </cell>
          <cell r="AC590" t="e">
            <v>#NAME?</v>
          </cell>
          <cell r="AD590" t="e">
            <v>#NAME?</v>
          </cell>
          <cell r="AE590" t="e">
            <v>#NAME?</v>
          </cell>
          <cell r="AF590">
            <v>301.24</v>
          </cell>
          <cell r="AG590">
            <v>49.2</v>
          </cell>
          <cell r="AH590">
            <v>10.3</v>
          </cell>
          <cell r="AI590">
            <v>360.74</v>
          </cell>
          <cell r="AJ590" t="e">
            <v>#NAME?</v>
          </cell>
          <cell r="AK590" t="e">
            <v>#NAME?</v>
          </cell>
          <cell r="AL590" t="e">
            <v>#NAME?</v>
          </cell>
          <cell r="AM590" t="e">
            <v>#NAME?</v>
          </cell>
          <cell r="AN590" t="e">
            <v>#NAME?</v>
          </cell>
          <cell r="AO590" t="e">
            <v>#NAME?</v>
          </cell>
          <cell r="AP590" t="e">
            <v>#NAME?</v>
          </cell>
          <cell r="AQ590">
            <v>0</v>
          </cell>
          <cell r="AR590">
            <v>0</v>
          </cell>
          <cell r="AS590">
            <v>0</v>
          </cell>
          <cell r="AT590">
            <v>0</v>
          </cell>
        </row>
        <row r="591">
          <cell r="A591" t="str">
            <v>132KV DC Gaya-Jehanabad TL Line</v>
          </cell>
          <cell r="B591">
            <v>12</v>
          </cell>
          <cell r="C591" t="str">
            <v>14/1</v>
          </cell>
          <cell r="D591" t="str">
            <v>DA+6</v>
          </cell>
          <cell r="E591" t="str">
            <v>WET</v>
          </cell>
          <cell r="F591" t="str">
            <v>Rajiv Kumar</v>
          </cell>
          <cell r="G591">
            <v>43399</v>
          </cell>
          <cell r="H591">
            <v>43427</v>
          </cell>
          <cell r="I591" t="str">
            <v>21/02</v>
          </cell>
          <cell r="J591" t="str">
            <v>YES</v>
          </cell>
          <cell r="K591" t="str">
            <v>YES</v>
          </cell>
          <cell r="L591">
            <v>1</v>
          </cell>
          <cell r="M591">
            <v>12</v>
          </cell>
          <cell r="N591">
            <v>0</v>
          </cell>
          <cell r="O591">
            <v>0</v>
          </cell>
          <cell r="P591">
            <v>0</v>
          </cell>
          <cell r="Q591">
            <v>0</v>
          </cell>
          <cell r="R591" t="e">
            <v>#NAME?</v>
          </cell>
          <cell r="S591" t="e">
            <v>#NAME?</v>
          </cell>
          <cell r="T591">
            <v>0</v>
          </cell>
          <cell r="U591">
            <v>0</v>
          </cell>
          <cell r="V591" t="e">
            <v>#NAME?</v>
          </cell>
          <cell r="W591" t="e">
            <v>#NAME?</v>
          </cell>
          <cell r="X591" t="e">
            <v>#NAME?</v>
          </cell>
          <cell r="Y591" t="e">
            <v>#NAME?</v>
          </cell>
          <cell r="Z591" t="e">
            <v>#NAME?</v>
          </cell>
          <cell r="AA591" t="e">
            <v>#NAME?</v>
          </cell>
          <cell r="AB591" t="e">
            <v>#NAME?</v>
          </cell>
          <cell r="AC591" t="e">
            <v>#NAME?</v>
          </cell>
          <cell r="AD591" t="e">
            <v>#NAME?</v>
          </cell>
          <cell r="AE591" t="e">
            <v>#NAME?</v>
          </cell>
          <cell r="AF591">
            <v>171.56</v>
          </cell>
          <cell r="AG591">
            <v>36.64</v>
          </cell>
          <cell r="AH591">
            <v>7.56</v>
          </cell>
          <cell r="AI591">
            <v>215.76</v>
          </cell>
          <cell r="AJ591" t="e">
            <v>#NAME?</v>
          </cell>
          <cell r="AK591" t="e">
            <v>#NAME?</v>
          </cell>
          <cell r="AL591" t="e">
            <v>#NAME?</v>
          </cell>
          <cell r="AM591" t="e">
            <v>#NAME?</v>
          </cell>
          <cell r="AN591" t="e">
            <v>#NAME?</v>
          </cell>
          <cell r="AO591" t="e">
            <v>#NAME?</v>
          </cell>
          <cell r="AP591" t="e">
            <v>#NAME?</v>
          </cell>
          <cell r="AQ591">
            <v>0</v>
          </cell>
          <cell r="AR591">
            <v>0</v>
          </cell>
          <cell r="AS591">
            <v>0</v>
          </cell>
          <cell r="AT591">
            <v>0</v>
          </cell>
        </row>
        <row r="592">
          <cell r="A592" t="str">
            <v>132KV DC Naubatpur-Paliganj TL Line</v>
          </cell>
          <cell r="B592">
            <v>6</v>
          </cell>
          <cell r="C592" t="str">
            <v>7/3</v>
          </cell>
          <cell r="D592" t="str">
            <v>DA+0</v>
          </cell>
          <cell r="E592" t="str">
            <v>WET</v>
          </cell>
          <cell r="F592" t="str">
            <v>Lalan Mehta</v>
          </cell>
          <cell r="G592">
            <v>43398</v>
          </cell>
          <cell r="H592">
            <v>43426</v>
          </cell>
          <cell r="I592">
            <v>43513</v>
          </cell>
          <cell r="J592" t="str">
            <v>YES</v>
          </cell>
          <cell r="K592" t="str">
            <v>YES</v>
          </cell>
          <cell r="L592">
            <v>1</v>
          </cell>
          <cell r="M592" t="str">
            <v>YES</v>
          </cell>
          <cell r="N592">
            <v>0</v>
          </cell>
          <cell r="O592">
            <v>0</v>
          </cell>
          <cell r="P592">
            <v>0</v>
          </cell>
          <cell r="Q592">
            <v>0</v>
          </cell>
          <cell r="R592" t="e">
            <v>#NAME?</v>
          </cell>
          <cell r="S592" t="e">
            <v>#NAME?</v>
          </cell>
          <cell r="T592">
            <v>0</v>
          </cell>
          <cell r="U592">
            <v>0</v>
          </cell>
          <cell r="V592" t="e">
            <v>#NAME?</v>
          </cell>
          <cell r="W592" t="e">
            <v>#NAME?</v>
          </cell>
          <cell r="X592" t="e">
            <v>#NAME?</v>
          </cell>
          <cell r="Y592" t="e">
            <v>#NAME?</v>
          </cell>
          <cell r="Z592" t="e">
            <v>#NAME?</v>
          </cell>
          <cell r="AA592" t="e">
            <v>#NAME?</v>
          </cell>
          <cell r="AB592" t="e">
            <v>#NAME?</v>
          </cell>
          <cell r="AC592" t="e">
            <v>#NAME?</v>
          </cell>
          <cell r="AD592" t="e">
            <v>#NAME?</v>
          </cell>
          <cell r="AE592" t="e">
            <v>#NAME?</v>
          </cell>
          <cell r="AF592">
            <v>171.56</v>
          </cell>
          <cell r="AG592">
            <v>36.64</v>
          </cell>
          <cell r="AH592">
            <v>7.56</v>
          </cell>
          <cell r="AI592">
            <v>215.76</v>
          </cell>
          <cell r="AJ592" t="e">
            <v>#NAME?</v>
          </cell>
          <cell r="AK592" t="e">
            <v>#NAME?</v>
          </cell>
          <cell r="AL592" t="e">
            <v>#NAME?</v>
          </cell>
          <cell r="AM592" t="e">
            <v>#NAME?</v>
          </cell>
          <cell r="AN592" t="e">
            <v>#NAME?</v>
          </cell>
          <cell r="AO592" t="e">
            <v>#NAME?</v>
          </cell>
          <cell r="AP592" t="e">
            <v>#NAME?</v>
          </cell>
          <cell r="AQ592">
            <v>0</v>
          </cell>
          <cell r="AR592">
            <v>0</v>
          </cell>
          <cell r="AS592">
            <v>0</v>
          </cell>
          <cell r="AT592">
            <v>0</v>
          </cell>
        </row>
        <row r="593">
          <cell r="A593" t="str">
            <v>220 KV DC Naubatpur-Bihta TL Line</v>
          </cell>
          <cell r="B593">
            <v>3</v>
          </cell>
          <cell r="C593" t="str">
            <v>2/1</v>
          </cell>
          <cell r="D593" t="str">
            <v>DA+3</v>
          </cell>
          <cell r="E593" t="str">
            <v>WET</v>
          </cell>
          <cell r="F593" t="str">
            <v>Lalan Mehta</v>
          </cell>
          <cell r="G593">
            <v>43508</v>
          </cell>
          <cell r="H593">
            <v>43536</v>
          </cell>
          <cell r="I593">
            <v>43573</v>
          </cell>
          <cell r="J593" t="str">
            <v>yes</v>
          </cell>
          <cell r="K593">
            <v>0</v>
          </cell>
          <cell r="L593">
            <v>0</v>
          </cell>
          <cell r="M593">
            <v>0</v>
          </cell>
          <cell r="N593">
            <v>0</v>
          </cell>
          <cell r="O593">
            <v>0</v>
          </cell>
          <cell r="P593">
            <v>0</v>
          </cell>
          <cell r="Q593">
            <v>0</v>
          </cell>
          <cell r="R593" t="e">
            <v>#NAME?</v>
          </cell>
          <cell r="S593" t="e">
            <v>#NAME?</v>
          </cell>
          <cell r="T593">
            <v>0</v>
          </cell>
          <cell r="U593">
            <v>0</v>
          </cell>
          <cell r="V593" t="e">
            <v>#NAME?</v>
          </cell>
          <cell r="W593" t="e">
            <v>#NAME?</v>
          </cell>
          <cell r="X593" t="e">
            <v>#NAME?</v>
          </cell>
          <cell r="Y593" t="e">
            <v>#NAME?</v>
          </cell>
          <cell r="Z593" t="e">
            <v>#NAME?</v>
          </cell>
          <cell r="AA593" t="e">
            <v>#NAME?</v>
          </cell>
          <cell r="AB593" t="e">
            <v>#NAME?</v>
          </cell>
          <cell r="AC593" t="e">
            <v>#NAME?</v>
          </cell>
          <cell r="AD593" t="e">
            <v>#NAME?</v>
          </cell>
          <cell r="AE593" t="e">
            <v>#NAME?</v>
          </cell>
          <cell r="AF593">
            <v>171.56</v>
          </cell>
          <cell r="AG593">
            <v>36.64</v>
          </cell>
          <cell r="AH593">
            <v>7.56</v>
          </cell>
          <cell r="AI593">
            <v>215.76</v>
          </cell>
          <cell r="AJ593" t="e">
            <v>#NAME?</v>
          </cell>
          <cell r="AK593" t="e">
            <v>#NAME?</v>
          </cell>
          <cell r="AL593" t="e">
            <v>#NAME?</v>
          </cell>
          <cell r="AM593" t="e">
            <v>#NAME?</v>
          </cell>
          <cell r="AN593" t="e">
            <v>#NAME?</v>
          </cell>
          <cell r="AO593" t="e">
            <v>#NAME?</v>
          </cell>
          <cell r="AP593" t="e">
            <v>#NAME?</v>
          </cell>
          <cell r="AQ593">
            <v>0</v>
          </cell>
          <cell r="AR593">
            <v>0</v>
          </cell>
          <cell r="AS593">
            <v>0</v>
          </cell>
          <cell r="AT593">
            <v>0</v>
          </cell>
        </row>
        <row r="594">
          <cell r="A594" t="str">
            <v>220 KV DC Naubatpur-Bihta TL Line</v>
          </cell>
          <cell r="B594">
            <v>2</v>
          </cell>
          <cell r="C594" t="str">
            <v>2/2</v>
          </cell>
          <cell r="D594" t="str">
            <v>DA+6</v>
          </cell>
          <cell r="E594" t="str">
            <v>WET</v>
          </cell>
          <cell r="F594" t="str">
            <v>Lalan Mehta</v>
          </cell>
          <cell r="G594">
            <v>43506</v>
          </cell>
          <cell r="H594">
            <v>43534</v>
          </cell>
          <cell r="I594">
            <v>43552</v>
          </cell>
          <cell r="J594">
            <v>43513</v>
          </cell>
          <cell r="K594">
            <v>0</v>
          </cell>
          <cell r="L594">
            <v>0</v>
          </cell>
          <cell r="M594">
            <v>0</v>
          </cell>
          <cell r="N594">
            <v>0</v>
          </cell>
          <cell r="O594">
            <v>0</v>
          </cell>
          <cell r="P594">
            <v>0</v>
          </cell>
          <cell r="Q594">
            <v>0</v>
          </cell>
          <cell r="R594" t="e">
            <v>#NAME?</v>
          </cell>
          <cell r="S594" t="e">
            <v>#NAME?</v>
          </cell>
          <cell r="T594">
            <v>0</v>
          </cell>
          <cell r="U594">
            <v>0</v>
          </cell>
          <cell r="V594" t="e">
            <v>#NAME?</v>
          </cell>
          <cell r="W594" t="e">
            <v>#NAME?</v>
          </cell>
          <cell r="X594" t="e">
            <v>#NAME?</v>
          </cell>
          <cell r="Y594" t="e">
            <v>#NAME?</v>
          </cell>
          <cell r="Z594" t="e">
            <v>#NAME?</v>
          </cell>
          <cell r="AA594" t="e">
            <v>#NAME?</v>
          </cell>
          <cell r="AB594" t="e">
            <v>#NAME?</v>
          </cell>
          <cell r="AC594" t="e">
            <v>#NAME?</v>
          </cell>
          <cell r="AD594" t="e">
            <v>#NAME?</v>
          </cell>
          <cell r="AE594" t="e">
            <v>#NAME?</v>
          </cell>
          <cell r="AF594">
            <v>171.56</v>
          </cell>
          <cell r="AG594">
            <v>36.64</v>
          </cell>
          <cell r="AH594">
            <v>7.56</v>
          </cell>
          <cell r="AI594">
            <v>215.76</v>
          </cell>
          <cell r="AJ594" t="e">
            <v>#NAME?</v>
          </cell>
          <cell r="AK594" t="e">
            <v>#NAME?</v>
          </cell>
          <cell r="AL594" t="e">
            <v>#NAME?</v>
          </cell>
          <cell r="AM594" t="e">
            <v>#NAME?</v>
          </cell>
          <cell r="AN594" t="e">
            <v>#NAME?</v>
          </cell>
          <cell r="AO594" t="e">
            <v>#NAME?</v>
          </cell>
          <cell r="AP594" t="e">
            <v>#NAME?</v>
          </cell>
          <cell r="AQ594">
            <v>0</v>
          </cell>
          <cell r="AR594">
            <v>0</v>
          </cell>
          <cell r="AS594">
            <v>0</v>
          </cell>
          <cell r="AT594">
            <v>0</v>
          </cell>
        </row>
        <row r="595">
          <cell r="A595" t="str">
            <v>220 KV DC Naubatpur-Bihta TL Line</v>
          </cell>
          <cell r="B595">
            <v>1</v>
          </cell>
          <cell r="C595" t="str">
            <v>2/0</v>
          </cell>
          <cell r="D595" t="str">
            <v>DC+0</v>
          </cell>
          <cell r="E595" t="str">
            <v>WET</v>
          </cell>
          <cell r="F595" t="str">
            <v>Lalan Mehta</v>
          </cell>
          <cell r="G595">
            <v>43504</v>
          </cell>
          <cell r="H595">
            <v>43532</v>
          </cell>
          <cell r="I595" t="str">
            <v>YES</v>
          </cell>
          <cell r="J595" t="str">
            <v>YES</v>
          </cell>
          <cell r="K595">
            <v>0</v>
          </cell>
          <cell r="L595">
            <v>0</v>
          </cell>
          <cell r="M595">
            <v>0</v>
          </cell>
          <cell r="N595">
            <v>0</v>
          </cell>
          <cell r="O595">
            <v>0</v>
          </cell>
          <cell r="P595">
            <v>0</v>
          </cell>
          <cell r="Q595">
            <v>0</v>
          </cell>
          <cell r="R595" t="e">
            <v>#NAME?</v>
          </cell>
          <cell r="S595" t="e">
            <v>#NAME?</v>
          </cell>
          <cell r="T595">
            <v>0</v>
          </cell>
          <cell r="U595">
            <v>0</v>
          </cell>
          <cell r="V595" t="e">
            <v>#NAME?</v>
          </cell>
          <cell r="W595" t="e">
            <v>#NAME?</v>
          </cell>
          <cell r="X595" t="e">
            <v>#NAME?</v>
          </cell>
          <cell r="Y595" t="e">
            <v>#NAME?</v>
          </cell>
          <cell r="Z595" t="e">
            <v>#NAME?</v>
          </cell>
          <cell r="AA595" t="e">
            <v>#NAME?</v>
          </cell>
          <cell r="AB595" t="e">
            <v>#NAME?</v>
          </cell>
          <cell r="AC595" t="e">
            <v>#NAME?</v>
          </cell>
          <cell r="AD595" t="e">
            <v>#NAME?</v>
          </cell>
          <cell r="AE595" t="e">
            <v>#NAME?</v>
          </cell>
          <cell r="AF595">
            <v>259.52</v>
          </cell>
          <cell r="AG595">
            <v>54.08</v>
          </cell>
          <cell r="AH595">
            <v>8.26</v>
          </cell>
          <cell r="AI595">
            <v>321.85999999999996</v>
          </cell>
          <cell r="AJ595" t="e">
            <v>#NAME?</v>
          </cell>
          <cell r="AK595" t="e">
            <v>#NAME?</v>
          </cell>
          <cell r="AL595" t="e">
            <v>#NAME?</v>
          </cell>
          <cell r="AM595" t="e">
            <v>#NAME?</v>
          </cell>
          <cell r="AN595" t="e">
            <v>#NAME?</v>
          </cell>
          <cell r="AO595" t="e">
            <v>#NAME?</v>
          </cell>
          <cell r="AP595" t="e">
            <v>#NAME?</v>
          </cell>
          <cell r="AQ595">
            <v>0</v>
          </cell>
          <cell r="AR595">
            <v>0</v>
          </cell>
          <cell r="AS595">
            <v>0</v>
          </cell>
          <cell r="AT595">
            <v>0</v>
          </cell>
        </row>
        <row r="596">
          <cell r="A596" t="str">
            <v>220 KV DC Naubatpur-Bihta TL Line</v>
          </cell>
          <cell r="B596">
            <v>0</v>
          </cell>
          <cell r="C596" t="str">
            <v>1/0</v>
          </cell>
          <cell r="D596" t="str">
            <v>MD+0</v>
          </cell>
          <cell r="E596">
            <v>0</v>
          </cell>
          <cell r="F596">
            <v>0</v>
          </cell>
          <cell r="G596">
            <v>0</v>
          </cell>
          <cell r="H596">
            <v>28</v>
          </cell>
          <cell r="I596">
            <v>0</v>
          </cell>
          <cell r="J596">
            <v>0</v>
          </cell>
          <cell r="K596">
            <v>0</v>
          </cell>
          <cell r="L596">
            <v>0</v>
          </cell>
          <cell r="M596">
            <v>0</v>
          </cell>
          <cell r="N596">
            <v>0</v>
          </cell>
          <cell r="O596">
            <v>0</v>
          </cell>
          <cell r="P596">
            <v>0</v>
          </cell>
          <cell r="Q596">
            <v>0</v>
          </cell>
          <cell r="R596" t="e">
            <v>#NAME?</v>
          </cell>
          <cell r="S596" t="e">
            <v>#NAME?</v>
          </cell>
          <cell r="T596">
            <v>0</v>
          </cell>
          <cell r="U596">
            <v>0</v>
          </cell>
          <cell r="V596" t="e">
            <v>#NAME?</v>
          </cell>
          <cell r="W596" t="e">
            <v>#NAME?</v>
          </cell>
          <cell r="X596" t="e">
            <v>#NAME?</v>
          </cell>
          <cell r="Y596" t="e">
            <v>#NAME?</v>
          </cell>
          <cell r="Z596" t="e">
            <v>#NAME?</v>
          </cell>
          <cell r="AA596" t="e">
            <v>#NAME?</v>
          </cell>
          <cell r="AB596" t="e">
            <v>#NAME?</v>
          </cell>
          <cell r="AC596" t="e">
            <v>#NAME?</v>
          </cell>
          <cell r="AD596" t="e">
            <v>#NAME?</v>
          </cell>
          <cell r="AE596" t="e">
            <v>#NAME?</v>
          </cell>
          <cell r="AF596">
            <v>0</v>
          </cell>
          <cell r="AG596">
            <v>0</v>
          </cell>
          <cell r="AH596">
            <v>0</v>
          </cell>
          <cell r="AI596">
            <v>0</v>
          </cell>
          <cell r="AJ596" t="e">
            <v>#NAME?</v>
          </cell>
          <cell r="AK596" t="e">
            <v>#NAME?</v>
          </cell>
          <cell r="AL596" t="e">
            <v>#NAME?</v>
          </cell>
          <cell r="AM596" t="e">
            <v>#NAME?</v>
          </cell>
          <cell r="AN596" t="e">
            <v>#NAME?</v>
          </cell>
          <cell r="AO596" t="e">
            <v>#NAME?</v>
          </cell>
          <cell r="AP596" t="e">
            <v>#NAME?</v>
          </cell>
          <cell r="AQ596">
            <v>0</v>
          </cell>
          <cell r="AR596">
            <v>0</v>
          </cell>
          <cell r="AS596">
            <v>0</v>
          </cell>
          <cell r="AT596">
            <v>0</v>
          </cell>
        </row>
        <row r="597">
          <cell r="A597" t="str">
            <v>220 KV DC Naubatpur-Bihta TL Line</v>
          </cell>
          <cell r="B597">
            <v>18</v>
          </cell>
          <cell r="C597" t="str">
            <v>1A/0</v>
          </cell>
          <cell r="D597" t="str">
            <v>MD+0</v>
          </cell>
          <cell r="E597" t="str">
            <v>WET</v>
          </cell>
          <cell r="F597" t="str">
            <v>Lalan Mehta</v>
          </cell>
          <cell r="G597">
            <v>43572</v>
          </cell>
          <cell r="H597">
            <v>43600</v>
          </cell>
          <cell r="I597">
            <v>0</v>
          </cell>
          <cell r="J597">
            <v>43582</v>
          </cell>
          <cell r="K597">
            <v>0</v>
          </cell>
          <cell r="L597">
            <v>0</v>
          </cell>
          <cell r="M597">
            <v>0</v>
          </cell>
          <cell r="N597">
            <v>0</v>
          </cell>
          <cell r="O597">
            <v>0</v>
          </cell>
          <cell r="P597">
            <v>0</v>
          </cell>
          <cell r="Q597">
            <v>0</v>
          </cell>
          <cell r="R597" t="e">
            <v>#NAME?</v>
          </cell>
          <cell r="S597" t="e">
            <v>#NAME?</v>
          </cell>
          <cell r="T597">
            <v>0</v>
          </cell>
          <cell r="U597">
            <v>0</v>
          </cell>
          <cell r="V597" t="e">
            <v>#NAME?</v>
          </cell>
          <cell r="W597" t="e">
            <v>#NAME?</v>
          </cell>
          <cell r="X597" t="e">
            <v>#NAME?</v>
          </cell>
          <cell r="Y597" t="e">
            <v>#NAME?</v>
          </cell>
          <cell r="Z597" t="e">
            <v>#NAME?</v>
          </cell>
          <cell r="AA597" t="e">
            <v>#NAME?</v>
          </cell>
          <cell r="AB597" t="e">
            <v>#NAME?</v>
          </cell>
          <cell r="AC597" t="e">
            <v>#NAME?</v>
          </cell>
          <cell r="AD597" t="e">
            <v>#NAME?</v>
          </cell>
          <cell r="AE597" t="e">
            <v>#NAME?</v>
          </cell>
          <cell r="AF597">
            <v>1257.48</v>
          </cell>
          <cell r="AG597">
            <v>0</v>
          </cell>
          <cell r="AH597">
            <v>12.46</v>
          </cell>
          <cell r="AI597">
            <v>1269.94</v>
          </cell>
          <cell r="AJ597" t="e">
            <v>#NAME?</v>
          </cell>
          <cell r="AK597" t="e">
            <v>#NAME?</v>
          </cell>
          <cell r="AL597" t="e">
            <v>#NAME?</v>
          </cell>
          <cell r="AM597" t="e">
            <v>#NAME?</v>
          </cell>
          <cell r="AN597" t="e">
            <v>#NAME?</v>
          </cell>
          <cell r="AO597" t="e">
            <v>#NAME?</v>
          </cell>
          <cell r="AP597" t="e">
            <v>#NAME?</v>
          </cell>
          <cell r="AQ597">
            <v>0</v>
          </cell>
          <cell r="AR597">
            <v>0</v>
          </cell>
          <cell r="AS597">
            <v>0</v>
          </cell>
          <cell r="AT597">
            <v>0</v>
          </cell>
        </row>
        <row r="598">
          <cell r="A598" t="str">
            <v>220 KV DC Naubatpur-Bihta TL Line</v>
          </cell>
          <cell r="B598">
            <v>19</v>
          </cell>
          <cell r="C598" t="str">
            <v>5/3</v>
          </cell>
          <cell r="D598" t="str">
            <v>DA+0</v>
          </cell>
          <cell r="E598" t="str">
            <v>WET</v>
          </cell>
          <cell r="F598" t="str">
            <v>Lalan Mehta</v>
          </cell>
          <cell r="G598">
            <v>43575</v>
          </cell>
          <cell r="H598">
            <v>43603</v>
          </cell>
          <cell r="I598">
            <v>0</v>
          </cell>
          <cell r="J598">
            <v>43576</v>
          </cell>
          <cell r="K598">
            <v>0</v>
          </cell>
          <cell r="L598">
            <v>0</v>
          </cell>
          <cell r="M598">
            <v>0</v>
          </cell>
          <cell r="N598">
            <v>0</v>
          </cell>
          <cell r="O598">
            <v>0</v>
          </cell>
          <cell r="P598">
            <v>0</v>
          </cell>
          <cell r="Q598">
            <v>0</v>
          </cell>
          <cell r="R598" t="e">
            <v>#NAME?</v>
          </cell>
          <cell r="S598" t="e">
            <v>#NAME?</v>
          </cell>
          <cell r="T598">
            <v>0</v>
          </cell>
          <cell r="U598">
            <v>0</v>
          </cell>
          <cell r="V598" t="e">
            <v>#NAME?</v>
          </cell>
          <cell r="W598" t="e">
            <v>#NAME?</v>
          </cell>
          <cell r="X598" t="e">
            <v>#NAME?</v>
          </cell>
          <cell r="Y598" t="e">
            <v>#NAME?</v>
          </cell>
          <cell r="Z598" t="e">
            <v>#NAME?</v>
          </cell>
          <cell r="AA598" t="e">
            <v>#NAME?</v>
          </cell>
          <cell r="AB598" t="e">
            <v>#NAME?</v>
          </cell>
          <cell r="AC598" t="e">
            <v>#NAME?</v>
          </cell>
          <cell r="AD598" t="e">
            <v>#NAME?</v>
          </cell>
          <cell r="AE598" t="e">
            <v>#NAME?</v>
          </cell>
          <cell r="AF598">
            <v>171.56</v>
          </cell>
          <cell r="AG598">
            <v>36.64</v>
          </cell>
          <cell r="AH598">
            <v>7.56</v>
          </cell>
          <cell r="AI598">
            <v>215.76</v>
          </cell>
          <cell r="AJ598" t="e">
            <v>#NAME?</v>
          </cell>
          <cell r="AK598" t="e">
            <v>#NAME?</v>
          </cell>
          <cell r="AL598" t="e">
            <v>#NAME?</v>
          </cell>
          <cell r="AM598" t="e">
            <v>#NAME?</v>
          </cell>
          <cell r="AN598" t="e">
            <v>#NAME?</v>
          </cell>
          <cell r="AO598" t="e">
            <v>#NAME?</v>
          </cell>
          <cell r="AP598" t="e">
            <v>#NAME?</v>
          </cell>
          <cell r="AQ598">
            <v>0</v>
          </cell>
          <cell r="AR598">
            <v>0</v>
          </cell>
          <cell r="AS598">
            <v>0</v>
          </cell>
          <cell r="AT598">
            <v>0</v>
          </cell>
        </row>
        <row r="599">
          <cell r="A599" t="str">
            <v>220 KV DC Naubatpur-Bihta TL Line</v>
          </cell>
          <cell r="B599">
            <v>20</v>
          </cell>
          <cell r="C599" t="str">
            <v>5/4</v>
          </cell>
          <cell r="D599" t="str">
            <v>DA+0</v>
          </cell>
          <cell r="E599" t="str">
            <v>WET</v>
          </cell>
          <cell r="F599" t="str">
            <v>Lalan Mehta</v>
          </cell>
          <cell r="G599">
            <v>43597</v>
          </cell>
          <cell r="H599">
            <v>43625</v>
          </cell>
          <cell r="I599">
            <v>0</v>
          </cell>
          <cell r="J599" t="str">
            <v>YES</v>
          </cell>
          <cell r="K599">
            <v>0</v>
          </cell>
          <cell r="L599">
            <v>0</v>
          </cell>
          <cell r="M599">
            <v>0</v>
          </cell>
          <cell r="N599">
            <v>0</v>
          </cell>
          <cell r="O599">
            <v>0</v>
          </cell>
          <cell r="P599">
            <v>0</v>
          </cell>
          <cell r="Q599">
            <v>0</v>
          </cell>
          <cell r="R599" t="e">
            <v>#NAME?</v>
          </cell>
          <cell r="S599" t="e">
            <v>#NAME?</v>
          </cell>
          <cell r="T599">
            <v>0</v>
          </cell>
          <cell r="U599">
            <v>0</v>
          </cell>
          <cell r="V599" t="e">
            <v>#NAME?</v>
          </cell>
          <cell r="W599" t="e">
            <v>#NAME?</v>
          </cell>
          <cell r="X599" t="e">
            <v>#NAME?</v>
          </cell>
          <cell r="Y599" t="e">
            <v>#NAME?</v>
          </cell>
          <cell r="Z599" t="e">
            <v>#NAME?</v>
          </cell>
          <cell r="AA599" t="e">
            <v>#NAME?</v>
          </cell>
          <cell r="AB599" t="e">
            <v>#NAME?</v>
          </cell>
          <cell r="AC599" t="e">
            <v>#NAME?</v>
          </cell>
          <cell r="AD599" t="e">
            <v>#NAME?</v>
          </cell>
          <cell r="AE599" t="e">
            <v>#NAME?</v>
          </cell>
          <cell r="AF599">
            <v>171.56</v>
          </cell>
          <cell r="AG599">
            <v>36.64</v>
          </cell>
          <cell r="AH599">
            <v>7.56</v>
          </cell>
          <cell r="AI599">
            <v>215.76</v>
          </cell>
          <cell r="AJ599" t="e">
            <v>#NAME?</v>
          </cell>
          <cell r="AK599" t="e">
            <v>#NAME?</v>
          </cell>
          <cell r="AL599" t="e">
            <v>#NAME?</v>
          </cell>
          <cell r="AM599" t="e">
            <v>#NAME?</v>
          </cell>
          <cell r="AN599" t="e">
            <v>#NAME?</v>
          </cell>
          <cell r="AO599" t="e">
            <v>#NAME?</v>
          </cell>
          <cell r="AP599" t="e">
            <v>#NAME?</v>
          </cell>
          <cell r="AQ599">
            <v>0</v>
          </cell>
          <cell r="AR599">
            <v>0</v>
          </cell>
          <cell r="AS599">
            <v>0</v>
          </cell>
          <cell r="AT599">
            <v>0</v>
          </cell>
        </row>
        <row r="600">
          <cell r="A600" t="str">
            <v>220 KV DC Naubatpur-Bihta TL Line</v>
          </cell>
          <cell r="B600">
            <v>26</v>
          </cell>
          <cell r="C600" t="str">
            <v>5/5</v>
          </cell>
          <cell r="D600" t="str">
            <v>DA+0</v>
          </cell>
          <cell r="E600" t="str">
            <v>WET</v>
          </cell>
          <cell r="F600" t="str">
            <v>Lalan Mehta</v>
          </cell>
          <cell r="G600">
            <v>43607</v>
          </cell>
          <cell r="H600">
            <v>43635</v>
          </cell>
          <cell r="I600">
            <v>0</v>
          </cell>
          <cell r="J600">
            <v>43613</v>
          </cell>
          <cell r="K600">
            <v>0</v>
          </cell>
          <cell r="L600">
            <v>0</v>
          </cell>
          <cell r="M600">
            <v>0</v>
          </cell>
          <cell r="N600">
            <v>0</v>
          </cell>
          <cell r="O600">
            <v>0</v>
          </cell>
          <cell r="P600">
            <v>0</v>
          </cell>
          <cell r="Q600">
            <v>0</v>
          </cell>
          <cell r="R600" t="e">
            <v>#NAME?</v>
          </cell>
          <cell r="S600" t="e">
            <v>#NAME?</v>
          </cell>
          <cell r="T600">
            <v>0</v>
          </cell>
          <cell r="U600">
            <v>0</v>
          </cell>
          <cell r="V600" t="e">
            <v>#NAME?</v>
          </cell>
          <cell r="W600" t="e">
            <v>#NAME?</v>
          </cell>
          <cell r="X600" t="e">
            <v>#NAME?</v>
          </cell>
          <cell r="Y600" t="e">
            <v>#NAME?</v>
          </cell>
          <cell r="Z600" t="e">
            <v>#NAME?</v>
          </cell>
          <cell r="AA600" t="e">
            <v>#NAME?</v>
          </cell>
          <cell r="AB600" t="e">
            <v>#NAME?</v>
          </cell>
          <cell r="AC600" t="e">
            <v>#NAME?</v>
          </cell>
          <cell r="AD600" t="e">
            <v>#NAME?</v>
          </cell>
          <cell r="AE600" t="e">
            <v>#NAME?</v>
          </cell>
          <cell r="AF600">
            <v>171.56</v>
          </cell>
          <cell r="AG600">
            <v>36.64</v>
          </cell>
          <cell r="AH600">
            <v>7.56</v>
          </cell>
          <cell r="AI600">
            <v>215.76</v>
          </cell>
          <cell r="AJ600" t="e">
            <v>#NAME?</v>
          </cell>
          <cell r="AK600" t="e">
            <v>#NAME?</v>
          </cell>
          <cell r="AL600" t="e">
            <v>#NAME?</v>
          </cell>
          <cell r="AM600" t="e">
            <v>#NAME?</v>
          </cell>
          <cell r="AN600" t="e">
            <v>#NAME?</v>
          </cell>
          <cell r="AO600" t="e">
            <v>#NAME?</v>
          </cell>
          <cell r="AP600" t="e">
            <v>#NAME?</v>
          </cell>
          <cell r="AQ600">
            <v>0</v>
          </cell>
          <cell r="AR600">
            <v>0</v>
          </cell>
          <cell r="AS600">
            <v>0</v>
          </cell>
          <cell r="AT600">
            <v>0</v>
          </cell>
        </row>
        <row r="601">
          <cell r="A601" t="str">
            <v>220 KV DC Naubatpur-Bihta TL Line</v>
          </cell>
          <cell r="B601">
            <v>21</v>
          </cell>
          <cell r="C601" t="str">
            <v>6/0</v>
          </cell>
          <cell r="D601" t="str">
            <v>DC+0</v>
          </cell>
          <cell r="E601" t="str">
            <v>WET</v>
          </cell>
          <cell r="F601" t="str">
            <v>Lalan Mehta</v>
          </cell>
          <cell r="G601">
            <v>43598</v>
          </cell>
          <cell r="H601">
            <v>43626</v>
          </cell>
          <cell r="I601">
            <v>0</v>
          </cell>
          <cell r="J601" t="str">
            <v>YES</v>
          </cell>
          <cell r="K601">
            <v>0</v>
          </cell>
          <cell r="L601">
            <v>0</v>
          </cell>
          <cell r="M601">
            <v>0</v>
          </cell>
          <cell r="N601">
            <v>0</v>
          </cell>
          <cell r="O601">
            <v>0</v>
          </cell>
          <cell r="P601">
            <v>0</v>
          </cell>
          <cell r="Q601">
            <v>0</v>
          </cell>
          <cell r="R601" t="e">
            <v>#NAME?</v>
          </cell>
          <cell r="S601" t="e">
            <v>#NAME?</v>
          </cell>
          <cell r="T601">
            <v>0</v>
          </cell>
          <cell r="U601">
            <v>0</v>
          </cell>
          <cell r="V601" t="e">
            <v>#NAME?</v>
          </cell>
          <cell r="W601" t="e">
            <v>#NAME?</v>
          </cell>
          <cell r="X601" t="e">
            <v>#NAME?</v>
          </cell>
          <cell r="Y601" t="e">
            <v>#NAME?</v>
          </cell>
          <cell r="Z601" t="e">
            <v>#NAME?</v>
          </cell>
          <cell r="AA601" t="e">
            <v>#NAME?</v>
          </cell>
          <cell r="AB601" t="e">
            <v>#NAME?</v>
          </cell>
          <cell r="AC601" t="e">
            <v>#NAME?</v>
          </cell>
          <cell r="AD601" t="e">
            <v>#NAME?</v>
          </cell>
          <cell r="AE601" t="e">
            <v>#NAME?</v>
          </cell>
          <cell r="AF601">
            <v>259.52</v>
          </cell>
          <cell r="AG601">
            <v>54.08</v>
          </cell>
          <cell r="AH601">
            <v>8.26</v>
          </cell>
          <cell r="AI601">
            <v>321.85999999999996</v>
          </cell>
          <cell r="AJ601" t="e">
            <v>#NAME?</v>
          </cell>
          <cell r="AK601" t="e">
            <v>#NAME?</v>
          </cell>
          <cell r="AL601" t="e">
            <v>#NAME?</v>
          </cell>
          <cell r="AM601" t="e">
            <v>#NAME?</v>
          </cell>
          <cell r="AN601" t="e">
            <v>#NAME?</v>
          </cell>
          <cell r="AO601" t="e">
            <v>#NAME?</v>
          </cell>
          <cell r="AP601" t="e">
            <v>#NAME?</v>
          </cell>
          <cell r="AQ601">
            <v>0</v>
          </cell>
          <cell r="AR601">
            <v>0</v>
          </cell>
          <cell r="AS601">
            <v>0</v>
          </cell>
          <cell r="AT601">
            <v>0</v>
          </cell>
        </row>
        <row r="602">
          <cell r="A602" t="str">
            <v>220 KV DC Naubatpur-Bihta TL Line</v>
          </cell>
          <cell r="B602">
            <v>22</v>
          </cell>
          <cell r="C602" t="str">
            <v>6/1</v>
          </cell>
          <cell r="D602" t="str">
            <v>DA+3</v>
          </cell>
          <cell r="E602" t="str">
            <v>WET</v>
          </cell>
          <cell r="F602" t="str">
            <v>Lalan Mehta</v>
          </cell>
          <cell r="G602">
            <v>43599</v>
          </cell>
          <cell r="H602">
            <v>43627</v>
          </cell>
          <cell r="I602">
            <v>0</v>
          </cell>
          <cell r="J602" t="str">
            <v>YES</v>
          </cell>
          <cell r="K602">
            <v>0</v>
          </cell>
          <cell r="L602">
            <v>0</v>
          </cell>
          <cell r="M602">
            <v>0</v>
          </cell>
          <cell r="N602">
            <v>0</v>
          </cell>
          <cell r="O602">
            <v>0</v>
          </cell>
          <cell r="P602">
            <v>0</v>
          </cell>
          <cell r="Q602">
            <v>0</v>
          </cell>
          <cell r="R602" t="e">
            <v>#NAME?</v>
          </cell>
          <cell r="S602" t="e">
            <v>#NAME?</v>
          </cell>
          <cell r="T602">
            <v>0</v>
          </cell>
          <cell r="U602">
            <v>0</v>
          </cell>
          <cell r="V602" t="e">
            <v>#NAME?</v>
          </cell>
          <cell r="W602" t="e">
            <v>#NAME?</v>
          </cell>
          <cell r="X602" t="e">
            <v>#NAME?</v>
          </cell>
          <cell r="Y602" t="e">
            <v>#NAME?</v>
          </cell>
          <cell r="Z602" t="e">
            <v>#NAME?</v>
          </cell>
          <cell r="AA602" t="e">
            <v>#NAME?</v>
          </cell>
          <cell r="AB602" t="e">
            <v>#NAME?</v>
          </cell>
          <cell r="AC602" t="e">
            <v>#NAME?</v>
          </cell>
          <cell r="AD602" t="e">
            <v>#NAME?</v>
          </cell>
          <cell r="AE602" t="e">
            <v>#NAME?</v>
          </cell>
          <cell r="AF602">
            <v>171.56</v>
          </cell>
          <cell r="AG602">
            <v>36.64</v>
          </cell>
          <cell r="AH602">
            <v>7.56</v>
          </cell>
          <cell r="AI602">
            <v>215.76</v>
          </cell>
          <cell r="AJ602" t="e">
            <v>#NAME?</v>
          </cell>
          <cell r="AK602" t="e">
            <v>#NAME?</v>
          </cell>
          <cell r="AL602" t="e">
            <v>#NAME?</v>
          </cell>
          <cell r="AM602" t="e">
            <v>#NAME?</v>
          </cell>
          <cell r="AN602" t="e">
            <v>#NAME?</v>
          </cell>
          <cell r="AO602" t="e">
            <v>#NAME?</v>
          </cell>
          <cell r="AP602" t="e">
            <v>#NAME?</v>
          </cell>
          <cell r="AQ602">
            <v>0</v>
          </cell>
          <cell r="AR602">
            <v>0</v>
          </cell>
          <cell r="AS602">
            <v>0</v>
          </cell>
          <cell r="AT602">
            <v>0</v>
          </cell>
        </row>
        <row r="603">
          <cell r="A603" t="str">
            <v>220 KV DC Naubatpur-Bihta TL Line</v>
          </cell>
          <cell r="B603">
            <v>0</v>
          </cell>
          <cell r="C603" t="str">
            <v>6/2</v>
          </cell>
          <cell r="D603" t="str">
            <v>DA+0</v>
          </cell>
          <cell r="E603">
            <v>0</v>
          </cell>
          <cell r="F603">
            <v>0</v>
          </cell>
          <cell r="G603">
            <v>0</v>
          </cell>
          <cell r="H603">
            <v>28</v>
          </cell>
          <cell r="I603">
            <v>0</v>
          </cell>
          <cell r="J603">
            <v>0</v>
          </cell>
          <cell r="K603">
            <v>0</v>
          </cell>
          <cell r="L603">
            <v>0</v>
          </cell>
          <cell r="M603">
            <v>0</v>
          </cell>
          <cell r="N603">
            <v>0</v>
          </cell>
          <cell r="O603">
            <v>0</v>
          </cell>
          <cell r="P603">
            <v>0</v>
          </cell>
          <cell r="Q603">
            <v>0</v>
          </cell>
          <cell r="R603" t="e">
            <v>#NAME?</v>
          </cell>
          <cell r="S603" t="e">
            <v>#NAME?</v>
          </cell>
          <cell r="T603">
            <v>0</v>
          </cell>
          <cell r="U603">
            <v>0</v>
          </cell>
          <cell r="V603" t="e">
            <v>#NAME?</v>
          </cell>
          <cell r="W603" t="e">
            <v>#NAME?</v>
          </cell>
          <cell r="X603" t="e">
            <v>#NAME?</v>
          </cell>
          <cell r="Y603" t="e">
            <v>#NAME?</v>
          </cell>
          <cell r="Z603" t="e">
            <v>#NAME?</v>
          </cell>
          <cell r="AA603" t="e">
            <v>#NAME?</v>
          </cell>
          <cell r="AB603" t="e">
            <v>#NAME?</v>
          </cell>
          <cell r="AC603" t="e">
            <v>#NAME?</v>
          </cell>
          <cell r="AD603" t="e">
            <v>#NAME?</v>
          </cell>
          <cell r="AE603" t="e">
            <v>#NAME?</v>
          </cell>
          <cell r="AF603">
            <v>0</v>
          </cell>
          <cell r="AG603">
            <v>0</v>
          </cell>
          <cell r="AH603">
            <v>0</v>
          </cell>
          <cell r="AI603">
            <v>0</v>
          </cell>
          <cell r="AJ603" t="e">
            <v>#NAME?</v>
          </cell>
          <cell r="AK603" t="e">
            <v>#NAME?</v>
          </cell>
          <cell r="AL603" t="e">
            <v>#NAME?</v>
          </cell>
          <cell r="AM603" t="e">
            <v>#NAME?</v>
          </cell>
          <cell r="AN603" t="e">
            <v>#NAME?</v>
          </cell>
          <cell r="AO603" t="e">
            <v>#NAME?</v>
          </cell>
          <cell r="AP603" t="e">
            <v>#NAME?</v>
          </cell>
          <cell r="AQ603">
            <v>0</v>
          </cell>
          <cell r="AR603">
            <v>0</v>
          </cell>
          <cell r="AS603">
            <v>0</v>
          </cell>
          <cell r="AT603">
            <v>0</v>
          </cell>
        </row>
        <row r="604">
          <cell r="A604" t="str">
            <v>220 KV DC Naubatpur-Bihta TL Line</v>
          </cell>
          <cell r="B604">
            <v>23</v>
          </cell>
          <cell r="C604" t="str">
            <v>7/0</v>
          </cell>
          <cell r="D604" t="str">
            <v>DD+3</v>
          </cell>
          <cell r="E604" t="str">
            <v>WET</v>
          </cell>
          <cell r="F604" t="str">
            <v>Lalan Mehta</v>
          </cell>
          <cell r="G604">
            <v>43601</v>
          </cell>
          <cell r="H604">
            <v>43629</v>
          </cell>
          <cell r="I604">
            <v>0</v>
          </cell>
          <cell r="J604" t="str">
            <v>YES</v>
          </cell>
          <cell r="K604">
            <v>0</v>
          </cell>
          <cell r="L604">
            <v>0</v>
          </cell>
          <cell r="M604">
            <v>0</v>
          </cell>
          <cell r="N604">
            <v>0</v>
          </cell>
          <cell r="O604">
            <v>0</v>
          </cell>
          <cell r="P604">
            <v>0</v>
          </cell>
          <cell r="Q604">
            <v>0</v>
          </cell>
          <cell r="R604" t="e">
            <v>#NAME?</v>
          </cell>
          <cell r="S604" t="e">
            <v>#NAME?</v>
          </cell>
          <cell r="T604">
            <v>0</v>
          </cell>
          <cell r="U604">
            <v>0</v>
          </cell>
          <cell r="V604" t="e">
            <v>#NAME?</v>
          </cell>
          <cell r="W604" t="e">
            <v>#NAME?</v>
          </cell>
          <cell r="X604" t="e">
            <v>#NAME?</v>
          </cell>
          <cell r="Y604" t="e">
            <v>#NAME?</v>
          </cell>
          <cell r="Z604" t="e">
            <v>#NAME?</v>
          </cell>
          <cell r="AA604" t="e">
            <v>#NAME?</v>
          </cell>
          <cell r="AB604" t="e">
            <v>#NAME?</v>
          </cell>
          <cell r="AC604" t="e">
            <v>#NAME?</v>
          </cell>
          <cell r="AD604" t="e">
            <v>#NAME?</v>
          </cell>
          <cell r="AE604" t="e">
            <v>#NAME?</v>
          </cell>
          <cell r="AF604">
            <v>396.56</v>
          </cell>
          <cell r="AG604">
            <v>0</v>
          </cell>
          <cell r="AH604">
            <v>8.26</v>
          </cell>
          <cell r="AI604">
            <v>404.82</v>
          </cell>
          <cell r="AJ604" t="e">
            <v>#NAME?</v>
          </cell>
          <cell r="AK604" t="e">
            <v>#NAME?</v>
          </cell>
          <cell r="AL604" t="e">
            <v>#NAME?</v>
          </cell>
          <cell r="AM604" t="e">
            <v>#NAME?</v>
          </cell>
          <cell r="AN604" t="e">
            <v>#NAME?</v>
          </cell>
          <cell r="AO604" t="e">
            <v>#NAME?</v>
          </cell>
          <cell r="AP604" t="e">
            <v>#NAME?</v>
          </cell>
          <cell r="AQ604">
            <v>0</v>
          </cell>
          <cell r="AR604">
            <v>0</v>
          </cell>
          <cell r="AS604">
            <v>0</v>
          </cell>
          <cell r="AT604">
            <v>0</v>
          </cell>
        </row>
        <row r="605">
          <cell r="A605" t="str">
            <v>220 KV DC Naubatpur-Bihta TL Line</v>
          </cell>
          <cell r="B605">
            <v>24</v>
          </cell>
          <cell r="C605" t="str">
            <v>7/1</v>
          </cell>
          <cell r="D605" t="str">
            <v>DA+6</v>
          </cell>
          <cell r="E605" t="str">
            <v>WET</v>
          </cell>
          <cell r="F605" t="str">
            <v>Lalan Mehta</v>
          </cell>
          <cell r="G605">
            <v>43603</v>
          </cell>
          <cell r="H605">
            <v>43631</v>
          </cell>
          <cell r="I605">
            <v>0</v>
          </cell>
          <cell r="J605">
            <v>43613</v>
          </cell>
          <cell r="K605">
            <v>0</v>
          </cell>
          <cell r="L605">
            <v>0</v>
          </cell>
          <cell r="M605">
            <v>0</v>
          </cell>
          <cell r="N605">
            <v>0</v>
          </cell>
          <cell r="O605">
            <v>0</v>
          </cell>
          <cell r="P605">
            <v>0</v>
          </cell>
          <cell r="Q605">
            <v>0</v>
          </cell>
          <cell r="R605" t="e">
            <v>#NAME?</v>
          </cell>
          <cell r="S605" t="e">
            <v>#NAME?</v>
          </cell>
          <cell r="T605">
            <v>0</v>
          </cell>
          <cell r="U605">
            <v>0</v>
          </cell>
          <cell r="V605" t="e">
            <v>#NAME?</v>
          </cell>
          <cell r="W605" t="e">
            <v>#NAME?</v>
          </cell>
          <cell r="X605" t="e">
            <v>#NAME?</v>
          </cell>
          <cell r="Y605" t="e">
            <v>#NAME?</v>
          </cell>
          <cell r="Z605" t="e">
            <v>#NAME?</v>
          </cell>
          <cell r="AA605" t="e">
            <v>#NAME?</v>
          </cell>
          <cell r="AB605" t="e">
            <v>#NAME?</v>
          </cell>
          <cell r="AC605" t="e">
            <v>#NAME?</v>
          </cell>
          <cell r="AD605" t="e">
            <v>#NAME?</v>
          </cell>
          <cell r="AE605" t="e">
            <v>#NAME?</v>
          </cell>
          <cell r="AF605">
            <v>171.56</v>
          </cell>
          <cell r="AG605">
            <v>36.64</v>
          </cell>
          <cell r="AH605">
            <v>7.56</v>
          </cell>
          <cell r="AI605">
            <v>215.76</v>
          </cell>
          <cell r="AJ605" t="e">
            <v>#NAME?</v>
          </cell>
          <cell r="AK605" t="e">
            <v>#NAME?</v>
          </cell>
          <cell r="AL605" t="e">
            <v>#NAME?</v>
          </cell>
          <cell r="AM605" t="e">
            <v>#NAME?</v>
          </cell>
          <cell r="AN605" t="e">
            <v>#NAME?</v>
          </cell>
          <cell r="AO605" t="e">
            <v>#NAME?</v>
          </cell>
          <cell r="AP605" t="e">
            <v>#NAME?</v>
          </cell>
          <cell r="AQ605">
            <v>0</v>
          </cell>
          <cell r="AR605">
            <v>0</v>
          </cell>
          <cell r="AS605">
            <v>0</v>
          </cell>
          <cell r="AT605">
            <v>0</v>
          </cell>
        </row>
        <row r="606">
          <cell r="A606" t="str">
            <v>220 KV DC Naubatpur-Bihta TL Line</v>
          </cell>
          <cell r="B606">
            <v>25</v>
          </cell>
          <cell r="C606" t="str">
            <v>7/2</v>
          </cell>
          <cell r="D606" t="str">
            <v>DA+0</v>
          </cell>
          <cell r="E606" t="str">
            <v>PS</v>
          </cell>
          <cell r="F606" t="str">
            <v>Lalan Mehta</v>
          </cell>
          <cell r="G606">
            <v>43606</v>
          </cell>
          <cell r="H606">
            <v>43634</v>
          </cell>
          <cell r="I606">
            <v>0</v>
          </cell>
          <cell r="J606">
            <v>43613</v>
          </cell>
          <cell r="K606">
            <v>0</v>
          </cell>
          <cell r="L606">
            <v>0</v>
          </cell>
          <cell r="M606">
            <v>0</v>
          </cell>
          <cell r="N606">
            <v>0</v>
          </cell>
          <cell r="O606">
            <v>0</v>
          </cell>
          <cell r="P606">
            <v>0</v>
          </cell>
          <cell r="Q606">
            <v>0</v>
          </cell>
          <cell r="R606" t="e">
            <v>#NAME?</v>
          </cell>
          <cell r="S606" t="e">
            <v>#NAME?</v>
          </cell>
          <cell r="T606">
            <v>0</v>
          </cell>
          <cell r="U606">
            <v>0</v>
          </cell>
          <cell r="V606" t="e">
            <v>#NAME?</v>
          </cell>
          <cell r="W606" t="e">
            <v>#NAME?</v>
          </cell>
          <cell r="X606" t="e">
            <v>#NAME?</v>
          </cell>
          <cell r="Y606" t="e">
            <v>#NAME?</v>
          </cell>
          <cell r="Z606" t="e">
            <v>#NAME?</v>
          </cell>
          <cell r="AA606" t="e">
            <v>#NAME?</v>
          </cell>
          <cell r="AB606" t="e">
            <v>#NAME?</v>
          </cell>
          <cell r="AC606" t="e">
            <v>#NAME?</v>
          </cell>
          <cell r="AD606" t="e">
            <v>#NAME?</v>
          </cell>
          <cell r="AE606" t="e">
            <v>#NAME?</v>
          </cell>
          <cell r="AF606">
            <v>171.56</v>
          </cell>
          <cell r="AG606">
            <v>36.64</v>
          </cell>
          <cell r="AH606">
            <v>7.56</v>
          </cell>
          <cell r="AI606">
            <v>215.76</v>
          </cell>
          <cell r="AJ606" t="e">
            <v>#NAME?</v>
          </cell>
          <cell r="AK606" t="e">
            <v>#NAME?</v>
          </cell>
          <cell r="AL606" t="e">
            <v>#NAME?</v>
          </cell>
          <cell r="AM606" t="e">
            <v>#NAME?</v>
          </cell>
          <cell r="AN606" t="e">
            <v>#NAME?</v>
          </cell>
          <cell r="AO606" t="e">
            <v>#NAME?</v>
          </cell>
          <cell r="AP606" t="e">
            <v>#NAME?</v>
          </cell>
          <cell r="AQ606">
            <v>0</v>
          </cell>
          <cell r="AR606">
            <v>0</v>
          </cell>
          <cell r="AS606">
            <v>0</v>
          </cell>
          <cell r="AT606">
            <v>0</v>
          </cell>
        </row>
        <row r="607">
          <cell r="A607" t="str">
            <v>220 KV DC Naubatpur-Bihta TL Line</v>
          </cell>
          <cell r="B607">
            <v>0</v>
          </cell>
          <cell r="C607" t="str">
            <v>8/0</v>
          </cell>
          <cell r="D607" t="str">
            <v>DB+3</v>
          </cell>
          <cell r="E607">
            <v>0</v>
          </cell>
          <cell r="F607">
            <v>0</v>
          </cell>
          <cell r="G607">
            <v>0</v>
          </cell>
          <cell r="H607">
            <v>28</v>
          </cell>
          <cell r="I607">
            <v>0</v>
          </cell>
          <cell r="J607">
            <v>0</v>
          </cell>
          <cell r="K607">
            <v>0</v>
          </cell>
          <cell r="L607">
            <v>0</v>
          </cell>
          <cell r="M607">
            <v>0</v>
          </cell>
          <cell r="N607">
            <v>0</v>
          </cell>
          <cell r="O607">
            <v>0</v>
          </cell>
          <cell r="P607">
            <v>0</v>
          </cell>
          <cell r="Q607">
            <v>0</v>
          </cell>
          <cell r="R607" t="e">
            <v>#NAME?</v>
          </cell>
          <cell r="S607" t="e">
            <v>#NAME?</v>
          </cell>
          <cell r="T607">
            <v>0</v>
          </cell>
          <cell r="U607">
            <v>0</v>
          </cell>
          <cell r="V607" t="e">
            <v>#NAME?</v>
          </cell>
          <cell r="W607" t="e">
            <v>#NAME?</v>
          </cell>
          <cell r="X607" t="e">
            <v>#NAME?</v>
          </cell>
          <cell r="Y607" t="e">
            <v>#NAME?</v>
          </cell>
          <cell r="Z607" t="e">
            <v>#NAME?</v>
          </cell>
          <cell r="AA607" t="e">
            <v>#NAME?</v>
          </cell>
          <cell r="AB607" t="e">
            <v>#NAME?</v>
          </cell>
          <cell r="AC607" t="e">
            <v>#NAME?</v>
          </cell>
          <cell r="AD607" t="e">
            <v>#NAME?</v>
          </cell>
          <cell r="AE607" t="e">
            <v>#NAME?</v>
          </cell>
          <cell r="AF607">
            <v>0</v>
          </cell>
          <cell r="AG607">
            <v>0</v>
          </cell>
          <cell r="AH607">
            <v>0</v>
          </cell>
          <cell r="AI607">
            <v>0</v>
          </cell>
          <cell r="AJ607" t="e">
            <v>#NAME?</v>
          </cell>
          <cell r="AK607" t="e">
            <v>#NAME?</v>
          </cell>
          <cell r="AL607" t="e">
            <v>#NAME?</v>
          </cell>
          <cell r="AM607" t="e">
            <v>#NAME?</v>
          </cell>
          <cell r="AN607" t="e">
            <v>#NAME?</v>
          </cell>
          <cell r="AO607" t="e">
            <v>#NAME?</v>
          </cell>
          <cell r="AP607" t="e">
            <v>#NAME?</v>
          </cell>
          <cell r="AQ607">
            <v>0</v>
          </cell>
          <cell r="AR607">
            <v>0</v>
          </cell>
          <cell r="AS607">
            <v>0</v>
          </cell>
          <cell r="AT607">
            <v>0</v>
          </cell>
        </row>
        <row r="608">
          <cell r="A608" t="str">
            <v>220 KV DC Naubatpur-Bihta TL Line</v>
          </cell>
          <cell r="B608">
            <v>0</v>
          </cell>
          <cell r="C608" t="str">
            <v>8/1</v>
          </cell>
          <cell r="D608" t="str">
            <v>DA+0</v>
          </cell>
          <cell r="E608">
            <v>0</v>
          </cell>
          <cell r="F608">
            <v>0</v>
          </cell>
          <cell r="G608">
            <v>0</v>
          </cell>
          <cell r="H608">
            <v>28</v>
          </cell>
          <cell r="I608">
            <v>0</v>
          </cell>
          <cell r="J608">
            <v>0</v>
          </cell>
          <cell r="K608">
            <v>0</v>
          </cell>
          <cell r="L608">
            <v>0</v>
          </cell>
          <cell r="M608">
            <v>0</v>
          </cell>
          <cell r="N608">
            <v>0</v>
          </cell>
          <cell r="O608">
            <v>0</v>
          </cell>
          <cell r="P608">
            <v>0</v>
          </cell>
          <cell r="Q608">
            <v>0</v>
          </cell>
          <cell r="R608" t="e">
            <v>#NAME?</v>
          </cell>
          <cell r="S608" t="e">
            <v>#NAME?</v>
          </cell>
          <cell r="T608">
            <v>0</v>
          </cell>
          <cell r="U608">
            <v>0</v>
          </cell>
          <cell r="V608" t="e">
            <v>#NAME?</v>
          </cell>
          <cell r="W608" t="e">
            <v>#NAME?</v>
          </cell>
          <cell r="X608" t="e">
            <v>#NAME?</v>
          </cell>
          <cell r="Y608" t="e">
            <v>#NAME?</v>
          </cell>
          <cell r="Z608" t="e">
            <v>#NAME?</v>
          </cell>
          <cell r="AA608" t="e">
            <v>#NAME?</v>
          </cell>
          <cell r="AB608" t="e">
            <v>#NAME?</v>
          </cell>
          <cell r="AC608" t="e">
            <v>#NAME?</v>
          </cell>
          <cell r="AD608" t="e">
            <v>#NAME?</v>
          </cell>
          <cell r="AE608" t="e">
            <v>#NAME?</v>
          </cell>
          <cell r="AF608">
            <v>0</v>
          </cell>
          <cell r="AG608">
            <v>0</v>
          </cell>
          <cell r="AH608">
            <v>0</v>
          </cell>
          <cell r="AI608">
            <v>0</v>
          </cell>
          <cell r="AJ608" t="e">
            <v>#NAME?</v>
          </cell>
          <cell r="AK608" t="e">
            <v>#NAME?</v>
          </cell>
          <cell r="AL608" t="e">
            <v>#NAME?</v>
          </cell>
          <cell r="AM608" t="e">
            <v>#NAME?</v>
          </cell>
          <cell r="AN608" t="e">
            <v>#NAME?</v>
          </cell>
          <cell r="AO608" t="e">
            <v>#NAME?</v>
          </cell>
          <cell r="AP608" t="e">
            <v>#NAME?</v>
          </cell>
          <cell r="AQ608">
            <v>0</v>
          </cell>
          <cell r="AR608">
            <v>0</v>
          </cell>
          <cell r="AS608">
            <v>0</v>
          </cell>
          <cell r="AT608">
            <v>0</v>
          </cell>
        </row>
        <row r="609">
          <cell r="A609" t="str">
            <v>220 KV DC Naubatpur-Bihta TL Line</v>
          </cell>
          <cell r="B609">
            <v>27</v>
          </cell>
          <cell r="C609" t="str">
            <v>9/0</v>
          </cell>
          <cell r="D609" t="str">
            <v>DD+0</v>
          </cell>
          <cell r="E609" t="str">
            <v>PS</v>
          </cell>
          <cell r="F609" t="str">
            <v>Lalan Mehta</v>
          </cell>
          <cell r="G609">
            <v>43610</v>
          </cell>
          <cell r="H609">
            <v>43638</v>
          </cell>
          <cell r="I609">
            <v>0</v>
          </cell>
          <cell r="J609">
            <v>43613</v>
          </cell>
          <cell r="K609">
            <v>0</v>
          </cell>
          <cell r="L609">
            <v>0</v>
          </cell>
          <cell r="M609">
            <v>0</v>
          </cell>
          <cell r="N609">
            <v>0</v>
          </cell>
          <cell r="O609">
            <v>0</v>
          </cell>
          <cell r="P609">
            <v>0</v>
          </cell>
          <cell r="Q609">
            <v>0</v>
          </cell>
          <cell r="R609" t="e">
            <v>#NAME?</v>
          </cell>
          <cell r="S609" t="e">
            <v>#NAME?</v>
          </cell>
          <cell r="T609">
            <v>0</v>
          </cell>
          <cell r="U609">
            <v>0</v>
          </cell>
          <cell r="V609" t="e">
            <v>#NAME?</v>
          </cell>
          <cell r="W609" t="e">
            <v>#NAME?</v>
          </cell>
          <cell r="X609" t="e">
            <v>#NAME?</v>
          </cell>
          <cell r="Y609" t="e">
            <v>#NAME?</v>
          </cell>
          <cell r="Z609" t="e">
            <v>#NAME?</v>
          </cell>
          <cell r="AA609" t="e">
            <v>#NAME?</v>
          </cell>
          <cell r="AB609" t="e">
            <v>#NAME?</v>
          </cell>
          <cell r="AC609" t="e">
            <v>#NAME?</v>
          </cell>
          <cell r="AD609" t="e">
            <v>#NAME?</v>
          </cell>
          <cell r="AE609" t="e">
            <v>#NAME?</v>
          </cell>
          <cell r="AF609">
            <v>396.56</v>
          </cell>
          <cell r="AG609">
            <v>0</v>
          </cell>
          <cell r="AH609">
            <v>8.26</v>
          </cell>
          <cell r="AI609">
            <v>404.82</v>
          </cell>
          <cell r="AJ609" t="e">
            <v>#NAME?</v>
          </cell>
          <cell r="AK609" t="e">
            <v>#NAME?</v>
          </cell>
          <cell r="AL609" t="e">
            <v>#NAME?</v>
          </cell>
          <cell r="AM609" t="e">
            <v>#NAME?</v>
          </cell>
          <cell r="AN609" t="e">
            <v>#NAME?</v>
          </cell>
          <cell r="AO609" t="e">
            <v>#NAME?</v>
          </cell>
          <cell r="AP609" t="e">
            <v>#NAME?</v>
          </cell>
          <cell r="AQ609">
            <v>0</v>
          </cell>
          <cell r="AR609">
            <v>0</v>
          </cell>
          <cell r="AS609">
            <v>0</v>
          </cell>
          <cell r="AT609">
            <v>0</v>
          </cell>
        </row>
        <row r="610">
          <cell r="A610" t="str">
            <v>132KV DC Naubatpur-Paliganj TL Line</v>
          </cell>
          <cell r="B610">
            <v>5</v>
          </cell>
          <cell r="C610" t="str">
            <v>7/4</v>
          </cell>
          <cell r="D610" t="str">
            <v>DA+3</v>
          </cell>
          <cell r="E610" t="str">
            <v>WET</v>
          </cell>
          <cell r="F610" t="str">
            <v>Lalan Mehta</v>
          </cell>
          <cell r="G610">
            <v>43396</v>
          </cell>
          <cell r="H610">
            <v>43424</v>
          </cell>
          <cell r="I610">
            <v>43513</v>
          </cell>
          <cell r="J610" t="str">
            <v>YES</v>
          </cell>
          <cell r="K610" t="str">
            <v>YES</v>
          </cell>
          <cell r="L610">
            <v>1</v>
          </cell>
          <cell r="M610" t="str">
            <v>YES</v>
          </cell>
          <cell r="N610">
            <v>0</v>
          </cell>
          <cell r="O610">
            <v>0</v>
          </cell>
          <cell r="P610">
            <v>0</v>
          </cell>
          <cell r="Q610">
            <v>0</v>
          </cell>
          <cell r="R610" t="e">
            <v>#NAME?</v>
          </cell>
          <cell r="S610" t="e">
            <v>#NAME?</v>
          </cell>
          <cell r="T610">
            <v>0</v>
          </cell>
          <cell r="U610">
            <v>0</v>
          </cell>
          <cell r="V610" t="e">
            <v>#NAME?</v>
          </cell>
          <cell r="W610" t="e">
            <v>#NAME?</v>
          </cell>
          <cell r="X610" t="e">
            <v>#NAME?</v>
          </cell>
          <cell r="Y610" t="e">
            <v>#NAME?</v>
          </cell>
          <cell r="Z610" t="e">
            <v>#NAME?</v>
          </cell>
          <cell r="AA610" t="e">
            <v>#NAME?</v>
          </cell>
          <cell r="AB610" t="e">
            <v>#NAME?</v>
          </cell>
          <cell r="AC610" t="e">
            <v>#NAME?</v>
          </cell>
          <cell r="AD610" t="e">
            <v>#NAME?</v>
          </cell>
          <cell r="AE610" t="e">
            <v>#NAME?</v>
          </cell>
          <cell r="AF610">
            <v>171.56</v>
          </cell>
          <cell r="AG610">
            <v>36.64</v>
          </cell>
          <cell r="AH610">
            <v>7.56</v>
          </cell>
          <cell r="AI610">
            <v>215.76</v>
          </cell>
          <cell r="AJ610" t="e">
            <v>#NAME?</v>
          </cell>
          <cell r="AK610" t="e">
            <v>#NAME?</v>
          </cell>
          <cell r="AL610" t="e">
            <v>#NAME?</v>
          </cell>
          <cell r="AM610" t="e">
            <v>#NAME?</v>
          </cell>
          <cell r="AN610" t="e">
            <v>#NAME?</v>
          </cell>
          <cell r="AO610" t="e">
            <v>#NAME?</v>
          </cell>
          <cell r="AP610" t="e">
            <v>#NAME?</v>
          </cell>
          <cell r="AQ610">
            <v>0</v>
          </cell>
          <cell r="AR610">
            <v>0</v>
          </cell>
          <cell r="AS610">
            <v>0</v>
          </cell>
          <cell r="AT610">
            <v>0</v>
          </cell>
        </row>
        <row r="611">
          <cell r="A611" t="str">
            <v>220 KV DC Naubatpur-Bihta TL Line</v>
          </cell>
          <cell r="B611">
            <v>0</v>
          </cell>
          <cell r="C611" t="str">
            <v>9/1</v>
          </cell>
          <cell r="D611" t="str">
            <v>DA+0</v>
          </cell>
          <cell r="E611">
            <v>0</v>
          </cell>
          <cell r="F611">
            <v>0</v>
          </cell>
          <cell r="G611">
            <v>0</v>
          </cell>
          <cell r="H611">
            <v>28</v>
          </cell>
          <cell r="I611">
            <v>0</v>
          </cell>
          <cell r="J611">
            <v>0</v>
          </cell>
          <cell r="K611">
            <v>0</v>
          </cell>
          <cell r="L611">
            <v>0</v>
          </cell>
          <cell r="M611">
            <v>0</v>
          </cell>
          <cell r="N611">
            <v>0</v>
          </cell>
          <cell r="O611">
            <v>0</v>
          </cell>
          <cell r="P611">
            <v>0</v>
          </cell>
          <cell r="Q611">
            <v>0</v>
          </cell>
          <cell r="R611" t="e">
            <v>#NAME?</v>
          </cell>
          <cell r="S611" t="e">
            <v>#NAME?</v>
          </cell>
          <cell r="T611">
            <v>0</v>
          </cell>
          <cell r="U611">
            <v>0</v>
          </cell>
          <cell r="V611" t="e">
            <v>#NAME?</v>
          </cell>
          <cell r="W611" t="e">
            <v>#NAME?</v>
          </cell>
          <cell r="X611" t="e">
            <v>#NAME?</v>
          </cell>
          <cell r="Y611" t="e">
            <v>#NAME?</v>
          </cell>
          <cell r="Z611" t="e">
            <v>#NAME?</v>
          </cell>
          <cell r="AA611" t="e">
            <v>#NAME?</v>
          </cell>
          <cell r="AB611" t="e">
            <v>#NAME?</v>
          </cell>
          <cell r="AC611" t="e">
            <v>#NAME?</v>
          </cell>
          <cell r="AD611" t="e">
            <v>#NAME?</v>
          </cell>
          <cell r="AE611" t="e">
            <v>#NAME?</v>
          </cell>
          <cell r="AF611">
            <v>0</v>
          </cell>
          <cell r="AG611">
            <v>0</v>
          </cell>
          <cell r="AH611">
            <v>0</v>
          </cell>
          <cell r="AI611">
            <v>0</v>
          </cell>
          <cell r="AJ611" t="e">
            <v>#NAME?</v>
          </cell>
          <cell r="AK611" t="e">
            <v>#NAME?</v>
          </cell>
          <cell r="AL611" t="e">
            <v>#NAME?</v>
          </cell>
          <cell r="AM611" t="e">
            <v>#NAME?</v>
          </cell>
          <cell r="AN611" t="e">
            <v>#NAME?</v>
          </cell>
          <cell r="AO611" t="e">
            <v>#NAME?</v>
          </cell>
          <cell r="AP611" t="e">
            <v>#NAME?</v>
          </cell>
          <cell r="AQ611">
            <v>0</v>
          </cell>
          <cell r="AR611">
            <v>0</v>
          </cell>
          <cell r="AS611">
            <v>0</v>
          </cell>
          <cell r="AT611">
            <v>0</v>
          </cell>
        </row>
        <row r="612">
          <cell r="A612" t="str">
            <v>220 KV DC Naubatpur-Bihta TL Line</v>
          </cell>
          <cell r="B612">
            <v>0</v>
          </cell>
          <cell r="C612" t="str">
            <v>10/0</v>
          </cell>
          <cell r="D612" t="str">
            <v>DD+6</v>
          </cell>
          <cell r="E612">
            <v>0</v>
          </cell>
          <cell r="F612">
            <v>0</v>
          </cell>
          <cell r="G612">
            <v>0</v>
          </cell>
          <cell r="H612">
            <v>28</v>
          </cell>
          <cell r="I612">
            <v>0</v>
          </cell>
          <cell r="J612">
            <v>0</v>
          </cell>
          <cell r="K612">
            <v>0</v>
          </cell>
          <cell r="L612">
            <v>0</v>
          </cell>
          <cell r="M612">
            <v>0</v>
          </cell>
          <cell r="N612">
            <v>0</v>
          </cell>
          <cell r="O612">
            <v>0</v>
          </cell>
          <cell r="P612">
            <v>0</v>
          </cell>
          <cell r="Q612">
            <v>0</v>
          </cell>
          <cell r="R612" t="e">
            <v>#NAME?</v>
          </cell>
          <cell r="S612" t="e">
            <v>#NAME?</v>
          </cell>
          <cell r="T612">
            <v>0</v>
          </cell>
          <cell r="U612">
            <v>0</v>
          </cell>
          <cell r="V612" t="e">
            <v>#NAME?</v>
          </cell>
          <cell r="W612" t="e">
            <v>#NAME?</v>
          </cell>
          <cell r="X612" t="e">
            <v>#NAME?</v>
          </cell>
          <cell r="Y612" t="e">
            <v>#NAME?</v>
          </cell>
          <cell r="Z612" t="e">
            <v>#NAME?</v>
          </cell>
          <cell r="AA612" t="e">
            <v>#NAME?</v>
          </cell>
          <cell r="AB612" t="e">
            <v>#NAME?</v>
          </cell>
          <cell r="AC612" t="e">
            <v>#NAME?</v>
          </cell>
          <cell r="AD612" t="e">
            <v>#NAME?</v>
          </cell>
          <cell r="AE612" t="e">
            <v>#NAME?</v>
          </cell>
          <cell r="AF612">
            <v>0</v>
          </cell>
          <cell r="AG612">
            <v>0</v>
          </cell>
          <cell r="AH612">
            <v>0</v>
          </cell>
          <cell r="AI612">
            <v>0</v>
          </cell>
          <cell r="AJ612" t="e">
            <v>#NAME?</v>
          </cell>
          <cell r="AK612" t="e">
            <v>#NAME?</v>
          </cell>
          <cell r="AL612" t="e">
            <v>#NAME?</v>
          </cell>
          <cell r="AM612" t="e">
            <v>#NAME?</v>
          </cell>
          <cell r="AN612" t="e">
            <v>#NAME?</v>
          </cell>
          <cell r="AO612" t="e">
            <v>#NAME?</v>
          </cell>
          <cell r="AP612" t="e">
            <v>#NAME?</v>
          </cell>
          <cell r="AQ612">
            <v>0</v>
          </cell>
          <cell r="AR612">
            <v>0</v>
          </cell>
          <cell r="AS612">
            <v>0</v>
          </cell>
          <cell r="AT612">
            <v>0</v>
          </cell>
        </row>
        <row r="613">
          <cell r="A613" t="str">
            <v>132KV DC Dumraon-Buxar TL Line</v>
          </cell>
          <cell r="B613">
            <v>0</v>
          </cell>
          <cell r="C613" t="str">
            <v>6/0</v>
          </cell>
          <cell r="D613" t="str">
            <v>DS+9</v>
          </cell>
          <cell r="E613">
            <v>0</v>
          </cell>
          <cell r="F613">
            <v>0</v>
          </cell>
          <cell r="G613">
            <v>0</v>
          </cell>
          <cell r="H613">
            <v>28</v>
          </cell>
          <cell r="I613">
            <v>0</v>
          </cell>
          <cell r="J613">
            <v>0</v>
          </cell>
          <cell r="K613">
            <v>0</v>
          </cell>
          <cell r="L613">
            <v>0</v>
          </cell>
          <cell r="M613">
            <v>0</v>
          </cell>
          <cell r="N613">
            <v>0</v>
          </cell>
          <cell r="O613">
            <v>0</v>
          </cell>
          <cell r="P613">
            <v>0</v>
          </cell>
          <cell r="Q613">
            <v>0</v>
          </cell>
          <cell r="R613" t="e">
            <v>#NAME?</v>
          </cell>
          <cell r="S613" t="e">
            <v>#NAME?</v>
          </cell>
          <cell r="T613">
            <v>0</v>
          </cell>
          <cell r="U613">
            <v>0</v>
          </cell>
          <cell r="V613" t="e">
            <v>#NAME?</v>
          </cell>
          <cell r="W613" t="e">
            <v>#NAME?</v>
          </cell>
          <cell r="X613" t="e">
            <v>#NAME?</v>
          </cell>
          <cell r="Y613" t="e">
            <v>#NAME?</v>
          </cell>
          <cell r="Z613" t="e">
            <v>#NAME?</v>
          </cell>
          <cell r="AA613" t="e">
            <v>#NAME?</v>
          </cell>
          <cell r="AB613" t="e">
            <v>#NAME?</v>
          </cell>
          <cell r="AC613" t="e">
            <v>#NAME?</v>
          </cell>
          <cell r="AD613" t="e">
            <v>#NAME?</v>
          </cell>
          <cell r="AE613" t="e">
            <v>#NAME?</v>
          </cell>
          <cell r="AF613">
            <v>0</v>
          </cell>
          <cell r="AG613">
            <v>0</v>
          </cell>
          <cell r="AH613">
            <v>0</v>
          </cell>
          <cell r="AI613">
            <v>0</v>
          </cell>
          <cell r="AJ613" t="e">
            <v>#NAME?</v>
          </cell>
          <cell r="AK613" t="e">
            <v>#NAME?</v>
          </cell>
          <cell r="AL613" t="e">
            <v>#NAME?</v>
          </cell>
          <cell r="AM613" t="e">
            <v>#NAME?</v>
          </cell>
          <cell r="AN613" t="e">
            <v>#NAME?</v>
          </cell>
          <cell r="AO613" t="e">
            <v>#NAME?</v>
          </cell>
          <cell r="AP613" t="e">
            <v>#NAME?</v>
          </cell>
          <cell r="AQ613">
            <v>0</v>
          </cell>
          <cell r="AR613">
            <v>0</v>
          </cell>
          <cell r="AS613">
            <v>0</v>
          </cell>
          <cell r="AT613">
            <v>0</v>
          </cell>
        </row>
        <row r="614">
          <cell r="A614" t="str">
            <v>220 KV DC Naubatpur-Bihta TL Line</v>
          </cell>
          <cell r="B614">
            <v>0</v>
          </cell>
          <cell r="C614" t="str">
            <v>11/0</v>
          </cell>
          <cell r="D614" t="str">
            <v>DD+6</v>
          </cell>
          <cell r="E614">
            <v>0</v>
          </cell>
          <cell r="F614">
            <v>0</v>
          </cell>
          <cell r="G614">
            <v>0</v>
          </cell>
          <cell r="H614">
            <v>28</v>
          </cell>
          <cell r="I614">
            <v>0</v>
          </cell>
          <cell r="J614">
            <v>0</v>
          </cell>
          <cell r="K614">
            <v>0</v>
          </cell>
          <cell r="L614">
            <v>0</v>
          </cell>
          <cell r="M614">
            <v>0</v>
          </cell>
          <cell r="N614">
            <v>0</v>
          </cell>
          <cell r="O614">
            <v>0</v>
          </cell>
          <cell r="P614">
            <v>0</v>
          </cell>
          <cell r="Q614">
            <v>0</v>
          </cell>
          <cell r="R614" t="e">
            <v>#NAME?</v>
          </cell>
          <cell r="S614" t="e">
            <v>#NAME?</v>
          </cell>
          <cell r="T614">
            <v>0</v>
          </cell>
          <cell r="U614">
            <v>0</v>
          </cell>
          <cell r="V614" t="e">
            <v>#NAME?</v>
          </cell>
          <cell r="W614" t="e">
            <v>#NAME?</v>
          </cell>
          <cell r="X614" t="e">
            <v>#NAME?</v>
          </cell>
          <cell r="Y614" t="e">
            <v>#NAME?</v>
          </cell>
          <cell r="Z614" t="e">
            <v>#NAME?</v>
          </cell>
          <cell r="AA614" t="e">
            <v>#NAME?</v>
          </cell>
          <cell r="AB614" t="e">
            <v>#NAME?</v>
          </cell>
          <cell r="AC614" t="e">
            <v>#NAME?</v>
          </cell>
          <cell r="AD614" t="e">
            <v>#NAME?</v>
          </cell>
          <cell r="AE614" t="e">
            <v>#NAME?</v>
          </cell>
          <cell r="AF614">
            <v>0</v>
          </cell>
          <cell r="AG614">
            <v>0</v>
          </cell>
          <cell r="AH614">
            <v>0</v>
          </cell>
          <cell r="AI614">
            <v>0</v>
          </cell>
          <cell r="AJ614" t="e">
            <v>#NAME?</v>
          </cell>
          <cell r="AK614" t="e">
            <v>#NAME?</v>
          </cell>
          <cell r="AL614" t="e">
            <v>#NAME?</v>
          </cell>
          <cell r="AM614" t="e">
            <v>#NAME?</v>
          </cell>
          <cell r="AN614" t="e">
            <v>#NAME?</v>
          </cell>
          <cell r="AO614" t="e">
            <v>#NAME?</v>
          </cell>
          <cell r="AP614" t="e">
            <v>#NAME?</v>
          </cell>
          <cell r="AQ614">
            <v>0</v>
          </cell>
          <cell r="AR614">
            <v>0</v>
          </cell>
          <cell r="AS614">
            <v>0</v>
          </cell>
          <cell r="AT614">
            <v>0</v>
          </cell>
        </row>
        <row r="615">
          <cell r="A615" t="str">
            <v>220 KV DC Naubatpur-Bihta TL Line</v>
          </cell>
          <cell r="B615">
            <v>0</v>
          </cell>
          <cell r="C615" t="str">
            <v>12/1</v>
          </cell>
          <cell r="D615" t="str">
            <v>Gantry</v>
          </cell>
          <cell r="E615">
            <v>0</v>
          </cell>
          <cell r="F615">
            <v>0</v>
          </cell>
          <cell r="G615">
            <v>0</v>
          </cell>
          <cell r="H615">
            <v>28</v>
          </cell>
          <cell r="I615">
            <v>0</v>
          </cell>
          <cell r="J615">
            <v>0</v>
          </cell>
          <cell r="K615">
            <v>0</v>
          </cell>
          <cell r="L615">
            <v>0</v>
          </cell>
          <cell r="M615">
            <v>0</v>
          </cell>
          <cell r="N615">
            <v>0</v>
          </cell>
          <cell r="O615">
            <v>0</v>
          </cell>
          <cell r="P615">
            <v>0</v>
          </cell>
          <cell r="Q615">
            <v>0</v>
          </cell>
          <cell r="R615" t="e">
            <v>#NAME?</v>
          </cell>
          <cell r="S615" t="e">
            <v>#NAME?</v>
          </cell>
          <cell r="T615">
            <v>0</v>
          </cell>
          <cell r="U615">
            <v>0</v>
          </cell>
          <cell r="V615" t="e">
            <v>#NAME?</v>
          </cell>
          <cell r="W615" t="e">
            <v>#NAME?</v>
          </cell>
          <cell r="X615" t="e">
            <v>#NAME?</v>
          </cell>
          <cell r="Y615" t="e">
            <v>#NAME?</v>
          </cell>
          <cell r="Z615" t="e">
            <v>#NAME?</v>
          </cell>
          <cell r="AA615" t="e">
            <v>#NAME?</v>
          </cell>
          <cell r="AB615" t="e">
            <v>#NAME?</v>
          </cell>
          <cell r="AC615" t="e">
            <v>#NAME?</v>
          </cell>
          <cell r="AD615" t="e">
            <v>#NAME?</v>
          </cell>
          <cell r="AE615" t="e">
            <v>#NAME?</v>
          </cell>
          <cell r="AF615">
            <v>527.76</v>
          </cell>
          <cell r="AG615">
            <v>165.26999999999998</v>
          </cell>
          <cell r="AH615">
            <v>21.450000000000003</v>
          </cell>
          <cell r="AI615">
            <v>714.48</v>
          </cell>
          <cell r="AJ615" t="e">
            <v>#NAME?</v>
          </cell>
          <cell r="AK615" t="e">
            <v>#NAME?</v>
          </cell>
          <cell r="AL615" t="e">
            <v>#NAME?</v>
          </cell>
          <cell r="AM615" t="e">
            <v>#NAME?</v>
          </cell>
          <cell r="AN615" t="e">
            <v>#NAME?</v>
          </cell>
          <cell r="AO615" t="e">
            <v>#NAME?</v>
          </cell>
          <cell r="AP615" t="e">
            <v>#NAME?</v>
          </cell>
          <cell r="AQ615">
            <v>0</v>
          </cell>
          <cell r="AR615">
            <v>0</v>
          </cell>
          <cell r="AS615">
            <v>0</v>
          </cell>
          <cell r="AT615">
            <v>0</v>
          </cell>
        </row>
        <row r="616">
          <cell r="A616" t="str">
            <v>220 KV DC Naubatpur-Bihta TL Line</v>
          </cell>
          <cell r="B616">
            <v>0</v>
          </cell>
          <cell r="C616" t="str">
            <v>12/2</v>
          </cell>
          <cell r="D616" t="str">
            <v>Gantry</v>
          </cell>
          <cell r="E616">
            <v>0</v>
          </cell>
          <cell r="F616">
            <v>0</v>
          </cell>
          <cell r="G616">
            <v>0</v>
          </cell>
          <cell r="H616">
            <v>28</v>
          </cell>
          <cell r="I616">
            <v>0</v>
          </cell>
          <cell r="J616">
            <v>0</v>
          </cell>
          <cell r="K616">
            <v>0</v>
          </cell>
          <cell r="L616">
            <v>0</v>
          </cell>
          <cell r="M616">
            <v>0</v>
          </cell>
          <cell r="N616">
            <v>0</v>
          </cell>
          <cell r="O616">
            <v>0</v>
          </cell>
          <cell r="P616">
            <v>0</v>
          </cell>
          <cell r="Q616">
            <v>0</v>
          </cell>
          <cell r="R616" t="e">
            <v>#NAME?</v>
          </cell>
          <cell r="S616" t="e">
            <v>#NAME?</v>
          </cell>
          <cell r="T616">
            <v>0</v>
          </cell>
          <cell r="U616">
            <v>0</v>
          </cell>
          <cell r="V616" t="e">
            <v>#NAME?</v>
          </cell>
          <cell r="W616" t="e">
            <v>#NAME?</v>
          </cell>
          <cell r="X616" t="e">
            <v>#NAME?</v>
          </cell>
          <cell r="Y616" t="e">
            <v>#NAME?</v>
          </cell>
          <cell r="Z616" t="e">
            <v>#NAME?</v>
          </cell>
          <cell r="AA616" t="e">
            <v>#NAME?</v>
          </cell>
          <cell r="AB616" t="e">
            <v>#NAME?</v>
          </cell>
          <cell r="AC616" t="e">
            <v>#NAME?</v>
          </cell>
          <cell r="AD616" t="e">
            <v>#NAME?</v>
          </cell>
          <cell r="AE616" t="e">
            <v>#NAME?</v>
          </cell>
          <cell r="AF616">
            <v>527.76</v>
          </cell>
          <cell r="AG616">
            <v>165.26999999999998</v>
          </cell>
          <cell r="AH616">
            <v>21.450000000000003</v>
          </cell>
          <cell r="AI616">
            <v>714.48</v>
          </cell>
          <cell r="AJ616" t="e">
            <v>#NAME?</v>
          </cell>
          <cell r="AK616" t="e">
            <v>#NAME?</v>
          </cell>
          <cell r="AL616" t="e">
            <v>#NAME?</v>
          </cell>
          <cell r="AM616" t="e">
            <v>#NAME?</v>
          </cell>
          <cell r="AN616" t="e">
            <v>#NAME?</v>
          </cell>
          <cell r="AO616" t="e">
            <v>#NAME?</v>
          </cell>
          <cell r="AP616" t="e">
            <v>#NAME?</v>
          </cell>
          <cell r="AQ616">
            <v>0</v>
          </cell>
          <cell r="AR616">
            <v>0</v>
          </cell>
          <cell r="AS616">
            <v>0</v>
          </cell>
          <cell r="AT616">
            <v>0</v>
          </cell>
        </row>
        <row r="617">
          <cell r="A617" t="str">
            <v>220 KV DC Naubatpur-Bihta TL Line</v>
          </cell>
          <cell r="B617">
            <v>0</v>
          </cell>
          <cell r="C617" t="str">
            <v>15/1</v>
          </cell>
          <cell r="D617" t="str">
            <v>DA+6</v>
          </cell>
          <cell r="E617">
            <v>0</v>
          </cell>
          <cell r="F617">
            <v>0</v>
          </cell>
          <cell r="G617">
            <v>0</v>
          </cell>
          <cell r="H617">
            <v>28</v>
          </cell>
          <cell r="I617">
            <v>0</v>
          </cell>
          <cell r="J617">
            <v>0</v>
          </cell>
          <cell r="K617">
            <v>0</v>
          </cell>
          <cell r="L617">
            <v>0</v>
          </cell>
          <cell r="M617">
            <v>0</v>
          </cell>
          <cell r="N617">
            <v>0</v>
          </cell>
          <cell r="O617">
            <v>0</v>
          </cell>
          <cell r="P617">
            <v>0</v>
          </cell>
          <cell r="Q617">
            <v>0</v>
          </cell>
          <cell r="R617" t="e">
            <v>#NAME?</v>
          </cell>
          <cell r="S617" t="e">
            <v>#NAME?</v>
          </cell>
          <cell r="T617">
            <v>0</v>
          </cell>
          <cell r="U617">
            <v>0</v>
          </cell>
          <cell r="V617" t="e">
            <v>#NAME?</v>
          </cell>
          <cell r="W617" t="e">
            <v>#NAME?</v>
          </cell>
          <cell r="X617" t="e">
            <v>#NAME?</v>
          </cell>
          <cell r="Y617" t="e">
            <v>#NAME?</v>
          </cell>
          <cell r="Z617" t="e">
            <v>#NAME?</v>
          </cell>
          <cell r="AA617" t="e">
            <v>#NAME?</v>
          </cell>
          <cell r="AB617" t="e">
            <v>#NAME?</v>
          </cell>
          <cell r="AC617" t="e">
            <v>#NAME?</v>
          </cell>
          <cell r="AD617" t="e">
            <v>#NAME?</v>
          </cell>
          <cell r="AE617" t="e">
            <v>#NAME?</v>
          </cell>
          <cell r="AF617">
            <v>0</v>
          </cell>
          <cell r="AG617">
            <v>0</v>
          </cell>
          <cell r="AH617">
            <v>0</v>
          </cell>
          <cell r="AI617">
            <v>0</v>
          </cell>
          <cell r="AJ617" t="e">
            <v>#NAME?</v>
          </cell>
          <cell r="AK617" t="e">
            <v>#NAME?</v>
          </cell>
          <cell r="AL617" t="e">
            <v>#NAME?</v>
          </cell>
          <cell r="AM617" t="e">
            <v>#NAME?</v>
          </cell>
          <cell r="AN617" t="e">
            <v>#NAME?</v>
          </cell>
          <cell r="AO617" t="e">
            <v>#NAME?</v>
          </cell>
          <cell r="AP617" t="e">
            <v>#NAME?</v>
          </cell>
          <cell r="AQ617">
            <v>0</v>
          </cell>
          <cell r="AR617">
            <v>0</v>
          </cell>
          <cell r="AS617">
            <v>0</v>
          </cell>
          <cell r="AT617">
            <v>0</v>
          </cell>
        </row>
        <row r="618">
          <cell r="A618" t="str">
            <v>220 KV DC Naubatpur-Bihta TL Line</v>
          </cell>
          <cell r="B618">
            <v>0</v>
          </cell>
          <cell r="C618" t="str">
            <v>15/2</v>
          </cell>
          <cell r="D618" t="str">
            <v>DA+0</v>
          </cell>
          <cell r="E618">
            <v>0</v>
          </cell>
          <cell r="F618">
            <v>0</v>
          </cell>
          <cell r="G618">
            <v>0</v>
          </cell>
          <cell r="H618">
            <v>28</v>
          </cell>
          <cell r="I618">
            <v>0</v>
          </cell>
          <cell r="J618">
            <v>0</v>
          </cell>
          <cell r="K618">
            <v>0</v>
          </cell>
          <cell r="L618">
            <v>0</v>
          </cell>
          <cell r="M618">
            <v>0</v>
          </cell>
          <cell r="N618">
            <v>0</v>
          </cell>
          <cell r="O618">
            <v>0</v>
          </cell>
          <cell r="P618">
            <v>0</v>
          </cell>
          <cell r="Q618">
            <v>0</v>
          </cell>
          <cell r="R618" t="e">
            <v>#NAME?</v>
          </cell>
          <cell r="S618" t="e">
            <v>#NAME?</v>
          </cell>
          <cell r="T618">
            <v>0</v>
          </cell>
          <cell r="U618">
            <v>0</v>
          </cell>
          <cell r="V618" t="e">
            <v>#NAME?</v>
          </cell>
          <cell r="W618" t="e">
            <v>#NAME?</v>
          </cell>
          <cell r="X618" t="e">
            <v>#NAME?</v>
          </cell>
          <cell r="Y618" t="e">
            <v>#NAME?</v>
          </cell>
          <cell r="Z618" t="e">
            <v>#NAME?</v>
          </cell>
          <cell r="AA618" t="e">
            <v>#NAME?</v>
          </cell>
          <cell r="AB618" t="e">
            <v>#NAME?</v>
          </cell>
          <cell r="AC618" t="e">
            <v>#NAME?</v>
          </cell>
          <cell r="AD618" t="e">
            <v>#NAME?</v>
          </cell>
          <cell r="AE618" t="e">
            <v>#NAME?</v>
          </cell>
          <cell r="AF618">
            <v>0</v>
          </cell>
          <cell r="AG618">
            <v>0</v>
          </cell>
          <cell r="AH618">
            <v>0</v>
          </cell>
          <cell r="AI618">
            <v>0</v>
          </cell>
          <cell r="AJ618" t="e">
            <v>#NAME?</v>
          </cell>
          <cell r="AK618" t="e">
            <v>#NAME?</v>
          </cell>
          <cell r="AL618" t="e">
            <v>#NAME?</v>
          </cell>
          <cell r="AM618" t="e">
            <v>#NAME?</v>
          </cell>
          <cell r="AN618" t="e">
            <v>#NAME?</v>
          </cell>
          <cell r="AO618" t="e">
            <v>#NAME?</v>
          </cell>
          <cell r="AP618" t="e">
            <v>#NAME?</v>
          </cell>
          <cell r="AQ618">
            <v>0</v>
          </cell>
          <cell r="AR618">
            <v>0</v>
          </cell>
          <cell r="AS618">
            <v>0</v>
          </cell>
          <cell r="AT618">
            <v>0</v>
          </cell>
        </row>
        <row r="619">
          <cell r="A619" t="str">
            <v>220 KV DC Naubatpur-Bihta TL Line</v>
          </cell>
          <cell r="B619">
            <v>0</v>
          </cell>
          <cell r="C619" t="str">
            <v>15/3</v>
          </cell>
          <cell r="D619" t="str">
            <v>DA+3</v>
          </cell>
          <cell r="E619">
            <v>0</v>
          </cell>
          <cell r="F619">
            <v>0</v>
          </cell>
          <cell r="G619">
            <v>0</v>
          </cell>
          <cell r="H619">
            <v>28</v>
          </cell>
          <cell r="I619">
            <v>0</v>
          </cell>
          <cell r="J619">
            <v>0</v>
          </cell>
          <cell r="K619">
            <v>0</v>
          </cell>
          <cell r="L619">
            <v>0</v>
          </cell>
          <cell r="M619">
            <v>0</v>
          </cell>
          <cell r="N619">
            <v>0</v>
          </cell>
          <cell r="O619">
            <v>0</v>
          </cell>
          <cell r="P619">
            <v>0</v>
          </cell>
          <cell r="Q619">
            <v>0</v>
          </cell>
          <cell r="R619" t="e">
            <v>#NAME?</v>
          </cell>
          <cell r="S619" t="e">
            <v>#NAME?</v>
          </cell>
          <cell r="T619">
            <v>0</v>
          </cell>
          <cell r="U619">
            <v>0</v>
          </cell>
          <cell r="V619" t="e">
            <v>#NAME?</v>
          </cell>
          <cell r="W619" t="e">
            <v>#NAME?</v>
          </cell>
          <cell r="X619" t="e">
            <v>#NAME?</v>
          </cell>
          <cell r="Y619" t="e">
            <v>#NAME?</v>
          </cell>
          <cell r="Z619" t="e">
            <v>#NAME?</v>
          </cell>
          <cell r="AA619" t="e">
            <v>#NAME?</v>
          </cell>
          <cell r="AB619" t="e">
            <v>#NAME?</v>
          </cell>
          <cell r="AC619" t="e">
            <v>#NAME?</v>
          </cell>
          <cell r="AD619" t="e">
            <v>#NAME?</v>
          </cell>
          <cell r="AE619" t="e">
            <v>#NAME?</v>
          </cell>
          <cell r="AF619">
            <v>0</v>
          </cell>
          <cell r="AG619">
            <v>0</v>
          </cell>
          <cell r="AH619">
            <v>0</v>
          </cell>
          <cell r="AI619">
            <v>0</v>
          </cell>
          <cell r="AJ619" t="e">
            <v>#NAME?</v>
          </cell>
          <cell r="AK619" t="e">
            <v>#NAME?</v>
          </cell>
          <cell r="AL619" t="e">
            <v>#NAME?</v>
          </cell>
          <cell r="AM619" t="e">
            <v>#NAME?</v>
          </cell>
          <cell r="AN619" t="e">
            <v>#NAME?</v>
          </cell>
          <cell r="AO619" t="e">
            <v>#NAME?</v>
          </cell>
          <cell r="AP619" t="e">
            <v>#NAME?</v>
          </cell>
          <cell r="AQ619">
            <v>0</v>
          </cell>
          <cell r="AR619">
            <v>0</v>
          </cell>
          <cell r="AS619">
            <v>0</v>
          </cell>
          <cell r="AT619">
            <v>0</v>
          </cell>
        </row>
        <row r="620">
          <cell r="A620" t="str">
            <v>220 KV DC Naubatpur-Bihta TL Line</v>
          </cell>
          <cell r="B620">
            <v>32</v>
          </cell>
          <cell r="C620" t="str">
            <v>15/4</v>
          </cell>
          <cell r="D620" t="str">
            <v>DA+0</v>
          </cell>
          <cell r="E620" t="str">
            <v>WET</v>
          </cell>
          <cell r="F620" t="str">
            <v>Lalan Mehta</v>
          </cell>
          <cell r="G620">
            <v>43621</v>
          </cell>
          <cell r="H620">
            <v>43649</v>
          </cell>
          <cell r="I620">
            <v>0</v>
          </cell>
          <cell r="J620">
            <v>0</v>
          </cell>
          <cell r="K620">
            <v>0</v>
          </cell>
          <cell r="L620">
            <v>0</v>
          </cell>
          <cell r="M620">
            <v>0</v>
          </cell>
          <cell r="N620">
            <v>0</v>
          </cell>
          <cell r="O620">
            <v>0</v>
          </cell>
          <cell r="P620">
            <v>0</v>
          </cell>
          <cell r="Q620">
            <v>0</v>
          </cell>
          <cell r="R620" t="e">
            <v>#NAME?</v>
          </cell>
          <cell r="S620" t="e">
            <v>#NAME?</v>
          </cell>
          <cell r="T620">
            <v>0</v>
          </cell>
          <cell r="U620">
            <v>0</v>
          </cell>
          <cell r="V620" t="e">
            <v>#NAME?</v>
          </cell>
          <cell r="W620" t="e">
            <v>#NAME?</v>
          </cell>
          <cell r="X620" t="e">
            <v>#NAME?</v>
          </cell>
          <cell r="Y620" t="e">
            <v>#NAME?</v>
          </cell>
          <cell r="Z620" t="e">
            <v>#NAME?</v>
          </cell>
          <cell r="AA620" t="e">
            <v>#NAME?</v>
          </cell>
          <cell r="AB620" t="e">
            <v>#NAME?</v>
          </cell>
          <cell r="AC620" t="e">
            <v>#NAME?</v>
          </cell>
          <cell r="AD620" t="e">
            <v>#NAME?</v>
          </cell>
          <cell r="AE620" t="e">
            <v>#NAME?</v>
          </cell>
          <cell r="AF620">
            <v>171.56</v>
          </cell>
          <cell r="AG620">
            <v>36.64</v>
          </cell>
          <cell r="AH620">
            <v>7.56</v>
          </cell>
          <cell r="AI620">
            <v>215.76</v>
          </cell>
          <cell r="AJ620" t="e">
            <v>#NAME?</v>
          </cell>
          <cell r="AK620" t="e">
            <v>#NAME?</v>
          </cell>
          <cell r="AL620" t="e">
            <v>#NAME?</v>
          </cell>
          <cell r="AM620" t="e">
            <v>#NAME?</v>
          </cell>
          <cell r="AN620" t="e">
            <v>#NAME?</v>
          </cell>
          <cell r="AO620" t="e">
            <v>#NAME?</v>
          </cell>
          <cell r="AP620" t="e">
            <v>#NAME?</v>
          </cell>
          <cell r="AQ620">
            <v>0</v>
          </cell>
          <cell r="AR620">
            <v>0</v>
          </cell>
          <cell r="AS620">
            <v>0</v>
          </cell>
          <cell r="AT620">
            <v>0</v>
          </cell>
        </row>
        <row r="621">
          <cell r="A621" t="str">
            <v>220 KV DC Naubatpur-Bihta TL Line</v>
          </cell>
          <cell r="B621">
            <v>33</v>
          </cell>
          <cell r="C621" t="str">
            <v>15/5</v>
          </cell>
          <cell r="D621" t="str">
            <v>DA+0</v>
          </cell>
          <cell r="E621" t="str">
            <v>WET</v>
          </cell>
          <cell r="F621" t="str">
            <v>Lalan Mehta</v>
          </cell>
          <cell r="G621">
            <v>43622</v>
          </cell>
          <cell r="H621">
            <v>43650</v>
          </cell>
          <cell r="I621">
            <v>0</v>
          </cell>
          <cell r="J621">
            <v>0</v>
          </cell>
          <cell r="K621">
            <v>0</v>
          </cell>
          <cell r="L621">
            <v>0</v>
          </cell>
          <cell r="M621">
            <v>0</v>
          </cell>
          <cell r="N621">
            <v>0</v>
          </cell>
          <cell r="O621">
            <v>0</v>
          </cell>
          <cell r="P621">
            <v>0</v>
          </cell>
          <cell r="Q621">
            <v>0</v>
          </cell>
          <cell r="R621" t="e">
            <v>#NAME?</v>
          </cell>
          <cell r="S621" t="e">
            <v>#NAME?</v>
          </cell>
          <cell r="T621">
            <v>0</v>
          </cell>
          <cell r="U621">
            <v>0</v>
          </cell>
          <cell r="V621" t="e">
            <v>#NAME?</v>
          </cell>
          <cell r="W621" t="e">
            <v>#NAME?</v>
          </cell>
          <cell r="X621" t="e">
            <v>#NAME?</v>
          </cell>
          <cell r="Y621" t="e">
            <v>#NAME?</v>
          </cell>
          <cell r="Z621" t="e">
            <v>#NAME?</v>
          </cell>
          <cell r="AA621" t="e">
            <v>#NAME?</v>
          </cell>
          <cell r="AB621" t="e">
            <v>#NAME?</v>
          </cell>
          <cell r="AC621" t="e">
            <v>#NAME?</v>
          </cell>
          <cell r="AD621" t="e">
            <v>#NAME?</v>
          </cell>
          <cell r="AE621" t="e">
            <v>#NAME?</v>
          </cell>
          <cell r="AF621">
            <v>171.56</v>
          </cell>
          <cell r="AG621">
            <v>36.64</v>
          </cell>
          <cell r="AH621">
            <v>7.56</v>
          </cell>
          <cell r="AI621">
            <v>215.76</v>
          </cell>
          <cell r="AJ621" t="e">
            <v>#NAME?</v>
          </cell>
          <cell r="AK621" t="e">
            <v>#NAME?</v>
          </cell>
          <cell r="AL621" t="e">
            <v>#NAME?</v>
          </cell>
          <cell r="AM621" t="e">
            <v>#NAME?</v>
          </cell>
          <cell r="AN621" t="e">
            <v>#NAME?</v>
          </cell>
          <cell r="AO621" t="e">
            <v>#NAME?</v>
          </cell>
          <cell r="AP621" t="e">
            <v>#NAME?</v>
          </cell>
          <cell r="AQ621">
            <v>0</v>
          </cell>
          <cell r="AR621">
            <v>0</v>
          </cell>
          <cell r="AS621">
            <v>0</v>
          </cell>
          <cell r="AT621">
            <v>0</v>
          </cell>
        </row>
        <row r="622">
          <cell r="A622" t="str">
            <v>220 KV DC Naubatpur-Bihta TL Line</v>
          </cell>
          <cell r="B622">
            <v>28</v>
          </cell>
          <cell r="C622" t="str">
            <v>16/0</v>
          </cell>
          <cell r="D622" t="str">
            <v>DD+3</v>
          </cell>
          <cell r="E622" t="str">
            <v>PS</v>
          </cell>
          <cell r="F622" t="str">
            <v>Lalan Mehta</v>
          </cell>
          <cell r="G622">
            <v>43613</v>
          </cell>
          <cell r="H622">
            <v>43641</v>
          </cell>
          <cell r="I622">
            <v>0</v>
          </cell>
          <cell r="J622">
            <v>0</v>
          </cell>
          <cell r="K622">
            <v>0</v>
          </cell>
          <cell r="L622">
            <v>0</v>
          </cell>
          <cell r="M622">
            <v>0</v>
          </cell>
          <cell r="N622">
            <v>0</v>
          </cell>
          <cell r="O622">
            <v>0</v>
          </cell>
          <cell r="P622">
            <v>0</v>
          </cell>
          <cell r="Q622">
            <v>0</v>
          </cell>
          <cell r="R622" t="e">
            <v>#NAME?</v>
          </cell>
          <cell r="S622" t="e">
            <v>#NAME?</v>
          </cell>
          <cell r="T622">
            <v>0</v>
          </cell>
          <cell r="U622">
            <v>0</v>
          </cell>
          <cell r="V622" t="e">
            <v>#NAME?</v>
          </cell>
          <cell r="W622" t="e">
            <v>#NAME?</v>
          </cell>
          <cell r="X622" t="e">
            <v>#NAME?</v>
          </cell>
          <cell r="Y622" t="e">
            <v>#NAME?</v>
          </cell>
          <cell r="Z622" t="e">
            <v>#NAME?</v>
          </cell>
          <cell r="AA622" t="e">
            <v>#NAME?</v>
          </cell>
          <cell r="AB622" t="e">
            <v>#NAME?</v>
          </cell>
          <cell r="AC622" t="e">
            <v>#NAME?</v>
          </cell>
          <cell r="AD622" t="e">
            <v>#NAME?</v>
          </cell>
          <cell r="AE622" t="e">
            <v>#NAME?</v>
          </cell>
          <cell r="AF622">
            <v>396.56</v>
          </cell>
          <cell r="AG622">
            <v>0</v>
          </cell>
          <cell r="AH622">
            <v>8.26</v>
          </cell>
          <cell r="AI622">
            <v>404.82</v>
          </cell>
          <cell r="AJ622" t="e">
            <v>#NAME?</v>
          </cell>
          <cell r="AK622" t="e">
            <v>#NAME?</v>
          </cell>
          <cell r="AL622" t="e">
            <v>#NAME?</v>
          </cell>
          <cell r="AM622" t="e">
            <v>#NAME?</v>
          </cell>
          <cell r="AN622" t="e">
            <v>#NAME?</v>
          </cell>
          <cell r="AO622" t="e">
            <v>#NAME?</v>
          </cell>
          <cell r="AP622" t="e">
            <v>#NAME?</v>
          </cell>
          <cell r="AQ622">
            <v>0</v>
          </cell>
          <cell r="AR622">
            <v>0</v>
          </cell>
          <cell r="AS622">
            <v>0</v>
          </cell>
          <cell r="AT622">
            <v>0</v>
          </cell>
        </row>
        <row r="623">
          <cell r="A623" t="str">
            <v>220 KV DC Naubatpur-Bihta TL Line</v>
          </cell>
          <cell r="B623">
            <v>38</v>
          </cell>
          <cell r="C623" t="str">
            <v>16/1</v>
          </cell>
          <cell r="D623" t="str">
            <v>DA+6</v>
          </cell>
          <cell r="E623" t="str">
            <v>WET</v>
          </cell>
          <cell r="F623" t="str">
            <v>Lalan Mehta</v>
          </cell>
          <cell r="G623">
            <v>43634</v>
          </cell>
          <cell r="H623">
            <v>43662</v>
          </cell>
          <cell r="I623">
            <v>0</v>
          </cell>
          <cell r="J623">
            <v>0</v>
          </cell>
          <cell r="K623">
            <v>0</v>
          </cell>
          <cell r="L623">
            <v>0</v>
          </cell>
          <cell r="M623">
            <v>0</v>
          </cell>
          <cell r="N623">
            <v>0</v>
          </cell>
          <cell r="O623">
            <v>0</v>
          </cell>
          <cell r="P623">
            <v>0</v>
          </cell>
          <cell r="Q623">
            <v>0</v>
          </cell>
          <cell r="R623" t="e">
            <v>#NAME?</v>
          </cell>
          <cell r="S623" t="e">
            <v>#NAME?</v>
          </cell>
          <cell r="T623">
            <v>0</v>
          </cell>
          <cell r="U623">
            <v>0</v>
          </cell>
          <cell r="V623" t="e">
            <v>#NAME?</v>
          </cell>
          <cell r="W623" t="e">
            <v>#NAME?</v>
          </cell>
          <cell r="X623" t="e">
            <v>#NAME?</v>
          </cell>
          <cell r="Y623" t="e">
            <v>#NAME?</v>
          </cell>
          <cell r="Z623" t="e">
            <v>#NAME?</v>
          </cell>
          <cell r="AA623" t="e">
            <v>#NAME?</v>
          </cell>
          <cell r="AB623" t="e">
            <v>#NAME?</v>
          </cell>
          <cell r="AC623" t="e">
            <v>#NAME?</v>
          </cell>
          <cell r="AD623" t="e">
            <v>#NAME?</v>
          </cell>
          <cell r="AE623" t="e">
            <v>#NAME?</v>
          </cell>
          <cell r="AF623">
            <v>171.56</v>
          </cell>
          <cell r="AG623">
            <v>36.64</v>
          </cell>
          <cell r="AH623">
            <v>7.56</v>
          </cell>
          <cell r="AI623">
            <v>215.76</v>
          </cell>
          <cell r="AJ623" t="e">
            <v>#NAME?</v>
          </cell>
          <cell r="AK623" t="e">
            <v>#NAME?</v>
          </cell>
          <cell r="AL623" t="e">
            <v>#NAME?</v>
          </cell>
          <cell r="AM623" t="e">
            <v>#NAME?</v>
          </cell>
          <cell r="AN623" t="e">
            <v>#NAME?</v>
          </cell>
          <cell r="AO623" t="e">
            <v>#NAME?</v>
          </cell>
          <cell r="AP623" t="e">
            <v>#NAME?</v>
          </cell>
          <cell r="AQ623">
            <v>0</v>
          </cell>
          <cell r="AR623">
            <v>0</v>
          </cell>
          <cell r="AS623">
            <v>0</v>
          </cell>
          <cell r="AT623">
            <v>0</v>
          </cell>
        </row>
        <row r="624">
          <cell r="A624" t="str">
            <v>220 KV DC Naubatpur-Bihta TL Line</v>
          </cell>
          <cell r="B624">
            <v>29</v>
          </cell>
          <cell r="C624" t="str">
            <v>17/0</v>
          </cell>
          <cell r="D624" t="str">
            <v>DD+0</v>
          </cell>
          <cell r="E624" t="str">
            <v>PS</v>
          </cell>
          <cell r="F624" t="str">
            <v>Lalan Mehta</v>
          </cell>
          <cell r="G624">
            <v>43616</v>
          </cell>
          <cell r="H624">
            <v>43644</v>
          </cell>
          <cell r="I624">
            <v>0</v>
          </cell>
          <cell r="J624">
            <v>0</v>
          </cell>
          <cell r="K624">
            <v>0</v>
          </cell>
          <cell r="L624">
            <v>0</v>
          </cell>
          <cell r="M624">
            <v>0</v>
          </cell>
          <cell r="N624">
            <v>0</v>
          </cell>
          <cell r="O624">
            <v>0</v>
          </cell>
          <cell r="P624">
            <v>0</v>
          </cell>
          <cell r="Q624">
            <v>0</v>
          </cell>
          <cell r="R624" t="e">
            <v>#NAME?</v>
          </cell>
          <cell r="S624" t="e">
            <v>#NAME?</v>
          </cell>
          <cell r="T624">
            <v>0</v>
          </cell>
          <cell r="U624">
            <v>0</v>
          </cell>
          <cell r="V624" t="e">
            <v>#NAME?</v>
          </cell>
          <cell r="W624" t="e">
            <v>#NAME?</v>
          </cell>
          <cell r="X624" t="e">
            <v>#NAME?</v>
          </cell>
          <cell r="Y624" t="e">
            <v>#NAME?</v>
          </cell>
          <cell r="Z624" t="e">
            <v>#NAME?</v>
          </cell>
          <cell r="AA624" t="e">
            <v>#NAME?</v>
          </cell>
          <cell r="AB624" t="e">
            <v>#NAME?</v>
          </cell>
          <cell r="AC624" t="e">
            <v>#NAME?</v>
          </cell>
          <cell r="AD624" t="e">
            <v>#NAME?</v>
          </cell>
          <cell r="AE624" t="e">
            <v>#NAME?</v>
          </cell>
          <cell r="AF624">
            <v>396.56</v>
          </cell>
          <cell r="AG624">
            <v>0</v>
          </cell>
          <cell r="AH624">
            <v>8.26</v>
          </cell>
          <cell r="AI624">
            <v>404.82</v>
          </cell>
          <cell r="AJ624" t="e">
            <v>#NAME?</v>
          </cell>
          <cell r="AK624" t="e">
            <v>#NAME?</v>
          </cell>
          <cell r="AL624" t="e">
            <v>#NAME?</v>
          </cell>
          <cell r="AM624" t="e">
            <v>#NAME?</v>
          </cell>
          <cell r="AN624" t="e">
            <v>#NAME?</v>
          </cell>
          <cell r="AO624" t="e">
            <v>#NAME?</v>
          </cell>
          <cell r="AP624" t="e">
            <v>#NAME?</v>
          </cell>
          <cell r="AQ624">
            <v>0</v>
          </cell>
          <cell r="AR624">
            <v>0</v>
          </cell>
          <cell r="AS624">
            <v>0</v>
          </cell>
          <cell r="AT624">
            <v>0</v>
          </cell>
        </row>
        <row r="625">
          <cell r="A625" t="str">
            <v>220 KV DC Naubatpur-Bihta TL Line</v>
          </cell>
          <cell r="B625">
            <v>31</v>
          </cell>
          <cell r="C625" t="str">
            <v>18/0</v>
          </cell>
          <cell r="D625" t="str">
            <v>DD+6</v>
          </cell>
          <cell r="E625" t="str">
            <v>WET</v>
          </cell>
          <cell r="F625" t="str">
            <v>Lalan Mehta</v>
          </cell>
          <cell r="G625">
            <v>43620</v>
          </cell>
          <cell r="H625">
            <v>43648</v>
          </cell>
          <cell r="I625">
            <v>0</v>
          </cell>
          <cell r="J625">
            <v>0</v>
          </cell>
          <cell r="K625">
            <v>0</v>
          </cell>
          <cell r="L625">
            <v>0</v>
          </cell>
          <cell r="M625">
            <v>0</v>
          </cell>
          <cell r="N625">
            <v>0</v>
          </cell>
          <cell r="O625">
            <v>0</v>
          </cell>
          <cell r="P625">
            <v>0</v>
          </cell>
          <cell r="Q625">
            <v>0</v>
          </cell>
          <cell r="R625" t="e">
            <v>#NAME?</v>
          </cell>
          <cell r="S625" t="e">
            <v>#NAME?</v>
          </cell>
          <cell r="T625">
            <v>0</v>
          </cell>
          <cell r="U625">
            <v>0</v>
          </cell>
          <cell r="V625" t="e">
            <v>#NAME?</v>
          </cell>
          <cell r="W625" t="e">
            <v>#NAME?</v>
          </cell>
          <cell r="X625" t="e">
            <v>#NAME?</v>
          </cell>
          <cell r="Y625" t="e">
            <v>#NAME?</v>
          </cell>
          <cell r="Z625" t="e">
            <v>#NAME?</v>
          </cell>
          <cell r="AA625" t="e">
            <v>#NAME?</v>
          </cell>
          <cell r="AB625" t="e">
            <v>#NAME?</v>
          </cell>
          <cell r="AC625" t="e">
            <v>#NAME?</v>
          </cell>
          <cell r="AD625" t="e">
            <v>#NAME?</v>
          </cell>
          <cell r="AE625" t="e">
            <v>#NAME?</v>
          </cell>
          <cell r="AF625">
            <v>396.56</v>
          </cell>
          <cell r="AG625">
            <v>0</v>
          </cell>
          <cell r="AH625">
            <v>8.26</v>
          </cell>
          <cell r="AI625">
            <v>404.82</v>
          </cell>
          <cell r="AJ625" t="e">
            <v>#NAME?</v>
          </cell>
          <cell r="AK625" t="e">
            <v>#NAME?</v>
          </cell>
          <cell r="AL625" t="e">
            <v>#NAME?</v>
          </cell>
          <cell r="AM625" t="e">
            <v>#NAME?</v>
          </cell>
          <cell r="AN625" t="e">
            <v>#NAME?</v>
          </cell>
          <cell r="AO625" t="e">
            <v>#NAME?</v>
          </cell>
          <cell r="AP625" t="e">
            <v>#NAME?</v>
          </cell>
          <cell r="AQ625">
            <v>0</v>
          </cell>
          <cell r="AR625">
            <v>0</v>
          </cell>
          <cell r="AS625">
            <v>0</v>
          </cell>
          <cell r="AT625">
            <v>0</v>
          </cell>
        </row>
        <row r="626">
          <cell r="A626" t="str">
            <v>220 KV DC Naubatpur-Bihta TL Line</v>
          </cell>
          <cell r="B626">
            <v>30</v>
          </cell>
          <cell r="C626" t="str">
            <v>18/1</v>
          </cell>
          <cell r="D626" t="str">
            <v>DA+3</v>
          </cell>
          <cell r="E626" t="str">
            <v>WET</v>
          </cell>
          <cell r="F626" t="str">
            <v>Lalan Mehta</v>
          </cell>
          <cell r="G626">
            <v>43617</v>
          </cell>
          <cell r="H626">
            <v>43645</v>
          </cell>
          <cell r="I626">
            <v>0</v>
          </cell>
          <cell r="J626">
            <v>0</v>
          </cell>
          <cell r="K626">
            <v>0</v>
          </cell>
          <cell r="L626">
            <v>0</v>
          </cell>
          <cell r="M626">
            <v>0</v>
          </cell>
          <cell r="N626">
            <v>0</v>
          </cell>
          <cell r="O626">
            <v>0</v>
          </cell>
          <cell r="P626">
            <v>0</v>
          </cell>
          <cell r="Q626">
            <v>0</v>
          </cell>
          <cell r="R626" t="e">
            <v>#NAME?</v>
          </cell>
          <cell r="S626" t="e">
            <v>#NAME?</v>
          </cell>
          <cell r="T626">
            <v>0</v>
          </cell>
          <cell r="U626">
            <v>0</v>
          </cell>
          <cell r="V626" t="e">
            <v>#NAME?</v>
          </cell>
          <cell r="W626" t="e">
            <v>#NAME?</v>
          </cell>
          <cell r="X626" t="e">
            <v>#NAME?</v>
          </cell>
          <cell r="Y626" t="e">
            <v>#NAME?</v>
          </cell>
          <cell r="Z626" t="e">
            <v>#NAME?</v>
          </cell>
          <cell r="AA626" t="e">
            <v>#NAME?</v>
          </cell>
          <cell r="AB626" t="e">
            <v>#NAME?</v>
          </cell>
          <cell r="AC626" t="e">
            <v>#NAME?</v>
          </cell>
          <cell r="AD626" t="e">
            <v>#NAME?</v>
          </cell>
          <cell r="AE626" t="e">
            <v>#NAME?</v>
          </cell>
          <cell r="AF626">
            <v>171.56</v>
          </cell>
          <cell r="AG626">
            <v>36.64</v>
          </cell>
          <cell r="AH626">
            <v>7.56</v>
          </cell>
          <cell r="AI626">
            <v>215.76</v>
          </cell>
          <cell r="AJ626" t="e">
            <v>#NAME?</v>
          </cell>
          <cell r="AK626" t="e">
            <v>#NAME?</v>
          </cell>
          <cell r="AL626" t="e">
            <v>#NAME?</v>
          </cell>
          <cell r="AM626" t="e">
            <v>#NAME?</v>
          </cell>
          <cell r="AN626" t="e">
            <v>#NAME?</v>
          </cell>
          <cell r="AO626" t="e">
            <v>#NAME?</v>
          </cell>
          <cell r="AP626" t="e">
            <v>#NAME?</v>
          </cell>
          <cell r="AQ626">
            <v>0</v>
          </cell>
          <cell r="AR626">
            <v>0</v>
          </cell>
          <cell r="AS626">
            <v>0</v>
          </cell>
          <cell r="AT626">
            <v>0</v>
          </cell>
        </row>
        <row r="627">
          <cell r="A627" t="str">
            <v>220 KV DC Naubatpur-Bihta TL Line</v>
          </cell>
          <cell r="B627">
            <v>37</v>
          </cell>
          <cell r="C627" t="str">
            <v>19/0</v>
          </cell>
          <cell r="D627" t="str">
            <v>DD+6</v>
          </cell>
          <cell r="E627" t="str">
            <v>WET</v>
          </cell>
          <cell r="F627" t="str">
            <v>Lalan Mehta</v>
          </cell>
          <cell r="G627">
            <v>43632</v>
          </cell>
          <cell r="H627">
            <v>43660</v>
          </cell>
          <cell r="I627">
            <v>0</v>
          </cell>
          <cell r="J627">
            <v>0</v>
          </cell>
          <cell r="K627">
            <v>0</v>
          </cell>
          <cell r="L627">
            <v>0</v>
          </cell>
          <cell r="M627">
            <v>0</v>
          </cell>
          <cell r="N627">
            <v>0</v>
          </cell>
          <cell r="O627">
            <v>0</v>
          </cell>
          <cell r="P627">
            <v>0</v>
          </cell>
          <cell r="Q627">
            <v>0</v>
          </cell>
          <cell r="R627" t="e">
            <v>#NAME?</v>
          </cell>
          <cell r="S627" t="e">
            <v>#NAME?</v>
          </cell>
          <cell r="T627">
            <v>0</v>
          </cell>
          <cell r="U627">
            <v>0</v>
          </cell>
          <cell r="V627" t="e">
            <v>#NAME?</v>
          </cell>
          <cell r="W627" t="e">
            <v>#NAME?</v>
          </cell>
          <cell r="X627" t="e">
            <v>#NAME?</v>
          </cell>
          <cell r="Y627" t="e">
            <v>#NAME?</v>
          </cell>
          <cell r="Z627" t="e">
            <v>#NAME?</v>
          </cell>
          <cell r="AA627" t="e">
            <v>#NAME?</v>
          </cell>
          <cell r="AB627" t="e">
            <v>#NAME?</v>
          </cell>
          <cell r="AC627" t="e">
            <v>#NAME?</v>
          </cell>
          <cell r="AD627" t="e">
            <v>#NAME?</v>
          </cell>
          <cell r="AE627" t="e">
            <v>#NAME?</v>
          </cell>
          <cell r="AF627">
            <v>396.56</v>
          </cell>
          <cell r="AG627">
            <v>0</v>
          </cell>
          <cell r="AH627">
            <v>8.26</v>
          </cell>
          <cell r="AI627">
            <v>404.82</v>
          </cell>
          <cell r="AJ627" t="e">
            <v>#NAME?</v>
          </cell>
          <cell r="AK627" t="e">
            <v>#NAME?</v>
          </cell>
          <cell r="AL627" t="e">
            <v>#NAME?</v>
          </cell>
          <cell r="AM627" t="e">
            <v>#NAME?</v>
          </cell>
          <cell r="AN627" t="e">
            <v>#NAME?</v>
          </cell>
          <cell r="AO627" t="e">
            <v>#NAME?</v>
          </cell>
          <cell r="AP627" t="e">
            <v>#NAME?</v>
          </cell>
          <cell r="AQ627">
            <v>0</v>
          </cell>
          <cell r="AR627">
            <v>0</v>
          </cell>
          <cell r="AS627">
            <v>0</v>
          </cell>
          <cell r="AT627">
            <v>0</v>
          </cell>
        </row>
        <row r="628">
          <cell r="A628" t="str">
            <v>220 KV DC Naubatpur-Bihta TL Line</v>
          </cell>
          <cell r="B628">
            <v>34</v>
          </cell>
          <cell r="C628" t="str">
            <v>20/0</v>
          </cell>
          <cell r="D628" t="str">
            <v>DD+0</v>
          </cell>
          <cell r="E628" t="str">
            <v>PS</v>
          </cell>
          <cell r="F628" t="str">
            <v>Lalan Mehta</v>
          </cell>
          <cell r="G628">
            <v>43624</v>
          </cell>
          <cell r="H628">
            <v>43652</v>
          </cell>
          <cell r="I628">
            <v>0</v>
          </cell>
          <cell r="J628">
            <v>0</v>
          </cell>
          <cell r="K628">
            <v>0</v>
          </cell>
          <cell r="L628">
            <v>0</v>
          </cell>
          <cell r="M628">
            <v>0</v>
          </cell>
          <cell r="N628">
            <v>0</v>
          </cell>
          <cell r="O628">
            <v>0</v>
          </cell>
          <cell r="P628">
            <v>0</v>
          </cell>
          <cell r="Q628">
            <v>0</v>
          </cell>
          <cell r="R628" t="e">
            <v>#NAME?</v>
          </cell>
          <cell r="S628" t="e">
            <v>#NAME?</v>
          </cell>
          <cell r="T628">
            <v>0</v>
          </cell>
          <cell r="U628">
            <v>0</v>
          </cell>
          <cell r="V628" t="e">
            <v>#NAME?</v>
          </cell>
          <cell r="W628" t="e">
            <v>#NAME?</v>
          </cell>
          <cell r="X628" t="e">
            <v>#NAME?</v>
          </cell>
          <cell r="Y628" t="e">
            <v>#NAME?</v>
          </cell>
          <cell r="Z628" t="e">
            <v>#NAME?</v>
          </cell>
          <cell r="AA628" t="e">
            <v>#NAME?</v>
          </cell>
          <cell r="AB628" t="e">
            <v>#NAME?</v>
          </cell>
          <cell r="AC628" t="e">
            <v>#NAME?</v>
          </cell>
          <cell r="AD628" t="e">
            <v>#NAME?</v>
          </cell>
          <cell r="AE628" t="e">
            <v>#NAME?</v>
          </cell>
          <cell r="AF628">
            <v>396.56</v>
          </cell>
          <cell r="AG628">
            <v>0</v>
          </cell>
          <cell r="AH628">
            <v>8.26</v>
          </cell>
          <cell r="AI628">
            <v>404.82</v>
          </cell>
          <cell r="AJ628" t="e">
            <v>#NAME?</v>
          </cell>
          <cell r="AK628" t="e">
            <v>#NAME?</v>
          </cell>
          <cell r="AL628" t="e">
            <v>#NAME?</v>
          </cell>
          <cell r="AM628" t="e">
            <v>#NAME?</v>
          </cell>
          <cell r="AN628" t="e">
            <v>#NAME?</v>
          </cell>
          <cell r="AO628" t="e">
            <v>#NAME?</v>
          </cell>
          <cell r="AP628" t="e">
            <v>#NAME?</v>
          </cell>
          <cell r="AQ628">
            <v>0</v>
          </cell>
          <cell r="AR628">
            <v>0</v>
          </cell>
          <cell r="AS628">
            <v>0</v>
          </cell>
          <cell r="AT628">
            <v>0</v>
          </cell>
        </row>
        <row r="629">
          <cell r="A629" t="str">
            <v>220 KV DC Naubatpur-Bihta TL Line</v>
          </cell>
          <cell r="B629">
            <v>0</v>
          </cell>
          <cell r="C629" t="str">
            <v>20/1</v>
          </cell>
          <cell r="D629" t="str">
            <v>Gantry</v>
          </cell>
          <cell r="E629">
            <v>0</v>
          </cell>
          <cell r="F629">
            <v>0</v>
          </cell>
          <cell r="G629">
            <v>0</v>
          </cell>
          <cell r="H629">
            <v>28</v>
          </cell>
          <cell r="I629">
            <v>0</v>
          </cell>
          <cell r="J629">
            <v>0</v>
          </cell>
          <cell r="K629">
            <v>0</v>
          </cell>
          <cell r="L629">
            <v>0</v>
          </cell>
          <cell r="M629">
            <v>0</v>
          </cell>
          <cell r="N629">
            <v>0</v>
          </cell>
          <cell r="O629">
            <v>0</v>
          </cell>
          <cell r="P629">
            <v>0</v>
          </cell>
          <cell r="Q629">
            <v>0</v>
          </cell>
          <cell r="R629" t="e">
            <v>#NAME?</v>
          </cell>
          <cell r="S629" t="e">
            <v>#NAME?</v>
          </cell>
          <cell r="T629">
            <v>0</v>
          </cell>
          <cell r="U629">
            <v>0</v>
          </cell>
          <cell r="V629" t="e">
            <v>#NAME?</v>
          </cell>
          <cell r="W629" t="e">
            <v>#NAME?</v>
          </cell>
          <cell r="X629" t="e">
            <v>#NAME?</v>
          </cell>
          <cell r="Y629" t="e">
            <v>#NAME?</v>
          </cell>
          <cell r="Z629" t="e">
            <v>#NAME?</v>
          </cell>
          <cell r="AA629" t="e">
            <v>#NAME?</v>
          </cell>
          <cell r="AB629" t="e">
            <v>#NAME?</v>
          </cell>
          <cell r="AC629" t="e">
            <v>#NAME?</v>
          </cell>
          <cell r="AD629" t="e">
            <v>#NAME?</v>
          </cell>
          <cell r="AE629" t="e">
            <v>#NAME?</v>
          </cell>
          <cell r="AF629">
            <v>527.76</v>
          </cell>
          <cell r="AG629">
            <v>165.26999999999998</v>
          </cell>
          <cell r="AH629">
            <v>21.450000000000003</v>
          </cell>
          <cell r="AI629">
            <v>714.48</v>
          </cell>
          <cell r="AJ629" t="e">
            <v>#NAME?</v>
          </cell>
          <cell r="AK629" t="e">
            <v>#NAME?</v>
          </cell>
          <cell r="AL629" t="e">
            <v>#NAME?</v>
          </cell>
          <cell r="AM629" t="e">
            <v>#NAME?</v>
          </cell>
          <cell r="AN629" t="e">
            <v>#NAME?</v>
          </cell>
          <cell r="AO629" t="e">
            <v>#NAME?</v>
          </cell>
          <cell r="AP629" t="e">
            <v>#NAME?</v>
          </cell>
          <cell r="AQ629">
            <v>0</v>
          </cell>
          <cell r="AR629">
            <v>0</v>
          </cell>
          <cell r="AS629">
            <v>0</v>
          </cell>
          <cell r="AT629">
            <v>0</v>
          </cell>
        </row>
        <row r="630">
          <cell r="A630" t="str">
            <v>220 KV DC Naubatpur-Bihta TL Line</v>
          </cell>
          <cell r="B630">
            <v>0</v>
          </cell>
          <cell r="C630" t="str">
            <v>20/2</v>
          </cell>
          <cell r="D630" t="str">
            <v>Gantry</v>
          </cell>
          <cell r="E630">
            <v>0</v>
          </cell>
          <cell r="F630">
            <v>0</v>
          </cell>
          <cell r="G630">
            <v>0</v>
          </cell>
          <cell r="H630">
            <v>28</v>
          </cell>
          <cell r="I630">
            <v>0</v>
          </cell>
          <cell r="J630">
            <v>0</v>
          </cell>
          <cell r="K630">
            <v>0</v>
          </cell>
          <cell r="L630">
            <v>0</v>
          </cell>
          <cell r="M630">
            <v>0</v>
          </cell>
          <cell r="N630">
            <v>0</v>
          </cell>
          <cell r="O630">
            <v>0</v>
          </cell>
          <cell r="P630">
            <v>0</v>
          </cell>
          <cell r="Q630">
            <v>0</v>
          </cell>
          <cell r="R630" t="e">
            <v>#NAME?</v>
          </cell>
          <cell r="S630" t="e">
            <v>#NAME?</v>
          </cell>
          <cell r="T630">
            <v>0</v>
          </cell>
          <cell r="U630">
            <v>0</v>
          </cell>
          <cell r="V630" t="e">
            <v>#NAME?</v>
          </cell>
          <cell r="W630" t="e">
            <v>#NAME?</v>
          </cell>
          <cell r="X630" t="e">
            <v>#NAME?</v>
          </cell>
          <cell r="Y630" t="e">
            <v>#NAME?</v>
          </cell>
          <cell r="Z630" t="e">
            <v>#NAME?</v>
          </cell>
          <cell r="AA630" t="e">
            <v>#NAME?</v>
          </cell>
          <cell r="AB630" t="e">
            <v>#NAME?</v>
          </cell>
          <cell r="AC630" t="e">
            <v>#NAME?</v>
          </cell>
          <cell r="AD630" t="e">
            <v>#NAME?</v>
          </cell>
          <cell r="AE630" t="e">
            <v>#NAME?</v>
          </cell>
          <cell r="AF630">
            <v>527.76</v>
          </cell>
          <cell r="AG630">
            <v>165.26999999999998</v>
          </cell>
          <cell r="AH630">
            <v>21.450000000000003</v>
          </cell>
          <cell r="AI630">
            <v>714.48</v>
          </cell>
          <cell r="AJ630" t="e">
            <v>#NAME?</v>
          </cell>
          <cell r="AK630" t="e">
            <v>#NAME?</v>
          </cell>
          <cell r="AL630" t="e">
            <v>#NAME?</v>
          </cell>
          <cell r="AM630" t="e">
            <v>#NAME?</v>
          </cell>
          <cell r="AN630" t="e">
            <v>#NAME?</v>
          </cell>
          <cell r="AO630" t="e">
            <v>#NAME?</v>
          </cell>
          <cell r="AP630" t="e">
            <v>#NAME?</v>
          </cell>
          <cell r="AQ630">
            <v>0</v>
          </cell>
          <cell r="AR630">
            <v>0</v>
          </cell>
          <cell r="AS630">
            <v>0</v>
          </cell>
          <cell r="AT630">
            <v>0</v>
          </cell>
        </row>
        <row r="631">
          <cell r="A631" t="str">
            <v>220 KV DC Naubatpur-Bihta TL Line</v>
          </cell>
          <cell r="B631">
            <v>36</v>
          </cell>
          <cell r="C631" t="str">
            <v>21/0</v>
          </cell>
          <cell r="D631" t="str">
            <v>DD+0</v>
          </cell>
          <cell r="E631" t="str">
            <v>WET</v>
          </cell>
          <cell r="F631" t="str">
            <v>Lalan Mehta</v>
          </cell>
          <cell r="G631">
            <v>43630</v>
          </cell>
          <cell r="H631">
            <v>43658</v>
          </cell>
          <cell r="I631">
            <v>0</v>
          </cell>
          <cell r="J631">
            <v>0</v>
          </cell>
          <cell r="K631">
            <v>0</v>
          </cell>
          <cell r="L631">
            <v>0</v>
          </cell>
          <cell r="M631">
            <v>0</v>
          </cell>
          <cell r="N631">
            <v>0</v>
          </cell>
          <cell r="O631">
            <v>0</v>
          </cell>
          <cell r="P631">
            <v>0</v>
          </cell>
          <cell r="Q631">
            <v>0</v>
          </cell>
          <cell r="R631" t="e">
            <v>#NAME?</v>
          </cell>
          <cell r="S631" t="e">
            <v>#NAME?</v>
          </cell>
          <cell r="T631">
            <v>0</v>
          </cell>
          <cell r="U631">
            <v>0</v>
          </cell>
          <cell r="V631" t="e">
            <v>#NAME?</v>
          </cell>
          <cell r="W631" t="e">
            <v>#NAME?</v>
          </cell>
          <cell r="X631" t="e">
            <v>#NAME?</v>
          </cell>
          <cell r="Y631" t="e">
            <v>#NAME?</v>
          </cell>
          <cell r="Z631" t="e">
            <v>#NAME?</v>
          </cell>
          <cell r="AA631" t="e">
            <v>#NAME?</v>
          </cell>
          <cell r="AB631" t="e">
            <v>#NAME?</v>
          </cell>
          <cell r="AC631" t="e">
            <v>#NAME?</v>
          </cell>
          <cell r="AD631" t="e">
            <v>#NAME?</v>
          </cell>
          <cell r="AE631" t="e">
            <v>#NAME?</v>
          </cell>
          <cell r="AF631">
            <v>396.56</v>
          </cell>
          <cell r="AG631">
            <v>0</v>
          </cell>
          <cell r="AH631">
            <v>8.26</v>
          </cell>
          <cell r="AI631">
            <v>404.82</v>
          </cell>
          <cell r="AJ631" t="e">
            <v>#NAME?</v>
          </cell>
          <cell r="AK631" t="e">
            <v>#NAME?</v>
          </cell>
          <cell r="AL631" t="e">
            <v>#NAME?</v>
          </cell>
          <cell r="AM631" t="e">
            <v>#NAME?</v>
          </cell>
          <cell r="AN631" t="e">
            <v>#NAME?</v>
          </cell>
          <cell r="AO631" t="e">
            <v>#NAME?</v>
          </cell>
          <cell r="AP631" t="e">
            <v>#NAME?</v>
          </cell>
          <cell r="AQ631">
            <v>0</v>
          </cell>
          <cell r="AR631">
            <v>0</v>
          </cell>
          <cell r="AS631">
            <v>0</v>
          </cell>
          <cell r="AT631">
            <v>0</v>
          </cell>
        </row>
        <row r="632">
          <cell r="A632" t="str">
            <v>220 KV DC Naubatpur-Bihta TL Line</v>
          </cell>
          <cell r="B632">
            <v>35</v>
          </cell>
          <cell r="C632" t="str">
            <v>22/0</v>
          </cell>
          <cell r="D632" t="str">
            <v>DD+0</v>
          </cell>
          <cell r="E632" t="str">
            <v>WET</v>
          </cell>
          <cell r="F632" t="str">
            <v>Lalan Mehta</v>
          </cell>
          <cell r="G632">
            <v>43627</v>
          </cell>
          <cell r="H632">
            <v>43655</v>
          </cell>
          <cell r="I632">
            <v>0</v>
          </cell>
          <cell r="J632">
            <v>0</v>
          </cell>
          <cell r="K632">
            <v>0</v>
          </cell>
          <cell r="L632">
            <v>0</v>
          </cell>
          <cell r="M632">
            <v>0</v>
          </cell>
          <cell r="N632">
            <v>0</v>
          </cell>
          <cell r="O632">
            <v>0</v>
          </cell>
          <cell r="P632">
            <v>0</v>
          </cell>
          <cell r="Q632">
            <v>0</v>
          </cell>
          <cell r="R632" t="e">
            <v>#NAME?</v>
          </cell>
          <cell r="S632" t="e">
            <v>#NAME?</v>
          </cell>
          <cell r="T632">
            <v>0</v>
          </cell>
          <cell r="U632">
            <v>0</v>
          </cell>
          <cell r="V632" t="e">
            <v>#NAME?</v>
          </cell>
          <cell r="W632" t="e">
            <v>#NAME?</v>
          </cell>
          <cell r="X632" t="e">
            <v>#NAME?</v>
          </cell>
          <cell r="Y632" t="e">
            <v>#NAME?</v>
          </cell>
          <cell r="Z632" t="e">
            <v>#NAME?</v>
          </cell>
          <cell r="AA632" t="e">
            <v>#NAME?</v>
          </cell>
          <cell r="AB632" t="e">
            <v>#NAME?</v>
          </cell>
          <cell r="AC632" t="e">
            <v>#NAME?</v>
          </cell>
          <cell r="AD632" t="e">
            <v>#NAME?</v>
          </cell>
          <cell r="AE632" t="e">
            <v>#NAME?</v>
          </cell>
          <cell r="AF632">
            <v>396.56</v>
          </cell>
          <cell r="AG632">
            <v>0</v>
          </cell>
          <cell r="AH632">
            <v>8.26</v>
          </cell>
          <cell r="AI632">
            <v>404.82</v>
          </cell>
          <cell r="AJ632" t="e">
            <v>#NAME?</v>
          </cell>
          <cell r="AK632" t="e">
            <v>#NAME?</v>
          </cell>
          <cell r="AL632" t="e">
            <v>#NAME?</v>
          </cell>
          <cell r="AM632" t="e">
            <v>#NAME?</v>
          </cell>
          <cell r="AN632" t="e">
            <v>#NAME?</v>
          </cell>
          <cell r="AO632" t="e">
            <v>#NAME?</v>
          </cell>
          <cell r="AP632" t="e">
            <v>#NAME?</v>
          </cell>
          <cell r="AQ632">
            <v>0</v>
          </cell>
          <cell r="AR632">
            <v>0</v>
          </cell>
          <cell r="AS632">
            <v>0</v>
          </cell>
          <cell r="AT632">
            <v>0</v>
          </cell>
        </row>
        <row r="633">
          <cell r="A633" t="str">
            <v>220 KV DC Naubatpur-Bihta TL Line</v>
          </cell>
          <cell r="B633">
            <v>0</v>
          </cell>
          <cell r="C633" t="str">
            <v>22/1</v>
          </cell>
          <cell r="D633" t="str">
            <v>DA+0</v>
          </cell>
          <cell r="E633">
            <v>0</v>
          </cell>
          <cell r="F633">
            <v>0</v>
          </cell>
          <cell r="G633">
            <v>0</v>
          </cell>
          <cell r="H633">
            <v>28</v>
          </cell>
          <cell r="I633">
            <v>0</v>
          </cell>
          <cell r="J633">
            <v>0</v>
          </cell>
          <cell r="K633">
            <v>0</v>
          </cell>
          <cell r="L633">
            <v>0</v>
          </cell>
          <cell r="M633">
            <v>0</v>
          </cell>
          <cell r="N633">
            <v>0</v>
          </cell>
          <cell r="O633">
            <v>0</v>
          </cell>
          <cell r="P633">
            <v>0</v>
          </cell>
          <cell r="Q633">
            <v>0</v>
          </cell>
          <cell r="R633" t="e">
            <v>#NAME?</v>
          </cell>
          <cell r="S633" t="e">
            <v>#NAME?</v>
          </cell>
          <cell r="T633">
            <v>0</v>
          </cell>
          <cell r="U633">
            <v>0</v>
          </cell>
          <cell r="V633" t="e">
            <v>#NAME?</v>
          </cell>
          <cell r="W633" t="e">
            <v>#NAME?</v>
          </cell>
          <cell r="X633" t="e">
            <v>#NAME?</v>
          </cell>
          <cell r="Y633" t="e">
            <v>#NAME?</v>
          </cell>
          <cell r="Z633" t="e">
            <v>#NAME?</v>
          </cell>
          <cell r="AA633" t="e">
            <v>#NAME?</v>
          </cell>
          <cell r="AB633" t="e">
            <v>#NAME?</v>
          </cell>
          <cell r="AC633" t="e">
            <v>#NAME?</v>
          </cell>
          <cell r="AD633" t="e">
            <v>#NAME?</v>
          </cell>
          <cell r="AE633" t="e">
            <v>#NAME?</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row>
        <row r="634">
          <cell r="A634" t="str">
            <v>220 KV DC Naubatpur-Bihta TL Line</v>
          </cell>
          <cell r="B634">
            <v>0</v>
          </cell>
          <cell r="C634" t="str">
            <v>22/2</v>
          </cell>
          <cell r="D634" t="str">
            <v>DA+0</v>
          </cell>
          <cell r="E634">
            <v>0</v>
          </cell>
          <cell r="F634">
            <v>0</v>
          </cell>
          <cell r="G634">
            <v>0</v>
          </cell>
          <cell r="H634">
            <v>28</v>
          </cell>
          <cell r="I634">
            <v>0</v>
          </cell>
          <cell r="J634">
            <v>0</v>
          </cell>
          <cell r="K634">
            <v>0</v>
          </cell>
          <cell r="L634">
            <v>0</v>
          </cell>
          <cell r="M634">
            <v>0</v>
          </cell>
          <cell r="N634">
            <v>0</v>
          </cell>
          <cell r="O634">
            <v>0</v>
          </cell>
          <cell r="P634">
            <v>0</v>
          </cell>
          <cell r="Q634">
            <v>0</v>
          </cell>
          <cell r="R634" t="e">
            <v>#NAME?</v>
          </cell>
          <cell r="S634" t="e">
            <v>#NAME?</v>
          </cell>
          <cell r="T634">
            <v>0</v>
          </cell>
          <cell r="U634">
            <v>0</v>
          </cell>
          <cell r="V634" t="e">
            <v>#NAME?</v>
          </cell>
          <cell r="W634" t="e">
            <v>#NAME?</v>
          </cell>
          <cell r="X634" t="e">
            <v>#NAME?</v>
          </cell>
          <cell r="Y634" t="e">
            <v>#NAME?</v>
          </cell>
          <cell r="Z634" t="e">
            <v>#NAME?</v>
          </cell>
          <cell r="AA634" t="e">
            <v>#NAME?</v>
          </cell>
          <cell r="AB634" t="e">
            <v>#NAME?</v>
          </cell>
          <cell r="AC634" t="e">
            <v>#NAME?</v>
          </cell>
          <cell r="AD634" t="e">
            <v>#NAME?</v>
          </cell>
          <cell r="AE634" t="e">
            <v>#NAME?</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row>
        <row r="635">
          <cell r="A635" t="str">
            <v>220 KV DC Naubatpur-Bihta TL Line</v>
          </cell>
          <cell r="B635">
            <v>0</v>
          </cell>
          <cell r="C635" t="str">
            <v>22/3</v>
          </cell>
          <cell r="D635" t="str">
            <v>DA+0</v>
          </cell>
          <cell r="E635">
            <v>0</v>
          </cell>
          <cell r="F635">
            <v>0</v>
          </cell>
          <cell r="G635">
            <v>0</v>
          </cell>
          <cell r="H635">
            <v>28</v>
          </cell>
          <cell r="I635">
            <v>0</v>
          </cell>
          <cell r="J635">
            <v>0</v>
          </cell>
          <cell r="K635">
            <v>0</v>
          </cell>
          <cell r="L635">
            <v>0</v>
          </cell>
          <cell r="M635">
            <v>0</v>
          </cell>
          <cell r="N635">
            <v>0</v>
          </cell>
          <cell r="O635">
            <v>0</v>
          </cell>
          <cell r="P635">
            <v>0</v>
          </cell>
          <cell r="Q635">
            <v>0</v>
          </cell>
          <cell r="R635" t="e">
            <v>#NAME?</v>
          </cell>
          <cell r="S635" t="e">
            <v>#NAME?</v>
          </cell>
          <cell r="T635">
            <v>0</v>
          </cell>
          <cell r="U635">
            <v>0</v>
          </cell>
          <cell r="V635" t="e">
            <v>#NAME?</v>
          </cell>
          <cell r="W635" t="e">
            <v>#NAME?</v>
          </cell>
          <cell r="X635" t="e">
            <v>#NAME?</v>
          </cell>
          <cell r="Y635" t="e">
            <v>#NAME?</v>
          </cell>
          <cell r="Z635" t="e">
            <v>#NAME?</v>
          </cell>
          <cell r="AA635" t="e">
            <v>#NAME?</v>
          </cell>
          <cell r="AB635" t="e">
            <v>#NAME?</v>
          </cell>
          <cell r="AC635" t="e">
            <v>#NAME?</v>
          </cell>
          <cell r="AD635" t="e">
            <v>#NAME?</v>
          </cell>
          <cell r="AE635" t="e">
            <v>#NAME?</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row>
        <row r="636">
          <cell r="A636" t="str">
            <v>220 KV DC Naubatpur-Bihta TL Line</v>
          </cell>
          <cell r="B636">
            <v>0</v>
          </cell>
          <cell r="C636" t="str">
            <v>22/4</v>
          </cell>
          <cell r="D636" t="str">
            <v>DA+6</v>
          </cell>
          <cell r="E636">
            <v>0</v>
          </cell>
          <cell r="F636">
            <v>0</v>
          </cell>
          <cell r="G636">
            <v>0</v>
          </cell>
          <cell r="H636">
            <v>28</v>
          </cell>
          <cell r="I636">
            <v>0</v>
          </cell>
          <cell r="J636">
            <v>0</v>
          </cell>
          <cell r="K636">
            <v>0</v>
          </cell>
          <cell r="L636">
            <v>0</v>
          </cell>
          <cell r="M636">
            <v>0</v>
          </cell>
          <cell r="N636">
            <v>0</v>
          </cell>
          <cell r="O636">
            <v>0</v>
          </cell>
          <cell r="P636">
            <v>0</v>
          </cell>
          <cell r="Q636">
            <v>0</v>
          </cell>
          <cell r="R636" t="e">
            <v>#NAME?</v>
          </cell>
          <cell r="S636" t="e">
            <v>#NAME?</v>
          </cell>
          <cell r="T636">
            <v>0</v>
          </cell>
          <cell r="U636">
            <v>0</v>
          </cell>
          <cell r="V636" t="e">
            <v>#NAME?</v>
          </cell>
          <cell r="W636" t="e">
            <v>#NAME?</v>
          </cell>
          <cell r="X636" t="e">
            <v>#NAME?</v>
          </cell>
          <cell r="Y636" t="e">
            <v>#NAME?</v>
          </cell>
          <cell r="Z636" t="e">
            <v>#NAME?</v>
          </cell>
          <cell r="AA636" t="e">
            <v>#NAME?</v>
          </cell>
          <cell r="AB636" t="e">
            <v>#NAME?</v>
          </cell>
          <cell r="AC636" t="e">
            <v>#NAME?</v>
          </cell>
          <cell r="AD636" t="e">
            <v>#NAME?</v>
          </cell>
          <cell r="AE636" t="e">
            <v>#NAME?</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row>
        <row r="637">
          <cell r="A637" t="str">
            <v>220 KV DC Naubatpur-Bihta TL Line</v>
          </cell>
          <cell r="B637">
            <v>0</v>
          </cell>
          <cell r="C637" t="str">
            <v>22/5</v>
          </cell>
          <cell r="D637" t="str">
            <v>DA+3</v>
          </cell>
          <cell r="E637">
            <v>0</v>
          </cell>
          <cell r="F637">
            <v>0</v>
          </cell>
          <cell r="G637">
            <v>0</v>
          </cell>
          <cell r="H637">
            <v>28</v>
          </cell>
          <cell r="I637">
            <v>0</v>
          </cell>
          <cell r="J637">
            <v>0</v>
          </cell>
          <cell r="K637">
            <v>0</v>
          </cell>
          <cell r="L637">
            <v>0</v>
          </cell>
          <cell r="M637">
            <v>0</v>
          </cell>
          <cell r="N637">
            <v>0</v>
          </cell>
          <cell r="O637">
            <v>0</v>
          </cell>
          <cell r="P637">
            <v>0</v>
          </cell>
          <cell r="Q637">
            <v>0</v>
          </cell>
          <cell r="R637" t="e">
            <v>#NAME?</v>
          </cell>
          <cell r="S637" t="e">
            <v>#NAME?</v>
          </cell>
          <cell r="T637">
            <v>0</v>
          </cell>
          <cell r="U637">
            <v>0</v>
          </cell>
          <cell r="V637" t="e">
            <v>#NAME?</v>
          </cell>
          <cell r="W637" t="e">
            <v>#NAME?</v>
          </cell>
          <cell r="X637" t="e">
            <v>#NAME?</v>
          </cell>
          <cell r="Y637" t="e">
            <v>#NAME?</v>
          </cell>
          <cell r="Z637" t="e">
            <v>#NAME?</v>
          </cell>
          <cell r="AA637" t="e">
            <v>#NAME?</v>
          </cell>
          <cell r="AB637" t="e">
            <v>#NAME?</v>
          </cell>
          <cell r="AC637" t="e">
            <v>#NAME?</v>
          </cell>
          <cell r="AD637" t="e">
            <v>#NAME?</v>
          </cell>
          <cell r="AE637" t="e">
            <v>#NAME?</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row>
        <row r="638">
          <cell r="A638" t="str">
            <v>220 KV DC Naubatpur-Bihta TL Line</v>
          </cell>
          <cell r="B638">
            <v>0</v>
          </cell>
          <cell r="C638" t="str">
            <v>23/0</v>
          </cell>
          <cell r="D638" t="str">
            <v>DD+6</v>
          </cell>
          <cell r="E638">
            <v>0</v>
          </cell>
          <cell r="F638">
            <v>0</v>
          </cell>
          <cell r="G638">
            <v>0</v>
          </cell>
          <cell r="H638">
            <v>28</v>
          </cell>
          <cell r="I638">
            <v>0</v>
          </cell>
          <cell r="J638">
            <v>0</v>
          </cell>
          <cell r="K638">
            <v>0</v>
          </cell>
          <cell r="L638">
            <v>0</v>
          </cell>
          <cell r="M638">
            <v>0</v>
          </cell>
          <cell r="N638">
            <v>0</v>
          </cell>
          <cell r="O638">
            <v>0</v>
          </cell>
          <cell r="P638">
            <v>0</v>
          </cell>
          <cell r="Q638">
            <v>0</v>
          </cell>
          <cell r="R638" t="e">
            <v>#NAME?</v>
          </cell>
          <cell r="S638" t="e">
            <v>#NAME?</v>
          </cell>
          <cell r="T638">
            <v>0</v>
          </cell>
          <cell r="U638">
            <v>0</v>
          </cell>
          <cell r="V638" t="e">
            <v>#NAME?</v>
          </cell>
          <cell r="W638" t="e">
            <v>#NAME?</v>
          </cell>
          <cell r="X638" t="e">
            <v>#NAME?</v>
          </cell>
          <cell r="Y638" t="e">
            <v>#NAME?</v>
          </cell>
          <cell r="Z638" t="e">
            <v>#NAME?</v>
          </cell>
          <cell r="AA638" t="e">
            <v>#NAME?</v>
          </cell>
          <cell r="AB638" t="e">
            <v>#NAME?</v>
          </cell>
          <cell r="AC638" t="e">
            <v>#NAME?</v>
          </cell>
          <cell r="AD638" t="e">
            <v>#NAME?</v>
          </cell>
          <cell r="AE638" t="e">
            <v>#NAME?</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row>
        <row r="639">
          <cell r="A639" t="str">
            <v>220 KV DC Naubatpur-Bihta TL Line</v>
          </cell>
          <cell r="B639">
            <v>0</v>
          </cell>
          <cell r="C639" t="str">
            <v>24/0</v>
          </cell>
          <cell r="D639" t="str">
            <v>DD+0</v>
          </cell>
          <cell r="E639">
            <v>0</v>
          </cell>
          <cell r="F639">
            <v>0</v>
          </cell>
          <cell r="G639">
            <v>0</v>
          </cell>
          <cell r="H639">
            <v>28</v>
          </cell>
          <cell r="I639">
            <v>0</v>
          </cell>
          <cell r="J639">
            <v>0</v>
          </cell>
          <cell r="K639">
            <v>0</v>
          </cell>
          <cell r="L639">
            <v>0</v>
          </cell>
          <cell r="M639">
            <v>0</v>
          </cell>
          <cell r="N639">
            <v>0</v>
          </cell>
          <cell r="O639">
            <v>0</v>
          </cell>
          <cell r="P639">
            <v>0</v>
          </cell>
          <cell r="Q639">
            <v>0</v>
          </cell>
          <cell r="R639" t="e">
            <v>#NAME?</v>
          </cell>
          <cell r="S639" t="e">
            <v>#NAME?</v>
          </cell>
          <cell r="T639">
            <v>0</v>
          </cell>
          <cell r="U639">
            <v>0</v>
          </cell>
          <cell r="V639" t="e">
            <v>#NAME?</v>
          </cell>
          <cell r="W639" t="e">
            <v>#NAME?</v>
          </cell>
          <cell r="X639" t="e">
            <v>#NAME?</v>
          </cell>
          <cell r="Y639" t="e">
            <v>#NAME?</v>
          </cell>
          <cell r="Z639" t="e">
            <v>#NAME?</v>
          </cell>
          <cell r="AA639" t="e">
            <v>#NAME?</v>
          </cell>
          <cell r="AB639" t="e">
            <v>#NAME?</v>
          </cell>
          <cell r="AC639" t="e">
            <v>#NAME?</v>
          </cell>
          <cell r="AD639" t="e">
            <v>#NAME?</v>
          </cell>
          <cell r="AE639" t="e">
            <v>#NAME?</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row>
        <row r="640">
          <cell r="A640" t="str">
            <v>220 KV DC Naubatpur-Bihta TL Line</v>
          </cell>
          <cell r="B640">
            <v>0</v>
          </cell>
          <cell r="C640" t="str">
            <v>25/0</v>
          </cell>
          <cell r="D640" t="str">
            <v>DD+0</v>
          </cell>
          <cell r="E640">
            <v>0</v>
          </cell>
          <cell r="F640">
            <v>0</v>
          </cell>
          <cell r="G640">
            <v>0</v>
          </cell>
          <cell r="H640">
            <v>28</v>
          </cell>
          <cell r="I640">
            <v>0</v>
          </cell>
          <cell r="J640">
            <v>0</v>
          </cell>
          <cell r="K640">
            <v>0</v>
          </cell>
          <cell r="L640">
            <v>0</v>
          </cell>
          <cell r="M640">
            <v>0</v>
          </cell>
          <cell r="N640">
            <v>0</v>
          </cell>
          <cell r="O640">
            <v>0</v>
          </cell>
          <cell r="P640">
            <v>0</v>
          </cell>
          <cell r="Q640">
            <v>0</v>
          </cell>
          <cell r="R640" t="e">
            <v>#NAME?</v>
          </cell>
          <cell r="S640" t="e">
            <v>#NAME?</v>
          </cell>
          <cell r="T640">
            <v>0</v>
          </cell>
          <cell r="U640">
            <v>0</v>
          </cell>
          <cell r="V640" t="e">
            <v>#NAME?</v>
          </cell>
          <cell r="W640" t="e">
            <v>#NAME?</v>
          </cell>
          <cell r="X640" t="e">
            <v>#NAME?</v>
          </cell>
          <cell r="Y640" t="e">
            <v>#NAME?</v>
          </cell>
          <cell r="Z640" t="e">
            <v>#NAME?</v>
          </cell>
          <cell r="AA640" t="e">
            <v>#NAME?</v>
          </cell>
          <cell r="AB640" t="e">
            <v>#NAME?</v>
          </cell>
          <cell r="AC640" t="e">
            <v>#NAME?</v>
          </cell>
          <cell r="AD640" t="e">
            <v>#NAME?</v>
          </cell>
          <cell r="AE640" t="e">
            <v>#NAME?</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row>
        <row r="641">
          <cell r="A641" t="str">
            <v>220 KV DC Naubatpur-Bihta TL Line</v>
          </cell>
          <cell r="B641">
            <v>0</v>
          </cell>
          <cell r="C641" t="str">
            <v>26/0</v>
          </cell>
          <cell r="D641" t="str">
            <v>DD+18</v>
          </cell>
          <cell r="E641">
            <v>0</v>
          </cell>
          <cell r="F641">
            <v>0</v>
          </cell>
          <cell r="G641">
            <v>0</v>
          </cell>
          <cell r="H641">
            <v>28</v>
          </cell>
          <cell r="I641">
            <v>0</v>
          </cell>
          <cell r="J641">
            <v>0</v>
          </cell>
          <cell r="K641">
            <v>0</v>
          </cell>
          <cell r="L641">
            <v>0</v>
          </cell>
          <cell r="M641">
            <v>0</v>
          </cell>
          <cell r="N641">
            <v>0</v>
          </cell>
          <cell r="O641">
            <v>0</v>
          </cell>
          <cell r="P641">
            <v>0</v>
          </cell>
          <cell r="Q641">
            <v>0</v>
          </cell>
          <cell r="R641" t="e">
            <v>#NAME?</v>
          </cell>
          <cell r="S641" t="e">
            <v>#NAME?</v>
          </cell>
          <cell r="T641">
            <v>0</v>
          </cell>
          <cell r="U641">
            <v>0</v>
          </cell>
          <cell r="V641" t="e">
            <v>#NAME?</v>
          </cell>
          <cell r="W641" t="e">
            <v>#NAME?</v>
          </cell>
          <cell r="X641" t="e">
            <v>#NAME?</v>
          </cell>
          <cell r="Y641" t="e">
            <v>#NAME?</v>
          </cell>
          <cell r="Z641" t="e">
            <v>#NAME?</v>
          </cell>
          <cell r="AA641" t="e">
            <v>#NAME?</v>
          </cell>
          <cell r="AB641" t="e">
            <v>#NAME?</v>
          </cell>
          <cell r="AC641" t="e">
            <v>#NAME?</v>
          </cell>
          <cell r="AD641" t="e">
            <v>#NAME?</v>
          </cell>
          <cell r="AE641" t="e">
            <v>#NAME?</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row>
        <row r="642">
          <cell r="A642" t="str">
            <v>220 KV DC Naubatpur-Bihta TL Line</v>
          </cell>
          <cell r="B642">
            <v>0</v>
          </cell>
          <cell r="C642" t="str">
            <v>27/0</v>
          </cell>
          <cell r="D642" t="str">
            <v>DD+18</v>
          </cell>
          <cell r="E642">
            <v>0</v>
          </cell>
          <cell r="F642">
            <v>0</v>
          </cell>
          <cell r="G642">
            <v>0</v>
          </cell>
          <cell r="H642">
            <v>28</v>
          </cell>
          <cell r="I642">
            <v>0</v>
          </cell>
          <cell r="J642">
            <v>0</v>
          </cell>
          <cell r="K642">
            <v>0</v>
          </cell>
          <cell r="L642">
            <v>0</v>
          </cell>
          <cell r="M642">
            <v>0</v>
          </cell>
          <cell r="N642">
            <v>0</v>
          </cell>
          <cell r="O642">
            <v>0</v>
          </cell>
          <cell r="P642">
            <v>0</v>
          </cell>
          <cell r="Q642">
            <v>0</v>
          </cell>
          <cell r="R642" t="e">
            <v>#NAME?</v>
          </cell>
          <cell r="S642" t="e">
            <v>#NAME?</v>
          </cell>
          <cell r="T642">
            <v>0</v>
          </cell>
          <cell r="U642">
            <v>0</v>
          </cell>
          <cell r="V642" t="e">
            <v>#NAME?</v>
          </cell>
          <cell r="W642" t="e">
            <v>#NAME?</v>
          </cell>
          <cell r="X642" t="e">
            <v>#NAME?</v>
          </cell>
          <cell r="Y642" t="e">
            <v>#NAME?</v>
          </cell>
          <cell r="Z642" t="e">
            <v>#NAME?</v>
          </cell>
          <cell r="AA642" t="e">
            <v>#NAME?</v>
          </cell>
          <cell r="AB642" t="e">
            <v>#NAME?</v>
          </cell>
          <cell r="AC642" t="e">
            <v>#NAME?</v>
          </cell>
          <cell r="AD642" t="e">
            <v>#NAME?</v>
          </cell>
          <cell r="AE642" t="e">
            <v>#NAME?</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row>
        <row r="643">
          <cell r="A643" t="str">
            <v>220 KV DC Naubatpur-Bihta TL Line</v>
          </cell>
          <cell r="B643">
            <v>0</v>
          </cell>
          <cell r="C643" t="str">
            <v>27/1</v>
          </cell>
          <cell r="D643" t="str">
            <v>DA+6</v>
          </cell>
          <cell r="E643">
            <v>0</v>
          </cell>
          <cell r="F643">
            <v>0</v>
          </cell>
          <cell r="G643">
            <v>0</v>
          </cell>
          <cell r="H643">
            <v>28</v>
          </cell>
          <cell r="I643">
            <v>0</v>
          </cell>
          <cell r="J643">
            <v>0</v>
          </cell>
          <cell r="K643">
            <v>0</v>
          </cell>
          <cell r="L643">
            <v>0</v>
          </cell>
          <cell r="M643">
            <v>0</v>
          </cell>
          <cell r="N643">
            <v>0</v>
          </cell>
          <cell r="O643">
            <v>0</v>
          </cell>
          <cell r="P643">
            <v>0</v>
          </cell>
          <cell r="Q643">
            <v>0</v>
          </cell>
          <cell r="R643" t="e">
            <v>#NAME?</v>
          </cell>
          <cell r="S643" t="e">
            <v>#NAME?</v>
          </cell>
          <cell r="T643">
            <v>0</v>
          </cell>
          <cell r="U643">
            <v>0</v>
          </cell>
          <cell r="V643" t="e">
            <v>#NAME?</v>
          </cell>
          <cell r="W643" t="e">
            <v>#NAME?</v>
          </cell>
          <cell r="X643" t="e">
            <v>#NAME?</v>
          </cell>
          <cell r="Y643" t="e">
            <v>#NAME?</v>
          </cell>
          <cell r="Z643" t="e">
            <v>#NAME?</v>
          </cell>
          <cell r="AA643" t="e">
            <v>#NAME?</v>
          </cell>
          <cell r="AB643" t="e">
            <v>#NAME?</v>
          </cell>
          <cell r="AC643" t="e">
            <v>#NAME?</v>
          </cell>
          <cell r="AD643" t="e">
            <v>#NAME?</v>
          </cell>
          <cell r="AE643" t="e">
            <v>#NAME?</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row>
        <row r="644">
          <cell r="A644" t="str">
            <v>220 KV DC Naubatpur-Bihta TL Line</v>
          </cell>
          <cell r="B644">
            <v>0</v>
          </cell>
          <cell r="C644" t="str">
            <v>27/2</v>
          </cell>
          <cell r="D644" t="str">
            <v>DA+6</v>
          </cell>
          <cell r="E644">
            <v>0</v>
          </cell>
          <cell r="F644">
            <v>0</v>
          </cell>
          <cell r="G644">
            <v>0</v>
          </cell>
          <cell r="H644">
            <v>28</v>
          </cell>
          <cell r="I644">
            <v>0</v>
          </cell>
          <cell r="J644">
            <v>0</v>
          </cell>
          <cell r="K644">
            <v>0</v>
          </cell>
          <cell r="L644">
            <v>0</v>
          </cell>
          <cell r="M644">
            <v>0</v>
          </cell>
          <cell r="N644">
            <v>0</v>
          </cell>
          <cell r="O644">
            <v>0</v>
          </cell>
          <cell r="P644">
            <v>0</v>
          </cell>
          <cell r="Q644">
            <v>0</v>
          </cell>
          <cell r="R644" t="e">
            <v>#NAME?</v>
          </cell>
          <cell r="S644" t="e">
            <v>#NAME?</v>
          </cell>
          <cell r="T644">
            <v>0</v>
          </cell>
          <cell r="U644">
            <v>0</v>
          </cell>
          <cell r="V644" t="e">
            <v>#NAME?</v>
          </cell>
          <cell r="W644" t="e">
            <v>#NAME?</v>
          </cell>
          <cell r="X644" t="e">
            <v>#NAME?</v>
          </cell>
          <cell r="Y644" t="e">
            <v>#NAME?</v>
          </cell>
          <cell r="Z644" t="e">
            <v>#NAME?</v>
          </cell>
          <cell r="AA644" t="e">
            <v>#NAME?</v>
          </cell>
          <cell r="AB644" t="e">
            <v>#NAME?</v>
          </cell>
          <cell r="AC644" t="e">
            <v>#NAME?</v>
          </cell>
          <cell r="AD644" t="e">
            <v>#NAME?</v>
          </cell>
          <cell r="AE644" t="e">
            <v>#NAME?</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row>
        <row r="645">
          <cell r="A645" t="str">
            <v>220 KV DC Naubatpur-Bihta TL Line</v>
          </cell>
          <cell r="B645">
            <v>0</v>
          </cell>
          <cell r="C645" t="str">
            <v>28/0</v>
          </cell>
          <cell r="D645" t="str">
            <v>DD+18</v>
          </cell>
          <cell r="E645">
            <v>0</v>
          </cell>
          <cell r="F645">
            <v>0</v>
          </cell>
          <cell r="G645">
            <v>0</v>
          </cell>
          <cell r="H645">
            <v>28</v>
          </cell>
          <cell r="I645">
            <v>0</v>
          </cell>
          <cell r="J645">
            <v>0</v>
          </cell>
          <cell r="K645">
            <v>0</v>
          </cell>
          <cell r="L645">
            <v>0</v>
          </cell>
          <cell r="M645">
            <v>0</v>
          </cell>
          <cell r="N645">
            <v>0</v>
          </cell>
          <cell r="O645">
            <v>0</v>
          </cell>
          <cell r="P645">
            <v>0</v>
          </cell>
          <cell r="Q645">
            <v>0</v>
          </cell>
          <cell r="R645" t="e">
            <v>#NAME?</v>
          </cell>
          <cell r="S645" t="e">
            <v>#NAME?</v>
          </cell>
          <cell r="T645">
            <v>0</v>
          </cell>
          <cell r="U645">
            <v>0</v>
          </cell>
          <cell r="V645" t="e">
            <v>#NAME?</v>
          </cell>
          <cell r="W645" t="e">
            <v>#NAME?</v>
          </cell>
          <cell r="X645" t="e">
            <v>#NAME?</v>
          </cell>
          <cell r="Y645" t="e">
            <v>#NAME?</v>
          </cell>
          <cell r="Z645" t="e">
            <v>#NAME?</v>
          </cell>
          <cell r="AA645" t="e">
            <v>#NAME?</v>
          </cell>
          <cell r="AB645" t="e">
            <v>#NAME?</v>
          </cell>
          <cell r="AC645" t="e">
            <v>#NAME?</v>
          </cell>
          <cell r="AD645" t="e">
            <v>#NAME?</v>
          </cell>
          <cell r="AE645" t="e">
            <v>#NAME?</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row>
        <row r="646">
          <cell r="A646" t="str">
            <v>220 KV DC Naubatpur-Bihta TL Line</v>
          </cell>
          <cell r="B646">
            <v>0</v>
          </cell>
          <cell r="C646" t="str">
            <v>29/0</v>
          </cell>
          <cell r="D646" t="str">
            <v>DD+25</v>
          </cell>
          <cell r="E646">
            <v>0</v>
          </cell>
          <cell r="F646">
            <v>0</v>
          </cell>
          <cell r="G646">
            <v>0</v>
          </cell>
          <cell r="H646">
            <v>28</v>
          </cell>
          <cell r="I646">
            <v>0</v>
          </cell>
          <cell r="J646">
            <v>0</v>
          </cell>
          <cell r="K646">
            <v>0</v>
          </cell>
          <cell r="L646">
            <v>0</v>
          </cell>
          <cell r="M646">
            <v>0</v>
          </cell>
          <cell r="N646">
            <v>0</v>
          </cell>
          <cell r="O646">
            <v>0</v>
          </cell>
          <cell r="P646">
            <v>0</v>
          </cell>
          <cell r="Q646">
            <v>0</v>
          </cell>
          <cell r="R646" t="e">
            <v>#NAME?</v>
          </cell>
          <cell r="S646" t="e">
            <v>#NAME?</v>
          </cell>
          <cell r="T646">
            <v>0</v>
          </cell>
          <cell r="U646">
            <v>0</v>
          </cell>
          <cell r="V646" t="e">
            <v>#NAME?</v>
          </cell>
          <cell r="W646" t="e">
            <v>#NAME?</v>
          </cell>
          <cell r="X646" t="e">
            <v>#NAME?</v>
          </cell>
          <cell r="Y646" t="e">
            <v>#NAME?</v>
          </cell>
          <cell r="Z646" t="e">
            <v>#NAME?</v>
          </cell>
          <cell r="AA646" t="e">
            <v>#NAME?</v>
          </cell>
          <cell r="AB646" t="e">
            <v>#NAME?</v>
          </cell>
          <cell r="AC646" t="e">
            <v>#NAME?</v>
          </cell>
          <cell r="AD646" t="e">
            <v>#NAME?</v>
          </cell>
          <cell r="AE646" t="e">
            <v>#NAME?</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row>
        <row r="647">
          <cell r="A647" t="str">
            <v>220 KV DC Naubatpur-Bihta TL Line</v>
          </cell>
          <cell r="B647">
            <v>0</v>
          </cell>
          <cell r="C647" t="str">
            <v>30/0</v>
          </cell>
          <cell r="D647" t="str">
            <v>DD+18</v>
          </cell>
          <cell r="E647">
            <v>0</v>
          </cell>
          <cell r="F647">
            <v>0</v>
          </cell>
          <cell r="G647">
            <v>0</v>
          </cell>
          <cell r="H647">
            <v>28</v>
          </cell>
          <cell r="I647">
            <v>0</v>
          </cell>
          <cell r="J647">
            <v>0</v>
          </cell>
          <cell r="K647">
            <v>0</v>
          </cell>
          <cell r="L647">
            <v>0</v>
          </cell>
          <cell r="M647">
            <v>0</v>
          </cell>
          <cell r="N647">
            <v>0</v>
          </cell>
          <cell r="O647">
            <v>0</v>
          </cell>
          <cell r="P647">
            <v>0</v>
          </cell>
          <cell r="Q647">
            <v>0</v>
          </cell>
          <cell r="R647" t="e">
            <v>#NAME?</v>
          </cell>
          <cell r="S647" t="e">
            <v>#NAME?</v>
          </cell>
          <cell r="T647">
            <v>0</v>
          </cell>
          <cell r="U647">
            <v>0</v>
          </cell>
          <cell r="V647" t="e">
            <v>#NAME?</v>
          </cell>
          <cell r="W647" t="e">
            <v>#NAME?</v>
          </cell>
          <cell r="X647" t="e">
            <v>#NAME?</v>
          </cell>
          <cell r="Y647" t="e">
            <v>#NAME?</v>
          </cell>
          <cell r="Z647" t="e">
            <v>#NAME?</v>
          </cell>
          <cell r="AA647" t="e">
            <v>#NAME?</v>
          </cell>
          <cell r="AB647" t="e">
            <v>#NAME?</v>
          </cell>
          <cell r="AC647" t="e">
            <v>#NAME?</v>
          </cell>
          <cell r="AD647" t="e">
            <v>#NAME?</v>
          </cell>
          <cell r="AE647" t="e">
            <v>#NAME?</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row>
        <row r="648">
          <cell r="A648" t="str">
            <v>220 KV DC Naubatpur-Bihta TL Line</v>
          </cell>
          <cell r="B648">
            <v>0</v>
          </cell>
          <cell r="C648" t="str">
            <v>31/0</v>
          </cell>
          <cell r="D648" t="str">
            <v>DD+0</v>
          </cell>
          <cell r="E648">
            <v>0</v>
          </cell>
          <cell r="F648">
            <v>0</v>
          </cell>
          <cell r="G648">
            <v>0</v>
          </cell>
          <cell r="H648">
            <v>28</v>
          </cell>
          <cell r="I648">
            <v>0</v>
          </cell>
          <cell r="J648">
            <v>0</v>
          </cell>
          <cell r="K648">
            <v>0</v>
          </cell>
          <cell r="L648">
            <v>0</v>
          </cell>
          <cell r="M648">
            <v>0</v>
          </cell>
          <cell r="N648">
            <v>0</v>
          </cell>
          <cell r="O648">
            <v>0</v>
          </cell>
          <cell r="P648">
            <v>0</v>
          </cell>
          <cell r="Q648">
            <v>0</v>
          </cell>
          <cell r="R648" t="e">
            <v>#NAME?</v>
          </cell>
          <cell r="S648" t="e">
            <v>#NAME?</v>
          </cell>
          <cell r="T648">
            <v>0</v>
          </cell>
          <cell r="U648">
            <v>0</v>
          </cell>
          <cell r="V648" t="e">
            <v>#NAME?</v>
          </cell>
          <cell r="W648" t="e">
            <v>#NAME?</v>
          </cell>
          <cell r="X648" t="e">
            <v>#NAME?</v>
          </cell>
          <cell r="Y648" t="e">
            <v>#NAME?</v>
          </cell>
          <cell r="Z648" t="e">
            <v>#NAME?</v>
          </cell>
          <cell r="AA648" t="e">
            <v>#NAME?</v>
          </cell>
          <cell r="AB648" t="e">
            <v>#NAME?</v>
          </cell>
          <cell r="AC648" t="e">
            <v>#NAME?</v>
          </cell>
          <cell r="AD648" t="e">
            <v>#NAME?</v>
          </cell>
          <cell r="AE648" t="e">
            <v>#NAME?</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row>
        <row r="649">
          <cell r="A649" t="str">
            <v>220 KV DC Naubatpur-Bihta TL Line</v>
          </cell>
          <cell r="B649">
            <v>0</v>
          </cell>
          <cell r="C649" t="str">
            <v>31/1</v>
          </cell>
          <cell r="D649" t="str">
            <v>DA+3</v>
          </cell>
          <cell r="E649">
            <v>0</v>
          </cell>
          <cell r="F649">
            <v>0</v>
          </cell>
          <cell r="G649">
            <v>0</v>
          </cell>
          <cell r="H649">
            <v>0</v>
          </cell>
          <cell r="I649">
            <v>0</v>
          </cell>
          <cell r="J649">
            <v>0</v>
          </cell>
          <cell r="K649">
            <v>0</v>
          </cell>
          <cell r="L649">
            <v>0</v>
          </cell>
          <cell r="M649">
            <v>0</v>
          </cell>
          <cell r="N649">
            <v>0</v>
          </cell>
          <cell r="O649">
            <v>0</v>
          </cell>
          <cell r="P649">
            <v>0</v>
          </cell>
          <cell r="Q649">
            <v>0</v>
          </cell>
          <cell r="R649" t="e">
            <v>#NAME?</v>
          </cell>
          <cell r="S649" t="e">
            <v>#NAME?</v>
          </cell>
          <cell r="T649">
            <v>0</v>
          </cell>
          <cell r="U649">
            <v>0</v>
          </cell>
          <cell r="V649" t="e">
            <v>#NAME?</v>
          </cell>
          <cell r="W649" t="e">
            <v>#NAME?</v>
          </cell>
          <cell r="X649" t="e">
            <v>#NAME?</v>
          </cell>
          <cell r="Y649" t="e">
            <v>#NAME?</v>
          </cell>
          <cell r="Z649" t="e">
            <v>#NAME?</v>
          </cell>
          <cell r="AA649" t="e">
            <v>#NAME?</v>
          </cell>
          <cell r="AB649" t="e">
            <v>#NAME?</v>
          </cell>
          <cell r="AC649" t="e">
            <v>#NAME?</v>
          </cell>
          <cell r="AD649" t="e">
            <v>#NAME?</v>
          </cell>
          <cell r="AE649" t="e">
            <v>#NAME?</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row>
        <row r="650">
          <cell r="A650" t="str">
            <v>220 KV DC Naubatpur-Bihta TL Line</v>
          </cell>
          <cell r="B650">
            <v>0</v>
          </cell>
          <cell r="C650" t="str">
            <v>31/2</v>
          </cell>
          <cell r="D650" t="str">
            <v>DA+0</v>
          </cell>
          <cell r="E650">
            <v>0</v>
          </cell>
          <cell r="F650">
            <v>0</v>
          </cell>
          <cell r="G650">
            <v>0</v>
          </cell>
          <cell r="H650">
            <v>0</v>
          </cell>
          <cell r="I650">
            <v>0</v>
          </cell>
          <cell r="J650">
            <v>0</v>
          </cell>
          <cell r="K650">
            <v>0</v>
          </cell>
          <cell r="L650">
            <v>0</v>
          </cell>
          <cell r="M650">
            <v>0</v>
          </cell>
          <cell r="N650">
            <v>0</v>
          </cell>
          <cell r="O650">
            <v>0</v>
          </cell>
          <cell r="P650">
            <v>0</v>
          </cell>
          <cell r="Q650">
            <v>0</v>
          </cell>
          <cell r="R650" t="e">
            <v>#NAME?</v>
          </cell>
          <cell r="S650" t="e">
            <v>#NAME?</v>
          </cell>
          <cell r="T650">
            <v>0</v>
          </cell>
          <cell r="U650">
            <v>0</v>
          </cell>
          <cell r="V650" t="e">
            <v>#NAME?</v>
          </cell>
          <cell r="W650" t="e">
            <v>#NAME?</v>
          </cell>
          <cell r="X650" t="e">
            <v>#NAME?</v>
          </cell>
          <cell r="Y650" t="e">
            <v>#NAME?</v>
          </cell>
          <cell r="Z650" t="e">
            <v>#NAME?</v>
          </cell>
          <cell r="AA650" t="e">
            <v>#NAME?</v>
          </cell>
          <cell r="AB650" t="e">
            <v>#NAME?</v>
          </cell>
          <cell r="AC650" t="e">
            <v>#NAME?</v>
          </cell>
          <cell r="AD650" t="e">
            <v>#NAME?</v>
          </cell>
          <cell r="AE650" t="e">
            <v>#NAME?</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row>
        <row r="651">
          <cell r="A651" t="str">
            <v>220 KV DC Naubatpur-Bihta TL Line</v>
          </cell>
          <cell r="B651">
            <v>0</v>
          </cell>
          <cell r="C651" t="str">
            <v>32/0</v>
          </cell>
          <cell r="D651" t="str">
            <v>DD+0</v>
          </cell>
          <cell r="E651">
            <v>0</v>
          </cell>
          <cell r="F651">
            <v>0</v>
          </cell>
          <cell r="G651">
            <v>0</v>
          </cell>
          <cell r="H651">
            <v>28</v>
          </cell>
          <cell r="I651">
            <v>0</v>
          </cell>
          <cell r="J651">
            <v>0</v>
          </cell>
          <cell r="K651">
            <v>0</v>
          </cell>
          <cell r="L651">
            <v>0</v>
          </cell>
          <cell r="M651">
            <v>0</v>
          </cell>
          <cell r="N651">
            <v>0</v>
          </cell>
          <cell r="O651">
            <v>0</v>
          </cell>
          <cell r="P651">
            <v>0</v>
          </cell>
          <cell r="Q651">
            <v>0</v>
          </cell>
          <cell r="R651" t="e">
            <v>#NAME?</v>
          </cell>
          <cell r="S651" t="e">
            <v>#NAME?</v>
          </cell>
          <cell r="T651">
            <v>0</v>
          </cell>
          <cell r="U651">
            <v>0</v>
          </cell>
          <cell r="V651" t="e">
            <v>#NAME?</v>
          </cell>
          <cell r="W651" t="e">
            <v>#NAME?</v>
          </cell>
          <cell r="X651" t="e">
            <v>#NAME?</v>
          </cell>
          <cell r="Y651" t="e">
            <v>#NAME?</v>
          </cell>
          <cell r="Z651" t="e">
            <v>#NAME?</v>
          </cell>
          <cell r="AA651" t="e">
            <v>#NAME?</v>
          </cell>
          <cell r="AB651" t="e">
            <v>#NAME?</v>
          </cell>
          <cell r="AC651" t="e">
            <v>#NAME?</v>
          </cell>
          <cell r="AD651" t="e">
            <v>#NAME?</v>
          </cell>
          <cell r="AE651" t="e">
            <v>#NAME?</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row>
        <row r="652">
          <cell r="A652" t="str">
            <v>132KV DC Naubatpur-Paliganj TL Line</v>
          </cell>
          <cell r="B652">
            <v>4</v>
          </cell>
          <cell r="C652" t="str">
            <v>7/9</v>
          </cell>
          <cell r="D652" t="str">
            <v>DA+3</v>
          </cell>
          <cell r="E652" t="str">
            <v>WET</v>
          </cell>
          <cell r="F652" t="str">
            <v>Lalan Mehta</v>
          </cell>
          <cell r="G652">
            <v>43393</v>
          </cell>
          <cell r="H652">
            <v>43421</v>
          </cell>
          <cell r="I652">
            <v>43513</v>
          </cell>
          <cell r="J652" t="str">
            <v>YES</v>
          </cell>
          <cell r="K652" t="str">
            <v>YES</v>
          </cell>
          <cell r="L652">
            <v>1</v>
          </cell>
          <cell r="M652" t="str">
            <v>YES</v>
          </cell>
          <cell r="N652">
            <v>0</v>
          </cell>
          <cell r="O652">
            <v>0</v>
          </cell>
          <cell r="P652">
            <v>0</v>
          </cell>
          <cell r="Q652">
            <v>0</v>
          </cell>
          <cell r="R652" t="e">
            <v>#NAME?</v>
          </cell>
          <cell r="S652" t="e">
            <v>#NAME?</v>
          </cell>
          <cell r="T652">
            <v>0</v>
          </cell>
          <cell r="U652">
            <v>0</v>
          </cell>
          <cell r="V652" t="e">
            <v>#NAME?</v>
          </cell>
          <cell r="W652" t="e">
            <v>#NAME?</v>
          </cell>
          <cell r="X652" t="e">
            <v>#NAME?</v>
          </cell>
          <cell r="Y652" t="e">
            <v>#NAME?</v>
          </cell>
          <cell r="Z652" t="e">
            <v>#NAME?</v>
          </cell>
          <cell r="AA652" t="e">
            <v>#NAME?</v>
          </cell>
          <cell r="AB652" t="e">
            <v>#NAME?</v>
          </cell>
          <cell r="AC652" t="e">
            <v>#NAME?</v>
          </cell>
          <cell r="AD652" t="e">
            <v>#NAME?</v>
          </cell>
          <cell r="AE652" t="e">
            <v>#NAME?</v>
          </cell>
          <cell r="AF652">
            <v>171.56</v>
          </cell>
          <cell r="AG652">
            <v>36.64</v>
          </cell>
          <cell r="AH652">
            <v>7.56</v>
          </cell>
          <cell r="AI652">
            <v>215.76</v>
          </cell>
          <cell r="AJ652" t="e">
            <v>#NAME?</v>
          </cell>
          <cell r="AK652" t="e">
            <v>#NAME?</v>
          </cell>
          <cell r="AL652" t="e">
            <v>#NAME?</v>
          </cell>
          <cell r="AM652" t="e">
            <v>#NAME?</v>
          </cell>
          <cell r="AN652" t="e">
            <v>#NAME?</v>
          </cell>
          <cell r="AO652" t="e">
            <v>#NAME?</v>
          </cell>
          <cell r="AP652" t="e">
            <v>#NAME?</v>
          </cell>
          <cell r="AQ652">
            <v>0</v>
          </cell>
          <cell r="AR652">
            <v>0</v>
          </cell>
          <cell r="AS652">
            <v>0</v>
          </cell>
          <cell r="AT652">
            <v>0</v>
          </cell>
        </row>
        <row r="653">
          <cell r="A653" t="str">
            <v>132KV DC Naubatpur-Paliganj TL Line</v>
          </cell>
          <cell r="B653">
            <v>3</v>
          </cell>
          <cell r="C653" t="str">
            <v>7/6</v>
          </cell>
          <cell r="D653" t="str">
            <v>DA+3</v>
          </cell>
          <cell r="E653" t="str">
            <v>WET</v>
          </cell>
          <cell r="F653" t="str">
            <v>Lalan Mehta</v>
          </cell>
          <cell r="G653">
            <v>43391</v>
          </cell>
          <cell r="H653">
            <v>43419</v>
          </cell>
          <cell r="I653">
            <v>43513</v>
          </cell>
          <cell r="J653" t="str">
            <v>YES</v>
          </cell>
          <cell r="K653" t="str">
            <v>YES</v>
          </cell>
          <cell r="L653">
            <v>1</v>
          </cell>
          <cell r="M653" t="str">
            <v>YES</v>
          </cell>
          <cell r="N653">
            <v>0</v>
          </cell>
          <cell r="O653">
            <v>0</v>
          </cell>
          <cell r="P653">
            <v>0</v>
          </cell>
          <cell r="Q653">
            <v>0</v>
          </cell>
          <cell r="R653" t="e">
            <v>#NAME?</v>
          </cell>
          <cell r="S653" t="e">
            <v>#NAME?</v>
          </cell>
          <cell r="T653">
            <v>0</v>
          </cell>
          <cell r="U653">
            <v>0</v>
          </cell>
          <cell r="V653" t="e">
            <v>#NAME?</v>
          </cell>
          <cell r="W653" t="e">
            <v>#NAME?</v>
          </cell>
          <cell r="X653" t="e">
            <v>#NAME?</v>
          </cell>
          <cell r="Y653" t="e">
            <v>#NAME?</v>
          </cell>
          <cell r="Z653" t="e">
            <v>#NAME?</v>
          </cell>
          <cell r="AA653" t="e">
            <v>#NAME?</v>
          </cell>
          <cell r="AB653" t="e">
            <v>#NAME?</v>
          </cell>
          <cell r="AC653" t="e">
            <v>#NAME?</v>
          </cell>
          <cell r="AD653" t="e">
            <v>#NAME?</v>
          </cell>
          <cell r="AE653" t="e">
            <v>#NAME?</v>
          </cell>
          <cell r="AF653">
            <v>171.56</v>
          </cell>
          <cell r="AG653">
            <v>36.64</v>
          </cell>
          <cell r="AH653">
            <v>7.56</v>
          </cell>
          <cell r="AI653">
            <v>215.76</v>
          </cell>
          <cell r="AJ653" t="e">
            <v>#NAME?</v>
          </cell>
          <cell r="AK653" t="e">
            <v>#NAME?</v>
          </cell>
          <cell r="AL653" t="e">
            <v>#NAME?</v>
          </cell>
          <cell r="AM653" t="e">
            <v>#NAME?</v>
          </cell>
          <cell r="AN653" t="e">
            <v>#NAME?</v>
          </cell>
          <cell r="AO653" t="e">
            <v>#NAME?</v>
          </cell>
          <cell r="AP653" t="e">
            <v>#NAME?</v>
          </cell>
          <cell r="AQ653">
            <v>0</v>
          </cell>
          <cell r="AR653">
            <v>0</v>
          </cell>
          <cell r="AS653">
            <v>0</v>
          </cell>
          <cell r="AT653">
            <v>0</v>
          </cell>
        </row>
        <row r="654">
          <cell r="A654" t="str">
            <v>132KV DC Gaya-Jehanabad TL Line</v>
          </cell>
          <cell r="B654">
            <v>88</v>
          </cell>
          <cell r="C654" t="str">
            <v>16/1</v>
          </cell>
          <cell r="D654" t="str">
            <v>Gantry</v>
          </cell>
          <cell r="E654" t="str">
            <v>WET</v>
          </cell>
          <cell r="F654" t="str">
            <v>Ms Builder</v>
          </cell>
          <cell r="G654">
            <v>43585</v>
          </cell>
          <cell r="H654">
            <v>43613</v>
          </cell>
          <cell r="I654">
            <v>0</v>
          </cell>
          <cell r="J654" t="str">
            <v>YES</v>
          </cell>
          <cell r="K654">
            <v>0</v>
          </cell>
          <cell r="L654">
            <v>0</v>
          </cell>
          <cell r="M654">
            <v>0</v>
          </cell>
          <cell r="N654">
            <v>0</v>
          </cell>
          <cell r="O654">
            <v>0</v>
          </cell>
          <cell r="P654">
            <v>0</v>
          </cell>
          <cell r="Q654">
            <v>0</v>
          </cell>
          <cell r="R654" t="e">
            <v>#NAME?</v>
          </cell>
          <cell r="S654" t="e">
            <v>#NAME?</v>
          </cell>
          <cell r="T654">
            <v>0</v>
          </cell>
          <cell r="U654">
            <v>0</v>
          </cell>
          <cell r="V654" t="e">
            <v>#NAME?</v>
          </cell>
          <cell r="W654" t="e">
            <v>#NAME?</v>
          </cell>
          <cell r="X654" t="e">
            <v>#NAME?</v>
          </cell>
          <cell r="Y654" t="e">
            <v>#NAME?</v>
          </cell>
          <cell r="Z654" t="e">
            <v>#NAME?</v>
          </cell>
          <cell r="AA654" t="e">
            <v>#NAME?</v>
          </cell>
          <cell r="AB654" t="e">
            <v>#NAME?</v>
          </cell>
          <cell r="AC654" t="e">
            <v>#NAME?</v>
          </cell>
          <cell r="AD654" t="e">
            <v>#NAME?</v>
          </cell>
          <cell r="AE654" t="e">
            <v>#NAME?</v>
          </cell>
          <cell r="AF654">
            <v>527.76</v>
          </cell>
          <cell r="AG654">
            <v>165.26999999999998</v>
          </cell>
          <cell r="AH654">
            <v>21.450000000000003</v>
          </cell>
          <cell r="AI654">
            <v>714.48</v>
          </cell>
          <cell r="AJ654" t="e">
            <v>#NAME?</v>
          </cell>
          <cell r="AK654" t="e">
            <v>#NAME?</v>
          </cell>
          <cell r="AL654" t="e">
            <v>#NAME?</v>
          </cell>
          <cell r="AM654" t="e">
            <v>#NAME?</v>
          </cell>
          <cell r="AN654" t="e">
            <v>#NAME?</v>
          </cell>
          <cell r="AO654" t="e">
            <v>#NAME?</v>
          </cell>
          <cell r="AP654" t="e">
            <v>#NAME?</v>
          </cell>
          <cell r="AQ654">
            <v>0</v>
          </cell>
          <cell r="AR654">
            <v>0</v>
          </cell>
          <cell r="AS654">
            <v>0</v>
          </cell>
          <cell r="AT654">
            <v>0</v>
          </cell>
        </row>
        <row r="655">
          <cell r="A655" t="str">
            <v>132KV DC Gaya-Jehanabad TL Line</v>
          </cell>
          <cell r="B655">
            <v>89</v>
          </cell>
          <cell r="C655" t="str">
            <v>16/2</v>
          </cell>
          <cell r="D655" t="str">
            <v>Gantry</v>
          </cell>
          <cell r="E655" t="str">
            <v>WET</v>
          </cell>
          <cell r="F655" t="str">
            <v>Ms Builder</v>
          </cell>
          <cell r="G655">
            <v>43599</v>
          </cell>
          <cell r="H655">
            <v>43627</v>
          </cell>
          <cell r="I655">
            <v>0</v>
          </cell>
          <cell r="J655" t="str">
            <v>YES</v>
          </cell>
          <cell r="K655">
            <v>0</v>
          </cell>
          <cell r="L655">
            <v>0</v>
          </cell>
          <cell r="M655">
            <v>0</v>
          </cell>
          <cell r="N655">
            <v>0</v>
          </cell>
          <cell r="O655">
            <v>0</v>
          </cell>
          <cell r="P655">
            <v>0</v>
          </cell>
          <cell r="Q655">
            <v>0</v>
          </cell>
          <cell r="R655" t="e">
            <v>#NAME?</v>
          </cell>
          <cell r="S655" t="e">
            <v>#NAME?</v>
          </cell>
          <cell r="T655">
            <v>0</v>
          </cell>
          <cell r="U655">
            <v>0</v>
          </cell>
          <cell r="V655" t="e">
            <v>#NAME?</v>
          </cell>
          <cell r="W655" t="e">
            <v>#NAME?</v>
          </cell>
          <cell r="X655" t="e">
            <v>#NAME?</v>
          </cell>
          <cell r="Y655" t="e">
            <v>#NAME?</v>
          </cell>
          <cell r="Z655" t="e">
            <v>#NAME?</v>
          </cell>
          <cell r="AA655" t="e">
            <v>#NAME?</v>
          </cell>
          <cell r="AB655" t="e">
            <v>#NAME?</v>
          </cell>
          <cell r="AC655" t="e">
            <v>#NAME?</v>
          </cell>
          <cell r="AD655" t="e">
            <v>#NAME?</v>
          </cell>
          <cell r="AE655" t="e">
            <v>#NAME?</v>
          </cell>
          <cell r="AF655">
            <v>527.76</v>
          </cell>
          <cell r="AG655">
            <v>165.26999999999998</v>
          </cell>
          <cell r="AH655">
            <v>21.450000000000003</v>
          </cell>
          <cell r="AI655">
            <v>714.48</v>
          </cell>
          <cell r="AJ655" t="e">
            <v>#NAME?</v>
          </cell>
          <cell r="AK655" t="e">
            <v>#NAME?</v>
          </cell>
          <cell r="AL655" t="e">
            <v>#NAME?</v>
          </cell>
          <cell r="AM655" t="e">
            <v>#NAME?</v>
          </cell>
          <cell r="AN655" t="e">
            <v>#NAME?</v>
          </cell>
          <cell r="AO655" t="e">
            <v>#NAME?</v>
          </cell>
          <cell r="AP655" t="e">
            <v>#NAME?</v>
          </cell>
          <cell r="AQ655">
            <v>0</v>
          </cell>
          <cell r="AR655">
            <v>0</v>
          </cell>
          <cell r="AS655">
            <v>0</v>
          </cell>
          <cell r="AT655">
            <v>0</v>
          </cell>
        </row>
        <row r="656">
          <cell r="A656" t="str">
            <v>132KV DC Gaya-Jehanabad TL Line</v>
          </cell>
          <cell r="B656">
            <v>11</v>
          </cell>
          <cell r="C656" t="str">
            <v>9/1</v>
          </cell>
          <cell r="D656" t="str">
            <v>DA+6</v>
          </cell>
          <cell r="E656" t="str">
            <v>WET</v>
          </cell>
          <cell r="F656" t="str">
            <v>Fr Enterprizes</v>
          </cell>
          <cell r="G656">
            <v>43389</v>
          </cell>
          <cell r="H656">
            <v>43417</v>
          </cell>
          <cell r="I656" t="str">
            <v>YES</v>
          </cell>
          <cell r="J656" t="str">
            <v>YES</v>
          </cell>
          <cell r="K656" t="str">
            <v>YES</v>
          </cell>
          <cell r="L656">
            <v>1</v>
          </cell>
          <cell r="M656">
            <v>11</v>
          </cell>
          <cell r="N656">
            <v>0</v>
          </cell>
          <cell r="O656">
            <v>0</v>
          </cell>
          <cell r="P656">
            <v>0</v>
          </cell>
          <cell r="Q656">
            <v>0</v>
          </cell>
          <cell r="R656" t="e">
            <v>#NAME?</v>
          </cell>
          <cell r="S656" t="e">
            <v>#NAME?</v>
          </cell>
          <cell r="T656">
            <v>0</v>
          </cell>
          <cell r="U656">
            <v>0</v>
          </cell>
          <cell r="V656" t="e">
            <v>#NAME?</v>
          </cell>
          <cell r="W656" t="e">
            <v>#NAME?</v>
          </cell>
          <cell r="X656" t="e">
            <v>#NAME?</v>
          </cell>
          <cell r="Y656" t="e">
            <v>#NAME?</v>
          </cell>
          <cell r="Z656" t="e">
            <v>#NAME?</v>
          </cell>
          <cell r="AA656" t="e">
            <v>#NAME?</v>
          </cell>
          <cell r="AB656" t="e">
            <v>#NAME?</v>
          </cell>
          <cell r="AC656" t="e">
            <v>#NAME?</v>
          </cell>
          <cell r="AD656" t="e">
            <v>#NAME?</v>
          </cell>
          <cell r="AE656" t="e">
            <v>#NAME?</v>
          </cell>
          <cell r="AF656">
            <v>171.56</v>
          </cell>
          <cell r="AG656">
            <v>36.64</v>
          </cell>
          <cell r="AH656">
            <v>7.56</v>
          </cell>
          <cell r="AI656">
            <v>215.76</v>
          </cell>
          <cell r="AJ656" t="e">
            <v>#NAME?</v>
          </cell>
          <cell r="AK656" t="e">
            <v>#NAME?</v>
          </cell>
          <cell r="AL656" t="e">
            <v>#NAME?</v>
          </cell>
          <cell r="AM656" t="e">
            <v>#NAME?</v>
          </cell>
          <cell r="AN656" t="e">
            <v>#NAME?</v>
          </cell>
          <cell r="AO656" t="e">
            <v>#NAME?</v>
          </cell>
          <cell r="AP656" t="e">
            <v>#NAME?</v>
          </cell>
          <cell r="AQ656">
            <v>0</v>
          </cell>
          <cell r="AR656">
            <v>0</v>
          </cell>
          <cell r="AS656">
            <v>0</v>
          </cell>
          <cell r="AT656">
            <v>0</v>
          </cell>
        </row>
        <row r="657">
          <cell r="A657" t="str">
            <v>132KV DC Naubatpur-Paliganj TL Line</v>
          </cell>
          <cell r="B657">
            <v>2</v>
          </cell>
          <cell r="C657" t="str">
            <v>7/8</v>
          </cell>
          <cell r="D657" t="str">
            <v>DA+6</v>
          </cell>
          <cell r="E657" t="str">
            <v>WET</v>
          </cell>
          <cell r="F657" t="str">
            <v>Lalan Mehta</v>
          </cell>
          <cell r="G657">
            <v>43388</v>
          </cell>
          <cell r="H657">
            <v>43416</v>
          </cell>
          <cell r="I657">
            <v>43513</v>
          </cell>
          <cell r="J657" t="str">
            <v>YES</v>
          </cell>
          <cell r="K657" t="str">
            <v>YES</v>
          </cell>
          <cell r="L657">
            <v>1</v>
          </cell>
          <cell r="M657" t="str">
            <v>YES</v>
          </cell>
          <cell r="N657">
            <v>0</v>
          </cell>
          <cell r="O657">
            <v>0</v>
          </cell>
          <cell r="P657">
            <v>0</v>
          </cell>
          <cell r="Q657">
            <v>0</v>
          </cell>
          <cell r="R657" t="e">
            <v>#NAME?</v>
          </cell>
          <cell r="S657" t="e">
            <v>#NAME?</v>
          </cell>
          <cell r="T657">
            <v>0</v>
          </cell>
          <cell r="U657">
            <v>0</v>
          </cell>
          <cell r="V657" t="e">
            <v>#NAME?</v>
          </cell>
          <cell r="W657" t="e">
            <v>#NAME?</v>
          </cell>
          <cell r="X657" t="e">
            <v>#NAME?</v>
          </cell>
          <cell r="Y657" t="e">
            <v>#NAME?</v>
          </cell>
          <cell r="Z657" t="e">
            <v>#NAME?</v>
          </cell>
          <cell r="AA657" t="e">
            <v>#NAME?</v>
          </cell>
          <cell r="AB657" t="e">
            <v>#NAME?</v>
          </cell>
          <cell r="AC657" t="e">
            <v>#NAME?</v>
          </cell>
          <cell r="AD657" t="e">
            <v>#NAME?</v>
          </cell>
          <cell r="AE657" t="e">
            <v>#NAME?</v>
          </cell>
          <cell r="AF657">
            <v>171.56</v>
          </cell>
          <cell r="AG657">
            <v>36.64</v>
          </cell>
          <cell r="AH657">
            <v>7.56</v>
          </cell>
          <cell r="AI657">
            <v>215.76</v>
          </cell>
          <cell r="AJ657" t="e">
            <v>#NAME?</v>
          </cell>
          <cell r="AK657" t="e">
            <v>#NAME?</v>
          </cell>
          <cell r="AL657" t="e">
            <v>#NAME?</v>
          </cell>
          <cell r="AM657" t="e">
            <v>#NAME?</v>
          </cell>
          <cell r="AN657" t="e">
            <v>#NAME?</v>
          </cell>
          <cell r="AO657" t="e">
            <v>#NAME?</v>
          </cell>
          <cell r="AP657" t="e">
            <v>#NAME?</v>
          </cell>
          <cell r="AQ657">
            <v>0</v>
          </cell>
          <cell r="AR657">
            <v>0</v>
          </cell>
          <cell r="AS657">
            <v>248.51428571428571</v>
          </cell>
          <cell r="AT657">
            <v>94.285714285714292</v>
          </cell>
        </row>
        <row r="658">
          <cell r="A658" t="str">
            <v>132KV DC Naubatpur-Paliganj TL Line</v>
          </cell>
          <cell r="B658">
            <v>1</v>
          </cell>
          <cell r="C658" t="str">
            <v>7/7</v>
          </cell>
          <cell r="D658" t="str">
            <v>DA+0</v>
          </cell>
          <cell r="E658" t="str">
            <v>WET</v>
          </cell>
          <cell r="F658" t="str">
            <v>Lalan Mehta</v>
          </cell>
          <cell r="G658">
            <v>43386</v>
          </cell>
          <cell r="H658">
            <v>43414</v>
          </cell>
          <cell r="I658">
            <v>43513</v>
          </cell>
          <cell r="J658" t="str">
            <v>YES</v>
          </cell>
          <cell r="K658" t="str">
            <v>YES</v>
          </cell>
          <cell r="L658">
            <v>1</v>
          </cell>
          <cell r="M658" t="str">
            <v>YES</v>
          </cell>
          <cell r="N658">
            <v>0</v>
          </cell>
          <cell r="O658">
            <v>0</v>
          </cell>
          <cell r="P658">
            <v>0</v>
          </cell>
          <cell r="Q658">
            <v>0</v>
          </cell>
          <cell r="R658" t="e">
            <v>#NAME?</v>
          </cell>
          <cell r="S658" t="e">
            <v>#NAME?</v>
          </cell>
          <cell r="T658">
            <v>0</v>
          </cell>
          <cell r="U658">
            <v>0</v>
          </cell>
          <cell r="V658" t="e">
            <v>#NAME?</v>
          </cell>
          <cell r="W658" t="e">
            <v>#NAME?</v>
          </cell>
          <cell r="X658" t="e">
            <v>#NAME?</v>
          </cell>
          <cell r="Y658" t="e">
            <v>#NAME?</v>
          </cell>
          <cell r="Z658" t="e">
            <v>#NAME?</v>
          </cell>
          <cell r="AA658" t="e">
            <v>#NAME?</v>
          </cell>
          <cell r="AB658" t="e">
            <v>#NAME?</v>
          </cell>
          <cell r="AC658" t="e">
            <v>#NAME?</v>
          </cell>
          <cell r="AD658" t="e">
            <v>#NAME?</v>
          </cell>
          <cell r="AE658" t="e">
            <v>#NAME?</v>
          </cell>
          <cell r="AF658">
            <v>171.56</v>
          </cell>
          <cell r="AG658">
            <v>36.64</v>
          </cell>
          <cell r="AH658">
            <v>7.56</v>
          </cell>
          <cell r="AI658">
            <v>215.76</v>
          </cell>
          <cell r="AJ658" t="e">
            <v>#NAME?</v>
          </cell>
          <cell r="AK658" t="e">
            <v>#NAME?</v>
          </cell>
          <cell r="AL658" t="e">
            <v>#NAME?</v>
          </cell>
          <cell r="AM658" t="e">
            <v>#NAME?</v>
          </cell>
          <cell r="AN658" t="e">
            <v>#NAME?</v>
          </cell>
          <cell r="AO658" t="e">
            <v>#NAME?</v>
          </cell>
          <cell r="AP658" t="e">
            <v>#NAME?</v>
          </cell>
          <cell r="AQ658">
            <v>0</v>
          </cell>
          <cell r="AR658">
            <v>0</v>
          </cell>
          <cell r="AS658">
            <v>273.95714285714286</v>
          </cell>
          <cell r="AT658">
            <v>131.42857142857142</v>
          </cell>
        </row>
        <row r="659">
          <cell r="A659" t="str">
            <v>132KV DC Dumraon-Buxar TL Line</v>
          </cell>
          <cell r="B659">
            <v>118</v>
          </cell>
          <cell r="C659" t="str">
            <v>8/0</v>
          </cell>
          <cell r="D659" t="str">
            <v>DR+3</v>
          </cell>
          <cell r="E659" t="str">
            <v>WET</v>
          </cell>
          <cell r="F659" t="str">
            <v>Ms Builder</v>
          </cell>
          <cell r="G659">
            <v>43637</v>
          </cell>
          <cell r="H659">
            <v>43665</v>
          </cell>
          <cell r="I659">
            <v>0</v>
          </cell>
          <cell r="J659">
            <v>0</v>
          </cell>
          <cell r="K659">
            <v>0</v>
          </cell>
          <cell r="L659">
            <v>0</v>
          </cell>
          <cell r="M659">
            <v>0</v>
          </cell>
          <cell r="N659">
            <v>0</v>
          </cell>
          <cell r="O659">
            <v>0</v>
          </cell>
          <cell r="P659">
            <v>0</v>
          </cell>
          <cell r="Q659">
            <v>0</v>
          </cell>
          <cell r="R659" t="e">
            <v>#NAME?</v>
          </cell>
          <cell r="S659" t="e">
            <v>#NAME?</v>
          </cell>
          <cell r="T659">
            <v>0</v>
          </cell>
          <cell r="U659">
            <v>0</v>
          </cell>
          <cell r="V659" t="e">
            <v>#NAME?</v>
          </cell>
          <cell r="W659" t="e">
            <v>#NAME?</v>
          </cell>
          <cell r="X659" t="e">
            <v>#NAME?</v>
          </cell>
          <cell r="Y659" t="e">
            <v>#NAME?</v>
          </cell>
          <cell r="Z659" t="e">
            <v>#NAME?</v>
          </cell>
          <cell r="AA659" t="e">
            <v>#NAME?</v>
          </cell>
          <cell r="AB659" t="e">
            <v>#NAME?</v>
          </cell>
          <cell r="AC659" t="e">
            <v>#NAME?</v>
          </cell>
          <cell r="AD659" t="e">
            <v>#NAME?</v>
          </cell>
          <cell r="AE659" t="e">
            <v>#NAME?</v>
          </cell>
          <cell r="AF659">
            <v>249.32</v>
          </cell>
          <cell r="AG659">
            <v>32.799999999999997</v>
          </cell>
          <cell r="AH659">
            <v>8</v>
          </cell>
          <cell r="AI659">
            <v>290.12</v>
          </cell>
          <cell r="AJ659" t="e">
            <v>#NAME?</v>
          </cell>
          <cell r="AK659" t="e">
            <v>#NAME?</v>
          </cell>
          <cell r="AL659" t="e">
            <v>#NAME?</v>
          </cell>
          <cell r="AM659" t="e">
            <v>#NAME?</v>
          </cell>
          <cell r="AN659" t="e">
            <v>#NAME?</v>
          </cell>
          <cell r="AO659" t="e">
            <v>#NAME?</v>
          </cell>
          <cell r="AP659" t="e">
            <v>#NAME?</v>
          </cell>
          <cell r="AQ659">
            <v>0</v>
          </cell>
          <cell r="AR659">
            <v>0</v>
          </cell>
          <cell r="AS659">
            <v>0</v>
          </cell>
          <cell r="AT659">
            <v>0</v>
          </cell>
        </row>
        <row r="660">
          <cell r="A660" t="str">
            <v>132KV DC Dumraon-Buxar TL Line</v>
          </cell>
          <cell r="B660">
            <v>0</v>
          </cell>
          <cell r="C660" t="str">
            <v>9/0</v>
          </cell>
          <cell r="D660" t="str">
            <v>DS+18</v>
          </cell>
          <cell r="E660" t="str">
            <v>WET</v>
          </cell>
          <cell r="F660" t="str">
            <v>Ms Builder</v>
          </cell>
          <cell r="G660">
            <v>0</v>
          </cell>
          <cell r="H660">
            <v>28</v>
          </cell>
          <cell r="I660">
            <v>0</v>
          </cell>
          <cell r="J660">
            <v>0</v>
          </cell>
          <cell r="K660">
            <v>0</v>
          </cell>
          <cell r="L660">
            <v>0</v>
          </cell>
          <cell r="M660">
            <v>0</v>
          </cell>
          <cell r="N660">
            <v>0</v>
          </cell>
          <cell r="O660">
            <v>0</v>
          </cell>
          <cell r="P660">
            <v>0</v>
          </cell>
          <cell r="Q660">
            <v>0</v>
          </cell>
          <cell r="R660" t="e">
            <v>#NAME?</v>
          </cell>
          <cell r="S660" t="e">
            <v>#NAME?</v>
          </cell>
          <cell r="T660">
            <v>0</v>
          </cell>
          <cell r="U660">
            <v>0</v>
          </cell>
          <cell r="V660" t="e">
            <v>#NAME?</v>
          </cell>
          <cell r="W660" t="e">
            <v>#NAME?</v>
          </cell>
          <cell r="X660" t="e">
            <v>#NAME?</v>
          </cell>
          <cell r="Y660" t="e">
            <v>#NAME?</v>
          </cell>
          <cell r="Z660" t="e">
            <v>#NAME?</v>
          </cell>
          <cell r="AA660" t="e">
            <v>#NAME?</v>
          </cell>
          <cell r="AB660" t="e">
            <v>#NAME?</v>
          </cell>
          <cell r="AC660" t="e">
            <v>#NAME?</v>
          </cell>
          <cell r="AD660" t="e">
            <v>#NAME?</v>
          </cell>
          <cell r="AE660" t="e">
            <v>#NAME?</v>
          </cell>
          <cell r="AF660">
            <v>0</v>
          </cell>
          <cell r="AG660">
            <v>0</v>
          </cell>
          <cell r="AH660">
            <v>0</v>
          </cell>
          <cell r="AI660">
            <v>0</v>
          </cell>
          <cell r="AJ660" t="e">
            <v>#NAME?</v>
          </cell>
          <cell r="AK660" t="e">
            <v>#NAME?</v>
          </cell>
          <cell r="AL660" t="e">
            <v>#NAME?</v>
          </cell>
          <cell r="AM660" t="e">
            <v>#NAME?</v>
          </cell>
          <cell r="AN660" t="e">
            <v>#NAME?</v>
          </cell>
          <cell r="AO660" t="e">
            <v>#NAME?</v>
          </cell>
          <cell r="AP660" t="e">
            <v>#NAME?</v>
          </cell>
          <cell r="AQ660">
            <v>0</v>
          </cell>
          <cell r="AR660">
            <v>0</v>
          </cell>
          <cell r="AS660">
            <v>0</v>
          </cell>
          <cell r="AT660">
            <v>0</v>
          </cell>
        </row>
        <row r="661">
          <cell r="A661" t="str">
            <v>132KV DC Gaya-Jehanabad TL Line</v>
          </cell>
          <cell r="B661">
            <v>10</v>
          </cell>
          <cell r="C661" t="str">
            <v>12/4</v>
          </cell>
          <cell r="D661" t="str">
            <v>DA+3</v>
          </cell>
          <cell r="E661" t="str">
            <v>PS</v>
          </cell>
          <cell r="F661" t="str">
            <v>Fr Enterprizes</v>
          </cell>
          <cell r="G661">
            <v>43384</v>
          </cell>
          <cell r="H661">
            <v>43412</v>
          </cell>
          <cell r="I661" t="str">
            <v>YES</v>
          </cell>
          <cell r="J661" t="str">
            <v>YES</v>
          </cell>
          <cell r="K661" t="str">
            <v>YES</v>
          </cell>
          <cell r="L661">
            <v>1</v>
          </cell>
          <cell r="M661">
            <v>10</v>
          </cell>
          <cell r="N661">
            <v>0</v>
          </cell>
          <cell r="O661">
            <v>0</v>
          </cell>
          <cell r="P661">
            <v>0</v>
          </cell>
          <cell r="Q661">
            <v>0</v>
          </cell>
          <cell r="R661" t="e">
            <v>#NAME?</v>
          </cell>
          <cell r="S661" t="e">
            <v>#NAME?</v>
          </cell>
          <cell r="T661">
            <v>0</v>
          </cell>
          <cell r="U661">
            <v>0</v>
          </cell>
          <cell r="V661" t="e">
            <v>#NAME?</v>
          </cell>
          <cell r="W661" t="e">
            <v>#NAME?</v>
          </cell>
          <cell r="X661" t="e">
            <v>#NAME?</v>
          </cell>
          <cell r="Y661" t="e">
            <v>#NAME?</v>
          </cell>
          <cell r="Z661" t="e">
            <v>#NAME?</v>
          </cell>
          <cell r="AA661" t="e">
            <v>#NAME?</v>
          </cell>
          <cell r="AB661" t="e">
            <v>#NAME?</v>
          </cell>
          <cell r="AC661" t="e">
            <v>#NAME?</v>
          </cell>
          <cell r="AD661" t="e">
            <v>#NAME?</v>
          </cell>
          <cell r="AE661" t="e">
            <v>#NAME?</v>
          </cell>
          <cell r="AF661">
            <v>171.56</v>
          </cell>
          <cell r="AG661">
            <v>36.64</v>
          </cell>
          <cell r="AH661">
            <v>7.56</v>
          </cell>
          <cell r="AI661">
            <v>215.76</v>
          </cell>
          <cell r="AJ661" t="e">
            <v>#NAME?</v>
          </cell>
          <cell r="AK661" t="e">
            <v>#NAME?</v>
          </cell>
          <cell r="AL661" t="e">
            <v>#NAME?</v>
          </cell>
          <cell r="AM661" t="e">
            <v>#NAME?</v>
          </cell>
          <cell r="AN661" t="e">
            <v>#NAME?</v>
          </cell>
          <cell r="AO661" t="e">
            <v>#NAME?</v>
          </cell>
          <cell r="AP661" t="e">
            <v>#NAME?</v>
          </cell>
          <cell r="AQ661">
            <v>0</v>
          </cell>
          <cell r="AR661">
            <v>0</v>
          </cell>
          <cell r="AS661">
            <v>0</v>
          </cell>
          <cell r="AT661">
            <v>0</v>
          </cell>
        </row>
        <row r="662">
          <cell r="A662" t="str">
            <v>132KV DC Gaya-Jehanabad TL Line</v>
          </cell>
          <cell r="B662">
            <v>90</v>
          </cell>
          <cell r="C662" t="str">
            <v>11/1</v>
          </cell>
          <cell r="D662" t="str">
            <v>Gantry</v>
          </cell>
          <cell r="E662" t="str">
            <v>WET</v>
          </cell>
          <cell r="F662" t="str">
            <v>Deepak Kumar</v>
          </cell>
          <cell r="G662">
            <v>43611</v>
          </cell>
          <cell r="H662">
            <v>43639</v>
          </cell>
          <cell r="I662">
            <v>0</v>
          </cell>
          <cell r="J662" t="str">
            <v>YES</v>
          </cell>
          <cell r="K662">
            <v>0</v>
          </cell>
          <cell r="L662">
            <v>0</v>
          </cell>
          <cell r="M662">
            <v>0</v>
          </cell>
          <cell r="N662">
            <v>0</v>
          </cell>
          <cell r="O662">
            <v>0</v>
          </cell>
          <cell r="P662">
            <v>0</v>
          </cell>
          <cell r="Q662">
            <v>0</v>
          </cell>
          <cell r="R662" t="e">
            <v>#NAME?</v>
          </cell>
          <cell r="S662" t="e">
            <v>#NAME?</v>
          </cell>
          <cell r="T662">
            <v>0</v>
          </cell>
          <cell r="U662">
            <v>0</v>
          </cell>
          <cell r="V662" t="e">
            <v>#NAME?</v>
          </cell>
          <cell r="W662" t="e">
            <v>#NAME?</v>
          </cell>
          <cell r="X662" t="e">
            <v>#NAME?</v>
          </cell>
          <cell r="Y662" t="e">
            <v>#NAME?</v>
          </cell>
          <cell r="Z662" t="e">
            <v>#NAME?</v>
          </cell>
          <cell r="AA662" t="e">
            <v>#NAME?</v>
          </cell>
          <cell r="AB662" t="e">
            <v>#NAME?</v>
          </cell>
          <cell r="AC662" t="e">
            <v>#NAME?</v>
          </cell>
          <cell r="AD662" t="e">
            <v>#NAME?</v>
          </cell>
          <cell r="AE662" t="e">
            <v>#NAME?</v>
          </cell>
          <cell r="AF662">
            <v>527.76</v>
          </cell>
          <cell r="AG662">
            <v>165.26999999999998</v>
          </cell>
          <cell r="AH662">
            <v>21.450000000000003</v>
          </cell>
          <cell r="AI662">
            <v>714.48</v>
          </cell>
          <cell r="AJ662" t="e">
            <v>#NAME?</v>
          </cell>
          <cell r="AK662" t="e">
            <v>#NAME?</v>
          </cell>
          <cell r="AL662" t="e">
            <v>#NAME?</v>
          </cell>
          <cell r="AM662" t="e">
            <v>#NAME?</v>
          </cell>
          <cell r="AN662" t="e">
            <v>#NAME?</v>
          </cell>
          <cell r="AO662" t="e">
            <v>#NAME?</v>
          </cell>
          <cell r="AP662" t="e">
            <v>#NAME?</v>
          </cell>
          <cell r="AQ662">
            <v>0</v>
          </cell>
          <cell r="AR662">
            <v>0</v>
          </cell>
          <cell r="AS662">
            <v>0</v>
          </cell>
          <cell r="AT662">
            <v>0</v>
          </cell>
        </row>
        <row r="663">
          <cell r="A663" t="str">
            <v>132KV DC Dumraon-Buxar TL Line</v>
          </cell>
          <cell r="B663">
            <v>0</v>
          </cell>
          <cell r="C663" t="str">
            <v>Dead End</v>
          </cell>
          <cell r="D663">
            <v>0</v>
          </cell>
          <cell r="E663">
            <v>0</v>
          </cell>
          <cell r="F663">
            <v>0</v>
          </cell>
          <cell r="G663">
            <v>0</v>
          </cell>
          <cell r="H663">
            <v>28</v>
          </cell>
          <cell r="I663">
            <v>0</v>
          </cell>
          <cell r="J663">
            <v>0</v>
          </cell>
          <cell r="K663">
            <v>0</v>
          </cell>
          <cell r="L663">
            <v>0</v>
          </cell>
          <cell r="M663">
            <v>0</v>
          </cell>
          <cell r="N663">
            <v>0</v>
          </cell>
          <cell r="O663">
            <v>0</v>
          </cell>
          <cell r="P663">
            <v>0</v>
          </cell>
          <cell r="Q663">
            <v>0</v>
          </cell>
          <cell r="R663" t="e">
            <v>#NAME?</v>
          </cell>
          <cell r="S663" t="e">
            <v>#NAME?</v>
          </cell>
          <cell r="T663">
            <v>0</v>
          </cell>
          <cell r="U663">
            <v>0</v>
          </cell>
          <cell r="V663" t="e">
            <v>#NAME?</v>
          </cell>
          <cell r="W663" t="e">
            <v>#NAME?</v>
          </cell>
          <cell r="X663" t="e">
            <v>#NAME?</v>
          </cell>
          <cell r="Y663" t="e">
            <v>#NAME?</v>
          </cell>
          <cell r="Z663" t="e">
            <v>#NAME?</v>
          </cell>
          <cell r="AA663" t="e">
            <v>#NAME?</v>
          </cell>
          <cell r="AB663" t="e">
            <v>#NAME?</v>
          </cell>
          <cell r="AC663" t="e">
            <v>#NAME?</v>
          </cell>
          <cell r="AD663" t="e">
            <v>#NAME?</v>
          </cell>
          <cell r="AE663" t="e">
            <v>#NAME?</v>
          </cell>
          <cell r="AF663">
            <v>0</v>
          </cell>
          <cell r="AG663">
            <v>0</v>
          </cell>
          <cell r="AH663">
            <v>0</v>
          </cell>
          <cell r="AI663">
            <v>0</v>
          </cell>
          <cell r="AJ663" t="e">
            <v>#NAME?</v>
          </cell>
          <cell r="AK663" t="e">
            <v>#NAME?</v>
          </cell>
          <cell r="AL663" t="e">
            <v>#NAME?</v>
          </cell>
          <cell r="AM663" t="e">
            <v>#NAME?</v>
          </cell>
          <cell r="AN663" t="e">
            <v>#NAME?</v>
          </cell>
          <cell r="AO663" t="e">
            <v>#NAME?</v>
          </cell>
          <cell r="AP663" t="e">
            <v>#NAME?</v>
          </cell>
          <cell r="AQ663">
            <v>0</v>
          </cell>
          <cell r="AR663">
            <v>0</v>
          </cell>
          <cell r="AS663">
            <v>0</v>
          </cell>
          <cell r="AT663">
            <v>0</v>
          </cell>
        </row>
        <row r="664">
          <cell r="A664" t="str">
            <v>132KV DC Gaya-Jehanabad TL Line</v>
          </cell>
          <cell r="B664">
            <v>9</v>
          </cell>
          <cell r="C664" t="str">
            <v>6/1</v>
          </cell>
          <cell r="D664" t="str">
            <v>DA+0</v>
          </cell>
          <cell r="E664" t="str">
            <v>PS</v>
          </cell>
          <cell r="F664" t="str">
            <v>Fr Enterprizes</v>
          </cell>
          <cell r="G664">
            <v>43378</v>
          </cell>
          <cell r="H664">
            <v>43406</v>
          </cell>
          <cell r="I664" t="str">
            <v>YES</v>
          </cell>
          <cell r="J664" t="str">
            <v>YES</v>
          </cell>
          <cell r="K664" t="str">
            <v>YES</v>
          </cell>
          <cell r="L664">
            <v>1</v>
          </cell>
          <cell r="M664">
            <v>9</v>
          </cell>
          <cell r="N664">
            <v>0</v>
          </cell>
          <cell r="O664">
            <v>0</v>
          </cell>
          <cell r="P664">
            <v>0</v>
          </cell>
          <cell r="Q664">
            <v>0</v>
          </cell>
          <cell r="R664" t="e">
            <v>#NAME?</v>
          </cell>
          <cell r="S664" t="e">
            <v>#NAME?</v>
          </cell>
          <cell r="T664">
            <v>0</v>
          </cell>
          <cell r="U664">
            <v>0</v>
          </cell>
          <cell r="V664" t="e">
            <v>#NAME?</v>
          </cell>
          <cell r="W664" t="e">
            <v>#NAME?</v>
          </cell>
          <cell r="X664" t="e">
            <v>#NAME?</v>
          </cell>
          <cell r="Y664" t="e">
            <v>#NAME?</v>
          </cell>
          <cell r="Z664" t="e">
            <v>#NAME?</v>
          </cell>
          <cell r="AA664" t="e">
            <v>#NAME?</v>
          </cell>
          <cell r="AB664" t="e">
            <v>#NAME?</v>
          </cell>
          <cell r="AC664" t="e">
            <v>#NAME?</v>
          </cell>
          <cell r="AD664" t="e">
            <v>#NAME?</v>
          </cell>
          <cell r="AE664" t="e">
            <v>#NAME?</v>
          </cell>
          <cell r="AF664">
            <v>171.56</v>
          </cell>
          <cell r="AG664">
            <v>36.64</v>
          </cell>
          <cell r="AH664">
            <v>7.56</v>
          </cell>
          <cell r="AI664">
            <v>215.76</v>
          </cell>
          <cell r="AJ664" t="e">
            <v>#NAME?</v>
          </cell>
          <cell r="AK664" t="e">
            <v>#NAME?</v>
          </cell>
          <cell r="AL664" t="e">
            <v>#NAME?</v>
          </cell>
          <cell r="AM664" t="e">
            <v>#NAME?</v>
          </cell>
          <cell r="AN664" t="e">
            <v>#NAME?</v>
          </cell>
          <cell r="AO664" t="e">
            <v>#NAME?</v>
          </cell>
          <cell r="AP664" t="e">
            <v>#NAME?</v>
          </cell>
          <cell r="AQ664">
            <v>0</v>
          </cell>
          <cell r="AR664">
            <v>0</v>
          </cell>
          <cell r="AS664">
            <v>0</v>
          </cell>
          <cell r="AT664">
            <v>0</v>
          </cell>
        </row>
        <row r="665">
          <cell r="A665" t="str">
            <v>132KV DC Gaya-Jehanabad TL Line</v>
          </cell>
          <cell r="B665">
            <v>91</v>
          </cell>
          <cell r="C665" t="str">
            <v>11/2</v>
          </cell>
          <cell r="D665" t="str">
            <v>Gantry</v>
          </cell>
          <cell r="E665" t="str">
            <v>WET</v>
          </cell>
          <cell r="F665" t="str">
            <v>Deepak Kumar</v>
          </cell>
          <cell r="G665">
            <v>43632</v>
          </cell>
          <cell r="H665">
            <v>43660</v>
          </cell>
          <cell r="I665">
            <v>0</v>
          </cell>
          <cell r="J665">
            <v>0</v>
          </cell>
          <cell r="K665">
            <v>0</v>
          </cell>
          <cell r="L665">
            <v>0</v>
          </cell>
          <cell r="M665">
            <v>0</v>
          </cell>
          <cell r="N665">
            <v>0</v>
          </cell>
          <cell r="O665">
            <v>0</v>
          </cell>
          <cell r="P665">
            <v>0</v>
          </cell>
          <cell r="Q665">
            <v>0</v>
          </cell>
          <cell r="R665" t="e">
            <v>#NAME?</v>
          </cell>
          <cell r="S665" t="e">
            <v>#NAME?</v>
          </cell>
          <cell r="T665">
            <v>0</v>
          </cell>
          <cell r="U665">
            <v>0</v>
          </cell>
          <cell r="V665" t="e">
            <v>#NAME?</v>
          </cell>
          <cell r="W665" t="e">
            <v>#NAME?</v>
          </cell>
          <cell r="X665" t="e">
            <v>#NAME?</v>
          </cell>
          <cell r="Y665" t="e">
            <v>#NAME?</v>
          </cell>
          <cell r="Z665" t="e">
            <v>#NAME?</v>
          </cell>
          <cell r="AA665" t="e">
            <v>#NAME?</v>
          </cell>
          <cell r="AB665" t="e">
            <v>#NAME?</v>
          </cell>
          <cell r="AC665" t="e">
            <v>#NAME?</v>
          </cell>
          <cell r="AD665" t="e">
            <v>#NAME?</v>
          </cell>
          <cell r="AE665" t="e">
            <v>#NAME?</v>
          </cell>
          <cell r="AF665">
            <v>527.76</v>
          </cell>
          <cell r="AG665">
            <v>165.26999999999998</v>
          </cell>
          <cell r="AH665">
            <v>21.450000000000003</v>
          </cell>
          <cell r="AI665">
            <v>714.48</v>
          </cell>
          <cell r="AJ665" t="e">
            <v>#NAME?</v>
          </cell>
          <cell r="AK665" t="e">
            <v>#NAME?</v>
          </cell>
          <cell r="AL665" t="e">
            <v>#NAME?</v>
          </cell>
          <cell r="AM665" t="e">
            <v>#NAME?</v>
          </cell>
          <cell r="AN665" t="e">
            <v>#NAME?</v>
          </cell>
          <cell r="AO665" t="e">
            <v>#NAME?</v>
          </cell>
          <cell r="AP665" t="e">
            <v>#NAME?</v>
          </cell>
          <cell r="AQ665">
            <v>0</v>
          </cell>
          <cell r="AR665">
            <v>0</v>
          </cell>
          <cell r="AS665">
            <v>0</v>
          </cell>
          <cell r="AT665">
            <v>0</v>
          </cell>
        </row>
        <row r="666">
          <cell r="A666" t="str">
            <v>220KV DC Naubatpur-BhusaulaTL Line</v>
          </cell>
          <cell r="B666">
            <v>45</v>
          </cell>
          <cell r="C666" t="str">
            <v>11/1A</v>
          </cell>
          <cell r="D666" t="str">
            <v>DA+6</v>
          </cell>
          <cell r="E666" t="str">
            <v>WET</v>
          </cell>
          <cell r="F666" t="str">
            <v>Veena Construction</v>
          </cell>
          <cell r="G666">
            <v>43616</v>
          </cell>
          <cell r="H666">
            <v>43644</v>
          </cell>
          <cell r="I666">
            <v>0</v>
          </cell>
          <cell r="J666">
            <v>0</v>
          </cell>
          <cell r="K666">
            <v>0</v>
          </cell>
          <cell r="L666">
            <v>0</v>
          </cell>
          <cell r="M666">
            <v>0</v>
          </cell>
          <cell r="N666">
            <v>0</v>
          </cell>
          <cell r="O666">
            <v>0</v>
          </cell>
          <cell r="P666">
            <v>0</v>
          </cell>
          <cell r="Q666">
            <v>0</v>
          </cell>
          <cell r="R666" t="e">
            <v>#NAME?</v>
          </cell>
          <cell r="S666" t="e">
            <v>#NAME?</v>
          </cell>
          <cell r="T666">
            <v>0</v>
          </cell>
          <cell r="U666">
            <v>0</v>
          </cell>
          <cell r="V666" t="e">
            <v>#NAME?</v>
          </cell>
          <cell r="W666" t="e">
            <v>#NAME?</v>
          </cell>
          <cell r="X666" t="e">
            <v>#NAME?</v>
          </cell>
          <cell r="Y666" t="e">
            <v>#NAME?</v>
          </cell>
          <cell r="Z666" t="e">
            <v>#NAME?</v>
          </cell>
          <cell r="AA666" t="e">
            <v>#NAME?</v>
          </cell>
          <cell r="AB666" t="e">
            <v>#NAME?</v>
          </cell>
          <cell r="AC666" t="e">
            <v>#NAME?</v>
          </cell>
          <cell r="AD666" t="e">
            <v>#NAME?</v>
          </cell>
          <cell r="AE666" t="e">
            <v>#NAME?</v>
          </cell>
          <cell r="AF666">
            <v>171.56</v>
          </cell>
          <cell r="AG666">
            <v>36.64</v>
          </cell>
          <cell r="AH666">
            <v>7.56</v>
          </cell>
          <cell r="AI666">
            <v>215.76</v>
          </cell>
          <cell r="AJ666" t="e">
            <v>#NAME?</v>
          </cell>
          <cell r="AK666" t="e">
            <v>#NAME?</v>
          </cell>
          <cell r="AL666" t="e">
            <v>#NAME?</v>
          </cell>
          <cell r="AM666" t="e">
            <v>#NAME?</v>
          </cell>
          <cell r="AN666" t="e">
            <v>#NAME?</v>
          </cell>
          <cell r="AO666" t="e">
            <v>#NAME?</v>
          </cell>
          <cell r="AP666" t="e">
            <v>#NAME?</v>
          </cell>
          <cell r="AQ666">
            <v>0</v>
          </cell>
          <cell r="AR666">
            <v>0</v>
          </cell>
          <cell r="AS666">
            <v>0</v>
          </cell>
          <cell r="AT666">
            <v>0</v>
          </cell>
        </row>
        <row r="667">
          <cell r="A667" t="str">
            <v>132KV DC Dumraon-Buxar TL Line</v>
          </cell>
          <cell r="B667">
            <v>116</v>
          </cell>
          <cell r="C667" t="str">
            <v>25/1</v>
          </cell>
          <cell r="D667" t="str">
            <v>GANTRY</v>
          </cell>
          <cell r="E667" t="str">
            <v>WET</v>
          </cell>
          <cell r="F667" t="str">
            <v>Pralhad Construction</v>
          </cell>
          <cell r="G667">
            <v>43623</v>
          </cell>
          <cell r="H667">
            <v>43651</v>
          </cell>
          <cell r="I667">
            <v>0</v>
          </cell>
          <cell r="J667">
            <v>0</v>
          </cell>
          <cell r="K667">
            <v>0</v>
          </cell>
          <cell r="L667">
            <v>0</v>
          </cell>
          <cell r="M667">
            <v>0</v>
          </cell>
          <cell r="N667">
            <v>0</v>
          </cell>
          <cell r="O667">
            <v>0</v>
          </cell>
          <cell r="P667">
            <v>0</v>
          </cell>
          <cell r="Q667">
            <v>0</v>
          </cell>
          <cell r="R667" t="e">
            <v>#NAME?</v>
          </cell>
          <cell r="S667" t="e">
            <v>#NAME?</v>
          </cell>
          <cell r="T667">
            <v>0</v>
          </cell>
          <cell r="U667">
            <v>0</v>
          </cell>
          <cell r="V667" t="e">
            <v>#NAME?</v>
          </cell>
          <cell r="W667" t="e">
            <v>#NAME?</v>
          </cell>
          <cell r="X667" t="e">
            <v>#NAME?</v>
          </cell>
          <cell r="Y667" t="e">
            <v>#NAME?</v>
          </cell>
          <cell r="Z667" t="e">
            <v>#NAME?</v>
          </cell>
          <cell r="AA667" t="e">
            <v>#NAME?</v>
          </cell>
          <cell r="AB667" t="e">
            <v>#NAME?</v>
          </cell>
          <cell r="AC667" t="e">
            <v>#NAME?</v>
          </cell>
          <cell r="AD667" t="e">
            <v>#NAME?</v>
          </cell>
          <cell r="AE667" t="e">
            <v>#NAME?</v>
          </cell>
          <cell r="AF667">
            <v>0</v>
          </cell>
          <cell r="AG667">
            <v>0</v>
          </cell>
          <cell r="AH667">
            <v>0</v>
          </cell>
          <cell r="AI667">
            <v>0</v>
          </cell>
          <cell r="AJ667" t="e">
            <v>#NAME?</v>
          </cell>
          <cell r="AK667" t="e">
            <v>#NAME?</v>
          </cell>
          <cell r="AL667" t="e">
            <v>#NAME?</v>
          </cell>
          <cell r="AM667" t="e">
            <v>#NAME?</v>
          </cell>
          <cell r="AN667" t="e">
            <v>#NAME?</v>
          </cell>
          <cell r="AO667" t="e">
            <v>#NAME?</v>
          </cell>
          <cell r="AP667" t="e">
            <v>#NAME?</v>
          </cell>
          <cell r="AQ667">
            <v>0</v>
          </cell>
          <cell r="AR667">
            <v>0</v>
          </cell>
          <cell r="AS667">
            <v>0</v>
          </cell>
          <cell r="AT667">
            <v>0</v>
          </cell>
        </row>
        <row r="668">
          <cell r="A668" t="str">
            <v>132KV DC Gaya-Jehanabad TL Line</v>
          </cell>
          <cell r="B668">
            <v>8</v>
          </cell>
          <cell r="C668" t="str">
            <v>2/1</v>
          </cell>
          <cell r="D668" t="str">
            <v>DA+6</v>
          </cell>
          <cell r="E668" t="str">
            <v>WET</v>
          </cell>
          <cell r="F668" t="str">
            <v>Fr Enterprizes</v>
          </cell>
          <cell r="G668">
            <v>43371</v>
          </cell>
          <cell r="H668">
            <v>43399</v>
          </cell>
          <cell r="I668" t="str">
            <v>YES</v>
          </cell>
          <cell r="J668" t="str">
            <v>YES</v>
          </cell>
          <cell r="K668" t="str">
            <v>YES</v>
          </cell>
          <cell r="L668">
            <v>1</v>
          </cell>
          <cell r="M668">
            <v>8</v>
          </cell>
          <cell r="N668">
            <v>0</v>
          </cell>
          <cell r="O668">
            <v>0</v>
          </cell>
          <cell r="P668">
            <v>0</v>
          </cell>
          <cell r="Q668">
            <v>0</v>
          </cell>
          <cell r="R668" t="e">
            <v>#NAME?</v>
          </cell>
          <cell r="S668" t="e">
            <v>#NAME?</v>
          </cell>
          <cell r="T668">
            <v>0</v>
          </cell>
          <cell r="U668">
            <v>0</v>
          </cell>
          <cell r="V668" t="e">
            <v>#NAME?</v>
          </cell>
          <cell r="W668" t="e">
            <v>#NAME?</v>
          </cell>
          <cell r="X668" t="e">
            <v>#NAME?</v>
          </cell>
          <cell r="Y668" t="e">
            <v>#NAME?</v>
          </cell>
          <cell r="Z668" t="e">
            <v>#NAME?</v>
          </cell>
          <cell r="AA668" t="e">
            <v>#NAME?</v>
          </cell>
          <cell r="AB668" t="e">
            <v>#NAME?</v>
          </cell>
          <cell r="AC668" t="e">
            <v>#NAME?</v>
          </cell>
          <cell r="AD668" t="e">
            <v>#NAME?</v>
          </cell>
          <cell r="AE668" t="e">
            <v>#NAME?</v>
          </cell>
          <cell r="AF668">
            <v>171.56</v>
          </cell>
          <cell r="AG668">
            <v>36.64</v>
          </cell>
          <cell r="AH668">
            <v>7.56</v>
          </cell>
          <cell r="AI668">
            <v>215.76</v>
          </cell>
          <cell r="AJ668" t="e">
            <v>#NAME?</v>
          </cell>
          <cell r="AK668" t="e">
            <v>#NAME?</v>
          </cell>
          <cell r="AL668" t="e">
            <v>#NAME?</v>
          </cell>
          <cell r="AM668" t="e">
            <v>#NAME?</v>
          </cell>
          <cell r="AN668" t="e">
            <v>#NAME?</v>
          </cell>
          <cell r="AO668" t="e">
            <v>#NAME?</v>
          </cell>
          <cell r="AP668" t="e">
            <v>#NAME?</v>
          </cell>
          <cell r="AQ668">
            <v>0</v>
          </cell>
          <cell r="AR668">
            <v>0</v>
          </cell>
          <cell r="AS668">
            <v>0</v>
          </cell>
          <cell r="AT668">
            <v>0</v>
          </cell>
        </row>
        <row r="669">
          <cell r="A669" t="str">
            <v>132KV DC Dumraon-Buxar TL Line</v>
          </cell>
          <cell r="B669">
            <v>115</v>
          </cell>
          <cell r="C669" t="str">
            <v>25/2</v>
          </cell>
          <cell r="D669" t="str">
            <v>GANTRY</v>
          </cell>
          <cell r="E669" t="str">
            <v>WET</v>
          </cell>
          <cell r="F669" t="str">
            <v>Pralhad Construction</v>
          </cell>
          <cell r="G669">
            <v>43616</v>
          </cell>
          <cell r="H669">
            <v>43644</v>
          </cell>
          <cell r="I669">
            <v>0</v>
          </cell>
          <cell r="J669">
            <v>0</v>
          </cell>
          <cell r="K669">
            <v>0</v>
          </cell>
          <cell r="L669">
            <v>0</v>
          </cell>
          <cell r="M669">
            <v>0</v>
          </cell>
          <cell r="N669">
            <v>0</v>
          </cell>
          <cell r="O669">
            <v>0</v>
          </cell>
          <cell r="P669">
            <v>0</v>
          </cell>
          <cell r="Q669">
            <v>0</v>
          </cell>
          <cell r="R669" t="e">
            <v>#NAME?</v>
          </cell>
          <cell r="S669" t="e">
            <v>#NAME?</v>
          </cell>
          <cell r="T669">
            <v>0</v>
          </cell>
          <cell r="U669">
            <v>0</v>
          </cell>
          <cell r="V669" t="e">
            <v>#NAME?</v>
          </cell>
          <cell r="W669" t="e">
            <v>#NAME?</v>
          </cell>
          <cell r="X669" t="e">
            <v>#NAME?</v>
          </cell>
          <cell r="Y669" t="e">
            <v>#NAME?</v>
          </cell>
          <cell r="Z669" t="e">
            <v>#NAME?</v>
          </cell>
          <cell r="AA669" t="e">
            <v>#NAME?</v>
          </cell>
          <cell r="AB669" t="e">
            <v>#NAME?</v>
          </cell>
          <cell r="AC669" t="e">
            <v>#NAME?</v>
          </cell>
          <cell r="AD669" t="e">
            <v>#NAME?</v>
          </cell>
          <cell r="AE669" t="e">
            <v>#NAME?</v>
          </cell>
          <cell r="AF669">
            <v>0</v>
          </cell>
          <cell r="AG669">
            <v>0</v>
          </cell>
          <cell r="AH669">
            <v>0</v>
          </cell>
          <cell r="AI669">
            <v>0</v>
          </cell>
          <cell r="AJ669" t="e">
            <v>#NAME?</v>
          </cell>
          <cell r="AK669" t="e">
            <v>#NAME?</v>
          </cell>
          <cell r="AL669" t="e">
            <v>#NAME?</v>
          </cell>
          <cell r="AM669" t="e">
            <v>#NAME?</v>
          </cell>
          <cell r="AN669" t="e">
            <v>#NAME?</v>
          </cell>
          <cell r="AO669" t="e">
            <v>#NAME?</v>
          </cell>
          <cell r="AP669" t="e">
            <v>#NAME?</v>
          </cell>
          <cell r="AQ669">
            <v>0</v>
          </cell>
          <cell r="AR669">
            <v>0</v>
          </cell>
          <cell r="AS669">
            <v>0</v>
          </cell>
          <cell r="AT669">
            <v>0</v>
          </cell>
        </row>
        <row r="670">
          <cell r="A670" t="str">
            <v>132KV DC Gaya-Jehanabad TL Line</v>
          </cell>
          <cell r="B670">
            <v>7</v>
          </cell>
          <cell r="C670" t="str">
            <v>22/1</v>
          </cell>
          <cell r="D670" t="str">
            <v>DA+0</v>
          </cell>
          <cell r="E670" t="str">
            <v>WET</v>
          </cell>
          <cell r="F670" t="str">
            <v>Parmatma Construction</v>
          </cell>
          <cell r="G670">
            <v>43368</v>
          </cell>
          <cell r="H670">
            <v>43396</v>
          </cell>
          <cell r="I670" t="str">
            <v>YES</v>
          </cell>
          <cell r="J670" t="str">
            <v>YES</v>
          </cell>
          <cell r="K670" t="str">
            <v>YES</v>
          </cell>
          <cell r="L670">
            <v>1</v>
          </cell>
          <cell r="M670">
            <v>7</v>
          </cell>
          <cell r="N670">
            <v>0</v>
          </cell>
          <cell r="O670">
            <v>0</v>
          </cell>
          <cell r="P670">
            <v>0</v>
          </cell>
          <cell r="Q670">
            <v>0</v>
          </cell>
          <cell r="R670" t="e">
            <v>#NAME?</v>
          </cell>
          <cell r="S670" t="e">
            <v>#NAME?</v>
          </cell>
          <cell r="T670">
            <v>0</v>
          </cell>
          <cell r="U670">
            <v>0</v>
          </cell>
          <cell r="V670" t="e">
            <v>#NAME?</v>
          </cell>
          <cell r="W670" t="e">
            <v>#NAME?</v>
          </cell>
          <cell r="X670" t="e">
            <v>#NAME?</v>
          </cell>
          <cell r="Y670" t="e">
            <v>#NAME?</v>
          </cell>
          <cell r="Z670" t="e">
            <v>#NAME?</v>
          </cell>
          <cell r="AA670" t="e">
            <v>#NAME?</v>
          </cell>
          <cell r="AB670" t="e">
            <v>#NAME?</v>
          </cell>
          <cell r="AC670" t="e">
            <v>#NAME?</v>
          </cell>
          <cell r="AD670" t="e">
            <v>#NAME?</v>
          </cell>
          <cell r="AE670" t="e">
            <v>#NAME?</v>
          </cell>
          <cell r="AF670">
            <v>171.56</v>
          </cell>
          <cell r="AG670">
            <v>36.64</v>
          </cell>
          <cell r="AH670">
            <v>7.56</v>
          </cell>
          <cell r="AI670">
            <v>215.76</v>
          </cell>
          <cell r="AJ670" t="e">
            <v>#NAME?</v>
          </cell>
          <cell r="AK670" t="e">
            <v>#NAME?</v>
          </cell>
          <cell r="AL670" t="e">
            <v>#NAME?</v>
          </cell>
          <cell r="AM670" t="e">
            <v>#NAME?</v>
          </cell>
          <cell r="AN670" t="e">
            <v>#NAME?</v>
          </cell>
          <cell r="AO670" t="e">
            <v>#NAME?</v>
          </cell>
          <cell r="AP670" t="e">
            <v>#NAME?</v>
          </cell>
          <cell r="AQ670">
            <v>0</v>
          </cell>
          <cell r="AR670">
            <v>0</v>
          </cell>
          <cell r="AS670">
            <v>0</v>
          </cell>
          <cell r="AT670">
            <v>0</v>
          </cell>
        </row>
        <row r="671">
          <cell r="A671" t="str">
            <v>132KV DC Gaya-Jehanabad TL Line</v>
          </cell>
          <cell r="B671">
            <v>6</v>
          </cell>
          <cell r="C671" t="str">
            <v>2/2</v>
          </cell>
          <cell r="D671" t="str">
            <v>DA+0</v>
          </cell>
          <cell r="E671" t="str">
            <v>WET</v>
          </cell>
          <cell r="F671" t="str">
            <v>Fr Enterprizes</v>
          </cell>
          <cell r="G671">
            <v>43367</v>
          </cell>
          <cell r="H671">
            <v>43395</v>
          </cell>
          <cell r="I671" t="str">
            <v>YES</v>
          </cell>
          <cell r="J671" t="str">
            <v>YES</v>
          </cell>
          <cell r="K671" t="str">
            <v>YES</v>
          </cell>
          <cell r="L671">
            <v>1</v>
          </cell>
          <cell r="M671">
            <v>6</v>
          </cell>
          <cell r="N671">
            <v>0</v>
          </cell>
          <cell r="O671">
            <v>0</v>
          </cell>
          <cell r="P671">
            <v>0</v>
          </cell>
          <cell r="Q671">
            <v>0</v>
          </cell>
          <cell r="R671" t="e">
            <v>#NAME?</v>
          </cell>
          <cell r="S671" t="e">
            <v>#NAME?</v>
          </cell>
          <cell r="T671">
            <v>0</v>
          </cell>
          <cell r="U671">
            <v>0</v>
          </cell>
          <cell r="V671" t="e">
            <v>#NAME?</v>
          </cell>
          <cell r="W671" t="e">
            <v>#NAME?</v>
          </cell>
          <cell r="X671" t="e">
            <v>#NAME?</v>
          </cell>
          <cell r="Y671" t="e">
            <v>#NAME?</v>
          </cell>
          <cell r="Z671" t="e">
            <v>#NAME?</v>
          </cell>
          <cell r="AA671" t="e">
            <v>#NAME?</v>
          </cell>
          <cell r="AB671" t="e">
            <v>#NAME?</v>
          </cell>
          <cell r="AC671" t="e">
            <v>#NAME?</v>
          </cell>
          <cell r="AD671" t="e">
            <v>#NAME?</v>
          </cell>
          <cell r="AE671" t="e">
            <v>#NAME?</v>
          </cell>
          <cell r="AF671">
            <v>171.56</v>
          </cell>
          <cell r="AG671">
            <v>36.64</v>
          </cell>
          <cell r="AH671">
            <v>7.56</v>
          </cell>
          <cell r="AI671">
            <v>215.76</v>
          </cell>
          <cell r="AJ671" t="e">
            <v>#NAME?</v>
          </cell>
          <cell r="AK671" t="e">
            <v>#NAME?</v>
          </cell>
          <cell r="AL671" t="e">
            <v>#NAME?</v>
          </cell>
          <cell r="AM671" t="e">
            <v>#NAME?</v>
          </cell>
          <cell r="AN671" t="e">
            <v>#NAME?</v>
          </cell>
          <cell r="AO671" t="e">
            <v>#NAME?</v>
          </cell>
          <cell r="AP671" t="e">
            <v>#NAME?</v>
          </cell>
          <cell r="AQ671">
            <v>0</v>
          </cell>
          <cell r="AR671">
            <v>0</v>
          </cell>
          <cell r="AS671">
            <v>0</v>
          </cell>
          <cell r="AT671">
            <v>0</v>
          </cell>
        </row>
        <row r="672">
          <cell r="A672" t="str">
            <v>132KV DC Gaya-Jehanabad TL Line</v>
          </cell>
          <cell r="B672">
            <v>5</v>
          </cell>
          <cell r="C672" t="str">
            <v>22/2</v>
          </cell>
          <cell r="D672" t="str">
            <v>DA+6</v>
          </cell>
          <cell r="E672" t="str">
            <v>WET</v>
          </cell>
          <cell r="F672" t="str">
            <v>Parmatma Construction</v>
          </cell>
          <cell r="G672">
            <v>43364</v>
          </cell>
          <cell r="H672">
            <v>43392</v>
          </cell>
          <cell r="I672" t="str">
            <v>YES</v>
          </cell>
          <cell r="J672" t="str">
            <v>YES</v>
          </cell>
          <cell r="K672" t="str">
            <v>YES</v>
          </cell>
          <cell r="L672">
            <v>1</v>
          </cell>
          <cell r="M672">
            <v>5</v>
          </cell>
          <cell r="N672">
            <v>0</v>
          </cell>
          <cell r="O672">
            <v>0</v>
          </cell>
          <cell r="P672">
            <v>0</v>
          </cell>
          <cell r="Q672">
            <v>0</v>
          </cell>
          <cell r="R672" t="e">
            <v>#NAME?</v>
          </cell>
          <cell r="S672" t="e">
            <v>#NAME?</v>
          </cell>
          <cell r="T672">
            <v>0</v>
          </cell>
          <cell r="U672">
            <v>0</v>
          </cell>
          <cell r="V672" t="e">
            <v>#NAME?</v>
          </cell>
          <cell r="W672" t="e">
            <v>#NAME?</v>
          </cell>
          <cell r="X672" t="e">
            <v>#NAME?</v>
          </cell>
          <cell r="Y672" t="e">
            <v>#NAME?</v>
          </cell>
          <cell r="Z672" t="e">
            <v>#NAME?</v>
          </cell>
          <cell r="AA672" t="e">
            <v>#NAME?</v>
          </cell>
          <cell r="AB672" t="e">
            <v>#NAME?</v>
          </cell>
          <cell r="AC672" t="e">
            <v>#NAME?</v>
          </cell>
          <cell r="AD672" t="e">
            <v>#NAME?</v>
          </cell>
          <cell r="AE672" t="e">
            <v>#NAME?</v>
          </cell>
          <cell r="AF672">
            <v>171.56</v>
          </cell>
          <cell r="AG672">
            <v>36.64</v>
          </cell>
          <cell r="AH672">
            <v>7.56</v>
          </cell>
          <cell r="AI672">
            <v>215.76</v>
          </cell>
          <cell r="AJ672" t="e">
            <v>#NAME?</v>
          </cell>
          <cell r="AK672" t="e">
            <v>#NAME?</v>
          </cell>
          <cell r="AL672" t="e">
            <v>#NAME?</v>
          </cell>
          <cell r="AM672" t="e">
            <v>#NAME?</v>
          </cell>
          <cell r="AN672" t="e">
            <v>#NAME?</v>
          </cell>
          <cell r="AO672" t="e">
            <v>#NAME?</v>
          </cell>
          <cell r="AP672" t="e">
            <v>#NAME?</v>
          </cell>
          <cell r="AQ672">
            <v>0</v>
          </cell>
          <cell r="AR672">
            <v>0</v>
          </cell>
          <cell r="AS672">
            <v>0</v>
          </cell>
          <cell r="AT672">
            <v>0</v>
          </cell>
        </row>
        <row r="673">
          <cell r="A673" t="str">
            <v>132KV DC Gaya-Jehanabad TL Line</v>
          </cell>
          <cell r="B673">
            <v>4</v>
          </cell>
          <cell r="C673" t="str">
            <v>19/6</v>
          </cell>
          <cell r="D673" t="str">
            <v>DA+3</v>
          </cell>
          <cell r="E673" t="str">
            <v>WET</v>
          </cell>
          <cell r="F673" t="str">
            <v>M S Builder</v>
          </cell>
          <cell r="G673">
            <v>43346</v>
          </cell>
          <cell r="H673">
            <v>43374</v>
          </cell>
          <cell r="I673" t="str">
            <v>yes</v>
          </cell>
          <cell r="J673" t="str">
            <v>YES</v>
          </cell>
          <cell r="K673" t="str">
            <v>YES</v>
          </cell>
          <cell r="L673">
            <v>1</v>
          </cell>
          <cell r="M673">
            <v>3</v>
          </cell>
          <cell r="N673">
            <v>0</v>
          </cell>
          <cell r="O673">
            <v>0</v>
          </cell>
          <cell r="P673">
            <v>0</v>
          </cell>
          <cell r="Q673">
            <v>0</v>
          </cell>
          <cell r="R673" t="e">
            <v>#NAME?</v>
          </cell>
          <cell r="S673" t="e">
            <v>#NAME?</v>
          </cell>
          <cell r="T673">
            <v>0</v>
          </cell>
          <cell r="U673">
            <v>0</v>
          </cell>
          <cell r="V673" t="e">
            <v>#NAME?</v>
          </cell>
          <cell r="W673" t="e">
            <v>#NAME?</v>
          </cell>
          <cell r="X673" t="e">
            <v>#NAME?</v>
          </cell>
          <cell r="Y673" t="e">
            <v>#NAME?</v>
          </cell>
          <cell r="Z673" t="e">
            <v>#NAME?</v>
          </cell>
          <cell r="AA673" t="e">
            <v>#NAME?</v>
          </cell>
          <cell r="AB673" t="e">
            <v>#NAME?</v>
          </cell>
          <cell r="AC673" t="e">
            <v>#NAME?</v>
          </cell>
          <cell r="AD673" t="e">
            <v>#NAME?</v>
          </cell>
          <cell r="AE673" t="e">
            <v>#NAME?</v>
          </cell>
          <cell r="AF673">
            <v>171.56</v>
          </cell>
          <cell r="AG673">
            <v>36.64</v>
          </cell>
          <cell r="AH673">
            <v>7.56</v>
          </cell>
          <cell r="AI673">
            <v>215.76</v>
          </cell>
          <cell r="AJ673" t="e">
            <v>#NAME?</v>
          </cell>
          <cell r="AK673" t="e">
            <v>#NAME?</v>
          </cell>
          <cell r="AL673" t="e">
            <v>#NAME?</v>
          </cell>
          <cell r="AM673" t="e">
            <v>#NAME?</v>
          </cell>
          <cell r="AN673" t="e">
            <v>#NAME?</v>
          </cell>
          <cell r="AO673" t="e">
            <v>#NAME?</v>
          </cell>
          <cell r="AP673" t="e">
            <v>#NAME?</v>
          </cell>
          <cell r="AQ673">
            <v>0</v>
          </cell>
          <cell r="AR673">
            <v>0</v>
          </cell>
          <cell r="AS673">
            <v>0</v>
          </cell>
          <cell r="AT673">
            <v>0</v>
          </cell>
        </row>
        <row r="674">
          <cell r="A674" t="str">
            <v>132KV DC Gaya-Jehanabad TL Line</v>
          </cell>
          <cell r="B674">
            <v>3</v>
          </cell>
          <cell r="C674" t="str">
            <v>19/4</v>
          </cell>
          <cell r="D674" t="str">
            <v>DA+6</v>
          </cell>
          <cell r="E674" t="str">
            <v>WET</v>
          </cell>
          <cell r="F674" t="str">
            <v>M S Builder</v>
          </cell>
          <cell r="G674">
            <v>43343</v>
          </cell>
          <cell r="H674">
            <v>43371</v>
          </cell>
          <cell r="I674" t="str">
            <v>yes</v>
          </cell>
          <cell r="J674" t="str">
            <v>YES</v>
          </cell>
          <cell r="K674" t="str">
            <v>YES</v>
          </cell>
          <cell r="L674">
            <v>3</v>
          </cell>
          <cell r="M674">
            <v>32</v>
          </cell>
          <cell r="N674">
            <v>0</v>
          </cell>
          <cell r="O674">
            <v>0</v>
          </cell>
          <cell r="P674">
            <v>0</v>
          </cell>
          <cell r="Q674">
            <v>0</v>
          </cell>
          <cell r="R674" t="e">
            <v>#NAME?</v>
          </cell>
          <cell r="S674" t="e">
            <v>#NAME?</v>
          </cell>
          <cell r="T674">
            <v>0</v>
          </cell>
          <cell r="U674">
            <v>0</v>
          </cell>
          <cell r="V674" t="e">
            <v>#NAME?</v>
          </cell>
          <cell r="W674" t="e">
            <v>#NAME?</v>
          </cell>
          <cell r="X674" t="e">
            <v>#NAME?</v>
          </cell>
          <cell r="Y674" t="e">
            <v>#NAME?</v>
          </cell>
          <cell r="Z674" t="e">
            <v>#NAME?</v>
          </cell>
          <cell r="AA674" t="e">
            <v>#NAME?</v>
          </cell>
          <cell r="AB674" t="e">
            <v>#NAME?</v>
          </cell>
          <cell r="AC674" t="e">
            <v>#NAME?</v>
          </cell>
          <cell r="AD674" t="e">
            <v>#NAME?</v>
          </cell>
          <cell r="AE674" t="e">
            <v>#NAME?</v>
          </cell>
          <cell r="AF674">
            <v>171.56</v>
          </cell>
          <cell r="AG674">
            <v>36.64</v>
          </cell>
          <cell r="AH674">
            <v>7.56</v>
          </cell>
          <cell r="AI674">
            <v>215.76</v>
          </cell>
          <cell r="AJ674" t="e">
            <v>#NAME?</v>
          </cell>
          <cell r="AK674" t="e">
            <v>#NAME?</v>
          </cell>
          <cell r="AL674" t="e">
            <v>#NAME?</v>
          </cell>
          <cell r="AM674" t="e">
            <v>#NAME?</v>
          </cell>
          <cell r="AN674" t="e">
            <v>#NAME?</v>
          </cell>
          <cell r="AO674" t="e">
            <v>#NAME?</v>
          </cell>
          <cell r="AP674" t="e">
            <v>#NAME?</v>
          </cell>
          <cell r="AQ674">
            <v>0</v>
          </cell>
          <cell r="AR674">
            <v>0</v>
          </cell>
          <cell r="AS674">
            <v>0</v>
          </cell>
          <cell r="AT674">
            <v>0</v>
          </cell>
        </row>
        <row r="675">
          <cell r="A675" t="str">
            <v>132KV DC Gaya-Jehanabad TL Line</v>
          </cell>
          <cell r="B675">
            <v>2</v>
          </cell>
          <cell r="C675" t="str">
            <v>19/5</v>
          </cell>
          <cell r="D675" t="str">
            <v>DA+0</v>
          </cell>
          <cell r="E675" t="str">
            <v>WET</v>
          </cell>
          <cell r="F675" t="str">
            <v>M S Builder</v>
          </cell>
          <cell r="G675">
            <v>43335</v>
          </cell>
          <cell r="H675">
            <v>43363</v>
          </cell>
          <cell r="I675" t="str">
            <v>yes</v>
          </cell>
          <cell r="J675" t="str">
            <v>YES</v>
          </cell>
          <cell r="K675" t="str">
            <v>YES</v>
          </cell>
          <cell r="L675">
            <v>3</v>
          </cell>
          <cell r="M675">
            <v>27</v>
          </cell>
          <cell r="N675">
            <v>0</v>
          </cell>
          <cell r="O675">
            <v>0</v>
          </cell>
          <cell r="P675">
            <v>0</v>
          </cell>
          <cell r="Q675">
            <v>0</v>
          </cell>
          <cell r="R675" t="e">
            <v>#NAME?</v>
          </cell>
          <cell r="S675" t="e">
            <v>#NAME?</v>
          </cell>
          <cell r="T675">
            <v>0</v>
          </cell>
          <cell r="U675">
            <v>0</v>
          </cell>
          <cell r="V675" t="e">
            <v>#NAME?</v>
          </cell>
          <cell r="W675" t="e">
            <v>#NAME?</v>
          </cell>
          <cell r="X675" t="e">
            <v>#NAME?</v>
          </cell>
          <cell r="Y675" t="e">
            <v>#NAME?</v>
          </cell>
          <cell r="Z675" t="e">
            <v>#NAME?</v>
          </cell>
          <cell r="AA675" t="e">
            <v>#NAME?</v>
          </cell>
          <cell r="AB675" t="e">
            <v>#NAME?</v>
          </cell>
          <cell r="AC675" t="e">
            <v>#NAME?</v>
          </cell>
          <cell r="AD675" t="e">
            <v>#NAME?</v>
          </cell>
          <cell r="AE675" t="e">
            <v>#NAME?</v>
          </cell>
          <cell r="AF675">
            <v>171.56</v>
          </cell>
          <cell r="AG675">
            <v>36.64</v>
          </cell>
          <cell r="AH675">
            <v>7.56</v>
          </cell>
          <cell r="AI675">
            <v>215.76</v>
          </cell>
          <cell r="AJ675" t="e">
            <v>#NAME?</v>
          </cell>
          <cell r="AK675" t="e">
            <v>#NAME?</v>
          </cell>
          <cell r="AL675" t="e">
            <v>#NAME?</v>
          </cell>
          <cell r="AM675" t="e">
            <v>#NAME?</v>
          </cell>
          <cell r="AN675" t="e">
            <v>#NAME?</v>
          </cell>
          <cell r="AO675" t="e">
            <v>#NAME?</v>
          </cell>
          <cell r="AP675" t="e">
            <v>#NAME?</v>
          </cell>
          <cell r="AQ675">
            <v>158.57142857142858</v>
          </cell>
          <cell r="AR675">
            <v>0</v>
          </cell>
          <cell r="AS675">
            <v>158.57142857142858</v>
          </cell>
          <cell r="AT675">
            <v>82.857142857142861</v>
          </cell>
        </row>
        <row r="676">
          <cell r="A676" t="str">
            <v>132KV DC Gaya-Jehanabad TL Line</v>
          </cell>
          <cell r="B676">
            <v>1</v>
          </cell>
          <cell r="C676" t="str">
            <v>19/3</v>
          </cell>
          <cell r="D676" t="str">
            <v>DA+6</v>
          </cell>
          <cell r="E676" t="str">
            <v>WET</v>
          </cell>
          <cell r="F676" t="str">
            <v>Meera Engineering</v>
          </cell>
          <cell r="G676">
            <v>43317</v>
          </cell>
          <cell r="H676">
            <v>43345</v>
          </cell>
          <cell r="I676" t="str">
            <v>21/02</v>
          </cell>
          <cell r="J676" t="str">
            <v>YES</v>
          </cell>
          <cell r="K676" t="str">
            <v>YES</v>
          </cell>
          <cell r="L676">
            <v>1</v>
          </cell>
          <cell r="M676">
            <v>1</v>
          </cell>
          <cell r="N676">
            <v>0</v>
          </cell>
          <cell r="O676">
            <v>0</v>
          </cell>
          <cell r="P676">
            <v>0</v>
          </cell>
          <cell r="Q676">
            <v>0</v>
          </cell>
          <cell r="R676" t="e">
            <v>#NAME?</v>
          </cell>
          <cell r="S676" t="e">
            <v>#NAME?</v>
          </cell>
          <cell r="T676">
            <v>0</v>
          </cell>
          <cell r="U676">
            <v>0</v>
          </cell>
          <cell r="V676" t="e">
            <v>#NAME?</v>
          </cell>
          <cell r="W676" t="e">
            <v>#NAME?</v>
          </cell>
          <cell r="X676" t="e">
            <v>#NAME?</v>
          </cell>
          <cell r="Y676" t="e">
            <v>#NAME?</v>
          </cell>
          <cell r="Z676" t="e">
            <v>#NAME?</v>
          </cell>
          <cell r="AA676" t="e">
            <v>#NAME?</v>
          </cell>
          <cell r="AB676" t="e">
            <v>#NAME?</v>
          </cell>
          <cell r="AC676" t="e">
            <v>#NAME?</v>
          </cell>
          <cell r="AD676" t="e">
            <v>#NAME?</v>
          </cell>
          <cell r="AE676" t="e">
            <v>#NAME?</v>
          </cell>
          <cell r="AF676">
            <v>171.56</v>
          </cell>
          <cell r="AG676">
            <v>36.64</v>
          </cell>
          <cell r="AH676">
            <v>7.56</v>
          </cell>
          <cell r="AI676">
            <v>215.76</v>
          </cell>
          <cell r="AJ676" t="e">
            <v>#NAME?</v>
          </cell>
          <cell r="AK676" t="e">
            <v>#NAME?</v>
          </cell>
          <cell r="AL676" t="e">
            <v>#NAME?</v>
          </cell>
          <cell r="AM676" t="e">
            <v>#NAME?</v>
          </cell>
          <cell r="AN676" t="e">
            <v>#NAME?</v>
          </cell>
          <cell r="AO676" t="e">
            <v>#NAME?</v>
          </cell>
          <cell r="AP676" t="e">
            <v>#NAME?</v>
          </cell>
          <cell r="AQ676">
            <v>0</v>
          </cell>
          <cell r="AR676">
            <v>157.98571428571429</v>
          </cell>
          <cell r="AS676">
            <v>157.98571428571429</v>
          </cell>
          <cell r="AT676">
            <v>127.14285714285714</v>
          </cell>
        </row>
        <row r="677">
          <cell r="A677" t="str">
            <v>132KV DC Gaya-Jehanabad TL Line</v>
          </cell>
          <cell r="B677">
            <v>0</v>
          </cell>
          <cell r="C677" t="str">
            <v>23/0</v>
          </cell>
          <cell r="D677" t="str">
            <v>DD+9</v>
          </cell>
          <cell r="E677">
            <v>0</v>
          </cell>
          <cell r="F677">
            <v>0</v>
          </cell>
          <cell r="G677">
            <v>0</v>
          </cell>
          <cell r="H677">
            <v>28</v>
          </cell>
          <cell r="I677">
            <v>0</v>
          </cell>
          <cell r="J677">
            <v>0</v>
          </cell>
          <cell r="K677">
            <v>0</v>
          </cell>
          <cell r="L677">
            <v>0</v>
          </cell>
          <cell r="M677">
            <v>0</v>
          </cell>
          <cell r="N677">
            <v>0</v>
          </cell>
          <cell r="O677">
            <v>0</v>
          </cell>
          <cell r="P677">
            <v>0</v>
          </cell>
          <cell r="Q677">
            <v>0</v>
          </cell>
          <cell r="R677" t="e">
            <v>#NAME?</v>
          </cell>
          <cell r="S677" t="e">
            <v>#NAME?</v>
          </cell>
          <cell r="T677">
            <v>0</v>
          </cell>
          <cell r="U677">
            <v>0</v>
          </cell>
          <cell r="V677" t="e">
            <v>#NAME?</v>
          </cell>
          <cell r="W677" t="e">
            <v>#NAME?</v>
          </cell>
          <cell r="X677" t="e">
            <v>#NAME?</v>
          </cell>
          <cell r="Y677" t="e">
            <v>#NAME?</v>
          </cell>
          <cell r="Z677" t="e">
            <v>#NAME?</v>
          </cell>
          <cell r="AA677" t="e">
            <v>#NAME?</v>
          </cell>
          <cell r="AB677" t="e">
            <v>#NAME?</v>
          </cell>
          <cell r="AC677" t="e">
            <v>#NAME?</v>
          </cell>
          <cell r="AD677" t="e">
            <v>#NAME?</v>
          </cell>
          <cell r="AE677" t="e">
            <v>#NAME?</v>
          </cell>
          <cell r="AF677">
            <v>0</v>
          </cell>
          <cell r="AG677">
            <v>0</v>
          </cell>
          <cell r="AH677">
            <v>0</v>
          </cell>
          <cell r="AI677">
            <v>0</v>
          </cell>
          <cell r="AJ677" t="e">
            <v>#NAME?</v>
          </cell>
          <cell r="AK677" t="e">
            <v>#NAME?</v>
          </cell>
          <cell r="AL677" t="e">
            <v>#NAME?</v>
          </cell>
          <cell r="AM677" t="e">
            <v>#NAME?</v>
          </cell>
          <cell r="AN677" t="e">
            <v>#NAME?</v>
          </cell>
          <cell r="AO677" t="e">
            <v>#NAME?</v>
          </cell>
          <cell r="AP677" t="e">
            <v>#NAME?</v>
          </cell>
          <cell r="AQ677">
            <v>0</v>
          </cell>
          <cell r="AR677">
            <v>0</v>
          </cell>
          <cell r="AS677">
            <v>0</v>
          </cell>
          <cell r="AT677">
            <v>0</v>
          </cell>
        </row>
        <row r="678">
          <cell r="A678" t="str">
            <v>132KV DC Gaya-Jehanabad TL Line</v>
          </cell>
          <cell r="B678">
            <v>0</v>
          </cell>
          <cell r="C678" t="str">
            <v>24/0</v>
          </cell>
          <cell r="D678" t="str">
            <v>DD+9</v>
          </cell>
          <cell r="E678">
            <v>0</v>
          </cell>
          <cell r="F678">
            <v>0</v>
          </cell>
          <cell r="G678">
            <v>0</v>
          </cell>
          <cell r="H678">
            <v>28</v>
          </cell>
          <cell r="I678">
            <v>0</v>
          </cell>
          <cell r="J678">
            <v>0</v>
          </cell>
          <cell r="K678">
            <v>0</v>
          </cell>
          <cell r="L678">
            <v>0</v>
          </cell>
          <cell r="M678">
            <v>0</v>
          </cell>
          <cell r="N678">
            <v>0</v>
          </cell>
          <cell r="O678">
            <v>0</v>
          </cell>
          <cell r="P678">
            <v>0</v>
          </cell>
          <cell r="Q678">
            <v>0</v>
          </cell>
          <cell r="R678" t="e">
            <v>#NAME?</v>
          </cell>
          <cell r="S678" t="e">
            <v>#NAME?</v>
          </cell>
          <cell r="T678">
            <v>0</v>
          </cell>
          <cell r="U678">
            <v>0</v>
          </cell>
          <cell r="V678" t="e">
            <v>#NAME?</v>
          </cell>
          <cell r="W678" t="e">
            <v>#NAME?</v>
          </cell>
          <cell r="X678" t="e">
            <v>#NAME?</v>
          </cell>
          <cell r="Y678" t="e">
            <v>#NAME?</v>
          </cell>
          <cell r="Z678" t="e">
            <v>#NAME?</v>
          </cell>
          <cell r="AA678" t="e">
            <v>#NAME?</v>
          </cell>
          <cell r="AB678" t="e">
            <v>#NAME?</v>
          </cell>
          <cell r="AC678" t="e">
            <v>#NAME?</v>
          </cell>
          <cell r="AD678" t="e">
            <v>#NAME?</v>
          </cell>
          <cell r="AE678" t="e">
            <v>#NAME?</v>
          </cell>
          <cell r="AF678">
            <v>0</v>
          </cell>
          <cell r="AG678">
            <v>0</v>
          </cell>
          <cell r="AH678">
            <v>0</v>
          </cell>
          <cell r="AI678">
            <v>0</v>
          </cell>
          <cell r="AJ678" t="e">
            <v>#NAME?</v>
          </cell>
          <cell r="AK678" t="e">
            <v>#NAME?</v>
          </cell>
          <cell r="AL678" t="e">
            <v>#NAME?</v>
          </cell>
          <cell r="AM678" t="e">
            <v>#NAME?</v>
          </cell>
          <cell r="AN678" t="e">
            <v>#NAME?</v>
          </cell>
          <cell r="AO678" t="e">
            <v>#NAME?</v>
          </cell>
          <cell r="AP678" t="e">
            <v>#NAME?</v>
          </cell>
          <cell r="AQ678">
            <v>0</v>
          </cell>
          <cell r="AR678">
            <v>0</v>
          </cell>
          <cell r="AS678">
            <v>0</v>
          </cell>
          <cell r="AT678">
            <v>0</v>
          </cell>
        </row>
        <row r="679">
          <cell r="A679" t="str">
            <v>Lilo of 220kv DC Ara-Pusauli at Dumraon TL Line-2</v>
          </cell>
          <cell r="B679">
            <v>50</v>
          </cell>
          <cell r="C679" t="str">
            <v>15/2</v>
          </cell>
          <cell r="D679" t="str">
            <v>DA+0</v>
          </cell>
          <cell r="E679" t="str">
            <v>WET</v>
          </cell>
          <cell r="F679" t="str">
            <v>Ms Builder</v>
          </cell>
          <cell r="G679">
            <v>43585</v>
          </cell>
          <cell r="H679">
            <v>43613</v>
          </cell>
          <cell r="I679">
            <v>0</v>
          </cell>
          <cell r="J679" t="str">
            <v>YES</v>
          </cell>
          <cell r="K679">
            <v>0</v>
          </cell>
          <cell r="L679">
            <v>0</v>
          </cell>
          <cell r="M679">
            <v>0</v>
          </cell>
          <cell r="N679">
            <v>0</v>
          </cell>
          <cell r="O679">
            <v>0</v>
          </cell>
          <cell r="P679">
            <v>0</v>
          </cell>
          <cell r="Q679">
            <v>0</v>
          </cell>
          <cell r="R679" t="e">
            <v>#NAME?</v>
          </cell>
          <cell r="S679" t="e">
            <v>#NAME?</v>
          </cell>
          <cell r="T679">
            <v>0</v>
          </cell>
          <cell r="U679">
            <v>0</v>
          </cell>
          <cell r="V679" t="e">
            <v>#NAME?</v>
          </cell>
          <cell r="W679" t="e">
            <v>#NAME?</v>
          </cell>
          <cell r="X679" t="e">
            <v>#NAME?</v>
          </cell>
          <cell r="Y679" t="e">
            <v>#NAME?</v>
          </cell>
          <cell r="Z679" t="e">
            <v>#NAME?</v>
          </cell>
          <cell r="AA679" t="e">
            <v>#NAME?</v>
          </cell>
          <cell r="AB679" t="e">
            <v>#NAME?</v>
          </cell>
          <cell r="AC679" t="e">
            <v>#NAME?</v>
          </cell>
          <cell r="AD679" t="e">
            <v>#NAME?</v>
          </cell>
          <cell r="AE679" t="e">
            <v>#NAME?</v>
          </cell>
          <cell r="AF679">
            <v>171.56</v>
          </cell>
          <cell r="AG679">
            <v>36.64</v>
          </cell>
          <cell r="AH679">
            <v>7.56</v>
          </cell>
          <cell r="AI679">
            <v>215.76</v>
          </cell>
          <cell r="AJ679" t="e">
            <v>#NAME?</v>
          </cell>
          <cell r="AK679" t="e">
            <v>#NAME?</v>
          </cell>
          <cell r="AL679" t="e">
            <v>#NAME?</v>
          </cell>
          <cell r="AM679" t="e">
            <v>#NAME?</v>
          </cell>
          <cell r="AN679" t="e">
            <v>#NAME?</v>
          </cell>
          <cell r="AO679" t="e">
            <v>#NAME?</v>
          </cell>
          <cell r="AP679" t="e">
            <v>#NAME?</v>
          </cell>
          <cell r="AQ679">
            <v>0</v>
          </cell>
          <cell r="AR679">
            <v>0</v>
          </cell>
          <cell r="AS679">
            <v>0</v>
          </cell>
          <cell r="AT679">
            <v>0</v>
          </cell>
        </row>
        <row r="680">
          <cell r="A680" t="str">
            <v>Lilo of 220kv DC Ara-Pusauli at Dumraon TL Line-1</v>
          </cell>
          <cell r="B680">
            <v>0</v>
          </cell>
          <cell r="C680" t="str">
            <v>MC-3</v>
          </cell>
          <cell r="D680" t="str">
            <v>MD+0</v>
          </cell>
          <cell r="E680">
            <v>0</v>
          </cell>
          <cell r="F680">
            <v>0</v>
          </cell>
          <cell r="G680">
            <v>0</v>
          </cell>
          <cell r="H680">
            <v>28</v>
          </cell>
          <cell r="I680">
            <v>0</v>
          </cell>
          <cell r="J680">
            <v>0</v>
          </cell>
          <cell r="K680">
            <v>0</v>
          </cell>
          <cell r="L680">
            <v>0</v>
          </cell>
          <cell r="M680">
            <v>0</v>
          </cell>
          <cell r="N680">
            <v>0</v>
          </cell>
          <cell r="O680">
            <v>0</v>
          </cell>
          <cell r="P680">
            <v>0</v>
          </cell>
          <cell r="Q680">
            <v>0</v>
          </cell>
          <cell r="R680" t="e">
            <v>#NAME?</v>
          </cell>
          <cell r="S680" t="e">
            <v>#NAME?</v>
          </cell>
          <cell r="T680">
            <v>0</v>
          </cell>
          <cell r="U680">
            <v>0</v>
          </cell>
          <cell r="V680" t="e">
            <v>#NAME?</v>
          </cell>
          <cell r="W680" t="e">
            <v>#NAME?</v>
          </cell>
          <cell r="X680" t="e">
            <v>#NAME?</v>
          </cell>
          <cell r="Y680" t="e">
            <v>#NAME?</v>
          </cell>
          <cell r="Z680" t="e">
            <v>#NAME?</v>
          </cell>
          <cell r="AA680" t="e">
            <v>#NAME?</v>
          </cell>
          <cell r="AB680" t="e">
            <v>#NAME?</v>
          </cell>
          <cell r="AC680" t="e">
            <v>#NAME?</v>
          </cell>
          <cell r="AD680" t="e">
            <v>#NAME?</v>
          </cell>
          <cell r="AE680" t="e">
            <v>#NAME?</v>
          </cell>
          <cell r="AF680">
            <v>0</v>
          </cell>
          <cell r="AG680">
            <v>0</v>
          </cell>
          <cell r="AH680">
            <v>0</v>
          </cell>
          <cell r="AI680">
            <v>0</v>
          </cell>
          <cell r="AJ680" t="e">
            <v>#NAME?</v>
          </cell>
          <cell r="AK680" t="e">
            <v>#NAME?</v>
          </cell>
          <cell r="AL680" t="e">
            <v>#NAME?</v>
          </cell>
          <cell r="AM680" t="e">
            <v>#NAME?</v>
          </cell>
          <cell r="AN680" t="e">
            <v>#NAME?</v>
          </cell>
          <cell r="AO680" t="e">
            <v>#NAME?</v>
          </cell>
          <cell r="AP680" t="e">
            <v>#NAME?</v>
          </cell>
          <cell r="AQ680">
            <v>0</v>
          </cell>
          <cell r="AR680">
            <v>0</v>
          </cell>
          <cell r="AS680">
            <v>0</v>
          </cell>
          <cell r="AT680">
            <v>0</v>
          </cell>
        </row>
        <row r="681">
          <cell r="A681" t="str">
            <v>220KV DC Naubatpur-BhusaulaTL Line</v>
          </cell>
          <cell r="B681">
            <v>0</v>
          </cell>
          <cell r="C681" t="str">
            <v>12A/2</v>
          </cell>
          <cell r="D681" t="str">
            <v>DA+0</v>
          </cell>
          <cell r="E681">
            <v>0</v>
          </cell>
          <cell r="F681">
            <v>0</v>
          </cell>
          <cell r="G681">
            <v>0</v>
          </cell>
          <cell r="H681">
            <v>28</v>
          </cell>
          <cell r="I681">
            <v>0</v>
          </cell>
          <cell r="J681">
            <v>0</v>
          </cell>
          <cell r="K681">
            <v>0</v>
          </cell>
          <cell r="L681">
            <v>0</v>
          </cell>
          <cell r="M681">
            <v>0</v>
          </cell>
          <cell r="N681">
            <v>0</v>
          </cell>
          <cell r="O681">
            <v>0</v>
          </cell>
          <cell r="P681">
            <v>0</v>
          </cell>
          <cell r="Q681">
            <v>0</v>
          </cell>
          <cell r="R681" t="e">
            <v>#NAME?</v>
          </cell>
          <cell r="S681" t="e">
            <v>#NAME?</v>
          </cell>
          <cell r="T681">
            <v>0</v>
          </cell>
          <cell r="U681">
            <v>0</v>
          </cell>
          <cell r="V681" t="e">
            <v>#NAME?</v>
          </cell>
          <cell r="W681" t="e">
            <v>#NAME?</v>
          </cell>
          <cell r="X681" t="e">
            <v>#NAME?</v>
          </cell>
          <cell r="Y681" t="e">
            <v>#NAME?</v>
          </cell>
          <cell r="Z681" t="e">
            <v>#NAME?</v>
          </cell>
          <cell r="AA681" t="e">
            <v>#NAME?</v>
          </cell>
          <cell r="AB681" t="e">
            <v>#NAME?</v>
          </cell>
          <cell r="AC681" t="e">
            <v>#NAME?</v>
          </cell>
          <cell r="AD681" t="e">
            <v>#NAME?</v>
          </cell>
          <cell r="AE681" t="e">
            <v>#NAME?</v>
          </cell>
          <cell r="AF681">
            <v>0</v>
          </cell>
          <cell r="AG681">
            <v>0</v>
          </cell>
          <cell r="AH681">
            <v>0</v>
          </cell>
          <cell r="AI681">
            <v>0</v>
          </cell>
          <cell r="AJ681" t="e">
            <v>#NAME?</v>
          </cell>
          <cell r="AK681" t="e">
            <v>#NAME?</v>
          </cell>
          <cell r="AL681" t="e">
            <v>#NAME?</v>
          </cell>
          <cell r="AM681" t="e">
            <v>#NAME?</v>
          </cell>
          <cell r="AN681" t="e">
            <v>#NAME?</v>
          </cell>
          <cell r="AO681" t="e">
            <v>#NAME?</v>
          </cell>
          <cell r="AP681" t="e">
            <v>#NAME?</v>
          </cell>
          <cell r="AQ681">
            <v>0</v>
          </cell>
          <cell r="AR681">
            <v>0</v>
          </cell>
          <cell r="AS681">
            <v>0</v>
          </cell>
          <cell r="AT681">
            <v>0</v>
          </cell>
        </row>
        <row r="682">
          <cell r="A682" t="str">
            <v>Lilo of 220kv DC Ara-Pusauli at Dumraon TL Line-1</v>
          </cell>
          <cell r="B682">
            <v>37</v>
          </cell>
          <cell r="C682" t="str">
            <v>14/2</v>
          </cell>
          <cell r="D682" t="str">
            <v>DA+0</v>
          </cell>
          <cell r="E682" t="str">
            <v>WET</v>
          </cell>
          <cell r="F682" t="str">
            <v>Sonu Kumar</v>
          </cell>
          <cell r="G682">
            <v>43568</v>
          </cell>
          <cell r="H682">
            <v>43596</v>
          </cell>
          <cell r="I682">
            <v>0</v>
          </cell>
          <cell r="J682">
            <v>43573</v>
          </cell>
          <cell r="K682">
            <v>0</v>
          </cell>
          <cell r="L682">
            <v>0</v>
          </cell>
          <cell r="M682">
            <v>0</v>
          </cell>
          <cell r="N682">
            <v>0</v>
          </cell>
          <cell r="O682">
            <v>0</v>
          </cell>
          <cell r="P682">
            <v>0</v>
          </cell>
          <cell r="Q682">
            <v>0</v>
          </cell>
          <cell r="R682" t="e">
            <v>#NAME?</v>
          </cell>
          <cell r="S682" t="e">
            <v>#NAME?</v>
          </cell>
          <cell r="T682">
            <v>0</v>
          </cell>
          <cell r="U682">
            <v>0</v>
          </cell>
          <cell r="V682" t="e">
            <v>#NAME?</v>
          </cell>
          <cell r="W682" t="e">
            <v>#NAME?</v>
          </cell>
          <cell r="X682" t="e">
            <v>#NAME?</v>
          </cell>
          <cell r="Y682" t="e">
            <v>#NAME?</v>
          </cell>
          <cell r="Z682" t="e">
            <v>#NAME?</v>
          </cell>
          <cell r="AA682" t="e">
            <v>#NAME?</v>
          </cell>
          <cell r="AB682" t="e">
            <v>#NAME?</v>
          </cell>
          <cell r="AC682" t="e">
            <v>#NAME?</v>
          </cell>
          <cell r="AD682" t="e">
            <v>#NAME?</v>
          </cell>
          <cell r="AE682" t="e">
            <v>#NAME?</v>
          </cell>
          <cell r="AF682">
            <v>171.56</v>
          </cell>
          <cell r="AG682">
            <v>36.64</v>
          </cell>
          <cell r="AH682">
            <v>7.56</v>
          </cell>
          <cell r="AI682">
            <v>215.76</v>
          </cell>
          <cell r="AJ682" t="e">
            <v>#NAME?</v>
          </cell>
          <cell r="AK682" t="e">
            <v>#NAME?</v>
          </cell>
          <cell r="AL682" t="e">
            <v>#NAME?</v>
          </cell>
          <cell r="AM682" t="e">
            <v>#NAME?</v>
          </cell>
          <cell r="AN682" t="e">
            <v>#NAME?</v>
          </cell>
          <cell r="AO682" t="e">
            <v>#NAME?</v>
          </cell>
          <cell r="AP682" t="e">
            <v>#NAME?</v>
          </cell>
          <cell r="AQ682">
            <v>0</v>
          </cell>
          <cell r="AR682">
            <v>0</v>
          </cell>
          <cell r="AS682">
            <v>0</v>
          </cell>
          <cell r="AT682">
            <v>0</v>
          </cell>
        </row>
        <row r="683">
          <cell r="A683" t="str">
            <v>220KV DC Naubatpur-BhusaulaTL Line</v>
          </cell>
          <cell r="B683">
            <v>41</v>
          </cell>
          <cell r="C683" t="str">
            <v>17/2</v>
          </cell>
          <cell r="D683" t="str">
            <v>DA+0</v>
          </cell>
          <cell r="E683" t="str">
            <v>WET</v>
          </cell>
          <cell r="F683" t="str">
            <v>Veena Construction</v>
          </cell>
          <cell r="G683">
            <v>43569</v>
          </cell>
          <cell r="H683">
            <v>43597</v>
          </cell>
          <cell r="I683" t="str">
            <v>fdn not close</v>
          </cell>
          <cell r="J683">
            <v>43573</v>
          </cell>
          <cell r="K683">
            <v>0</v>
          </cell>
          <cell r="L683">
            <v>0</v>
          </cell>
          <cell r="M683">
            <v>0</v>
          </cell>
          <cell r="N683">
            <v>0</v>
          </cell>
          <cell r="O683">
            <v>0</v>
          </cell>
          <cell r="P683">
            <v>0</v>
          </cell>
          <cell r="Q683">
            <v>0</v>
          </cell>
          <cell r="R683" t="e">
            <v>#NAME?</v>
          </cell>
          <cell r="S683" t="e">
            <v>#NAME?</v>
          </cell>
          <cell r="T683">
            <v>0</v>
          </cell>
          <cell r="U683">
            <v>0</v>
          </cell>
          <cell r="V683" t="e">
            <v>#NAME?</v>
          </cell>
          <cell r="W683" t="e">
            <v>#NAME?</v>
          </cell>
          <cell r="X683" t="e">
            <v>#NAME?</v>
          </cell>
          <cell r="Y683" t="e">
            <v>#NAME?</v>
          </cell>
          <cell r="Z683" t="e">
            <v>#NAME?</v>
          </cell>
          <cell r="AA683" t="e">
            <v>#NAME?</v>
          </cell>
          <cell r="AB683" t="e">
            <v>#NAME?</v>
          </cell>
          <cell r="AC683" t="e">
            <v>#NAME?</v>
          </cell>
          <cell r="AD683" t="e">
            <v>#NAME?</v>
          </cell>
          <cell r="AE683" t="e">
            <v>#NAME?</v>
          </cell>
          <cell r="AF683">
            <v>171.56</v>
          </cell>
          <cell r="AG683">
            <v>36.64</v>
          </cell>
          <cell r="AH683">
            <v>7.56</v>
          </cell>
          <cell r="AI683">
            <v>215.76</v>
          </cell>
          <cell r="AJ683" t="e">
            <v>#NAME?</v>
          </cell>
          <cell r="AK683" t="e">
            <v>#NAME?</v>
          </cell>
          <cell r="AL683" t="e">
            <v>#NAME?</v>
          </cell>
          <cell r="AM683" t="e">
            <v>#NAME?</v>
          </cell>
          <cell r="AN683" t="e">
            <v>#NAME?</v>
          </cell>
          <cell r="AO683" t="e">
            <v>#NAME?</v>
          </cell>
          <cell r="AP683" t="e">
            <v>#NAME?</v>
          </cell>
          <cell r="AQ683">
            <v>0</v>
          </cell>
          <cell r="AR683">
            <v>0</v>
          </cell>
          <cell r="AS683">
            <v>0</v>
          </cell>
          <cell r="AT683">
            <v>0</v>
          </cell>
        </row>
        <row r="684">
          <cell r="A684" t="str">
            <v>220KV DC Naubatpur-BhusaulaTL Line</v>
          </cell>
          <cell r="B684">
            <v>0</v>
          </cell>
          <cell r="C684" t="str">
            <v>18/0</v>
          </cell>
          <cell r="D684" t="str">
            <v>DD+0</v>
          </cell>
          <cell r="E684">
            <v>0</v>
          </cell>
          <cell r="F684">
            <v>0</v>
          </cell>
          <cell r="G684">
            <v>0</v>
          </cell>
          <cell r="H684">
            <v>28</v>
          </cell>
          <cell r="I684">
            <v>0</v>
          </cell>
          <cell r="J684">
            <v>0</v>
          </cell>
          <cell r="K684">
            <v>0</v>
          </cell>
          <cell r="L684">
            <v>0</v>
          </cell>
          <cell r="M684">
            <v>0</v>
          </cell>
          <cell r="N684">
            <v>0</v>
          </cell>
          <cell r="O684">
            <v>0</v>
          </cell>
          <cell r="P684">
            <v>0</v>
          </cell>
          <cell r="Q684">
            <v>0</v>
          </cell>
          <cell r="R684" t="e">
            <v>#NAME?</v>
          </cell>
          <cell r="S684" t="e">
            <v>#NAME?</v>
          </cell>
          <cell r="T684">
            <v>0</v>
          </cell>
          <cell r="U684">
            <v>0</v>
          </cell>
          <cell r="V684" t="e">
            <v>#NAME?</v>
          </cell>
          <cell r="W684" t="e">
            <v>#NAME?</v>
          </cell>
          <cell r="X684" t="e">
            <v>#NAME?</v>
          </cell>
          <cell r="Y684" t="e">
            <v>#NAME?</v>
          </cell>
          <cell r="Z684" t="e">
            <v>#NAME?</v>
          </cell>
          <cell r="AA684" t="e">
            <v>#NAME?</v>
          </cell>
          <cell r="AB684" t="e">
            <v>#NAME?</v>
          </cell>
          <cell r="AC684" t="e">
            <v>#NAME?</v>
          </cell>
          <cell r="AD684" t="e">
            <v>#NAME?</v>
          </cell>
          <cell r="AE684" t="e">
            <v>#NAME?</v>
          </cell>
          <cell r="AF684">
            <v>0</v>
          </cell>
          <cell r="AG684">
            <v>0</v>
          </cell>
          <cell r="AH684">
            <v>0</v>
          </cell>
          <cell r="AI684">
            <v>0</v>
          </cell>
          <cell r="AJ684" t="e">
            <v>#NAME?</v>
          </cell>
          <cell r="AK684" t="e">
            <v>#NAME?</v>
          </cell>
          <cell r="AL684" t="e">
            <v>#NAME?</v>
          </cell>
          <cell r="AM684" t="e">
            <v>#NAME?</v>
          </cell>
          <cell r="AN684" t="e">
            <v>#NAME?</v>
          </cell>
          <cell r="AO684" t="e">
            <v>#NAME?</v>
          </cell>
          <cell r="AP684" t="e">
            <v>#NAME?</v>
          </cell>
          <cell r="AQ684">
            <v>0</v>
          </cell>
          <cell r="AR684">
            <v>0</v>
          </cell>
          <cell r="AS684">
            <v>0</v>
          </cell>
          <cell r="AT684">
            <v>0</v>
          </cell>
        </row>
        <row r="685">
          <cell r="A685" t="str">
            <v>220KV DC Naubatpur-BhusaulaTL Line</v>
          </cell>
          <cell r="B685">
            <v>0</v>
          </cell>
          <cell r="C685" t="str">
            <v>24A/0</v>
          </cell>
          <cell r="D685" t="str">
            <v>DD+0</v>
          </cell>
          <cell r="E685">
            <v>0</v>
          </cell>
          <cell r="F685">
            <v>0</v>
          </cell>
          <cell r="G685">
            <v>0</v>
          </cell>
          <cell r="H685">
            <v>28</v>
          </cell>
          <cell r="I685">
            <v>0</v>
          </cell>
          <cell r="J685">
            <v>0</v>
          </cell>
          <cell r="K685">
            <v>0</v>
          </cell>
          <cell r="L685">
            <v>0</v>
          </cell>
          <cell r="M685">
            <v>0</v>
          </cell>
          <cell r="N685">
            <v>0</v>
          </cell>
          <cell r="O685">
            <v>0</v>
          </cell>
          <cell r="P685">
            <v>0</v>
          </cell>
          <cell r="Q685">
            <v>0</v>
          </cell>
          <cell r="R685" t="e">
            <v>#NAME?</v>
          </cell>
          <cell r="S685" t="e">
            <v>#NAME?</v>
          </cell>
          <cell r="T685">
            <v>0</v>
          </cell>
          <cell r="U685">
            <v>0</v>
          </cell>
          <cell r="V685" t="e">
            <v>#NAME?</v>
          </cell>
          <cell r="W685" t="e">
            <v>#NAME?</v>
          </cell>
          <cell r="X685" t="e">
            <v>#NAME?</v>
          </cell>
          <cell r="Y685" t="e">
            <v>#NAME?</v>
          </cell>
          <cell r="Z685" t="e">
            <v>#NAME?</v>
          </cell>
          <cell r="AA685" t="e">
            <v>#NAME?</v>
          </cell>
          <cell r="AB685" t="e">
            <v>#NAME?</v>
          </cell>
          <cell r="AC685" t="e">
            <v>#NAME?</v>
          </cell>
          <cell r="AD685" t="e">
            <v>#NAME?</v>
          </cell>
          <cell r="AE685" t="e">
            <v>#NAME?</v>
          </cell>
          <cell r="AF685">
            <v>0</v>
          </cell>
          <cell r="AG685">
            <v>0</v>
          </cell>
          <cell r="AH685">
            <v>0</v>
          </cell>
          <cell r="AI685">
            <v>0</v>
          </cell>
          <cell r="AJ685" t="e">
            <v>#NAME?</v>
          </cell>
          <cell r="AK685" t="e">
            <v>#NAME?</v>
          </cell>
          <cell r="AL685" t="e">
            <v>#NAME?</v>
          </cell>
          <cell r="AM685" t="e">
            <v>#NAME?</v>
          </cell>
          <cell r="AN685" t="e">
            <v>#NAME?</v>
          </cell>
          <cell r="AO685" t="e">
            <v>#NAME?</v>
          </cell>
          <cell r="AP685" t="e">
            <v>#NAME?</v>
          </cell>
          <cell r="AQ685">
            <v>0</v>
          </cell>
          <cell r="AR685">
            <v>0</v>
          </cell>
          <cell r="AS685">
            <v>0</v>
          </cell>
          <cell r="AT685">
            <v>0</v>
          </cell>
        </row>
        <row r="686">
          <cell r="A686" t="str">
            <v>220KV DC Naubatpur-BhusaulaTL Line</v>
          </cell>
          <cell r="B686">
            <v>0</v>
          </cell>
          <cell r="C686" t="str">
            <v>25/0</v>
          </cell>
          <cell r="D686" t="str">
            <v>DD+18</v>
          </cell>
          <cell r="E686">
            <v>0</v>
          </cell>
          <cell r="F686">
            <v>0</v>
          </cell>
          <cell r="G686">
            <v>0</v>
          </cell>
          <cell r="H686">
            <v>28</v>
          </cell>
          <cell r="I686">
            <v>0</v>
          </cell>
          <cell r="J686">
            <v>0</v>
          </cell>
          <cell r="K686">
            <v>0</v>
          </cell>
          <cell r="L686">
            <v>0</v>
          </cell>
          <cell r="M686">
            <v>0</v>
          </cell>
          <cell r="N686">
            <v>0</v>
          </cell>
          <cell r="O686">
            <v>0</v>
          </cell>
          <cell r="P686">
            <v>0</v>
          </cell>
          <cell r="Q686">
            <v>0</v>
          </cell>
          <cell r="R686" t="e">
            <v>#NAME?</v>
          </cell>
          <cell r="S686" t="e">
            <v>#NAME?</v>
          </cell>
          <cell r="T686">
            <v>0</v>
          </cell>
          <cell r="U686">
            <v>0</v>
          </cell>
          <cell r="V686" t="e">
            <v>#NAME?</v>
          </cell>
          <cell r="W686" t="e">
            <v>#NAME?</v>
          </cell>
          <cell r="X686" t="e">
            <v>#NAME?</v>
          </cell>
          <cell r="Y686" t="e">
            <v>#NAME?</v>
          </cell>
          <cell r="Z686" t="e">
            <v>#NAME?</v>
          </cell>
          <cell r="AA686" t="e">
            <v>#NAME?</v>
          </cell>
          <cell r="AB686" t="e">
            <v>#NAME?</v>
          </cell>
          <cell r="AC686" t="e">
            <v>#NAME?</v>
          </cell>
          <cell r="AD686" t="e">
            <v>#NAME?</v>
          </cell>
          <cell r="AE686" t="e">
            <v>#NAME?</v>
          </cell>
          <cell r="AF686">
            <v>0</v>
          </cell>
          <cell r="AG686">
            <v>0</v>
          </cell>
          <cell r="AH686">
            <v>0</v>
          </cell>
          <cell r="AI686">
            <v>0</v>
          </cell>
          <cell r="AJ686" t="e">
            <v>#NAME?</v>
          </cell>
          <cell r="AK686" t="e">
            <v>#NAME?</v>
          </cell>
          <cell r="AL686" t="e">
            <v>#NAME?</v>
          </cell>
          <cell r="AM686" t="e">
            <v>#NAME?</v>
          </cell>
          <cell r="AN686" t="e">
            <v>#NAME?</v>
          </cell>
          <cell r="AO686" t="e">
            <v>#NAME?</v>
          </cell>
          <cell r="AP686" t="e">
            <v>#NAME?</v>
          </cell>
          <cell r="AQ686">
            <v>0</v>
          </cell>
          <cell r="AR686">
            <v>0</v>
          </cell>
          <cell r="AS686">
            <v>0</v>
          </cell>
          <cell r="AT686">
            <v>0</v>
          </cell>
        </row>
        <row r="687">
          <cell r="A687" t="str">
            <v>220KV DC Naubatpur-BhusaulaTL Line</v>
          </cell>
          <cell r="B687">
            <v>0</v>
          </cell>
          <cell r="C687" t="str">
            <v>26/0</v>
          </cell>
          <cell r="D687" t="str">
            <v>DD+18</v>
          </cell>
          <cell r="E687">
            <v>0</v>
          </cell>
          <cell r="F687">
            <v>0</v>
          </cell>
          <cell r="G687">
            <v>0</v>
          </cell>
          <cell r="H687">
            <v>28</v>
          </cell>
          <cell r="I687">
            <v>0</v>
          </cell>
          <cell r="J687">
            <v>0</v>
          </cell>
          <cell r="K687">
            <v>0</v>
          </cell>
          <cell r="L687">
            <v>0</v>
          </cell>
          <cell r="M687">
            <v>0</v>
          </cell>
          <cell r="N687">
            <v>0</v>
          </cell>
          <cell r="O687">
            <v>0</v>
          </cell>
          <cell r="P687">
            <v>0</v>
          </cell>
          <cell r="Q687">
            <v>0</v>
          </cell>
          <cell r="R687" t="e">
            <v>#NAME?</v>
          </cell>
          <cell r="S687" t="e">
            <v>#NAME?</v>
          </cell>
          <cell r="T687">
            <v>0</v>
          </cell>
          <cell r="U687">
            <v>0</v>
          </cell>
          <cell r="V687" t="e">
            <v>#NAME?</v>
          </cell>
          <cell r="W687" t="e">
            <v>#NAME?</v>
          </cell>
          <cell r="X687" t="e">
            <v>#NAME?</v>
          </cell>
          <cell r="Y687" t="e">
            <v>#NAME?</v>
          </cell>
          <cell r="Z687" t="e">
            <v>#NAME?</v>
          </cell>
          <cell r="AA687" t="e">
            <v>#NAME?</v>
          </cell>
          <cell r="AB687" t="e">
            <v>#NAME?</v>
          </cell>
          <cell r="AC687" t="e">
            <v>#NAME?</v>
          </cell>
          <cell r="AD687" t="e">
            <v>#NAME?</v>
          </cell>
          <cell r="AE687" t="e">
            <v>#NAME?</v>
          </cell>
          <cell r="AF687">
            <v>0</v>
          </cell>
          <cell r="AG687">
            <v>0</v>
          </cell>
          <cell r="AH687">
            <v>0</v>
          </cell>
          <cell r="AI687">
            <v>0</v>
          </cell>
          <cell r="AJ687" t="e">
            <v>#NAME?</v>
          </cell>
          <cell r="AK687" t="e">
            <v>#NAME?</v>
          </cell>
          <cell r="AL687" t="e">
            <v>#NAME?</v>
          </cell>
          <cell r="AM687" t="e">
            <v>#NAME?</v>
          </cell>
          <cell r="AN687" t="e">
            <v>#NAME?</v>
          </cell>
          <cell r="AO687" t="e">
            <v>#NAME?</v>
          </cell>
          <cell r="AP687" t="e">
            <v>#NAME?</v>
          </cell>
          <cell r="AQ687">
            <v>0</v>
          </cell>
          <cell r="AR687">
            <v>0</v>
          </cell>
          <cell r="AS687">
            <v>0</v>
          </cell>
          <cell r="AT687">
            <v>0</v>
          </cell>
        </row>
        <row r="688">
          <cell r="A688" t="str">
            <v>220KV DC Naubatpur-BhusaulaTL Line</v>
          </cell>
          <cell r="B688">
            <v>0</v>
          </cell>
          <cell r="C688" t="str">
            <v>27/0</v>
          </cell>
          <cell r="D688" t="str">
            <v>MPDC+9</v>
          </cell>
          <cell r="E688">
            <v>0</v>
          </cell>
          <cell r="F688">
            <v>0</v>
          </cell>
          <cell r="G688">
            <v>0</v>
          </cell>
          <cell r="H688">
            <v>28</v>
          </cell>
          <cell r="I688">
            <v>0</v>
          </cell>
          <cell r="J688">
            <v>0</v>
          </cell>
          <cell r="K688">
            <v>0</v>
          </cell>
          <cell r="L688">
            <v>0</v>
          </cell>
          <cell r="M688">
            <v>0</v>
          </cell>
          <cell r="N688">
            <v>0</v>
          </cell>
          <cell r="O688">
            <v>0</v>
          </cell>
          <cell r="P688">
            <v>0</v>
          </cell>
          <cell r="Q688">
            <v>0</v>
          </cell>
          <cell r="R688" t="e">
            <v>#NAME?</v>
          </cell>
          <cell r="S688" t="e">
            <v>#NAME?</v>
          </cell>
          <cell r="T688">
            <v>0</v>
          </cell>
          <cell r="U688">
            <v>0</v>
          </cell>
          <cell r="V688" t="e">
            <v>#NAME?</v>
          </cell>
          <cell r="W688" t="e">
            <v>#NAME?</v>
          </cell>
          <cell r="X688" t="e">
            <v>#NAME?</v>
          </cell>
          <cell r="Y688" t="e">
            <v>#NAME?</v>
          </cell>
          <cell r="Z688" t="e">
            <v>#NAME?</v>
          </cell>
          <cell r="AA688" t="e">
            <v>#NAME?</v>
          </cell>
          <cell r="AB688" t="e">
            <v>#NAME?</v>
          </cell>
          <cell r="AC688" t="e">
            <v>#NAME?</v>
          </cell>
          <cell r="AD688" t="e">
            <v>#NAME?</v>
          </cell>
          <cell r="AE688" t="e">
            <v>#NAME?</v>
          </cell>
          <cell r="AF688">
            <v>0</v>
          </cell>
          <cell r="AG688">
            <v>0</v>
          </cell>
          <cell r="AH688">
            <v>0</v>
          </cell>
          <cell r="AI688">
            <v>0</v>
          </cell>
          <cell r="AJ688" t="e">
            <v>#NAME?</v>
          </cell>
          <cell r="AK688" t="e">
            <v>#NAME?</v>
          </cell>
          <cell r="AL688" t="e">
            <v>#NAME?</v>
          </cell>
          <cell r="AM688" t="e">
            <v>#NAME?</v>
          </cell>
          <cell r="AN688" t="e">
            <v>#NAME?</v>
          </cell>
          <cell r="AO688" t="e">
            <v>#NAME?</v>
          </cell>
          <cell r="AP688" t="e">
            <v>#NAME?</v>
          </cell>
          <cell r="AQ688">
            <v>0</v>
          </cell>
          <cell r="AR688">
            <v>0</v>
          </cell>
          <cell r="AS688">
            <v>0</v>
          </cell>
          <cell r="AT688">
            <v>0</v>
          </cell>
        </row>
        <row r="689">
          <cell r="A689" t="str">
            <v>220KV DC Naubatpur-BhusaulaTL Line</v>
          </cell>
          <cell r="B689">
            <v>0</v>
          </cell>
          <cell r="C689" t="str">
            <v>28/0</v>
          </cell>
          <cell r="D689" t="str">
            <v>MPDD+6</v>
          </cell>
          <cell r="E689">
            <v>0</v>
          </cell>
          <cell r="F689">
            <v>0</v>
          </cell>
          <cell r="G689">
            <v>0</v>
          </cell>
          <cell r="H689">
            <v>28</v>
          </cell>
          <cell r="I689">
            <v>0</v>
          </cell>
          <cell r="J689">
            <v>0</v>
          </cell>
          <cell r="K689">
            <v>0</v>
          </cell>
          <cell r="L689">
            <v>0</v>
          </cell>
          <cell r="M689">
            <v>0</v>
          </cell>
          <cell r="N689">
            <v>0</v>
          </cell>
          <cell r="O689">
            <v>0</v>
          </cell>
          <cell r="P689">
            <v>0</v>
          </cell>
          <cell r="Q689">
            <v>0</v>
          </cell>
          <cell r="R689" t="e">
            <v>#NAME?</v>
          </cell>
          <cell r="S689" t="e">
            <v>#NAME?</v>
          </cell>
          <cell r="T689">
            <v>0</v>
          </cell>
          <cell r="U689">
            <v>0</v>
          </cell>
          <cell r="V689" t="e">
            <v>#NAME?</v>
          </cell>
          <cell r="W689" t="e">
            <v>#NAME?</v>
          </cell>
          <cell r="X689" t="e">
            <v>#NAME?</v>
          </cell>
          <cell r="Y689" t="e">
            <v>#NAME?</v>
          </cell>
          <cell r="Z689" t="e">
            <v>#NAME?</v>
          </cell>
          <cell r="AA689" t="e">
            <v>#NAME?</v>
          </cell>
          <cell r="AB689" t="e">
            <v>#NAME?</v>
          </cell>
          <cell r="AC689" t="e">
            <v>#NAME?</v>
          </cell>
          <cell r="AD689" t="e">
            <v>#NAME?</v>
          </cell>
          <cell r="AE689" t="e">
            <v>#NAME?</v>
          </cell>
          <cell r="AF689">
            <v>0</v>
          </cell>
          <cell r="AG689">
            <v>0</v>
          </cell>
          <cell r="AH689">
            <v>0</v>
          </cell>
          <cell r="AI689">
            <v>0</v>
          </cell>
          <cell r="AJ689" t="e">
            <v>#NAME?</v>
          </cell>
          <cell r="AK689" t="e">
            <v>#NAME?</v>
          </cell>
          <cell r="AL689" t="e">
            <v>#NAME?</v>
          </cell>
          <cell r="AM689" t="e">
            <v>#NAME?</v>
          </cell>
          <cell r="AN689" t="e">
            <v>#NAME?</v>
          </cell>
          <cell r="AO689" t="e">
            <v>#NAME?</v>
          </cell>
          <cell r="AP689" t="e">
            <v>#NAME?</v>
          </cell>
          <cell r="AQ689">
            <v>0</v>
          </cell>
          <cell r="AR689">
            <v>0</v>
          </cell>
          <cell r="AS689">
            <v>0</v>
          </cell>
          <cell r="AT689">
            <v>0</v>
          </cell>
        </row>
        <row r="690">
          <cell r="A690" t="str">
            <v>220KV DC Naubatpur-BhusaulaTL Line</v>
          </cell>
          <cell r="B690">
            <v>0</v>
          </cell>
          <cell r="C690" t="str">
            <v>29/0</v>
          </cell>
          <cell r="D690" t="str">
            <v>MPDC+6</v>
          </cell>
          <cell r="E690">
            <v>0</v>
          </cell>
          <cell r="F690">
            <v>0</v>
          </cell>
          <cell r="G690">
            <v>0</v>
          </cell>
          <cell r="H690">
            <v>28</v>
          </cell>
          <cell r="I690">
            <v>0</v>
          </cell>
          <cell r="J690">
            <v>0</v>
          </cell>
          <cell r="K690">
            <v>0</v>
          </cell>
          <cell r="L690">
            <v>0</v>
          </cell>
          <cell r="M690">
            <v>0</v>
          </cell>
          <cell r="N690">
            <v>0</v>
          </cell>
          <cell r="O690">
            <v>0</v>
          </cell>
          <cell r="P690">
            <v>0</v>
          </cell>
          <cell r="Q690">
            <v>0</v>
          </cell>
          <cell r="R690" t="e">
            <v>#NAME?</v>
          </cell>
          <cell r="S690" t="e">
            <v>#NAME?</v>
          </cell>
          <cell r="T690">
            <v>0</v>
          </cell>
          <cell r="U690">
            <v>0</v>
          </cell>
          <cell r="V690" t="e">
            <v>#NAME?</v>
          </cell>
          <cell r="W690" t="e">
            <v>#NAME?</v>
          </cell>
          <cell r="X690" t="e">
            <v>#NAME?</v>
          </cell>
          <cell r="Y690" t="e">
            <v>#NAME?</v>
          </cell>
          <cell r="Z690" t="e">
            <v>#NAME?</v>
          </cell>
          <cell r="AA690" t="e">
            <v>#NAME?</v>
          </cell>
          <cell r="AB690" t="e">
            <v>#NAME?</v>
          </cell>
          <cell r="AC690" t="e">
            <v>#NAME?</v>
          </cell>
          <cell r="AD690" t="e">
            <v>#NAME?</v>
          </cell>
          <cell r="AE690" t="e">
            <v>#NAME?</v>
          </cell>
          <cell r="AF690">
            <v>0</v>
          </cell>
          <cell r="AG690">
            <v>0</v>
          </cell>
          <cell r="AH690">
            <v>0</v>
          </cell>
          <cell r="AI690">
            <v>0</v>
          </cell>
          <cell r="AJ690" t="e">
            <v>#NAME?</v>
          </cell>
          <cell r="AK690" t="e">
            <v>#NAME?</v>
          </cell>
          <cell r="AL690" t="e">
            <v>#NAME?</v>
          </cell>
          <cell r="AM690" t="e">
            <v>#NAME?</v>
          </cell>
          <cell r="AN690" t="e">
            <v>#NAME?</v>
          </cell>
          <cell r="AO690" t="e">
            <v>#NAME?</v>
          </cell>
          <cell r="AP690" t="e">
            <v>#NAME?</v>
          </cell>
          <cell r="AQ690">
            <v>0</v>
          </cell>
          <cell r="AR690">
            <v>0</v>
          </cell>
          <cell r="AS690">
            <v>0</v>
          </cell>
          <cell r="AT690">
            <v>0</v>
          </cell>
        </row>
        <row r="691">
          <cell r="A691" t="str">
            <v>220KV DC Naubatpur-BhusaulaTL Line</v>
          </cell>
          <cell r="B691">
            <v>0</v>
          </cell>
          <cell r="C691" t="str">
            <v>30/0</v>
          </cell>
          <cell r="D691" t="str">
            <v>MPDC+6</v>
          </cell>
          <cell r="E691">
            <v>0</v>
          </cell>
          <cell r="F691">
            <v>0</v>
          </cell>
          <cell r="G691">
            <v>0</v>
          </cell>
          <cell r="H691">
            <v>28</v>
          </cell>
          <cell r="I691">
            <v>0</v>
          </cell>
          <cell r="J691">
            <v>0</v>
          </cell>
          <cell r="K691">
            <v>0</v>
          </cell>
          <cell r="L691">
            <v>0</v>
          </cell>
          <cell r="M691">
            <v>0</v>
          </cell>
          <cell r="N691">
            <v>0</v>
          </cell>
          <cell r="O691">
            <v>0</v>
          </cell>
          <cell r="P691">
            <v>0</v>
          </cell>
          <cell r="Q691">
            <v>0</v>
          </cell>
          <cell r="R691" t="e">
            <v>#NAME?</v>
          </cell>
          <cell r="S691" t="e">
            <v>#NAME?</v>
          </cell>
          <cell r="T691">
            <v>0</v>
          </cell>
          <cell r="U691">
            <v>0</v>
          </cell>
          <cell r="V691" t="e">
            <v>#NAME?</v>
          </cell>
          <cell r="W691" t="e">
            <v>#NAME?</v>
          </cell>
          <cell r="X691" t="e">
            <v>#NAME?</v>
          </cell>
          <cell r="Y691" t="e">
            <v>#NAME?</v>
          </cell>
          <cell r="Z691" t="e">
            <v>#NAME?</v>
          </cell>
          <cell r="AA691" t="e">
            <v>#NAME?</v>
          </cell>
          <cell r="AB691" t="e">
            <v>#NAME?</v>
          </cell>
          <cell r="AC691" t="e">
            <v>#NAME?</v>
          </cell>
          <cell r="AD691" t="e">
            <v>#NAME?</v>
          </cell>
          <cell r="AE691" t="e">
            <v>#NAME?</v>
          </cell>
          <cell r="AF691">
            <v>0</v>
          </cell>
          <cell r="AG691">
            <v>0</v>
          </cell>
          <cell r="AH691">
            <v>0</v>
          </cell>
          <cell r="AI691">
            <v>0</v>
          </cell>
          <cell r="AJ691" t="e">
            <v>#NAME?</v>
          </cell>
          <cell r="AK691" t="e">
            <v>#NAME?</v>
          </cell>
          <cell r="AL691" t="e">
            <v>#NAME?</v>
          </cell>
          <cell r="AM691" t="e">
            <v>#NAME?</v>
          </cell>
          <cell r="AN691" t="e">
            <v>#NAME?</v>
          </cell>
          <cell r="AO691" t="e">
            <v>#NAME?</v>
          </cell>
          <cell r="AP691" t="e">
            <v>#NAME?</v>
          </cell>
          <cell r="AQ691">
            <v>0</v>
          </cell>
          <cell r="AR691">
            <v>0</v>
          </cell>
          <cell r="AS691">
            <v>0</v>
          </cell>
          <cell r="AT691">
            <v>0</v>
          </cell>
        </row>
        <row r="692">
          <cell r="A692" t="str">
            <v>220KV DC Naubatpur-BhusaulaTL Line</v>
          </cell>
          <cell r="B692">
            <v>0</v>
          </cell>
          <cell r="C692" t="str">
            <v>31/0</v>
          </cell>
          <cell r="D692" t="str">
            <v>MPDC+6</v>
          </cell>
          <cell r="E692">
            <v>0</v>
          </cell>
          <cell r="F692">
            <v>0</v>
          </cell>
          <cell r="G692">
            <v>0</v>
          </cell>
          <cell r="H692">
            <v>28</v>
          </cell>
          <cell r="I692">
            <v>0</v>
          </cell>
          <cell r="J692">
            <v>0</v>
          </cell>
          <cell r="K692">
            <v>0</v>
          </cell>
          <cell r="L692">
            <v>0</v>
          </cell>
          <cell r="M692">
            <v>0</v>
          </cell>
          <cell r="N692">
            <v>0</v>
          </cell>
          <cell r="O692">
            <v>0</v>
          </cell>
          <cell r="P692">
            <v>0</v>
          </cell>
          <cell r="Q692">
            <v>0</v>
          </cell>
          <cell r="R692" t="e">
            <v>#NAME?</v>
          </cell>
          <cell r="S692" t="e">
            <v>#NAME?</v>
          </cell>
          <cell r="T692">
            <v>0</v>
          </cell>
          <cell r="U692">
            <v>0</v>
          </cell>
          <cell r="V692" t="e">
            <v>#NAME?</v>
          </cell>
          <cell r="W692" t="e">
            <v>#NAME?</v>
          </cell>
          <cell r="X692" t="e">
            <v>#NAME?</v>
          </cell>
          <cell r="Y692" t="e">
            <v>#NAME?</v>
          </cell>
          <cell r="Z692" t="e">
            <v>#NAME?</v>
          </cell>
          <cell r="AA692" t="e">
            <v>#NAME?</v>
          </cell>
          <cell r="AB692" t="e">
            <v>#NAME?</v>
          </cell>
          <cell r="AC692" t="e">
            <v>#NAME?</v>
          </cell>
          <cell r="AD692" t="e">
            <v>#NAME?</v>
          </cell>
          <cell r="AE692" t="e">
            <v>#NAME?</v>
          </cell>
          <cell r="AF692">
            <v>0</v>
          </cell>
          <cell r="AG692">
            <v>0</v>
          </cell>
          <cell r="AH692">
            <v>0</v>
          </cell>
          <cell r="AI692">
            <v>0</v>
          </cell>
          <cell r="AJ692" t="e">
            <v>#NAME?</v>
          </cell>
          <cell r="AK692" t="e">
            <v>#NAME?</v>
          </cell>
          <cell r="AL692" t="e">
            <v>#NAME?</v>
          </cell>
          <cell r="AM692" t="e">
            <v>#NAME?</v>
          </cell>
          <cell r="AN692" t="e">
            <v>#NAME?</v>
          </cell>
          <cell r="AO692" t="e">
            <v>#NAME?</v>
          </cell>
          <cell r="AP692" t="e">
            <v>#NAME?</v>
          </cell>
          <cell r="AQ692">
            <v>0</v>
          </cell>
          <cell r="AR692">
            <v>0</v>
          </cell>
          <cell r="AS692">
            <v>0</v>
          </cell>
          <cell r="AT692">
            <v>0</v>
          </cell>
        </row>
        <row r="693">
          <cell r="A693" t="str">
            <v>220KV DC Naubatpur-BhusaulaTL Line</v>
          </cell>
          <cell r="B693">
            <v>0</v>
          </cell>
          <cell r="C693" t="str">
            <v>32/0</v>
          </cell>
          <cell r="D693" t="str">
            <v>MPDC+6</v>
          </cell>
          <cell r="E693">
            <v>0</v>
          </cell>
          <cell r="F693">
            <v>0</v>
          </cell>
          <cell r="G693">
            <v>0</v>
          </cell>
          <cell r="H693">
            <v>28</v>
          </cell>
          <cell r="I693">
            <v>0</v>
          </cell>
          <cell r="J693">
            <v>0</v>
          </cell>
          <cell r="K693">
            <v>0</v>
          </cell>
          <cell r="L693">
            <v>0</v>
          </cell>
          <cell r="M693">
            <v>0</v>
          </cell>
          <cell r="N693">
            <v>0</v>
          </cell>
          <cell r="O693">
            <v>0</v>
          </cell>
          <cell r="P693">
            <v>0</v>
          </cell>
          <cell r="Q693">
            <v>0</v>
          </cell>
          <cell r="R693" t="e">
            <v>#NAME?</v>
          </cell>
          <cell r="S693" t="e">
            <v>#NAME?</v>
          </cell>
          <cell r="T693">
            <v>0</v>
          </cell>
          <cell r="U693">
            <v>0</v>
          </cell>
          <cell r="V693" t="e">
            <v>#NAME?</v>
          </cell>
          <cell r="W693" t="e">
            <v>#NAME?</v>
          </cell>
          <cell r="X693" t="e">
            <v>#NAME?</v>
          </cell>
          <cell r="Y693" t="e">
            <v>#NAME?</v>
          </cell>
          <cell r="Z693" t="e">
            <v>#NAME?</v>
          </cell>
          <cell r="AA693" t="e">
            <v>#NAME?</v>
          </cell>
          <cell r="AB693" t="e">
            <v>#NAME?</v>
          </cell>
          <cell r="AC693" t="e">
            <v>#NAME?</v>
          </cell>
          <cell r="AD693" t="e">
            <v>#NAME?</v>
          </cell>
          <cell r="AE693" t="e">
            <v>#NAME?</v>
          </cell>
          <cell r="AF693">
            <v>0</v>
          </cell>
          <cell r="AG693">
            <v>0</v>
          </cell>
          <cell r="AH693">
            <v>0</v>
          </cell>
          <cell r="AI693">
            <v>0</v>
          </cell>
          <cell r="AJ693" t="e">
            <v>#NAME?</v>
          </cell>
          <cell r="AK693" t="e">
            <v>#NAME?</v>
          </cell>
          <cell r="AL693" t="e">
            <v>#NAME?</v>
          </cell>
          <cell r="AM693" t="e">
            <v>#NAME?</v>
          </cell>
          <cell r="AN693" t="e">
            <v>#NAME?</v>
          </cell>
          <cell r="AO693" t="e">
            <v>#NAME?</v>
          </cell>
          <cell r="AP693" t="e">
            <v>#NAME?</v>
          </cell>
          <cell r="AQ693">
            <v>0</v>
          </cell>
          <cell r="AR693">
            <v>0</v>
          </cell>
          <cell r="AS693">
            <v>0</v>
          </cell>
          <cell r="AT693">
            <v>0</v>
          </cell>
        </row>
        <row r="694">
          <cell r="A694" t="str">
            <v>220KV DC Naubatpur-BhusaulaTL Line</v>
          </cell>
          <cell r="B694">
            <v>0</v>
          </cell>
          <cell r="C694" t="str">
            <v>33/0</v>
          </cell>
          <cell r="D694" t="str">
            <v>MPDD+0</v>
          </cell>
          <cell r="E694">
            <v>0</v>
          </cell>
          <cell r="F694">
            <v>0</v>
          </cell>
          <cell r="G694">
            <v>0</v>
          </cell>
          <cell r="H694">
            <v>28</v>
          </cell>
          <cell r="I694">
            <v>0</v>
          </cell>
          <cell r="J694">
            <v>0</v>
          </cell>
          <cell r="K694">
            <v>0</v>
          </cell>
          <cell r="L694">
            <v>0</v>
          </cell>
          <cell r="M694">
            <v>0</v>
          </cell>
          <cell r="N694">
            <v>0</v>
          </cell>
          <cell r="O694">
            <v>0</v>
          </cell>
          <cell r="P694">
            <v>0</v>
          </cell>
          <cell r="Q694">
            <v>0</v>
          </cell>
          <cell r="R694" t="e">
            <v>#NAME?</v>
          </cell>
          <cell r="S694" t="e">
            <v>#NAME?</v>
          </cell>
          <cell r="T694">
            <v>0</v>
          </cell>
          <cell r="U694">
            <v>0</v>
          </cell>
          <cell r="V694" t="e">
            <v>#NAME?</v>
          </cell>
          <cell r="W694" t="e">
            <v>#NAME?</v>
          </cell>
          <cell r="X694" t="e">
            <v>#NAME?</v>
          </cell>
          <cell r="Y694" t="e">
            <v>#NAME?</v>
          </cell>
          <cell r="Z694" t="e">
            <v>#NAME?</v>
          </cell>
          <cell r="AA694" t="e">
            <v>#NAME?</v>
          </cell>
          <cell r="AB694" t="e">
            <v>#NAME?</v>
          </cell>
          <cell r="AC694" t="e">
            <v>#NAME?</v>
          </cell>
          <cell r="AD694" t="e">
            <v>#NAME?</v>
          </cell>
          <cell r="AE694" t="e">
            <v>#NAME?</v>
          </cell>
          <cell r="AF694">
            <v>0</v>
          </cell>
          <cell r="AG694">
            <v>0</v>
          </cell>
          <cell r="AH694">
            <v>0</v>
          </cell>
          <cell r="AI694">
            <v>0</v>
          </cell>
          <cell r="AJ694" t="e">
            <v>#NAME?</v>
          </cell>
          <cell r="AK694" t="e">
            <v>#NAME?</v>
          </cell>
          <cell r="AL694" t="e">
            <v>#NAME?</v>
          </cell>
          <cell r="AM694" t="e">
            <v>#NAME?</v>
          </cell>
          <cell r="AN694" t="e">
            <v>#NAME?</v>
          </cell>
          <cell r="AO694" t="e">
            <v>#NAME?</v>
          </cell>
          <cell r="AP694" t="e">
            <v>#NAME?</v>
          </cell>
          <cell r="AQ694">
            <v>0</v>
          </cell>
          <cell r="AR694">
            <v>0</v>
          </cell>
          <cell r="AS694">
            <v>0</v>
          </cell>
          <cell r="AT694">
            <v>0</v>
          </cell>
        </row>
        <row r="695">
          <cell r="A695" t="str">
            <v>Lilo of 132KV DC ARA-Jagdishpur at Dumraon Line-1</v>
          </cell>
          <cell r="B695">
            <v>0</v>
          </cell>
          <cell r="C695" t="str">
            <v>4/0</v>
          </cell>
          <cell r="D695" t="str">
            <v>DS+0</v>
          </cell>
          <cell r="E695">
            <v>0</v>
          </cell>
          <cell r="F695">
            <v>0</v>
          </cell>
          <cell r="G695">
            <v>0</v>
          </cell>
          <cell r="H695">
            <v>28</v>
          </cell>
          <cell r="I695">
            <v>0</v>
          </cell>
          <cell r="J695">
            <v>0</v>
          </cell>
          <cell r="K695">
            <v>0</v>
          </cell>
          <cell r="L695">
            <v>0</v>
          </cell>
          <cell r="M695">
            <v>0</v>
          </cell>
          <cell r="N695">
            <v>0</v>
          </cell>
          <cell r="O695">
            <v>0</v>
          </cell>
          <cell r="P695">
            <v>0</v>
          </cell>
          <cell r="Q695">
            <v>0</v>
          </cell>
          <cell r="R695" t="e">
            <v>#NAME?</v>
          </cell>
          <cell r="S695" t="e">
            <v>#NAME?</v>
          </cell>
          <cell r="T695">
            <v>0</v>
          </cell>
          <cell r="U695">
            <v>0</v>
          </cell>
          <cell r="V695" t="e">
            <v>#NAME?</v>
          </cell>
          <cell r="W695" t="e">
            <v>#NAME?</v>
          </cell>
          <cell r="X695" t="e">
            <v>#NAME?</v>
          </cell>
          <cell r="Y695" t="e">
            <v>#NAME?</v>
          </cell>
          <cell r="Z695" t="e">
            <v>#NAME?</v>
          </cell>
          <cell r="AA695" t="e">
            <v>#NAME?</v>
          </cell>
          <cell r="AB695" t="e">
            <v>#NAME?</v>
          </cell>
          <cell r="AC695" t="e">
            <v>#NAME?</v>
          </cell>
          <cell r="AD695" t="e">
            <v>#NAME?</v>
          </cell>
          <cell r="AE695" t="e">
            <v>#NAME?</v>
          </cell>
          <cell r="AF695">
            <v>0</v>
          </cell>
          <cell r="AG695">
            <v>0</v>
          </cell>
          <cell r="AH695">
            <v>0</v>
          </cell>
          <cell r="AI695">
            <v>0</v>
          </cell>
          <cell r="AJ695" t="e">
            <v>#NAME?</v>
          </cell>
          <cell r="AK695" t="e">
            <v>#NAME?</v>
          </cell>
          <cell r="AL695" t="e">
            <v>#NAME?</v>
          </cell>
          <cell r="AM695" t="e">
            <v>#NAME?</v>
          </cell>
          <cell r="AN695" t="e">
            <v>#NAME?</v>
          </cell>
          <cell r="AO695" t="e">
            <v>#NAME?</v>
          </cell>
          <cell r="AP695" t="e">
            <v>#NAME?</v>
          </cell>
          <cell r="AQ695">
            <v>0</v>
          </cell>
          <cell r="AR695">
            <v>0</v>
          </cell>
          <cell r="AS695">
            <v>0</v>
          </cell>
          <cell r="AT695">
            <v>0</v>
          </cell>
        </row>
        <row r="696">
          <cell r="A696" t="str">
            <v>Lilo of 132KV DC ARA-Jagdishpur at Dumraon Line-1</v>
          </cell>
          <cell r="B696">
            <v>2</v>
          </cell>
          <cell r="C696" t="str">
            <v>4/1</v>
          </cell>
          <cell r="D696" t="str">
            <v>DP+0</v>
          </cell>
          <cell r="E696" t="str">
            <v>WET</v>
          </cell>
          <cell r="F696" t="str">
            <v>Deepak Pandey</v>
          </cell>
          <cell r="G696">
            <v>43591</v>
          </cell>
          <cell r="H696">
            <v>43619</v>
          </cell>
          <cell r="I696">
            <v>0</v>
          </cell>
          <cell r="J696">
            <v>43614</v>
          </cell>
          <cell r="K696">
            <v>0</v>
          </cell>
          <cell r="L696">
            <v>0</v>
          </cell>
          <cell r="M696">
            <v>0</v>
          </cell>
          <cell r="N696">
            <v>0</v>
          </cell>
          <cell r="O696">
            <v>0</v>
          </cell>
          <cell r="P696">
            <v>0</v>
          </cell>
          <cell r="Q696">
            <v>0</v>
          </cell>
          <cell r="R696" t="e">
            <v>#NAME?</v>
          </cell>
          <cell r="S696" t="e">
            <v>#NAME?</v>
          </cell>
          <cell r="T696">
            <v>0</v>
          </cell>
          <cell r="U696">
            <v>0</v>
          </cell>
          <cell r="V696" t="e">
            <v>#NAME?</v>
          </cell>
          <cell r="W696" t="e">
            <v>#NAME?</v>
          </cell>
          <cell r="X696" t="e">
            <v>#NAME?</v>
          </cell>
          <cell r="Y696" t="e">
            <v>#NAME?</v>
          </cell>
          <cell r="Z696" t="e">
            <v>#NAME?</v>
          </cell>
          <cell r="AA696" t="e">
            <v>#NAME?</v>
          </cell>
          <cell r="AB696" t="e">
            <v>#NAME?</v>
          </cell>
          <cell r="AC696" t="e">
            <v>#NAME?</v>
          </cell>
          <cell r="AD696" t="e">
            <v>#NAME?</v>
          </cell>
          <cell r="AE696" t="e">
            <v>#NAME?</v>
          </cell>
          <cell r="AF696">
            <v>122.56</v>
          </cell>
          <cell r="AG696">
            <v>17.68</v>
          </cell>
          <cell r="AH696">
            <v>6.51</v>
          </cell>
          <cell r="AI696">
            <v>146.75</v>
          </cell>
          <cell r="AJ696" t="e">
            <v>#NAME?</v>
          </cell>
          <cell r="AK696" t="e">
            <v>#NAME?</v>
          </cell>
          <cell r="AL696" t="e">
            <v>#NAME?</v>
          </cell>
          <cell r="AM696" t="e">
            <v>#NAME?</v>
          </cell>
          <cell r="AN696" t="e">
            <v>#NAME?</v>
          </cell>
          <cell r="AO696" t="e">
            <v>#NAME?</v>
          </cell>
          <cell r="AP696" t="e">
            <v>#NAME?</v>
          </cell>
          <cell r="AQ696">
            <v>0</v>
          </cell>
          <cell r="AR696">
            <v>0</v>
          </cell>
          <cell r="AS696">
            <v>0</v>
          </cell>
          <cell r="AT696">
            <v>0</v>
          </cell>
        </row>
        <row r="697">
          <cell r="A697" t="str">
            <v>Lilo of 132KV DC ARA-Jagdishpur at Dumraon Line-1</v>
          </cell>
          <cell r="B697">
            <v>1</v>
          </cell>
          <cell r="C697" t="str">
            <v>4/2</v>
          </cell>
          <cell r="D697" t="str">
            <v>DP+0</v>
          </cell>
          <cell r="E697" t="str">
            <v>WET</v>
          </cell>
          <cell r="F697" t="str">
            <v>Deepak Pandey</v>
          </cell>
          <cell r="G697">
            <v>43589</v>
          </cell>
          <cell r="H697">
            <v>43617</v>
          </cell>
          <cell r="I697">
            <v>0</v>
          </cell>
          <cell r="J697">
            <v>43614</v>
          </cell>
          <cell r="K697">
            <v>0</v>
          </cell>
          <cell r="L697">
            <v>0</v>
          </cell>
          <cell r="M697">
            <v>0</v>
          </cell>
          <cell r="N697">
            <v>0</v>
          </cell>
          <cell r="O697">
            <v>0</v>
          </cell>
          <cell r="P697">
            <v>0</v>
          </cell>
          <cell r="Q697">
            <v>0</v>
          </cell>
          <cell r="R697" t="e">
            <v>#NAME?</v>
          </cell>
          <cell r="S697" t="e">
            <v>#NAME?</v>
          </cell>
          <cell r="T697">
            <v>0</v>
          </cell>
          <cell r="U697">
            <v>0</v>
          </cell>
          <cell r="V697" t="e">
            <v>#NAME?</v>
          </cell>
          <cell r="W697" t="e">
            <v>#NAME?</v>
          </cell>
          <cell r="X697" t="e">
            <v>#NAME?</v>
          </cell>
          <cell r="Y697" t="e">
            <v>#NAME?</v>
          </cell>
          <cell r="Z697" t="e">
            <v>#NAME?</v>
          </cell>
          <cell r="AA697" t="e">
            <v>#NAME?</v>
          </cell>
          <cell r="AB697" t="e">
            <v>#NAME?</v>
          </cell>
          <cell r="AC697" t="e">
            <v>#NAME?</v>
          </cell>
          <cell r="AD697" t="e">
            <v>#NAME?</v>
          </cell>
          <cell r="AE697" t="e">
            <v>#NAME?</v>
          </cell>
          <cell r="AF697">
            <v>122.56</v>
          </cell>
          <cell r="AG697">
            <v>17.68</v>
          </cell>
          <cell r="AH697">
            <v>6.51</v>
          </cell>
          <cell r="AI697">
            <v>146.75</v>
          </cell>
          <cell r="AJ697" t="e">
            <v>#NAME?</v>
          </cell>
          <cell r="AK697" t="e">
            <v>#NAME?</v>
          </cell>
          <cell r="AL697" t="e">
            <v>#NAME?</v>
          </cell>
          <cell r="AM697" t="e">
            <v>#NAME?</v>
          </cell>
          <cell r="AN697" t="e">
            <v>#NAME?</v>
          </cell>
          <cell r="AO697" t="e">
            <v>#NAME?</v>
          </cell>
          <cell r="AP697" t="e">
            <v>#NAME?</v>
          </cell>
          <cell r="AQ697">
            <v>0</v>
          </cell>
          <cell r="AR697">
            <v>0</v>
          </cell>
          <cell r="AS697">
            <v>0</v>
          </cell>
          <cell r="AT697">
            <v>0</v>
          </cell>
        </row>
        <row r="698">
          <cell r="A698" t="str">
            <v>Lilo of 132KV DC ARA-Jagdishpur at Dumraon Line-1</v>
          </cell>
          <cell r="B698">
            <v>3</v>
          </cell>
          <cell r="C698" t="str">
            <v>4/3</v>
          </cell>
          <cell r="D698" t="str">
            <v>DP+0</v>
          </cell>
          <cell r="E698" t="str">
            <v>WET</v>
          </cell>
          <cell r="F698" t="str">
            <v>Deepak Pandey</v>
          </cell>
          <cell r="G698">
            <v>43593</v>
          </cell>
          <cell r="H698">
            <v>43621</v>
          </cell>
          <cell r="I698">
            <v>0</v>
          </cell>
          <cell r="J698">
            <v>43614</v>
          </cell>
          <cell r="K698">
            <v>0</v>
          </cell>
          <cell r="L698">
            <v>0</v>
          </cell>
          <cell r="M698">
            <v>0</v>
          </cell>
          <cell r="N698">
            <v>0</v>
          </cell>
          <cell r="O698">
            <v>0</v>
          </cell>
          <cell r="P698">
            <v>0</v>
          </cell>
          <cell r="Q698">
            <v>0</v>
          </cell>
          <cell r="R698" t="e">
            <v>#NAME?</v>
          </cell>
          <cell r="S698" t="e">
            <v>#NAME?</v>
          </cell>
          <cell r="T698">
            <v>0</v>
          </cell>
          <cell r="U698">
            <v>0</v>
          </cell>
          <cell r="V698" t="e">
            <v>#NAME?</v>
          </cell>
          <cell r="W698" t="e">
            <v>#NAME?</v>
          </cell>
          <cell r="X698" t="e">
            <v>#NAME?</v>
          </cell>
          <cell r="Y698" t="e">
            <v>#NAME?</v>
          </cell>
          <cell r="Z698" t="e">
            <v>#NAME?</v>
          </cell>
          <cell r="AA698" t="e">
            <v>#NAME?</v>
          </cell>
          <cell r="AB698" t="e">
            <v>#NAME?</v>
          </cell>
          <cell r="AC698" t="e">
            <v>#NAME?</v>
          </cell>
          <cell r="AD698" t="e">
            <v>#NAME?</v>
          </cell>
          <cell r="AE698" t="e">
            <v>#NAME?</v>
          </cell>
          <cell r="AF698">
            <v>122.56</v>
          </cell>
          <cell r="AG698">
            <v>17.68</v>
          </cell>
          <cell r="AH698">
            <v>6.51</v>
          </cell>
          <cell r="AI698">
            <v>146.75</v>
          </cell>
          <cell r="AJ698" t="e">
            <v>#NAME?</v>
          </cell>
          <cell r="AK698" t="e">
            <v>#NAME?</v>
          </cell>
          <cell r="AL698" t="e">
            <v>#NAME?</v>
          </cell>
          <cell r="AM698" t="e">
            <v>#NAME?</v>
          </cell>
          <cell r="AN698" t="e">
            <v>#NAME?</v>
          </cell>
          <cell r="AO698" t="e">
            <v>#NAME?</v>
          </cell>
          <cell r="AP698" t="e">
            <v>#NAME?</v>
          </cell>
          <cell r="AQ698">
            <v>0</v>
          </cell>
          <cell r="AR698">
            <v>0</v>
          </cell>
          <cell r="AS698">
            <v>0</v>
          </cell>
          <cell r="AT698">
            <v>0</v>
          </cell>
        </row>
        <row r="699">
          <cell r="A699" t="str">
            <v>Lilo of 132KV DC ARA-Jagdishpur at Dumraon Line-1</v>
          </cell>
          <cell r="B699">
            <v>4</v>
          </cell>
          <cell r="C699" t="str">
            <v>4/4</v>
          </cell>
          <cell r="D699" t="str">
            <v>DP+0</v>
          </cell>
          <cell r="E699" t="str">
            <v>WET</v>
          </cell>
          <cell r="F699" t="str">
            <v>Deepak Pandey</v>
          </cell>
          <cell r="G699">
            <v>43595</v>
          </cell>
          <cell r="H699">
            <v>43623</v>
          </cell>
          <cell r="I699">
            <v>0</v>
          </cell>
          <cell r="J699">
            <v>43614</v>
          </cell>
          <cell r="K699">
            <v>0</v>
          </cell>
          <cell r="L699">
            <v>0</v>
          </cell>
          <cell r="M699">
            <v>0</v>
          </cell>
          <cell r="N699">
            <v>0</v>
          </cell>
          <cell r="O699">
            <v>0</v>
          </cell>
          <cell r="P699">
            <v>0</v>
          </cell>
          <cell r="Q699">
            <v>0</v>
          </cell>
          <cell r="R699" t="e">
            <v>#NAME?</v>
          </cell>
          <cell r="S699" t="e">
            <v>#NAME?</v>
          </cell>
          <cell r="T699">
            <v>0</v>
          </cell>
          <cell r="U699">
            <v>0</v>
          </cell>
          <cell r="V699" t="e">
            <v>#NAME?</v>
          </cell>
          <cell r="W699" t="e">
            <v>#NAME?</v>
          </cell>
          <cell r="X699" t="e">
            <v>#NAME?</v>
          </cell>
          <cell r="Y699" t="e">
            <v>#NAME?</v>
          </cell>
          <cell r="Z699" t="e">
            <v>#NAME?</v>
          </cell>
          <cell r="AA699" t="e">
            <v>#NAME?</v>
          </cell>
          <cell r="AB699" t="e">
            <v>#NAME?</v>
          </cell>
          <cell r="AC699" t="e">
            <v>#NAME?</v>
          </cell>
          <cell r="AD699" t="e">
            <v>#NAME?</v>
          </cell>
          <cell r="AE699" t="e">
            <v>#NAME?</v>
          </cell>
          <cell r="AF699">
            <v>122.56</v>
          </cell>
          <cell r="AG699">
            <v>17.68</v>
          </cell>
          <cell r="AH699">
            <v>6.51</v>
          </cell>
          <cell r="AI699">
            <v>146.75</v>
          </cell>
          <cell r="AJ699" t="e">
            <v>#NAME?</v>
          </cell>
          <cell r="AK699" t="e">
            <v>#NAME?</v>
          </cell>
          <cell r="AL699" t="e">
            <v>#NAME?</v>
          </cell>
          <cell r="AM699" t="e">
            <v>#NAME?</v>
          </cell>
          <cell r="AN699" t="e">
            <v>#NAME?</v>
          </cell>
          <cell r="AO699" t="e">
            <v>#NAME?</v>
          </cell>
          <cell r="AP699" t="e">
            <v>#NAME?</v>
          </cell>
          <cell r="AQ699">
            <v>0</v>
          </cell>
          <cell r="AR699">
            <v>0</v>
          </cell>
          <cell r="AS699">
            <v>0</v>
          </cell>
          <cell r="AT699">
            <v>0</v>
          </cell>
        </row>
        <row r="700">
          <cell r="A700" t="str">
            <v>Lilo of 132KV DC ARA-Jagdishpur at Dumraon Line-1</v>
          </cell>
          <cell r="B700">
            <v>5</v>
          </cell>
          <cell r="C700" t="str">
            <v>4/5</v>
          </cell>
          <cell r="D700" t="str">
            <v>DP+3</v>
          </cell>
          <cell r="E700" t="str">
            <v>WET</v>
          </cell>
          <cell r="F700" t="str">
            <v>Deepak Pandey</v>
          </cell>
          <cell r="G700">
            <v>43597</v>
          </cell>
          <cell r="H700">
            <v>43625</v>
          </cell>
          <cell r="I700">
            <v>0</v>
          </cell>
          <cell r="J700">
            <v>43614</v>
          </cell>
          <cell r="K700">
            <v>0</v>
          </cell>
          <cell r="L700">
            <v>0</v>
          </cell>
          <cell r="M700">
            <v>0</v>
          </cell>
          <cell r="N700">
            <v>0</v>
          </cell>
          <cell r="O700">
            <v>0</v>
          </cell>
          <cell r="P700">
            <v>0</v>
          </cell>
          <cell r="Q700">
            <v>0</v>
          </cell>
          <cell r="R700" t="e">
            <v>#NAME?</v>
          </cell>
          <cell r="S700" t="e">
            <v>#NAME?</v>
          </cell>
          <cell r="T700">
            <v>0</v>
          </cell>
          <cell r="U700">
            <v>0</v>
          </cell>
          <cell r="V700" t="e">
            <v>#NAME?</v>
          </cell>
          <cell r="W700" t="e">
            <v>#NAME?</v>
          </cell>
          <cell r="X700" t="e">
            <v>#NAME?</v>
          </cell>
          <cell r="Y700" t="e">
            <v>#NAME?</v>
          </cell>
          <cell r="Z700" t="e">
            <v>#NAME?</v>
          </cell>
          <cell r="AA700" t="e">
            <v>#NAME?</v>
          </cell>
          <cell r="AB700" t="e">
            <v>#NAME?</v>
          </cell>
          <cell r="AC700" t="e">
            <v>#NAME?</v>
          </cell>
          <cell r="AD700" t="e">
            <v>#NAME?</v>
          </cell>
          <cell r="AE700" t="e">
            <v>#NAME?</v>
          </cell>
          <cell r="AF700">
            <v>122.56</v>
          </cell>
          <cell r="AG700">
            <v>17.68</v>
          </cell>
          <cell r="AH700">
            <v>6.51</v>
          </cell>
          <cell r="AI700">
            <v>146.75</v>
          </cell>
          <cell r="AJ700" t="e">
            <v>#NAME?</v>
          </cell>
          <cell r="AK700" t="e">
            <v>#NAME?</v>
          </cell>
          <cell r="AL700" t="e">
            <v>#NAME?</v>
          </cell>
          <cell r="AM700" t="e">
            <v>#NAME?</v>
          </cell>
          <cell r="AN700" t="e">
            <v>#NAME?</v>
          </cell>
          <cell r="AO700" t="e">
            <v>#NAME?</v>
          </cell>
          <cell r="AP700" t="e">
            <v>#NAME?</v>
          </cell>
          <cell r="AQ700">
            <v>0</v>
          </cell>
          <cell r="AR700">
            <v>0</v>
          </cell>
          <cell r="AS700">
            <v>0</v>
          </cell>
          <cell r="AT700">
            <v>0</v>
          </cell>
        </row>
        <row r="701">
          <cell r="A701" t="str">
            <v>Lilo of 132KV DC ARA-Jagdishpur at Dumraon Line-1</v>
          </cell>
          <cell r="B701">
            <v>7</v>
          </cell>
          <cell r="C701" t="str">
            <v>4/6</v>
          </cell>
          <cell r="D701" t="str">
            <v>DP+3</v>
          </cell>
          <cell r="E701" t="str">
            <v>WET</v>
          </cell>
          <cell r="F701" t="str">
            <v>Deepak Pandey</v>
          </cell>
          <cell r="G701">
            <v>43599</v>
          </cell>
          <cell r="H701">
            <v>43627</v>
          </cell>
          <cell r="I701">
            <v>0</v>
          </cell>
          <cell r="J701">
            <v>43614</v>
          </cell>
          <cell r="K701">
            <v>0</v>
          </cell>
          <cell r="L701">
            <v>0</v>
          </cell>
          <cell r="M701">
            <v>0</v>
          </cell>
          <cell r="N701">
            <v>0</v>
          </cell>
          <cell r="O701">
            <v>0</v>
          </cell>
          <cell r="P701">
            <v>0</v>
          </cell>
          <cell r="Q701">
            <v>0</v>
          </cell>
          <cell r="R701" t="e">
            <v>#NAME?</v>
          </cell>
          <cell r="S701" t="e">
            <v>#NAME?</v>
          </cell>
          <cell r="T701">
            <v>0</v>
          </cell>
          <cell r="U701">
            <v>0</v>
          </cell>
          <cell r="V701" t="e">
            <v>#NAME?</v>
          </cell>
          <cell r="W701" t="e">
            <v>#NAME?</v>
          </cell>
          <cell r="X701" t="e">
            <v>#NAME?</v>
          </cell>
          <cell r="Y701" t="e">
            <v>#NAME?</v>
          </cell>
          <cell r="Z701" t="e">
            <v>#NAME?</v>
          </cell>
          <cell r="AA701" t="e">
            <v>#NAME?</v>
          </cell>
          <cell r="AB701" t="e">
            <v>#NAME?</v>
          </cell>
          <cell r="AC701" t="e">
            <v>#NAME?</v>
          </cell>
          <cell r="AD701" t="e">
            <v>#NAME?</v>
          </cell>
          <cell r="AE701" t="e">
            <v>#NAME?</v>
          </cell>
          <cell r="AF701">
            <v>122.56</v>
          </cell>
          <cell r="AG701">
            <v>17.68</v>
          </cell>
          <cell r="AH701">
            <v>6.51</v>
          </cell>
          <cell r="AI701">
            <v>146.75</v>
          </cell>
          <cell r="AJ701" t="e">
            <v>#NAME?</v>
          </cell>
          <cell r="AK701" t="e">
            <v>#NAME?</v>
          </cell>
          <cell r="AL701" t="e">
            <v>#NAME?</v>
          </cell>
          <cell r="AM701" t="e">
            <v>#NAME?</v>
          </cell>
          <cell r="AN701" t="e">
            <v>#NAME?</v>
          </cell>
          <cell r="AO701" t="e">
            <v>#NAME?</v>
          </cell>
          <cell r="AP701" t="e">
            <v>#NAME?</v>
          </cell>
          <cell r="AQ701">
            <v>0</v>
          </cell>
          <cell r="AR701">
            <v>0</v>
          </cell>
          <cell r="AS701">
            <v>0</v>
          </cell>
          <cell r="AT701">
            <v>0</v>
          </cell>
        </row>
        <row r="702">
          <cell r="A702" t="str">
            <v>Lilo of 132KV DC ARA-Jagdishpur at Dumraon Line-1</v>
          </cell>
          <cell r="B702">
            <v>0</v>
          </cell>
          <cell r="C702" t="str">
            <v xml:space="preserve"> 5/0</v>
          </cell>
          <cell r="D702" t="str">
            <v>DS+0</v>
          </cell>
          <cell r="E702">
            <v>0</v>
          </cell>
          <cell r="F702">
            <v>0</v>
          </cell>
          <cell r="G702">
            <v>0</v>
          </cell>
          <cell r="H702">
            <v>28</v>
          </cell>
          <cell r="I702">
            <v>0</v>
          </cell>
          <cell r="J702">
            <v>0</v>
          </cell>
          <cell r="K702">
            <v>0</v>
          </cell>
          <cell r="L702">
            <v>0</v>
          </cell>
          <cell r="M702">
            <v>0</v>
          </cell>
          <cell r="N702">
            <v>0</v>
          </cell>
          <cell r="O702">
            <v>0</v>
          </cell>
          <cell r="P702">
            <v>0</v>
          </cell>
          <cell r="Q702">
            <v>0</v>
          </cell>
          <cell r="R702" t="e">
            <v>#NAME?</v>
          </cell>
          <cell r="S702" t="e">
            <v>#NAME?</v>
          </cell>
          <cell r="T702">
            <v>0</v>
          </cell>
          <cell r="U702">
            <v>0</v>
          </cell>
          <cell r="V702" t="e">
            <v>#NAME?</v>
          </cell>
          <cell r="W702" t="e">
            <v>#NAME?</v>
          </cell>
          <cell r="X702" t="e">
            <v>#NAME?</v>
          </cell>
          <cell r="Y702" t="e">
            <v>#NAME?</v>
          </cell>
          <cell r="Z702" t="e">
            <v>#NAME?</v>
          </cell>
          <cell r="AA702" t="e">
            <v>#NAME?</v>
          </cell>
          <cell r="AB702" t="e">
            <v>#NAME?</v>
          </cell>
          <cell r="AC702" t="e">
            <v>#NAME?</v>
          </cell>
          <cell r="AD702" t="e">
            <v>#NAME?</v>
          </cell>
          <cell r="AE702" t="e">
            <v>#NAME?</v>
          </cell>
          <cell r="AF702">
            <v>0</v>
          </cell>
          <cell r="AG702">
            <v>0</v>
          </cell>
          <cell r="AH702">
            <v>0</v>
          </cell>
          <cell r="AI702">
            <v>0</v>
          </cell>
          <cell r="AJ702" t="e">
            <v>#NAME?</v>
          </cell>
          <cell r="AK702" t="e">
            <v>#NAME?</v>
          </cell>
          <cell r="AL702" t="e">
            <v>#NAME?</v>
          </cell>
          <cell r="AM702" t="e">
            <v>#NAME?</v>
          </cell>
          <cell r="AN702" t="e">
            <v>#NAME?</v>
          </cell>
          <cell r="AO702" t="e">
            <v>#NAME?</v>
          </cell>
          <cell r="AP702" t="e">
            <v>#NAME?</v>
          </cell>
          <cell r="AQ702">
            <v>0</v>
          </cell>
          <cell r="AR702">
            <v>0</v>
          </cell>
          <cell r="AS702">
            <v>0</v>
          </cell>
          <cell r="AT702">
            <v>0</v>
          </cell>
        </row>
        <row r="703">
          <cell r="A703" t="str">
            <v>Lilo of 132KV DC ARA-Jagdishpur at Dumraon Line-1</v>
          </cell>
          <cell r="B703">
            <v>0</v>
          </cell>
          <cell r="C703" t="str">
            <v xml:space="preserve"> 6/0</v>
          </cell>
          <cell r="D703" t="str">
            <v>DR+3</v>
          </cell>
          <cell r="E703">
            <v>0</v>
          </cell>
          <cell r="F703">
            <v>0</v>
          </cell>
          <cell r="G703">
            <v>0</v>
          </cell>
          <cell r="H703">
            <v>28</v>
          </cell>
          <cell r="I703">
            <v>0</v>
          </cell>
          <cell r="J703">
            <v>0</v>
          </cell>
          <cell r="K703">
            <v>0</v>
          </cell>
          <cell r="L703">
            <v>0</v>
          </cell>
          <cell r="M703">
            <v>0</v>
          </cell>
          <cell r="N703">
            <v>0</v>
          </cell>
          <cell r="O703">
            <v>0</v>
          </cell>
          <cell r="P703">
            <v>0</v>
          </cell>
          <cell r="Q703">
            <v>0</v>
          </cell>
          <cell r="R703" t="e">
            <v>#NAME?</v>
          </cell>
          <cell r="S703" t="e">
            <v>#NAME?</v>
          </cell>
          <cell r="T703">
            <v>0</v>
          </cell>
          <cell r="U703">
            <v>0</v>
          </cell>
          <cell r="V703" t="e">
            <v>#NAME?</v>
          </cell>
          <cell r="W703" t="e">
            <v>#NAME?</v>
          </cell>
          <cell r="X703" t="e">
            <v>#NAME?</v>
          </cell>
          <cell r="Y703" t="e">
            <v>#NAME?</v>
          </cell>
          <cell r="Z703" t="e">
            <v>#NAME?</v>
          </cell>
          <cell r="AA703" t="e">
            <v>#NAME?</v>
          </cell>
          <cell r="AB703" t="e">
            <v>#NAME?</v>
          </cell>
          <cell r="AC703" t="e">
            <v>#NAME?</v>
          </cell>
          <cell r="AD703" t="e">
            <v>#NAME?</v>
          </cell>
          <cell r="AE703" t="e">
            <v>#NAME?</v>
          </cell>
          <cell r="AF703">
            <v>0</v>
          </cell>
          <cell r="AG703">
            <v>0</v>
          </cell>
          <cell r="AH703">
            <v>0</v>
          </cell>
          <cell r="AI703">
            <v>0</v>
          </cell>
          <cell r="AJ703" t="e">
            <v>#NAME?</v>
          </cell>
          <cell r="AK703" t="e">
            <v>#NAME?</v>
          </cell>
          <cell r="AL703" t="e">
            <v>#NAME?</v>
          </cell>
          <cell r="AM703" t="e">
            <v>#NAME?</v>
          </cell>
          <cell r="AN703" t="e">
            <v>#NAME?</v>
          </cell>
          <cell r="AO703" t="e">
            <v>#NAME?</v>
          </cell>
          <cell r="AP703" t="e">
            <v>#NAME?</v>
          </cell>
          <cell r="AQ703">
            <v>0</v>
          </cell>
          <cell r="AR703">
            <v>0</v>
          </cell>
          <cell r="AS703">
            <v>0</v>
          </cell>
          <cell r="AT703">
            <v>0</v>
          </cell>
        </row>
        <row r="704">
          <cell r="A704" t="str">
            <v>Lilo of 132KV DC ARA-Jagdishpur at Dumraon Line-1</v>
          </cell>
          <cell r="B704">
            <v>9</v>
          </cell>
          <cell r="C704" t="str">
            <v>6/1</v>
          </cell>
          <cell r="D704" t="str">
            <v>DP+6</v>
          </cell>
          <cell r="E704" t="str">
            <v>WET</v>
          </cell>
          <cell r="F704" t="str">
            <v>Ms Builder</v>
          </cell>
          <cell r="G704">
            <v>43601</v>
          </cell>
          <cell r="H704">
            <v>43629</v>
          </cell>
          <cell r="I704">
            <v>0</v>
          </cell>
          <cell r="J704">
            <v>43614</v>
          </cell>
          <cell r="K704">
            <v>0</v>
          </cell>
          <cell r="L704">
            <v>0</v>
          </cell>
          <cell r="M704">
            <v>0</v>
          </cell>
          <cell r="N704">
            <v>0</v>
          </cell>
          <cell r="O704">
            <v>0</v>
          </cell>
          <cell r="P704">
            <v>0</v>
          </cell>
          <cell r="Q704">
            <v>0</v>
          </cell>
          <cell r="R704" t="e">
            <v>#NAME?</v>
          </cell>
          <cell r="S704" t="e">
            <v>#NAME?</v>
          </cell>
          <cell r="T704">
            <v>0</v>
          </cell>
          <cell r="U704">
            <v>0</v>
          </cell>
          <cell r="V704" t="e">
            <v>#NAME?</v>
          </cell>
          <cell r="W704" t="e">
            <v>#NAME?</v>
          </cell>
          <cell r="X704" t="e">
            <v>#NAME?</v>
          </cell>
          <cell r="Y704" t="e">
            <v>#NAME?</v>
          </cell>
          <cell r="Z704" t="e">
            <v>#NAME?</v>
          </cell>
          <cell r="AA704" t="e">
            <v>#NAME?</v>
          </cell>
          <cell r="AB704" t="e">
            <v>#NAME?</v>
          </cell>
          <cell r="AC704" t="e">
            <v>#NAME?</v>
          </cell>
          <cell r="AD704" t="e">
            <v>#NAME?</v>
          </cell>
          <cell r="AE704" t="e">
            <v>#NAME?</v>
          </cell>
          <cell r="AF704">
            <v>122.56</v>
          </cell>
          <cell r="AG704">
            <v>17.68</v>
          </cell>
          <cell r="AH704">
            <v>6.51</v>
          </cell>
          <cell r="AI704">
            <v>146.75</v>
          </cell>
          <cell r="AJ704" t="e">
            <v>#NAME?</v>
          </cell>
          <cell r="AK704" t="e">
            <v>#NAME?</v>
          </cell>
          <cell r="AL704" t="e">
            <v>#NAME?</v>
          </cell>
          <cell r="AM704" t="e">
            <v>#NAME?</v>
          </cell>
          <cell r="AN704" t="e">
            <v>#NAME?</v>
          </cell>
          <cell r="AO704" t="e">
            <v>#NAME?</v>
          </cell>
          <cell r="AP704" t="e">
            <v>#NAME?</v>
          </cell>
          <cell r="AQ704">
            <v>0</v>
          </cell>
          <cell r="AR704">
            <v>0</v>
          </cell>
          <cell r="AS704">
            <v>0</v>
          </cell>
          <cell r="AT704">
            <v>0</v>
          </cell>
        </row>
        <row r="705">
          <cell r="A705" t="str">
            <v>Lilo of 132KV DC ARA-Jagdishpur at Dumraon Line-1</v>
          </cell>
          <cell r="B705">
            <v>6</v>
          </cell>
          <cell r="C705" t="str">
            <v>6/2</v>
          </cell>
          <cell r="D705" t="str">
            <v>DP+0</v>
          </cell>
          <cell r="E705" t="str">
            <v>WET</v>
          </cell>
          <cell r="F705" t="str">
            <v>Ms Builder</v>
          </cell>
          <cell r="G705">
            <v>43598</v>
          </cell>
          <cell r="H705">
            <v>43626</v>
          </cell>
          <cell r="I705">
            <v>0</v>
          </cell>
          <cell r="J705">
            <v>43614</v>
          </cell>
          <cell r="K705">
            <v>0</v>
          </cell>
          <cell r="L705">
            <v>0</v>
          </cell>
          <cell r="M705">
            <v>0</v>
          </cell>
          <cell r="N705">
            <v>0</v>
          </cell>
          <cell r="O705">
            <v>0</v>
          </cell>
          <cell r="P705">
            <v>0</v>
          </cell>
          <cell r="Q705">
            <v>0</v>
          </cell>
          <cell r="R705" t="e">
            <v>#NAME?</v>
          </cell>
          <cell r="S705" t="e">
            <v>#NAME?</v>
          </cell>
          <cell r="T705">
            <v>0</v>
          </cell>
          <cell r="U705">
            <v>0</v>
          </cell>
          <cell r="V705" t="e">
            <v>#NAME?</v>
          </cell>
          <cell r="W705" t="e">
            <v>#NAME?</v>
          </cell>
          <cell r="X705" t="e">
            <v>#NAME?</v>
          </cell>
          <cell r="Y705" t="e">
            <v>#NAME?</v>
          </cell>
          <cell r="Z705" t="e">
            <v>#NAME?</v>
          </cell>
          <cell r="AA705" t="e">
            <v>#NAME?</v>
          </cell>
          <cell r="AB705" t="e">
            <v>#NAME?</v>
          </cell>
          <cell r="AC705" t="e">
            <v>#NAME?</v>
          </cell>
          <cell r="AD705" t="e">
            <v>#NAME?</v>
          </cell>
          <cell r="AE705" t="e">
            <v>#NAME?</v>
          </cell>
          <cell r="AF705">
            <v>122.56</v>
          </cell>
          <cell r="AG705">
            <v>17.68</v>
          </cell>
          <cell r="AH705">
            <v>6.51</v>
          </cell>
          <cell r="AI705">
            <v>146.75</v>
          </cell>
          <cell r="AJ705" t="e">
            <v>#NAME?</v>
          </cell>
          <cell r="AK705" t="e">
            <v>#NAME?</v>
          </cell>
          <cell r="AL705" t="e">
            <v>#NAME?</v>
          </cell>
          <cell r="AM705" t="e">
            <v>#NAME?</v>
          </cell>
          <cell r="AN705" t="e">
            <v>#NAME?</v>
          </cell>
          <cell r="AO705" t="e">
            <v>#NAME?</v>
          </cell>
          <cell r="AP705" t="e">
            <v>#NAME?</v>
          </cell>
          <cell r="AQ705">
            <v>0</v>
          </cell>
          <cell r="AR705">
            <v>0</v>
          </cell>
          <cell r="AS705">
            <v>0</v>
          </cell>
          <cell r="AT705">
            <v>0</v>
          </cell>
        </row>
        <row r="706">
          <cell r="A706" t="str">
            <v>Lilo of 132KV DC ARA-Jagdishpur at Dumraon Line-1</v>
          </cell>
          <cell r="B706">
            <v>0</v>
          </cell>
          <cell r="C706" t="str">
            <v xml:space="preserve"> 7/0</v>
          </cell>
          <cell r="D706" t="str">
            <v>DR+0</v>
          </cell>
          <cell r="E706">
            <v>0</v>
          </cell>
          <cell r="F706">
            <v>0</v>
          </cell>
          <cell r="G706">
            <v>0</v>
          </cell>
          <cell r="H706">
            <v>28</v>
          </cell>
          <cell r="I706">
            <v>0</v>
          </cell>
          <cell r="J706">
            <v>0</v>
          </cell>
          <cell r="K706">
            <v>0</v>
          </cell>
          <cell r="L706">
            <v>0</v>
          </cell>
          <cell r="M706">
            <v>0</v>
          </cell>
          <cell r="N706">
            <v>0</v>
          </cell>
          <cell r="O706">
            <v>0</v>
          </cell>
          <cell r="P706">
            <v>0</v>
          </cell>
          <cell r="Q706">
            <v>0</v>
          </cell>
          <cell r="R706" t="e">
            <v>#NAME?</v>
          </cell>
          <cell r="S706" t="e">
            <v>#NAME?</v>
          </cell>
          <cell r="T706">
            <v>0</v>
          </cell>
          <cell r="U706">
            <v>0</v>
          </cell>
          <cell r="V706" t="e">
            <v>#NAME?</v>
          </cell>
          <cell r="W706" t="e">
            <v>#NAME?</v>
          </cell>
          <cell r="X706" t="e">
            <v>#NAME?</v>
          </cell>
          <cell r="Y706" t="e">
            <v>#NAME?</v>
          </cell>
          <cell r="Z706" t="e">
            <v>#NAME?</v>
          </cell>
          <cell r="AA706" t="e">
            <v>#NAME?</v>
          </cell>
          <cell r="AB706" t="e">
            <v>#NAME?</v>
          </cell>
          <cell r="AC706" t="e">
            <v>#NAME?</v>
          </cell>
          <cell r="AD706" t="e">
            <v>#NAME?</v>
          </cell>
          <cell r="AE706" t="e">
            <v>#NAME?</v>
          </cell>
          <cell r="AF706">
            <v>0</v>
          </cell>
          <cell r="AG706">
            <v>0</v>
          </cell>
          <cell r="AH706">
            <v>0</v>
          </cell>
          <cell r="AI706">
            <v>0</v>
          </cell>
          <cell r="AJ706" t="e">
            <v>#NAME?</v>
          </cell>
          <cell r="AK706" t="e">
            <v>#NAME?</v>
          </cell>
          <cell r="AL706" t="e">
            <v>#NAME?</v>
          </cell>
          <cell r="AM706" t="e">
            <v>#NAME?</v>
          </cell>
          <cell r="AN706" t="e">
            <v>#NAME?</v>
          </cell>
          <cell r="AO706" t="e">
            <v>#NAME?</v>
          </cell>
          <cell r="AP706" t="e">
            <v>#NAME?</v>
          </cell>
          <cell r="AQ706">
            <v>0</v>
          </cell>
          <cell r="AR706">
            <v>0</v>
          </cell>
          <cell r="AS706">
            <v>0</v>
          </cell>
          <cell r="AT706">
            <v>0</v>
          </cell>
        </row>
        <row r="707">
          <cell r="A707" t="str">
            <v>Lilo of 132KV DC ARA-Jagdishpur at Dumraon Line-1</v>
          </cell>
          <cell r="B707">
            <v>17</v>
          </cell>
          <cell r="C707" t="str">
            <v>7/1</v>
          </cell>
          <cell r="D707" t="str">
            <v>DP+0</v>
          </cell>
          <cell r="E707" t="str">
            <v>WET</v>
          </cell>
          <cell r="F707" t="str">
            <v>Ms Builder</v>
          </cell>
          <cell r="G707">
            <v>43609</v>
          </cell>
          <cell r="H707">
            <v>43637</v>
          </cell>
          <cell r="I707">
            <v>0</v>
          </cell>
          <cell r="J707">
            <v>43614</v>
          </cell>
          <cell r="K707">
            <v>0</v>
          </cell>
          <cell r="L707">
            <v>0</v>
          </cell>
          <cell r="M707">
            <v>0</v>
          </cell>
          <cell r="N707">
            <v>0</v>
          </cell>
          <cell r="O707">
            <v>0</v>
          </cell>
          <cell r="P707">
            <v>0</v>
          </cell>
          <cell r="Q707">
            <v>0</v>
          </cell>
          <cell r="R707" t="e">
            <v>#NAME?</v>
          </cell>
          <cell r="S707" t="e">
            <v>#NAME?</v>
          </cell>
          <cell r="T707">
            <v>0</v>
          </cell>
          <cell r="U707">
            <v>0</v>
          </cell>
          <cell r="V707" t="e">
            <v>#NAME?</v>
          </cell>
          <cell r="W707" t="e">
            <v>#NAME?</v>
          </cell>
          <cell r="X707" t="e">
            <v>#NAME?</v>
          </cell>
          <cell r="Y707" t="e">
            <v>#NAME?</v>
          </cell>
          <cell r="Z707" t="e">
            <v>#NAME?</v>
          </cell>
          <cell r="AA707" t="e">
            <v>#NAME?</v>
          </cell>
          <cell r="AB707" t="e">
            <v>#NAME?</v>
          </cell>
          <cell r="AC707" t="e">
            <v>#NAME?</v>
          </cell>
          <cell r="AD707" t="e">
            <v>#NAME?</v>
          </cell>
          <cell r="AE707" t="e">
            <v>#NAME?</v>
          </cell>
          <cell r="AF707">
            <v>122.56</v>
          </cell>
          <cell r="AG707">
            <v>17.68</v>
          </cell>
          <cell r="AH707">
            <v>6.51</v>
          </cell>
          <cell r="AI707">
            <v>146.75</v>
          </cell>
          <cell r="AJ707" t="e">
            <v>#NAME?</v>
          </cell>
          <cell r="AK707" t="e">
            <v>#NAME?</v>
          </cell>
          <cell r="AL707" t="e">
            <v>#NAME?</v>
          </cell>
          <cell r="AM707" t="e">
            <v>#NAME?</v>
          </cell>
          <cell r="AN707" t="e">
            <v>#NAME?</v>
          </cell>
          <cell r="AO707" t="e">
            <v>#NAME?</v>
          </cell>
          <cell r="AP707" t="e">
            <v>#NAME?</v>
          </cell>
          <cell r="AQ707">
            <v>0</v>
          </cell>
          <cell r="AR707">
            <v>0</v>
          </cell>
          <cell r="AS707">
            <v>0</v>
          </cell>
          <cell r="AT707">
            <v>0</v>
          </cell>
        </row>
        <row r="708">
          <cell r="A708" t="str">
            <v>Lilo of 132KV DC ARA-Jagdishpur at Dumraon Line-1</v>
          </cell>
          <cell r="B708">
            <v>11</v>
          </cell>
          <cell r="C708" t="str">
            <v>7/2</v>
          </cell>
          <cell r="D708" t="str">
            <v>DP+0</v>
          </cell>
          <cell r="E708" t="str">
            <v>WET</v>
          </cell>
          <cell r="F708" t="str">
            <v>Ms Builder</v>
          </cell>
          <cell r="G708">
            <v>43603</v>
          </cell>
          <cell r="H708">
            <v>43631</v>
          </cell>
          <cell r="I708">
            <v>0</v>
          </cell>
          <cell r="J708">
            <v>43614</v>
          </cell>
          <cell r="K708">
            <v>0</v>
          </cell>
          <cell r="L708">
            <v>0</v>
          </cell>
          <cell r="M708">
            <v>0</v>
          </cell>
          <cell r="N708">
            <v>0</v>
          </cell>
          <cell r="O708">
            <v>0</v>
          </cell>
          <cell r="P708">
            <v>0</v>
          </cell>
          <cell r="Q708">
            <v>0</v>
          </cell>
          <cell r="R708" t="e">
            <v>#NAME?</v>
          </cell>
          <cell r="S708" t="e">
            <v>#NAME?</v>
          </cell>
          <cell r="T708">
            <v>0</v>
          </cell>
          <cell r="U708">
            <v>0</v>
          </cell>
          <cell r="V708" t="e">
            <v>#NAME?</v>
          </cell>
          <cell r="W708" t="e">
            <v>#NAME?</v>
          </cell>
          <cell r="X708" t="e">
            <v>#NAME?</v>
          </cell>
          <cell r="Y708" t="e">
            <v>#NAME?</v>
          </cell>
          <cell r="Z708" t="e">
            <v>#NAME?</v>
          </cell>
          <cell r="AA708" t="e">
            <v>#NAME?</v>
          </cell>
          <cell r="AB708" t="e">
            <v>#NAME?</v>
          </cell>
          <cell r="AC708" t="e">
            <v>#NAME?</v>
          </cell>
          <cell r="AD708" t="e">
            <v>#NAME?</v>
          </cell>
          <cell r="AE708" t="e">
            <v>#NAME?</v>
          </cell>
          <cell r="AF708">
            <v>122.56</v>
          </cell>
          <cell r="AG708">
            <v>17.68</v>
          </cell>
          <cell r="AH708">
            <v>6.51</v>
          </cell>
          <cell r="AI708">
            <v>146.75</v>
          </cell>
          <cell r="AJ708" t="e">
            <v>#NAME?</v>
          </cell>
          <cell r="AK708" t="e">
            <v>#NAME?</v>
          </cell>
          <cell r="AL708" t="e">
            <v>#NAME?</v>
          </cell>
          <cell r="AM708" t="e">
            <v>#NAME?</v>
          </cell>
          <cell r="AN708" t="e">
            <v>#NAME?</v>
          </cell>
          <cell r="AO708" t="e">
            <v>#NAME?</v>
          </cell>
          <cell r="AP708" t="e">
            <v>#NAME?</v>
          </cell>
          <cell r="AQ708">
            <v>0</v>
          </cell>
          <cell r="AR708">
            <v>0</v>
          </cell>
          <cell r="AS708">
            <v>0</v>
          </cell>
          <cell r="AT708">
            <v>0</v>
          </cell>
        </row>
        <row r="709">
          <cell r="A709" t="str">
            <v>Lilo of 132KV DC ARA-Jagdishpur at Dumraon Line-1</v>
          </cell>
          <cell r="B709">
            <v>13</v>
          </cell>
          <cell r="C709" t="str">
            <v>7/3</v>
          </cell>
          <cell r="D709" t="str">
            <v>DP+0</v>
          </cell>
          <cell r="E709" t="str">
            <v>WET</v>
          </cell>
          <cell r="F709" t="str">
            <v>Ms Builder</v>
          </cell>
          <cell r="G709">
            <v>43605</v>
          </cell>
          <cell r="H709">
            <v>43633</v>
          </cell>
          <cell r="I709">
            <v>0</v>
          </cell>
          <cell r="J709">
            <v>43614</v>
          </cell>
          <cell r="K709">
            <v>0</v>
          </cell>
          <cell r="L709">
            <v>0</v>
          </cell>
          <cell r="M709">
            <v>0</v>
          </cell>
          <cell r="N709">
            <v>0</v>
          </cell>
          <cell r="O709">
            <v>0</v>
          </cell>
          <cell r="P709">
            <v>0</v>
          </cell>
          <cell r="Q709">
            <v>0</v>
          </cell>
          <cell r="R709" t="e">
            <v>#NAME?</v>
          </cell>
          <cell r="S709" t="e">
            <v>#NAME?</v>
          </cell>
          <cell r="T709">
            <v>0</v>
          </cell>
          <cell r="U709">
            <v>0</v>
          </cell>
          <cell r="V709" t="e">
            <v>#NAME?</v>
          </cell>
          <cell r="W709" t="e">
            <v>#NAME?</v>
          </cell>
          <cell r="X709" t="e">
            <v>#NAME?</v>
          </cell>
          <cell r="Y709" t="e">
            <v>#NAME?</v>
          </cell>
          <cell r="Z709" t="e">
            <v>#NAME?</v>
          </cell>
          <cell r="AA709" t="e">
            <v>#NAME?</v>
          </cell>
          <cell r="AB709" t="e">
            <v>#NAME?</v>
          </cell>
          <cell r="AC709" t="e">
            <v>#NAME?</v>
          </cell>
          <cell r="AD709" t="e">
            <v>#NAME?</v>
          </cell>
          <cell r="AE709" t="e">
            <v>#NAME?</v>
          </cell>
          <cell r="AF709">
            <v>122.56</v>
          </cell>
          <cell r="AG709">
            <v>17.68</v>
          </cell>
          <cell r="AH709">
            <v>6.51</v>
          </cell>
          <cell r="AI709">
            <v>146.75</v>
          </cell>
          <cell r="AJ709" t="e">
            <v>#NAME?</v>
          </cell>
          <cell r="AK709" t="e">
            <v>#NAME?</v>
          </cell>
          <cell r="AL709" t="e">
            <v>#NAME?</v>
          </cell>
          <cell r="AM709" t="e">
            <v>#NAME?</v>
          </cell>
          <cell r="AN709" t="e">
            <v>#NAME?</v>
          </cell>
          <cell r="AO709" t="e">
            <v>#NAME?</v>
          </cell>
          <cell r="AP709" t="e">
            <v>#NAME?</v>
          </cell>
          <cell r="AQ709">
            <v>0</v>
          </cell>
          <cell r="AR709">
            <v>0</v>
          </cell>
          <cell r="AS709">
            <v>0</v>
          </cell>
          <cell r="AT709">
            <v>0</v>
          </cell>
        </row>
        <row r="710">
          <cell r="A710" t="str">
            <v>Lilo of 132KV DC ARA-Jagdishpur at Dumraon Line-1</v>
          </cell>
          <cell r="B710">
            <v>15</v>
          </cell>
          <cell r="C710" t="str">
            <v>7/4</v>
          </cell>
          <cell r="D710" t="str">
            <v>DP+0</v>
          </cell>
          <cell r="E710" t="str">
            <v>WET</v>
          </cell>
          <cell r="F710" t="str">
            <v>Ms Builder</v>
          </cell>
          <cell r="G710">
            <v>43607</v>
          </cell>
          <cell r="H710">
            <v>43635</v>
          </cell>
          <cell r="I710">
            <v>0</v>
          </cell>
          <cell r="J710">
            <v>43614</v>
          </cell>
          <cell r="K710">
            <v>0</v>
          </cell>
          <cell r="L710">
            <v>0</v>
          </cell>
          <cell r="M710">
            <v>0</v>
          </cell>
          <cell r="N710">
            <v>0</v>
          </cell>
          <cell r="O710">
            <v>0</v>
          </cell>
          <cell r="P710">
            <v>0</v>
          </cell>
          <cell r="Q710">
            <v>0</v>
          </cell>
          <cell r="R710" t="e">
            <v>#NAME?</v>
          </cell>
          <cell r="S710" t="e">
            <v>#NAME?</v>
          </cell>
          <cell r="T710">
            <v>0</v>
          </cell>
          <cell r="U710">
            <v>0</v>
          </cell>
          <cell r="V710" t="e">
            <v>#NAME?</v>
          </cell>
          <cell r="W710" t="e">
            <v>#NAME?</v>
          </cell>
          <cell r="X710" t="e">
            <v>#NAME?</v>
          </cell>
          <cell r="Y710" t="e">
            <v>#NAME?</v>
          </cell>
          <cell r="Z710" t="e">
            <v>#NAME?</v>
          </cell>
          <cell r="AA710" t="e">
            <v>#NAME?</v>
          </cell>
          <cell r="AB710" t="e">
            <v>#NAME?</v>
          </cell>
          <cell r="AC710" t="e">
            <v>#NAME?</v>
          </cell>
          <cell r="AD710" t="e">
            <v>#NAME?</v>
          </cell>
          <cell r="AE710" t="e">
            <v>#NAME?</v>
          </cell>
          <cell r="AF710">
            <v>122.56</v>
          </cell>
          <cell r="AG710">
            <v>17.68</v>
          </cell>
          <cell r="AH710">
            <v>6.51</v>
          </cell>
          <cell r="AI710">
            <v>146.75</v>
          </cell>
          <cell r="AJ710" t="e">
            <v>#NAME?</v>
          </cell>
          <cell r="AK710" t="e">
            <v>#NAME?</v>
          </cell>
          <cell r="AL710" t="e">
            <v>#NAME?</v>
          </cell>
          <cell r="AM710" t="e">
            <v>#NAME?</v>
          </cell>
          <cell r="AN710" t="e">
            <v>#NAME?</v>
          </cell>
          <cell r="AO710" t="e">
            <v>#NAME?</v>
          </cell>
          <cell r="AP710" t="e">
            <v>#NAME?</v>
          </cell>
          <cell r="AQ710">
            <v>0</v>
          </cell>
          <cell r="AR710">
            <v>0</v>
          </cell>
          <cell r="AS710">
            <v>0</v>
          </cell>
          <cell r="AT710">
            <v>0</v>
          </cell>
        </row>
        <row r="711">
          <cell r="A711" t="str">
            <v>Lilo of 132KV DC ARA-Jagdishpur at Dumraon Line-1</v>
          </cell>
          <cell r="B711">
            <v>0</v>
          </cell>
          <cell r="C711" t="str">
            <v xml:space="preserve"> 8/0</v>
          </cell>
          <cell r="D711" t="str">
            <v>DQ+0</v>
          </cell>
          <cell r="E711">
            <v>0</v>
          </cell>
          <cell r="F711">
            <v>0</v>
          </cell>
          <cell r="G711">
            <v>0</v>
          </cell>
          <cell r="H711">
            <v>28</v>
          </cell>
          <cell r="I711">
            <v>0</v>
          </cell>
          <cell r="J711">
            <v>0</v>
          </cell>
          <cell r="K711">
            <v>0</v>
          </cell>
          <cell r="L711">
            <v>0</v>
          </cell>
          <cell r="M711">
            <v>0</v>
          </cell>
          <cell r="N711">
            <v>0</v>
          </cell>
          <cell r="O711">
            <v>0</v>
          </cell>
          <cell r="P711">
            <v>0</v>
          </cell>
          <cell r="Q711">
            <v>0</v>
          </cell>
          <cell r="R711" t="e">
            <v>#NAME?</v>
          </cell>
          <cell r="S711" t="e">
            <v>#NAME?</v>
          </cell>
          <cell r="T711">
            <v>0</v>
          </cell>
          <cell r="U711">
            <v>0</v>
          </cell>
          <cell r="V711" t="e">
            <v>#NAME?</v>
          </cell>
          <cell r="W711" t="e">
            <v>#NAME?</v>
          </cell>
          <cell r="X711" t="e">
            <v>#NAME?</v>
          </cell>
          <cell r="Y711" t="e">
            <v>#NAME?</v>
          </cell>
          <cell r="Z711" t="e">
            <v>#NAME?</v>
          </cell>
          <cell r="AA711" t="e">
            <v>#NAME?</v>
          </cell>
          <cell r="AB711" t="e">
            <v>#NAME?</v>
          </cell>
          <cell r="AC711" t="e">
            <v>#NAME?</v>
          </cell>
          <cell r="AD711" t="e">
            <v>#NAME?</v>
          </cell>
          <cell r="AE711" t="e">
            <v>#NAME?</v>
          </cell>
          <cell r="AF711">
            <v>0</v>
          </cell>
          <cell r="AG711">
            <v>0</v>
          </cell>
          <cell r="AH711">
            <v>0</v>
          </cell>
          <cell r="AI711">
            <v>0</v>
          </cell>
          <cell r="AJ711" t="e">
            <v>#NAME?</v>
          </cell>
          <cell r="AK711" t="e">
            <v>#NAME?</v>
          </cell>
          <cell r="AL711" t="e">
            <v>#NAME?</v>
          </cell>
          <cell r="AM711" t="e">
            <v>#NAME?</v>
          </cell>
          <cell r="AN711" t="e">
            <v>#NAME?</v>
          </cell>
          <cell r="AO711" t="e">
            <v>#NAME?</v>
          </cell>
          <cell r="AP711" t="e">
            <v>#NAME?</v>
          </cell>
          <cell r="AQ711">
            <v>0</v>
          </cell>
          <cell r="AR711">
            <v>0</v>
          </cell>
          <cell r="AS711">
            <v>0</v>
          </cell>
          <cell r="AT711">
            <v>0</v>
          </cell>
        </row>
        <row r="712">
          <cell r="A712" t="str">
            <v>Lilo of 132KV DC ARA-Jagdishpur at Dumraon Line-1</v>
          </cell>
          <cell r="B712">
            <v>10</v>
          </cell>
          <cell r="C712" t="str">
            <v>8/1</v>
          </cell>
          <cell r="D712" t="str">
            <v>DP+0</v>
          </cell>
          <cell r="E712" t="str">
            <v>WET</v>
          </cell>
          <cell r="F712" t="str">
            <v>Deepak Pandey</v>
          </cell>
          <cell r="G712">
            <v>43601</v>
          </cell>
          <cell r="H712">
            <v>43629</v>
          </cell>
          <cell r="I712">
            <v>0</v>
          </cell>
          <cell r="J712">
            <v>43614</v>
          </cell>
          <cell r="K712">
            <v>0</v>
          </cell>
          <cell r="L712">
            <v>0</v>
          </cell>
          <cell r="M712">
            <v>0</v>
          </cell>
          <cell r="N712">
            <v>0</v>
          </cell>
          <cell r="O712">
            <v>0</v>
          </cell>
          <cell r="P712">
            <v>0</v>
          </cell>
          <cell r="Q712">
            <v>0</v>
          </cell>
          <cell r="R712" t="e">
            <v>#NAME?</v>
          </cell>
          <cell r="S712" t="e">
            <v>#NAME?</v>
          </cell>
          <cell r="T712">
            <v>0</v>
          </cell>
          <cell r="U712">
            <v>0</v>
          </cell>
          <cell r="V712" t="e">
            <v>#NAME?</v>
          </cell>
          <cell r="W712" t="e">
            <v>#NAME?</v>
          </cell>
          <cell r="X712" t="e">
            <v>#NAME?</v>
          </cell>
          <cell r="Y712" t="e">
            <v>#NAME?</v>
          </cell>
          <cell r="Z712" t="e">
            <v>#NAME?</v>
          </cell>
          <cell r="AA712" t="e">
            <v>#NAME?</v>
          </cell>
          <cell r="AB712" t="e">
            <v>#NAME?</v>
          </cell>
          <cell r="AC712" t="e">
            <v>#NAME?</v>
          </cell>
          <cell r="AD712" t="e">
            <v>#NAME?</v>
          </cell>
          <cell r="AE712" t="e">
            <v>#NAME?</v>
          </cell>
          <cell r="AF712">
            <v>122.56</v>
          </cell>
          <cell r="AG712">
            <v>17.68</v>
          </cell>
          <cell r="AH712">
            <v>6.51</v>
          </cell>
          <cell r="AI712">
            <v>146.75</v>
          </cell>
          <cell r="AJ712" t="e">
            <v>#NAME?</v>
          </cell>
          <cell r="AK712" t="e">
            <v>#NAME?</v>
          </cell>
          <cell r="AL712" t="e">
            <v>#NAME?</v>
          </cell>
          <cell r="AM712" t="e">
            <v>#NAME?</v>
          </cell>
          <cell r="AN712" t="e">
            <v>#NAME?</v>
          </cell>
          <cell r="AO712" t="e">
            <v>#NAME?</v>
          </cell>
          <cell r="AP712" t="e">
            <v>#NAME?</v>
          </cell>
          <cell r="AQ712">
            <v>0</v>
          </cell>
          <cell r="AR712">
            <v>0</v>
          </cell>
          <cell r="AS712">
            <v>0</v>
          </cell>
          <cell r="AT712">
            <v>0</v>
          </cell>
        </row>
        <row r="713">
          <cell r="A713" t="str">
            <v>Lilo of 132KV DC ARA-Jagdishpur at Dumraon Line-1</v>
          </cell>
          <cell r="B713">
            <v>12</v>
          </cell>
          <cell r="C713" t="str">
            <v>8/2</v>
          </cell>
          <cell r="D713" t="str">
            <v>DP+0</v>
          </cell>
          <cell r="E713" t="str">
            <v>WET</v>
          </cell>
          <cell r="F713" t="str">
            <v>Deepak Pandey</v>
          </cell>
          <cell r="G713">
            <v>43603</v>
          </cell>
          <cell r="H713">
            <v>43631</v>
          </cell>
          <cell r="I713">
            <v>0</v>
          </cell>
          <cell r="J713">
            <v>43614</v>
          </cell>
          <cell r="K713">
            <v>0</v>
          </cell>
          <cell r="L713">
            <v>0</v>
          </cell>
          <cell r="M713">
            <v>0</v>
          </cell>
          <cell r="N713">
            <v>0</v>
          </cell>
          <cell r="O713">
            <v>0</v>
          </cell>
          <cell r="P713">
            <v>0</v>
          </cell>
          <cell r="Q713">
            <v>0</v>
          </cell>
          <cell r="R713" t="e">
            <v>#NAME?</v>
          </cell>
          <cell r="S713" t="e">
            <v>#NAME?</v>
          </cell>
          <cell r="T713">
            <v>0</v>
          </cell>
          <cell r="U713">
            <v>0</v>
          </cell>
          <cell r="V713" t="e">
            <v>#NAME?</v>
          </cell>
          <cell r="W713" t="e">
            <v>#NAME?</v>
          </cell>
          <cell r="X713" t="e">
            <v>#NAME?</v>
          </cell>
          <cell r="Y713" t="e">
            <v>#NAME?</v>
          </cell>
          <cell r="Z713" t="e">
            <v>#NAME?</v>
          </cell>
          <cell r="AA713" t="e">
            <v>#NAME?</v>
          </cell>
          <cell r="AB713" t="e">
            <v>#NAME?</v>
          </cell>
          <cell r="AC713" t="e">
            <v>#NAME?</v>
          </cell>
          <cell r="AD713" t="e">
            <v>#NAME?</v>
          </cell>
          <cell r="AE713" t="e">
            <v>#NAME?</v>
          </cell>
          <cell r="AF713">
            <v>122.56</v>
          </cell>
          <cell r="AG713">
            <v>17.68</v>
          </cell>
          <cell r="AH713">
            <v>6.51</v>
          </cell>
          <cell r="AI713">
            <v>146.75</v>
          </cell>
          <cell r="AJ713" t="e">
            <v>#NAME?</v>
          </cell>
          <cell r="AK713" t="e">
            <v>#NAME?</v>
          </cell>
          <cell r="AL713" t="e">
            <v>#NAME?</v>
          </cell>
          <cell r="AM713" t="e">
            <v>#NAME?</v>
          </cell>
          <cell r="AN713" t="e">
            <v>#NAME?</v>
          </cell>
          <cell r="AO713" t="e">
            <v>#NAME?</v>
          </cell>
          <cell r="AP713" t="e">
            <v>#NAME?</v>
          </cell>
          <cell r="AQ713">
            <v>0</v>
          </cell>
          <cell r="AR713">
            <v>0</v>
          </cell>
          <cell r="AS713">
            <v>0</v>
          </cell>
          <cell r="AT713">
            <v>0</v>
          </cell>
        </row>
        <row r="714">
          <cell r="A714" t="str">
            <v>Lilo of 132KV DC ARA-Jagdishpur at Dumraon Line-1</v>
          </cell>
          <cell r="B714">
            <v>14</v>
          </cell>
          <cell r="C714" t="str">
            <v>8/3</v>
          </cell>
          <cell r="D714" t="str">
            <v>DP+3</v>
          </cell>
          <cell r="E714" t="str">
            <v>WET</v>
          </cell>
          <cell r="F714" t="str">
            <v>Deepak Pandey</v>
          </cell>
          <cell r="G714">
            <v>43605</v>
          </cell>
          <cell r="H714">
            <v>43633</v>
          </cell>
          <cell r="I714">
            <v>0</v>
          </cell>
          <cell r="J714">
            <v>43614</v>
          </cell>
          <cell r="K714">
            <v>0</v>
          </cell>
          <cell r="L714">
            <v>0</v>
          </cell>
          <cell r="M714">
            <v>0</v>
          </cell>
          <cell r="N714">
            <v>0</v>
          </cell>
          <cell r="O714">
            <v>0</v>
          </cell>
          <cell r="P714">
            <v>0</v>
          </cell>
          <cell r="Q714">
            <v>0</v>
          </cell>
          <cell r="R714" t="e">
            <v>#NAME?</v>
          </cell>
          <cell r="S714" t="e">
            <v>#NAME?</v>
          </cell>
          <cell r="T714">
            <v>0</v>
          </cell>
          <cell r="U714">
            <v>0</v>
          </cell>
          <cell r="V714" t="e">
            <v>#NAME?</v>
          </cell>
          <cell r="W714" t="e">
            <v>#NAME?</v>
          </cell>
          <cell r="X714" t="e">
            <v>#NAME?</v>
          </cell>
          <cell r="Y714" t="e">
            <v>#NAME?</v>
          </cell>
          <cell r="Z714" t="e">
            <v>#NAME?</v>
          </cell>
          <cell r="AA714" t="e">
            <v>#NAME?</v>
          </cell>
          <cell r="AB714" t="e">
            <v>#NAME?</v>
          </cell>
          <cell r="AC714" t="e">
            <v>#NAME?</v>
          </cell>
          <cell r="AD714" t="e">
            <v>#NAME?</v>
          </cell>
          <cell r="AE714" t="e">
            <v>#NAME?</v>
          </cell>
          <cell r="AF714">
            <v>122.56</v>
          </cell>
          <cell r="AG714">
            <v>17.68</v>
          </cell>
          <cell r="AH714">
            <v>6.51</v>
          </cell>
          <cell r="AI714">
            <v>146.75</v>
          </cell>
          <cell r="AJ714" t="e">
            <v>#NAME?</v>
          </cell>
          <cell r="AK714" t="e">
            <v>#NAME?</v>
          </cell>
          <cell r="AL714" t="e">
            <v>#NAME?</v>
          </cell>
          <cell r="AM714" t="e">
            <v>#NAME?</v>
          </cell>
          <cell r="AN714" t="e">
            <v>#NAME?</v>
          </cell>
          <cell r="AO714" t="e">
            <v>#NAME?</v>
          </cell>
          <cell r="AP714" t="e">
            <v>#NAME?</v>
          </cell>
          <cell r="AQ714">
            <v>0</v>
          </cell>
          <cell r="AR714">
            <v>0</v>
          </cell>
          <cell r="AS714">
            <v>0</v>
          </cell>
          <cell r="AT714">
            <v>0</v>
          </cell>
        </row>
        <row r="715">
          <cell r="A715" t="str">
            <v>Lilo of 132KV DC ARA-Jagdishpur at Dumraon Line-1</v>
          </cell>
          <cell r="B715">
            <v>16</v>
          </cell>
          <cell r="C715" t="str">
            <v>8/4</v>
          </cell>
          <cell r="D715" t="str">
            <v>DP+0</v>
          </cell>
          <cell r="E715" t="str">
            <v>WET</v>
          </cell>
          <cell r="F715" t="str">
            <v>Deepak Pandey</v>
          </cell>
          <cell r="G715">
            <v>43608</v>
          </cell>
          <cell r="H715">
            <v>43636</v>
          </cell>
          <cell r="I715">
            <v>0</v>
          </cell>
          <cell r="J715">
            <v>43614</v>
          </cell>
          <cell r="K715">
            <v>0</v>
          </cell>
          <cell r="L715">
            <v>0</v>
          </cell>
          <cell r="M715">
            <v>0</v>
          </cell>
          <cell r="N715">
            <v>0</v>
          </cell>
          <cell r="O715">
            <v>0</v>
          </cell>
          <cell r="P715">
            <v>0</v>
          </cell>
          <cell r="Q715">
            <v>0</v>
          </cell>
          <cell r="R715" t="e">
            <v>#NAME?</v>
          </cell>
          <cell r="S715" t="e">
            <v>#NAME?</v>
          </cell>
          <cell r="T715">
            <v>0</v>
          </cell>
          <cell r="U715">
            <v>0</v>
          </cell>
          <cell r="V715" t="e">
            <v>#NAME?</v>
          </cell>
          <cell r="W715" t="e">
            <v>#NAME?</v>
          </cell>
          <cell r="X715" t="e">
            <v>#NAME?</v>
          </cell>
          <cell r="Y715" t="e">
            <v>#NAME?</v>
          </cell>
          <cell r="Z715" t="e">
            <v>#NAME?</v>
          </cell>
          <cell r="AA715" t="e">
            <v>#NAME?</v>
          </cell>
          <cell r="AB715" t="e">
            <v>#NAME?</v>
          </cell>
          <cell r="AC715" t="e">
            <v>#NAME?</v>
          </cell>
          <cell r="AD715" t="e">
            <v>#NAME?</v>
          </cell>
          <cell r="AE715" t="e">
            <v>#NAME?</v>
          </cell>
          <cell r="AF715">
            <v>122.56</v>
          </cell>
          <cell r="AG715">
            <v>17.68</v>
          </cell>
          <cell r="AH715">
            <v>6.51</v>
          </cell>
          <cell r="AI715">
            <v>146.75</v>
          </cell>
          <cell r="AJ715" t="e">
            <v>#NAME?</v>
          </cell>
          <cell r="AK715" t="e">
            <v>#NAME?</v>
          </cell>
          <cell r="AL715" t="e">
            <v>#NAME?</v>
          </cell>
          <cell r="AM715" t="e">
            <v>#NAME?</v>
          </cell>
          <cell r="AN715" t="e">
            <v>#NAME?</v>
          </cell>
          <cell r="AO715" t="e">
            <v>#NAME?</v>
          </cell>
          <cell r="AP715" t="e">
            <v>#NAME?</v>
          </cell>
          <cell r="AQ715">
            <v>0</v>
          </cell>
          <cell r="AR715">
            <v>0</v>
          </cell>
          <cell r="AS715">
            <v>0</v>
          </cell>
          <cell r="AT715">
            <v>0</v>
          </cell>
        </row>
        <row r="716">
          <cell r="A716" t="str">
            <v>Lilo of 132KV DC ARA-Jagdishpur at Dumraon Line-1</v>
          </cell>
          <cell r="B716">
            <v>0</v>
          </cell>
          <cell r="C716" t="str">
            <v xml:space="preserve"> 9/0</v>
          </cell>
          <cell r="D716" t="str">
            <v>DS+0</v>
          </cell>
          <cell r="E716">
            <v>0</v>
          </cell>
          <cell r="F716">
            <v>0</v>
          </cell>
          <cell r="G716">
            <v>0</v>
          </cell>
          <cell r="H716">
            <v>28</v>
          </cell>
          <cell r="I716">
            <v>0</v>
          </cell>
          <cell r="J716">
            <v>0</v>
          </cell>
          <cell r="K716">
            <v>0</v>
          </cell>
          <cell r="L716">
            <v>0</v>
          </cell>
          <cell r="M716">
            <v>0</v>
          </cell>
          <cell r="N716">
            <v>0</v>
          </cell>
          <cell r="O716">
            <v>0</v>
          </cell>
          <cell r="P716">
            <v>0</v>
          </cell>
          <cell r="Q716">
            <v>0</v>
          </cell>
          <cell r="R716" t="e">
            <v>#NAME?</v>
          </cell>
          <cell r="S716" t="e">
            <v>#NAME?</v>
          </cell>
          <cell r="T716">
            <v>0</v>
          </cell>
          <cell r="U716">
            <v>0</v>
          </cell>
          <cell r="V716" t="e">
            <v>#NAME?</v>
          </cell>
          <cell r="W716" t="e">
            <v>#NAME?</v>
          </cell>
          <cell r="X716" t="e">
            <v>#NAME?</v>
          </cell>
          <cell r="Y716" t="e">
            <v>#NAME?</v>
          </cell>
          <cell r="Z716" t="e">
            <v>#NAME?</v>
          </cell>
          <cell r="AA716" t="e">
            <v>#NAME?</v>
          </cell>
          <cell r="AB716" t="e">
            <v>#NAME?</v>
          </cell>
          <cell r="AC716" t="e">
            <v>#NAME?</v>
          </cell>
          <cell r="AD716" t="e">
            <v>#NAME?</v>
          </cell>
          <cell r="AE716" t="e">
            <v>#NAME?</v>
          </cell>
          <cell r="AF716">
            <v>0</v>
          </cell>
          <cell r="AG716">
            <v>0</v>
          </cell>
          <cell r="AH716">
            <v>0</v>
          </cell>
          <cell r="AI716">
            <v>0</v>
          </cell>
          <cell r="AJ716" t="e">
            <v>#NAME?</v>
          </cell>
          <cell r="AK716" t="e">
            <v>#NAME?</v>
          </cell>
          <cell r="AL716" t="e">
            <v>#NAME?</v>
          </cell>
          <cell r="AM716" t="e">
            <v>#NAME?</v>
          </cell>
          <cell r="AN716" t="e">
            <v>#NAME?</v>
          </cell>
          <cell r="AO716" t="e">
            <v>#NAME?</v>
          </cell>
          <cell r="AP716" t="e">
            <v>#NAME?</v>
          </cell>
          <cell r="AQ716">
            <v>0</v>
          </cell>
          <cell r="AR716">
            <v>0</v>
          </cell>
          <cell r="AS716">
            <v>0</v>
          </cell>
          <cell r="AT716">
            <v>0</v>
          </cell>
        </row>
        <row r="717">
          <cell r="A717" t="str">
            <v>Lilo of 132KV DC ARA-Jagdishpur at Dumraon Line-1</v>
          </cell>
          <cell r="B717">
            <v>0</v>
          </cell>
          <cell r="C717" t="str">
            <v>9/1</v>
          </cell>
          <cell r="D717" t="str">
            <v>DP+0</v>
          </cell>
          <cell r="E717">
            <v>0</v>
          </cell>
          <cell r="F717">
            <v>0</v>
          </cell>
          <cell r="G717">
            <v>0</v>
          </cell>
          <cell r="H717">
            <v>28</v>
          </cell>
          <cell r="I717">
            <v>0</v>
          </cell>
          <cell r="J717">
            <v>0</v>
          </cell>
          <cell r="K717">
            <v>0</v>
          </cell>
          <cell r="L717">
            <v>0</v>
          </cell>
          <cell r="M717">
            <v>0</v>
          </cell>
          <cell r="N717">
            <v>0</v>
          </cell>
          <cell r="O717">
            <v>0</v>
          </cell>
          <cell r="P717">
            <v>0</v>
          </cell>
          <cell r="Q717">
            <v>0</v>
          </cell>
          <cell r="R717" t="e">
            <v>#NAME?</v>
          </cell>
          <cell r="S717" t="e">
            <v>#NAME?</v>
          </cell>
          <cell r="T717">
            <v>0</v>
          </cell>
          <cell r="U717">
            <v>0</v>
          </cell>
          <cell r="V717" t="e">
            <v>#NAME?</v>
          </cell>
          <cell r="W717" t="e">
            <v>#NAME?</v>
          </cell>
          <cell r="X717" t="e">
            <v>#NAME?</v>
          </cell>
          <cell r="Y717" t="e">
            <v>#NAME?</v>
          </cell>
          <cell r="Z717" t="e">
            <v>#NAME?</v>
          </cell>
          <cell r="AA717" t="e">
            <v>#NAME?</v>
          </cell>
          <cell r="AB717" t="e">
            <v>#NAME?</v>
          </cell>
          <cell r="AC717" t="e">
            <v>#NAME?</v>
          </cell>
          <cell r="AD717" t="e">
            <v>#NAME?</v>
          </cell>
          <cell r="AE717" t="e">
            <v>#NAME?</v>
          </cell>
          <cell r="AF717">
            <v>0</v>
          </cell>
          <cell r="AG717">
            <v>0</v>
          </cell>
          <cell r="AH717">
            <v>0</v>
          </cell>
          <cell r="AI717">
            <v>0</v>
          </cell>
          <cell r="AJ717" t="e">
            <v>#NAME?</v>
          </cell>
          <cell r="AK717" t="e">
            <v>#NAME?</v>
          </cell>
          <cell r="AL717" t="e">
            <v>#NAME?</v>
          </cell>
          <cell r="AM717" t="e">
            <v>#NAME?</v>
          </cell>
          <cell r="AN717" t="e">
            <v>#NAME?</v>
          </cell>
          <cell r="AO717" t="e">
            <v>#NAME?</v>
          </cell>
          <cell r="AP717" t="e">
            <v>#NAME?</v>
          </cell>
          <cell r="AQ717">
            <v>0</v>
          </cell>
          <cell r="AR717">
            <v>0</v>
          </cell>
          <cell r="AS717">
            <v>0</v>
          </cell>
          <cell r="AT717">
            <v>0</v>
          </cell>
        </row>
        <row r="718">
          <cell r="A718" t="str">
            <v>Lilo of 132KV DC ARA-Jagdishpur at Dumraon Line-1</v>
          </cell>
          <cell r="B718">
            <v>0</v>
          </cell>
          <cell r="C718" t="str">
            <v>9/2</v>
          </cell>
          <cell r="D718" t="str">
            <v>DP+0</v>
          </cell>
          <cell r="E718">
            <v>0</v>
          </cell>
          <cell r="F718">
            <v>0</v>
          </cell>
          <cell r="G718">
            <v>0</v>
          </cell>
          <cell r="H718">
            <v>28</v>
          </cell>
          <cell r="I718">
            <v>0</v>
          </cell>
          <cell r="J718">
            <v>0</v>
          </cell>
          <cell r="K718">
            <v>0</v>
          </cell>
          <cell r="L718">
            <v>0</v>
          </cell>
          <cell r="M718">
            <v>0</v>
          </cell>
          <cell r="N718">
            <v>0</v>
          </cell>
          <cell r="O718">
            <v>0</v>
          </cell>
          <cell r="P718">
            <v>0</v>
          </cell>
          <cell r="Q718">
            <v>0</v>
          </cell>
          <cell r="R718" t="e">
            <v>#NAME?</v>
          </cell>
          <cell r="S718" t="e">
            <v>#NAME?</v>
          </cell>
          <cell r="T718">
            <v>0</v>
          </cell>
          <cell r="U718">
            <v>0</v>
          </cell>
          <cell r="V718" t="e">
            <v>#NAME?</v>
          </cell>
          <cell r="W718" t="e">
            <v>#NAME?</v>
          </cell>
          <cell r="X718" t="e">
            <v>#NAME?</v>
          </cell>
          <cell r="Y718" t="e">
            <v>#NAME?</v>
          </cell>
          <cell r="Z718" t="e">
            <v>#NAME?</v>
          </cell>
          <cell r="AA718" t="e">
            <v>#NAME?</v>
          </cell>
          <cell r="AB718" t="e">
            <v>#NAME?</v>
          </cell>
          <cell r="AC718" t="e">
            <v>#NAME?</v>
          </cell>
          <cell r="AD718" t="e">
            <v>#NAME?</v>
          </cell>
          <cell r="AE718" t="e">
            <v>#NAME?</v>
          </cell>
          <cell r="AF718">
            <v>0</v>
          </cell>
          <cell r="AG718">
            <v>0</v>
          </cell>
          <cell r="AH718">
            <v>0</v>
          </cell>
          <cell r="AI718">
            <v>0</v>
          </cell>
          <cell r="AJ718" t="e">
            <v>#NAME?</v>
          </cell>
          <cell r="AK718" t="e">
            <v>#NAME?</v>
          </cell>
          <cell r="AL718" t="e">
            <v>#NAME?</v>
          </cell>
          <cell r="AM718" t="e">
            <v>#NAME?</v>
          </cell>
          <cell r="AN718" t="e">
            <v>#NAME?</v>
          </cell>
          <cell r="AO718" t="e">
            <v>#NAME?</v>
          </cell>
          <cell r="AP718" t="e">
            <v>#NAME?</v>
          </cell>
          <cell r="AQ718">
            <v>0</v>
          </cell>
          <cell r="AR718">
            <v>0</v>
          </cell>
          <cell r="AS718">
            <v>0</v>
          </cell>
          <cell r="AT718">
            <v>0</v>
          </cell>
        </row>
        <row r="719">
          <cell r="A719" t="str">
            <v>Lilo of 132KV DC ARA-Jagdishpur at Dumraon Line-1</v>
          </cell>
          <cell r="B719">
            <v>0</v>
          </cell>
          <cell r="C719" t="str">
            <v>9/3</v>
          </cell>
          <cell r="D719" t="str">
            <v>DP+0</v>
          </cell>
          <cell r="E719">
            <v>0</v>
          </cell>
          <cell r="F719">
            <v>0</v>
          </cell>
          <cell r="G719">
            <v>0</v>
          </cell>
          <cell r="H719">
            <v>28</v>
          </cell>
          <cell r="I719">
            <v>0</v>
          </cell>
          <cell r="J719">
            <v>0</v>
          </cell>
          <cell r="K719">
            <v>0</v>
          </cell>
          <cell r="L719">
            <v>0</v>
          </cell>
          <cell r="M719">
            <v>0</v>
          </cell>
          <cell r="N719">
            <v>0</v>
          </cell>
          <cell r="O719">
            <v>0</v>
          </cell>
          <cell r="P719">
            <v>0</v>
          </cell>
          <cell r="Q719">
            <v>0</v>
          </cell>
          <cell r="R719" t="e">
            <v>#NAME?</v>
          </cell>
          <cell r="S719" t="e">
            <v>#NAME?</v>
          </cell>
          <cell r="T719">
            <v>0</v>
          </cell>
          <cell r="U719">
            <v>0</v>
          </cell>
          <cell r="V719" t="e">
            <v>#NAME?</v>
          </cell>
          <cell r="W719" t="e">
            <v>#NAME?</v>
          </cell>
          <cell r="X719" t="e">
            <v>#NAME?</v>
          </cell>
          <cell r="Y719" t="e">
            <v>#NAME?</v>
          </cell>
          <cell r="Z719" t="e">
            <v>#NAME?</v>
          </cell>
          <cell r="AA719" t="e">
            <v>#NAME?</v>
          </cell>
          <cell r="AB719" t="e">
            <v>#NAME?</v>
          </cell>
          <cell r="AC719" t="e">
            <v>#NAME?</v>
          </cell>
          <cell r="AD719" t="e">
            <v>#NAME?</v>
          </cell>
          <cell r="AE719" t="e">
            <v>#NAME?</v>
          </cell>
          <cell r="AF719">
            <v>0</v>
          </cell>
          <cell r="AG719">
            <v>0</v>
          </cell>
          <cell r="AH719">
            <v>0</v>
          </cell>
          <cell r="AI719">
            <v>0</v>
          </cell>
          <cell r="AJ719" t="e">
            <v>#NAME?</v>
          </cell>
          <cell r="AK719" t="e">
            <v>#NAME?</v>
          </cell>
          <cell r="AL719" t="e">
            <v>#NAME?</v>
          </cell>
          <cell r="AM719" t="e">
            <v>#NAME?</v>
          </cell>
          <cell r="AN719" t="e">
            <v>#NAME?</v>
          </cell>
          <cell r="AO719" t="e">
            <v>#NAME?</v>
          </cell>
          <cell r="AP719" t="e">
            <v>#NAME?</v>
          </cell>
          <cell r="AQ719">
            <v>0</v>
          </cell>
          <cell r="AR719">
            <v>0</v>
          </cell>
          <cell r="AS719">
            <v>0</v>
          </cell>
          <cell r="AT719">
            <v>0</v>
          </cell>
        </row>
        <row r="720">
          <cell r="A720" t="str">
            <v>Lilo of 132KV DC ARA-Jagdishpur at Dumraon Line-1</v>
          </cell>
          <cell r="B720">
            <v>0</v>
          </cell>
          <cell r="C720" t="str">
            <v xml:space="preserve"> 10/0</v>
          </cell>
          <cell r="D720" t="str">
            <v>DR+3</v>
          </cell>
          <cell r="E720">
            <v>0</v>
          </cell>
          <cell r="F720">
            <v>0</v>
          </cell>
          <cell r="G720">
            <v>0</v>
          </cell>
          <cell r="H720">
            <v>28</v>
          </cell>
          <cell r="I720">
            <v>0</v>
          </cell>
          <cell r="J720">
            <v>0</v>
          </cell>
          <cell r="K720">
            <v>0</v>
          </cell>
          <cell r="L720">
            <v>0</v>
          </cell>
          <cell r="M720">
            <v>0</v>
          </cell>
          <cell r="N720">
            <v>0</v>
          </cell>
          <cell r="O720">
            <v>0</v>
          </cell>
          <cell r="P720">
            <v>0</v>
          </cell>
          <cell r="Q720">
            <v>0</v>
          </cell>
          <cell r="R720" t="e">
            <v>#NAME?</v>
          </cell>
          <cell r="S720" t="e">
            <v>#NAME?</v>
          </cell>
          <cell r="T720">
            <v>0</v>
          </cell>
          <cell r="U720">
            <v>0</v>
          </cell>
          <cell r="V720" t="e">
            <v>#NAME?</v>
          </cell>
          <cell r="W720" t="e">
            <v>#NAME?</v>
          </cell>
          <cell r="X720" t="e">
            <v>#NAME?</v>
          </cell>
          <cell r="Y720" t="e">
            <v>#NAME?</v>
          </cell>
          <cell r="Z720" t="e">
            <v>#NAME?</v>
          </cell>
          <cell r="AA720" t="e">
            <v>#NAME?</v>
          </cell>
          <cell r="AB720" t="e">
            <v>#NAME?</v>
          </cell>
          <cell r="AC720" t="e">
            <v>#NAME?</v>
          </cell>
          <cell r="AD720" t="e">
            <v>#NAME?</v>
          </cell>
          <cell r="AE720" t="e">
            <v>#NAME?</v>
          </cell>
          <cell r="AF720">
            <v>0</v>
          </cell>
          <cell r="AG720">
            <v>0</v>
          </cell>
          <cell r="AH720">
            <v>0</v>
          </cell>
          <cell r="AI720">
            <v>0</v>
          </cell>
          <cell r="AJ720" t="e">
            <v>#NAME?</v>
          </cell>
          <cell r="AK720" t="e">
            <v>#NAME?</v>
          </cell>
          <cell r="AL720" t="e">
            <v>#NAME?</v>
          </cell>
          <cell r="AM720" t="e">
            <v>#NAME?</v>
          </cell>
          <cell r="AN720" t="e">
            <v>#NAME?</v>
          </cell>
          <cell r="AO720" t="e">
            <v>#NAME?</v>
          </cell>
          <cell r="AP720" t="e">
            <v>#NAME?</v>
          </cell>
          <cell r="AQ720">
            <v>0</v>
          </cell>
          <cell r="AR720">
            <v>0</v>
          </cell>
          <cell r="AS720">
            <v>0</v>
          </cell>
          <cell r="AT720">
            <v>0</v>
          </cell>
        </row>
        <row r="721">
          <cell r="A721" t="str">
            <v>Lilo of 132KV DC ARA-Jagdishpur at Dumraon Line-1</v>
          </cell>
          <cell r="B721">
            <v>0</v>
          </cell>
          <cell r="C721" t="str">
            <v xml:space="preserve"> 11/0</v>
          </cell>
          <cell r="D721" t="str">
            <v>DS+9</v>
          </cell>
          <cell r="E721">
            <v>0</v>
          </cell>
          <cell r="F721">
            <v>0</v>
          </cell>
          <cell r="G721">
            <v>0</v>
          </cell>
          <cell r="H721">
            <v>28</v>
          </cell>
          <cell r="I721">
            <v>0</v>
          </cell>
          <cell r="J721">
            <v>0</v>
          </cell>
          <cell r="K721">
            <v>0</v>
          </cell>
          <cell r="L721">
            <v>0</v>
          </cell>
          <cell r="M721">
            <v>0</v>
          </cell>
          <cell r="N721">
            <v>0</v>
          </cell>
          <cell r="O721">
            <v>0</v>
          </cell>
          <cell r="P721">
            <v>0</v>
          </cell>
          <cell r="Q721">
            <v>0</v>
          </cell>
          <cell r="R721" t="e">
            <v>#NAME?</v>
          </cell>
          <cell r="S721" t="e">
            <v>#NAME?</v>
          </cell>
          <cell r="T721">
            <v>0</v>
          </cell>
          <cell r="U721">
            <v>0</v>
          </cell>
          <cell r="V721" t="e">
            <v>#NAME?</v>
          </cell>
          <cell r="W721" t="e">
            <v>#NAME?</v>
          </cell>
          <cell r="X721" t="e">
            <v>#NAME?</v>
          </cell>
          <cell r="Y721" t="e">
            <v>#NAME?</v>
          </cell>
          <cell r="Z721" t="e">
            <v>#NAME?</v>
          </cell>
          <cell r="AA721" t="e">
            <v>#NAME?</v>
          </cell>
          <cell r="AB721" t="e">
            <v>#NAME?</v>
          </cell>
          <cell r="AC721" t="e">
            <v>#NAME?</v>
          </cell>
          <cell r="AD721" t="e">
            <v>#NAME?</v>
          </cell>
          <cell r="AE721" t="e">
            <v>#NAME?</v>
          </cell>
          <cell r="AF721">
            <v>0</v>
          </cell>
          <cell r="AG721">
            <v>0</v>
          </cell>
          <cell r="AH721">
            <v>0</v>
          </cell>
          <cell r="AI721">
            <v>0</v>
          </cell>
          <cell r="AJ721" t="e">
            <v>#NAME?</v>
          </cell>
          <cell r="AK721" t="e">
            <v>#NAME?</v>
          </cell>
          <cell r="AL721" t="e">
            <v>#NAME?</v>
          </cell>
          <cell r="AM721" t="e">
            <v>#NAME?</v>
          </cell>
          <cell r="AN721" t="e">
            <v>#NAME?</v>
          </cell>
          <cell r="AO721" t="e">
            <v>#NAME?</v>
          </cell>
          <cell r="AP721" t="e">
            <v>#NAME?</v>
          </cell>
          <cell r="AQ721">
            <v>0</v>
          </cell>
          <cell r="AR721">
            <v>0</v>
          </cell>
          <cell r="AS721">
            <v>0</v>
          </cell>
          <cell r="AT721">
            <v>0</v>
          </cell>
        </row>
        <row r="722">
          <cell r="A722" t="str">
            <v>Lilo of 132KV DC ARA-Jagdishpur at Dumraon Line-1</v>
          </cell>
          <cell r="B722">
            <v>0</v>
          </cell>
          <cell r="C722" t="str">
            <v xml:space="preserve"> 12/0</v>
          </cell>
          <cell r="D722" t="str">
            <v>DS+9</v>
          </cell>
          <cell r="E722">
            <v>0</v>
          </cell>
          <cell r="F722">
            <v>0</v>
          </cell>
          <cell r="G722">
            <v>0</v>
          </cell>
          <cell r="H722">
            <v>28</v>
          </cell>
          <cell r="I722">
            <v>0</v>
          </cell>
          <cell r="J722">
            <v>0</v>
          </cell>
          <cell r="K722">
            <v>0</v>
          </cell>
          <cell r="L722">
            <v>0</v>
          </cell>
          <cell r="M722">
            <v>0</v>
          </cell>
          <cell r="N722">
            <v>0</v>
          </cell>
          <cell r="O722">
            <v>0</v>
          </cell>
          <cell r="P722">
            <v>0</v>
          </cell>
          <cell r="Q722">
            <v>0</v>
          </cell>
          <cell r="R722" t="e">
            <v>#NAME?</v>
          </cell>
          <cell r="S722" t="e">
            <v>#NAME?</v>
          </cell>
          <cell r="T722">
            <v>0</v>
          </cell>
          <cell r="U722">
            <v>0</v>
          </cell>
          <cell r="V722" t="e">
            <v>#NAME?</v>
          </cell>
          <cell r="W722" t="e">
            <v>#NAME?</v>
          </cell>
          <cell r="X722" t="e">
            <v>#NAME?</v>
          </cell>
          <cell r="Y722" t="e">
            <v>#NAME?</v>
          </cell>
          <cell r="Z722" t="e">
            <v>#NAME?</v>
          </cell>
          <cell r="AA722" t="e">
            <v>#NAME?</v>
          </cell>
          <cell r="AB722" t="e">
            <v>#NAME?</v>
          </cell>
          <cell r="AC722" t="e">
            <v>#NAME?</v>
          </cell>
          <cell r="AD722" t="e">
            <v>#NAME?</v>
          </cell>
          <cell r="AE722" t="e">
            <v>#NAME?</v>
          </cell>
          <cell r="AF722">
            <v>0</v>
          </cell>
          <cell r="AG722">
            <v>0</v>
          </cell>
          <cell r="AH722">
            <v>0</v>
          </cell>
          <cell r="AI722">
            <v>0</v>
          </cell>
          <cell r="AJ722" t="e">
            <v>#NAME?</v>
          </cell>
          <cell r="AK722" t="e">
            <v>#NAME?</v>
          </cell>
          <cell r="AL722" t="e">
            <v>#NAME?</v>
          </cell>
          <cell r="AM722" t="e">
            <v>#NAME?</v>
          </cell>
          <cell r="AN722" t="e">
            <v>#NAME?</v>
          </cell>
          <cell r="AO722" t="e">
            <v>#NAME?</v>
          </cell>
          <cell r="AP722" t="e">
            <v>#NAME?</v>
          </cell>
          <cell r="AQ722">
            <v>0</v>
          </cell>
          <cell r="AR722">
            <v>0</v>
          </cell>
          <cell r="AS722">
            <v>0</v>
          </cell>
          <cell r="AT722">
            <v>0</v>
          </cell>
        </row>
        <row r="723">
          <cell r="A723" t="str">
            <v>Lilo of 132KV DC ARA-Jagdishpur at Dumraon Line-1</v>
          </cell>
          <cell r="B723">
            <v>0</v>
          </cell>
          <cell r="C723" t="str">
            <v>12/1</v>
          </cell>
          <cell r="D723" t="str">
            <v>DQ+0</v>
          </cell>
          <cell r="E723">
            <v>0</v>
          </cell>
          <cell r="F723">
            <v>0</v>
          </cell>
          <cell r="G723">
            <v>0</v>
          </cell>
          <cell r="H723">
            <v>28</v>
          </cell>
          <cell r="I723">
            <v>0</v>
          </cell>
          <cell r="J723">
            <v>0</v>
          </cell>
          <cell r="K723">
            <v>0</v>
          </cell>
          <cell r="L723">
            <v>0</v>
          </cell>
          <cell r="M723">
            <v>0</v>
          </cell>
          <cell r="N723">
            <v>0</v>
          </cell>
          <cell r="O723">
            <v>0</v>
          </cell>
          <cell r="P723">
            <v>0</v>
          </cell>
          <cell r="Q723">
            <v>0</v>
          </cell>
          <cell r="R723" t="e">
            <v>#NAME?</v>
          </cell>
          <cell r="S723" t="e">
            <v>#NAME?</v>
          </cell>
          <cell r="T723">
            <v>0</v>
          </cell>
          <cell r="U723">
            <v>0</v>
          </cell>
          <cell r="V723" t="e">
            <v>#NAME?</v>
          </cell>
          <cell r="W723" t="e">
            <v>#NAME?</v>
          </cell>
          <cell r="X723" t="e">
            <v>#NAME?</v>
          </cell>
          <cell r="Y723" t="e">
            <v>#NAME?</v>
          </cell>
          <cell r="Z723" t="e">
            <v>#NAME?</v>
          </cell>
          <cell r="AA723" t="e">
            <v>#NAME?</v>
          </cell>
          <cell r="AB723" t="e">
            <v>#NAME?</v>
          </cell>
          <cell r="AC723" t="e">
            <v>#NAME?</v>
          </cell>
          <cell r="AD723" t="e">
            <v>#NAME?</v>
          </cell>
          <cell r="AE723" t="e">
            <v>#NAME?</v>
          </cell>
          <cell r="AF723">
            <v>0</v>
          </cell>
          <cell r="AG723">
            <v>0</v>
          </cell>
          <cell r="AH723">
            <v>0</v>
          </cell>
          <cell r="AI723">
            <v>0</v>
          </cell>
          <cell r="AJ723" t="e">
            <v>#NAME?</v>
          </cell>
          <cell r="AK723" t="e">
            <v>#NAME?</v>
          </cell>
          <cell r="AL723" t="e">
            <v>#NAME?</v>
          </cell>
          <cell r="AM723" t="e">
            <v>#NAME?</v>
          </cell>
          <cell r="AN723" t="e">
            <v>#NAME?</v>
          </cell>
          <cell r="AO723" t="e">
            <v>#NAME?</v>
          </cell>
          <cell r="AP723" t="e">
            <v>#NAME?</v>
          </cell>
          <cell r="AQ723">
            <v>0</v>
          </cell>
          <cell r="AR723">
            <v>0</v>
          </cell>
          <cell r="AS723">
            <v>0</v>
          </cell>
          <cell r="AT723">
            <v>0</v>
          </cell>
        </row>
        <row r="724">
          <cell r="A724" t="str">
            <v>Lilo of 132KV DC ARA-Jagdishpur at Dumraon Line-1</v>
          </cell>
          <cell r="B724">
            <v>0</v>
          </cell>
          <cell r="C724" t="str">
            <v>12/2</v>
          </cell>
          <cell r="D724" t="str">
            <v>DP+0</v>
          </cell>
          <cell r="E724">
            <v>0</v>
          </cell>
          <cell r="F724">
            <v>0</v>
          </cell>
          <cell r="G724">
            <v>0</v>
          </cell>
          <cell r="H724">
            <v>28</v>
          </cell>
          <cell r="I724">
            <v>0</v>
          </cell>
          <cell r="J724">
            <v>0</v>
          </cell>
          <cell r="K724">
            <v>0</v>
          </cell>
          <cell r="L724">
            <v>0</v>
          </cell>
          <cell r="M724">
            <v>0</v>
          </cell>
          <cell r="N724">
            <v>0</v>
          </cell>
          <cell r="O724">
            <v>0</v>
          </cell>
          <cell r="P724">
            <v>0</v>
          </cell>
          <cell r="Q724">
            <v>0</v>
          </cell>
          <cell r="R724" t="e">
            <v>#NAME?</v>
          </cell>
          <cell r="S724" t="e">
            <v>#NAME?</v>
          </cell>
          <cell r="T724">
            <v>0</v>
          </cell>
          <cell r="U724">
            <v>0</v>
          </cell>
          <cell r="V724" t="e">
            <v>#NAME?</v>
          </cell>
          <cell r="W724" t="e">
            <v>#NAME?</v>
          </cell>
          <cell r="X724" t="e">
            <v>#NAME?</v>
          </cell>
          <cell r="Y724" t="e">
            <v>#NAME?</v>
          </cell>
          <cell r="Z724" t="e">
            <v>#NAME?</v>
          </cell>
          <cell r="AA724" t="e">
            <v>#NAME?</v>
          </cell>
          <cell r="AB724" t="e">
            <v>#NAME?</v>
          </cell>
          <cell r="AC724" t="e">
            <v>#NAME?</v>
          </cell>
          <cell r="AD724" t="e">
            <v>#NAME?</v>
          </cell>
          <cell r="AE724" t="e">
            <v>#NAME?</v>
          </cell>
          <cell r="AF724">
            <v>0</v>
          </cell>
          <cell r="AG724">
            <v>0</v>
          </cell>
          <cell r="AH724">
            <v>0</v>
          </cell>
          <cell r="AI724">
            <v>0</v>
          </cell>
          <cell r="AJ724" t="e">
            <v>#NAME?</v>
          </cell>
          <cell r="AK724" t="e">
            <v>#NAME?</v>
          </cell>
          <cell r="AL724" t="e">
            <v>#NAME?</v>
          </cell>
          <cell r="AM724" t="e">
            <v>#NAME?</v>
          </cell>
          <cell r="AN724" t="e">
            <v>#NAME?</v>
          </cell>
          <cell r="AO724" t="e">
            <v>#NAME?</v>
          </cell>
          <cell r="AP724" t="e">
            <v>#NAME?</v>
          </cell>
          <cell r="AQ724">
            <v>0</v>
          </cell>
          <cell r="AR724">
            <v>0</v>
          </cell>
          <cell r="AS724">
            <v>0</v>
          </cell>
          <cell r="AT724">
            <v>0</v>
          </cell>
        </row>
        <row r="725">
          <cell r="A725" t="str">
            <v>Lilo of 132KV DC ARA-Jagdishpur at Dumraon Line-1</v>
          </cell>
          <cell r="B725">
            <v>0</v>
          </cell>
          <cell r="C725" t="str">
            <v>12/3</v>
          </cell>
          <cell r="D725" t="str">
            <v>DP+0</v>
          </cell>
          <cell r="E725">
            <v>0</v>
          </cell>
          <cell r="F725">
            <v>0</v>
          </cell>
          <cell r="G725">
            <v>0</v>
          </cell>
          <cell r="H725">
            <v>28</v>
          </cell>
          <cell r="I725">
            <v>0</v>
          </cell>
          <cell r="J725">
            <v>0</v>
          </cell>
          <cell r="K725">
            <v>0</v>
          </cell>
          <cell r="L725">
            <v>0</v>
          </cell>
          <cell r="M725">
            <v>0</v>
          </cell>
          <cell r="N725">
            <v>0</v>
          </cell>
          <cell r="O725">
            <v>0</v>
          </cell>
          <cell r="P725">
            <v>0</v>
          </cell>
          <cell r="Q725">
            <v>0</v>
          </cell>
          <cell r="R725" t="e">
            <v>#NAME?</v>
          </cell>
          <cell r="S725" t="e">
            <v>#NAME?</v>
          </cell>
          <cell r="T725">
            <v>0</v>
          </cell>
          <cell r="U725">
            <v>0</v>
          </cell>
          <cell r="V725" t="e">
            <v>#NAME?</v>
          </cell>
          <cell r="W725" t="e">
            <v>#NAME?</v>
          </cell>
          <cell r="X725" t="e">
            <v>#NAME?</v>
          </cell>
          <cell r="Y725" t="e">
            <v>#NAME?</v>
          </cell>
          <cell r="Z725" t="e">
            <v>#NAME?</v>
          </cell>
          <cell r="AA725" t="e">
            <v>#NAME?</v>
          </cell>
          <cell r="AB725" t="e">
            <v>#NAME?</v>
          </cell>
          <cell r="AC725" t="e">
            <v>#NAME?</v>
          </cell>
          <cell r="AD725" t="e">
            <v>#NAME?</v>
          </cell>
          <cell r="AE725" t="e">
            <v>#NAME?</v>
          </cell>
          <cell r="AF725">
            <v>0</v>
          </cell>
          <cell r="AG725">
            <v>0</v>
          </cell>
          <cell r="AH725">
            <v>0</v>
          </cell>
          <cell r="AI725">
            <v>0</v>
          </cell>
          <cell r="AJ725" t="e">
            <v>#NAME?</v>
          </cell>
          <cell r="AK725" t="e">
            <v>#NAME?</v>
          </cell>
          <cell r="AL725" t="e">
            <v>#NAME?</v>
          </cell>
          <cell r="AM725" t="e">
            <v>#NAME?</v>
          </cell>
          <cell r="AN725" t="e">
            <v>#NAME?</v>
          </cell>
          <cell r="AO725" t="e">
            <v>#NAME?</v>
          </cell>
          <cell r="AP725" t="e">
            <v>#NAME?</v>
          </cell>
          <cell r="AQ725">
            <v>0</v>
          </cell>
          <cell r="AR725">
            <v>0</v>
          </cell>
          <cell r="AS725">
            <v>0</v>
          </cell>
          <cell r="AT725">
            <v>0</v>
          </cell>
        </row>
        <row r="726">
          <cell r="A726" t="str">
            <v>Lilo of 132KV DC ARA-Jagdishpur at Dumraon Line-1</v>
          </cell>
          <cell r="B726">
            <v>25</v>
          </cell>
          <cell r="C726" t="str">
            <v>12/4</v>
          </cell>
          <cell r="D726" t="str">
            <v>DP+3</v>
          </cell>
          <cell r="E726" t="str">
            <v>WET</v>
          </cell>
          <cell r="F726" t="str">
            <v>shiv Shakti</v>
          </cell>
          <cell r="G726">
            <v>43622</v>
          </cell>
          <cell r="H726">
            <v>43650</v>
          </cell>
          <cell r="I726">
            <v>0</v>
          </cell>
          <cell r="J726">
            <v>0</v>
          </cell>
          <cell r="K726">
            <v>0</v>
          </cell>
          <cell r="L726">
            <v>0</v>
          </cell>
          <cell r="M726">
            <v>0</v>
          </cell>
          <cell r="N726">
            <v>0</v>
          </cell>
          <cell r="O726">
            <v>0</v>
          </cell>
          <cell r="P726">
            <v>0</v>
          </cell>
          <cell r="Q726">
            <v>0</v>
          </cell>
          <cell r="R726" t="e">
            <v>#NAME?</v>
          </cell>
          <cell r="S726" t="e">
            <v>#NAME?</v>
          </cell>
          <cell r="T726">
            <v>0</v>
          </cell>
          <cell r="U726">
            <v>0</v>
          </cell>
          <cell r="V726" t="e">
            <v>#NAME?</v>
          </cell>
          <cell r="W726" t="e">
            <v>#NAME?</v>
          </cell>
          <cell r="X726" t="e">
            <v>#NAME?</v>
          </cell>
          <cell r="Y726" t="e">
            <v>#NAME?</v>
          </cell>
          <cell r="Z726" t="e">
            <v>#NAME?</v>
          </cell>
          <cell r="AA726" t="e">
            <v>#NAME?</v>
          </cell>
          <cell r="AB726" t="e">
            <v>#NAME?</v>
          </cell>
          <cell r="AC726" t="e">
            <v>#NAME?</v>
          </cell>
          <cell r="AD726" t="e">
            <v>#NAME?</v>
          </cell>
          <cell r="AE726" t="e">
            <v>#NAME?</v>
          </cell>
          <cell r="AF726">
            <v>122.56</v>
          </cell>
          <cell r="AG726">
            <v>17.68</v>
          </cell>
          <cell r="AH726">
            <v>6.51</v>
          </cell>
          <cell r="AI726">
            <v>146.75</v>
          </cell>
          <cell r="AJ726" t="e">
            <v>#NAME?</v>
          </cell>
          <cell r="AK726" t="e">
            <v>#NAME?</v>
          </cell>
          <cell r="AL726" t="e">
            <v>#NAME?</v>
          </cell>
          <cell r="AM726" t="e">
            <v>#NAME?</v>
          </cell>
          <cell r="AN726" t="e">
            <v>#NAME?</v>
          </cell>
          <cell r="AO726" t="e">
            <v>#NAME?</v>
          </cell>
          <cell r="AP726" t="e">
            <v>#NAME?</v>
          </cell>
          <cell r="AQ726">
            <v>0</v>
          </cell>
          <cell r="AR726">
            <v>0</v>
          </cell>
          <cell r="AS726">
            <v>0</v>
          </cell>
          <cell r="AT726">
            <v>0</v>
          </cell>
        </row>
        <row r="727">
          <cell r="A727" t="str">
            <v>Lilo of 132KV DC ARA-Jagdishpur at Dumraon Line-1</v>
          </cell>
          <cell r="B727">
            <v>23</v>
          </cell>
          <cell r="C727" t="str">
            <v>12/5</v>
          </cell>
          <cell r="D727" t="str">
            <v>DP+0</v>
          </cell>
          <cell r="E727" t="str">
            <v>WET</v>
          </cell>
          <cell r="F727" t="str">
            <v>shiv Shakti</v>
          </cell>
          <cell r="G727">
            <v>43617</v>
          </cell>
          <cell r="H727">
            <v>43645</v>
          </cell>
          <cell r="I727">
            <v>0</v>
          </cell>
          <cell r="J727">
            <v>0</v>
          </cell>
          <cell r="K727">
            <v>0</v>
          </cell>
          <cell r="L727">
            <v>0</v>
          </cell>
          <cell r="M727">
            <v>0</v>
          </cell>
          <cell r="N727">
            <v>0</v>
          </cell>
          <cell r="O727">
            <v>0</v>
          </cell>
          <cell r="P727">
            <v>0</v>
          </cell>
          <cell r="Q727">
            <v>0</v>
          </cell>
          <cell r="R727" t="e">
            <v>#NAME?</v>
          </cell>
          <cell r="S727" t="e">
            <v>#NAME?</v>
          </cell>
          <cell r="T727">
            <v>0</v>
          </cell>
          <cell r="U727">
            <v>0</v>
          </cell>
          <cell r="V727" t="e">
            <v>#NAME?</v>
          </cell>
          <cell r="W727" t="e">
            <v>#NAME?</v>
          </cell>
          <cell r="X727" t="e">
            <v>#NAME?</v>
          </cell>
          <cell r="Y727" t="e">
            <v>#NAME?</v>
          </cell>
          <cell r="Z727" t="e">
            <v>#NAME?</v>
          </cell>
          <cell r="AA727" t="e">
            <v>#NAME?</v>
          </cell>
          <cell r="AB727" t="e">
            <v>#NAME?</v>
          </cell>
          <cell r="AC727" t="e">
            <v>#NAME?</v>
          </cell>
          <cell r="AD727" t="e">
            <v>#NAME?</v>
          </cell>
          <cell r="AE727" t="e">
            <v>#NAME?</v>
          </cell>
          <cell r="AF727">
            <v>122.56</v>
          </cell>
          <cell r="AG727">
            <v>17.68</v>
          </cell>
          <cell r="AH727">
            <v>6.51</v>
          </cell>
          <cell r="AI727">
            <v>146.75</v>
          </cell>
          <cell r="AJ727" t="e">
            <v>#NAME?</v>
          </cell>
          <cell r="AK727" t="e">
            <v>#NAME?</v>
          </cell>
          <cell r="AL727" t="e">
            <v>#NAME?</v>
          </cell>
          <cell r="AM727" t="e">
            <v>#NAME?</v>
          </cell>
          <cell r="AN727" t="e">
            <v>#NAME?</v>
          </cell>
          <cell r="AO727" t="e">
            <v>#NAME?</v>
          </cell>
          <cell r="AP727" t="e">
            <v>#NAME?</v>
          </cell>
          <cell r="AQ727">
            <v>0</v>
          </cell>
          <cell r="AR727">
            <v>0</v>
          </cell>
          <cell r="AS727">
            <v>0</v>
          </cell>
          <cell r="AT727">
            <v>0</v>
          </cell>
        </row>
        <row r="728">
          <cell r="A728" t="str">
            <v>Lilo of 132KV DC ARA-Jagdishpur at Dumraon Line-1</v>
          </cell>
          <cell r="B728">
            <v>19</v>
          </cell>
          <cell r="C728" t="str">
            <v>12/6</v>
          </cell>
          <cell r="D728" t="str">
            <v>DP+0</v>
          </cell>
          <cell r="E728" t="str">
            <v>WET</v>
          </cell>
          <cell r="F728" t="str">
            <v>shiv Shakti</v>
          </cell>
          <cell r="G728">
            <v>43610</v>
          </cell>
          <cell r="H728">
            <v>43638</v>
          </cell>
          <cell r="I728">
            <v>0</v>
          </cell>
          <cell r="J728">
            <v>43614</v>
          </cell>
          <cell r="K728">
            <v>0</v>
          </cell>
          <cell r="L728">
            <v>0</v>
          </cell>
          <cell r="M728">
            <v>0</v>
          </cell>
          <cell r="N728">
            <v>0</v>
          </cell>
          <cell r="O728">
            <v>0</v>
          </cell>
          <cell r="P728">
            <v>0</v>
          </cell>
          <cell r="Q728">
            <v>0</v>
          </cell>
          <cell r="R728" t="e">
            <v>#NAME?</v>
          </cell>
          <cell r="S728" t="e">
            <v>#NAME?</v>
          </cell>
          <cell r="T728">
            <v>0</v>
          </cell>
          <cell r="U728">
            <v>0</v>
          </cell>
          <cell r="V728" t="e">
            <v>#NAME?</v>
          </cell>
          <cell r="W728" t="e">
            <v>#NAME?</v>
          </cell>
          <cell r="X728" t="e">
            <v>#NAME?</v>
          </cell>
          <cell r="Y728" t="e">
            <v>#NAME?</v>
          </cell>
          <cell r="Z728" t="e">
            <v>#NAME?</v>
          </cell>
          <cell r="AA728" t="e">
            <v>#NAME?</v>
          </cell>
          <cell r="AB728" t="e">
            <v>#NAME?</v>
          </cell>
          <cell r="AC728" t="e">
            <v>#NAME?</v>
          </cell>
          <cell r="AD728" t="e">
            <v>#NAME?</v>
          </cell>
          <cell r="AE728" t="e">
            <v>#NAME?</v>
          </cell>
          <cell r="AF728">
            <v>122.56</v>
          </cell>
          <cell r="AG728">
            <v>17.68</v>
          </cell>
          <cell r="AH728">
            <v>6.51</v>
          </cell>
          <cell r="AI728">
            <v>146.75</v>
          </cell>
          <cell r="AJ728" t="e">
            <v>#NAME?</v>
          </cell>
          <cell r="AK728" t="e">
            <v>#NAME?</v>
          </cell>
          <cell r="AL728" t="e">
            <v>#NAME?</v>
          </cell>
          <cell r="AM728" t="e">
            <v>#NAME?</v>
          </cell>
          <cell r="AN728" t="e">
            <v>#NAME?</v>
          </cell>
          <cell r="AO728" t="e">
            <v>#NAME?</v>
          </cell>
          <cell r="AP728" t="e">
            <v>#NAME?</v>
          </cell>
          <cell r="AQ728">
            <v>0</v>
          </cell>
          <cell r="AR728">
            <v>0</v>
          </cell>
          <cell r="AS728">
            <v>0</v>
          </cell>
          <cell r="AT728">
            <v>0</v>
          </cell>
        </row>
        <row r="729">
          <cell r="A729" t="str">
            <v>Lilo of 132KV DC ARA-Jagdishpur at Dumraon Line-1</v>
          </cell>
          <cell r="B729">
            <v>8</v>
          </cell>
          <cell r="C729" t="str">
            <v>12/7</v>
          </cell>
          <cell r="D729" t="str">
            <v>DP+0</v>
          </cell>
          <cell r="E729" t="str">
            <v>WET</v>
          </cell>
          <cell r="F729" t="str">
            <v>shiv Shakti</v>
          </cell>
          <cell r="G729">
            <v>43600</v>
          </cell>
          <cell r="H729">
            <v>43628</v>
          </cell>
          <cell r="I729">
            <v>0</v>
          </cell>
          <cell r="J729">
            <v>43614</v>
          </cell>
          <cell r="K729">
            <v>0</v>
          </cell>
          <cell r="L729">
            <v>0</v>
          </cell>
          <cell r="M729">
            <v>0</v>
          </cell>
          <cell r="N729">
            <v>0</v>
          </cell>
          <cell r="O729">
            <v>0</v>
          </cell>
          <cell r="P729">
            <v>0</v>
          </cell>
          <cell r="Q729">
            <v>0</v>
          </cell>
          <cell r="R729" t="e">
            <v>#NAME?</v>
          </cell>
          <cell r="S729" t="e">
            <v>#NAME?</v>
          </cell>
          <cell r="T729">
            <v>0</v>
          </cell>
          <cell r="U729">
            <v>0</v>
          </cell>
          <cell r="V729" t="e">
            <v>#NAME?</v>
          </cell>
          <cell r="W729" t="e">
            <v>#NAME?</v>
          </cell>
          <cell r="X729" t="e">
            <v>#NAME?</v>
          </cell>
          <cell r="Y729" t="e">
            <v>#NAME?</v>
          </cell>
          <cell r="Z729" t="e">
            <v>#NAME?</v>
          </cell>
          <cell r="AA729" t="e">
            <v>#NAME?</v>
          </cell>
          <cell r="AB729" t="e">
            <v>#NAME?</v>
          </cell>
          <cell r="AC729" t="e">
            <v>#NAME?</v>
          </cell>
          <cell r="AD729" t="e">
            <v>#NAME?</v>
          </cell>
          <cell r="AE729" t="e">
            <v>#NAME?</v>
          </cell>
          <cell r="AF729">
            <v>122.56</v>
          </cell>
          <cell r="AG729">
            <v>17.68</v>
          </cell>
          <cell r="AH729">
            <v>6.51</v>
          </cell>
          <cell r="AI729">
            <v>146.75</v>
          </cell>
          <cell r="AJ729" t="e">
            <v>#NAME?</v>
          </cell>
          <cell r="AK729" t="e">
            <v>#NAME?</v>
          </cell>
          <cell r="AL729" t="e">
            <v>#NAME?</v>
          </cell>
          <cell r="AM729" t="e">
            <v>#NAME?</v>
          </cell>
          <cell r="AN729" t="e">
            <v>#NAME?</v>
          </cell>
          <cell r="AO729" t="e">
            <v>#NAME?</v>
          </cell>
          <cell r="AP729" t="e">
            <v>#NAME?</v>
          </cell>
          <cell r="AQ729">
            <v>0</v>
          </cell>
          <cell r="AR729">
            <v>0</v>
          </cell>
          <cell r="AS729">
            <v>0</v>
          </cell>
          <cell r="AT729">
            <v>0</v>
          </cell>
        </row>
        <row r="730">
          <cell r="A730" t="str">
            <v>Lilo of 132KV DC ARA-Jagdishpur at Dumraon Line-1</v>
          </cell>
          <cell r="B730">
            <v>0</v>
          </cell>
          <cell r="C730" t="str">
            <v>13/0</v>
          </cell>
          <cell r="D730" t="str">
            <v>DR+0</v>
          </cell>
          <cell r="E730">
            <v>0</v>
          </cell>
          <cell r="F730">
            <v>0</v>
          </cell>
          <cell r="G730">
            <v>0</v>
          </cell>
          <cell r="H730">
            <v>28</v>
          </cell>
          <cell r="I730">
            <v>0</v>
          </cell>
          <cell r="J730">
            <v>0</v>
          </cell>
          <cell r="K730">
            <v>0</v>
          </cell>
          <cell r="L730">
            <v>0</v>
          </cell>
          <cell r="M730">
            <v>0</v>
          </cell>
          <cell r="N730">
            <v>0</v>
          </cell>
          <cell r="O730">
            <v>0</v>
          </cell>
          <cell r="P730">
            <v>0</v>
          </cell>
          <cell r="Q730">
            <v>0</v>
          </cell>
          <cell r="R730" t="e">
            <v>#NAME?</v>
          </cell>
          <cell r="S730" t="e">
            <v>#NAME?</v>
          </cell>
          <cell r="T730">
            <v>0</v>
          </cell>
          <cell r="U730">
            <v>0</v>
          </cell>
          <cell r="V730" t="e">
            <v>#NAME?</v>
          </cell>
          <cell r="W730" t="e">
            <v>#NAME?</v>
          </cell>
          <cell r="X730" t="e">
            <v>#NAME?</v>
          </cell>
          <cell r="Y730" t="e">
            <v>#NAME?</v>
          </cell>
          <cell r="Z730" t="e">
            <v>#NAME?</v>
          </cell>
          <cell r="AA730" t="e">
            <v>#NAME?</v>
          </cell>
          <cell r="AB730" t="e">
            <v>#NAME?</v>
          </cell>
          <cell r="AC730" t="e">
            <v>#NAME?</v>
          </cell>
          <cell r="AD730" t="e">
            <v>#NAME?</v>
          </cell>
          <cell r="AE730" t="e">
            <v>#NAME?</v>
          </cell>
          <cell r="AF730">
            <v>0</v>
          </cell>
          <cell r="AG730">
            <v>0</v>
          </cell>
          <cell r="AH730">
            <v>0</v>
          </cell>
          <cell r="AI730">
            <v>0</v>
          </cell>
          <cell r="AJ730" t="e">
            <v>#NAME?</v>
          </cell>
          <cell r="AK730" t="e">
            <v>#NAME?</v>
          </cell>
          <cell r="AL730" t="e">
            <v>#NAME?</v>
          </cell>
          <cell r="AM730" t="e">
            <v>#NAME?</v>
          </cell>
          <cell r="AN730" t="e">
            <v>#NAME?</v>
          </cell>
          <cell r="AO730" t="e">
            <v>#NAME?</v>
          </cell>
          <cell r="AP730" t="e">
            <v>#NAME?</v>
          </cell>
          <cell r="AQ730">
            <v>0</v>
          </cell>
          <cell r="AR730">
            <v>0</v>
          </cell>
          <cell r="AS730">
            <v>0</v>
          </cell>
          <cell r="AT730">
            <v>0</v>
          </cell>
        </row>
        <row r="731">
          <cell r="A731" t="str">
            <v>Lilo of 132KV DC ARA-Jagdishpur at Dumraon Line-1</v>
          </cell>
          <cell r="B731">
            <v>20</v>
          </cell>
          <cell r="C731" t="str">
            <v>13/1</v>
          </cell>
          <cell r="D731" t="str">
            <v>DP+0</v>
          </cell>
          <cell r="E731" t="str">
            <v>WET</v>
          </cell>
          <cell r="F731" t="str">
            <v>Bhavesh Mehta</v>
          </cell>
          <cell r="G731">
            <v>43611</v>
          </cell>
          <cell r="H731">
            <v>43639</v>
          </cell>
          <cell r="I731">
            <v>0</v>
          </cell>
          <cell r="J731">
            <v>43614</v>
          </cell>
          <cell r="K731">
            <v>0</v>
          </cell>
          <cell r="L731">
            <v>0</v>
          </cell>
          <cell r="M731">
            <v>0</v>
          </cell>
          <cell r="N731">
            <v>0</v>
          </cell>
          <cell r="O731">
            <v>0</v>
          </cell>
          <cell r="P731">
            <v>0</v>
          </cell>
          <cell r="Q731">
            <v>0</v>
          </cell>
          <cell r="R731" t="e">
            <v>#NAME?</v>
          </cell>
          <cell r="S731" t="e">
            <v>#NAME?</v>
          </cell>
          <cell r="T731">
            <v>0</v>
          </cell>
          <cell r="U731">
            <v>0</v>
          </cell>
          <cell r="V731" t="e">
            <v>#NAME?</v>
          </cell>
          <cell r="W731" t="e">
            <v>#NAME?</v>
          </cell>
          <cell r="X731" t="e">
            <v>#NAME?</v>
          </cell>
          <cell r="Y731" t="e">
            <v>#NAME?</v>
          </cell>
          <cell r="Z731" t="e">
            <v>#NAME?</v>
          </cell>
          <cell r="AA731" t="e">
            <v>#NAME?</v>
          </cell>
          <cell r="AB731" t="e">
            <v>#NAME?</v>
          </cell>
          <cell r="AC731" t="e">
            <v>#NAME?</v>
          </cell>
          <cell r="AD731" t="e">
            <v>#NAME?</v>
          </cell>
          <cell r="AE731" t="e">
            <v>#NAME?</v>
          </cell>
          <cell r="AF731">
            <v>122.56</v>
          </cell>
          <cell r="AG731">
            <v>17.68</v>
          </cell>
          <cell r="AH731">
            <v>6.51</v>
          </cell>
          <cell r="AI731">
            <v>146.75</v>
          </cell>
          <cell r="AJ731" t="e">
            <v>#NAME?</v>
          </cell>
          <cell r="AK731" t="e">
            <v>#NAME?</v>
          </cell>
          <cell r="AL731" t="e">
            <v>#NAME?</v>
          </cell>
          <cell r="AM731" t="e">
            <v>#NAME?</v>
          </cell>
          <cell r="AN731" t="e">
            <v>#NAME?</v>
          </cell>
          <cell r="AO731" t="e">
            <v>#NAME?</v>
          </cell>
          <cell r="AP731" t="e">
            <v>#NAME?</v>
          </cell>
          <cell r="AQ731">
            <v>0</v>
          </cell>
          <cell r="AR731">
            <v>0</v>
          </cell>
          <cell r="AS731">
            <v>0</v>
          </cell>
          <cell r="AT731">
            <v>0</v>
          </cell>
        </row>
        <row r="732">
          <cell r="A732" t="str">
            <v>Lilo of 132KV DC ARA-Jagdishpur at Dumraon Line-1</v>
          </cell>
          <cell r="B732">
            <v>18</v>
          </cell>
          <cell r="C732" t="str">
            <v>13/2</v>
          </cell>
          <cell r="D732" t="str">
            <v>DP+3</v>
          </cell>
          <cell r="E732" t="str">
            <v>WET</v>
          </cell>
          <cell r="F732" t="str">
            <v>Bhavesh Mehta</v>
          </cell>
          <cell r="G732">
            <v>43609</v>
          </cell>
          <cell r="H732">
            <v>43637</v>
          </cell>
          <cell r="I732">
            <v>0</v>
          </cell>
          <cell r="J732">
            <v>43614</v>
          </cell>
          <cell r="K732">
            <v>0</v>
          </cell>
          <cell r="L732">
            <v>0</v>
          </cell>
          <cell r="M732">
            <v>0</v>
          </cell>
          <cell r="N732">
            <v>0</v>
          </cell>
          <cell r="O732">
            <v>0</v>
          </cell>
          <cell r="P732">
            <v>0</v>
          </cell>
          <cell r="Q732">
            <v>0</v>
          </cell>
          <cell r="R732" t="e">
            <v>#NAME?</v>
          </cell>
          <cell r="S732" t="e">
            <v>#NAME?</v>
          </cell>
          <cell r="T732">
            <v>0</v>
          </cell>
          <cell r="U732">
            <v>0</v>
          </cell>
          <cell r="V732" t="e">
            <v>#NAME?</v>
          </cell>
          <cell r="W732" t="e">
            <v>#NAME?</v>
          </cell>
          <cell r="X732" t="e">
            <v>#NAME?</v>
          </cell>
          <cell r="Y732" t="e">
            <v>#NAME?</v>
          </cell>
          <cell r="Z732" t="e">
            <v>#NAME?</v>
          </cell>
          <cell r="AA732" t="e">
            <v>#NAME?</v>
          </cell>
          <cell r="AB732" t="e">
            <v>#NAME?</v>
          </cell>
          <cell r="AC732" t="e">
            <v>#NAME?</v>
          </cell>
          <cell r="AD732" t="e">
            <v>#NAME?</v>
          </cell>
          <cell r="AE732" t="e">
            <v>#NAME?</v>
          </cell>
          <cell r="AF732">
            <v>122.56</v>
          </cell>
          <cell r="AG732">
            <v>17.68</v>
          </cell>
          <cell r="AH732">
            <v>6.51</v>
          </cell>
          <cell r="AI732">
            <v>146.75</v>
          </cell>
          <cell r="AJ732" t="e">
            <v>#NAME?</v>
          </cell>
          <cell r="AK732" t="e">
            <v>#NAME?</v>
          </cell>
          <cell r="AL732" t="e">
            <v>#NAME?</v>
          </cell>
          <cell r="AM732" t="e">
            <v>#NAME?</v>
          </cell>
          <cell r="AN732" t="e">
            <v>#NAME?</v>
          </cell>
          <cell r="AO732" t="e">
            <v>#NAME?</v>
          </cell>
          <cell r="AP732" t="e">
            <v>#NAME?</v>
          </cell>
          <cell r="AQ732">
            <v>0</v>
          </cell>
          <cell r="AR732">
            <v>0</v>
          </cell>
          <cell r="AS732">
            <v>0</v>
          </cell>
          <cell r="AT732">
            <v>0</v>
          </cell>
        </row>
        <row r="733">
          <cell r="A733" t="str">
            <v>Lilo of 132KV DC ARA-Jagdishpur at Dumraon Line-1</v>
          </cell>
          <cell r="B733">
            <v>21</v>
          </cell>
          <cell r="C733" t="str">
            <v>13/3</v>
          </cell>
          <cell r="D733" t="str">
            <v>DP+0</v>
          </cell>
          <cell r="E733" t="str">
            <v>WET</v>
          </cell>
          <cell r="F733" t="str">
            <v>Bhavesh Mehta</v>
          </cell>
          <cell r="G733">
            <v>43615</v>
          </cell>
          <cell r="H733">
            <v>43643</v>
          </cell>
          <cell r="I733">
            <v>0</v>
          </cell>
          <cell r="J733">
            <v>0</v>
          </cell>
          <cell r="K733">
            <v>0</v>
          </cell>
          <cell r="L733">
            <v>0</v>
          </cell>
          <cell r="M733">
            <v>0</v>
          </cell>
          <cell r="N733">
            <v>0</v>
          </cell>
          <cell r="O733">
            <v>0</v>
          </cell>
          <cell r="P733">
            <v>0</v>
          </cell>
          <cell r="Q733">
            <v>0</v>
          </cell>
          <cell r="R733" t="e">
            <v>#NAME?</v>
          </cell>
          <cell r="S733" t="e">
            <v>#NAME?</v>
          </cell>
          <cell r="T733">
            <v>0</v>
          </cell>
          <cell r="U733">
            <v>0</v>
          </cell>
          <cell r="V733" t="e">
            <v>#NAME?</v>
          </cell>
          <cell r="W733" t="e">
            <v>#NAME?</v>
          </cell>
          <cell r="X733" t="e">
            <v>#NAME?</v>
          </cell>
          <cell r="Y733" t="e">
            <v>#NAME?</v>
          </cell>
          <cell r="Z733" t="e">
            <v>#NAME?</v>
          </cell>
          <cell r="AA733" t="e">
            <v>#NAME?</v>
          </cell>
          <cell r="AB733" t="e">
            <v>#NAME?</v>
          </cell>
          <cell r="AC733" t="e">
            <v>#NAME?</v>
          </cell>
          <cell r="AD733" t="e">
            <v>#NAME?</v>
          </cell>
          <cell r="AE733" t="e">
            <v>#NAME?</v>
          </cell>
          <cell r="AF733">
            <v>122.56</v>
          </cell>
          <cell r="AG733">
            <v>17.68</v>
          </cell>
          <cell r="AH733">
            <v>6.51</v>
          </cell>
          <cell r="AI733">
            <v>146.75</v>
          </cell>
          <cell r="AJ733" t="e">
            <v>#NAME?</v>
          </cell>
          <cell r="AK733" t="e">
            <v>#NAME?</v>
          </cell>
          <cell r="AL733" t="e">
            <v>#NAME?</v>
          </cell>
          <cell r="AM733" t="e">
            <v>#NAME?</v>
          </cell>
          <cell r="AN733" t="e">
            <v>#NAME?</v>
          </cell>
          <cell r="AO733" t="e">
            <v>#NAME?</v>
          </cell>
          <cell r="AP733" t="e">
            <v>#NAME?</v>
          </cell>
          <cell r="AQ733">
            <v>0</v>
          </cell>
          <cell r="AR733">
            <v>0</v>
          </cell>
          <cell r="AS733">
            <v>0</v>
          </cell>
          <cell r="AT733">
            <v>0</v>
          </cell>
        </row>
        <row r="734">
          <cell r="A734" t="str">
            <v>Lilo of 132KV DC ARA-Jagdishpur at Dumraon Line-1</v>
          </cell>
          <cell r="B734">
            <v>24</v>
          </cell>
          <cell r="C734" t="str">
            <v>13/4</v>
          </cell>
          <cell r="D734" t="str">
            <v>DP+3</v>
          </cell>
          <cell r="E734" t="str">
            <v>WET</v>
          </cell>
          <cell r="F734" t="str">
            <v>Bhavesh Mehta</v>
          </cell>
          <cell r="G734">
            <v>43618</v>
          </cell>
          <cell r="H734">
            <v>43646</v>
          </cell>
          <cell r="I734">
            <v>0</v>
          </cell>
          <cell r="J734">
            <v>0</v>
          </cell>
          <cell r="K734">
            <v>0</v>
          </cell>
          <cell r="L734">
            <v>0</v>
          </cell>
          <cell r="M734">
            <v>0</v>
          </cell>
          <cell r="N734">
            <v>0</v>
          </cell>
          <cell r="O734">
            <v>0</v>
          </cell>
          <cell r="P734">
            <v>0</v>
          </cell>
          <cell r="Q734">
            <v>0</v>
          </cell>
          <cell r="R734" t="e">
            <v>#NAME?</v>
          </cell>
          <cell r="S734" t="e">
            <v>#NAME?</v>
          </cell>
          <cell r="T734">
            <v>0</v>
          </cell>
          <cell r="U734">
            <v>0</v>
          </cell>
          <cell r="V734" t="e">
            <v>#NAME?</v>
          </cell>
          <cell r="W734" t="e">
            <v>#NAME?</v>
          </cell>
          <cell r="X734" t="e">
            <v>#NAME?</v>
          </cell>
          <cell r="Y734" t="e">
            <v>#NAME?</v>
          </cell>
          <cell r="Z734" t="e">
            <v>#NAME?</v>
          </cell>
          <cell r="AA734" t="e">
            <v>#NAME?</v>
          </cell>
          <cell r="AB734" t="e">
            <v>#NAME?</v>
          </cell>
          <cell r="AC734" t="e">
            <v>#NAME?</v>
          </cell>
          <cell r="AD734" t="e">
            <v>#NAME?</v>
          </cell>
          <cell r="AE734" t="e">
            <v>#NAME?</v>
          </cell>
          <cell r="AF734">
            <v>122.56</v>
          </cell>
          <cell r="AG734">
            <v>17.68</v>
          </cell>
          <cell r="AH734">
            <v>6.51</v>
          </cell>
          <cell r="AI734">
            <v>146.75</v>
          </cell>
          <cell r="AJ734" t="e">
            <v>#NAME?</v>
          </cell>
          <cell r="AK734" t="e">
            <v>#NAME?</v>
          </cell>
          <cell r="AL734" t="e">
            <v>#NAME?</v>
          </cell>
          <cell r="AM734" t="e">
            <v>#NAME?</v>
          </cell>
          <cell r="AN734" t="e">
            <v>#NAME?</v>
          </cell>
          <cell r="AO734" t="e">
            <v>#NAME?</v>
          </cell>
          <cell r="AP734" t="e">
            <v>#NAME?</v>
          </cell>
          <cell r="AQ734">
            <v>0</v>
          </cell>
          <cell r="AR734">
            <v>0</v>
          </cell>
          <cell r="AS734">
            <v>0</v>
          </cell>
          <cell r="AT734">
            <v>0</v>
          </cell>
        </row>
        <row r="735">
          <cell r="A735" t="str">
            <v>Lilo of 132KV DC ARA-Jagdishpur at Dumraon Line-1</v>
          </cell>
          <cell r="B735">
            <v>22</v>
          </cell>
          <cell r="C735" t="str">
            <v>13/5</v>
          </cell>
          <cell r="D735" t="str">
            <v>DP+0</v>
          </cell>
          <cell r="E735" t="str">
            <v>WET</v>
          </cell>
          <cell r="F735" t="str">
            <v>Bhavesh Mehta</v>
          </cell>
          <cell r="G735">
            <v>43616</v>
          </cell>
          <cell r="H735">
            <v>43644</v>
          </cell>
          <cell r="I735">
            <v>0</v>
          </cell>
          <cell r="J735">
            <v>0</v>
          </cell>
          <cell r="K735">
            <v>0</v>
          </cell>
          <cell r="L735">
            <v>0</v>
          </cell>
          <cell r="M735">
            <v>0</v>
          </cell>
          <cell r="N735">
            <v>0</v>
          </cell>
          <cell r="O735">
            <v>0</v>
          </cell>
          <cell r="P735">
            <v>0</v>
          </cell>
          <cell r="Q735">
            <v>0</v>
          </cell>
          <cell r="R735" t="e">
            <v>#NAME?</v>
          </cell>
          <cell r="S735" t="e">
            <v>#NAME?</v>
          </cell>
          <cell r="T735">
            <v>0</v>
          </cell>
          <cell r="U735">
            <v>0</v>
          </cell>
          <cell r="V735" t="e">
            <v>#NAME?</v>
          </cell>
          <cell r="W735" t="e">
            <v>#NAME?</v>
          </cell>
          <cell r="X735" t="e">
            <v>#NAME?</v>
          </cell>
          <cell r="Y735" t="e">
            <v>#NAME?</v>
          </cell>
          <cell r="Z735" t="e">
            <v>#NAME?</v>
          </cell>
          <cell r="AA735" t="e">
            <v>#NAME?</v>
          </cell>
          <cell r="AB735" t="e">
            <v>#NAME?</v>
          </cell>
          <cell r="AC735" t="e">
            <v>#NAME?</v>
          </cell>
          <cell r="AD735" t="e">
            <v>#NAME?</v>
          </cell>
          <cell r="AE735" t="e">
            <v>#NAME?</v>
          </cell>
          <cell r="AF735">
            <v>122.56</v>
          </cell>
          <cell r="AG735">
            <v>17.68</v>
          </cell>
          <cell r="AH735">
            <v>6.51</v>
          </cell>
          <cell r="AI735">
            <v>146.75</v>
          </cell>
          <cell r="AJ735" t="e">
            <v>#NAME?</v>
          </cell>
          <cell r="AK735" t="e">
            <v>#NAME?</v>
          </cell>
          <cell r="AL735" t="e">
            <v>#NAME?</v>
          </cell>
          <cell r="AM735" t="e">
            <v>#NAME?</v>
          </cell>
          <cell r="AN735" t="e">
            <v>#NAME?</v>
          </cell>
          <cell r="AO735" t="e">
            <v>#NAME?</v>
          </cell>
          <cell r="AP735" t="e">
            <v>#NAME?</v>
          </cell>
          <cell r="AQ735">
            <v>0</v>
          </cell>
          <cell r="AR735">
            <v>0</v>
          </cell>
          <cell r="AS735">
            <v>0</v>
          </cell>
          <cell r="AT735">
            <v>0</v>
          </cell>
        </row>
        <row r="736">
          <cell r="A736" t="str">
            <v>Lilo of 132KV DC ARA-Jagdishpur at Dumraon Line-1</v>
          </cell>
          <cell r="B736">
            <v>0</v>
          </cell>
          <cell r="C736" t="str">
            <v>13/6</v>
          </cell>
          <cell r="D736" t="str">
            <v>DP+0</v>
          </cell>
          <cell r="E736">
            <v>0</v>
          </cell>
          <cell r="F736">
            <v>0</v>
          </cell>
          <cell r="G736">
            <v>0</v>
          </cell>
          <cell r="H736">
            <v>28</v>
          </cell>
          <cell r="I736">
            <v>0</v>
          </cell>
          <cell r="J736">
            <v>0</v>
          </cell>
          <cell r="K736">
            <v>0</v>
          </cell>
          <cell r="L736">
            <v>0</v>
          </cell>
          <cell r="M736">
            <v>0</v>
          </cell>
          <cell r="N736">
            <v>0</v>
          </cell>
          <cell r="O736">
            <v>0</v>
          </cell>
          <cell r="P736">
            <v>0</v>
          </cell>
          <cell r="Q736">
            <v>0</v>
          </cell>
          <cell r="R736" t="e">
            <v>#NAME?</v>
          </cell>
          <cell r="S736" t="e">
            <v>#NAME?</v>
          </cell>
          <cell r="T736">
            <v>0</v>
          </cell>
          <cell r="U736">
            <v>0</v>
          </cell>
          <cell r="V736" t="e">
            <v>#NAME?</v>
          </cell>
          <cell r="W736" t="e">
            <v>#NAME?</v>
          </cell>
          <cell r="X736" t="e">
            <v>#NAME?</v>
          </cell>
          <cell r="Y736" t="e">
            <v>#NAME?</v>
          </cell>
          <cell r="Z736" t="e">
            <v>#NAME?</v>
          </cell>
          <cell r="AA736" t="e">
            <v>#NAME?</v>
          </cell>
          <cell r="AB736" t="e">
            <v>#NAME?</v>
          </cell>
          <cell r="AC736" t="e">
            <v>#NAME?</v>
          </cell>
          <cell r="AD736" t="e">
            <v>#NAME?</v>
          </cell>
          <cell r="AE736" t="e">
            <v>#NAME?</v>
          </cell>
          <cell r="AF736">
            <v>0</v>
          </cell>
          <cell r="AG736">
            <v>0</v>
          </cell>
          <cell r="AH736">
            <v>0</v>
          </cell>
          <cell r="AI736">
            <v>0</v>
          </cell>
          <cell r="AJ736" t="e">
            <v>#NAME?</v>
          </cell>
          <cell r="AK736" t="e">
            <v>#NAME?</v>
          </cell>
          <cell r="AL736" t="e">
            <v>#NAME?</v>
          </cell>
          <cell r="AM736" t="e">
            <v>#NAME?</v>
          </cell>
          <cell r="AN736" t="e">
            <v>#NAME?</v>
          </cell>
          <cell r="AO736" t="e">
            <v>#NAME?</v>
          </cell>
          <cell r="AP736" t="e">
            <v>#NAME?</v>
          </cell>
          <cell r="AQ736">
            <v>0</v>
          </cell>
          <cell r="AR736">
            <v>0</v>
          </cell>
          <cell r="AS736">
            <v>0</v>
          </cell>
          <cell r="AT736">
            <v>0</v>
          </cell>
        </row>
        <row r="737">
          <cell r="A737" t="str">
            <v>Lilo of 132KV DC ARA-Jagdishpur at Dumraon Line-1</v>
          </cell>
          <cell r="B737">
            <v>0</v>
          </cell>
          <cell r="C737" t="str">
            <v xml:space="preserve"> 14/0</v>
          </cell>
          <cell r="D737" t="str">
            <v>DR+0</v>
          </cell>
          <cell r="E737">
            <v>0</v>
          </cell>
          <cell r="F737">
            <v>0</v>
          </cell>
          <cell r="G737">
            <v>0</v>
          </cell>
          <cell r="H737">
            <v>28</v>
          </cell>
          <cell r="I737">
            <v>0</v>
          </cell>
          <cell r="J737">
            <v>0</v>
          </cell>
          <cell r="K737">
            <v>0</v>
          </cell>
          <cell r="L737">
            <v>0</v>
          </cell>
          <cell r="M737">
            <v>0</v>
          </cell>
          <cell r="N737">
            <v>0</v>
          </cell>
          <cell r="O737">
            <v>0</v>
          </cell>
          <cell r="P737">
            <v>0</v>
          </cell>
          <cell r="Q737">
            <v>0</v>
          </cell>
          <cell r="R737" t="e">
            <v>#NAME?</v>
          </cell>
          <cell r="S737" t="e">
            <v>#NAME?</v>
          </cell>
          <cell r="T737">
            <v>0</v>
          </cell>
          <cell r="U737">
            <v>0</v>
          </cell>
          <cell r="V737" t="e">
            <v>#NAME?</v>
          </cell>
          <cell r="W737" t="e">
            <v>#NAME?</v>
          </cell>
          <cell r="X737" t="e">
            <v>#NAME?</v>
          </cell>
          <cell r="Y737" t="e">
            <v>#NAME?</v>
          </cell>
          <cell r="Z737" t="e">
            <v>#NAME?</v>
          </cell>
          <cell r="AA737" t="e">
            <v>#NAME?</v>
          </cell>
          <cell r="AB737" t="e">
            <v>#NAME?</v>
          </cell>
          <cell r="AC737" t="e">
            <v>#NAME?</v>
          </cell>
          <cell r="AD737" t="e">
            <v>#NAME?</v>
          </cell>
          <cell r="AE737" t="e">
            <v>#NAME?</v>
          </cell>
          <cell r="AF737">
            <v>0</v>
          </cell>
          <cell r="AG737">
            <v>0</v>
          </cell>
          <cell r="AH737">
            <v>0</v>
          </cell>
          <cell r="AI737">
            <v>0</v>
          </cell>
          <cell r="AJ737" t="e">
            <v>#NAME?</v>
          </cell>
          <cell r="AK737" t="e">
            <v>#NAME?</v>
          </cell>
          <cell r="AL737" t="e">
            <v>#NAME?</v>
          </cell>
          <cell r="AM737" t="e">
            <v>#NAME?</v>
          </cell>
          <cell r="AN737" t="e">
            <v>#NAME?</v>
          </cell>
          <cell r="AO737" t="e">
            <v>#NAME?</v>
          </cell>
          <cell r="AP737" t="e">
            <v>#NAME?</v>
          </cell>
          <cell r="AQ737">
            <v>0</v>
          </cell>
          <cell r="AR737">
            <v>0</v>
          </cell>
          <cell r="AS737">
            <v>0</v>
          </cell>
          <cell r="AT737">
            <v>0</v>
          </cell>
        </row>
        <row r="738">
          <cell r="A738" t="str">
            <v>Lilo of 132KV DC ARA-Jagdishpur at Dumraon Line-1</v>
          </cell>
          <cell r="B738">
            <v>0</v>
          </cell>
          <cell r="C738" t="str">
            <v>14/1</v>
          </cell>
          <cell r="D738" t="str">
            <v>DP+3</v>
          </cell>
          <cell r="E738">
            <v>0</v>
          </cell>
          <cell r="F738">
            <v>0</v>
          </cell>
          <cell r="G738">
            <v>0</v>
          </cell>
          <cell r="H738">
            <v>28</v>
          </cell>
          <cell r="I738">
            <v>0</v>
          </cell>
          <cell r="J738">
            <v>0</v>
          </cell>
          <cell r="K738">
            <v>0</v>
          </cell>
          <cell r="L738">
            <v>0</v>
          </cell>
          <cell r="M738">
            <v>0</v>
          </cell>
          <cell r="N738">
            <v>0</v>
          </cell>
          <cell r="O738">
            <v>0</v>
          </cell>
          <cell r="P738">
            <v>0</v>
          </cell>
          <cell r="Q738">
            <v>0</v>
          </cell>
          <cell r="R738" t="e">
            <v>#NAME?</v>
          </cell>
          <cell r="S738" t="e">
            <v>#NAME?</v>
          </cell>
          <cell r="T738">
            <v>0</v>
          </cell>
          <cell r="U738">
            <v>0</v>
          </cell>
          <cell r="V738" t="e">
            <v>#NAME?</v>
          </cell>
          <cell r="W738" t="e">
            <v>#NAME?</v>
          </cell>
          <cell r="X738" t="e">
            <v>#NAME?</v>
          </cell>
          <cell r="Y738" t="e">
            <v>#NAME?</v>
          </cell>
          <cell r="Z738" t="e">
            <v>#NAME?</v>
          </cell>
          <cell r="AA738" t="e">
            <v>#NAME?</v>
          </cell>
          <cell r="AB738" t="e">
            <v>#NAME?</v>
          </cell>
          <cell r="AC738" t="e">
            <v>#NAME?</v>
          </cell>
          <cell r="AD738" t="e">
            <v>#NAME?</v>
          </cell>
          <cell r="AE738" t="e">
            <v>#NAME?</v>
          </cell>
          <cell r="AF738">
            <v>0</v>
          </cell>
          <cell r="AG738">
            <v>0</v>
          </cell>
          <cell r="AH738">
            <v>0</v>
          </cell>
          <cell r="AI738">
            <v>0</v>
          </cell>
          <cell r="AJ738" t="e">
            <v>#NAME?</v>
          </cell>
          <cell r="AK738" t="e">
            <v>#NAME?</v>
          </cell>
          <cell r="AL738" t="e">
            <v>#NAME?</v>
          </cell>
          <cell r="AM738" t="e">
            <v>#NAME?</v>
          </cell>
          <cell r="AN738" t="e">
            <v>#NAME?</v>
          </cell>
          <cell r="AO738" t="e">
            <v>#NAME?</v>
          </cell>
          <cell r="AP738" t="e">
            <v>#NAME?</v>
          </cell>
          <cell r="AQ738">
            <v>0</v>
          </cell>
          <cell r="AR738">
            <v>0</v>
          </cell>
          <cell r="AS738">
            <v>0</v>
          </cell>
          <cell r="AT738">
            <v>0</v>
          </cell>
        </row>
        <row r="739">
          <cell r="A739" t="str">
            <v>Lilo of 132KV DC ARA-Jagdishpur at Dumraon Line-1</v>
          </cell>
          <cell r="B739">
            <v>0</v>
          </cell>
          <cell r="C739" t="str">
            <v xml:space="preserve"> 15/0</v>
          </cell>
          <cell r="D739" t="str">
            <v>DS+3</v>
          </cell>
          <cell r="E739">
            <v>0</v>
          </cell>
          <cell r="F739">
            <v>0</v>
          </cell>
          <cell r="G739">
            <v>0</v>
          </cell>
          <cell r="H739">
            <v>28</v>
          </cell>
          <cell r="I739">
            <v>0</v>
          </cell>
          <cell r="J739">
            <v>0</v>
          </cell>
          <cell r="K739">
            <v>0</v>
          </cell>
          <cell r="L739">
            <v>0</v>
          </cell>
          <cell r="M739">
            <v>0</v>
          </cell>
          <cell r="N739">
            <v>0</v>
          </cell>
          <cell r="O739">
            <v>0</v>
          </cell>
          <cell r="P739">
            <v>0</v>
          </cell>
          <cell r="Q739">
            <v>0</v>
          </cell>
          <cell r="R739" t="e">
            <v>#NAME?</v>
          </cell>
          <cell r="S739" t="e">
            <v>#NAME?</v>
          </cell>
          <cell r="T739">
            <v>0</v>
          </cell>
          <cell r="U739">
            <v>0</v>
          </cell>
          <cell r="V739" t="e">
            <v>#NAME?</v>
          </cell>
          <cell r="W739" t="e">
            <v>#NAME?</v>
          </cell>
          <cell r="X739" t="e">
            <v>#NAME?</v>
          </cell>
          <cell r="Y739" t="e">
            <v>#NAME?</v>
          </cell>
          <cell r="Z739" t="e">
            <v>#NAME?</v>
          </cell>
          <cell r="AA739" t="e">
            <v>#NAME?</v>
          </cell>
          <cell r="AB739" t="e">
            <v>#NAME?</v>
          </cell>
          <cell r="AC739" t="e">
            <v>#NAME?</v>
          </cell>
          <cell r="AD739" t="e">
            <v>#NAME?</v>
          </cell>
          <cell r="AE739" t="e">
            <v>#NAME?</v>
          </cell>
          <cell r="AF739">
            <v>0</v>
          </cell>
          <cell r="AG739">
            <v>0</v>
          </cell>
          <cell r="AH739">
            <v>0</v>
          </cell>
          <cell r="AI739">
            <v>0</v>
          </cell>
          <cell r="AJ739" t="e">
            <v>#NAME?</v>
          </cell>
          <cell r="AK739" t="e">
            <v>#NAME?</v>
          </cell>
          <cell r="AL739" t="e">
            <v>#NAME?</v>
          </cell>
          <cell r="AM739" t="e">
            <v>#NAME?</v>
          </cell>
          <cell r="AN739" t="e">
            <v>#NAME?</v>
          </cell>
          <cell r="AO739" t="e">
            <v>#NAME?</v>
          </cell>
          <cell r="AP739" t="e">
            <v>#NAME?</v>
          </cell>
          <cell r="AQ739">
            <v>0</v>
          </cell>
          <cell r="AR739">
            <v>0</v>
          </cell>
          <cell r="AS739">
            <v>0</v>
          </cell>
          <cell r="AT739">
            <v>0</v>
          </cell>
        </row>
        <row r="740">
          <cell r="A740" t="str">
            <v>Lilo of 132KV DC ARA-Jagdishpur at Dumraon Line-1</v>
          </cell>
          <cell r="B740">
            <v>0</v>
          </cell>
          <cell r="C740" t="str">
            <v>15/1</v>
          </cell>
          <cell r="D740" t="str">
            <v>DP+0</v>
          </cell>
          <cell r="E740">
            <v>0</v>
          </cell>
          <cell r="F740">
            <v>0</v>
          </cell>
          <cell r="G740">
            <v>0</v>
          </cell>
          <cell r="H740">
            <v>28</v>
          </cell>
          <cell r="I740">
            <v>0</v>
          </cell>
          <cell r="J740">
            <v>0</v>
          </cell>
          <cell r="K740">
            <v>0</v>
          </cell>
          <cell r="L740">
            <v>0</v>
          </cell>
          <cell r="M740">
            <v>0</v>
          </cell>
          <cell r="N740">
            <v>0</v>
          </cell>
          <cell r="O740">
            <v>0</v>
          </cell>
          <cell r="P740">
            <v>0</v>
          </cell>
          <cell r="Q740">
            <v>0</v>
          </cell>
          <cell r="R740" t="e">
            <v>#NAME?</v>
          </cell>
          <cell r="S740" t="e">
            <v>#NAME?</v>
          </cell>
          <cell r="T740">
            <v>0</v>
          </cell>
          <cell r="U740">
            <v>0</v>
          </cell>
          <cell r="V740" t="e">
            <v>#NAME?</v>
          </cell>
          <cell r="W740" t="e">
            <v>#NAME?</v>
          </cell>
          <cell r="X740" t="e">
            <v>#NAME?</v>
          </cell>
          <cell r="Y740" t="e">
            <v>#NAME?</v>
          </cell>
          <cell r="Z740" t="e">
            <v>#NAME?</v>
          </cell>
          <cell r="AA740" t="e">
            <v>#NAME?</v>
          </cell>
          <cell r="AB740" t="e">
            <v>#NAME?</v>
          </cell>
          <cell r="AC740" t="e">
            <v>#NAME?</v>
          </cell>
          <cell r="AD740" t="e">
            <v>#NAME?</v>
          </cell>
          <cell r="AE740" t="e">
            <v>#NAME?</v>
          </cell>
          <cell r="AF740">
            <v>0</v>
          </cell>
          <cell r="AG740">
            <v>0</v>
          </cell>
          <cell r="AH740">
            <v>0</v>
          </cell>
          <cell r="AI740">
            <v>0</v>
          </cell>
          <cell r="AJ740" t="e">
            <v>#NAME?</v>
          </cell>
          <cell r="AK740" t="e">
            <v>#NAME?</v>
          </cell>
          <cell r="AL740" t="e">
            <v>#NAME?</v>
          </cell>
          <cell r="AM740" t="e">
            <v>#NAME?</v>
          </cell>
          <cell r="AN740" t="e">
            <v>#NAME?</v>
          </cell>
          <cell r="AO740" t="e">
            <v>#NAME?</v>
          </cell>
          <cell r="AP740" t="e">
            <v>#NAME?</v>
          </cell>
          <cell r="AQ740">
            <v>0</v>
          </cell>
          <cell r="AR740">
            <v>0</v>
          </cell>
          <cell r="AS740">
            <v>0</v>
          </cell>
          <cell r="AT740">
            <v>0</v>
          </cell>
        </row>
        <row r="741">
          <cell r="A741" t="str">
            <v>Lilo of 132KV DC ARA-Jagdishpur at Dumraon Line-1</v>
          </cell>
          <cell r="B741">
            <v>0</v>
          </cell>
          <cell r="C741" t="str">
            <v>15/2</v>
          </cell>
          <cell r="D741" t="str">
            <v>DP+0</v>
          </cell>
          <cell r="E741">
            <v>0</v>
          </cell>
          <cell r="F741">
            <v>0</v>
          </cell>
          <cell r="G741">
            <v>0</v>
          </cell>
          <cell r="H741">
            <v>28</v>
          </cell>
          <cell r="I741">
            <v>0</v>
          </cell>
          <cell r="J741">
            <v>0</v>
          </cell>
          <cell r="K741">
            <v>0</v>
          </cell>
          <cell r="L741">
            <v>0</v>
          </cell>
          <cell r="M741">
            <v>0</v>
          </cell>
          <cell r="N741">
            <v>0</v>
          </cell>
          <cell r="O741">
            <v>0</v>
          </cell>
          <cell r="P741">
            <v>0</v>
          </cell>
          <cell r="Q741">
            <v>0</v>
          </cell>
          <cell r="R741" t="e">
            <v>#NAME?</v>
          </cell>
          <cell r="S741" t="e">
            <v>#NAME?</v>
          </cell>
          <cell r="T741">
            <v>0</v>
          </cell>
          <cell r="U741">
            <v>0</v>
          </cell>
          <cell r="V741" t="e">
            <v>#NAME?</v>
          </cell>
          <cell r="W741" t="e">
            <v>#NAME?</v>
          </cell>
          <cell r="X741" t="e">
            <v>#NAME?</v>
          </cell>
          <cell r="Y741" t="e">
            <v>#NAME?</v>
          </cell>
          <cell r="Z741" t="e">
            <v>#NAME?</v>
          </cell>
          <cell r="AA741" t="e">
            <v>#NAME?</v>
          </cell>
          <cell r="AB741" t="e">
            <v>#NAME?</v>
          </cell>
          <cell r="AC741" t="e">
            <v>#NAME?</v>
          </cell>
          <cell r="AD741" t="e">
            <v>#NAME?</v>
          </cell>
          <cell r="AE741" t="e">
            <v>#NAME?</v>
          </cell>
          <cell r="AF741">
            <v>0</v>
          </cell>
          <cell r="AG741">
            <v>0</v>
          </cell>
          <cell r="AH741">
            <v>0</v>
          </cell>
          <cell r="AI741">
            <v>0</v>
          </cell>
          <cell r="AJ741" t="e">
            <v>#NAME?</v>
          </cell>
          <cell r="AK741" t="e">
            <v>#NAME?</v>
          </cell>
          <cell r="AL741" t="e">
            <v>#NAME?</v>
          </cell>
          <cell r="AM741" t="e">
            <v>#NAME?</v>
          </cell>
          <cell r="AN741" t="e">
            <v>#NAME?</v>
          </cell>
          <cell r="AO741" t="e">
            <v>#NAME?</v>
          </cell>
          <cell r="AP741" t="e">
            <v>#NAME?</v>
          </cell>
          <cell r="AQ741">
            <v>0</v>
          </cell>
          <cell r="AR741">
            <v>0</v>
          </cell>
          <cell r="AS741">
            <v>0</v>
          </cell>
          <cell r="AT741">
            <v>0</v>
          </cell>
        </row>
        <row r="742">
          <cell r="A742" t="str">
            <v>Lilo of 132KV DC ARA-Jagdishpur at Dumraon Line-1</v>
          </cell>
          <cell r="B742">
            <v>0</v>
          </cell>
          <cell r="C742" t="str">
            <v xml:space="preserve"> 16/0</v>
          </cell>
          <cell r="D742" t="str">
            <v>DR+3</v>
          </cell>
          <cell r="E742">
            <v>0</v>
          </cell>
          <cell r="F742">
            <v>0</v>
          </cell>
          <cell r="G742">
            <v>0</v>
          </cell>
          <cell r="H742">
            <v>28</v>
          </cell>
          <cell r="I742">
            <v>0</v>
          </cell>
          <cell r="J742">
            <v>0</v>
          </cell>
          <cell r="K742">
            <v>0</v>
          </cell>
          <cell r="L742">
            <v>0</v>
          </cell>
          <cell r="M742">
            <v>0</v>
          </cell>
          <cell r="N742">
            <v>0</v>
          </cell>
          <cell r="O742">
            <v>0</v>
          </cell>
          <cell r="P742">
            <v>0</v>
          </cell>
          <cell r="Q742">
            <v>0</v>
          </cell>
          <cell r="R742" t="e">
            <v>#NAME?</v>
          </cell>
          <cell r="S742" t="e">
            <v>#NAME?</v>
          </cell>
          <cell r="T742">
            <v>0</v>
          </cell>
          <cell r="U742">
            <v>0</v>
          </cell>
          <cell r="V742" t="e">
            <v>#NAME?</v>
          </cell>
          <cell r="W742" t="e">
            <v>#NAME?</v>
          </cell>
          <cell r="X742" t="e">
            <v>#NAME?</v>
          </cell>
          <cell r="Y742" t="e">
            <v>#NAME?</v>
          </cell>
          <cell r="Z742" t="e">
            <v>#NAME?</v>
          </cell>
          <cell r="AA742" t="e">
            <v>#NAME?</v>
          </cell>
          <cell r="AB742" t="e">
            <v>#NAME?</v>
          </cell>
          <cell r="AC742" t="e">
            <v>#NAME?</v>
          </cell>
          <cell r="AD742" t="e">
            <v>#NAME?</v>
          </cell>
          <cell r="AE742" t="e">
            <v>#NAME?</v>
          </cell>
          <cell r="AF742">
            <v>0</v>
          </cell>
          <cell r="AG742">
            <v>0</v>
          </cell>
          <cell r="AH742">
            <v>0</v>
          </cell>
          <cell r="AI742">
            <v>0</v>
          </cell>
          <cell r="AJ742" t="e">
            <v>#NAME?</v>
          </cell>
          <cell r="AK742" t="e">
            <v>#NAME?</v>
          </cell>
          <cell r="AL742" t="e">
            <v>#NAME?</v>
          </cell>
          <cell r="AM742" t="e">
            <v>#NAME?</v>
          </cell>
          <cell r="AN742" t="e">
            <v>#NAME?</v>
          </cell>
          <cell r="AO742" t="e">
            <v>#NAME?</v>
          </cell>
          <cell r="AP742" t="e">
            <v>#NAME?</v>
          </cell>
          <cell r="AQ742">
            <v>0</v>
          </cell>
          <cell r="AR742">
            <v>0</v>
          </cell>
          <cell r="AS742">
            <v>0</v>
          </cell>
          <cell r="AT742">
            <v>0</v>
          </cell>
        </row>
        <row r="743">
          <cell r="A743" t="str">
            <v>Lilo of 132KV DC ARA-Jagdishpur at Dumraon Line-1</v>
          </cell>
          <cell r="B743">
            <v>0</v>
          </cell>
          <cell r="C743" t="str">
            <v>16/1</v>
          </cell>
          <cell r="D743" t="str">
            <v>DP+6</v>
          </cell>
          <cell r="E743">
            <v>0</v>
          </cell>
          <cell r="F743">
            <v>0</v>
          </cell>
          <cell r="G743">
            <v>0</v>
          </cell>
          <cell r="H743">
            <v>28</v>
          </cell>
          <cell r="I743">
            <v>0</v>
          </cell>
          <cell r="J743">
            <v>0</v>
          </cell>
          <cell r="K743">
            <v>0</v>
          </cell>
          <cell r="L743">
            <v>0</v>
          </cell>
          <cell r="M743">
            <v>0</v>
          </cell>
          <cell r="N743">
            <v>0</v>
          </cell>
          <cell r="O743">
            <v>0</v>
          </cell>
          <cell r="P743">
            <v>0</v>
          </cell>
          <cell r="Q743">
            <v>0</v>
          </cell>
          <cell r="R743" t="e">
            <v>#NAME?</v>
          </cell>
          <cell r="S743" t="e">
            <v>#NAME?</v>
          </cell>
          <cell r="T743">
            <v>0</v>
          </cell>
          <cell r="U743">
            <v>0</v>
          </cell>
          <cell r="V743" t="e">
            <v>#NAME?</v>
          </cell>
          <cell r="W743" t="e">
            <v>#NAME?</v>
          </cell>
          <cell r="X743" t="e">
            <v>#NAME?</v>
          </cell>
          <cell r="Y743" t="e">
            <v>#NAME?</v>
          </cell>
          <cell r="Z743" t="e">
            <v>#NAME?</v>
          </cell>
          <cell r="AA743" t="e">
            <v>#NAME?</v>
          </cell>
          <cell r="AB743" t="e">
            <v>#NAME?</v>
          </cell>
          <cell r="AC743" t="e">
            <v>#NAME?</v>
          </cell>
          <cell r="AD743" t="e">
            <v>#NAME?</v>
          </cell>
          <cell r="AE743" t="e">
            <v>#NAME?</v>
          </cell>
          <cell r="AF743">
            <v>0</v>
          </cell>
          <cell r="AG743">
            <v>0</v>
          </cell>
          <cell r="AH743">
            <v>0</v>
          </cell>
          <cell r="AI743">
            <v>0</v>
          </cell>
          <cell r="AJ743" t="e">
            <v>#NAME?</v>
          </cell>
          <cell r="AK743" t="e">
            <v>#NAME?</v>
          </cell>
          <cell r="AL743" t="e">
            <v>#NAME?</v>
          </cell>
          <cell r="AM743" t="e">
            <v>#NAME?</v>
          </cell>
          <cell r="AN743" t="e">
            <v>#NAME?</v>
          </cell>
          <cell r="AO743" t="e">
            <v>#NAME?</v>
          </cell>
          <cell r="AP743" t="e">
            <v>#NAME?</v>
          </cell>
          <cell r="AQ743">
            <v>0</v>
          </cell>
          <cell r="AR743">
            <v>0</v>
          </cell>
          <cell r="AS743">
            <v>0</v>
          </cell>
          <cell r="AT743">
            <v>0</v>
          </cell>
        </row>
        <row r="744">
          <cell r="A744" t="str">
            <v>Lilo of 132KV DC ARA-Jagdishpur at Dumraon Line-1</v>
          </cell>
          <cell r="B744">
            <v>0</v>
          </cell>
          <cell r="C744" t="str">
            <v>16/2</v>
          </cell>
          <cell r="D744" t="str">
            <v>DP+3</v>
          </cell>
          <cell r="E744">
            <v>0</v>
          </cell>
          <cell r="F744">
            <v>0</v>
          </cell>
          <cell r="G744">
            <v>0</v>
          </cell>
          <cell r="H744">
            <v>28</v>
          </cell>
          <cell r="I744">
            <v>0</v>
          </cell>
          <cell r="J744">
            <v>0</v>
          </cell>
          <cell r="K744">
            <v>0</v>
          </cell>
          <cell r="L744">
            <v>0</v>
          </cell>
          <cell r="M744">
            <v>0</v>
          </cell>
          <cell r="N744">
            <v>0</v>
          </cell>
          <cell r="O744">
            <v>0</v>
          </cell>
          <cell r="P744">
            <v>0</v>
          </cell>
          <cell r="Q744">
            <v>0</v>
          </cell>
          <cell r="R744" t="e">
            <v>#NAME?</v>
          </cell>
          <cell r="S744" t="e">
            <v>#NAME?</v>
          </cell>
          <cell r="T744">
            <v>0</v>
          </cell>
          <cell r="U744">
            <v>0</v>
          </cell>
          <cell r="V744" t="e">
            <v>#NAME?</v>
          </cell>
          <cell r="W744" t="e">
            <v>#NAME?</v>
          </cell>
          <cell r="X744" t="e">
            <v>#NAME?</v>
          </cell>
          <cell r="Y744" t="e">
            <v>#NAME?</v>
          </cell>
          <cell r="Z744" t="e">
            <v>#NAME?</v>
          </cell>
          <cell r="AA744" t="e">
            <v>#NAME?</v>
          </cell>
          <cell r="AB744" t="e">
            <v>#NAME?</v>
          </cell>
          <cell r="AC744" t="e">
            <v>#NAME?</v>
          </cell>
          <cell r="AD744" t="e">
            <v>#NAME?</v>
          </cell>
          <cell r="AE744" t="e">
            <v>#NAME?</v>
          </cell>
          <cell r="AF744">
            <v>0</v>
          </cell>
          <cell r="AG744">
            <v>0</v>
          </cell>
          <cell r="AH744">
            <v>0</v>
          </cell>
          <cell r="AI744">
            <v>0</v>
          </cell>
          <cell r="AJ744" t="e">
            <v>#NAME?</v>
          </cell>
          <cell r="AK744" t="e">
            <v>#NAME?</v>
          </cell>
          <cell r="AL744" t="e">
            <v>#NAME?</v>
          </cell>
          <cell r="AM744" t="e">
            <v>#NAME?</v>
          </cell>
          <cell r="AN744" t="e">
            <v>#NAME?</v>
          </cell>
          <cell r="AO744" t="e">
            <v>#NAME?</v>
          </cell>
          <cell r="AP744" t="e">
            <v>#NAME?</v>
          </cell>
          <cell r="AQ744">
            <v>0</v>
          </cell>
          <cell r="AR744">
            <v>0</v>
          </cell>
          <cell r="AS744">
            <v>0</v>
          </cell>
          <cell r="AT744">
            <v>0</v>
          </cell>
        </row>
        <row r="745">
          <cell r="A745" t="str">
            <v>Lilo of 132KV DC ARA-Jagdishpur at Dumraon Line-1</v>
          </cell>
          <cell r="B745">
            <v>0</v>
          </cell>
          <cell r="C745" t="str">
            <v>16/3</v>
          </cell>
          <cell r="D745" t="str">
            <v>DP+6</v>
          </cell>
          <cell r="E745">
            <v>0</v>
          </cell>
          <cell r="F745">
            <v>0</v>
          </cell>
          <cell r="G745">
            <v>0</v>
          </cell>
          <cell r="H745">
            <v>28</v>
          </cell>
          <cell r="I745">
            <v>0</v>
          </cell>
          <cell r="J745">
            <v>0</v>
          </cell>
          <cell r="K745">
            <v>0</v>
          </cell>
          <cell r="L745">
            <v>0</v>
          </cell>
          <cell r="M745">
            <v>0</v>
          </cell>
          <cell r="N745">
            <v>0</v>
          </cell>
          <cell r="O745">
            <v>0</v>
          </cell>
          <cell r="P745">
            <v>0</v>
          </cell>
          <cell r="Q745">
            <v>0</v>
          </cell>
          <cell r="R745" t="e">
            <v>#NAME?</v>
          </cell>
          <cell r="S745" t="e">
            <v>#NAME?</v>
          </cell>
          <cell r="T745">
            <v>0</v>
          </cell>
          <cell r="U745">
            <v>0</v>
          </cell>
          <cell r="V745" t="e">
            <v>#NAME?</v>
          </cell>
          <cell r="W745" t="e">
            <v>#NAME?</v>
          </cell>
          <cell r="X745" t="e">
            <v>#NAME?</v>
          </cell>
          <cell r="Y745" t="e">
            <v>#NAME?</v>
          </cell>
          <cell r="Z745" t="e">
            <v>#NAME?</v>
          </cell>
          <cell r="AA745" t="e">
            <v>#NAME?</v>
          </cell>
          <cell r="AB745" t="e">
            <v>#NAME?</v>
          </cell>
          <cell r="AC745" t="e">
            <v>#NAME?</v>
          </cell>
          <cell r="AD745" t="e">
            <v>#NAME?</v>
          </cell>
          <cell r="AE745" t="e">
            <v>#NAME?</v>
          </cell>
          <cell r="AF745">
            <v>0</v>
          </cell>
          <cell r="AG745">
            <v>0</v>
          </cell>
          <cell r="AH745">
            <v>0</v>
          </cell>
          <cell r="AI745">
            <v>0</v>
          </cell>
          <cell r="AJ745" t="e">
            <v>#NAME?</v>
          </cell>
          <cell r="AK745" t="e">
            <v>#NAME?</v>
          </cell>
          <cell r="AL745" t="e">
            <v>#NAME?</v>
          </cell>
          <cell r="AM745" t="e">
            <v>#NAME?</v>
          </cell>
          <cell r="AN745" t="e">
            <v>#NAME?</v>
          </cell>
          <cell r="AO745" t="e">
            <v>#NAME?</v>
          </cell>
          <cell r="AP745" t="e">
            <v>#NAME?</v>
          </cell>
          <cell r="AQ745">
            <v>0</v>
          </cell>
          <cell r="AR745">
            <v>0</v>
          </cell>
          <cell r="AS745">
            <v>0</v>
          </cell>
          <cell r="AT745">
            <v>0</v>
          </cell>
        </row>
        <row r="746">
          <cell r="A746" t="str">
            <v>Lilo of 132KV DC ARA-Jagdishpur at Dumraon Line-1</v>
          </cell>
          <cell r="B746">
            <v>0</v>
          </cell>
          <cell r="C746" t="str">
            <v>16/4</v>
          </cell>
          <cell r="D746" t="str">
            <v>DP+3</v>
          </cell>
          <cell r="E746">
            <v>0</v>
          </cell>
          <cell r="F746">
            <v>0</v>
          </cell>
          <cell r="G746">
            <v>0</v>
          </cell>
          <cell r="H746">
            <v>28</v>
          </cell>
          <cell r="I746">
            <v>0</v>
          </cell>
          <cell r="J746">
            <v>0</v>
          </cell>
          <cell r="K746">
            <v>0</v>
          </cell>
          <cell r="L746">
            <v>0</v>
          </cell>
          <cell r="M746">
            <v>0</v>
          </cell>
          <cell r="N746">
            <v>0</v>
          </cell>
          <cell r="O746">
            <v>0</v>
          </cell>
          <cell r="P746">
            <v>0</v>
          </cell>
          <cell r="Q746">
            <v>0</v>
          </cell>
          <cell r="R746" t="e">
            <v>#NAME?</v>
          </cell>
          <cell r="S746" t="e">
            <v>#NAME?</v>
          </cell>
          <cell r="T746">
            <v>0</v>
          </cell>
          <cell r="U746">
            <v>0</v>
          </cell>
          <cell r="V746" t="e">
            <v>#NAME?</v>
          </cell>
          <cell r="W746" t="e">
            <v>#NAME?</v>
          </cell>
          <cell r="X746" t="e">
            <v>#NAME?</v>
          </cell>
          <cell r="Y746" t="e">
            <v>#NAME?</v>
          </cell>
          <cell r="Z746" t="e">
            <v>#NAME?</v>
          </cell>
          <cell r="AA746" t="e">
            <v>#NAME?</v>
          </cell>
          <cell r="AB746" t="e">
            <v>#NAME?</v>
          </cell>
          <cell r="AC746" t="e">
            <v>#NAME?</v>
          </cell>
          <cell r="AD746" t="e">
            <v>#NAME?</v>
          </cell>
          <cell r="AE746" t="e">
            <v>#NAME?</v>
          </cell>
          <cell r="AF746">
            <v>0</v>
          </cell>
          <cell r="AG746">
            <v>0</v>
          </cell>
          <cell r="AH746">
            <v>0</v>
          </cell>
          <cell r="AI746">
            <v>0</v>
          </cell>
          <cell r="AJ746" t="e">
            <v>#NAME?</v>
          </cell>
          <cell r="AK746" t="e">
            <v>#NAME?</v>
          </cell>
          <cell r="AL746" t="e">
            <v>#NAME?</v>
          </cell>
          <cell r="AM746" t="e">
            <v>#NAME?</v>
          </cell>
          <cell r="AN746" t="e">
            <v>#NAME?</v>
          </cell>
          <cell r="AO746" t="e">
            <v>#NAME?</v>
          </cell>
          <cell r="AP746" t="e">
            <v>#NAME?</v>
          </cell>
          <cell r="AQ746">
            <v>0</v>
          </cell>
          <cell r="AR746">
            <v>0</v>
          </cell>
          <cell r="AS746">
            <v>0</v>
          </cell>
          <cell r="AT746">
            <v>0</v>
          </cell>
        </row>
        <row r="747">
          <cell r="A747" t="str">
            <v>Lilo of 132KV DC ARA-Jagdishpur at Dumraon Line-1</v>
          </cell>
          <cell r="B747">
            <v>0</v>
          </cell>
          <cell r="C747" t="str">
            <v xml:space="preserve"> 17/0</v>
          </cell>
          <cell r="D747" t="str">
            <v>DS+6</v>
          </cell>
          <cell r="E747">
            <v>0</v>
          </cell>
          <cell r="F747">
            <v>0</v>
          </cell>
          <cell r="G747">
            <v>0</v>
          </cell>
          <cell r="H747">
            <v>28</v>
          </cell>
          <cell r="I747">
            <v>0</v>
          </cell>
          <cell r="J747">
            <v>0</v>
          </cell>
          <cell r="K747">
            <v>0</v>
          </cell>
          <cell r="L747">
            <v>0</v>
          </cell>
          <cell r="M747">
            <v>0</v>
          </cell>
          <cell r="N747">
            <v>0</v>
          </cell>
          <cell r="O747">
            <v>0</v>
          </cell>
          <cell r="P747">
            <v>0</v>
          </cell>
          <cell r="Q747">
            <v>0</v>
          </cell>
          <cell r="R747" t="e">
            <v>#NAME?</v>
          </cell>
          <cell r="S747" t="e">
            <v>#NAME?</v>
          </cell>
          <cell r="T747">
            <v>0</v>
          </cell>
          <cell r="U747">
            <v>0</v>
          </cell>
          <cell r="V747" t="e">
            <v>#NAME?</v>
          </cell>
          <cell r="W747" t="e">
            <v>#NAME?</v>
          </cell>
          <cell r="X747" t="e">
            <v>#NAME?</v>
          </cell>
          <cell r="Y747" t="e">
            <v>#NAME?</v>
          </cell>
          <cell r="Z747" t="e">
            <v>#NAME?</v>
          </cell>
          <cell r="AA747" t="e">
            <v>#NAME?</v>
          </cell>
          <cell r="AB747" t="e">
            <v>#NAME?</v>
          </cell>
          <cell r="AC747" t="e">
            <v>#NAME?</v>
          </cell>
          <cell r="AD747" t="e">
            <v>#NAME?</v>
          </cell>
          <cell r="AE747" t="e">
            <v>#NAME?</v>
          </cell>
          <cell r="AF747">
            <v>0</v>
          </cell>
          <cell r="AG747">
            <v>0</v>
          </cell>
          <cell r="AH747">
            <v>0</v>
          </cell>
          <cell r="AI747">
            <v>0</v>
          </cell>
          <cell r="AJ747" t="e">
            <v>#NAME?</v>
          </cell>
          <cell r="AK747" t="e">
            <v>#NAME?</v>
          </cell>
          <cell r="AL747" t="e">
            <v>#NAME?</v>
          </cell>
          <cell r="AM747" t="e">
            <v>#NAME?</v>
          </cell>
          <cell r="AN747" t="e">
            <v>#NAME?</v>
          </cell>
          <cell r="AO747" t="e">
            <v>#NAME?</v>
          </cell>
          <cell r="AP747" t="e">
            <v>#NAME?</v>
          </cell>
          <cell r="AQ747">
            <v>0</v>
          </cell>
          <cell r="AR747">
            <v>0</v>
          </cell>
          <cell r="AS747">
            <v>0</v>
          </cell>
          <cell r="AT747">
            <v>0</v>
          </cell>
        </row>
        <row r="748">
          <cell r="A748" t="str">
            <v>Lilo of 132KV DC ARA-Jagdishpur at Dumraon Line-1</v>
          </cell>
          <cell r="B748">
            <v>0</v>
          </cell>
          <cell r="C748" t="str">
            <v xml:space="preserve"> 18/0</v>
          </cell>
          <cell r="D748" t="str">
            <v>DS+18</v>
          </cell>
          <cell r="E748">
            <v>0</v>
          </cell>
          <cell r="F748">
            <v>0</v>
          </cell>
          <cell r="G748">
            <v>0</v>
          </cell>
          <cell r="H748">
            <v>28</v>
          </cell>
          <cell r="I748">
            <v>0</v>
          </cell>
          <cell r="J748">
            <v>0</v>
          </cell>
          <cell r="K748">
            <v>0</v>
          </cell>
          <cell r="L748">
            <v>0</v>
          </cell>
          <cell r="M748">
            <v>0</v>
          </cell>
          <cell r="N748">
            <v>0</v>
          </cell>
          <cell r="O748">
            <v>0</v>
          </cell>
          <cell r="P748">
            <v>0</v>
          </cell>
          <cell r="Q748">
            <v>0</v>
          </cell>
          <cell r="R748" t="e">
            <v>#NAME?</v>
          </cell>
          <cell r="S748" t="e">
            <v>#NAME?</v>
          </cell>
          <cell r="T748">
            <v>0</v>
          </cell>
          <cell r="U748">
            <v>0</v>
          </cell>
          <cell r="V748" t="e">
            <v>#NAME?</v>
          </cell>
          <cell r="W748" t="e">
            <v>#NAME?</v>
          </cell>
          <cell r="X748" t="e">
            <v>#NAME?</v>
          </cell>
          <cell r="Y748" t="e">
            <v>#NAME?</v>
          </cell>
          <cell r="Z748" t="e">
            <v>#NAME?</v>
          </cell>
          <cell r="AA748" t="e">
            <v>#NAME?</v>
          </cell>
          <cell r="AB748" t="e">
            <v>#NAME?</v>
          </cell>
          <cell r="AC748" t="e">
            <v>#NAME?</v>
          </cell>
          <cell r="AD748" t="e">
            <v>#NAME?</v>
          </cell>
          <cell r="AE748" t="e">
            <v>#NAME?</v>
          </cell>
          <cell r="AF748">
            <v>0</v>
          </cell>
          <cell r="AG748">
            <v>0</v>
          </cell>
          <cell r="AH748">
            <v>0</v>
          </cell>
          <cell r="AI748">
            <v>0</v>
          </cell>
          <cell r="AJ748" t="e">
            <v>#NAME?</v>
          </cell>
          <cell r="AK748" t="e">
            <v>#NAME?</v>
          </cell>
          <cell r="AL748" t="e">
            <v>#NAME?</v>
          </cell>
          <cell r="AM748" t="e">
            <v>#NAME?</v>
          </cell>
          <cell r="AN748" t="e">
            <v>#NAME?</v>
          </cell>
          <cell r="AO748" t="e">
            <v>#NAME?</v>
          </cell>
          <cell r="AP748" t="e">
            <v>#NAME?</v>
          </cell>
          <cell r="AQ748">
            <v>0</v>
          </cell>
          <cell r="AR748">
            <v>0</v>
          </cell>
          <cell r="AS748">
            <v>0</v>
          </cell>
          <cell r="AT748">
            <v>0</v>
          </cell>
        </row>
        <row r="749">
          <cell r="A749" t="str">
            <v>Lilo of 132KV DC ARA-Jagdishpur at Dumraon Line-1</v>
          </cell>
          <cell r="B749">
            <v>0</v>
          </cell>
          <cell r="C749" t="str">
            <v xml:space="preserve"> 19/0</v>
          </cell>
          <cell r="D749" t="str">
            <v>DS+18</v>
          </cell>
          <cell r="E749">
            <v>0</v>
          </cell>
          <cell r="F749">
            <v>0</v>
          </cell>
          <cell r="G749">
            <v>0</v>
          </cell>
          <cell r="H749">
            <v>28</v>
          </cell>
          <cell r="I749">
            <v>0</v>
          </cell>
          <cell r="J749">
            <v>0</v>
          </cell>
          <cell r="K749">
            <v>0</v>
          </cell>
          <cell r="L749">
            <v>0</v>
          </cell>
          <cell r="M749">
            <v>0</v>
          </cell>
          <cell r="N749">
            <v>0</v>
          </cell>
          <cell r="O749">
            <v>0</v>
          </cell>
          <cell r="P749">
            <v>0</v>
          </cell>
          <cell r="Q749">
            <v>0</v>
          </cell>
          <cell r="R749" t="e">
            <v>#NAME?</v>
          </cell>
          <cell r="S749" t="e">
            <v>#NAME?</v>
          </cell>
          <cell r="T749">
            <v>0</v>
          </cell>
          <cell r="U749">
            <v>0</v>
          </cell>
          <cell r="V749" t="e">
            <v>#NAME?</v>
          </cell>
          <cell r="W749" t="e">
            <v>#NAME?</v>
          </cell>
          <cell r="X749" t="e">
            <v>#NAME?</v>
          </cell>
          <cell r="Y749" t="e">
            <v>#NAME?</v>
          </cell>
          <cell r="Z749" t="e">
            <v>#NAME?</v>
          </cell>
          <cell r="AA749" t="e">
            <v>#NAME?</v>
          </cell>
          <cell r="AB749" t="e">
            <v>#NAME?</v>
          </cell>
          <cell r="AC749" t="e">
            <v>#NAME?</v>
          </cell>
          <cell r="AD749" t="e">
            <v>#NAME?</v>
          </cell>
          <cell r="AE749" t="e">
            <v>#NAME?</v>
          </cell>
          <cell r="AF749">
            <v>0</v>
          </cell>
          <cell r="AG749">
            <v>0</v>
          </cell>
          <cell r="AH749">
            <v>0</v>
          </cell>
          <cell r="AI749">
            <v>0</v>
          </cell>
          <cell r="AJ749" t="e">
            <v>#NAME?</v>
          </cell>
          <cell r="AK749" t="e">
            <v>#NAME?</v>
          </cell>
          <cell r="AL749" t="e">
            <v>#NAME?</v>
          </cell>
          <cell r="AM749" t="e">
            <v>#NAME?</v>
          </cell>
          <cell r="AN749" t="e">
            <v>#NAME?</v>
          </cell>
          <cell r="AO749" t="e">
            <v>#NAME?</v>
          </cell>
          <cell r="AP749" t="e">
            <v>#NAME?</v>
          </cell>
          <cell r="AQ749">
            <v>0</v>
          </cell>
          <cell r="AR749">
            <v>0</v>
          </cell>
          <cell r="AS749">
            <v>0</v>
          </cell>
          <cell r="AT749">
            <v>0</v>
          </cell>
        </row>
        <row r="750">
          <cell r="A750" t="str">
            <v>Lilo of 132KV DC ARA-Jagdishpur at Dumraon Line-1</v>
          </cell>
          <cell r="B750">
            <v>0</v>
          </cell>
          <cell r="C750" t="str">
            <v>19/1</v>
          </cell>
          <cell r="D750" t="str">
            <v>DQ+3</v>
          </cell>
          <cell r="E750">
            <v>0</v>
          </cell>
          <cell r="F750">
            <v>0</v>
          </cell>
          <cell r="G750">
            <v>0</v>
          </cell>
          <cell r="H750">
            <v>28</v>
          </cell>
          <cell r="I750">
            <v>0</v>
          </cell>
          <cell r="J750">
            <v>0</v>
          </cell>
          <cell r="K750">
            <v>0</v>
          </cell>
          <cell r="L750">
            <v>0</v>
          </cell>
          <cell r="M750">
            <v>0</v>
          </cell>
          <cell r="N750">
            <v>0</v>
          </cell>
          <cell r="O750">
            <v>0</v>
          </cell>
          <cell r="P750">
            <v>0</v>
          </cell>
          <cell r="Q750">
            <v>0</v>
          </cell>
          <cell r="R750" t="e">
            <v>#NAME?</v>
          </cell>
          <cell r="S750" t="e">
            <v>#NAME?</v>
          </cell>
          <cell r="T750">
            <v>0</v>
          </cell>
          <cell r="U750">
            <v>0</v>
          </cell>
          <cell r="V750" t="e">
            <v>#NAME?</v>
          </cell>
          <cell r="W750" t="e">
            <v>#NAME?</v>
          </cell>
          <cell r="X750" t="e">
            <v>#NAME?</v>
          </cell>
          <cell r="Y750" t="e">
            <v>#NAME?</v>
          </cell>
          <cell r="Z750" t="e">
            <v>#NAME?</v>
          </cell>
          <cell r="AA750" t="e">
            <v>#NAME?</v>
          </cell>
          <cell r="AB750" t="e">
            <v>#NAME?</v>
          </cell>
          <cell r="AC750" t="e">
            <v>#NAME?</v>
          </cell>
          <cell r="AD750" t="e">
            <v>#NAME?</v>
          </cell>
          <cell r="AE750" t="e">
            <v>#NAME?</v>
          </cell>
          <cell r="AF750">
            <v>0</v>
          </cell>
          <cell r="AG750">
            <v>0</v>
          </cell>
          <cell r="AH750">
            <v>0</v>
          </cell>
          <cell r="AI750">
            <v>0</v>
          </cell>
          <cell r="AJ750" t="e">
            <v>#NAME?</v>
          </cell>
          <cell r="AK750" t="e">
            <v>#NAME?</v>
          </cell>
          <cell r="AL750" t="e">
            <v>#NAME?</v>
          </cell>
          <cell r="AM750" t="e">
            <v>#NAME?</v>
          </cell>
          <cell r="AN750" t="e">
            <v>#NAME?</v>
          </cell>
          <cell r="AO750" t="e">
            <v>#NAME?</v>
          </cell>
          <cell r="AP750" t="e">
            <v>#NAME?</v>
          </cell>
          <cell r="AQ750">
            <v>0</v>
          </cell>
          <cell r="AR750">
            <v>0</v>
          </cell>
          <cell r="AS750">
            <v>0</v>
          </cell>
          <cell r="AT750">
            <v>0</v>
          </cell>
        </row>
        <row r="751">
          <cell r="A751" t="str">
            <v>Lilo of 132KV DC ARA-Jagdishpur at Dumraon Line-1</v>
          </cell>
          <cell r="B751">
            <v>0</v>
          </cell>
          <cell r="C751" t="str">
            <v>19/2</v>
          </cell>
          <cell r="D751" t="str">
            <v>DQ+0</v>
          </cell>
          <cell r="E751">
            <v>0</v>
          </cell>
          <cell r="F751">
            <v>0</v>
          </cell>
          <cell r="G751">
            <v>0</v>
          </cell>
          <cell r="H751">
            <v>28</v>
          </cell>
          <cell r="I751">
            <v>0</v>
          </cell>
          <cell r="J751">
            <v>0</v>
          </cell>
          <cell r="K751">
            <v>0</v>
          </cell>
          <cell r="L751">
            <v>0</v>
          </cell>
          <cell r="M751">
            <v>0</v>
          </cell>
          <cell r="N751">
            <v>0</v>
          </cell>
          <cell r="O751">
            <v>0</v>
          </cell>
          <cell r="P751">
            <v>0</v>
          </cell>
          <cell r="Q751">
            <v>0</v>
          </cell>
          <cell r="R751" t="e">
            <v>#NAME?</v>
          </cell>
          <cell r="S751" t="e">
            <v>#NAME?</v>
          </cell>
          <cell r="T751">
            <v>0</v>
          </cell>
          <cell r="U751">
            <v>0</v>
          </cell>
          <cell r="V751" t="e">
            <v>#NAME?</v>
          </cell>
          <cell r="W751" t="e">
            <v>#NAME?</v>
          </cell>
          <cell r="X751" t="e">
            <v>#NAME?</v>
          </cell>
          <cell r="Y751" t="e">
            <v>#NAME?</v>
          </cell>
          <cell r="Z751" t="e">
            <v>#NAME?</v>
          </cell>
          <cell r="AA751" t="e">
            <v>#NAME?</v>
          </cell>
          <cell r="AB751" t="e">
            <v>#NAME?</v>
          </cell>
          <cell r="AC751" t="e">
            <v>#NAME?</v>
          </cell>
          <cell r="AD751" t="e">
            <v>#NAME?</v>
          </cell>
          <cell r="AE751" t="e">
            <v>#NAME?</v>
          </cell>
          <cell r="AF751">
            <v>0</v>
          </cell>
          <cell r="AG751">
            <v>0</v>
          </cell>
          <cell r="AH751">
            <v>0</v>
          </cell>
          <cell r="AI751">
            <v>0</v>
          </cell>
          <cell r="AJ751" t="e">
            <v>#NAME?</v>
          </cell>
          <cell r="AK751" t="e">
            <v>#NAME?</v>
          </cell>
          <cell r="AL751" t="e">
            <v>#NAME?</v>
          </cell>
          <cell r="AM751" t="e">
            <v>#NAME?</v>
          </cell>
          <cell r="AN751" t="e">
            <v>#NAME?</v>
          </cell>
          <cell r="AO751" t="e">
            <v>#NAME?</v>
          </cell>
          <cell r="AP751" t="e">
            <v>#NAME?</v>
          </cell>
          <cell r="AQ751">
            <v>0</v>
          </cell>
          <cell r="AR751">
            <v>0</v>
          </cell>
          <cell r="AS751">
            <v>0</v>
          </cell>
          <cell r="AT751">
            <v>0</v>
          </cell>
        </row>
        <row r="752">
          <cell r="A752" t="str">
            <v>Lilo of 132KV DC ARA-Jagdishpur at Dumraon Line-1</v>
          </cell>
          <cell r="B752">
            <v>0</v>
          </cell>
          <cell r="C752" t="str">
            <v>20/0</v>
          </cell>
          <cell r="D752" t="str">
            <v>DS+0</v>
          </cell>
          <cell r="E752">
            <v>0</v>
          </cell>
          <cell r="F752">
            <v>0</v>
          </cell>
          <cell r="G752">
            <v>0</v>
          </cell>
          <cell r="H752">
            <v>28</v>
          </cell>
          <cell r="I752">
            <v>0</v>
          </cell>
          <cell r="J752">
            <v>0</v>
          </cell>
          <cell r="K752">
            <v>0</v>
          </cell>
          <cell r="L752">
            <v>0</v>
          </cell>
          <cell r="M752">
            <v>0</v>
          </cell>
          <cell r="N752">
            <v>0</v>
          </cell>
          <cell r="O752">
            <v>0</v>
          </cell>
          <cell r="P752">
            <v>0</v>
          </cell>
          <cell r="Q752">
            <v>0</v>
          </cell>
          <cell r="R752" t="e">
            <v>#NAME?</v>
          </cell>
          <cell r="S752" t="e">
            <v>#NAME?</v>
          </cell>
          <cell r="T752">
            <v>0</v>
          </cell>
          <cell r="U752">
            <v>0</v>
          </cell>
          <cell r="V752" t="e">
            <v>#NAME?</v>
          </cell>
          <cell r="W752" t="e">
            <v>#NAME?</v>
          </cell>
          <cell r="X752" t="e">
            <v>#NAME?</v>
          </cell>
          <cell r="Y752" t="e">
            <v>#NAME?</v>
          </cell>
          <cell r="Z752" t="e">
            <v>#NAME?</v>
          </cell>
          <cell r="AA752" t="e">
            <v>#NAME?</v>
          </cell>
          <cell r="AB752" t="e">
            <v>#NAME?</v>
          </cell>
          <cell r="AC752" t="e">
            <v>#NAME?</v>
          </cell>
          <cell r="AD752" t="e">
            <v>#NAME?</v>
          </cell>
          <cell r="AE752" t="e">
            <v>#NAME?</v>
          </cell>
          <cell r="AF752">
            <v>0</v>
          </cell>
          <cell r="AG752">
            <v>0</v>
          </cell>
          <cell r="AH752">
            <v>0</v>
          </cell>
          <cell r="AI752">
            <v>0</v>
          </cell>
          <cell r="AJ752" t="e">
            <v>#NAME?</v>
          </cell>
          <cell r="AK752" t="e">
            <v>#NAME?</v>
          </cell>
          <cell r="AL752" t="e">
            <v>#NAME?</v>
          </cell>
          <cell r="AM752" t="e">
            <v>#NAME?</v>
          </cell>
          <cell r="AN752" t="e">
            <v>#NAME?</v>
          </cell>
          <cell r="AO752" t="e">
            <v>#NAME?</v>
          </cell>
          <cell r="AP752" t="e">
            <v>#NAME?</v>
          </cell>
          <cell r="AQ752">
            <v>0</v>
          </cell>
          <cell r="AR752">
            <v>0</v>
          </cell>
          <cell r="AS752">
            <v>0</v>
          </cell>
          <cell r="AT752">
            <v>0</v>
          </cell>
        </row>
        <row r="753">
          <cell r="A753" t="str">
            <v>Lilo of 132KV DC ARA-Jagdishpur at Dumraon Line-1</v>
          </cell>
          <cell r="B753">
            <v>0</v>
          </cell>
          <cell r="C753" t="str">
            <v>20/1</v>
          </cell>
          <cell r="D753" t="str">
            <v>DP+0</v>
          </cell>
          <cell r="E753">
            <v>0</v>
          </cell>
          <cell r="F753">
            <v>0</v>
          </cell>
          <cell r="G753">
            <v>0</v>
          </cell>
          <cell r="H753">
            <v>28</v>
          </cell>
          <cell r="I753">
            <v>0</v>
          </cell>
          <cell r="J753">
            <v>0</v>
          </cell>
          <cell r="K753">
            <v>0</v>
          </cell>
          <cell r="L753">
            <v>0</v>
          </cell>
          <cell r="M753">
            <v>0</v>
          </cell>
          <cell r="N753">
            <v>0</v>
          </cell>
          <cell r="O753">
            <v>0</v>
          </cell>
          <cell r="P753">
            <v>0</v>
          </cell>
          <cell r="Q753">
            <v>0</v>
          </cell>
          <cell r="R753" t="e">
            <v>#NAME?</v>
          </cell>
          <cell r="S753" t="e">
            <v>#NAME?</v>
          </cell>
          <cell r="T753">
            <v>0</v>
          </cell>
          <cell r="U753">
            <v>0</v>
          </cell>
          <cell r="V753" t="e">
            <v>#NAME?</v>
          </cell>
          <cell r="W753" t="e">
            <v>#NAME?</v>
          </cell>
          <cell r="X753" t="e">
            <v>#NAME?</v>
          </cell>
          <cell r="Y753" t="e">
            <v>#NAME?</v>
          </cell>
          <cell r="Z753" t="e">
            <v>#NAME?</v>
          </cell>
          <cell r="AA753" t="e">
            <v>#NAME?</v>
          </cell>
          <cell r="AB753" t="e">
            <v>#NAME?</v>
          </cell>
          <cell r="AC753" t="e">
            <v>#NAME?</v>
          </cell>
          <cell r="AD753" t="e">
            <v>#NAME?</v>
          </cell>
          <cell r="AE753" t="e">
            <v>#NAME?</v>
          </cell>
          <cell r="AF753">
            <v>0</v>
          </cell>
          <cell r="AG753">
            <v>0</v>
          </cell>
          <cell r="AH753">
            <v>0</v>
          </cell>
          <cell r="AI753">
            <v>0</v>
          </cell>
          <cell r="AJ753" t="e">
            <v>#NAME?</v>
          </cell>
          <cell r="AK753" t="e">
            <v>#NAME?</v>
          </cell>
          <cell r="AL753" t="e">
            <v>#NAME?</v>
          </cell>
          <cell r="AM753" t="e">
            <v>#NAME?</v>
          </cell>
          <cell r="AN753" t="e">
            <v>#NAME?</v>
          </cell>
          <cell r="AO753" t="e">
            <v>#NAME?</v>
          </cell>
          <cell r="AP753" t="e">
            <v>#NAME?</v>
          </cell>
          <cell r="AQ753">
            <v>0</v>
          </cell>
          <cell r="AR753">
            <v>0</v>
          </cell>
          <cell r="AS753">
            <v>0</v>
          </cell>
          <cell r="AT753">
            <v>0</v>
          </cell>
        </row>
        <row r="754">
          <cell r="A754" t="str">
            <v>Lilo of 132KV DC ARA-Jagdishpur at Dumraon Line-1</v>
          </cell>
          <cell r="B754">
            <v>0</v>
          </cell>
          <cell r="C754" t="str">
            <v>20/2</v>
          </cell>
          <cell r="D754" t="str">
            <v>DP+0</v>
          </cell>
          <cell r="E754">
            <v>0</v>
          </cell>
          <cell r="F754">
            <v>0</v>
          </cell>
          <cell r="G754">
            <v>0</v>
          </cell>
          <cell r="H754">
            <v>28</v>
          </cell>
          <cell r="I754">
            <v>0</v>
          </cell>
          <cell r="J754">
            <v>0</v>
          </cell>
          <cell r="K754">
            <v>0</v>
          </cell>
          <cell r="L754">
            <v>0</v>
          </cell>
          <cell r="M754">
            <v>0</v>
          </cell>
          <cell r="N754">
            <v>0</v>
          </cell>
          <cell r="O754">
            <v>0</v>
          </cell>
          <cell r="P754">
            <v>0</v>
          </cell>
          <cell r="Q754">
            <v>0</v>
          </cell>
          <cell r="R754" t="e">
            <v>#NAME?</v>
          </cell>
          <cell r="S754" t="e">
            <v>#NAME?</v>
          </cell>
          <cell r="T754">
            <v>0</v>
          </cell>
          <cell r="U754">
            <v>0</v>
          </cell>
          <cell r="V754" t="e">
            <v>#NAME?</v>
          </cell>
          <cell r="W754" t="e">
            <v>#NAME?</v>
          </cell>
          <cell r="X754" t="e">
            <v>#NAME?</v>
          </cell>
          <cell r="Y754" t="e">
            <v>#NAME?</v>
          </cell>
          <cell r="Z754" t="e">
            <v>#NAME?</v>
          </cell>
          <cell r="AA754" t="e">
            <v>#NAME?</v>
          </cell>
          <cell r="AB754" t="e">
            <v>#NAME?</v>
          </cell>
          <cell r="AC754" t="e">
            <v>#NAME?</v>
          </cell>
          <cell r="AD754" t="e">
            <v>#NAME?</v>
          </cell>
          <cell r="AE754" t="e">
            <v>#NAME?</v>
          </cell>
          <cell r="AF754">
            <v>0</v>
          </cell>
          <cell r="AG754">
            <v>0</v>
          </cell>
          <cell r="AH754">
            <v>0</v>
          </cell>
          <cell r="AI754">
            <v>0</v>
          </cell>
          <cell r="AJ754" t="e">
            <v>#NAME?</v>
          </cell>
          <cell r="AK754" t="e">
            <v>#NAME?</v>
          </cell>
          <cell r="AL754" t="e">
            <v>#NAME?</v>
          </cell>
          <cell r="AM754" t="e">
            <v>#NAME?</v>
          </cell>
          <cell r="AN754" t="e">
            <v>#NAME?</v>
          </cell>
          <cell r="AO754" t="e">
            <v>#NAME?</v>
          </cell>
          <cell r="AP754" t="e">
            <v>#NAME?</v>
          </cell>
          <cell r="AQ754">
            <v>0</v>
          </cell>
          <cell r="AR754">
            <v>0</v>
          </cell>
          <cell r="AS754">
            <v>0</v>
          </cell>
          <cell r="AT754">
            <v>0</v>
          </cell>
        </row>
        <row r="755">
          <cell r="A755" t="str">
            <v>Lilo of 132KV DC ARA-Jagdishpur at Dumraon Line-1</v>
          </cell>
          <cell r="B755">
            <v>0</v>
          </cell>
          <cell r="C755" t="str">
            <v>20/3</v>
          </cell>
          <cell r="D755" t="str">
            <v>DP+0</v>
          </cell>
          <cell r="E755">
            <v>0</v>
          </cell>
          <cell r="F755">
            <v>0</v>
          </cell>
          <cell r="G755">
            <v>0</v>
          </cell>
          <cell r="H755">
            <v>28</v>
          </cell>
          <cell r="I755">
            <v>0</v>
          </cell>
          <cell r="J755">
            <v>0</v>
          </cell>
          <cell r="K755">
            <v>0</v>
          </cell>
          <cell r="L755">
            <v>0</v>
          </cell>
          <cell r="M755">
            <v>0</v>
          </cell>
          <cell r="N755">
            <v>0</v>
          </cell>
          <cell r="O755">
            <v>0</v>
          </cell>
          <cell r="P755">
            <v>0</v>
          </cell>
          <cell r="Q755">
            <v>0</v>
          </cell>
          <cell r="R755" t="e">
            <v>#NAME?</v>
          </cell>
          <cell r="S755" t="e">
            <v>#NAME?</v>
          </cell>
          <cell r="T755">
            <v>0</v>
          </cell>
          <cell r="U755">
            <v>0</v>
          </cell>
          <cell r="V755" t="e">
            <v>#NAME?</v>
          </cell>
          <cell r="W755" t="e">
            <v>#NAME?</v>
          </cell>
          <cell r="X755" t="e">
            <v>#NAME?</v>
          </cell>
          <cell r="Y755" t="e">
            <v>#NAME?</v>
          </cell>
          <cell r="Z755" t="e">
            <v>#NAME?</v>
          </cell>
          <cell r="AA755" t="e">
            <v>#NAME?</v>
          </cell>
          <cell r="AB755" t="e">
            <v>#NAME?</v>
          </cell>
          <cell r="AC755" t="e">
            <v>#NAME?</v>
          </cell>
          <cell r="AD755" t="e">
            <v>#NAME?</v>
          </cell>
          <cell r="AE755" t="e">
            <v>#NAME?</v>
          </cell>
          <cell r="AF755">
            <v>0</v>
          </cell>
          <cell r="AG755">
            <v>0</v>
          </cell>
          <cell r="AH755">
            <v>0</v>
          </cell>
          <cell r="AI755">
            <v>0</v>
          </cell>
          <cell r="AJ755" t="e">
            <v>#NAME?</v>
          </cell>
          <cell r="AK755" t="e">
            <v>#NAME?</v>
          </cell>
          <cell r="AL755" t="e">
            <v>#NAME?</v>
          </cell>
          <cell r="AM755" t="e">
            <v>#NAME?</v>
          </cell>
          <cell r="AN755" t="e">
            <v>#NAME?</v>
          </cell>
          <cell r="AO755" t="e">
            <v>#NAME?</v>
          </cell>
          <cell r="AP755" t="e">
            <v>#NAME?</v>
          </cell>
          <cell r="AQ755">
            <v>0</v>
          </cell>
          <cell r="AR755">
            <v>0</v>
          </cell>
          <cell r="AS755">
            <v>0</v>
          </cell>
          <cell r="AT755">
            <v>0</v>
          </cell>
        </row>
        <row r="756">
          <cell r="A756" t="str">
            <v>Lilo of 132KV DC ARA-Jagdishpur at Dumraon Line-1</v>
          </cell>
          <cell r="B756">
            <v>0</v>
          </cell>
          <cell r="C756" t="str">
            <v>20/4</v>
          </cell>
          <cell r="D756" t="str">
            <v>DP+0</v>
          </cell>
          <cell r="E756">
            <v>0</v>
          </cell>
          <cell r="F756">
            <v>0</v>
          </cell>
          <cell r="G756">
            <v>0</v>
          </cell>
          <cell r="H756">
            <v>28</v>
          </cell>
          <cell r="I756">
            <v>0</v>
          </cell>
          <cell r="J756">
            <v>0</v>
          </cell>
          <cell r="K756">
            <v>0</v>
          </cell>
          <cell r="L756">
            <v>0</v>
          </cell>
          <cell r="M756">
            <v>0</v>
          </cell>
          <cell r="N756">
            <v>0</v>
          </cell>
          <cell r="O756">
            <v>0</v>
          </cell>
          <cell r="P756">
            <v>0</v>
          </cell>
          <cell r="Q756">
            <v>0</v>
          </cell>
          <cell r="R756" t="e">
            <v>#NAME?</v>
          </cell>
          <cell r="S756" t="e">
            <v>#NAME?</v>
          </cell>
          <cell r="T756">
            <v>0</v>
          </cell>
          <cell r="U756">
            <v>0</v>
          </cell>
          <cell r="V756" t="e">
            <v>#NAME?</v>
          </cell>
          <cell r="W756" t="e">
            <v>#NAME?</v>
          </cell>
          <cell r="X756" t="e">
            <v>#NAME?</v>
          </cell>
          <cell r="Y756" t="e">
            <v>#NAME?</v>
          </cell>
          <cell r="Z756" t="e">
            <v>#NAME?</v>
          </cell>
          <cell r="AA756" t="e">
            <v>#NAME?</v>
          </cell>
          <cell r="AB756" t="e">
            <v>#NAME?</v>
          </cell>
          <cell r="AC756" t="e">
            <v>#NAME?</v>
          </cell>
          <cell r="AD756" t="e">
            <v>#NAME?</v>
          </cell>
          <cell r="AE756" t="e">
            <v>#NAME?</v>
          </cell>
          <cell r="AF756">
            <v>0</v>
          </cell>
          <cell r="AG756">
            <v>0</v>
          </cell>
          <cell r="AH756">
            <v>0</v>
          </cell>
          <cell r="AI756">
            <v>0</v>
          </cell>
          <cell r="AJ756" t="e">
            <v>#NAME?</v>
          </cell>
          <cell r="AK756" t="e">
            <v>#NAME?</v>
          </cell>
          <cell r="AL756" t="e">
            <v>#NAME?</v>
          </cell>
          <cell r="AM756" t="e">
            <v>#NAME?</v>
          </cell>
          <cell r="AN756" t="e">
            <v>#NAME?</v>
          </cell>
          <cell r="AO756" t="e">
            <v>#NAME?</v>
          </cell>
          <cell r="AP756" t="e">
            <v>#NAME?</v>
          </cell>
          <cell r="AQ756">
            <v>0</v>
          </cell>
          <cell r="AR756">
            <v>0</v>
          </cell>
          <cell r="AS756">
            <v>0</v>
          </cell>
          <cell r="AT756">
            <v>0</v>
          </cell>
        </row>
        <row r="757">
          <cell r="A757" t="str">
            <v>Lilo of 132KV DC ARA-Jagdishpur at Dumraon Line-1</v>
          </cell>
          <cell r="B757">
            <v>0</v>
          </cell>
          <cell r="C757" t="str">
            <v>20/5</v>
          </cell>
          <cell r="D757" t="str">
            <v>DP+3</v>
          </cell>
          <cell r="E757">
            <v>0</v>
          </cell>
          <cell r="F757">
            <v>0</v>
          </cell>
          <cell r="G757">
            <v>0</v>
          </cell>
          <cell r="H757">
            <v>28</v>
          </cell>
          <cell r="I757">
            <v>0</v>
          </cell>
          <cell r="J757">
            <v>0</v>
          </cell>
          <cell r="K757">
            <v>0</v>
          </cell>
          <cell r="L757">
            <v>0</v>
          </cell>
          <cell r="M757">
            <v>0</v>
          </cell>
          <cell r="N757">
            <v>0</v>
          </cell>
          <cell r="O757">
            <v>0</v>
          </cell>
          <cell r="P757">
            <v>0</v>
          </cell>
          <cell r="Q757">
            <v>0</v>
          </cell>
          <cell r="R757" t="e">
            <v>#NAME?</v>
          </cell>
          <cell r="S757" t="e">
            <v>#NAME?</v>
          </cell>
          <cell r="T757">
            <v>0</v>
          </cell>
          <cell r="U757">
            <v>0</v>
          </cell>
          <cell r="V757" t="e">
            <v>#NAME?</v>
          </cell>
          <cell r="W757" t="e">
            <v>#NAME?</v>
          </cell>
          <cell r="X757" t="e">
            <v>#NAME?</v>
          </cell>
          <cell r="Y757" t="e">
            <v>#NAME?</v>
          </cell>
          <cell r="Z757" t="e">
            <v>#NAME?</v>
          </cell>
          <cell r="AA757" t="e">
            <v>#NAME?</v>
          </cell>
          <cell r="AB757" t="e">
            <v>#NAME?</v>
          </cell>
          <cell r="AC757" t="e">
            <v>#NAME?</v>
          </cell>
          <cell r="AD757" t="e">
            <v>#NAME?</v>
          </cell>
          <cell r="AE757" t="e">
            <v>#NAME?</v>
          </cell>
          <cell r="AF757">
            <v>0</v>
          </cell>
          <cell r="AG757">
            <v>0</v>
          </cell>
          <cell r="AH757">
            <v>0</v>
          </cell>
          <cell r="AI757">
            <v>0</v>
          </cell>
          <cell r="AJ757" t="e">
            <v>#NAME?</v>
          </cell>
          <cell r="AK757" t="e">
            <v>#NAME?</v>
          </cell>
          <cell r="AL757" t="e">
            <v>#NAME?</v>
          </cell>
          <cell r="AM757" t="e">
            <v>#NAME?</v>
          </cell>
          <cell r="AN757" t="e">
            <v>#NAME?</v>
          </cell>
          <cell r="AO757" t="e">
            <v>#NAME?</v>
          </cell>
          <cell r="AP757" t="e">
            <v>#NAME?</v>
          </cell>
          <cell r="AQ757">
            <v>0</v>
          </cell>
          <cell r="AR757">
            <v>0</v>
          </cell>
          <cell r="AS757">
            <v>0</v>
          </cell>
          <cell r="AT757">
            <v>0</v>
          </cell>
        </row>
        <row r="758">
          <cell r="A758" t="str">
            <v>Lilo of 132KV DC ARA-Jagdishpur at Dumraon Line-1</v>
          </cell>
          <cell r="B758">
            <v>0</v>
          </cell>
          <cell r="C758" t="str">
            <v>20/6</v>
          </cell>
          <cell r="D758" t="str">
            <v>DQ+0</v>
          </cell>
          <cell r="E758">
            <v>0</v>
          </cell>
          <cell r="F758">
            <v>0</v>
          </cell>
          <cell r="G758">
            <v>0</v>
          </cell>
          <cell r="H758">
            <v>28</v>
          </cell>
          <cell r="I758">
            <v>0</v>
          </cell>
          <cell r="J758">
            <v>0</v>
          </cell>
          <cell r="K758">
            <v>0</v>
          </cell>
          <cell r="L758">
            <v>0</v>
          </cell>
          <cell r="M758">
            <v>0</v>
          </cell>
          <cell r="N758">
            <v>0</v>
          </cell>
          <cell r="O758">
            <v>0</v>
          </cell>
          <cell r="P758">
            <v>0</v>
          </cell>
          <cell r="Q758">
            <v>0</v>
          </cell>
          <cell r="R758" t="e">
            <v>#NAME?</v>
          </cell>
          <cell r="S758" t="e">
            <v>#NAME?</v>
          </cell>
          <cell r="T758">
            <v>0</v>
          </cell>
          <cell r="U758">
            <v>0</v>
          </cell>
          <cell r="V758" t="e">
            <v>#NAME?</v>
          </cell>
          <cell r="W758" t="e">
            <v>#NAME?</v>
          </cell>
          <cell r="X758" t="e">
            <v>#NAME?</v>
          </cell>
          <cell r="Y758" t="e">
            <v>#NAME?</v>
          </cell>
          <cell r="Z758" t="e">
            <v>#NAME?</v>
          </cell>
          <cell r="AA758" t="e">
            <v>#NAME?</v>
          </cell>
          <cell r="AB758" t="e">
            <v>#NAME?</v>
          </cell>
          <cell r="AC758" t="e">
            <v>#NAME?</v>
          </cell>
          <cell r="AD758" t="e">
            <v>#NAME?</v>
          </cell>
          <cell r="AE758" t="e">
            <v>#NAME?</v>
          </cell>
          <cell r="AF758">
            <v>0</v>
          </cell>
          <cell r="AG758">
            <v>0</v>
          </cell>
          <cell r="AH758">
            <v>0</v>
          </cell>
          <cell r="AI758">
            <v>0</v>
          </cell>
          <cell r="AJ758" t="e">
            <v>#NAME?</v>
          </cell>
          <cell r="AK758" t="e">
            <v>#NAME?</v>
          </cell>
          <cell r="AL758" t="e">
            <v>#NAME?</v>
          </cell>
          <cell r="AM758" t="e">
            <v>#NAME?</v>
          </cell>
          <cell r="AN758" t="e">
            <v>#NAME?</v>
          </cell>
          <cell r="AO758" t="e">
            <v>#NAME?</v>
          </cell>
          <cell r="AP758" t="e">
            <v>#NAME?</v>
          </cell>
          <cell r="AQ758">
            <v>0</v>
          </cell>
          <cell r="AR758">
            <v>0</v>
          </cell>
          <cell r="AS758">
            <v>0</v>
          </cell>
          <cell r="AT758">
            <v>0</v>
          </cell>
        </row>
        <row r="759">
          <cell r="A759" t="str">
            <v>Lilo of 132KV DC ARA-Jagdishpur at Dumraon Line-1</v>
          </cell>
          <cell r="B759">
            <v>0</v>
          </cell>
          <cell r="C759" t="str">
            <v>20/7</v>
          </cell>
          <cell r="D759" t="str">
            <v>DP+0</v>
          </cell>
          <cell r="E759">
            <v>0</v>
          </cell>
          <cell r="F759">
            <v>0</v>
          </cell>
          <cell r="G759">
            <v>0</v>
          </cell>
          <cell r="H759">
            <v>28</v>
          </cell>
          <cell r="I759">
            <v>0</v>
          </cell>
          <cell r="J759">
            <v>0</v>
          </cell>
          <cell r="K759">
            <v>0</v>
          </cell>
          <cell r="L759">
            <v>0</v>
          </cell>
          <cell r="M759">
            <v>0</v>
          </cell>
          <cell r="N759">
            <v>0</v>
          </cell>
          <cell r="O759">
            <v>0</v>
          </cell>
          <cell r="P759">
            <v>0</v>
          </cell>
          <cell r="Q759">
            <v>0</v>
          </cell>
          <cell r="R759" t="e">
            <v>#NAME?</v>
          </cell>
          <cell r="S759" t="e">
            <v>#NAME?</v>
          </cell>
          <cell r="T759">
            <v>0</v>
          </cell>
          <cell r="U759">
            <v>0</v>
          </cell>
          <cell r="V759" t="e">
            <v>#NAME?</v>
          </cell>
          <cell r="W759" t="e">
            <v>#NAME?</v>
          </cell>
          <cell r="X759" t="e">
            <v>#NAME?</v>
          </cell>
          <cell r="Y759" t="e">
            <v>#NAME?</v>
          </cell>
          <cell r="Z759" t="e">
            <v>#NAME?</v>
          </cell>
          <cell r="AA759" t="e">
            <v>#NAME?</v>
          </cell>
          <cell r="AB759" t="e">
            <v>#NAME?</v>
          </cell>
          <cell r="AC759" t="e">
            <v>#NAME?</v>
          </cell>
          <cell r="AD759" t="e">
            <v>#NAME?</v>
          </cell>
          <cell r="AE759" t="e">
            <v>#NAME?</v>
          </cell>
          <cell r="AF759">
            <v>0</v>
          </cell>
          <cell r="AG759">
            <v>0</v>
          </cell>
          <cell r="AH759">
            <v>0</v>
          </cell>
          <cell r="AI759">
            <v>0</v>
          </cell>
          <cell r="AJ759" t="e">
            <v>#NAME?</v>
          </cell>
          <cell r="AK759" t="e">
            <v>#NAME?</v>
          </cell>
          <cell r="AL759" t="e">
            <v>#NAME?</v>
          </cell>
          <cell r="AM759" t="e">
            <v>#NAME?</v>
          </cell>
          <cell r="AN759" t="e">
            <v>#NAME?</v>
          </cell>
          <cell r="AO759" t="e">
            <v>#NAME?</v>
          </cell>
          <cell r="AP759" t="e">
            <v>#NAME?</v>
          </cell>
          <cell r="AQ759">
            <v>0</v>
          </cell>
          <cell r="AR759">
            <v>0</v>
          </cell>
          <cell r="AS759">
            <v>0</v>
          </cell>
          <cell r="AT759">
            <v>0</v>
          </cell>
        </row>
        <row r="760">
          <cell r="A760" t="str">
            <v>Lilo of 132KV DC ARA-Jagdishpur at Dumraon Line-1</v>
          </cell>
          <cell r="B760">
            <v>0</v>
          </cell>
          <cell r="C760" t="str">
            <v>20/8</v>
          </cell>
          <cell r="D760" t="str">
            <v>DP+0</v>
          </cell>
          <cell r="E760">
            <v>0</v>
          </cell>
          <cell r="F760">
            <v>0</v>
          </cell>
          <cell r="G760">
            <v>0</v>
          </cell>
          <cell r="H760">
            <v>28</v>
          </cell>
          <cell r="I760">
            <v>0</v>
          </cell>
          <cell r="J760">
            <v>0</v>
          </cell>
          <cell r="K760">
            <v>0</v>
          </cell>
          <cell r="L760">
            <v>0</v>
          </cell>
          <cell r="M760">
            <v>0</v>
          </cell>
          <cell r="N760">
            <v>0</v>
          </cell>
          <cell r="O760">
            <v>0</v>
          </cell>
          <cell r="P760">
            <v>0</v>
          </cell>
          <cell r="Q760">
            <v>0</v>
          </cell>
          <cell r="R760" t="e">
            <v>#NAME?</v>
          </cell>
          <cell r="S760" t="e">
            <v>#NAME?</v>
          </cell>
          <cell r="T760">
            <v>0</v>
          </cell>
          <cell r="U760">
            <v>0</v>
          </cell>
          <cell r="V760" t="e">
            <v>#NAME?</v>
          </cell>
          <cell r="W760" t="e">
            <v>#NAME?</v>
          </cell>
          <cell r="X760" t="e">
            <v>#NAME?</v>
          </cell>
          <cell r="Y760" t="e">
            <v>#NAME?</v>
          </cell>
          <cell r="Z760" t="e">
            <v>#NAME?</v>
          </cell>
          <cell r="AA760" t="e">
            <v>#NAME?</v>
          </cell>
          <cell r="AB760" t="e">
            <v>#NAME?</v>
          </cell>
          <cell r="AC760" t="e">
            <v>#NAME?</v>
          </cell>
          <cell r="AD760" t="e">
            <v>#NAME?</v>
          </cell>
          <cell r="AE760" t="e">
            <v>#NAME?</v>
          </cell>
          <cell r="AF760">
            <v>0</v>
          </cell>
          <cell r="AG760">
            <v>0</v>
          </cell>
          <cell r="AH760">
            <v>0</v>
          </cell>
          <cell r="AI760">
            <v>0</v>
          </cell>
          <cell r="AJ760" t="e">
            <v>#NAME?</v>
          </cell>
          <cell r="AK760" t="e">
            <v>#NAME?</v>
          </cell>
          <cell r="AL760" t="e">
            <v>#NAME?</v>
          </cell>
          <cell r="AM760" t="e">
            <v>#NAME?</v>
          </cell>
          <cell r="AN760" t="e">
            <v>#NAME?</v>
          </cell>
          <cell r="AO760" t="e">
            <v>#NAME?</v>
          </cell>
          <cell r="AP760" t="e">
            <v>#NAME?</v>
          </cell>
          <cell r="AQ760">
            <v>0</v>
          </cell>
          <cell r="AR760">
            <v>0</v>
          </cell>
          <cell r="AS760">
            <v>0</v>
          </cell>
          <cell r="AT760">
            <v>0</v>
          </cell>
        </row>
        <row r="761">
          <cell r="A761" t="str">
            <v>Lilo of 132KV DC ARA-Jagdishpur at Dumraon Line-1</v>
          </cell>
          <cell r="B761">
            <v>0</v>
          </cell>
          <cell r="C761" t="str">
            <v>20/9</v>
          </cell>
          <cell r="D761" t="str">
            <v>DP+0</v>
          </cell>
          <cell r="E761">
            <v>0</v>
          </cell>
          <cell r="F761">
            <v>0</v>
          </cell>
          <cell r="G761">
            <v>0</v>
          </cell>
          <cell r="H761">
            <v>28</v>
          </cell>
          <cell r="I761">
            <v>0</v>
          </cell>
          <cell r="J761">
            <v>0</v>
          </cell>
          <cell r="K761">
            <v>0</v>
          </cell>
          <cell r="L761">
            <v>0</v>
          </cell>
          <cell r="M761">
            <v>0</v>
          </cell>
          <cell r="N761">
            <v>0</v>
          </cell>
          <cell r="O761">
            <v>0</v>
          </cell>
          <cell r="P761">
            <v>0</v>
          </cell>
          <cell r="Q761">
            <v>0</v>
          </cell>
          <cell r="R761" t="e">
            <v>#NAME?</v>
          </cell>
          <cell r="S761" t="e">
            <v>#NAME?</v>
          </cell>
          <cell r="T761">
            <v>0</v>
          </cell>
          <cell r="U761">
            <v>0</v>
          </cell>
          <cell r="V761" t="e">
            <v>#NAME?</v>
          </cell>
          <cell r="W761" t="e">
            <v>#NAME?</v>
          </cell>
          <cell r="X761" t="e">
            <v>#NAME?</v>
          </cell>
          <cell r="Y761" t="e">
            <v>#NAME?</v>
          </cell>
          <cell r="Z761" t="e">
            <v>#NAME?</v>
          </cell>
          <cell r="AA761" t="e">
            <v>#NAME?</v>
          </cell>
          <cell r="AB761" t="e">
            <v>#NAME?</v>
          </cell>
          <cell r="AC761" t="e">
            <v>#NAME?</v>
          </cell>
          <cell r="AD761" t="e">
            <v>#NAME?</v>
          </cell>
          <cell r="AE761" t="e">
            <v>#NAME?</v>
          </cell>
          <cell r="AF761">
            <v>0</v>
          </cell>
          <cell r="AG761">
            <v>0</v>
          </cell>
          <cell r="AH761">
            <v>0</v>
          </cell>
          <cell r="AI761">
            <v>0</v>
          </cell>
          <cell r="AJ761" t="e">
            <v>#NAME?</v>
          </cell>
          <cell r="AK761" t="e">
            <v>#NAME?</v>
          </cell>
          <cell r="AL761" t="e">
            <v>#NAME?</v>
          </cell>
          <cell r="AM761" t="e">
            <v>#NAME?</v>
          </cell>
          <cell r="AN761" t="e">
            <v>#NAME?</v>
          </cell>
          <cell r="AO761" t="e">
            <v>#NAME?</v>
          </cell>
          <cell r="AP761" t="e">
            <v>#NAME?</v>
          </cell>
          <cell r="AQ761">
            <v>0</v>
          </cell>
          <cell r="AR761">
            <v>0</v>
          </cell>
          <cell r="AS761">
            <v>0</v>
          </cell>
          <cell r="AT761">
            <v>0</v>
          </cell>
        </row>
        <row r="762">
          <cell r="A762" t="str">
            <v>Lilo of 132KV DC ARA-Jagdishpur at Dumraon Line-1</v>
          </cell>
          <cell r="B762">
            <v>0</v>
          </cell>
          <cell r="C762" t="str">
            <v>20/10</v>
          </cell>
          <cell r="D762" t="str">
            <v>DP+0</v>
          </cell>
          <cell r="E762">
            <v>0</v>
          </cell>
          <cell r="F762">
            <v>0</v>
          </cell>
          <cell r="G762">
            <v>0</v>
          </cell>
          <cell r="H762">
            <v>28</v>
          </cell>
          <cell r="I762">
            <v>0</v>
          </cell>
          <cell r="J762">
            <v>0</v>
          </cell>
          <cell r="K762">
            <v>0</v>
          </cell>
          <cell r="L762">
            <v>0</v>
          </cell>
          <cell r="M762">
            <v>0</v>
          </cell>
          <cell r="N762">
            <v>0</v>
          </cell>
          <cell r="O762">
            <v>0</v>
          </cell>
          <cell r="P762">
            <v>0</v>
          </cell>
          <cell r="Q762">
            <v>0</v>
          </cell>
          <cell r="R762" t="e">
            <v>#NAME?</v>
          </cell>
          <cell r="S762" t="e">
            <v>#NAME?</v>
          </cell>
          <cell r="T762">
            <v>0</v>
          </cell>
          <cell r="U762">
            <v>0</v>
          </cell>
          <cell r="V762" t="e">
            <v>#NAME?</v>
          </cell>
          <cell r="W762" t="e">
            <v>#NAME?</v>
          </cell>
          <cell r="X762" t="e">
            <v>#NAME?</v>
          </cell>
          <cell r="Y762" t="e">
            <v>#NAME?</v>
          </cell>
          <cell r="Z762" t="e">
            <v>#NAME?</v>
          </cell>
          <cell r="AA762" t="e">
            <v>#NAME?</v>
          </cell>
          <cell r="AB762" t="e">
            <v>#NAME?</v>
          </cell>
          <cell r="AC762" t="e">
            <v>#NAME?</v>
          </cell>
          <cell r="AD762" t="e">
            <v>#NAME?</v>
          </cell>
          <cell r="AE762" t="e">
            <v>#NAME?</v>
          </cell>
          <cell r="AF762">
            <v>0</v>
          </cell>
          <cell r="AG762">
            <v>0</v>
          </cell>
          <cell r="AH762">
            <v>0</v>
          </cell>
          <cell r="AI762">
            <v>0</v>
          </cell>
          <cell r="AJ762" t="e">
            <v>#NAME?</v>
          </cell>
          <cell r="AK762" t="e">
            <v>#NAME?</v>
          </cell>
          <cell r="AL762" t="e">
            <v>#NAME?</v>
          </cell>
          <cell r="AM762" t="e">
            <v>#NAME?</v>
          </cell>
          <cell r="AN762" t="e">
            <v>#NAME?</v>
          </cell>
          <cell r="AO762" t="e">
            <v>#NAME?</v>
          </cell>
          <cell r="AP762" t="e">
            <v>#NAME?</v>
          </cell>
          <cell r="AQ762">
            <v>0</v>
          </cell>
          <cell r="AR762">
            <v>0</v>
          </cell>
          <cell r="AS762">
            <v>0</v>
          </cell>
          <cell r="AT762">
            <v>0</v>
          </cell>
        </row>
        <row r="763">
          <cell r="A763" t="str">
            <v>Lilo of 132KV DC ARA-Jagdishpur at Dumraon Line-1</v>
          </cell>
          <cell r="B763">
            <v>0</v>
          </cell>
          <cell r="C763" t="str">
            <v>21/0</v>
          </cell>
          <cell r="D763" t="str">
            <v>DS+0</v>
          </cell>
          <cell r="E763">
            <v>0</v>
          </cell>
          <cell r="F763">
            <v>0</v>
          </cell>
          <cell r="G763">
            <v>0</v>
          </cell>
          <cell r="H763">
            <v>28</v>
          </cell>
          <cell r="I763">
            <v>0</v>
          </cell>
          <cell r="J763">
            <v>0</v>
          </cell>
          <cell r="K763">
            <v>0</v>
          </cell>
          <cell r="L763">
            <v>0</v>
          </cell>
          <cell r="M763">
            <v>0</v>
          </cell>
          <cell r="N763">
            <v>0</v>
          </cell>
          <cell r="O763">
            <v>0</v>
          </cell>
          <cell r="P763">
            <v>0</v>
          </cell>
          <cell r="Q763">
            <v>0</v>
          </cell>
          <cell r="R763" t="e">
            <v>#NAME?</v>
          </cell>
          <cell r="S763" t="e">
            <v>#NAME?</v>
          </cell>
          <cell r="T763">
            <v>0</v>
          </cell>
          <cell r="U763">
            <v>0</v>
          </cell>
          <cell r="V763" t="e">
            <v>#NAME?</v>
          </cell>
          <cell r="W763" t="e">
            <v>#NAME?</v>
          </cell>
          <cell r="X763" t="e">
            <v>#NAME?</v>
          </cell>
          <cell r="Y763" t="e">
            <v>#NAME?</v>
          </cell>
          <cell r="Z763" t="e">
            <v>#NAME?</v>
          </cell>
          <cell r="AA763" t="e">
            <v>#NAME?</v>
          </cell>
          <cell r="AB763" t="e">
            <v>#NAME?</v>
          </cell>
          <cell r="AC763" t="e">
            <v>#NAME?</v>
          </cell>
          <cell r="AD763" t="e">
            <v>#NAME?</v>
          </cell>
          <cell r="AE763" t="e">
            <v>#NAME?</v>
          </cell>
          <cell r="AF763">
            <v>0</v>
          </cell>
          <cell r="AG763">
            <v>0</v>
          </cell>
          <cell r="AH763">
            <v>0</v>
          </cell>
          <cell r="AI763">
            <v>0</v>
          </cell>
          <cell r="AJ763" t="e">
            <v>#NAME?</v>
          </cell>
          <cell r="AK763" t="e">
            <v>#NAME?</v>
          </cell>
          <cell r="AL763" t="e">
            <v>#NAME?</v>
          </cell>
          <cell r="AM763" t="e">
            <v>#NAME?</v>
          </cell>
          <cell r="AN763" t="e">
            <v>#NAME?</v>
          </cell>
          <cell r="AO763" t="e">
            <v>#NAME?</v>
          </cell>
          <cell r="AP763" t="e">
            <v>#NAME?</v>
          </cell>
          <cell r="AQ763">
            <v>0</v>
          </cell>
          <cell r="AR763">
            <v>0</v>
          </cell>
          <cell r="AS763">
            <v>0</v>
          </cell>
          <cell r="AT763">
            <v>0</v>
          </cell>
        </row>
        <row r="764">
          <cell r="A764" t="str">
            <v>Lilo of 132KV DC ARA-Jagdishpur at Dumraon Line-1</v>
          </cell>
          <cell r="B764">
            <v>0</v>
          </cell>
          <cell r="C764" t="str">
            <v>21/1</v>
          </cell>
          <cell r="D764" t="str">
            <v>GANTRY</v>
          </cell>
          <cell r="E764">
            <v>0</v>
          </cell>
          <cell r="F764">
            <v>0</v>
          </cell>
          <cell r="G764">
            <v>0</v>
          </cell>
          <cell r="H764">
            <v>28</v>
          </cell>
          <cell r="I764">
            <v>0</v>
          </cell>
          <cell r="J764">
            <v>0</v>
          </cell>
          <cell r="K764">
            <v>0</v>
          </cell>
          <cell r="L764">
            <v>0</v>
          </cell>
          <cell r="M764">
            <v>0</v>
          </cell>
          <cell r="N764">
            <v>0</v>
          </cell>
          <cell r="O764">
            <v>0</v>
          </cell>
          <cell r="P764">
            <v>0</v>
          </cell>
          <cell r="Q764">
            <v>0</v>
          </cell>
          <cell r="R764" t="e">
            <v>#NAME?</v>
          </cell>
          <cell r="S764" t="e">
            <v>#NAME?</v>
          </cell>
          <cell r="T764">
            <v>0</v>
          </cell>
          <cell r="U764">
            <v>0</v>
          </cell>
          <cell r="V764" t="e">
            <v>#NAME?</v>
          </cell>
          <cell r="W764" t="e">
            <v>#NAME?</v>
          </cell>
          <cell r="X764" t="e">
            <v>#NAME?</v>
          </cell>
          <cell r="Y764" t="e">
            <v>#NAME?</v>
          </cell>
          <cell r="Z764" t="e">
            <v>#NAME?</v>
          </cell>
          <cell r="AA764" t="e">
            <v>#NAME?</v>
          </cell>
          <cell r="AB764" t="e">
            <v>#NAME?</v>
          </cell>
          <cell r="AC764" t="e">
            <v>#NAME?</v>
          </cell>
          <cell r="AD764" t="e">
            <v>#NAME?</v>
          </cell>
          <cell r="AE764" t="e">
            <v>#NAME?</v>
          </cell>
          <cell r="AF764">
            <v>0</v>
          </cell>
          <cell r="AG764">
            <v>0</v>
          </cell>
          <cell r="AH764">
            <v>0</v>
          </cell>
          <cell r="AI764">
            <v>0</v>
          </cell>
          <cell r="AJ764" t="e">
            <v>#NAME?</v>
          </cell>
          <cell r="AK764" t="e">
            <v>#NAME?</v>
          </cell>
          <cell r="AL764" t="e">
            <v>#NAME?</v>
          </cell>
          <cell r="AM764" t="e">
            <v>#NAME?</v>
          </cell>
          <cell r="AN764" t="e">
            <v>#NAME?</v>
          </cell>
          <cell r="AO764" t="e">
            <v>#NAME?</v>
          </cell>
          <cell r="AP764" t="e">
            <v>#NAME?</v>
          </cell>
          <cell r="AQ764">
            <v>0</v>
          </cell>
          <cell r="AR764">
            <v>0</v>
          </cell>
          <cell r="AS764">
            <v>0</v>
          </cell>
          <cell r="AT764">
            <v>0</v>
          </cell>
        </row>
        <row r="765">
          <cell r="A765" t="str">
            <v>Lilo of 132KV DC ARA-Jagdishpur at Dumraon Line-1</v>
          </cell>
          <cell r="B765">
            <v>0</v>
          </cell>
          <cell r="C765" t="str">
            <v>21/2</v>
          </cell>
          <cell r="D765" t="str">
            <v>GANTRY</v>
          </cell>
          <cell r="E765">
            <v>0</v>
          </cell>
          <cell r="F765">
            <v>0</v>
          </cell>
          <cell r="G765">
            <v>0</v>
          </cell>
          <cell r="H765">
            <v>28</v>
          </cell>
          <cell r="I765">
            <v>0</v>
          </cell>
          <cell r="J765">
            <v>0</v>
          </cell>
          <cell r="K765">
            <v>0</v>
          </cell>
          <cell r="L765">
            <v>0</v>
          </cell>
          <cell r="M765">
            <v>0</v>
          </cell>
          <cell r="N765">
            <v>0</v>
          </cell>
          <cell r="O765">
            <v>0</v>
          </cell>
          <cell r="P765">
            <v>0</v>
          </cell>
          <cell r="Q765">
            <v>0</v>
          </cell>
          <cell r="R765" t="e">
            <v>#NAME?</v>
          </cell>
          <cell r="S765" t="e">
            <v>#NAME?</v>
          </cell>
          <cell r="T765">
            <v>0</v>
          </cell>
          <cell r="U765">
            <v>0</v>
          </cell>
          <cell r="V765" t="e">
            <v>#NAME?</v>
          </cell>
          <cell r="W765" t="e">
            <v>#NAME?</v>
          </cell>
          <cell r="X765" t="e">
            <v>#NAME?</v>
          </cell>
          <cell r="Y765" t="e">
            <v>#NAME?</v>
          </cell>
          <cell r="Z765" t="e">
            <v>#NAME?</v>
          </cell>
          <cell r="AA765" t="e">
            <v>#NAME?</v>
          </cell>
          <cell r="AB765" t="e">
            <v>#NAME?</v>
          </cell>
          <cell r="AC765" t="e">
            <v>#NAME?</v>
          </cell>
          <cell r="AD765" t="e">
            <v>#NAME?</v>
          </cell>
          <cell r="AE765" t="e">
            <v>#NAME?</v>
          </cell>
          <cell r="AF765">
            <v>0</v>
          </cell>
          <cell r="AG765">
            <v>0</v>
          </cell>
          <cell r="AH765">
            <v>0</v>
          </cell>
          <cell r="AI765">
            <v>0</v>
          </cell>
          <cell r="AJ765" t="e">
            <v>#NAME?</v>
          </cell>
          <cell r="AK765" t="e">
            <v>#NAME?</v>
          </cell>
          <cell r="AL765" t="e">
            <v>#NAME?</v>
          </cell>
          <cell r="AM765" t="e">
            <v>#NAME?</v>
          </cell>
          <cell r="AN765" t="e">
            <v>#NAME?</v>
          </cell>
          <cell r="AO765" t="e">
            <v>#NAME?</v>
          </cell>
          <cell r="AP765" t="e">
            <v>#NAME?</v>
          </cell>
          <cell r="AQ765">
            <v>0</v>
          </cell>
          <cell r="AR765">
            <v>0</v>
          </cell>
          <cell r="AS765">
            <v>0</v>
          </cell>
          <cell r="AT765">
            <v>0</v>
          </cell>
        </row>
        <row r="766">
          <cell r="A766" t="str">
            <v>Lilo of 132KV DC ARA-Jagdishpur at Dumraon Line-1</v>
          </cell>
          <cell r="B766">
            <v>0</v>
          </cell>
          <cell r="C766" t="str">
            <v>22/0</v>
          </cell>
          <cell r="D766" t="str">
            <v>DS+0</v>
          </cell>
          <cell r="E766">
            <v>0</v>
          </cell>
          <cell r="F766">
            <v>0</v>
          </cell>
          <cell r="G766">
            <v>0</v>
          </cell>
          <cell r="H766">
            <v>28</v>
          </cell>
          <cell r="I766">
            <v>0</v>
          </cell>
          <cell r="J766">
            <v>0</v>
          </cell>
          <cell r="K766">
            <v>0</v>
          </cell>
          <cell r="L766">
            <v>0</v>
          </cell>
          <cell r="M766">
            <v>0</v>
          </cell>
          <cell r="N766">
            <v>0</v>
          </cell>
          <cell r="O766">
            <v>0</v>
          </cell>
          <cell r="P766">
            <v>0</v>
          </cell>
          <cell r="Q766">
            <v>0</v>
          </cell>
          <cell r="R766" t="e">
            <v>#NAME?</v>
          </cell>
          <cell r="S766" t="e">
            <v>#NAME?</v>
          </cell>
          <cell r="T766">
            <v>0</v>
          </cell>
          <cell r="U766">
            <v>0</v>
          </cell>
          <cell r="V766" t="e">
            <v>#NAME?</v>
          </cell>
          <cell r="W766" t="e">
            <v>#NAME?</v>
          </cell>
          <cell r="X766" t="e">
            <v>#NAME?</v>
          </cell>
          <cell r="Y766" t="e">
            <v>#NAME?</v>
          </cell>
          <cell r="Z766" t="e">
            <v>#NAME?</v>
          </cell>
          <cell r="AA766" t="e">
            <v>#NAME?</v>
          </cell>
          <cell r="AB766" t="e">
            <v>#NAME?</v>
          </cell>
          <cell r="AC766" t="e">
            <v>#NAME?</v>
          </cell>
          <cell r="AD766" t="e">
            <v>#NAME?</v>
          </cell>
          <cell r="AE766" t="e">
            <v>#NAME?</v>
          </cell>
          <cell r="AF766">
            <v>0</v>
          </cell>
          <cell r="AG766">
            <v>0</v>
          </cell>
          <cell r="AH766">
            <v>0</v>
          </cell>
          <cell r="AI766">
            <v>0</v>
          </cell>
          <cell r="AJ766" t="e">
            <v>#NAME?</v>
          </cell>
          <cell r="AK766" t="e">
            <v>#NAME?</v>
          </cell>
          <cell r="AL766" t="e">
            <v>#NAME?</v>
          </cell>
          <cell r="AM766" t="e">
            <v>#NAME?</v>
          </cell>
          <cell r="AN766" t="e">
            <v>#NAME?</v>
          </cell>
          <cell r="AO766" t="e">
            <v>#NAME?</v>
          </cell>
          <cell r="AP766" t="e">
            <v>#NAME?</v>
          </cell>
          <cell r="AQ766">
            <v>0</v>
          </cell>
          <cell r="AR766">
            <v>0</v>
          </cell>
          <cell r="AS766">
            <v>0</v>
          </cell>
          <cell r="AT766">
            <v>0</v>
          </cell>
        </row>
        <row r="767">
          <cell r="A767" t="str">
            <v>Lilo of 132KV DC ARA-Jagdishpur at Dumraon Line-1</v>
          </cell>
          <cell r="B767">
            <v>0</v>
          </cell>
          <cell r="C767" t="str">
            <v>22/1</v>
          </cell>
          <cell r="D767" t="str">
            <v>DP+0</v>
          </cell>
          <cell r="E767">
            <v>0</v>
          </cell>
          <cell r="F767">
            <v>0</v>
          </cell>
          <cell r="G767">
            <v>0</v>
          </cell>
          <cell r="H767">
            <v>28</v>
          </cell>
          <cell r="I767">
            <v>0</v>
          </cell>
          <cell r="J767">
            <v>0</v>
          </cell>
          <cell r="K767">
            <v>0</v>
          </cell>
          <cell r="L767">
            <v>0</v>
          </cell>
          <cell r="M767">
            <v>0</v>
          </cell>
          <cell r="N767">
            <v>0</v>
          </cell>
          <cell r="O767">
            <v>0</v>
          </cell>
          <cell r="P767">
            <v>0</v>
          </cell>
          <cell r="Q767">
            <v>0</v>
          </cell>
          <cell r="R767" t="e">
            <v>#NAME?</v>
          </cell>
          <cell r="S767" t="e">
            <v>#NAME?</v>
          </cell>
          <cell r="T767">
            <v>0</v>
          </cell>
          <cell r="U767">
            <v>0</v>
          </cell>
          <cell r="V767" t="e">
            <v>#NAME?</v>
          </cell>
          <cell r="W767" t="e">
            <v>#NAME?</v>
          </cell>
          <cell r="X767" t="e">
            <v>#NAME?</v>
          </cell>
          <cell r="Y767" t="e">
            <v>#NAME?</v>
          </cell>
          <cell r="Z767" t="e">
            <v>#NAME?</v>
          </cell>
          <cell r="AA767" t="e">
            <v>#NAME?</v>
          </cell>
          <cell r="AB767" t="e">
            <v>#NAME?</v>
          </cell>
          <cell r="AC767" t="e">
            <v>#NAME?</v>
          </cell>
          <cell r="AD767" t="e">
            <v>#NAME?</v>
          </cell>
          <cell r="AE767" t="e">
            <v>#NAME?</v>
          </cell>
          <cell r="AF767">
            <v>0</v>
          </cell>
          <cell r="AG767">
            <v>0</v>
          </cell>
          <cell r="AH767">
            <v>0</v>
          </cell>
          <cell r="AI767">
            <v>0</v>
          </cell>
          <cell r="AJ767" t="e">
            <v>#NAME?</v>
          </cell>
          <cell r="AK767" t="e">
            <v>#NAME?</v>
          </cell>
          <cell r="AL767" t="e">
            <v>#NAME?</v>
          </cell>
          <cell r="AM767" t="e">
            <v>#NAME?</v>
          </cell>
          <cell r="AN767" t="e">
            <v>#NAME?</v>
          </cell>
          <cell r="AO767" t="e">
            <v>#NAME?</v>
          </cell>
          <cell r="AP767" t="e">
            <v>#NAME?</v>
          </cell>
          <cell r="AQ767">
            <v>0</v>
          </cell>
          <cell r="AR767">
            <v>0</v>
          </cell>
          <cell r="AS767">
            <v>0</v>
          </cell>
          <cell r="AT767">
            <v>0</v>
          </cell>
        </row>
        <row r="768">
          <cell r="A768" t="str">
            <v>Lilo of 132KV DC ARA-Jagdishpur at Dumraon Line-1</v>
          </cell>
          <cell r="B768">
            <v>0</v>
          </cell>
          <cell r="C768" t="str">
            <v>22/2</v>
          </cell>
          <cell r="D768" t="str">
            <v>DP+3</v>
          </cell>
          <cell r="E768">
            <v>0</v>
          </cell>
          <cell r="F768">
            <v>0</v>
          </cell>
          <cell r="G768">
            <v>0</v>
          </cell>
          <cell r="H768">
            <v>28</v>
          </cell>
          <cell r="I768">
            <v>0</v>
          </cell>
          <cell r="J768">
            <v>0</v>
          </cell>
          <cell r="K768">
            <v>0</v>
          </cell>
          <cell r="L768">
            <v>0</v>
          </cell>
          <cell r="M768">
            <v>0</v>
          </cell>
          <cell r="N768">
            <v>0</v>
          </cell>
          <cell r="O768">
            <v>0</v>
          </cell>
          <cell r="P768">
            <v>0</v>
          </cell>
          <cell r="Q768">
            <v>0</v>
          </cell>
          <cell r="R768" t="e">
            <v>#NAME?</v>
          </cell>
          <cell r="S768" t="e">
            <v>#NAME?</v>
          </cell>
          <cell r="T768">
            <v>0</v>
          </cell>
          <cell r="U768">
            <v>0</v>
          </cell>
          <cell r="V768" t="e">
            <v>#NAME?</v>
          </cell>
          <cell r="W768" t="e">
            <v>#NAME?</v>
          </cell>
          <cell r="X768" t="e">
            <v>#NAME?</v>
          </cell>
          <cell r="Y768" t="e">
            <v>#NAME?</v>
          </cell>
          <cell r="Z768" t="e">
            <v>#NAME?</v>
          </cell>
          <cell r="AA768" t="e">
            <v>#NAME?</v>
          </cell>
          <cell r="AB768" t="e">
            <v>#NAME?</v>
          </cell>
          <cell r="AC768" t="e">
            <v>#NAME?</v>
          </cell>
          <cell r="AD768" t="e">
            <v>#NAME?</v>
          </cell>
          <cell r="AE768" t="e">
            <v>#NAME?</v>
          </cell>
          <cell r="AF768">
            <v>0</v>
          </cell>
          <cell r="AG768">
            <v>0</v>
          </cell>
          <cell r="AH768">
            <v>0</v>
          </cell>
          <cell r="AI768">
            <v>0</v>
          </cell>
          <cell r="AJ768" t="e">
            <v>#NAME?</v>
          </cell>
          <cell r="AK768" t="e">
            <v>#NAME?</v>
          </cell>
          <cell r="AL768" t="e">
            <v>#NAME?</v>
          </cell>
          <cell r="AM768" t="e">
            <v>#NAME?</v>
          </cell>
          <cell r="AN768" t="e">
            <v>#NAME?</v>
          </cell>
          <cell r="AO768" t="e">
            <v>#NAME?</v>
          </cell>
          <cell r="AP768" t="e">
            <v>#NAME?</v>
          </cell>
          <cell r="AQ768">
            <v>0</v>
          </cell>
          <cell r="AR768">
            <v>0</v>
          </cell>
          <cell r="AS768">
            <v>0</v>
          </cell>
          <cell r="AT768">
            <v>0</v>
          </cell>
        </row>
        <row r="769">
          <cell r="A769" t="str">
            <v>Lilo of 132KV DC ARA-Jagdishpur at Dumraon Line-1</v>
          </cell>
          <cell r="B769">
            <v>0</v>
          </cell>
          <cell r="C769" t="str">
            <v>22/3</v>
          </cell>
          <cell r="D769" t="str">
            <v>DP+0</v>
          </cell>
          <cell r="E769">
            <v>0</v>
          </cell>
          <cell r="F769">
            <v>0</v>
          </cell>
          <cell r="G769">
            <v>0</v>
          </cell>
          <cell r="H769">
            <v>28</v>
          </cell>
          <cell r="I769">
            <v>0</v>
          </cell>
          <cell r="J769">
            <v>0</v>
          </cell>
          <cell r="K769">
            <v>0</v>
          </cell>
          <cell r="L769">
            <v>0</v>
          </cell>
          <cell r="M769">
            <v>0</v>
          </cell>
          <cell r="N769">
            <v>0</v>
          </cell>
          <cell r="O769">
            <v>0</v>
          </cell>
          <cell r="P769">
            <v>0</v>
          </cell>
          <cell r="Q769">
            <v>0</v>
          </cell>
          <cell r="R769" t="e">
            <v>#NAME?</v>
          </cell>
          <cell r="S769" t="e">
            <v>#NAME?</v>
          </cell>
          <cell r="T769">
            <v>0</v>
          </cell>
          <cell r="U769">
            <v>0</v>
          </cell>
          <cell r="V769" t="e">
            <v>#NAME?</v>
          </cell>
          <cell r="W769" t="e">
            <v>#NAME?</v>
          </cell>
          <cell r="X769" t="e">
            <v>#NAME?</v>
          </cell>
          <cell r="Y769" t="e">
            <v>#NAME?</v>
          </cell>
          <cell r="Z769" t="e">
            <v>#NAME?</v>
          </cell>
          <cell r="AA769" t="e">
            <v>#NAME?</v>
          </cell>
          <cell r="AB769" t="e">
            <v>#NAME?</v>
          </cell>
          <cell r="AC769" t="e">
            <v>#NAME?</v>
          </cell>
          <cell r="AD769" t="e">
            <v>#NAME?</v>
          </cell>
          <cell r="AE769" t="e">
            <v>#NAME?</v>
          </cell>
          <cell r="AF769">
            <v>0</v>
          </cell>
          <cell r="AG769">
            <v>0</v>
          </cell>
          <cell r="AH769">
            <v>0</v>
          </cell>
          <cell r="AI769">
            <v>0</v>
          </cell>
          <cell r="AJ769" t="e">
            <v>#NAME?</v>
          </cell>
          <cell r="AK769" t="e">
            <v>#NAME?</v>
          </cell>
          <cell r="AL769" t="e">
            <v>#NAME?</v>
          </cell>
          <cell r="AM769" t="e">
            <v>#NAME?</v>
          </cell>
          <cell r="AN769" t="e">
            <v>#NAME?</v>
          </cell>
          <cell r="AO769" t="e">
            <v>#NAME?</v>
          </cell>
          <cell r="AP769" t="e">
            <v>#NAME?</v>
          </cell>
          <cell r="AQ769">
            <v>0</v>
          </cell>
          <cell r="AR769">
            <v>0</v>
          </cell>
          <cell r="AS769">
            <v>0</v>
          </cell>
          <cell r="AT769">
            <v>0</v>
          </cell>
        </row>
        <row r="770">
          <cell r="A770" t="str">
            <v>Lilo of 132KV DC ARA-Jagdishpur at Dumraon Line-1</v>
          </cell>
          <cell r="B770">
            <v>0</v>
          </cell>
          <cell r="C770" t="str">
            <v>22/4</v>
          </cell>
          <cell r="D770" t="str">
            <v>DP+0</v>
          </cell>
          <cell r="E770">
            <v>0</v>
          </cell>
          <cell r="F770">
            <v>0</v>
          </cell>
          <cell r="G770">
            <v>0</v>
          </cell>
          <cell r="H770">
            <v>28</v>
          </cell>
          <cell r="I770">
            <v>0</v>
          </cell>
          <cell r="J770">
            <v>0</v>
          </cell>
          <cell r="K770">
            <v>0</v>
          </cell>
          <cell r="L770">
            <v>0</v>
          </cell>
          <cell r="M770">
            <v>0</v>
          </cell>
          <cell r="N770">
            <v>0</v>
          </cell>
          <cell r="O770">
            <v>0</v>
          </cell>
          <cell r="P770">
            <v>0</v>
          </cell>
          <cell r="Q770">
            <v>0</v>
          </cell>
          <cell r="R770" t="e">
            <v>#NAME?</v>
          </cell>
          <cell r="S770" t="e">
            <v>#NAME?</v>
          </cell>
          <cell r="T770">
            <v>0</v>
          </cell>
          <cell r="U770">
            <v>0</v>
          </cell>
          <cell r="V770" t="e">
            <v>#NAME?</v>
          </cell>
          <cell r="W770" t="e">
            <v>#NAME?</v>
          </cell>
          <cell r="X770" t="e">
            <v>#NAME?</v>
          </cell>
          <cell r="Y770" t="e">
            <v>#NAME?</v>
          </cell>
          <cell r="Z770" t="e">
            <v>#NAME?</v>
          </cell>
          <cell r="AA770" t="e">
            <v>#NAME?</v>
          </cell>
          <cell r="AB770" t="e">
            <v>#NAME?</v>
          </cell>
          <cell r="AC770" t="e">
            <v>#NAME?</v>
          </cell>
          <cell r="AD770" t="e">
            <v>#NAME?</v>
          </cell>
          <cell r="AE770" t="e">
            <v>#NAME?</v>
          </cell>
          <cell r="AF770">
            <v>0</v>
          </cell>
          <cell r="AG770">
            <v>0</v>
          </cell>
          <cell r="AH770">
            <v>0</v>
          </cell>
          <cell r="AI770">
            <v>0</v>
          </cell>
          <cell r="AJ770" t="e">
            <v>#NAME?</v>
          </cell>
          <cell r="AK770" t="e">
            <v>#NAME?</v>
          </cell>
          <cell r="AL770" t="e">
            <v>#NAME?</v>
          </cell>
          <cell r="AM770" t="e">
            <v>#NAME?</v>
          </cell>
          <cell r="AN770" t="e">
            <v>#NAME?</v>
          </cell>
          <cell r="AO770" t="e">
            <v>#NAME?</v>
          </cell>
          <cell r="AP770" t="e">
            <v>#NAME?</v>
          </cell>
          <cell r="AQ770">
            <v>0</v>
          </cell>
          <cell r="AR770">
            <v>0</v>
          </cell>
          <cell r="AS770">
            <v>0</v>
          </cell>
          <cell r="AT770">
            <v>0</v>
          </cell>
        </row>
        <row r="771">
          <cell r="A771" t="str">
            <v>Lilo of 132KV DC ARA-Jagdishpur at Dumraon Line-1</v>
          </cell>
          <cell r="B771">
            <v>0</v>
          </cell>
          <cell r="C771" t="str">
            <v>22/5</v>
          </cell>
          <cell r="D771" t="str">
            <v>DP+0</v>
          </cell>
          <cell r="E771">
            <v>0</v>
          </cell>
          <cell r="F771">
            <v>0</v>
          </cell>
          <cell r="G771">
            <v>0</v>
          </cell>
          <cell r="H771">
            <v>28</v>
          </cell>
          <cell r="I771">
            <v>0</v>
          </cell>
          <cell r="J771">
            <v>0</v>
          </cell>
          <cell r="K771">
            <v>0</v>
          </cell>
          <cell r="L771">
            <v>0</v>
          </cell>
          <cell r="M771">
            <v>0</v>
          </cell>
          <cell r="N771">
            <v>0</v>
          </cell>
          <cell r="O771">
            <v>0</v>
          </cell>
          <cell r="P771">
            <v>0</v>
          </cell>
          <cell r="Q771">
            <v>0</v>
          </cell>
          <cell r="R771" t="e">
            <v>#NAME?</v>
          </cell>
          <cell r="S771" t="e">
            <v>#NAME?</v>
          </cell>
          <cell r="T771">
            <v>0</v>
          </cell>
          <cell r="U771">
            <v>0</v>
          </cell>
          <cell r="V771" t="e">
            <v>#NAME?</v>
          </cell>
          <cell r="W771" t="e">
            <v>#NAME?</v>
          </cell>
          <cell r="X771" t="e">
            <v>#NAME?</v>
          </cell>
          <cell r="Y771" t="e">
            <v>#NAME?</v>
          </cell>
          <cell r="Z771" t="e">
            <v>#NAME?</v>
          </cell>
          <cell r="AA771" t="e">
            <v>#NAME?</v>
          </cell>
          <cell r="AB771" t="e">
            <v>#NAME?</v>
          </cell>
          <cell r="AC771" t="e">
            <v>#NAME?</v>
          </cell>
          <cell r="AD771" t="e">
            <v>#NAME?</v>
          </cell>
          <cell r="AE771" t="e">
            <v>#NAME?</v>
          </cell>
          <cell r="AF771">
            <v>0</v>
          </cell>
          <cell r="AG771">
            <v>0</v>
          </cell>
          <cell r="AH771">
            <v>0</v>
          </cell>
          <cell r="AI771">
            <v>0</v>
          </cell>
          <cell r="AJ771" t="e">
            <v>#NAME?</v>
          </cell>
          <cell r="AK771" t="e">
            <v>#NAME?</v>
          </cell>
          <cell r="AL771" t="e">
            <v>#NAME?</v>
          </cell>
          <cell r="AM771" t="e">
            <v>#NAME?</v>
          </cell>
          <cell r="AN771" t="e">
            <v>#NAME?</v>
          </cell>
          <cell r="AO771" t="e">
            <v>#NAME?</v>
          </cell>
          <cell r="AP771" t="e">
            <v>#NAME?</v>
          </cell>
          <cell r="AQ771">
            <v>0</v>
          </cell>
          <cell r="AR771">
            <v>0</v>
          </cell>
          <cell r="AS771">
            <v>0</v>
          </cell>
          <cell r="AT771">
            <v>0</v>
          </cell>
        </row>
        <row r="772">
          <cell r="A772" t="str">
            <v>Lilo of 132KV DC ARA-Jagdishpur at Dumraon Line-1</v>
          </cell>
          <cell r="B772">
            <v>0</v>
          </cell>
          <cell r="C772" t="str">
            <v>22/6</v>
          </cell>
          <cell r="D772" t="str">
            <v>DP+0</v>
          </cell>
          <cell r="E772">
            <v>0</v>
          </cell>
          <cell r="F772">
            <v>0</v>
          </cell>
          <cell r="G772">
            <v>0</v>
          </cell>
          <cell r="H772">
            <v>28</v>
          </cell>
          <cell r="I772">
            <v>0</v>
          </cell>
          <cell r="J772">
            <v>0</v>
          </cell>
          <cell r="K772">
            <v>0</v>
          </cell>
          <cell r="L772">
            <v>0</v>
          </cell>
          <cell r="M772">
            <v>0</v>
          </cell>
          <cell r="N772">
            <v>0</v>
          </cell>
          <cell r="O772">
            <v>0</v>
          </cell>
          <cell r="P772">
            <v>0</v>
          </cell>
          <cell r="Q772">
            <v>0</v>
          </cell>
          <cell r="R772" t="e">
            <v>#NAME?</v>
          </cell>
          <cell r="S772" t="e">
            <v>#NAME?</v>
          </cell>
          <cell r="T772">
            <v>0</v>
          </cell>
          <cell r="U772">
            <v>0</v>
          </cell>
          <cell r="V772" t="e">
            <v>#NAME?</v>
          </cell>
          <cell r="W772" t="e">
            <v>#NAME?</v>
          </cell>
          <cell r="X772" t="e">
            <v>#NAME?</v>
          </cell>
          <cell r="Y772" t="e">
            <v>#NAME?</v>
          </cell>
          <cell r="Z772" t="e">
            <v>#NAME?</v>
          </cell>
          <cell r="AA772" t="e">
            <v>#NAME?</v>
          </cell>
          <cell r="AB772" t="e">
            <v>#NAME?</v>
          </cell>
          <cell r="AC772" t="e">
            <v>#NAME?</v>
          </cell>
          <cell r="AD772" t="e">
            <v>#NAME?</v>
          </cell>
          <cell r="AE772" t="e">
            <v>#NAME?</v>
          </cell>
          <cell r="AF772">
            <v>0</v>
          </cell>
          <cell r="AG772">
            <v>0</v>
          </cell>
          <cell r="AH772">
            <v>0</v>
          </cell>
          <cell r="AI772">
            <v>0</v>
          </cell>
          <cell r="AJ772" t="e">
            <v>#NAME?</v>
          </cell>
          <cell r="AK772" t="e">
            <v>#NAME?</v>
          </cell>
          <cell r="AL772" t="e">
            <v>#NAME?</v>
          </cell>
          <cell r="AM772" t="e">
            <v>#NAME?</v>
          </cell>
          <cell r="AN772" t="e">
            <v>#NAME?</v>
          </cell>
          <cell r="AO772" t="e">
            <v>#NAME?</v>
          </cell>
          <cell r="AP772" t="e">
            <v>#NAME?</v>
          </cell>
          <cell r="AQ772">
            <v>0</v>
          </cell>
          <cell r="AR772">
            <v>0</v>
          </cell>
          <cell r="AS772">
            <v>0</v>
          </cell>
          <cell r="AT772">
            <v>0</v>
          </cell>
        </row>
        <row r="773">
          <cell r="A773" t="str">
            <v>Lilo of 132KV DC ARA-Jagdishpur at Dumraon Line-1</v>
          </cell>
          <cell r="B773">
            <v>0</v>
          </cell>
          <cell r="C773" t="str">
            <v>23/0</v>
          </cell>
          <cell r="D773" t="str">
            <v>DS+0</v>
          </cell>
          <cell r="E773">
            <v>0</v>
          </cell>
          <cell r="F773">
            <v>0</v>
          </cell>
          <cell r="G773">
            <v>0</v>
          </cell>
          <cell r="H773">
            <v>28</v>
          </cell>
          <cell r="I773">
            <v>0</v>
          </cell>
          <cell r="J773">
            <v>0</v>
          </cell>
          <cell r="K773">
            <v>0</v>
          </cell>
          <cell r="L773">
            <v>0</v>
          </cell>
          <cell r="M773">
            <v>0</v>
          </cell>
          <cell r="N773">
            <v>0</v>
          </cell>
          <cell r="O773">
            <v>0</v>
          </cell>
          <cell r="P773">
            <v>0</v>
          </cell>
          <cell r="Q773">
            <v>0</v>
          </cell>
          <cell r="R773" t="e">
            <v>#NAME?</v>
          </cell>
          <cell r="S773" t="e">
            <v>#NAME?</v>
          </cell>
          <cell r="T773">
            <v>0</v>
          </cell>
          <cell r="U773">
            <v>0</v>
          </cell>
          <cell r="V773" t="e">
            <v>#NAME?</v>
          </cell>
          <cell r="W773" t="e">
            <v>#NAME?</v>
          </cell>
          <cell r="X773" t="e">
            <v>#NAME?</v>
          </cell>
          <cell r="Y773" t="e">
            <v>#NAME?</v>
          </cell>
          <cell r="Z773" t="e">
            <v>#NAME?</v>
          </cell>
          <cell r="AA773" t="e">
            <v>#NAME?</v>
          </cell>
          <cell r="AB773" t="e">
            <v>#NAME?</v>
          </cell>
          <cell r="AC773" t="e">
            <v>#NAME?</v>
          </cell>
          <cell r="AD773" t="e">
            <v>#NAME?</v>
          </cell>
          <cell r="AE773" t="e">
            <v>#NAME?</v>
          </cell>
          <cell r="AF773">
            <v>0</v>
          </cell>
          <cell r="AG773">
            <v>0</v>
          </cell>
          <cell r="AH773">
            <v>0</v>
          </cell>
          <cell r="AI773">
            <v>0</v>
          </cell>
          <cell r="AJ773" t="e">
            <v>#NAME?</v>
          </cell>
          <cell r="AK773" t="e">
            <v>#NAME?</v>
          </cell>
          <cell r="AL773" t="e">
            <v>#NAME?</v>
          </cell>
          <cell r="AM773" t="e">
            <v>#NAME?</v>
          </cell>
          <cell r="AN773" t="e">
            <v>#NAME?</v>
          </cell>
          <cell r="AO773" t="e">
            <v>#NAME?</v>
          </cell>
          <cell r="AP773" t="e">
            <v>#NAME?</v>
          </cell>
          <cell r="AQ773">
            <v>0</v>
          </cell>
          <cell r="AR773">
            <v>0</v>
          </cell>
          <cell r="AS773">
            <v>0</v>
          </cell>
          <cell r="AT773">
            <v>0</v>
          </cell>
        </row>
        <row r="774">
          <cell r="A774" t="str">
            <v>Lilo of 132KV DC ARA-Jagdishpur at Dumraon Line-1</v>
          </cell>
          <cell r="B774">
            <v>0</v>
          </cell>
          <cell r="C774" t="str">
            <v>23/1</v>
          </cell>
          <cell r="D774" t="str">
            <v>DP+0</v>
          </cell>
          <cell r="E774">
            <v>0</v>
          </cell>
          <cell r="F774">
            <v>0</v>
          </cell>
          <cell r="G774">
            <v>0</v>
          </cell>
          <cell r="H774">
            <v>28</v>
          </cell>
          <cell r="I774">
            <v>0</v>
          </cell>
          <cell r="J774">
            <v>0</v>
          </cell>
          <cell r="K774">
            <v>0</v>
          </cell>
          <cell r="L774">
            <v>0</v>
          </cell>
          <cell r="M774">
            <v>0</v>
          </cell>
          <cell r="N774">
            <v>0</v>
          </cell>
          <cell r="O774">
            <v>0</v>
          </cell>
          <cell r="P774">
            <v>0</v>
          </cell>
          <cell r="Q774">
            <v>0</v>
          </cell>
          <cell r="R774" t="e">
            <v>#NAME?</v>
          </cell>
          <cell r="S774" t="e">
            <v>#NAME?</v>
          </cell>
          <cell r="T774">
            <v>0</v>
          </cell>
          <cell r="U774">
            <v>0</v>
          </cell>
          <cell r="V774" t="e">
            <v>#NAME?</v>
          </cell>
          <cell r="W774" t="e">
            <v>#NAME?</v>
          </cell>
          <cell r="X774" t="e">
            <v>#NAME?</v>
          </cell>
          <cell r="Y774" t="e">
            <v>#NAME?</v>
          </cell>
          <cell r="Z774" t="e">
            <v>#NAME?</v>
          </cell>
          <cell r="AA774" t="e">
            <v>#NAME?</v>
          </cell>
          <cell r="AB774" t="e">
            <v>#NAME?</v>
          </cell>
          <cell r="AC774" t="e">
            <v>#NAME?</v>
          </cell>
          <cell r="AD774" t="e">
            <v>#NAME?</v>
          </cell>
          <cell r="AE774" t="e">
            <v>#NAME?</v>
          </cell>
          <cell r="AF774">
            <v>0</v>
          </cell>
          <cell r="AG774">
            <v>0</v>
          </cell>
          <cell r="AH774">
            <v>0</v>
          </cell>
          <cell r="AI774">
            <v>0</v>
          </cell>
          <cell r="AJ774" t="e">
            <v>#NAME?</v>
          </cell>
          <cell r="AK774" t="e">
            <v>#NAME?</v>
          </cell>
          <cell r="AL774" t="e">
            <v>#NAME?</v>
          </cell>
          <cell r="AM774" t="e">
            <v>#NAME?</v>
          </cell>
          <cell r="AN774" t="e">
            <v>#NAME?</v>
          </cell>
          <cell r="AO774" t="e">
            <v>#NAME?</v>
          </cell>
          <cell r="AP774" t="e">
            <v>#NAME?</v>
          </cell>
          <cell r="AQ774">
            <v>0</v>
          </cell>
          <cell r="AR774">
            <v>0</v>
          </cell>
          <cell r="AS774">
            <v>0</v>
          </cell>
          <cell r="AT774">
            <v>0</v>
          </cell>
        </row>
        <row r="775">
          <cell r="A775" t="str">
            <v>Lilo of 132KV DC ARA-Jagdishpur at Dumraon Line-1</v>
          </cell>
          <cell r="B775">
            <v>0</v>
          </cell>
          <cell r="C775" t="str">
            <v>24/0</v>
          </cell>
          <cell r="D775" t="str">
            <v>DS+0</v>
          </cell>
          <cell r="E775">
            <v>0</v>
          </cell>
          <cell r="F775">
            <v>0</v>
          </cell>
          <cell r="G775">
            <v>0</v>
          </cell>
          <cell r="H775">
            <v>28</v>
          </cell>
          <cell r="I775">
            <v>0</v>
          </cell>
          <cell r="J775">
            <v>0</v>
          </cell>
          <cell r="K775">
            <v>0</v>
          </cell>
          <cell r="L775">
            <v>0</v>
          </cell>
          <cell r="M775">
            <v>0</v>
          </cell>
          <cell r="N775">
            <v>0</v>
          </cell>
          <cell r="O775">
            <v>0</v>
          </cell>
          <cell r="P775">
            <v>0</v>
          </cell>
          <cell r="Q775">
            <v>0</v>
          </cell>
          <cell r="R775" t="e">
            <v>#NAME?</v>
          </cell>
          <cell r="S775" t="e">
            <v>#NAME?</v>
          </cell>
          <cell r="T775">
            <v>0</v>
          </cell>
          <cell r="U775">
            <v>0</v>
          </cell>
          <cell r="V775" t="e">
            <v>#NAME?</v>
          </cell>
          <cell r="W775" t="e">
            <v>#NAME?</v>
          </cell>
          <cell r="X775" t="e">
            <v>#NAME?</v>
          </cell>
          <cell r="Y775" t="e">
            <v>#NAME?</v>
          </cell>
          <cell r="Z775" t="e">
            <v>#NAME?</v>
          </cell>
          <cell r="AA775" t="e">
            <v>#NAME?</v>
          </cell>
          <cell r="AB775" t="e">
            <v>#NAME?</v>
          </cell>
          <cell r="AC775" t="e">
            <v>#NAME?</v>
          </cell>
          <cell r="AD775" t="e">
            <v>#NAME?</v>
          </cell>
          <cell r="AE775" t="e">
            <v>#NAME?</v>
          </cell>
          <cell r="AF775">
            <v>0</v>
          </cell>
          <cell r="AG775">
            <v>0</v>
          </cell>
          <cell r="AH775">
            <v>0</v>
          </cell>
          <cell r="AI775">
            <v>0</v>
          </cell>
          <cell r="AJ775" t="e">
            <v>#NAME?</v>
          </cell>
          <cell r="AK775" t="e">
            <v>#NAME?</v>
          </cell>
          <cell r="AL775" t="e">
            <v>#NAME?</v>
          </cell>
          <cell r="AM775" t="e">
            <v>#NAME?</v>
          </cell>
          <cell r="AN775" t="e">
            <v>#NAME?</v>
          </cell>
          <cell r="AO775" t="e">
            <v>#NAME?</v>
          </cell>
          <cell r="AP775" t="e">
            <v>#NAME?</v>
          </cell>
          <cell r="AQ775">
            <v>0</v>
          </cell>
          <cell r="AR775">
            <v>0</v>
          </cell>
          <cell r="AS775">
            <v>0</v>
          </cell>
          <cell r="AT775">
            <v>0</v>
          </cell>
        </row>
        <row r="776">
          <cell r="A776" t="str">
            <v>Lilo of 132KV DC ARA-Jagdishpur at Dumraon Line-2</v>
          </cell>
          <cell r="B776">
            <v>0</v>
          </cell>
          <cell r="C776" t="str">
            <v>1/0</v>
          </cell>
          <cell r="D776" t="str">
            <v>MD+0</v>
          </cell>
          <cell r="E776">
            <v>0</v>
          </cell>
          <cell r="F776">
            <v>0</v>
          </cell>
          <cell r="G776">
            <v>0</v>
          </cell>
          <cell r="H776">
            <v>28</v>
          </cell>
          <cell r="I776">
            <v>0</v>
          </cell>
          <cell r="J776">
            <v>0</v>
          </cell>
          <cell r="K776">
            <v>0</v>
          </cell>
          <cell r="L776">
            <v>0</v>
          </cell>
          <cell r="M776">
            <v>0</v>
          </cell>
          <cell r="N776">
            <v>0</v>
          </cell>
          <cell r="O776">
            <v>0</v>
          </cell>
          <cell r="P776">
            <v>0</v>
          </cell>
          <cell r="Q776">
            <v>0</v>
          </cell>
          <cell r="R776" t="e">
            <v>#NAME?</v>
          </cell>
          <cell r="S776" t="e">
            <v>#NAME?</v>
          </cell>
          <cell r="T776">
            <v>0</v>
          </cell>
          <cell r="U776">
            <v>0</v>
          </cell>
          <cell r="V776" t="e">
            <v>#NAME?</v>
          </cell>
          <cell r="W776" t="e">
            <v>#NAME?</v>
          </cell>
          <cell r="X776" t="e">
            <v>#NAME?</v>
          </cell>
          <cell r="Y776" t="e">
            <v>#NAME?</v>
          </cell>
          <cell r="Z776" t="e">
            <v>#NAME?</v>
          </cell>
          <cell r="AA776" t="e">
            <v>#NAME?</v>
          </cell>
          <cell r="AB776" t="e">
            <v>#NAME?</v>
          </cell>
          <cell r="AC776" t="e">
            <v>#NAME?</v>
          </cell>
          <cell r="AD776" t="e">
            <v>#NAME?</v>
          </cell>
          <cell r="AE776" t="e">
            <v>#NAME?</v>
          </cell>
          <cell r="AF776">
            <v>0</v>
          </cell>
          <cell r="AG776">
            <v>0</v>
          </cell>
          <cell r="AH776">
            <v>0</v>
          </cell>
          <cell r="AI776">
            <v>0</v>
          </cell>
          <cell r="AJ776" t="e">
            <v>#NAME?</v>
          </cell>
          <cell r="AK776" t="e">
            <v>#NAME?</v>
          </cell>
          <cell r="AL776" t="e">
            <v>#NAME?</v>
          </cell>
          <cell r="AM776" t="e">
            <v>#NAME?</v>
          </cell>
          <cell r="AN776" t="e">
            <v>#NAME?</v>
          </cell>
          <cell r="AO776" t="e">
            <v>#NAME?</v>
          </cell>
          <cell r="AP776" t="e">
            <v>#NAME?</v>
          </cell>
          <cell r="AQ776">
            <v>0</v>
          </cell>
          <cell r="AR776">
            <v>0</v>
          </cell>
          <cell r="AS776">
            <v>0</v>
          </cell>
          <cell r="AT776">
            <v>0</v>
          </cell>
        </row>
        <row r="777">
          <cell r="A777" t="str">
            <v>Lilo of 132KV DC ARA-Jagdishpur at Dumraon Line-2</v>
          </cell>
          <cell r="B777">
            <v>0</v>
          </cell>
          <cell r="C777" t="str">
            <v>2/0</v>
          </cell>
          <cell r="D777" t="str">
            <v>MD+0</v>
          </cell>
          <cell r="E777">
            <v>0</v>
          </cell>
          <cell r="F777">
            <v>0</v>
          </cell>
          <cell r="G777">
            <v>0</v>
          </cell>
          <cell r="H777">
            <v>28</v>
          </cell>
          <cell r="I777">
            <v>0</v>
          </cell>
          <cell r="J777">
            <v>0</v>
          </cell>
          <cell r="K777">
            <v>0</v>
          </cell>
          <cell r="L777">
            <v>0</v>
          </cell>
          <cell r="M777">
            <v>0</v>
          </cell>
          <cell r="N777">
            <v>0</v>
          </cell>
          <cell r="O777">
            <v>0</v>
          </cell>
          <cell r="P777">
            <v>0</v>
          </cell>
          <cell r="Q777">
            <v>0</v>
          </cell>
          <cell r="R777" t="e">
            <v>#NAME?</v>
          </cell>
          <cell r="S777" t="e">
            <v>#NAME?</v>
          </cell>
          <cell r="T777">
            <v>0</v>
          </cell>
          <cell r="U777">
            <v>0</v>
          </cell>
          <cell r="V777" t="e">
            <v>#NAME?</v>
          </cell>
          <cell r="W777" t="e">
            <v>#NAME?</v>
          </cell>
          <cell r="X777" t="e">
            <v>#NAME?</v>
          </cell>
          <cell r="Y777" t="e">
            <v>#NAME?</v>
          </cell>
          <cell r="Z777" t="e">
            <v>#NAME?</v>
          </cell>
          <cell r="AA777" t="e">
            <v>#NAME?</v>
          </cell>
          <cell r="AB777" t="e">
            <v>#NAME?</v>
          </cell>
          <cell r="AC777" t="e">
            <v>#NAME?</v>
          </cell>
          <cell r="AD777" t="e">
            <v>#NAME?</v>
          </cell>
          <cell r="AE777" t="e">
            <v>#NAME?</v>
          </cell>
          <cell r="AF777">
            <v>0</v>
          </cell>
          <cell r="AG777">
            <v>0</v>
          </cell>
          <cell r="AH777">
            <v>0</v>
          </cell>
          <cell r="AI777">
            <v>0</v>
          </cell>
          <cell r="AJ777" t="e">
            <v>#NAME?</v>
          </cell>
          <cell r="AK777" t="e">
            <v>#NAME?</v>
          </cell>
          <cell r="AL777" t="e">
            <v>#NAME?</v>
          </cell>
          <cell r="AM777" t="e">
            <v>#NAME?</v>
          </cell>
          <cell r="AN777" t="e">
            <v>#NAME?</v>
          </cell>
          <cell r="AO777" t="e">
            <v>#NAME?</v>
          </cell>
          <cell r="AP777" t="e">
            <v>#NAME?</v>
          </cell>
          <cell r="AQ777">
            <v>0</v>
          </cell>
          <cell r="AR777">
            <v>0</v>
          </cell>
          <cell r="AS777">
            <v>0</v>
          </cell>
          <cell r="AT777">
            <v>0</v>
          </cell>
        </row>
        <row r="778">
          <cell r="A778" t="str">
            <v>Lilo of 132KV DC ARA-Jagdishpur at Dumraon Line-2</v>
          </cell>
          <cell r="B778">
            <v>0</v>
          </cell>
          <cell r="C778" t="str">
            <v>2A/0</v>
          </cell>
          <cell r="D778" t="str">
            <v>MD+0</v>
          </cell>
          <cell r="E778">
            <v>0</v>
          </cell>
          <cell r="F778">
            <v>0</v>
          </cell>
          <cell r="G778">
            <v>0</v>
          </cell>
          <cell r="H778">
            <v>28</v>
          </cell>
          <cell r="I778">
            <v>0</v>
          </cell>
          <cell r="J778">
            <v>0</v>
          </cell>
          <cell r="K778">
            <v>0</v>
          </cell>
          <cell r="L778">
            <v>0</v>
          </cell>
          <cell r="M778">
            <v>0</v>
          </cell>
          <cell r="N778">
            <v>0</v>
          </cell>
          <cell r="O778">
            <v>0</v>
          </cell>
          <cell r="P778">
            <v>0</v>
          </cell>
          <cell r="Q778">
            <v>0</v>
          </cell>
          <cell r="R778" t="e">
            <v>#NAME?</v>
          </cell>
          <cell r="S778" t="e">
            <v>#NAME?</v>
          </cell>
          <cell r="T778">
            <v>0</v>
          </cell>
          <cell r="U778">
            <v>0</v>
          </cell>
          <cell r="V778" t="e">
            <v>#NAME?</v>
          </cell>
          <cell r="W778" t="e">
            <v>#NAME?</v>
          </cell>
          <cell r="X778" t="e">
            <v>#NAME?</v>
          </cell>
          <cell r="Y778" t="e">
            <v>#NAME?</v>
          </cell>
          <cell r="Z778" t="e">
            <v>#NAME?</v>
          </cell>
          <cell r="AA778" t="e">
            <v>#NAME?</v>
          </cell>
          <cell r="AB778" t="e">
            <v>#NAME?</v>
          </cell>
          <cell r="AC778" t="e">
            <v>#NAME?</v>
          </cell>
          <cell r="AD778" t="e">
            <v>#NAME?</v>
          </cell>
          <cell r="AE778" t="e">
            <v>#NAME?</v>
          </cell>
          <cell r="AF778">
            <v>0</v>
          </cell>
          <cell r="AG778">
            <v>0</v>
          </cell>
          <cell r="AH778">
            <v>0</v>
          </cell>
          <cell r="AI778">
            <v>0</v>
          </cell>
          <cell r="AJ778" t="e">
            <v>#NAME?</v>
          </cell>
          <cell r="AK778" t="e">
            <v>#NAME?</v>
          </cell>
          <cell r="AL778" t="e">
            <v>#NAME?</v>
          </cell>
          <cell r="AM778" t="e">
            <v>#NAME?</v>
          </cell>
          <cell r="AN778" t="e">
            <v>#NAME?</v>
          </cell>
          <cell r="AO778" t="e">
            <v>#NAME?</v>
          </cell>
          <cell r="AP778" t="e">
            <v>#NAME?</v>
          </cell>
          <cell r="AQ778">
            <v>0</v>
          </cell>
          <cell r="AR778">
            <v>0</v>
          </cell>
          <cell r="AS778">
            <v>0</v>
          </cell>
          <cell r="AT778">
            <v>0</v>
          </cell>
        </row>
        <row r="779">
          <cell r="A779" t="str">
            <v>Lilo of 132KV DC ARA-Jagdishpur at Dumraon Line-2</v>
          </cell>
          <cell r="B779">
            <v>0</v>
          </cell>
          <cell r="C779" t="str">
            <v>3/0</v>
          </cell>
          <cell r="D779" t="str">
            <v>MD+0</v>
          </cell>
          <cell r="E779">
            <v>0</v>
          </cell>
          <cell r="F779">
            <v>0</v>
          </cell>
          <cell r="G779">
            <v>0</v>
          </cell>
          <cell r="H779">
            <v>28</v>
          </cell>
          <cell r="I779">
            <v>0</v>
          </cell>
          <cell r="J779">
            <v>0</v>
          </cell>
          <cell r="K779">
            <v>0</v>
          </cell>
          <cell r="L779">
            <v>0</v>
          </cell>
          <cell r="M779">
            <v>0</v>
          </cell>
          <cell r="N779">
            <v>0</v>
          </cell>
          <cell r="O779">
            <v>0</v>
          </cell>
          <cell r="P779">
            <v>0</v>
          </cell>
          <cell r="Q779">
            <v>0</v>
          </cell>
          <cell r="R779" t="e">
            <v>#NAME?</v>
          </cell>
          <cell r="S779" t="e">
            <v>#NAME?</v>
          </cell>
          <cell r="T779">
            <v>0</v>
          </cell>
          <cell r="U779">
            <v>0</v>
          </cell>
          <cell r="V779" t="e">
            <v>#NAME?</v>
          </cell>
          <cell r="W779" t="e">
            <v>#NAME?</v>
          </cell>
          <cell r="X779" t="e">
            <v>#NAME?</v>
          </cell>
          <cell r="Y779" t="e">
            <v>#NAME?</v>
          </cell>
          <cell r="Z779" t="e">
            <v>#NAME?</v>
          </cell>
          <cell r="AA779" t="e">
            <v>#NAME?</v>
          </cell>
          <cell r="AB779" t="e">
            <v>#NAME?</v>
          </cell>
          <cell r="AC779" t="e">
            <v>#NAME?</v>
          </cell>
          <cell r="AD779" t="e">
            <v>#NAME?</v>
          </cell>
          <cell r="AE779" t="e">
            <v>#NAME?</v>
          </cell>
          <cell r="AF779">
            <v>0</v>
          </cell>
          <cell r="AG779">
            <v>0</v>
          </cell>
          <cell r="AH779">
            <v>0</v>
          </cell>
          <cell r="AI779">
            <v>0</v>
          </cell>
          <cell r="AJ779" t="e">
            <v>#NAME?</v>
          </cell>
          <cell r="AK779" t="e">
            <v>#NAME?</v>
          </cell>
          <cell r="AL779" t="e">
            <v>#NAME?</v>
          </cell>
          <cell r="AM779" t="e">
            <v>#NAME?</v>
          </cell>
          <cell r="AN779" t="e">
            <v>#NAME?</v>
          </cell>
          <cell r="AO779" t="e">
            <v>#NAME?</v>
          </cell>
          <cell r="AP779" t="e">
            <v>#NAME?</v>
          </cell>
          <cell r="AQ779">
            <v>0</v>
          </cell>
          <cell r="AR779">
            <v>0</v>
          </cell>
          <cell r="AS779">
            <v>0</v>
          </cell>
          <cell r="AT779">
            <v>0</v>
          </cell>
        </row>
        <row r="780">
          <cell r="A780" t="str">
            <v>Lilo of 132KV DC ARA-Jagdishpur at Dumraon Line-2</v>
          </cell>
          <cell r="B780">
            <v>0</v>
          </cell>
          <cell r="C780" t="str">
            <v>4/0</v>
          </cell>
          <cell r="D780" t="str">
            <v>DS+0</v>
          </cell>
          <cell r="E780">
            <v>0</v>
          </cell>
          <cell r="F780">
            <v>0</v>
          </cell>
          <cell r="G780">
            <v>0</v>
          </cell>
          <cell r="H780">
            <v>28</v>
          </cell>
          <cell r="I780">
            <v>0</v>
          </cell>
          <cell r="J780">
            <v>0</v>
          </cell>
          <cell r="K780">
            <v>0</v>
          </cell>
          <cell r="L780">
            <v>0</v>
          </cell>
          <cell r="M780">
            <v>0</v>
          </cell>
          <cell r="N780">
            <v>0</v>
          </cell>
          <cell r="O780">
            <v>0</v>
          </cell>
          <cell r="P780">
            <v>0</v>
          </cell>
          <cell r="Q780">
            <v>0</v>
          </cell>
          <cell r="R780" t="e">
            <v>#NAME?</v>
          </cell>
          <cell r="S780" t="e">
            <v>#NAME?</v>
          </cell>
          <cell r="T780">
            <v>0</v>
          </cell>
          <cell r="U780">
            <v>0</v>
          </cell>
          <cell r="V780" t="e">
            <v>#NAME?</v>
          </cell>
          <cell r="W780" t="e">
            <v>#NAME?</v>
          </cell>
          <cell r="X780" t="e">
            <v>#NAME?</v>
          </cell>
          <cell r="Y780" t="e">
            <v>#NAME?</v>
          </cell>
          <cell r="Z780" t="e">
            <v>#NAME?</v>
          </cell>
          <cell r="AA780" t="e">
            <v>#NAME?</v>
          </cell>
          <cell r="AB780" t="e">
            <v>#NAME?</v>
          </cell>
          <cell r="AC780" t="e">
            <v>#NAME?</v>
          </cell>
          <cell r="AD780" t="e">
            <v>#NAME?</v>
          </cell>
          <cell r="AE780" t="e">
            <v>#NAME?</v>
          </cell>
          <cell r="AF780">
            <v>0</v>
          </cell>
          <cell r="AG780">
            <v>0</v>
          </cell>
          <cell r="AH780">
            <v>0</v>
          </cell>
          <cell r="AI780">
            <v>0</v>
          </cell>
          <cell r="AJ780" t="e">
            <v>#NAME?</v>
          </cell>
          <cell r="AK780" t="e">
            <v>#NAME?</v>
          </cell>
          <cell r="AL780" t="e">
            <v>#NAME?</v>
          </cell>
          <cell r="AM780" t="e">
            <v>#NAME?</v>
          </cell>
          <cell r="AN780" t="e">
            <v>#NAME?</v>
          </cell>
          <cell r="AO780" t="e">
            <v>#NAME?</v>
          </cell>
          <cell r="AP780" t="e">
            <v>#NAME?</v>
          </cell>
          <cell r="AQ780">
            <v>0</v>
          </cell>
          <cell r="AR780">
            <v>0</v>
          </cell>
          <cell r="AS780">
            <v>0</v>
          </cell>
          <cell r="AT780">
            <v>0</v>
          </cell>
        </row>
        <row r="781">
          <cell r="A781" t="str">
            <v>Lilo of 132KV DC ARA-Jagdishpur at Dumraon Line-2</v>
          </cell>
          <cell r="B781">
            <v>0</v>
          </cell>
          <cell r="C781" t="str">
            <v>4/1</v>
          </cell>
          <cell r="D781" t="str">
            <v>DQ+0</v>
          </cell>
          <cell r="E781">
            <v>0</v>
          </cell>
          <cell r="F781">
            <v>0</v>
          </cell>
          <cell r="G781">
            <v>0</v>
          </cell>
          <cell r="H781">
            <v>28</v>
          </cell>
          <cell r="I781">
            <v>0</v>
          </cell>
          <cell r="J781">
            <v>0</v>
          </cell>
          <cell r="K781">
            <v>0</v>
          </cell>
          <cell r="L781">
            <v>0</v>
          </cell>
          <cell r="M781">
            <v>0</v>
          </cell>
          <cell r="N781">
            <v>0</v>
          </cell>
          <cell r="O781">
            <v>0</v>
          </cell>
          <cell r="P781">
            <v>0</v>
          </cell>
          <cell r="Q781">
            <v>0</v>
          </cell>
          <cell r="R781" t="e">
            <v>#NAME?</v>
          </cell>
          <cell r="S781" t="e">
            <v>#NAME?</v>
          </cell>
          <cell r="T781">
            <v>0</v>
          </cell>
          <cell r="U781">
            <v>0</v>
          </cell>
          <cell r="V781" t="e">
            <v>#NAME?</v>
          </cell>
          <cell r="W781" t="e">
            <v>#NAME?</v>
          </cell>
          <cell r="X781" t="e">
            <v>#NAME?</v>
          </cell>
          <cell r="Y781" t="e">
            <v>#NAME?</v>
          </cell>
          <cell r="Z781" t="e">
            <v>#NAME?</v>
          </cell>
          <cell r="AA781" t="e">
            <v>#NAME?</v>
          </cell>
          <cell r="AB781" t="e">
            <v>#NAME?</v>
          </cell>
          <cell r="AC781" t="e">
            <v>#NAME?</v>
          </cell>
          <cell r="AD781" t="e">
            <v>#NAME?</v>
          </cell>
          <cell r="AE781" t="e">
            <v>#NAME?</v>
          </cell>
          <cell r="AF781">
            <v>0</v>
          </cell>
          <cell r="AG781">
            <v>0</v>
          </cell>
          <cell r="AH781">
            <v>0</v>
          </cell>
          <cell r="AI781">
            <v>0</v>
          </cell>
          <cell r="AJ781" t="e">
            <v>#NAME?</v>
          </cell>
          <cell r="AK781" t="e">
            <v>#NAME?</v>
          </cell>
          <cell r="AL781" t="e">
            <v>#NAME?</v>
          </cell>
          <cell r="AM781" t="e">
            <v>#NAME?</v>
          </cell>
          <cell r="AN781" t="e">
            <v>#NAME?</v>
          </cell>
          <cell r="AO781" t="e">
            <v>#NAME?</v>
          </cell>
          <cell r="AP781" t="e">
            <v>#NAME?</v>
          </cell>
          <cell r="AQ781">
            <v>0</v>
          </cell>
          <cell r="AR781">
            <v>0</v>
          </cell>
          <cell r="AS781">
            <v>0</v>
          </cell>
          <cell r="AT781">
            <v>0</v>
          </cell>
        </row>
        <row r="782">
          <cell r="A782" t="str">
            <v>Lilo of 132KV DC ARA-Jagdishpur at Dumraon Line-2</v>
          </cell>
          <cell r="B782">
            <v>0</v>
          </cell>
          <cell r="C782" t="str">
            <v>5/0</v>
          </cell>
          <cell r="D782" t="str">
            <v>DQ+0</v>
          </cell>
          <cell r="E782">
            <v>0</v>
          </cell>
          <cell r="F782">
            <v>0</v>
          </cell>
          <cell r="G782">
            <v>0</v>
          </cell>
          <cell r="H782">
            <v>28</v>
          </cell>
          <cell r="I782">
            <v>0</v>
          </cell>
          <cell r="J782">
            <v>0</v>
          </cell>
          <cell r="K782">
            <v>0</v>
          </cell>
          <cell r="L782">
            <v>0</v>
          </cell>
          <cell r="M782">
            <v>0</v>
          </cell>
          <cell r="N782">
            <v>0</v>
          </cell>
          <cell r="O782">
            <v>0</v>
          </cell>
          <cell r="P782">
            <v>0</v>
          </cell>
          <cell r="Q782">
            <v>0</v>
          </cell>
          <cell r="R782" t="e">
            <v>#NAME?</v>
          </cell>
          <cell r="S782" t="e">
            <v>#NAME?</v>
          </cell>
          <cell r="T782">
            <v>0</v>
          </cell>
          <cell r="U782">
            <v>0</v>
          </cell>
          <cell r="V782" t="e">
            <v>#NAME?</v>
          </cell>
          <cell r="W782" t="e">
            <v>#NAME?</v>
          </cell>
          <cell r="X782" t="e">
            <v>#NAME?</v>
          </cell>
          <cell r="Y782" t="e">
            <v>#NAME?</v>
          </cell>
          <cell r="Z782" t="e">
            <v>#NAME?</v>
          </cell>
          <cell r="AA782" t="e">
            <v>#NAME?</v>
          </cell>
          <cell r="AB782" t="e">
            <v>#NAME?</v>
          </cell>
          <cell r="AC782" t="e">
            <v>#NAME?</v>
          </cell>
          <cell r="AD782" t="e">
            <v>#NAME?</v>
          </cell>
          <cell r="AE782" t="e">
            <v>#NAME?</v>
          </cell>
          <cell r="AF782">
            <v>0</v>
          </cell>
          <cell r="AG782">
            <v>0</v>
          </cell>
          <cell r="AH782">
            <v>0</v>
          </cell>
          <cell r="AI782">
            <v>0</v>
          </cell>
          <cell r="AJ782" t="e">
            <v>#NAME?</v>
          </cell>
          <cell r="AK782" t="e">
            <v>#NAME?</v>
          </cell>
          <cell r="AL782" t="e">
            <v>#NAME?</v>
          </cell>
          <cell r="AM782" t="e">
            <v>#NAME?</v>
          </cell>
          <cell r="AN782" t="e">
            <v>#NAME?</v>
          </cell>
          <cell r="AO782" t="e">
            <v>#NAME?</v>
          </cell>
          <cell r="AP782" t="e">
            <v>#NAME?</v>
          </cell>
          <cell r="AQ782">
            <v>0</v>
          </cell>
          <cell r="AR782">
            <v>0</v>
          </cell>
          <cell r="AS782">
            <v>0</v>
          </cell>
          <cell r="AT782">
            <v>0</v>
          </cell>
        </row>
        <row r="783">
          <cell r="A783" t="str">
            <v>Lilo of 132KV DC ARA-Jagdishpur at Dumraon Line-2</v>
          </cell>
          <cell r="B783">
            <v>3</v>
          </cell>
          <cell r="C783" t="str">
            <v>5/1</v>
          </cell>
          <cell r="D783" t="str">
            <v>DP+0</v>
          </cell>
          <cell r="E783" t="str">
            <v>WET</v>
          </cell>
          <cell r="F783" t="str">
            <v>Deepak Pandey</v>
          </cell>
          <cell r="G783">
            <v>43614</v>
          </cell>
          <cell r="H783">
            <v>43642</v>
          </cell>
          <cell r="I783">
            <v>0</v>
          </cell>
          <cell r="J783">
            <v>0</v>
          </cell>
          <cell r="K783">
            <v>0</v>
          </cell>
          <cell r="L783">
            <v>0</v>
          </cell>
          <cell r="M783">
            <v>0</v>
          </cell>
          <cell r="N783">
            <v>0</v>
          </cell>
          <cell r="O783">
            <v>0</v>
          </cell>
          <cell r="P783">
            <v>0</v>
          </cell>
          <cell r="Q783">
            <v>0</v>
          </cell>
          <cell r="R783" t="e">
            <v>#NAME?</v>
          </cell>
          <cell r="S783" t="e">
            <v>#NAME?</v>
          </cell>
          <cell r="T783">
            <v>0</v>
          </cell>
          <cell r="U783">
            <v>0</v>
          </cell>
          <cell r="V783" t="e">
            <v>#NAME?</v>
          </cell>
          <cell r="W783" t="e">
            <v>#NAME?</v>
          </cell>
          <cell r="X783" t="e">
            <v>#NAME?</v>
          </cell>
          <cell r="Y783" t="e">
            <v>#NAME?</v>
          </cell>
          <cell r="Z783" t="e">
            <v>#NAME?</v>
          </cell>
          <cell r="AA783" t="e">
            <v>#NAME?</v>
          </cell>
          <cell r="AB783" t="e">
            <v>#NAME?</v>
          </cell>
          <cell r="AC783" t="e">
            <v>#NAME?</v>
          </cell>
          <cell r="AD783" t="e">
            <v>#NAME?</v>
          </cell>
          <cell r="AE783" t="e">
            <v>#NAME?</v>
          </cell>
          <cell r="AF783">
            <v>122.56</v>
          </cell>
          <cell r="AG783">
            <v>17.68</v>
          </cell>
          <cell r="AH783">
            <v>6.51</v>
          </cell>
          <cell r="AI783">
            <v>146.75</v>
          </cell>
          <cell r="AJ783" t="e">
            <v>#NAME?</v>
          </cell>
          <cell r="AK783" t="e">
            <v>#NAME?</v>
          </cell>
          <cell r="AL783" t="e">
            <v>#NAME?</v>
          </cell>
          <cell r="AM783" t="e">
            <v>#NAME?</v>
          </cell>
          <cell r="AN783" t="e">
            <v>#NAME?</v>
          </cell>
          <cell r="AO783" t="e">
            <v>#NAME?</v>
          </cell>
          <cell r="AP783" t="e">
            <v>#NAME?</v>
          </cell>
          <cell r="AQ783">
            <v>0</v>
          </cell>
          <cell r="AR783">
            <v>0</v>
          </cell>
          <cell r="AS783">
            <v>0</v>
          </cell>
          <cell r="AT783">
            <v>0</v>
          </cell>
        </row>
        <row r="784">
          <cell r="A784" t="str">
            <v>Lilo of 132KV DC ARA-Jagdishpur at Dumraon Line-2</v>
          </cell>
          <cell r="B784">
            <v>2</v>
          </cell>
          <cell r="C784" t="str">
            <v>5/2</v>
          </cell>
          <cell r="D784" t="str">
            <v>DP+6</v>
          </cell>
          <cell r="E784" t="str">
            <v>WET</v>
          </cell>
          <cell r="F784" t="str">
            <v>Deepak Pandey</v>
          </cell>
          <cell r="G784">
            <v>43612</v>
          </cell>
          <cell r="H784">
            <v>43640</v>
          </cell>
          <cell r="I784">
            <v>0</v>
          </cell>
          <cell r="J784">
            <v>43614</v>
          </cell>
          <cell r="K784">
            <v>0</v>
          </cell>
          <cell r="L784">
            <v>0</v>
          </cell>
          <cell r="M784">
            <v>0</v>
          </cell>
          <cell r="N784">
            <v>0</v>
          </cell>
          <cell r="O784">
            <v>0</v>
          </cell>
          <cell r="P784">
            <v>0</v>
          </cell>
          <cell r="Q784">
            <v>0</v>
          </cell>
          <cell r="R784" t="e">
            <v>#NAME?</v>
          </cell>
          <cell r="S784" t="e">
            <v>#NAME?</v>
          </cell>
          <cell r="T784">
            <v>0</v>
          </cell>
          <cell r="U784">
            <v>0</v>
          </cell>
          <cell r="V784" t="e">
            <v>#NAME?</v>
          </cell>
          <cell r="W784" t="e">
            <v>#NAME?</v>
          </cell>
          <cell r="X784" t="e">
            <v>#NAME?</v>
          </cell>
          <cell r="Y784" t="e">
            <v>#NAME?</v>
          </cell>
          <cell r="Z784" t="e">
            <v>#NAME?</v>
          </cell>
          <cell r="AA784" t="e">
            <v>#NAME?</v>
          </cell>
          <cell r="AB784" t="e">
            <v>#NAME?</v>
          </cell>
          <cell r="AC784" t="e">
            <v>#NAME?</v>
          </cell>
          <cell r="AD784" t="e">
            <v>#NAME?</v>
          </cell>
          <cell r="AE784" t="e">
            <v>#NAME?</v>
          </cell>
          <cell r="AF784">
            <v>122.56</v>
          </cell>
          <cell r="AG784">
            <v>17.68</v>
          </cell>
          <cell r="AH784">
            <v>6.51</v>
          </cell>
          <cell r="AI784">
            <v>146.75</v>
          </cell>
          <cell r="AJ784" t="e">
            <v>#NAME?</v>
          </cell>
          <cell r="AK784" t="e">
            <v>#NAME?</v>
          </cell>
          <cell r="AL784" t="e">
            <v>#NAME?</v>
          </cell>
          <cell r="AM784" t="e">
            <v>#NAME?</v>
          </cell>
          <cell r="AN784" t="e">
            <v>#NAME?</v>
          </cell>
          <cell r="AO784" t="e">
            <v>#NAME?</v>
          </cell>
          <cell r="AP784" t="e">
            <v>#NAME?</v>
          </cell>
          <cell r="AQ784">
            <v>0</v>
          </cell>
          <cell r="AR784">
            <v>0</v>
          </cell>
          <cell r="AS784">
            <v>0</v>
          </cell>
          <cell r="AT784">
            <v>0</v>
          </cell>
        </row>
        <row r="785">
          <cell r="A785" t="str">
            <v>Lilo of 132KV DC ARA-Jagdishpur at Dumraon Line-2</v>
          </cell>
          <cell r="B785">
            <v>1</v>
          </cell>
          <cell r="C785" t="str">
            <v>5/3</v>
          </cell>
          <cell r="D785" t="str">
            <v>DP+0</v>
          </cell>
          <cell r="E785" t="str">
            <v>WET</v>
          </cell>
          <cell r="F785" t="str">
            <v>Deepak Pandey</v>
          </cell>
          <cell r="G785">
            <v>43610</v>
          </cell>
          <cell r="H785">
            <v>43638</v>
          </cell>
          <cell r="I785">
            <v>0</v>
          </cell>
          <cell r="J785">
            <v>43614</v>
          </cell>
          <cell r="K785">
            <v>0</v>
          </cell>
          <cell r="L785">
            <v>0</v>
          </cell>
          <cell r="M785">
            <v>0</v>
          </cell>
          <cell r="N785">
            <v>0</v>
          </cell>
          <cell r="O785">
            <v>0</v>
          </cell>
          <cell r="P785">
            <v>0</v>
          </cell>
          <cell r="Q785">
            <v>0</v>
          </cell>
          <cell r="R785" t="e">
            <v>#NAME?</v>
          </cell>
          <cell r="S785" t="e">
            <v>#NAME?</v>
          </cell>
          <cell r="T785">
            <v>0</v>
          </cell>
          <cell r="U785">
            <v>0</v>
          </cell>
          <cell r="V785" t="e">
            <v>#NAME?</v>
          </cell>
          <cell r="W785" t="e">
            <v>#NAME?</v>
          </cell>
          <cell r="X785" t="e">
            <v>#NAME?</v>
          </cell>
          <cell r="Y785" t="e">
            <v>#NAME?</v>
          </cell>
          <cell r="Z785" t="e">
            <v>#NAME?</v>
          </cell>
          <cell r="AA785" t="e">
            <v>#NAME?</v>
          </cell>
          <cell r="AB785" t="e">
            <v>#NAME?</v>
          </cell>
          <cell r="AC785" t="e">
            <v>#NAME?</v>
          </cell>
          <cell r="AD785" t="e">
            <v>#NAME?</v>
          </cell>
          <cell r="AE785" t="e">
            <v>#NAME?</v>
          </cell>
          <cell r="AF785">
            <v>122.56</v>
          </cell>
          <cell r="AG785">
            <v>17.68</v>
          </cell>
          <cell r="AH785">
            <v>6.51</v>
          </cell>
          <cell r="AI785">
            <v>146.75</v>
          </cell>
          <cell r="AJ785" t="e">
            <v>#NAME?</v>
          </cell>
          <cell r="AK785" t="e">
            <v>#NAME?</v>
          </cell>
          <cell r="AL785" t="e">
            <v>#NAME?</v>
          </cell>
          <cell r="AM785" t="e">
            <v>#NAME?</v>
          </cell>
          <cell r="AN785" t="e">
            <v>#NAME?</v>
          </cell>
          <cell r="AO785" t="e">
            <v>#NAME?</v>
          </cell>
          <cell r="AP785" t="e">
            <v>#NAME?</v>
          </cell>
          <cell r="AQ785">
            <v>0</v>
          </cell>
          <cell r="AR785">
            <v>0</v>
          </cell>
          <cell r="AS785">
            <v>0</v>
          </cell>
          <cell r="AT785">
            <v>0</v>
          </cell>
        </row>
        <row r="786">
          <cell r="A786" t="str">
            <v>Lilo of 132KV DC ARA-Jagdishpur at Dumraon Line-2</v>
          </cell>
          <cell r="B786">
            <v>4</v>
          </cell>
          <cell r="C786" t="str">
            <v>5/4</v>
          </cell>
          <cell r="D786" t="str">
            <v>DP+3</v>
          </cell>
          <cell r="E786" t="str">
            <v>WET</v>
          </cell>
          <cell r="F786" t="str">
            <v>Deepak Pandey</v>
          </cell>
          <cell r="G786">
            <v>43616</v>
          </cell>
          <cell r="H786">
            <v>43644</v>
          </cell>
          <cell r="I786">
            <v>0</v>
          </cell>
          <cell r="J786">
            <v>0</v>
          </cell>
          <cell r="K786">
            <v>0</v>
          </cell>
          <cell r="L786">
            <v>0</v>
          </cell>
          <cell r="M786">
            <v>0</v>
          </cell>
          <cell r="N786">
            <v>0</v>
          </cell>
          <cell r="O786">
            <v>0</v>
          </cell>
          <cell r="P786">
            <v>0</v>
          </cell>
          <cell r="Q786">
            <v>0</v>
          </cell>
          <cell r="R786" t="e">
            <v>#NAME?</v>
          </cell>
          <cell r="S786" t="e">
            <v>#NAME?</v>
          </cell>
          <cell r="T786">
            <v>0</v>
          </cell>
          <cell r="U786">
            <v>0</v>
          </cell>
          <cell r="V786" t="e">
            <v>#NAME?</v>
          </cell>
          <cell r="W786" t="e">
            <v>#NAME?</v>
          </cell>
          <cell r="X786" t="e">
            <v>#NAME?</v>
          </cell>
          <cell r="Y786" t="e">
            <v>#NAME?</v>
          </cell>
          <cell r="Z786" t="e">
            <v>#NAME?</v>
          </cell>
          <cell r="AA786" t="e">
            <v>#NAME?</v>
          </cell>
          <cell r="AB786" t="e">
            <v>#NAME?</v>
          </cell>
          <cell r="AC786" t="e">
            <v>#NAME?</v>
          </cell>
          <cell r="AD786" t="e">
            <v>#NAME?</v>
          </cell>
          <cell r="AE786" t="e">
            <v>#NAME?</v>
          </cell>
          <cell r="AF786">
            <v>122.56</v>
          </cell>
          <cell r="AG786">
            <v>17.68</v>
          </cell>
          <cell r="AH786">
            <v>6.51</v>
          </cell>
          <cell r="AI786">
            <v>146.75</v>
          </cell>
          <cell r="AJ786" t="e">
            <v>#NAME?</v>
          </cell>
          <cell r="AK786" t="e">
            <v>#NAME?</v>
          </cell>
          <cell r="AL786" t="e">
            <v>#NAME?</v>
          </cell>
          <cell r="AM786" t="e">
            <v>#NAME?</v>
          </cell>
          <cell r="AN786" t="e">
            <v>#NAME?</v>
          </cell>
          <cell r="AO786" t="e">
            <v>#NAME?</v>
          </cell>
          <cell r="AP786" t="e">
            <v>#NAME?</v>
          </cell>
          <cell r="AQ786">
            <v>0</v>
          </cell>
          <cell r="AR786">
            <v>0</v>
          </cell>
          <cell r="AS786">
            <v>0</v>
          </cell>
          <cell r="AT786">
            <v>0</v>
          </cell>
        </row>
        <row r="787">
          <cell r="A787" t="str">
            <v>Lilo of 132KV DC ARA-Jagdishpur at Dumraon Line-2</v>
          </cell>
          <cell r="B787">
            <v>0</v>
          </cell>
          <cell r="C787" t="str">
            <v>6/0</v>
          </cell>
          <cell r="D787" t="str">
            <v>DR+0</v>
          </cell>
          <cell r="E787">
            <v>0</v>
          </cell>
          <cell r="F787">
            <v>0</v>
          </cell>
          <cell r="G787">
            <v>0</v>
          </cell>
          <cell r="H787">
            <v>28</v>
          </cell>
          <cell r="I787">
            <v>0</v>
          </cell>
          <cell r="J787">
            <v>0</v>
          </cell>
          <cell r="K787">
            <v>0</v>
          </cell>
          <cell r="L787">
            <v>0</v>
          </cell>
          <cell r="M787">
            <v>0</v>
          </cell>
          <cell r="N787">
            <v>0</v>
          </cell>
          <cell r="O787">
            <v>0</v>
          </cell>
          <cell r="P787">
            <v>0</v>
          </cell>
          <cell r="Q787">
            <v>0</v>
          </cell>
          <cell r="R787" t="e">
            <v>#NAME?</v>
          </cell>
          <cell r="S787" t="e">
            <v>#NAME?</v>
          </cell>
          <cell r="T787">
            <v>0</v>
          </cell>
          <cell r="U787">
            <v>0</v>
          </cell>
          <cell r="V787" t="e">
            <v>#NAME?</v>
          </cell>
          <cell r="W787" t="e">
            <v>#NAME?</v>
          </cell>
          <cell r="X787" t="e">
            <v>#NAME?</v>
          </cell>
          <cell r="Y787" t="e">
            <v>#NAME?</v>
          </cell>
          <cell r="Z787" t="e">
            <v>#NAME?</v>
          </cell>
          <cell r="AA787" t="e">
            <v>#NAME?</v>
          </cell>
          <cell r="AB787" t="e">
            <v>#NAME?</v>
          </cell>
          <cell r="AC787" t="e">
            <v>#NAME?</v>
          </cell>
          <cell r="AD787" t="e">
            <v>#NAME?</v>
          </cell>
          <cell r="AE787" t="e">
            <v>#NAME?</v>
          </cell>
          <cell r="AF787">
            <v>0</v>
          </cell>
          <cell r="AG787">
            <v>0</v>
          </cell>
          <cell r="AH787">
            <v>0</v>
          </cell>
          <cell r="AI787">
            <v>0</v>
          </cell>
          <cell r="AJ787" t="e">
            <v>#NAME?</v>
          </cell>
          <cell r="AK787" t="e">
            <v>#NAME?</v>
          </cell>
          <cell r="AL787" t="e">
            <v>#NAME?</v>
          </cell>
          <cell r="AM787" t="e">
            <v>#NAME?</v>
          </cell>
          <cell r="AN787" t="e">
            <v>#NAME?</v>
          </cell>
          <cell r="AO787" t="e">
            <v>#NAME?</v>
          </cell>
          <cell r="AP787" t="e">
            <v>#NAME?</v>
          </cell>
          <cell r="AQ787">
            <v>0</v>
          </cell>
          <cell r="AR787">
            <v>0</v>
          </cell>
          <cell r="AS787">
            <v>0</v>
          </cell>
          <cell r="AT787">
            <v>0</v>
          </cell>
        </row>
        <row r="788">
          <cell r="A788" t="str">
            <v>Lilo of 132KV DC ARA-Jagdishpur at Dumraon Line-2</v>
          </cell>
          <cell r="B788">
            <v>0</v>
          </cell>
          <cell r="C788" t="str">
            <v>6/1</v>
          </cell>
          <cell r="D788" t="str">
            <v>DP+3</v>
          </cell>
          <cell r="E788">
            <v>0</v>
          </cell>
          <cell r="F788">
            <v>0</v>
          </cell>
          <cell r="G788">
            <v>0</v>
          </cell>
          <cell r="H788">
            <v>28</v>
          </cell>
          <cell r="I788">
            <v>0</v>
          </cell>
          <cell r="J788">
            <v>0</v>
          </cell>
          <cell r="K788">
            <v>0</v>
          </cell>
          <cell r="L788">
            <v>0</v>
          </cell>
          <cell r="M788">
            <v>0</v>
          </cell>
          <cell r="N788">
            <v>0</v>
          </cell>
          <cell r="O788">
            <v>0</v>
          </cell>
          <cell r="P788">
            <v>0</v>
          </cell>
          <cell r="Q788">
            <v>0</v>
          </cell>
          <cell r="R788" t="e">
            <v>#NAME?</v>
          </cell>
          <cell r="S788" t="e">
            <v>#NAME?</v>
          </cell>
          <cell r="T788">
            <v>0</v>
          </cell>
          <cell r="U788">
            <v>0</v>
          </cell>
          <cell r="V788" t="e">
            <v>#NAME?</v>
          </cell>
          <cell r="W788" t="e">
            <v>#NAME?</v>
          </cell>
          <cell r="X788" t="e">
            <v>#NAME?</v>
          </cell>
          <cell r="Y788" t="e">
            <v>#NAME?</v>
          </cell>
          <cell r="Z788" t="e">
            <v>#NAME?</v>
          </cell>
          <cell r="AA788" t="e">
            <v>#NAME?</v>
          </cell>
          <cell r="AB788" t="e">
            <v>#NAME?</v>
          </cell>
          <cell r="AC788" t="e">
            <v>#NAME?</v>
          </cell>
          <cell r="AD788" t="e">
            <v>#NAME?</v>
          </cell>
          <cell r="AE788" t="e">
            <v>#NAME?</v>
          </cell>
          <cell r="AF788">
            <v>0</v>
          </cell>
          <cell r="AG788">
            <v>0</v>
          </cell>
          <cell r="AH788">
            <v>0</v>
          </cell>
          <cell r="AI788">
            <v>0</v>
          </cell>
          <cell r="AJ788" t="e">
            <v>#NAME?</v>
          </cell>
          <cell r="AK788" t="e">
            <v>#NAME?</v>
          </cell>
          <cell r="AL788" t="e">
            <v>#NAME?</v>
          </cell>
          <cell r="AM788" t="e">
            <v>#NAME?</v>
          </cell>
          <cell r="AN788" t="e">
            <v>#NAME?</v>
          </cell>
          <cell r="AO788" t="e">
            <v>#NAME?</v>
          </cell>
          <cell r="AP788" t="e">
            <v>#NAME?</v>
          </cell>
          <cell r="AQ788">
            <v>0</v>
          </cell>
          <cell r="AR788">
            <v>0</v>
          </cell>
          <cell r="AS788">
            <v>0</v>
          </cell>
          <cell r="AT788">
            <v>0</v>
          </cell>
        </row>
        <row r="789">
          <cell r="A789" t="str">
            <v>Lilo of 132KV DC ARA-Jagdishpur at Dumraon Line-2</v>
          </cell>
          <cell r="B789">
            <v>0</v>
          </cell>
          <cell r="C789" t="str">
            <v>6/2</v>
          </cell>
          <cell r="D789" t="str">
            <v>DP+6</v>
          </cell>
          <cell r="E789">
            <v>0</v>
          </cell>
          <cell r="F789">
            <v>0</v>
          </cell>
          <cell r="G789">
            <v>0</v>
          </cell>
          <cell r="H789">
            <v>28</v>
          </cell>
          <cell r="I789">
            <v>0</v>
          </cell>
          <cell r="J789">
            <v>0</v>
          </cell>
          <cell r="K789">
            <v>0</v>
          </cell>
          <cell r="L789">
            <v>0</v>
          </cell>
          <cell r="M789">
            <v>0</v>
          </cell>
          <cell r="N789">
            <v>0</v>
          </cell>
          <cell r="O789">
            <v>0</v>
          </cell>
          <cell r="P789">
            <v>0</v>
          </cell>
          <cell r="Q789">
            <v>0</v>
          </cell>
          <cell r="R789" t="e">
            <v>#NAME?</v>
          </cell>
          <cell r="S789" t="e">
            <v>#NAME?</v>
          </cell>
          <cell r="T789">
            <v>0</v>
          </cell>
          <cell r="U789">
            <v>0</v>
          </cell>
          <cell r="V789" t="e">
            <v>#NAME?</v>
          </cell>
          <cell r="W789" t="e">
            <v>#NAME?</v>
          </cell>
          <cell r="X789" t="e">
            <v>#NAME?</v>
          </cell>
          <cell r="Y789" t="e">
            <v>#NAME?</v>
          </cell>
          <cell r="Z789" t="e">
            <v>#NAME?</v>
          </cell>
          <cell r="AA789" t="e">
            <v>#NAME?</v>
          </cell>
          <cell r="AB789" t="e">
            <v>#NAME?</v>
          </cell>
          <cell r="AC789" t="e">
            <v>#NAME?</v>
          </cell>
          <cell r="AD789" t="e">
            <v>#NAME?</v>
          </cell>
          <cell r="AE789" t="e">
            <v>#NAME?</v>
          </cell>
          <cell r="AF789">
            <v>0</v>
          </cell>
          <cell r="AG789">
            <v>0</v>
          </cell>
          <cell r="AH789">
            <v>0</v>
          </cell>
          <cell r="AI789">
            <v>0</v>
          </cell>
          <cell r="AJ789" t="e">
            <v>#NAME?</v>
          </cell>
          <cell r="AK789" t="e">
            <v>#NAME?</v>
          </cell>
          <cell r="AL789" t="e">
            <v>#NAME?</v>
          </cell>
          <cell r="AM789" t="e">
            <v>#NAME?</v>
          </cell>
          <cell r="AN789" t="e">
            <v>#NAME?</v>
          </cell>
          <cell r="AO789" t="e">
            <v>#NAME?</v>
          </cell>
          <cell r="AP789" t="e">
            <v>#NAME?</v>
          </cell>
          <cell r="AQ789">
            <v>0</v>
          </cell>
          <cell r="AR789">
            <v>0</v>
          </cell>
          <cell r="AS789">
            <v>0</v>
          </cell>
          <cell r="AT789">
            <v>0</v>
          </cell>
        </row>
        <row r="790">
          <cell r="A790" t="str">
            <v>Lilo of 132KV DC ARA-Jagdishpur at Dumraon Line-2</v>
          </cell>
          <cell r="B790">
            <v>0</v>
          </cell>
          <cell r="C790" t="str">
            <v>6/3</v>
          </cell>
          <cell r="D790" t="str">
            <v>DP+3</v>
          </cell>
          <cell r="E790">
            <v>0</v>
          </cell>
          <cell r="F790">
            <v>0</v>
          </cell>
          <cell r="G790">
            <v>0</v>
          </cell>
          <cell r="H790">
            <v>28</v>
          </cell>
          <cell r="I790">
            <v>0</v>
          </cell>
          <cell r="J790">
            <v>0</v>
          </cell>
          <cell r="K790">
            <v>0</v>
          </cell>
          <cell r="L790">
            <v>0</v>
          </cell>
          <cell r="M790">
            <v>0</v>
          </cell>
          <cell r="N790">
            <v>0</v>
          </cell>
          <cell r="O790">
            <v>0</v>
          </cell>
          <cell r="P790">
            <v>0</v>
          </cell>
          <cell r="Q790">
            <v>0</v>
          </cell>
          <cell r="R790" t="e">
            <v>#NAME?</v>
          </cell>
          <cell r="S790" t="e">
            <v>#NAME?</v>
          </cell>
          <cell r="T790">
            <v>0</v>
          </cell>
          <cell r="U790">
            <v>0</v>
          </cell>
          <cell r="V790" t="e">
            <v>#NAME?</v>
          </cell>
          <cell r="W790" t="e">
            <v>#NAME?</v>
          </cell>
          <cell r="X790" t="e">
            <v>#NAME?</v>
          </cell>
          <cell r="Y790" t="e">
            <v>#NAME?</v>
          </cell>
          <cell r="Z790" t="e">
            <v>#NAME?</v>
          </cell>
          <cell r="AA790" t="e">
            <v>#NAME?</v>
          </cell>
          <cell r="AB790" t="e">
            <v>#NAME?</v>
          </cell>
          <cell r="AC790" t="e">
            <v>#NAME?</v>
          </cell>
          <cell r="AD790" t="e">
            <v>#NAME?</v>
          </cell>
          <cell r="AE790" t="e">
            <v>#NAME?</v>
          </cell>
          <cell r="AF790">
            <v>0</v>
          </cell>
          <cell r="AG790">
            <v>0</v>
          </cell>
          <cell r="AH790">
            <v>0</v>
          </cell>
          <cell r="AI790">
            <v>0</v>
          </cell>
          <cell r="AJ790" t="e">
            <v>#NAME?</v>
          </cell>
          <cell r="AK790" t="e">
            <v>#NAME?</v>
          </cell>
          <cell r="AL790" t="e">
            <v>#NAME?</v>
          </cell>
          <cell r="AM790" t="e">
            <v>#NAME?</v>
          </cell>
          <cell r="AN790" t="e">
            <v>#NAME?</v>
          </cell>
          <cell r="AO790" t="e">
            <v>#NAME?</v>
          </cell>
          <cell r="AP790" t="e">
            <v>#NAME?</v>
          </cell>
          <cell r="AQ790">
            <v>0</v>
          </cell>
          <cell r="AR790">
            <v>0</v>
          </cell>
          <cell r="AS790">
            <v>0</v>
          </cell>
          <cell r="AT790">
            <v>0</v>
          </cell>
        </row>
        <row r="791">
          <cell r="A791" t="str">
            <v>Lilo of 132KV DC ARA-Jagdishpur at Dumraon Line-2</v>
          </cell>
          <cell r="B791">
            <v>0</v>
          </cell>
          <cell r="C791" t="str">
            <v>6/4</v>
          </cell>
          <cell r="D791" t="str">
            <v>DP+0</v>
          </cell>
          <cell r="E791">
            <v>0</v>
          </cell>
          <cell r="F791">
            <v>0</v>
          </cell>
          <cell r="G791">
            <v>0</v>
          </cell>
          <cell r="H791">
            <v>28</v>
          </cell>
          <cell r="I791">
            <v>0</v>
          </cell>
          <cell r="J791">
            <v>0</v>
          </cell>
          <cell r="K791">
            <v>0</v>
          </cell>
          <cell r="L791">
            <v>0</v>
          </cell>
          <cell r="M791">
            <v>0</v>
          </cell>
          <cell r="N791">
            <v>0</v>
          </cell>
          <cell r="O791">
            <v>0</v>
          </cell>
          <cell r="P791">
            <v>0</v>
          </cell>
          <cell r="Q791">
            <v>0</v>
          </cell>
          <cell r="R791" t="e">
            <v>#NAME?</v>
          </cell>
          <cell r="S791" t="e">
            <v>#NAME?</v>
          </cell>
          <cell r="T791">
            <v>0</v>
          </cell>
          <cell r="U791">
            <v>0</v>
          </cell>
          <cell r="V791" t="e">
            <v>#NAME?</v>
          </cell>
          <cell r="W791" t="e">
            <v>#NAME?</v>
          </cell>
          <cell r="X791" t="e">
            <v>#NAME?</v>
          </cell>
          <cell r="Y791" t="e">
            <v>#NAME?</v>
          </cell>
          <cell r="Z791" t="e">
            <v>#NAME?</v>
          </cell>
          <cell r="AA791" t="e">
            <v>#NAME?</v>
          </cell>
          <cell r="AB791" t="e">
            <v>#NAME?</v>
          </cell>
          <cell r="AC791" t="e">
            <v>#NAME?</v>
          </cell>
          <cell r="AD791" t="e">
            <v>#NAME?</v>
          </cell>
          <cell r="AE791" t="e">
            <v>#NAME?</v>
          </cell>
          <cell r="AF791">
            <v>0</v>
          </cell>
          <cell r="AG791">
            <v>0</v>
          </cell>
          <cell r="AH791">
            <v>0</v>
          </cell>
          <cell r="AI791">
            <v>0</v>
          </cell>
          <cell r="AJ791" t="e">
            <v>#NAME?</v>
          </cell>
          <cell r="AK791" t="e">
            <v>#NAME?</v>
          </cell>
          <cell r="AL791" t="e">
            <v>#NAME?</v>
          </cell>
          <cell r="AM791" t="e">
            <v>#NAME?</v>
          </cell>
          <cell r="AN791" t="e">
            <v>#NAME?</v>
          </cell>
          <cell r="AO791" t="e">
            <v>#NAME?</v>
          </cell>
          <cell r="AP791" t="e">
            <v>#NAME?</v>
          </cell>
          <cell r="AQ791">
            <v>0</v>
          </cell>
          <cell r="AR791">
            <v>0</v>
          </cell>
          <cell r="AS791">
            <v>0</v>
          </cell>
          <cell r="AT791">
            <v>0</v>
          </cell>
        </row>
        <row r="792">
          <cell r="A792" t="str">
            <v>Lilo of 132KV DC ARA-Jagdishpur at Dumraon Line-2</v>
          </cell>
          <cell r="B792">
            <v>0</v>
          </cell>
          <cell r="C792" t="str">
            <v>6/5</v>
          </cell>
          <cell r="D792" t="str">
            <v>DP+0</v>
          </cell>
          <cell r="E792">
            <v>0</v>
          </cell>
          <cell r="F792">
            <v>0</v>
          </cell>
          <cell r="G792">
            <v>0</v>
          </cell>
          <cell r="H792">
            <v>28</v>
          </cell>
          <cell r="I792">
            <v>0</v>
          </cell>
          <cell r="J792">
            <v>0</v>
          </cell>
          <cell r="K792">
            <v>0</v>
          </cell>
          <cell r="L792">
            <v>0</v>
          </cell>
          <cell r="M792">
            <v>0</v>
          </cell>
          <cell r="N792">
            <v>0</v>
          </cell>
          <cell r="O792">
            <v>0</v>
          </cell>
          <cell r="P792">
            <v>0</v>
          </cell>
          <cell r="Q792">
            <v>0</v>
          </cell>
          <cell r="R792" t="e">
            <v>#NAME?</v>
          </cell>
          <cell r="S792" t="e">
            <v>#NAME?</v>
          </cell>
          <cell r="T792">
            <v>0</v>
          </cell>
          <cell r="U792">
            <v>0</v>
          </cell>
          <cell r="V792" t="e">
            <v>#NAME?</v>
          </cell>
          <cell r="W792" t="e">
            <v>#NAME?</v>
          </cell>
          <cell r="X792" t="e">
            <v>#NAME?</v>
          </cell>
          <cell r="Y792" t="e">
            <v>#NAME?</v>
          </cell>
          <cell r="Z792" t="e">
            <v>#NAME?</v>
          </cell>
          <cell r="AA792" t="e">
            <v>#NAME?</v>
          </cell>
          <cell r="AB792" t="e">
            <v>#NAME?</v>
          </cell>
          <cell r="AC792" t="e">
            <v>#NAME?</v>
          </cell>
          <cell r="AD792" t="e">
            <v>#NAME?</v>
          </cell>
          <cell r="AE792" t="e">
            <v>#NAME?</v>
          </cell>
          <cell r="AF792">
            <v>0</v>
          </cell>
          <cell r="AG792">
            <v>0</v>
          </cell>
          <cell r="AH792">
            <v>0</v>
          </cell>
          <cell r="AI792">
            <v>0</v>
          </cell>
          <cell r="AJ792" t="e">
            <v>#NAME?</v>
          </cell>
          <cell r="AK792" t="e">
            <v>#NAME?</v>
          </cell>
          <cell r="AL792" t="e">
            <v>#NAME?</v>
          </cell>
          <cell r="AM792" t="e">
            <v>#NAME?</v>
          </cell>
          <cell r="AN792" t="e">
            <v>#NAME?</v>
          </cell>
          <cell r="AO792" t="e">
            <v>#NAME?</v>
          </cell>
          <cell r="AP792" t="e">
            <v>#NAME?</v>
          </cell>
          <cell r="AQ792">
            <v>0</v>
          </cell>
          <cell r="AR792">
            <v>0</v>
          </cell>
          <cell r="AS792">
            <v>0</v>
          </cell>
          <cell r="AT792">
            <v>0</v>
          </cell>
        </row>
        <row r="793">
          <cell r="A793" t="str">
            <v>Lilo of 132KV DC ARA-Jagdishpur at Dumraon Line-2</v>
          </cell>
          <cell r="B793">
            <v>0</v>
          </cell>
          <cell r="C793" t="str">
            <v>7/0</v>
          </cell>
          <cell r="D793" t="str">
            <v>DQ+0</v>
          </cell>
          <cell r="E793">
            <v>0</v>
          </cell>
          <cell r="F793">
            <v>0</v>
          </cell>
          <cell r="G793">
            <v>0</v>
          </cell>
          <cell r="H793">
            <v>28</v>
          </cell>
          <cell r="I793">
            <v>0</v>
          </cell>
          <cell r="J793">
            <v>0</v>
          </cell>
          <cell r="K793">
            <v>0</v>
          </cell>
          <cell r="L793">
            <v>0</v>
          </cell>
          <cell r="M793">
            <v>0</v>
          </cell>
          <cell r="N793">
            <v>0</v>
          </cell>
          <cell r="O793">
            <v>0</v>
          </cell>
          <cell r="P793">
            <v>0</v>
          </cell>
          <cell r="Q793">
            <v>0</v>
          </cell>
          <cell r="R793" t="e">
            <v>#NAME?</v>
          </cell>
          <cell r="S793" t="e">
            <v>#NAME?</v>
          </cell>
          <cell r="T793">
            <v>0</v>
          </cell>
          <cell r="U793">
            <v>0</v>
          </cell>
          <cell r="V793" t="e">
            <v>#NAME?</v>
          </cell>
          <cell r="W793" t="e">
            <v>#NAME?</v>
          </cell>
          <cell r="X793" t="e">
            <v>#NAME?</v>
          </cell>
          <cell r="Y793" t="e">
            <v>#NAME?</v>
          </cell>
          <cell r="Z793" t="e">
            <v>#NAME?</v>
          </cell>
          <cell r="AA793" t="e">
            <v>#NAME?</v>
          </cell>
          <cell r="AB793" t="e">
            <v>#NAME?</v>
          </cell>
          <cell r="AC793" t="e">
            <v>#NAME?</v>
          </cell>
          <cell r="AD793" t="e">
            <v>#NAME?</v>
          </cell>
          <cell r="AE793" t="e">
            <v>#NAME?</v>
          </cell>
          <cell r="AF793">
            <v>0</v>
          </cell>
          <cell r="AG793">
            <v>0</v>
          </cell>
          <cell r="AH793">
            <v>0</v>
          </cell>
          <cell r="AI793">
            <v>0</v>
          </cell>
          <cell r="AJ793" t="e">
            <v>#NAME?</v>
          </cell>
          <cell r="AK793" t="e">
            <v>#NAME?</v>
          </cell>
          <cell r="AL793" t="e">
            <v>#NAME?</v>
          </cell>
          <cell r="AM793" t="e">
            <v>#NAME?</v>
          </cell>
          <cell r="AN793" t="e">
            <v>#NAME?</v>
          </cell>
          <cell r="AO793" t="e">
            <v>#NAME?</v>
          </cell>
          <cell r="AP793" t="e">
            <v>#NAME?</v>
          </cell>
          <cell r="AQ793">
            <v>0</v>
          </cell>
          <cell r="AR793">
            <v>0</v>
          </cell>
          <cell r="AS793">
            <v>0</v>
          </cell>
          <cell r="AT793">
            <v>0</v>
          </cell>
        </row>
        <row r="794">
          <cell r="A794" t="str">
            <v>Lilo of 132KV DC ARA-Jagdishpur at Dumraon Line-2</v>
          </cell>
          <cell r="B794">
            <v>0</v>
          </cell>
          <cell r="C794" t="str">
            <v>7/1</v>
          </cell>
          <cell r="D794" t="str">
            <v>DP+3</v>
          </cell>
          <cell r="E794">
            <v>0</v>
          </cell>
          <cell r="F794">
            <v>0</v>
          </cell>
          <cell r="G794">
            <v>0</v>
          </cell>
          <cell r="H794">
            <v>28</v>
          </cell>
          <cell r="I794">
            <v>0</v>
          </cell>
          <cell r="J794">
            <v>0</v>
          </cell>
          <cell r="K794">
            <v>0</v>
          </cell>
          <cell r="L794">
            <v>0</v>
          </cell>
          <cell r="M794">
            <v>0</v>
          </cell>
          <cell r="N794">
            <v>0</v>
          </cell>
          <cell r="O794">
            <v>0</v>
          </cell>
          <cell r="P794">
            <v>0</v>
          </cell>
          <cell r="Q794">
            <v>0</v>
          </cell>
          <cell r="R794" t="e">
            <v>#NAME?</v>
          </cell>
          <cell r="S794" t="e">
            <v>#NAME?</v>
          </cell>
          <cell r="T794">
            <v>0</v>
          </cell>
          <cell r="U794">
            <v>0</v>
          </cell>
          <cell r="V794" t="e">
            <v>#NAME?</v>
          </cell>
          <cell r="W794" t="e">
            <v>#NAME?</v>
          </cell>
          <cell r="X794" t="e">
            <v>#NAME?</v>
          </cell>
          <cell r="Y794" t="e">
            <v>#NAME?</v>
          </cell>
          <cell r="Z794" t="e">
            <v>#NAME?</v>
          </cell>
          <cell r="AA794" t="e">
            <v>#NAME?</v>
          </cell>
          <cell r="AB794" t="e">
            <v>#NAME?</v>
          </cell>
          <cell r="AC794" t="e">
            <v>#NAME?</v>
          </cell>
          <cell r="AD794" t="e">
            <v>#NAME?</v>
          </cell>
          <cell r="AE794" t="e">
            <v>#NAME?</v>
          </cell>
          <cell r="AF794">
            <v>0</v>
          </cell>
          <cell r="AG794">
            <v>0</v>
          </cell>
          <cell r="AH794">
            <v>0</v>
          </cell>
          <cell r="AI794">
            <v>0</v>
          </cell>
          <cell r="AJ794" t="e">
            <v>#NAME?</v>
          </cell>
          <cell r="AK794" t="e">
            <v>#NAME?</v>
          </cell>
          <cell r="AL794" t="e">
            <v>#NAME?</v>
          </cell>
          <cell r="AM794" t="e">
            <v>#NAME?</v>
          </cell>
          <cell r="AN794" t="e">
            <v>#NAME?</v>
          </cell>
          <cell r="AO794" t="e">
            <v>#NAME?</v>
          </cell>
          <cell r="AP794" t="e">
            <v>#NAME?</v>
          </cell>
          <cell r="AQ794">
            <v>0</v>
          </cell>
          <cell r="AR794">
            <v>0</v>
          </cell>
          <cell r="AS794">
            <v>0</v>
          </cell>
          <cell r="AT794">
            <v>0</v>
          </cell>
        </row>
        <row r="795">
          <cell r="A795" t="str">
            <v>Lilo of 132KV DC ARA-Jagdishpur at Dumraon Line-2</v>
          </cell>
          <cell r="B795">
            <v>0</v>
          </cell>
          <cell r="C795" t="str">
            <v>7/2</v>
          </cell>
          <cell r="D795" t="str">
            <v>DP+3</v>
          </cell>
          <cell r="E795">
            <v>0</v>
          </cell>
          <cell r="F795">
            <v>0</v>
          </cell>
          <cell r="G795">
            <v>0</v>
          </cell>
          <cell r="H795">
            <v>28</v>
          </cell>
          <cell r="I795">
            <v>0</v>
          </cell>
          <cell r="J795">
            <v>0</v>
          </cell>
          <cell r="K795">
            <v>0</v>
          </cell>
          <cell r="L795">
            <v>0</v>
          </cell>
          <cell r="M795">
            <v>0</v>
          </cell>
          <cell r="N795">
            <v>0</v>
          </cell>
          <cell r="O795">
            <v>0</v>
          </cell>
          <cell r="P795">
            <v>0</v>
          </cell>
          <cell r="Q795">
            <v>0</v>
          </cell>
          <cell r="R795" t="e">
            <v>#NAME?</v>
          </cell>
          <cell r="S795" t="e">
            <v>#NAME?</v>
          </cell>
          <cell r="T795">
            <v>0</v>
          </cell>
          <cell r="U795">
            <v>0</v>
          </cell>
          <cell r="V795" t="e">
            <v>#NAME?</v>
          </cell>
          <cell r="W795" t="e">
            <v>#NAME?</v>
          </cell>
          <cell r="X795" t="e">
            <v>#NAME?</v>
          </cell>
          <cell r="Y795" t="e">
            <v>#NAME?</v>
          </cell>
          <cell r="Z795" t="e">
            <v>#NAME?</v>
          </cell>
          <cell r="AA795" t="e">
            <v>#NAME?</v>
          </cell>
          <cell r="AB795" t="e">
            <v>#NAME?</v>
          </cell>
          <cell r="AC795" t="e">
            <v>#NAME?</v>
          </cell>
          <cell r="AD795" t="e">
            <v>#NAME?</v>
          </cell>
          <cell r="AE795" t="e">
            <v>#NAME?</v>
          </cell>
          <cell r="AF795">
            <v>0</v>
          </cell>
          <cell r="AG795">
            <v>0</v>
          </cell>
          <cell r="AH795">
            <v>0</v>
          </cell>
          <cell r="AI795">
            <v>0</v>
          </cell>
          <cell r="AJ795" t="e">
            <v>#NAME?</v>
          </cell>
          <cell r="AK795" t="e">
            <v>#NAME?</v>
          </cell>
          <cell r="AL795" t="e">
            <v>#NAME?</v>
          </cell>
          <cell r="AM795" t="e">
            <v>#NAME?</v>
          </cell>
          <cell r="AN795" t="e">
            <v>#NAME?</v>
          </cell>
          <cell r="AO795" t="e">
            <v>#NAME?</v>
          </cell>
          <cell r="AP795" t="e">
            <v>#NAME?</v>
          </cell>
          <cell r="AQ795">
            <v>0</v>
          </cell>
          <cell r="AR795">
            <v>0</v>
          </cell>
          <cell r="AS795">
            <v>0</v>
          </cell>
          <cell r="AT795">
            <v>0</v>
          </cell>
        </row>
        <row r="796">
          <cell r="A796" t="str">
            <v>Lilo of 132KV DC ARA-Jagdishpur at Dumraon Line-2</v>
          </cell>
          <cell r="B796">
            <v>0</v>
          </cell>
          <cell r="C796" t="str">
            <v>8/0</v>
          </cell>
          <cell r="D796" t="str">
            <v>DR+3</v>
          </cell>
          <cell r="E796">
            <v>0</v>
          </cell>
          <cell r="F796">
            <v>0</v>
          </cell>
          <cell r="G796">
            <v>0</v>
          </cell>
          <cell r="H796">
            <v>28</v>
          </cell>
          <cell r="I796">
            <v>0</v>
          </cell>
          <cell r="J796">
            <v>0</v>
          </cell>
          <cell r="K796">
            <v>0</v>
          </cell>
          <cell r="L796">
            <v>0</v>
          </cell>
          <cell r="M796">
            <v>0</v>
          </cell>
          <cell r="N796">
            <v>0</v>
          </cell>
          <cell r="O796">
            <v>0</v>
          </cell>
          <cell r="P796">
            <v>0</v>
          </cell>
          <cell r="Q796">
            <v>0</v>
          </cell>
          <cell r="R796" t="e">
            <v>#NAME?</v>
          </cell>
          <cell r="S796" t="e">
            <v>#NAME?</v>
          </cell>
          <cell r="T796">
            <v>0</v>
          </cell>
          <cell r="U796">
            <v>0</v>
          </cell>
          <cell r="V796" t="e">
            <v>#NAME?</v>
          </cell>
          <cell r="W796" t="e">
            <v>#NAME?</v>
          </cell>
          <cell r="X796" t="e">
            <v>#NAME?</v>
          </cell>
          <cell r="Y796" t="e">
            <v>#NAME?</v>
          </cell>
          <cell r="Z796" t="e">
            <v>#NAME?</v>
          </cell>
          <cell r="AA796" t="e">
            <v>#NAME?</v>
          </cell>
          <cell r="AB796" t="e">
            <v>#NAME?</v>
          </cell>
          <cell r="AC796" t="e">
            <v>#NAME?</v>
          </cell>
          <cell r="AD796" t="e">
            <v>#NAME?</v>
          </cell>
          <cell r="AE796" t="e">
            <v>#NAME?</v>
          </cell>
          <cell r="AF796">
            <v>0</v>
          </cell>
          <cell r="AG796">
            <v>0</v>
          </cell>
          <cell r="AH796">
            <v>0</v>
          </cell>
          <cell r="AI796">
            <v>0</v>
          </cell>
          <cell r="AJ796" t="e">
            <v>#NAME?</v>
          </cell>
          <cell r="AK796" t="e">
            <v>#NAME?</v>
          </cell>
          <cell r="AL796" t="e">
            <v>#NAME?</v>
          </cell>
          <cell r="AM796" t="e">
            <v>#NAME?</v>
          </cell>
          <cell r="AN796" t="e">
            <v>#NAME?</v>
          </cell>
          <cell r="AO796" t="e">
            <v>#NAME?</v>
          </cell>
          <cell r="AP796" t="e">
            <v>#NAME?</v>
          </cell>
          <cell r="AQ796">
            <v>0</v>
          </cell>
          <cell r="AR796">
            <v>0</v>
          </cell>
          <cell r="AS796">
            <v>0</v>
          </cell>
          <cell r="AT796">
            <v>0</v>
          </cell>
        </row>
        <row r="797">
          <cell r="A797" t="str">
            <v>Lilo of 132KV DC ARA-Jagdishpur at Dumraon Line-2</v>
          </cell>
          <cell r="B797">
            <v>0</v>
          </cell>
          <cell r="C797" t="str">
            <v>8/1</v>
          </cell>
          <cell r="D797" t="str">
            <v>DP+0</v>
          </cell>
          <cell r="E797">
            <v>0</v>
          </cell>
          <cell r="F797">
            <v>0</v>
          </cell>
          <cell r="G797">
            <v>0</v>
          </cell>
          <cell r="H797">
            <v>28</v>
          </cell>
          <cell r="I797">
            <v>0</v>
          </cell>
          <cell r="J797">
            <v>0</v>
          </cell>
          <cell r="K797">
            <v>0</v>
          </cell>
          <cell r="L797">
            <v>0</v>
          </cell>
          <cell r="M797">
            <v>0</v>
          </cell>
          <cell r="N797">
            <v>0</v>
          </cell>
          <cell r="O797">
            <v>0</v>
          </cell>
          <cell r="P797">
            <v>0</v>
          </cell>
          <cell r="Q797">
            <v>0</v>
          </cell>
          <cell r="R797" t="e">
            <v>#NAME?</v>
          </cell>
          <cell r="S797" t="e">
            <v>#NAME?</v>
          </cell>
          <cell r="T797">
            <v>0</v>
          </cell>
          <cell r="U797">
            <v>0</v>
          </cell>
          <cell r="V797" t="e">
            <v>#NAME?</v>
          </cell>
          <cell r="W797" t="e">
            <v>#NAME?</v>
          </cell>
          <cell r="X797" t="e">
            <v>#NAME?</v>
          </cell>
          <cell r="Y797" t="e">
            <v>#NAME?</v>
          </cell>
          <cell r="Z797" t="e">
            <v>#NAME?</v>
          </cell>
          <cell r="AA797" t="e">
            <v>#NAME?</v>
          </cell>
          <cell r="AB797" t="e">
            <v>#NAME?</v>
          </cell>
          <cell r="AC797" t="e">
            <v>#NAME?</v>
          </cell>
          <cell r="AD797" t="e">
            <v>#NAME?</v>
          </cell>
          <cell r="AE797" t="e">
            <v>#NAME?</v>
          </cell>
          <cell r="AF797">
            <v>0</v>
          </cell>
          <cell r="AG797">
            <v>0</v>
          </cell>
          <cell r="AH797">
            <v>0</v>
          </cell>
          <cell r="AI797">
            <v>0</v>
          </cell>
          <cell r="AJ797" t="e">
            <v>#NAME?</v>
          </cell>
          <cell r="AK797" t="e">
            <v>#NAME?</v>
          </cell>
          <cell r="AL797" t="e">
            <v>#NAME?</v>
          </cell>
          <cell r="AM797" t="e">
            <v>#NAME?</v>
          </cell>
          <cell r="AN797" t="e">
            <v>#NAME?</v>
          </cell>
          <cell r="AO797" t="e">
            <v>#NAME?</v>
          </cell>
          <cell r="AP797" t="e">
            <v>#NAME?</v>
          </cell>
          <cell r="AQ797">
            <v>0</v>
          </cell>
          <cell r="AR797">
            <v>0</v>
          </cell>
          <cell r="AS797">
            <v>0</v>
          </cell>
          <cell r="AT797">
            <v>0</v>
          </cell>
        </row>
        <row r="798">
          <cell r="A798" t="str">
            <v>Lilo of 132KV DC ARA-Jagdishpur at Dumraon Line-2</v>
          </cell>
          <cell r="B798">
            <v>0</v>
          </cell>
          <cell r="C798" t="str">
            <v>8/2</v>
          </cell>
          <cell r="D798" t="str">
            <v>DP+0</v>
          </cell>
          <cell r="E798">
            <v>0</v>
          </cell>
          <cell r="F798">
            <v>0</v>
          </cell>
          <cell r="G798">
            <v>0</v>
          </cell>
          <cell r="H798">
            <v>28</v>
          </cell>
          <cell r="I798">
            <v>0</v>
          </cell>
          <cell r="J798">
            <v>0</v>
          </cell>
          <cell r="K798">
            <v>0</v>
          </cell>
          <cell r="L798">
            <v>0</v>
          </cell>
          <cell r="M798">
            <v>0</v>
          </cell>
          <cell r="N798">
            <v>0</v>
          </cell>
          <cell r="O798">
            <v>0</v>
          </cell>
          <cell r="P798">
            <v>0</v>
          </cell>
          <cell r="Q798">
            <v>0</v>
          </cell>
          <cell r="R798" t="e">
            <v>#NAME?</v>
          </cell>
          <cell r="S798" t="e">
            <v>#NAME?</v>
          </cell>
          <cell r="T798">
            <v>0</v>
          </cell>
          <cell r="U798">
            <v>0</v>
          </cell>
          <cell r="V798" t="e">
            <v>#NAME?</v>
          </cell>
          <cell r="W798" t="e">
            <v>#NAME?</v>
          </cell>
          <cell r="X798" t="e">
            <v>#NAME?</v>
          </cell>
          <cell r="Y798" t="e">
            <v>#NAME?</v>
          </cell>
          <cell r="Z798" t="e">
            <v>#NAME?</v>
          </cell>
          <cell r="AA798" t="e">
            <v>#NAME?</v>
          </cell>
          <cell r="AB798" t="e">
            <v>#NAME?</v>
          </cell>
          <cell r="AC798" t="e">
            <v>#NAME?</v>
          </cell>
          <cell r="AD798" t="e">
            <v>#NAME?</v>
          </cell>
          <cell r="AE798" t="e">
            <v>#NAME?</v>
          </cell>
          <cell r="AF798">
            <v>0</v>
          </cell>
          <cell r="AG798">
            <v>0</v>
          </cell>
          <cell r="AH798">
            <v>0</v>
          </cell>
          <cell r="AI798">
            <v>0</v>
          </cell>
          <cell r="AJ798" t="e">
            <v>#NAME?</v>
          </cell>
          <cell r="AK798" t="e">
            <v>#NAME?</v>
          </cell>
          <cell r="AL798" t="e">
            <v>#NAME?</v>
          </cell>
          <cell r="AM798" t="e">
            <v>#NAME?</v>
          </cell>
          <cell r="AN798" t="e">
            <v>#NAME?</v>
          </cell>
          <cell r="AO798" t="e">
            <v>#NAME?</v>
          </cell>
          <cell r="AP798" t="e">
            <v>#NAME?</v>
          </cell>
          <cell r="AQ798">
            <v>0</v>
          </cell>
          <cell r="AR798">
            <v>0</v>
          </cell>
          <cell r="AS798">
            <v>0</v>
          </cell>
          <cell r="AT798">
            <v>0</v>
          </cell>
        </row>
        <row r="799">
          <cell r="A799" t="str">
            <v>Lilo of 132KV DC ARA-Jagdishpur at Dumraon Line-2</v>
          </cell>
          <cell r="B799">
            <v>0</v>
          </cell>
          <cell r="C799" t="str">
            <v>8/3</v>
          </cell>
          <cell r="D799" t="str">
            <v>DP+0</v>
          </cell>
          <cell r="E799">
            <v>0</v>
          </cell>
          <cell r="F799">
            <v>0</v>
          </cell>
          <cell r="G799">
            <v>0</v>
          </cell>
          <cell r="H799">
            <v>28</v>
          </cell>
          <cell r="I799">
            <v>0</v>
          </cell>
          <cell r="J799">
            <v>0</v>
          </cell>
          <cell r="K799">
            <v>0</v>
          </cell>
          <cell r="L799">
            <v>0</v>
          </cell>
          <cell r="M799">
            <v>0</v>
          </cell>
          <cell r="N799">
            <v>0</v>
          </cell>
          <cell r="O799">
            <v>0</v>
          </cell>
          <cell r="P799">
            <v>0</v>
          </cell>
          <cell r="Q799">
            <v>0</v>
          </cell>
          <cell r="R799" t="e">
            <v>#NAME?</v>
          </cell>
          <cell r="S799" t="e">
            <v>#NAME?</v>
          </cell>
          <cell r="T799">
            <v>0</v>
          </cell>
          <cell r="U799">
            <v>0</v>
          </cell>
          <cell r="V799" t="e">
            <v>#NAME?</v>
          </cell>
          <cell r="W799" t="e">
            <v>#NAME?</v>
          </cell>
          <cell r="X799" t="e">
            <v>#NAME?</v>
          </cell>
          <cell r="Y799" t="e">
            <v>#NAME?</v>
          </cell>
          <cell r="Z799" t="e">
            <v>#NAME?</v>
          </cell>
          <cell r="AA799" t="e">
            <v>#NAME?</v>
          </cell>
          <cell r="AB799" t="e">
            <v>#NAME?</v>
          </cell>
          <cell r="AC799" t="e">
            <v>#NAME?</v>
          </cell>
          <cell r="AD799" t="e">
            <v>#NAME?</v>
          </cell>
          <cell r="AE799" t="e">
            <v>#NAME?</v>
          </cell>
          <cell r="AF799">
            <v>0</v>
          </cell>
          <cell r="AG799">
            <v>0</v>
          </cell>
          <cell r="AH799">
            <v>0</v>
          </cell>
          <cell r="AI799">
            <v>0</v>
          </cell>
          <cell r="AJ799" t="e">
            <v>#NAME?</v>
          </cell>
          <cell r="AK799" t="e">
            <v>#NAME?</v>
          </cell>
          <cell r="AL799" t="e">
            <v>#NAME?</v>
          </cell>
          <cell r="AM799" t="e">
            <v>#NAME?</v>
          </cell>
          <cell r="AN799" t="e">
            <v>#NAME?</v>
          </cell>
          <cell r="AO799" t="e">
            <v>#NAME?</v>
          </cell>
          <cell r="AP799" t="e">
            <v>#NAME?</v>
          </cell>
          <cell r="AQ799">
            <v>0</v>
          </cell>
          <cell r="AR799">
            <v>0</v>
          </cell>
          <cell r="AS799">
            <v>0</v>
          </cell>
          <cell r="AT799">
            <v>0</v>
          </cell>
        </row>
        <row r="800">
          <cell r="A800" t="str">
            <v>Lilo of 132KV DC ARA-Jagdishpur at Dumraon Line-2</v>
          </cell>
          <cell r="B800">
            <v>0</v>
          </cell>
          <cell r="C800" t="str">
            <v>9/0</v>
          </cell>
          <cell r="D800" t="str">
            <v>DQ+3</v>
          </cell>
          <cell r="E800">
            <v>0</v>
          </cell>
          <cell r="F800">
            <v>0</v>
          </cell>
          <cell r="G800">
            <v>0</v>
          </cell>
          <cell r="H800">
            <v>28</v>
          </cell>
          <cell r="I800">
            <v>0</v>
          </cell>
          <cell r="J800">
            <v>0</v>
          </cell>
          <cell r="K800">
            <v>0</v>
          </cell>
          <cell r="L800">
            <v>0</v>
          </cell>
          <cell r="M800">
            <v>0</v>
          </cell>
          <cell r="N800">
            <v>0</v>
          </cell>
          <cell r="O800">
            <v>0</v>
          </cell>
          <cell r="P800">
            <v>0</v>
          </cell>
          <cell r="Q800">
            <v>0</v>
          </cell>
          <cell r="R800" t="e">
            <v>#NAME?</v>
          </cell>
          <cell r="S800" t="e">
            <v>#NAME?</v>
          </cell>
          <cell r="T800">
            <v>0</v>
          </cell>
          <cell r="U800">
            <v>0</v>
          </cell>
          <cell r="V800" t="e">
            <v>#NAME?</v>
          </cell>
          <cell r="W800" t="e">
            <v>#NAME?</v>
          </cell>
          <cell r="X800" t="e">
            <v>#NAME?</v>
          </cell>
          <cell r="Y800" t="e">
            <v>#NAME?</v>
          </cell>
          <cell r="Z800" t="e">
            <v>#NAME?</v>
          </cell>
          <cell r="AA800" t="e">
            <v>#NAME?</v>
          </cell>
          <cell r="AB800" t="e">
            <v>#NAME?</v>
          </cell>
          <cell r="AC800" t="e">
            <v>#NAME?</v>
          </cell>
          <cell r="AD800" t="e">
            <v>#NAME?</v>
          </cell>
          <cell r="AE800" t="e">
            <v>#NAME?</v>
          </cell>
          <cell r="AF800">
            <v>0</v>
          </cell>
          <cell r="AG800">
            <v>0</v>
          </cell>
          <cell r="AH800">
            <v>0</v>
          </cell>
          <cell r="AI800">
            <v>0</v>
          </cell>
          <cell r="AJ800" t="e">
            <v>#NAME?</v>
          </cell>
          <cell r="AK800" t="e">
            <v>#NAME?</v>
          </cell>
          <cell r="AL800" t="e">
            <v>#NAME?</v>
          </cell>
          <cell r="AM800" t="e">
            <v>#NAME?</v>
          </cell>
          <cell r="AN800" t="e">
            <v>#NAME?</v>
          </cell>
          <cell r="AO800" t="e">
            <v>#NAME?</v>
          </cell>
          <cell r="AP800" t="e">
            <v>#NAME?</v>
          </cell>
          <cell r="AQ800">
            <v>0</v>
          </cell>
          <cell r="AR800">
            <v>0</v>
          </cell>
          <cell r="AS800">
            <v>0</v>
          </cell>
          <cell r="AT800">
            <v>0</v>
          </cell>
        </row>
        <row r="801">
          <cell r="A801" t="str">
            <v>Lilo of 132KV DC ARA-Jagdishpur at Dumraon Line-2</v>
          </cell>
          <cell r="B801">
            <v>0</v>
          </cell>
          <cell r="C801" t="str">
            <v>9/1</v>
          </cell>
          <cell r="D801" t="str">
            <v>DP+3</v>
          </cell>
          <cell r="E801">
            <v>0</v>
          </cell>
          <cell r="F801">
            <v>0</v>
          </cell>
          <cell r="G801">
            <v>0</v>
          </cell>
          <cell r="H801">
            <v>28</v>
          </cell>
          <cell r="I801">
            <v>0</v>
          </cell>
          <cell r="J801">
            <v>0</v>
          </cell>
          <cell r="K801">
            <v>0</v>
          </cell>
          <cell r="L801">
            <v>0</v>
          </cell>
          <cell r="M801">
            <v>0</v>
          </cell>
          <cell r="N801">
            <v>0</v>
          </cell>
          <cell r="O801">
            <v>0</v>
          </cell>
          <cell r="P801">
            <v>0</v>
          </cell>
          <cell r="Q801">
            <v>0</v>
          </cell>
          <cell r="R801" t="e">
            <v>#NAME?</v>
          </cell>
          <cell r="S801" t="e">
            <v>#NAME?</v>
          </cell>
          <cell r="T801">
            <v>0</v>
          </cell>
          <cell r="U801">
            <v>0</v>
          </cell>
          <cell r="V801" t="e">
            <v>#NAME?</v>
          </cell>
          <cell r="W801" t="e">
            <v>#NAME?</v>
          </cell>
          <cell r="X801" t="e">
            <v>#NAME?</v>
          </cell>
          <cell r="Y801" t="e">
            <v>#NAME?</v>
          </cell>
          <cell r="Z801" t="e">
            <v>#NAME?</v>
          </cell>
          <cell r="AA801" t="e">
            <v>#NAME?</v>
          </cell>
          <cell r="AB801" t="e">
            <v>#NAME?</v>
          </cell>
          <cell r="AC801" t="e">
            <v>#NAME?</v>
          </cell>
          <cell r="AD801" t="e">
            <v>#NAME?</v>
          </cell>
          <cell r="AE801" t="e">
            <v>#NAME?</v>
          </cell>
          <cell r="AF801">
            <v>0</v>
          </cell>
          <cell r="AG801">
            <v>0</v>
          </cell>
          <cell r="AH801">
            <v>0</v>
          </cell>
          <cell r="AI801">
            <v>0</v>
          </cell>
          <cell r="AJ801" t="e">
            <v>#NAME?</v>
          </cell>
          <cell r="AK801" t="e">
            <v>#NAME?</v>
          </cell>
          <cell r="AL801" t="e">
            <v>#NAME?</v>
          </cell>
          <cell r="AM801" t="e">
            <v>#NAME?</v>
          </cell>
          <cell r="AN801" t="e">
            <v>#NAME?</v>
          </cell>
          <cell r="AO801" t="e">
            <v>#NAME?</v>
          </cell>
          <cell r="AP801" t="e">
            <v>#NAME?</v>
          </cell>
          <cell r="AQ801">
            <v>0</v>
          </cell>
          <cell r="AR801">
            <v>0</v>
          </cell>
          <cell r="AS801">
            <v>0</v>
          </cell>
          <cell r="AT801">
            <v>0</v>
          </cell>
        </row>
        <row r="802">
          <cell r="A802" t="str">
            <v>Lilo of 132KV DC ARA-Jagdishpur at Dumraon Line-2</v>
          </cell>
          <cell r="B802">
            <v>0</v>
          </cell>
          <cell r="C802" t="str">
            <v>9/2</v>
          </cell>
          <cell r="D802" t="str">
            <v>DP+0</v>
          </cell>
          <cell r="E802">
            <v>0</v>
          </cell>
          <cell r="F802">
            <v>0</v>
          </cell>
          <cell r="G802">
            <v>0</v>
          </cell>
          <cell r="H802">
            <v>28</v>
          </cell>
          <cell r="I802">
            <v>0</v>
          </cell>
          <cell r="J802">
            <v>0</v>
          </cell>
          <cell r="K802">
            <v>0</v>
          </cell>
          <cell r="L802">
            <v>0</v>
          </cell>
          <cell r="M802">
            <v>0</v>
          </cell>
          <cell r="N802">
            <v>0</v>
          </cell>
          <cell r="O802">
            <v>0</v>
          </cell>
          <cell r="P802">
            <v>0</v>
          </cell>
          <cell r="Q802">
            <v>0</v>
          </cell>
          <cell r="R802" t="e">
            <v>#NAME?</v>
          </cell>
          <cell r="S802" t="e">
            <v>#NAME?</v>
          </cell>
          <cell r="T802">
            <v>0</v>
          </cell>
          <cell r="U802">
            <v>0</v>
          </cell>
          <cell r="V802" t="e">
            <v>#NAME?</v>
          </cell>
          <cell r="W802" t="e">
            <v>#NAME?</v>
          </cell>
          <cell r="X802" t="e">
            <v>#NAME?</v>
          </cell>
          <cell r="Y802" t="e">
            <v>#NAME?</v>
          </cell>
          <cell r="Z802" t="e">
            <v>#NAME?</v>
          </cell>
          <cell r="AA802" t="e">
            <v>#NAME?</v>
          </cell>
          <cell r="AB802" t="e">
            <v>#NAME?</v>
          </cell>
          <cell r="AC802" t="e">
            <v>#NAME?</v>
          </cell>
          <cell r="AD802" t="e">
            <v>#NAME?</v>
          </cell>
          <cell r="AE802" t="e">
            <v>#NAME?</v>
          </cell>
          <cell r="AF802">
            <v>0</v>
          </cell>
          <cell r="AG802">
            <v>0</v>
          </cell>
          <cell r="AH802">
            <v>0</v>
          </cell>
          <cell r="AI802">
            <v>0</v>
          </cell>
          <cell r="AJ802" t="e">
            <v>#NAME?</v>
          </cell>
          <cell r="AK802" t="e">
            <v>#NAME?</v>
          </cell>
          <cell r="AL802" t="e">
            <v>#NAME?</v>
          </cell>
          <cell r="AM802" t="e">
            <v>#NAME?</v>
          </cell>
          <cell r="AN802" t="e">
            <v>#NAME?</v>
          </cell>
          <cell r="AO802" t="e">
            <v>#NAME?</v>
          </cell>
          <cell r="AP802" t="e">
            <v>#NAME?</v>
          </cell>
          <cell r="AQ802">
            <v>0</v>
          </cell>
          <cell r="AR802">
            <v>0</v>
          </cell>
          <cell r="AS802">
            <v>0</v>
          </cell>
          <cell r="AT802">
            <v>0</v>
          </cell>
        </row>
        <row r="803">
          <cell r="A803" t="str">
            <v>Lilo of 132KV DC ARA-Jagdishpur at Dumraon Line-2</v>
          </cell>
          <cell r="B803">
            <v>0</v>
          </cell>
          <cell r="C803" t="str">
            <v>9/3</v>
          </cell>
          <cell r="D803" t="str">
            <v>DP+0</v>
          </cell>
          <cell r="E803">
            <v>0</v>
          </cell>
          <cell r="F803">
            <v>0</v>
          </cell>
          <cell r="G803">
            <v>0</v>
          </cell>
          <cell r="H803">
            <v>28</v>
          </cell>
          <cell r="I803">
            <v>0</v>
          </cell>
          <cell r="J803">
            <v>0</v>
          </cell>
          <cell r="K803">
            <v>0</v>
          </cell>
          <cell r="L803">
            <v>0</v>
          </cell>
          <cell r="M803">
            <v>0</v>
          </cell>
          <cell r="N803">
            <v>0</v>
          </cell>
          <cell r="O803">
            <v>0</v>
          </cell>
          <cell r="P803">
            <v>0</v>
          </cell>
          <cell r="Q803">
            <v>0</v>
          </cell>
          <cell r="R803" t="e">
            <v>#NAME?</v>
          </cell>
          <cell r="S803" t="e">
            <v>#NAME?</v>
          </cell>
          <cell r="T803">
            <v>0</v>
          </cell>
          <cell r="U803">
            <v>0</v>
          </cell>
          <cell r="V803" t="e">
            <v>#NAME?</v>
          </cell>
          <cell r="W803" t="e">
            <v>#NAME?</v>
          </cell>
          <cell r="X803" t="e">
            <v>#NAME?</v>
          </cell>
          <cell r="Y803" t="e">
            <v>#NAME?</v>
          </cell>
          <cell r="Z803" t="e">
            <v>#NAME?</v>
          </cell>
          <cell r="AA803" t="e">
            <v>#NAME?</v>
          </cell>
          <cell r="AB803" t="e">
            <v>#NAME?</v>
          </cell>
          <cell r="AC803" t="e">
            <v>#NAME?</v>
          </cell>
          <cell r="AD803" t="e">
            <v>#NAME?</v>
          </cell>
          <cell r="AE803" t="e">
            <v>#NAME?</v>
          </cell>
          <cell r="AF803">
            <v>0</v>
          </cell>
          <cell r="AG803">
            <v>0</v>
          </cell>
          <cell r="AH803">
            <v>0</v>
          </cell>
          <cell r="AI803">
            <v>0</v>
          </cell>
          <cell r="AJ803" t="e">
            <v>#NAME?</v>
          </cell>
          <cell r="AK803" t="e">
            <v>#NAME?</v>
          </cell>
          <cell r="AL803" t="e">
            <v>#NAME?</v>
          </cell>
          <cell r="AM803" t="e">
            <v>#NAME?</v>
          </cell>
          <cell r="AN803" t="e">
            <v>#NAME?</v>
          </cell>
          <cell r="AO803" t="e">
            <v>#NAME?</v>
          </cell>
          <cell r="AP803" t="e">
            <v>#NAME?</v>
          </cell>
          <cell r="AQ803">
            <v>0</v>
          </cell>
          <cell r="AR803">
            <v>0</v>
          </cell>
          <cell r="AS803">
            <v>0</v>
          </cell>
          <cell r="AT803">
            <v>0</v>
          </cell>
        </row>
        <row r="804">
          <cell r="A804" t="str">
            <v>Lilo of 132KV DC ARA-Jagdishpur at Dumraon Line-2</v>
          </cell>
          <cell r="B804">
            <v>0</v>
          </cell>
          <cell r="C804" t="str">
            <v>9/4</v>
          </cell>
          <cell r="D804" t="str">
            <v>DP+3</v>
          </cell>
          <cell r="E804">
            <v>0</v>
          </cell>
          <cell r="F804">
            <v>0</v>
          </cell>
          <cell r="G804">
            <v>0</v>
          </cell>
          <cell r="H804">
            <v>28</v>
          </cell>
          <cell r="I804">
            <v>0</v>
          </cell>
          <cell r="J804">
            <v>0</v>
          </cell>
          <cell r="K804">
            <v>0</v>
          </cell>
          <cell r="L804">
            <v>0</v>
          </cell>
          <cell r="M804">
            <v>0</v>
          </cell>
          <cell r="N804">
            <v>0</v>
          </cell>
          <cell r="O804">
            <v>0</v>
          </cell>
          <cell r="P804">
            <v>0</v>
          </cell>
          <cell r="Q804">
            <v>0</v>
          </cell>
          <cell r="R804" t="e">
            <v>#NAME?</v>
          </cell>
          <cell r="S804" t="e">
            <v>#NAME?</v>
          </cell>
          <cell r="T804">
            <v>0</v>
          </cell>
          <cell r="U804">
            <v>0</v>
          </cell>
          <cell r="V804" t="e">
            <v>#NAME?</v>
          </cell>
          <cell r="W804" t="e">
            <v>#NAME?</v>
          </cell>
          <cell r="X804" t="e">
            <v>#NAME?</v>
          </cell>
          <cell r="Y804" t="e">
            <v>#NAME?</v>
          </cell>
          <cell r="Z804" t="e">
            <v>#NAME?</v>
          </cell>
          <cell r="AA804" t="e">
            <v>#NAME?</v>
          </cell>
          <cell r="AB804" t="e">
            <v>#NAME?</v>
          </cell>
          <cell r="AC804" t="e">
            <v>#NAME?</v>
          </cell>
          <cell r="AD804" t="e">
            <v>#NAME?</v>
          </cell>
          <cell r="AE804" t="e">
            <v>#NAME?</v>
          </cell>
          <cell r="AF804">
            <v>0</v>
          </cell>
          <cell r="AG804">
            <v>0</v>
          </cell>
          <cell r="AH804">
            <v>0</v>
          </cell>
          <cell r="AI804">
            <v>0</v>
          </cell>
          <cell r="AJ804" t="e">
            <v>#NAME?</v>
          </cell>
          <cell r="AK804" t="e">
            <v>#NAME?</v>
          </cell>
          <cell r="AL804" t="e">
            <v>#NAME?</v>
          </cell>
          <cell r="AM804" t="e">
            <v>#NAME?</v>
          </cell>
          <cell r="AN804" t="e">
            <v>#NAME?</v>
          </cell>
          <cell r="AO804" t="e">
            <v>#NAME?</v>
          </cell>
          <cell r="AP804" t="e">
            <v>#NAME?</v>
          </cell>
          <cell r="AQ804">
            <v>0</v>
          </cell>
          <cell r="AR804">
            <v>0</v>
          </cell>
          <cell r="AS804">
            <v>0</v>
          </cell>
          <cell r="AT804">
            <v>0</v>
          </cell>
        </row>
        <row r="805">
          <cell r="A805" t="str">
            <v>Lilo of 132KV DC ARA-Jagdishpur at Dumraon Line-2</v>
          </cell>
          <cell r="B805">
            <v>0</v>
          </cell>
          <cell r="C805" t="str">
            <v>9/5</v>
          </cell>
          <cell r="D805" t="str">
            <v>DP+6</v>
          </cell>
          <cell r="E805">
            <v>0</v>
          </cell>
          <cell r="F805">
            <v>0</v>
          </cell>
          <cell r="G805">
            <v>0</v>
          </cell>
          <cell r="H805">
            <v>28</v>
          </cell>
          <cell r="I805">
            <v>0</v>
          </cell>
          <cell r="J805">
            <v>0</v>
          </cell>
          <cell r="K805">
            <v>0</v>
          </cell>
          <cell r="L805">
            <v>0</v>
          </cell>
          <cell r="M805">
            <v>0</v>
          </cell>
          <cell r="N805">
            <v>0</v>
          </cell>
          <cell r="O805">
            <v>0</v>
          </cell>
          <cell r="P805">
            <v>0</v>
          </cell>
          <cell r="Q805">
            <v>0</v>
          </cell>
          <cell r="R805" t="e">
            <v>#NAME?</v>
          </cell>
          <cell r="S805" t="e">
            <v>#NAME?</v>
          </cell>
          <cell r="T805">
            <v>0</v>
          </cell>
          <cell r="U805">
            <v>0</v>
          </cell>
          <cell r="V805" t="e">
            <v>#NAME?</v>
          </cell>
          <cell r="W805" t="e">
            <v>#NAME?</v>
          </cell>
          <cell r="X805" t="e">
            <v>#NAME?</v>
          </cell>
          <cell r="Y805" t="e">
            <v>#NAME?</v>
          </cell>
          <cell r="Z805" t="e">
            <v>#NAME?</v>
          </cell>
          <cell r="AA805" t="e">
            <v>#NAME?</v>
          </cell>
          <cell r="AB805" t="e">
            <v>#NAME?</v>
          </cell>
          <cell r="AC805" t="e">
            <v>#NAME?</v>
          </cell>
          <cell r="AD805" t="e">
            <v>#NAME?</v>
          </cell>
          <cell r="AE805" t="e">
            <v>#NAME?</v>
          </cell>
          <cell r="AF805">
            <v>0</v>
          </cell>
          <cell r="AG805">
            <v>0</v>
          </cell>
          <cell r="AH805">
            <v>0</v>
          </cell>
          <cell r="AI805">
            <v>0</v>
          </cell>
          <cell r="AJ805" t="e">
            <v>#NAME?</v>
          </cell>
          <cell r="AK805" t="e">
            <v>#NAME?</v>
          </cell>
          <cell r="AL805" t="e">
            <v>#NAME?</v>
          </cell>
          <cell r="AM805" t="e">
            <v>#NAME?</v>
          </cell>
          <cell r="AN805" t="e">
            <v>#NAME?</v>
          </cell>
          <cell r="AO805" t="e">
            <v>#NAME?</v>
          </cell>
          <cell r="AP805" t="e">
            <v>#NAME?</v>
          </cell>
          <cell r="AQ805">
            <v>0</v>
          </cell>
          <cell r="AR805">
            <v>0</v>
          </cell>
          <cell r="AS805">
            <v>0</v>
          </cell>
          <cell r="AT805">
            <v>0</v>
          </cell>
        </row>
        <row r="806">
          <cell r="A806" t="str">
            <v>Lilo of 132KV DC ARA-Jagdishpur at Dumraon Line-2</v>
          </cell>
          <cell r="B806">
            <v>0</v>
          </cell>
          <cell r="C806" t="str">
            <v>9/6</v>
          </cell>
          <cell r="D806" t="str">
            <v>DP+3</v>
          </cell>
          <cell r="E806">
            <v>0</v>
          </cell>
          <cell r="F806">
            <v>0</v>
          </cell>
          <cell r="G806">
            <v>0</v>
          </cell>
          <cell r="H806">
            <v>28</v>
          </cell>
          <cell r="I806">
            <v>0</v>
          </cell>
          <cell r="J806">
            <v>0</v>
          </cell>
          <cell r="K806">
            <v>0</v>
          </cell>
          <cell r="L806">
            <v>0</v>
          </cell>
          <cell r="M806">
            <v>0</v>
          </cell>
          <cell r="N806">
            <v>0</v>
          </cell>
          <cell r="O806">
            <v>0</v>
          </cell>
          <cell r="P806">
            <v>0</v>
          </cell>
          <cell r="Q806">
            <v>0</v>
          </cell>
          <cell r="R806" t="e">
            <v>#NAME?</v>
          </cell>
          <cell r="S806" t="e">
            <v>#NAME?</v>
          </cell>
          <cell r="T806">
            <v>0</v>
          </cell>
          <cell r="U806">
            <v>0</v>
          </cell>
          <cell r="V806" t="e">
            <v>#NAME?</v>
          </cell>
          <cell r="W806" t="e">
            <v>#NAME?</v>
          </cell>
          <cell r="X806" t="e">
            <v>#NAME?</v>
          </cell>
          <cell r="Y806" t="e">
            <v>#NAME?</v>
          </cell>
          <cell r="Z806" t="e">
            <v>#NAME?</v>
          </cell>
          <cell r="AA806" t="e">
            <v>#NAME?</v>
          </cell>
          <cell r="AB806" t="e">
            <v>#NAME?</v>
          </cell>
          <cell r="AC806" t="e">
            <v>#NAME?</v>
          </cell>
          <cell r="AD806" t="e">
            <v>#NAME?</v>
          </cell>
          <cell r="AE806" t="e">
            <v>#NAME?</v>
          </cell>
          <cell r="AF806">
            <v>0</v>
          </cell>
          <cell r="AG806">
            <v>0</v>
          </cell>
          <cell r="AH806">
            <v>0</v>
          </cell>
          <cell r="AI806">
            <v>0</v>
          </cell>
          <cell r="AJ806" t="e">
            <v>#NAME?</v>
          </cell>
          <cell r="AK806" t="e">
            <v>#NAME?</v>
          </cell>
          <cell r="AL806" t="e">
            <v>#NAME?</v>
          </cell>
          <cell r="AM806" t="e">
            <v>#NAME?</v>
          </cell>
          <cell r="AN806" t="e">
            <v>#NAME?</v>
          </cell>
          <cell r="AO806" t="e">
            <v>#NAME?</v>
          </cell>
          <cell r="AP806" t="e">
            <v>#NAME?</v>
          </cell>
          <cell r="AQ806">
            <v>0</v>
          </cell>
          <cell r="AR806">
            <v>0</v>
          </cell>
          <cell r="AS806">
            <v>0</v>
          </cell>
          <cell r="AT806">
            <v>0</v>
          </cell>
        </row>
        <row r="807">
          <cell r="A807" t="str">
            <v>Lilo of 132KV DC ARA-Jagdishpur at Dumraon Line-2</v>
          </cell>
          <cell r="B807">
            <v>0</v>
          </cell>
          <cell r="C807" t="str">
            <v>9/7</v>
          </cell>
          <cell r="D807" t="str">
            <v>DP+0</v>
          </cell>
          <cell r="E807">
            <v>0</v>
          </cell>
          <cell r="F807">
            <v>0</v>
          </cell>
          <cell r="G807">
            <v>0</v>
          </cell>
          <cell r="H807">
            <v>28</v>
          </cell>
          <cell r="I807">
            <v>0</v>
          </cell>
          <cell r="J807">
            <v>0</v>
          </cell>
          <cell r="K807">
            <v>0</v>
          </cell>
          <cell r="L807">
            <v>0</v>
          </cell>
          <cell r="M807">
            <v>0</v>
          </cell>
          <cell r="N807">
            <v>0</v>
          </cell>
          <cell r="O807">
            <v>0</v>
          </cell>
          <cell r="P807">
            <v>0</v>
          </cell>
          <cell r="Q807">
            <v>0</v>
          </cell>
          <cell r="R807" t="e">
            <v>#NAME?</v>
          </cell>
          <cell r="S807" t="e">
            <v>#NAME?</v>
          </cell>
          <cell r="T807">
            <v>0</v>
          </cell>
          <cell r="U807">
            <v>0</v>
          </cell>
          <cell r="V807" t="e">
            <v>#NAME?</v>
          </cell>
          <cell r="W807" t="e">
            <v>#NAME?</v>
          </cell>
          <cell r="X807" t="e">
            <v>#NAME?</v>
          </cell>
          <cell r="Y807" t="e">
            <v>#NAME?</v>
          </cell>
          <cell r="Z807" t="e">
            <v>#NAME?</v>
          </cell>
          <cell r="AA807" t="e">
            <v>#NAME?</v>
          </cell>
          <cell r="AB807" t="e">
            <v>#NAME?</v>
          </cell>
          <cell r="AC807" t="e">
            <v>#NAME?</v>
          </cell>
          <cell r="AD807" t="e">
            <v>#NAME?</v>
          </cell>
          <cell r="AE807" t="e">
            <v>#NAME?</v>
          </cell>
          <cell r="AF807">
            <v>0</v>
          </cell>
          <cell r="AG807">
            <v>0</v>
          </cell>
          <cell r="AH807">
            <v>0</v>
          </cell>
          <cell r="AI807">
            <v>0</v>
          </cell>
          <cell r="AJ807" t="e">
            <v>#NAME?</v>
          </cell>
          <cell r="AK807" t="e">
            <v>#NAME?</v>
          </cell>
          <cell r="AL807" t="e">
            <v>#NAME?</v>
          </cell>
          <cell r="AM807" t="e">
            <v>#NAME?</v>
          </cell>
          <cell r="AN807" t="e">
            <v>#NAME?</v>
          </cell>
          <cell r="AO807" t="e">
            <v>#NAME?</v>
          </cell>
          <cell r="AP807" t="e">
            <v>#NAME?</v>
          </cell>
          <cell r="AQ807">
            <v>0</v>
          </cell>
          <cell r="AR807">
            <v>0</v>
          </cell>
          <cell r="AS807">
            <v>0</v>
          </cell>
          <cell r="AT807">
            <v>0</v>
          </cell>
        </row>
        <row r="808">
          <cell r="A808" t="str">
            <v>Lilo of 132KV DC ARA-Jagdishpur at Dumraon Line-2</v>
          </cell>
          <cell r="B808">
            <v>0</v>
          </cell>
          <cell r="C808" t="str">
            <v>9/8</v>
          </cell>
          <cell r="D808" t="str">
            <v>DP+0</v>
          </cell>
          <cell r="E808">
            <v>0</v>
          </cell>
          <cell r="F808">
            <v>0</v>
          </cell>
          <cell r="G808">
            <v>0</v>
          </cell>
          <cell r="H808">
            <v>28</v>
          </cell>
          <cell r="I808">
            <v>0</v>
          </cell>
          <cell r="J808">
            <v>0</v>
          </cell>
          <cell r="K808">
            <v>0</v>
          </cell>
          <cell r="L808">
            <v>0</v>
          </cell>
          <cell r="M808">
            <v>0</v>
          </cell>
          <cell r="N808">
            <v>0</v>
          </cell>
          <cell r="O808">
            <v>0</v>
          </cell>
          <cell r="P808">
            <v>0</v>
          </cell>
          <cell r="Q808">
            <v>0</v>
          </cell>
          <cell r="R808" t="e">
            <v>#NAME?</v>
          </cell>
          <cell r="S808" t="e">
            <v>#NAME?</v>
          </cell>
          <cell r="T808">
            <v>0</v>
          </cell>
          <cell r="U808">
            <v>0</v>
          </cell>
          <cell r="V808" t="e">
            <v>#NAME?</v>
          </cell>
          <cell r="W808" t="e">
            <v>#NAME?</v>
          </cell>
          <cell r="X808" t="e">
            <v>#NAME?</v>
          </cell>
          <cell r="Y808" t="e">
            <v>#NAME?</v>
          </cell>
          <cell r="Z808" t="e">
            <v>#NAME?</v>
          </cell>
          <cell r="AA808" t="e">
            <v>#NAME?</v>
          </cell>
          <cell r="AB808" t="e">
            <v>#NAME?</v>
          </cell>
          <cell r="AC808" t="e">
            <v>#NAME?</v>
          </cell>
          <cell r="AD808" t="e">
            <v>#NAME?</v>
          </cell>
          <cell r="AE808" t="e">
            <v>#NAME?</v>
          </cell>
          <cell r="AF808">
            <v>0</v>
          </cell>
          <cell r="AG808">
            <v>0</v>
          </cell>
          <cell r="AH808">
            <v>0</v>
          </cell>
          <cell r="AI808">
            <v>0</v>
          </cell>
          <cell r="AJ808" t="e">
            <v>#NAME?</v>
          </cell>
          <cell r="AK808" t="e">
            <v>#NAME?</v>
          </cell>
          <cell r="AL808" t="e">
            <v>#NAME?</v>
          </cell>
          <cell r="AM808" t="e">
            <v>#NAME?</v>
          </cell>
          <cell r="AN808" t="e">
            <v>#NAME?</v>
          </cell>
          <cell r="AO808" t="e">
            <v>#NAME?</v>
          </cell>
          <cell r="AP808" t="e">
            <v>#NAME?</v>
          </cell>
          <cell r="AQ808">
            <v>0</v>
          </cell>
          <cell r="AR808">
            <v>0</v>
          </cell>
          <cell r="AS808">
            <v>0</v>
          </cell>
          <cell r="AT808">
            <v>0</v>
          </cell>
        </row>
        <row r="809">
          <cell r="A809" t="str">
            <v>Lilo of 132KV DC ARA-Jagdishpur at Dumraon Line-2</v>
          </cell>
          <cell r="B809">
            <v>0</v>
          </cell>
          <cell r="C809" t="str">
            <v>9/9</v>
          </cell>
          <cell r="D809" t="str">
            <v>DP+0</v>
          </cell>
          <cell r="E809">
            <v>0</v>
          </cell>
          <cell r="F809">
            <v>0</v>
          </cell>
          <cell r="G809">
            <v>0</v>
          </cell>
          <cell r="H809">
            <v>28</v>
          </cell>
          <cell r="I809">
            <v>0</v>
          </cell>
          <cell r="J809">
            <v>0</v>
          </cell>
          <cell r="K809">
            <v>0</v>
          </cell>
          <cell r="L809">
            <v>0</v>
          </cell>
          <cell r="M809">
            <v>0</v>
          </cell>
          <cell r="N809">
            <v>0</v>
          </cell>
          <cell r="O809">
            <v>0</v>
          </cell>
          <cell r="P809">
            <v>0</v>
          </cell>
          <cell r="Q809">
            <v>0</v>
          </cell>
          <cell r="R809" t="e">
            <v>#NAME?</v>
          </cell>
          <cell r="S809" t="e">
            <v>#NAME?</v>
          </cell>
          <cell r="T809">
            <v>0</v>
          </cell>
          <cell r="U809">
            <v>0</v>
          </cell>
          <cell r="V809" t="e">
            <v>#NAME?</v>
          </cell>
          <cell r="W809" t="e">
            <v>#NAME?</v>
          </cell>
          <cell r="X809" t="e">
            <v>#NAME?</v>
          </cell>
          <cell r="Y809" t="e">
            <v>#NAME?</v>
          </cell>
          <cell r="Z809" t="e">
            <v>#NAME?</v>
          </cell>
          <cell r="AA809" t="e">
            <v>#NAME?</v>
          </cell>
          <cell r="AB809" t="e">
            <v>#NAME?</v>
          </cell>
          <cell r="AC809" t="e">
            <v>#NAME?</v>
          </cell>
          <cell r="AD809" t="e">
            <v>#NAME?</v>
          </cell>
          <cell r="AE809" t="e">
            <v>#NAME?</v>
          </cell>
          <cell r="AF809">
            <v>0</v>
          </cell>
          <cell r="AG809">
            <v>0</v>
          </cell>
          <cell r="AH809">
            <v>0</v>
          </cell>
          <cell r="AI809">
            <v>0</v>
          </cell>
          <cell r="AJ809" t="e">
            <v>#NAME?</v>
          </cell>
          <cell r="AK809" t="e">
            <v>#NAME?</v>
          </cell>
          <cell r="AL809" t="e">
            <v>#NAME?</v>
          </cell>
          <cell r="AM809" t="e">
            <v>#NAME?</v>
          </cell>
          <cell r="AN809" t="e">
            <v>#NAME?</v>
          </cell>
          <cell r="AO809" t="e">
            <v>#NAME?</v>
          </cell>
          <cell r="AP809" t="e">
            <v>#NAME?</v>
          </cell>
          <cell r="AQ809">
            <v>0</v>
          </cell>
          <cell r="AR809">
            <v>0</v>
          </cell>
          <cell r="AS809">
            <v>0</v>
          </cell>
          <cell r="AT809">
            <v>0</v>
          </cell>
        </row>
        <row r="810">
          <cell r="A810" t="str">
            <v>Lilo of 132KV DC ARA-Jagdishpur at Dumraon Line-2</v>
          </cell>
          <cell r="B810">
            <v>0</v>
          </cell>
          <cell r="C810" t="str">
            <v>10/0</v>
          </cell>
          <cell r="D810" t="str">
            <v>DQ+0</v>
          </cell>
          <cell r="E810">
            <v>0</v>
          </cell>
          <cell r="F810">
            <v>0</v>
          </cell>
          <cell r="G810">
            <v>0</v>
          </cell>
          <cell r="H810">
            <v>28</v>
          </cell>
          <cell r="I810">
            <v>0</v>
          </cell>
          <cell r="J810">
            <v>0</v>
          </cell>
          <cell r="K810">
            <v>0</v>
          </cell>
          <cell r="L810">
            <v>0</v>
          </cell>
          <cell r="M810">
            <v>0</v>
          </cell>
          <cell r="N810">
            <v>0</v>
          </cell>
          <cell r="O810">
            <v>0</v>
          </cell>
          <cell r="P810">
            <v>0</v>
          </cell>
          <cell r="Q810">
            <v>0</v>
          </cell>
          <cell r="R810" t="e">
            <v>#NAME?</v>
          </cell>
          <cell r="S810" t="e">
            <v>#NAME?</v>
          </cell>
          <cell r="T810">
            <v>0</v>
          </cell>
          <cell r="U810">
            <v>0</v>
          </cell>
          <cell r="V810" t="e">
            <v>#NAME?</v>
          </cell>
          <cell r="W810" t="e">
            <v>#NAME?</v>
          </cell>
          <cell r="X810" t="e">
            <v>#NAME?</v>
          </cell>
          <cell r="Y810" t="e">
            <v>#NAME?</v>
          </cell>
          <cell r="Z810" t="e">
            <v>#NAME?</v>
          </cell>
          <cell r="AA810" t="e">
            <v>#NAME?</v>
          </cell>
          <cell r="AB810" t="e">
            <v>#NAME?</v>
          </cell>
          <cell r="AC810" t="e">
            <v>#NAME?</v>
          </cell>
          <cell r="AD810" t="e">
            <v>#NAME?</v>
          </cell>
          <cell r="AE810" t="e">
            <v>#NAME?</v>
          </cell>
          <cell r="AF810">
            <v>0</v>
          </cell>
          <cell r="AG810">
            <v>0</v>
          </cell>
          <cell r="AH810">
            <v>0</v>
          </cell>
          <cell r="AI810">
            <v>0</v>
          </cell>
          <cell r="AJ810" t="e">
            <v>#NAME?</v>
          </cell>
          <cell r="AK810" t="e">
            <v>#NAME?</v>
          </cell>
          <cell r="AL810" t="e">
            <v>#NAME?</v>
          </cell>
          <cell r="AM810" t="e">
            <v>#NAME?</v>
          </cell>
          <cell r="AN810" t="e">
            <v>#NAME?</v>
          </cell>
          <cell r="AO810" t="e">
            <v>#NAME?</v>
          </cell>
          <cell r="AP810" t="e">
            <v>#NAME?</v>
          </cell>
          <cell r="AQ810">
            <v>0</v>
          </cell>
          <cell r="AR810">
            <v>0</v>
          </cell>
          <cell r="AS810">
            <v>0</v>
          </cell>
          <cell r="AT810">
            <v>0</v>
          </cell>
        </row>
        <row r="811">
          <cell r="A811" t="str">
            <v>Lilo of 132KV DC ARA-Jagdishpur at Dumraon Line-2</v>
          </cell>
          <cell r="B811">
            <v>0</v>
          </cell>
          <cell r="C811" t="str">
            <v>10/1</v>
          </cell>
          <cell r="D811" t="str">
            <v>DP+0</v>
          </cell>
          <cell r="E811">
            <v>0</v>
          </cell>
          <cell r="F811">
            <v>0</v>
          </cell>
          <cell r="G811">
            <v>0</v>
          </cell>
          <cell r="H811">
            <v>28</v>
          </cell>
          <cell r="I811">
            <v>0</v>
          </cell>
          <cell r="J811">
            <v>0</v>
          </cell>
          <cell r="K811">
            <v>0</v>
          </cell>
          <cell r="L811">
            <v>0</v>
          </cell>
          <cell r="M811">
            <v>0</v>
          </cell>
          <cell r="N811">
            <v>0</v>
          </cell>
          <cell r="O811">
            <v>0</v>
          </cell>
          <cell r="P811">
            <v>0</v>
          </cell>
          <cell r="Q811">
            <v>0</v>
          </cell>
          <cell r="R811" t="e">
            <v>#NAME?</v>
          </cell>
          <cell r="S811" t="e">
            <v>#NAME?</v>
          </cell>
          <cell r="T811">
            <v>0</v>
          </cell>
          <cell r="U811">
            <v>0</v>
          </cell>
          <cell r="V811" t="e">
            <v>#NAME?</v>
          </cell>
          <cell r="W811" t="e">
            <v>#NAME?</v>
          </cell>
          <cell r="X811" t="e">
            <v>#NAME?</v>
          </cell>
          <cell r="Y811" t="e">
            <v>#NAME?</v>
          </cell>
          <cell r="Z811" t="e">
            <v>#NAME?</v>
          </cell>
          <cell r="AA811" t="e">
            <v>#NAME?</v>
          </cell>
          <cell r="AB811" t="e">
            <v>#NAME?</v>
          </cell>
          <cell r="AC811" t="e">
            <v>#NAME?</v>
          </cell>
          <cell r="AD811" t="e">
            <v>#NAME?</v>
          </cell>
          <cell r="AE811" t="e">
            <v>#NAME?</v>
          </cell>
          <cell r="AF811">
            <v>0</v>
          </cell>
          <cell r="AG811">
            <v>0</v>
          </cell>
          <cell r="AH811">
            <v>0</v>
          </cell>
          <cell r="AI811">
            <v>0</v>
          </cell>
          <cell r="AJ811" t="e">
            <v>#NAME?</v>
          </cell>
          <cell r="AK811" t="e">
            <v>#NAME?</v>
          </cell>
          <cell r="AL811" t="e">
            <v>#NAME?</v>
          </cell>
          <cell r="AM811" t="e">
            <v>#NAME?</v>
          </cell>
          <cell r="AN811" t="e">
            <v>#NAME?</v>
          </cell>
          <cell r="AO811" t="e">
            <v>#NAME?</v>
          </cell>
          <cell r="AP811" t="e">
            <v>#NAME?</v>
          </cell>
          <cell r="AQ811">
            <v>0</v>
          </cell>
          <cell r="AR811">
            <v>0</v>
          </cell>
          <cell r="AS811">
            <v>0</v>
          </cell>
          <cell r="AT811">
            <v>0</v>
          </cell>
        </row>
        <row r="812">
          <cell r="A812" t="str">
            <v>Lilo of 132KV DC ARA-Jagdishpur at Dumraon Line-2</v>
          </cell>
          <cell r="B812">
            <v>0</v>
          </cell>
          <cell r="C812" t="str">
            <v>10/2</v>
          </cell>
          <cell r="D812" t="str">
            <v>DP+0</v>
          </cell>
          <cell r="E812">
            <v>0</v>
          </cell>
          <cell r="F812">
            <v>0</v>
          </cell>
          <cell r="G812">
            <v>0</v>
          </cell>
          <cell r="H812">
            <v>28</v>
          </cell>
          <cell r="I812">
            <v>0</v>
          </cell>
          <cell r="J812">
            <v>0</v>
          </cell>
          <cell r="K812">
            <v>0</v>
          </cell>
          <cell r="L812">
            <v>0</v>
          </cell>
          <cell r="M812">
            <v>0</v>
          </cell>
          <cell r="N812">
            <v>0</v>
          </cell>
          <cell r="O812">
            <v>0</v>
          </cell>
          <cell r="P812">
            <v>0</v>
          </cell>
          <cell r="Q812">
            <v>0</v>
          </cell>
          <cell r="R812" t="e">
            <v>#NAME?</v>
          </cell>
          <cell r="S812" t="e">
            <v>#NAME?</v>
          </cell>
          <cell r="T812">
            <v>0</v>
          </cell>
          <cell r="U812">
            <v>0</v>
          </cell>
          <cell r="V812" t="e">
            <v>#NAME?</v>
          </cell>
          <cell r="W812" t="e">
            <v>#NAME?</v>
          </cell>
          <cell r="X812" t="e">
            <v>#NAME?</v>
          </cell>
          <cell r="Y812" t="e">
            <v>#NAME?</v>
          </cell>
          <cell r="Z812" t="e">
            <v>#NAME?</v>
          </cell>
          <cell r="AA812" t="e">
            <v>#NAME?</v>
          </cell>
          <cell r="AB812" t="e">
            <v>#NAME?</v>
          </cell>
          <cell r="AC812" t="e">
            <v>#NAME?</v>
          </cell>
          <cell r="AD812" t="e">
            <v>#NAME?</v>
          </cell>
          <cell r="AE812" t="e">
            <v>#NAME?</v>
          </cell>
          <cell r="AF812">
            <v>0</v>
          </cell>
          <cell r="AG812">
            <v>0</v>
          </cell>
          <cell r="AH812">
            <v>0</v>
          </cell>
          <cell r="AI812">
            <v>0</v>
          </cell>
          <cell r="AJ812" t="e">
            <v>#NAME?</v>
          </cell>
          <cell r="AK812" t="e">
            <v>#NAME?</v>
          </cell>
          <cell r="AL812" t="e">
            <v>#NAME?</v>
          </cell>
          <cell r="AM812" t="e">
            <v>#NAME?</v>
          </cell>
          <cell r="AN812" t="e">
            <v>#NAME?</v>
          </cell>
          <cell r="AO812" t="e">
            <v>#NAME?</v>
          </cell>
          <cell r="AP812" t="e">
            <v>#NAME?</v>
          </cell>
          <cell r="AQ812">
            <v>0</v>
          </cell>
          <cell r="AR812">
            <v>0</v>
          </cell>
          <cell r="AS812">
            <v>0</v>
          </cell>
          <cell r="AT812">
            <v>0</v>
          </cell>
        </row>
        <row r="813">
          <cell r="A813" t="str">
            <v>Lilo of 132KV DC ARA-Jagdishpur at Dumraon Line-2</v>
          </cell>
          <cell r="B813">
            <v>0</v>
          </cell>
          <cell r="C813" t="str">
            <v>11/0</v>
          </cell>
          <cell r="D813" t="str">
            <v>DR+0</v>
          </cell>
          <cell r="E813">
            <v>0</v>
          </cell>
          <cell r="F813">
            <v>0</v>
          </cell>
          <cell r="G813">
            <v>0</v>
          </cell>
          <cell r="H813">
            <v>28</v>
          </cell>
          <cell r="I813">
            <v>0</v>
          </cell>
          <cell r="J813">
            <v>0</v>
          </cell>
          <cell r="K813">
            <v>0</v>
          </cell>
          <cell r="L813">
            <v>0</v>
          </cell>
          <cell r="M813">
            <v>0</v>
          </cell>
          <cell r="N813">
            <v>0</v>
          </cell>
          <cell r="O813">
            <v>0</v>
          </cell>
          <cell r="P813">
            <v>0</v>
          </cell>
          <cell r="Q813">
            <v>0</v>
          </cell>
          <cell r="R813" t="e">
            <v>#NAME?</v>
          </cell>
          <cell r="S813" t="e">
            <v>#NAME?</v>
          </cell>
          <cell r="T813">
            <v>0</v>
          </cell>
          <cell r="U813">
            <v>0</v>
          </cell>
          <cell r="V813" t="e">
            <v>#NAME?</v>
          </cell>
          <cell r="W813" t="e">
            <v>#NAME?</v>
          </cell>
          <cell r="X813" t="e">
            <v>#NAME?</v>
          </cell>
          <cell r="Y813" t="e">
            <v>#NAME?</v>
          </cell>
          <cell r="Z813" t="e">
            <v>#NAME?</v>
          </cell>
          <cell r="AA813" t="e">
            <v>#NAME?</v>
          </cell>
          <cell r="AB813" t="e">
            <v>#NAME?</v>
          </cell>
          <cell r="AC813" t="e">
            <v>#NAME?</v>
          </cell>
          <cell r="AD813" t="e">
            <v>#NAME?</v>
          </cell>
          <cell r="AE813" t="e">
            <v>#NAME?</v>
          </cell>
          <cell r="AF813">
            <v>0</v>
          </cell>
          <cell r="AG813">
            <v>0</v>
          </cell>
          <cell r="AH813">
            <v>0</v>
          </cell>
          <cell r="AI813">
            <v>0</v>
          </cell>
          <cell r="AJ813" t="e">
            <v>#NAME?</v>
          </cell>
          <cell r="AK813" t="e">
            <v>#NAME?</v>
          </cell>
          <cell r="AL813" t="e">
            <v>#NAME?</v>
          </cell>
          <cell r="AM813" t="e">
            <v>#NAME?</v>
          </cell>
          <cell r="AN813" t="e">
            <v>#NAME?</v>
          </cell>
          <cell r="AO813" t="e">
            <v>#NAME?</v>
          </cell>
          <cell r="AP813" t="e">
            <v>#NAME?</v>
          </cell>
          <cell r="AQ813">
            <v>0</v>
          </cell>
          <cell r="AR813">
            <v>0</v>
          </cell>
          <cell r="AS813">
            <v>0</v>
          </cell>
          <cell r="AT813">
            <v>0</v>
          </cell>
        </row>
        <row r="814">
          <cell r="A814" t="str">
            <v>Lilo of 132KV DC ARA-Jagdishpur at Dumraon Line-2</v>
          </cell>
          <cell r="B814">
            <v>0</v>
          </cell>
          <cell r="C814" t="str">
            <v>11/1</v>
          </cell>
          <cell r="D814" t="str">
            <v>DP+6</v>
          </cell>
          <cell r="E814">
            <v>0</v>
          </cell>
          <cell r="F814">
            <v>0</v>
          </cell>
          <cell r="G814">
            <v>0</v>
          </cell>
          <cell r="H814">
            <v>28</v>
          </cell>
          <cell r="I814">
            <v>0</v>
          </cell>
          <cell r="J814">
            <v>0</v>
          </cell>
          <cell r="K814">
            <v>0</v>
          </cell>
          <cell r="L814">
            <v>0</v>
          </cell>
          <cell r="M814">
            <v>0</v>
          </cell>
          <cell r="N814">
            <v>0</v>
          </cell>
          <cell r="O814">
            <v>0</v>
          </cell>
          <cell r="P814">
            <v>0</v>
          </cell>
          <cell r="Q814">
            <v>0</v>
          </cell>
          <cell r="R814" t="e">
            <v>#NAME?</v>
          </cell>
          <cell r="S814" t="e">
            <v>#NAME?</v>
          </cell>
          <cell r="T814">
            <v>0</v>
          </cell>
          <cell r="U814">
            <v>0</v>
          </cell>
          <cell r="V814" t="e">
            <v>#NAME?</v>
          </cell>
          <cell r="W814" t="e">
            <v>#NAME?</v>
          </cell>
          <cell r="X814" t="e">
            <v>#NAME?</v>
          </cell>
          <cell r="Y814" t="e">
            <v>#NAME?</v>
          </cell>
          <cell r="Z814" t="e">
            <v>#NAME?</v>
          </cell>
          <cell r="AA814" t="e">
            <v>#NAME?</v>
          </cell>
          <cell r="AB814" t="e">
            <v>#NAME?</v>
          </cell>
          <cell r="AC814" t="e">
            <v>#NAME?</v>
          </cell>
          <cell r="AD814" t="e">
            <v>#NAME?</v>
          </cell>
          <cell r="AE814" t="e">
            <v>#NAME?</v>
          </cell>
          <cell r="AF814">
            <v>0</v>
          </cell>
          <cell r="AG814">
            <v>0</v>
          </cell>
          <cell r="AH814">
            <v>0</v>
          </cell>
          <cell r="AI814">
            <v>0</v>
          </cell>
          <cell r="AJ814" t="e">
            <v>#NAME?</v>
          </cell>
          <cell r="AK814" t="e">
            <v>#NAME?</v>
          </cell>
          <cell r="AL814" t="e">
            <v>#NAME?</v>
          </cell>
          <cell r="AM814" t="e">
            <v>#NAME?</v>
          </cell>
          <cell r="AN814" t="e">
            <v>#NAME?</v>
          </cell>
          <cell r="AO814" t="e">
            <v>#NAME?</v>
          </cell>
          <cell r="AP814" t="e">
            <v>#NAME?</v>
          </cell>
          <cell r="AQ814">
            <v>0</v>
          </cell>
          <cell r="AR814">
            <v>0</v>
          </cell>
          <cell r="AS814">
            <v>0</v>
          </cell>
          <cell r="AT814">
            <v>0</v>
          </cell>
        </row>
        <row r="815">
          <cell r="A815" t="str">
            <v>Lilo of 132KV DC ARA-Jagdishpur at Dumraon Line-2</v>
          </cell>
          <cell r="B815">
            <v>0</v>
          </cell>
          <cell r="C815" t="str">
            <v>11/2</v>
          </cell>
          <cell r="D815" t="str">
            <v>DP+3</v>
          </cell>
          <cell r="E815">
            <v>0</v>
          </cell>
          <cell r="F815">
            <v>0</v>
          </cell>
          <cell r="G815">
            <v>0</v>
          </cell>
          <cell r="H815">
            <v>28</v>
          </cell>
          <cell r="I815">
            <v>0</v>
          </cell>
          <cell r="J815">
            <v>0</v>
          </cell>
          <cell r="K815">
            <v>0</v>
          </cell>
          <cell r="L815">
            <v>0</v>
          </cell>
          <cell r="M815">
            <v>0</v>
          </cell>
          <cell r="N815">
            <v>0</v>
          </cell>
          <cell r="O815">
            <v>0</v>
          </cell>
          <cell r="P815">
            <v>0</v>
          </cell>
          <cell r="Q815">
            <v>0</v>
          </cell>
          <cell r="R815" t="e">
            <v>#NAME?</v>
          </cell>
          <cell r="S815" t="e">
            <v>#NAME?</v>
          </cell>
          <cell r="T815">
            <v>0</v>
          </cell>
          <cell r="U815">
            <v>0</v>
          </cell>
          <cell r="V815" t="e">
            <v>#NAME?</v>
          </cell>
          <cell r="W815" t="e">
            <v>#NAME?</v>
          </cell>
          <cell r="X815" t="e">
            <v>#NAME?</v>
          </cell>
          <cell r="Y815" t="e">
            <v>#NAME?</v>
          </cell>
          <cell r="Z815" t="e">
            <v>#NAME?</v>
          </cell>
          <cell r="AA815" t="e">
            <v>#NAME?</v>
          </cell>
          <cell r="AB815" t="e">
            <v>#NAME?</v>
          </cell>
          <cell r="AC815" t="e">
            <v>#NAME?</v>
          </cell>
          <cell r="AD815" t="e">
            <v>#NAME?</v>
          </cell>
          <cell r="AE815" t="e">
            <v>#NAME?</v>
          </cell>
          <cell r="AF815">
            <v>0</v>
          </cell>
          <cell r="AG815">
            <v>0</v>
          </cell>
          <cell r="AH815">
            <v>0</v>
          </cell>
          <cell r="AI815">
            <v>0</v>
          </cell>
          <cell r="AJ815" t="e">
            <v>#NAME?</v>
          </cell>
          <cell r="AK815" t="e">
            <v>#NAME?</v>
          </cell>
          <cell r="AL815" t="e">
            <v>#NAME?</v>
          </cell>
          <cell r="AM815" t="e">
            <v>#NAME?</v>
          </cell>
          <cell r="AN815" t="e">
            <v>#NAME?</v>
          </cell>
          <cell r="AO815" t="e">
            <v>#NAME?</v>
          </cell>
          <cell r="AP815" t="e">
            <v>#NAME?</v>
          </cell>
          <cell r="AQ815">
            <v>0</v>
          </cell>
          <cell r="AR815">
            <v>0</v>
          </cell>
          <cell r="AS815">
            <v>0</v>
          </cell>
          <cell r="AT815">
            <v>0</v>
          </cell>
        </row>
        <row r="816">
          <cell r="A816" t="str">
            <v>Lilo of 132KV DC ARA-Jagdishpur at Dumraon Line-2</v>
          </cell>
          <cell r="B816">
            <v>0</v>
          </cell>
          <cell r="C816" t="str">
            <v>11/3</v>
          </cell>
          <cell r="D816" t="str">
            <v>DP+3</v>
          </cell>
          <cell r="E816">
            <v>0</v>
          </cell>
          <cell r="F816">
            <v>0</v>
          </cell>
          <cell r="G816">
            <v>0</v>
          </cell>
          <cell r="H816">
            <v>28</v>
          </cell>
          <cell r="I816">
            <v>0</v>
          </cell>
          <cell r="J816">
            <v>0</v>
          </cell>
          <cell r="K816">
            <v>0</v>
          </cell>
          <cell r="L816">
            <v>0</v>
          </cell>
          <cell r="M816">
            <v>0</v>
          </cell>
          <cell r="N816">
            <v>0</v>
          </cell>
          <cell r="O816">
            <v>0</v>
          </cell>
          <cell r="P816">
            <v>0</v>
          </cell>
          <cell r="Q816">
            <v>0</v>
          </cell>
          <cell r="R816" t="e">
            <v>#NAME?</v>
          </cell>
          <cell r="S816" t="e">
            <v>#NAME?</v>
          </cell>
          <cell r="T816">
            <v>0</v>
          </cell>
          <cell r="U816">
            <v>0</v>
          </cell>
          <cell r="V816" t="e">
            <v>#NAME?</v>
          </cell>
          <cell r="W816" t="e">
            <v>#NAME?</v>
          </cell>
          <cell r="X816" t="e">
            <v>#NAME?</v>
          </cell>
          <cell r="Y816" t="e">
            <v>#NAME?</v>
          </cell>
          <cell r="Z816" t="e">
            <v>#NAME?</v>
          </cell>
          <cell r="AA816" t="e">
            <v>#NAME?</v>
          </cell>
          <cell r="AB816" t="e">
            <v>#NAME?</v>
          </cell>
          <cell r="AC816" t="e">
            <v>#NAME?</v>
          </cell>
          <cell r="AD816" t="e">
            <v>#NAME?</v>
          </cell>
          <cell r="AE816" t="e">
            <v>#NAME?</v>
          </cell>
          <cell r="AF816">
            <v>0</v>
          </cell>
          <cell r="AG816">
            <v>0</v>
          </cell>
          <cell r="AH816">
            <v>0</v>
          </cell>
          <cell r="AI816">
            <v>0</v>
          </cell>
          <cell r="AJ816" t="e">
            <v>#NAME?</v>
          </cell>
          <cell r="AK816" t="e">
            <v>#NAME?</v>
          </cell>
          <cell r="AL816" t="e">
            <v>#NAME?</v>
          </cell>
          <cell r="AM816" t="e">
            <v>#NAME?</v>
          </cell>
          <cell r="AN816" t="e">
            <v>#NAME?</v>
          </cell>
          <cell r="AO816" t="e">
            <v>#NAME?</v>
          </cell>
          <cell r="AP816" t="e">
            <v>#NAME?</v>
          </cell>
          <cell r="AQ816">
            <v>0</v>
          </cell>
          <cell r="AR816">
            <v>0</v>
          </cell>
          <cell r="AS816">
            <v>0</v>
          </cell>
          <cell r="AT816">
            <v>0</v>
          </cell>
        </row>
        <row r="817">
          <cell r="A817" t="str">
            <v>Lilo of 132KV DC ARA-Jagdishpur at Dumraon Line-2</v>
          </cell>
          <cell r="B817">
            <v>0</v>
          </cell>
          <cell r="C817" t="str">
            <v>11/4</v>
          </cell>
          <cell r="D817" t="str">
            <v>DP+3</v>
          </cell>
          <cell r="E817">
            <v>0</v>
          </cell>
          <cell r="F817">
            <v>0</v>
          </cell>
          <cell r="G817">
            <v>0</v>
          </cell>
          <cell r="H817">
            <v>28</v>
          </cell>
          <cell r="I817">
            <v>0</v>
          </cell>
          <cell r="J817">
            <v>0</v>
          </cell>
          <cell r="K817">
            <v>0</v>
          </cell>
          <cell r="L817">
            <v>0</v>
          </cell>
          <cell r="M817">
            <v>0</v>
          </cell>
          <cell r="N817">
            <v>0</v>
          </cell>
          <cell r="O817">
            <v>0</v>
          </cell>
          <cell r="P817">
            <v>0</v>
          </cell>
          <cell r="Q817">
            <v>0</v>
          </cell>
          <cell r="R817" t="e">
            <v>#NAME?</v>
          </cell>
          <cell r="S817" t="e">
            <v>#NAME?</v>
          </cell>
          <cell r="T817">
            <v>0</v>
          </cell>
          <cell r="U817">
            <v>0</v>
          </cell>
          <cell r="V817" t="e">
            <v>#NAME?</v>
          </cell>
          <cell r="W817" t="e">
            <v>#NAME?</v>
          </cell>
          <cell r="X817" t="e">
            <v>#NAME?</v>
          </cell>
          <cell r="Y817" t="e">
            <v>#NAME?</v>
          </cell>
          <cell r="Z817" t="e">
            <v>#NAME?</v>
          </cell>
          <cell r="AA817" t="e">
            <v>#NAME?</v>
          </cell>
          <cell r="AB817" t="e">
            <v>#NAME?</v>
          </cell>
          <cell r="AC817" t="e">
            <v>#NAME?</v>
          </cell>
          <cell r="AD817" t="e">
            <v>#NAME?</v>
          </cell>
          <cell r="AE817" t="e">
            <v>#NAME?</v>
          </cell>
          <cell r="AF817">
            <v>0</v>
          </cell>
          <cell r="AG817">
            <v>0</v>
          </cell>
          <cell r="AH817">
            <v>0</v>
          </cell>
          <cell r="AI817">
            <v>0</v>
          </cell>
          <cell r="AJ817" t="e">
            <v>#NAME?</v>
          </cell>
          <cell r="AK817" t="e">
            <v>#NAME?</v>
          </cell>
          <cell r="AL817" t="e">
            <v>#NAME?</v>
          </cell>
          <cell r="AM817" t="e">
            <v>#NAME?</v>
          </cell>
          <cell r="AN817" t="e">
            <v>#NAME?</v>
          </cell>
          <cell r="AO817" t="e">
            <v>#NAME?</v>
          </cell>
          <cell r="AP817" t="e">
            <v>#NAME?</v>
          </cell>
          <cell r="AQ817">
            <v>0</v>
          </cell>
          <cell r="AR817">
            <v>0</v>
          </cell>
          <cell r="AS817">
            <v>0</v>
          </cell>
          <cell r="AT817">
            <v>0</v>
          </cell>
        </row>
        <row r="818">
          <cell r="A818" t="str">
            <v>Lilo of 132KV DC ARA-Jagdishpur at Dumraon Line-2</v>
          </cell>
          <cell r="B818">
            <v>0</v>
          </cell>
          <cell r="C818" t="str">
            <v>11/5</v>
          </cell>
          <cell r="D818" t="str">
            <v>DP+0</v>
          </cell>
          <cell r="E818">
            <v>0</v>
          </cell>
          <cell r="F818">
            <v>0</v>
          </cell>
          <cell r="G818">
            <v>0</v>
          </cell>
          <cell r="H818">
            <v>28</v>
          </cell>
          <cell r="I818">
            <v>0</v>
          </cell>
          <cell r="J818">
            <v>0</v>
          </cell>
          <cell r="K818">
            <v>0</v>
          </cell>
          <cell r="L818">
            <v>0</v>
          </cell>
          <cell r="M818">
            <v>0</v>
          </cell>
          <cell r="N818">
            <v>0</v>
          </cell>
          <cell r="O818">
            <v>0</v>
          </cell>
          <cell r="P818">
            <v>0</v>
          </cell>
          <cell r="Q818">
            <v>0</v>
          </cell>
          <cell r="R818" t="e">
            <v>#NAME?</v>
          </cell>
          <cell r="S818" t="e">
            <v>#NAME?</v>
          </cell>
          <cell r="T818">
            <v>0</v>
          </cell>
          <cell r="U818">
            <v>0</v>
          </cell>
          <cell r="V818" t="e">
            <v>#NAME?</v>
          </cell>
          <cell r="W818" t="e">
            <v>#NAME?</v>
          </cell>
          <cell r="X818" t="e">
            <v>#NAME?</v>
          </cell>
          <cell r="Y818" t="e">
            <v>#NAME?</v>
          </cell>
          <cell r="Z818" t="e">
            <v>#NAME?</v>
          </cell>
          <cell r="AA818" t="e">
            <v>#NAME?</v>
          </cell>
          <cell r="AB818" t="e">
            <v>#NAME?</v>
          </cell>
          <cell r="AC818" t="e">
            <v>#NAME?</v>
          </cell>
          <cell r="AD818" t="e">
            <v>#NAME?</v>
          </cell>
          <cell r="AE818" t="e">
            <v>#NAME?</v>
          </cell>
          <cell r="AF818">
            <v>0</v>
          </cell>
          <cell r="AG818">
            <v>0</v>
          </cell>
          <cell r="AH818">
            <v>0</v>
          </cell>
          <cell r="AI818">
            <v>0</v>
          </cell>
          <cell r="AJ818" t="e">
            <v>#NAME?</v>
          </cell>
          <cell r="AK818" t="e">
            <v>#NAME?</v>
          </cell>
          <cell r="AL818" t="e">
            <v>#NAME?</v>
          </cell>
          <cell r="AM818" t="e">
            <v>#NAME?</v>
          </cell>
          <cell r="AN818" t="e">
            <v>#NAME?</v>
          </cell>
          <cell r="AO818" t="e">
            <v>#NAME?</v>
          </cell>
          <cell r="AP818" t="e">
            <v>#NAME?</v>
          </cell>
          <cell r="AQ818">
            <v>0</v>
          </cell>
          <cell r="AR818">
            <v>0</v>
          </cell>
          <cell r="AS818">
            <v>0</v>
          </cell>
          <cell r="AT818">
            <v>0</v>
          </cell>
        </row>
        <row r="819">
          <cell r="A819" t="str">
            <v>Lilo of 132KV DC ARA-Jagdishpur at Dumraon Line-2</v>
          </cell>
          <cell r="B819">
            <v>0</v>
          </cell>
          <cell r="C819" t="str">
            <v>12/0</v>
          </cell>
          <cell r="D819" t="str">
            <v>DQ+0</v>
          </cell>
          <cell r="E819">
            <v>0</v>
          </cell>
          <cell r="F819">
            <v>0</v>
          </cell>
          <cell r="G819">
            <v>0</v>
          </cell>
          <cell r="H819">
            <v>28</v>
          </cell>
          <cell r="I819">
            <v>0</v>
          </cell>
          <cell r="J819">
            <v>0</v>
          </cell>
          <cell r="K819">
            <v>0</v>
          </cell>
          <cell r="L819">
            <v>0</v>
          </cell>
          <cell r="M819">
            <v>0</v>
          </cell>
          <cell r="N819">
            <v>0</v>
          </cell>
          <cell r="O819">
            <v>0</v>
          </cell>
          <cell r="P819">
            <v>0</v>
          </cell>
          <cell r="Q819">
            <v>0</v>
          </cell>
          <cell r="R819" t="e">
            <v>#NAME?</v>
          </cell>
          <cell r="S819" t="e">
            <v>#NAME?</v>
          </cell>
          <cell r="T819">
            <v>0</v>
          </cell>
          <cell r="U819">
            <v>0</v>
          </cell>
          <cell r="V819" t="e">
            <v>#NAME?</v>
          </cell>
          <cell r="W819" t="e">
            <v>#NAME?</v>
          </cell>
          <cell r="X819" t="e">
            <v>#NAME?</v>
          </cell>
          <cell r="Y819" t="e">
            <v>#NAME?</v>
          </cell>
          <cell r="Z819" t="e">
            <v>#NAME?</v>
          </cell>
          <cell r="AA819" t="e">
            <v>#NAME?</v>
          </cell>
          <cell r="AB819" t="e">
            <v>#NAME?</v>
          </cell>
          <cell r="AC819" t="e">
            <v>#NAME?</v>
          </cell>
          <cell r="AD819" t="e">
            <v>#NAME?</v>
          </cell>
          <cell r="AE819" t="e">
            <v>#NAME?</v>
          </cell>
          <cell r="AF819">
            <v>0</v>
          </cell>
          <cell r="AG819">
            <v>0</v>
          </cell>
          <cell r="AH819">
            <v>0</v>
          </cell>
          <cell r="AI819">
            <v>0</v>
          </cell>
          <cell r="AJ819" t="e">
            <v>#NAME?</v>
          </cell>
          <cell r="AK819" t="e">
            <v>#NAME?</v>
          </cell>
          <cell r="AL819" t="e">
            <v>#NAME?</v>
          </cell>
          <cell r="AM819" t="e">
            <v>#NAME?</v>
          </cell>
          <cell r="AN819" t="e">
            <v>#NAME?</v>
          </cell>
          <cell r="AO819" t="e">
            <v>#NAME?</v>
          </cell>
          <cell r="AP819" t="e">
            <v>#NAME?</v>
          </cell>
          <cell r="AQ819">
            <v>0</v>
          </cell>
          <cell r="AR819">
            <v>0</v>
          </cell>
          <cell r="AS819">
            <v>0</v>
          </cell>
          <cell r="AT819">
            <v>0</v>
          </cell>
        </row>
        <row r="820">
          <cell r="A820" t="str">
            <v>Lilo of 132KV DC ARA-Jagdishpur at Dumraon Line-2</v>
          </cell>
          <cell r="B820">
            <v>0</v>
          </cell>
          <cell r="C820" t="str">
            <v>12/1</v>
          </cell>
          <cell r="D820" t="str">
            <v>DP+3</v>
          </cell>
          <cell r="E820">
            <v>0</v>
          </cell>
          <cell r="F820">
            <v>0</v>
          </cell>
          <cell r="G820">
            <v>0</v>
          </cell>
          <cell r="H820">
            <v>28</v>
          </cell>
          <cell r="I820">
            <v>0</v>
          </cell>
          <cell r="J820">
            <v>0</v>
          </cell>
          <cell r="K820">
            <v>0</v>
          </cell>
          <cell r="L820">
            <v>0</v>
          </cell>
          <cell r="M820">
            <v>0</v>
          </cell>
          <cell r="N820">
            <v>0</v>
          </cell>
          <cell r="O820">
            <v>0</v>
          </cell>
          <cell r="P820">
            <v>0</v>
          </cell>
          <cell r="Q820">
            <v>0</v>
          </cell>
          <cell r="R820" t="e">
            <v>#NAME?</v>
          </cell>
          <cell r="S820" t="e">
            <v>#NAME?</v>
          </cell>
          <cell r="T820">
            <v>0</v>
          </cell>
          <cell r="U820">
            <v>0</v>
          </cell>
          <cell r="V820" t="e">
            <v>#NAME?</v>
          </cell>
          <cell r="W820" t="e">
            <v>#NAME?</v>
          </cell>
          <cell r="X820" t="e">
            <v>#NAME?</v>
          </cell>
          <cell r="Y820" t="e">
            <v>#NAME?</v>
          </cell>
          <cell r="Z820" t="e">
            <v>#NAME?</v>
          </cell>
          <cell r="AA820" t="e">
            <v>#NAME?</v>
          </cell>
          <cell r="AB820" t="e">
            <v>#NAME?</v>
          </cell>
          <cell r="AC820" t="e">
            <v>#NAME?</v>
          </cell>
          <cell r="AD820" t="e">
            <v>#NAME?</v>
          </cell>
          <cell r="AE820" t="e">
            <v>#NAME?</v>
          </cell>
          <cell r="AF820">
            <v>0</v>
          </cell>
          <cell r="AG820">
            <v>0</v>
          </cell>
          <cell r="AH820">
            <v>0</v>
          </cell>
          <cell r="AI820">
            <v>0</v>
          </cell>
          <cell r="AJ820" t="e">
            <v>#NAME?</v>
          </cell>
          <cell r="AK820" t="e">
            <v>#NAME?</v>
          </cell>
          <cell r="AL820" t="e">
            <v>#NAME?</v>
          </cell>
          <cell r="AM820" t="e">
            <v>#NAME?</v>
          </cell>
          <cell r="AN820" t="e">
            <v>#NAME?</v>
          </cell>
          <cell r="AO820" t="e">
            <v>#NAME?</v>
          </cell>
          <cell r="AP820" t="e">
            <v>#NAME?</v>
          </cell>
          <cell r="AQ820">
            <v>0</v>
          </cell>
          <cell r="AR820">
            <v>0</v>
          </cell>
          <cell r="AS820">
            <v>0</v>
          </cell>
          <cell r="AT820">
            <v>0</v>
          </cell>
        </row>
        <row r="821">
          <cell r="A821" t="str">
            <v>Lilo of 132KV DC ARA-Jagdishpur at Dumraon Line-2</v>
          </cell>
          <cell r="B821">
            <v>0</v>
          </cell>
          <cell r="C821" t="str">
            <v>12/2</v>
          </cell>
          <cell r="D821" t="str">
            <v>DP+0</v>
          </cell>
          <cell r="E821">
            <v>0</v>
          </cell>
          <cell r="F821">
            <v>0</v>
          </cell>
          <cell r="G821">
            <v>0</v>
          </cell>
          <cell r="H821">
            <v>28</v>
          </cell>
          <cell r="I821">
            <v>0</v>
          </cell>
          <cell r="J821">
            <v>0</v>
          </cell>
          <cell r="K821">
            <v>0</v>
          </cell>
          <cell r="L821">
            <v>0</v>
          </cell>
          <cell r="M821">
            <v>0</v>
          </cell>
          <cell r="N821">
            <v>0</v>
          </cell>
          <cell r="O821">
            <v>0</v>
          </cell>
          <cell r="P821">
            <v>0</v>
          </cell>
          <cell r="Q821">
            <v>0</v>
          </cell>
          <cell r="R821" t="e">
            <v>#NAME?</v>
          </cell>
          <cell r="S821" t="e">
            <v>#NAME?</v>
          </cell>
          <cell r="T821">
            <v>0</v>
          </cell>
          <cell r="U821">
            <v>0</v>
          </cell>
          <cell r="V821" t="e">
            <v>#NAME?</v>
          </cell>
          <cell r="W821" t="e">
            <v>#NAME?</v>
          </cell>
          <cell r="X821" t="e">
            <v>#NAME?</v>
          </cell>
          <cell r="Y821" t="e">
            <v>#NAME?</v>
          </cell>
          <cell r="Z821" t="e">
            <v>#NAME?</v>
          </cell>
          <cell r="AA821" t="e">
            <v>#NAME?</v>
          </cell>
          <cell r="AB821" t="e">
            <v>#NAME?</v>
          </cell>
          <cell r="AC821" t="e">
            <v>#NAME?</v>
          </cell>
          <cell r="AD821" t="e">
            <v>#NAME?</v>
          </cell>
          <cell r="AE821" t="e">
            <v>#NAME?</v>
          </cell>
          <cell r="AF821">
            <v>0</v>
          </cell>
          <cell r="AG821">
            <v>0</v>
          </cell>
          <cell r="AH821">
            <v>0</v>
          </cell>
          <cell r="AI821">
            <v>0</v>
          </cell>
          <cell r="AJ821" t="e">
            <v>#NAME?</v>
          </cell>
          <cell r="AK821" t="e">
            <v>#NAME?</v>
          </cell>
          <cell r="AL821" t="e">
            <v>#NAME?</v>
          </cell>
          <cell r="AM821" t="e">
            <v>#NAME?</v>
          </cell>
          <cell r="AN821" t="e">
            <v>#NAME?</v>
          </cell>
          <cell r="AO821" t="e">
            <v>#NAME?</v>
          </cell>
          <cell r="AP821" t="e">
            <v>#NAME?</v>
          </cell>
          <cell r="AQ821">
            <v>0</v>
          </cell>
          <cell r="AR821">
            <v>0</v>
          </cell>
          <cell r="AS821">
            <v>0</v>
          </cell>
          <cell r="AT821">
            <v>0</v>
          </cell>
        </row>
        <row r="822">
          <cell r="A822" t="str">
            <v>Lilo of 132KV DC ARA-Jagdishpur at Dumraon Line-2</v>
          </cell>
          <cell r="B822">
            <v>0</v>
          </cell>
          <cell r="C822" t="str">
            <v>12/3</v>
          </cell>
          <cell r="D822" t="str">
            <v>DP+3</v>
          </cell>
          <cell r="E822">
            <v>0</v>
          </cell>
          <cell r="F822">
            <v>0</v>
          </cell>
          <cell r="G822">
            <v>0</v>
          </cell>
          <cell r="H822">
            <v>28</v>
          </cell>
          <cell r="I822">
            <v>0</v>
          </cell>
          <cell r="J822">
            <v>0</v>
          </cell>
          <cell r="K822">
            <v>0</v>
          </cell>
          <cell r="L822">
            <v>0</v>
          </cell>
          <cell r="M822">
            <v>0</v>
          </cell>
          <cell r="N822">
            <v>0</v>
          </cell>
          <cell r="O822">
            <v>0</v>
          </cell>
          <cell r="P822">
            <v>0</v>
          </cell>
          <cell r="Q822">
            <v>0</v>
          </cell>
          <cell r="R822" t="e">
            <v>#NAME?</v>
          </cell>
          <cell r="S822" t="e">
            <v>#NAME?</v>
          </cell>
          <cell r="T822">
            <v>0</v>
          </cell>
          <cell r="U822">
            <v>0</v>
          </cell>
          <cell r="V822" t="e">
            <v>#NAME?</v>
          </cell>
          <cell r="W822" t="e">
            <v>#NAME?</v>
          </cell>
          <cell r="X822" t="e">
            <v>#NAME?</v>
          </cell>
          <cell r="Y822" t="e">
            <v>#NAME?</v>
          </cell>
          <cell r="Z822" t="e">
            <v>#NAME?</v>
          </cell>
          <cell r="AA822" t="e">
            <v>#NAME?</v>
          </cell>
          <cell r="AB822" t="e">
            <v>#NAME?</v>
          </cell>
          <cell r="AC822" t="e">
            <v>#NAME?</v>
          </cell>
          <cell r="AD822" t="e">
            <v>#NAME?</v>
          </cell>
          <cell r="AE822" t="e">
            <v>#NAME?</v>
          </cell>
          <cell r="AF822">
            <v>0</v>
          </cell>
          <cell r="AG822">
            <v>0</v>
          </cell>
          <cell r="AH822">
            <v>0</v>
          </cell>
          <cell r="AI822">
            <v>0</v>
          </cell>
          <cell r="AJ822" t="e">
            <v>#NAME?</v>
          </cell>
          <cell r="AK822" t="e">
            <v>#NAME?</v>
          </cell>
          <cell r="AL822" t="e">
            <v>#NAME?</v>
          </cell>
          <cell r="AM822" t="e">
            <v>#NAME?</v>
          </cell>
          <cell r="AN822" t="e">
            <v>#NAME?</v>
          </cell>
          <cell r="AO822" t="e">
            <v>#NAME?</v>
          </cell>
          <cell r="AP822" t="e">
            <v>#NAME?</v>
          </cell>
          <cell r="AQ822">
            <v>0</v>
          </cell>
          <cell r="AR822">
            <v>0</v>
          </cell>
          <cell r="AS822">
            <v>0</v>
          </cell>
          <cell r="AT822">
            <v>0</v>
          </cell>
        </row>
        <row r="823">
          <cell r="A823" t="str">
            <v>Lilo of 132KV DC ARA-Jagdishpur at Dumraon Line-2</v>
          </cell>
          <cell r="B823">
            <v>0</v>
          </cell>
          <cell r="C823" t="str">
            <v>13/0</v>
          </cell>
          <cell r="D823" t="str">
            <v>DR+0</v>
          </cell>
          <cell r="E823">
            <v>0</v>
          </cell>
          <cell r="F823">
            <v>0</v>
          </cell>
          <cell r="G823">
            <v>0</v>
          </cell>
          <cell r="H823">
            <v>28</v>
          </cell>
          <cell r="I823">
            <v>0</v>
          </cell>
          <cell r="J823">
            <v>0</v>
          </cell>
          <cell r="K823">
            <v>0</v>
          </cell>
          <cell r="L823">
            <v>0</v>
          </cell>
          <cell r="M823">
            <v>0</v>
          </cell>
          <cell r="N823">
            <v>0</v>
          </cell>
          <cell r="O823">
            <v>0</v>
          </cell>
          <cell r="P823">
            <v>0</v>
          </cell>
          <cell r="Q823">
            <v>0</v>
          </cell>
          <cell r="R823" t="e">
            <v>#NAME?</v>
          </cell>
          <cell r="S823" t="e">
            <v>#NAME?</v>
          </cell>
          <cell r="T823">
            <v>0</v>
          </cell>
          <cell r="U823">
            <v>0</v>
          </cell>
          <cell r="V823" t="e">
            <v>#NAME?</v>
          </cell>
          <cell r="W823" t="e">
            <v>#NAME?</v>
          </cell>
          <cell r="X823" t="e">
            <v>#NAME?</v>
          </cell>
          <cell r="Y823" t="e">
            <v>#NAME?</v>
          </cell>
          <cell r="Z823" t="e">
            <v>#NAME?</v>
          </cell>
          <cell r="AA823" t="e">
            <v>#NAME?</v>
          </cell>
          <cell r="AB823" t="e">
            <v>#NAME?</v>
          </cell>
          <cell r="AC823" t="e">
            <v>#NAME?</v>
          </cell>
          <cell r="AD823" t="e">
            <v>#NAME?</v>
          </cell>
          <cell r="AE823" t="e">
            <v>#NAME?</v>
          </cell>
          <cell r="AF823">
            <v>0</v>
          </cell>
          <cell r="AG823">
            <v>0</v>
          </cell>
          <cell r="AH823">
            <v>0</v>
          </cell>
          <cell r="AI823">
            <v>0</v>
          </cell>
          <cell r="AJ823" t="e">
            <v>#NAME?</v>
          </cell>
          <cell r="AK823" t="e">
            <v>#NAME?</v>
          </cell>
          <cell r="AL823" t="e">
            <v>#NAME?</v>
          </cell>
          <cell r="AM823" t="e">
            <v>#NAME?</v>
          </cell>
          <cell r="AN823" t="e">
            <v>#NAME?</v>
          </cell>
          <cell r="AO823" t="e">
            <v>#NAME?</v>
          </cell>
          <cell r="AP823" t="e">
            <v>#NAME?</v>
          </cell>
          <cell r="AQ823">
            <v>0</v>
          </cell>
          <cell r="AR823">
            <v>0</v>
          </cell>
          <cell r="AS823">
            <v>0</v>
          </cell>
          <cell r="AT823">
            <v>0</v>
          </cell>
        </row>
        <row r="824">
          <cell r="A824" t="str">
            <v>Lilo of 132KV DC ARA-Jagdishpur at Dumraon Line-2</v>
          </cell>
          <cell r="B824">
            <v>0</v>
          </cell>
          <cell r="C824" t="str">
            <v>13/1</v>
          </cell>
          <cell r="D824" t="str">
            <v>DP+3</v>
          </cell>
          <cell r="E824">
            <v>0</v>
          </cell>
          <cell r="F824">
            <v>0</v>
          </cell>
          <cell r="G824">
            <v>0</v>
          </cell>
          <cell r="H824">
            <v>28</v>
          </cell>
          <cell r="I824">
            <v>0</v>
          </cell>
          <cell r="J824">
            <v>0</v>
          </cell>
          <cell r="K824">
            <v>0</v>
          </cell>
          <cell r="L824">
            <v>0</v>
          </cell>
          <cell r="M824">
            <v>0</v>
          </cell>
          <cell r="N824">
            <v>0</v>
          </cell>
          <cell r="O824">
            <v>0</v>
          </cell>
          <cell r="P824">
            <v>0</v>
          </cell>
          <cell r="Q824">
            <v>0</v>
          </cell>
          <cell r="R824" t="e">
            <v>#NAME?</v>
          </cell>
          <cell r="S824" t="e">
            <v>#NAME?</v>
          </cell>
          <cell r="T824">
            <v>0</v>
          </cell>
          <cell r="U824">
            <v>0</v>
          </cell>
          <cell r="V824" t="e">
            <v>#NAME?</v>
          </cell>
          <cell r="W824" t="e">
            <v>#NAME?</v>
          </cell>
          <cell r="X824" t="e">
            <v>#NAME?</v>
          </cell>
          <cell r="Y824" t="e">
            <v>#NAME?</v>
          </cell>
          <cell r="Z824" t="e">
            <v>#NAME?</v>
          </cell>
          <cell r="AA824" t="e">
            <v>#NAME?</v>
          </cell>
          <cell r="AB824" t="e">
            <v>#NAME?</v>
          </cell>
          <cell r="AC824" t="e">
            <v>#NAME?</v>
          </cell>
          <cell r="AD824" t="e">
            <v>#NAME?</v>
          </cell>
          <cell r="AE824" t="e">
            <v>#NAME?</v>
          </cell>
          <cell r="AF824">
            <v>0</v>
          </cell>
          <cell r="AG824">
            <v>0</v>
          </cell>
          <cell r="AH824">
            <v>0</v>
          </cell>
          <cell r="AI824">
            <v>0</v>
          </cell>
          <cell r="AJ824" t="e">
            <v>#NAME?</v>
          </cell>
          <cell r="AK824" t="e">
            <v>#NAME?</v>
          </cell>
          <cell r="AL824" t="e">
            <v>#NAME?</v>
          </cell>
          <cell r="AM824" t="e">
            <v>#NAME?</v>
          </cell>
          <cell r="AN824" t="e">
            <v>#NAME?</v>
          </cell>
          <cell r="AO824" t="e">
            <v>#NAME?</v>
          </cell>
          <cell r="AP824" t="e">
            <v>#NAME?</v>
          </cell>
          <cell r="AQ824">
            <v>0</v>
          </cell>
          <cell r="AR824">
            <v>0</v>
          </cell>
          <cell r="AS824">
            <v>0</v>
          </cell>
          <cell r="AT824">
            <v>0</v>
          </cell>
        </row>
        <row r="825">
          <cell r="A825" t="str">
            <v>Lilo of 132KV DC ARA-Jagdishpur at Dumraon Line-2</v>
          </cell>
          <cell r="B825">
            <v>0</v>
          </cell>
          <cell r="C825" t="str">
            <v>13/2</v>
          </cell>
          <cell r="D825" t="str">
            <v>DP+0</v>
          </cell>
          <cell r="E825">
            <v>0</v>
          </cell>
          <cell r="F825">
            <v>0</v>
          </cell>
          <cell r="G825">
            <v>0</v>
          </cell>
          <cell r="H825">
            <v>28</v>
          </cell>
          <cell r="I825">
            <v>0</v>
          </cell>
          <cell r="J825">
            <v>0</v>
          </cell>
          <cell r="K825">
            <v>0</v>
          </cell>
          <cell r="L825">
            <v>0</v>
          </cell>
          <cell r="M825">
            <v>0</v>
          </cell>
          <cell r="N825">
            <v>0</v>
          </cell>
          <cell r="O825">
            <v>0</v>
          </cell>
          <cell r="P825">
            <v>0</v>
          </cell>
          <cell r="Q825">
            <v>0</v>
          </cell>
          <cell r="R825" t="e">
            <v>#NAME?</v>
          </cell>
          <cell r="S825" t="e">
            <v>#NAME?</v>
          </cell>
          <cell r="T825">
            <v>0</v>
          </cell>
          <cell r="U825">
            <v>0</v>
          </cell>
          <cell r="V825" t="e">
            <v>#NAME?</v>
          </cell>
          <cell r="W825" t="e">
            <v>#NAME?</v>
          </cell>
          <cell r="X825" t="e">
            <v>#NAME?</v>
          </cell>
          <cell r="Y825" t="e">
            <v>#NAME?</v>
          </cell>
          <cell r="Z825" t="e">
            <v>#NAME?</v>
          </cell>
          <cell r="AA825" t="e">
            <v>#NAME?</v>
          </cell>
          <cell r="AB825" t="e">
            <v>#NAME?</v>
          </cell>
          <cell r="AC825" t="e">
            <v>#NAME?</v>
          </cell>
          <cell r="AD825" t="e">
            <v>#NAME?</v>
          </cell>
          <cell r="AE825" t="e">
            <v>#NAME?</v>
          </cell>
          <cell r="AF825">
            <v>0</v>
          </cell>
          <cell r="AG825">
            <v>0</v>
          </cell>
          <cell r="AH825">
            <v>0</v>
          </cell>
          <cell r="AI825">
            <v>0</v>
          </cell>
          <cell r="AJ825" t="e">
            <v>#NAME?</v>
          </cell>
          <cell r="AK825" t="e">
            <v>#NAME?</v>
          </cell>
          <cell r="AL825" t="e">
            <v>#NAME?</v>
          </cell>
          <cell r="AM825" t="e">
            <v>#NAME?</v>
          </cell>
          <cell r="AN825" t="e">
            <v>#NAME?</v>
          </cell>
          <cell r="AO825" t="e">
            <v>#NAME?</v>
          </cell>
          <cell r="AP825" t="e">
            <v>#NAME?</v>
          </cell>
          <cell r="AQ825">
            <v>0</v>
          </cell>
          <cell r="AR825">
            <v>0</v>
          </cell>
          <cell r="AS825">
            <v>0</v>
          </cell>
          <cell r="AT825">
            <v>0</v>
          </cell>
        </row>
        <row r="826">
          <cell r="A826" t="str">
            <v>Lilo of 132KV DC ARA-Jagdishpur at Dumraon Line-2</v>
          </cell>
          <cell r="B826">
            <v>0</v>
          </cell>
          <cell r="C826" t="str">
            <v>13/3</v>
          </cell>
          <cell r="D826" t="str">
            <v>DP+0</v>
          </cell>
          <cell r="E826">
            <v>0</v>
          </cell>
          <cell r="F826">
            <v>0</v>
          </cell>
          <cell r="G826">
            <v>0</v>
          </cell>
          <cell r="H826">
            <v>28</v>
          </cell>
          <cell r="I826">
            <v>0</v>
          </cell>
          <cell r="J826">
            <v>0</v>
          </cell>
          <cell r="K826">
            <v>0</v>
          </cell>
          <cell r="L826">
            <v>0</v>
          </cell>
          <cell r="M826">
            <v>0</v>
          </cell>
          <cell r="N826">
            <v>0</v>
          </cell>
          <cell r="O826">
            <v>0</v>
          </cell>
          <cell r="P826">
            <v>0</v>
          </cell>
          <cell r="Q826">
            <v>0</v>
          </cell>
          <cell r="R826" t="e">
            <v>#NAME?</v>
          </cell>
          <cell r="S826" t="e">
            <v>#NAME?</v>
          </cell>
          <cell r="T826">
            <v>0</v>
          </cell>
          <cell r="U826">
            <v>0</v>
          </cell>
          <cell r="V826" t="e">
            <v>#NAME?</v>
          </cell>
          <cell r="W826" t="e">
            <v>#NAME?</v>
          </cell>
          <cell r="X826" t="e">
            <v>#NAME?</v>
          </cell>
          <cell r="Y826" t="e">
            <v>#NAME?</v>
          </cell>
          <cell r="Z826" t="e">
            <v>#NAME?</v>
          </cell>
          <cell r="AA826" t="e">
            <v>#NAME?</v>
          </cell>
          <cell r="AB826" t="e">
            <v>#NAME?</v>
          </cell>
          <cell r="AC826" t="e">
            <v>#NAME?</v>
          </cell>
          <cell r="AD826" t="e">
            <v>#NAME?</v>
          </cell>
          <cell r="AE826" t="e">
            <v>#NAME?</v>
          </cell>
          <cell r="AF826">
            <v>0</v>
          </cell>
          <cell r="AG826">
            <v>0</v>
          </cell>
          <cell r="AH826">
            <v>0</v>
          </cell>
          <cell r="AI826">
            <v>0</v>
          </cell>
          <cell r="AJ826" t="e">
            <v>#NAME?</v>
          </cell>
          <cell r="AK826" t="e">
            <v>#NAME?</v>
          </cell>
          <cell r="AL826" t="e">
            <v>#NAME?</v>
          </cell>
          <cell r="AM826" t="e">
            <v>#NAME?</v>
          </cell>
          <cell r="AN826" t="e">
            <v>#NAME?</v>
          </cell>
          <cell r="AO826" t="e">
            <v>#NAME?</v>
          </cell>
          <cell r="AP826" t="e">
            <v>#NAME?</v>
          </cell>
          <cell r="AQ826">
            <v>0</v>
          </cell>
          <cell r="AR826">
            <v>0</v>
          </cell>
          <cell r="AS826">
            <v>0</v>
          </cell>
          <cell r="AT826">
            <v>0</v>
          </cell>
        </row>
        <row r="827">
          <cell r="A827" t="str">
            <v>Lilo of 132KV DC ARA-Jagdishpur at Dumraon Line-2</v>
          </cell>
          <cell r="B827">
            <v>0</v>
          </cell>
          <cell r="C827" t="str">
            <v>13/4</v>
          </cell>
          <cell r="D827" t="str">
            <v>DP+3</v>
          </cell>
          <cell r="E827">
            <v>0</v>
          </cell>
          <cell r="F827">
            <v>0</v>
          </cell>
          <cell r="G827">
            <v>0</v>
          </cell>
          <cell r="H827">
            <v>28</v>
          </cell>
          <cell r="I827">
            <v>0</v>
          </cell>
          <cell r="J827">
            <v>0</v>
          </cell>
          <cell r="K827">
            <v>0</v>
          </cell>
          <cell r="L827">
            <v>0</v>
          </cell>
          <cell r="M827">
            <v>0</v>
          </cell>
          <cell r="N827">
            <v>0</v>
          </cell>
          <cell r="O827">
            <v>0</v>
          </cell>
          <cell r="P827">
            <v>0</v>
          </cell>
          <cell r="Q827">
            <v>0</v>
          </cell>
          <cell r="R827" t="e">
            <v>#NAME?</v>
          </cell>
          <cell r="S827" t="e">
            <v>#NAME?</v>
          </cell>
          <cell r="T827">
            <v>0</v>
          </cell>
          <cell r="U827">
            <v>0</v>
          </cell>
          <cell r="V827" t="e">
            <v>#NAME?</v>
          </cell>
          <cell r="W827" t="e">
            <v>#NAME?</v>
          </cell>
          <cell r="X827" t="e">
            <v>#NAME?</v>
          </cell>
          <cell r="Y827" t="e">
            <v>#NAME?</v>
          </cell>
          <cell r="Z827" t="e">
            <v>#NAME?</v>
          </cell>
          <cell r="AA827" t="e">
            <v>#NAME?</v>
          </cell>
          <cell r="AB827" t="e">
            <v>#NAME?</v>
          </cell>
          <cell r="AC827" t="e">
            <v>#NAME?</v>
          </cell>
          <cell r="AD827" t="e">
            <v>#NAME?</v>
          </cell>
          <cell r="AE827" t="e">
            <v>#NAME?</v>
          </cell>
          <cell r="AF827">
            <v>0</v>
          </cell>
          <cell r="AG827">
            <v>0</v>
          </cell>
          <cell r="AH827">
            <v>0</v>
          </cell>
          <cell r="AI827">
            <v>0</v>
          </cell>
          <cell r="AJ827" t="e">
            <v>#NAME?</v>
          </cell>
          <cell r="AK827" t="e">
            <v>#NAME?</v>
          </cell>
          <cell r="AL827" t="e">
            <v>#NAME?</v>
          </cell>
          <cell r="AM827" t="e">
            <v>#NAME?</v>
          </cell>
          <cell r="AN827" t="e">
            <v>#NAME?</v>
          </cell>
          <cell r="AO827" t="e">
            <v>#NAME?</v>
          </cell>
          <cell r="AP827" t="e">
            <v>#NAME?</v>
          </cell>
          <cell r="AQ827">
            <v>0</v>
          </cell>
          <cell r="AR827">
            <v>0</v>
          </cell>
          <cell r="AS827">
            <v>0</v>
          </cell>
          <cell r="AT827">
            <v>0</v>
          </cell>
        </row>
        <row r="828">
          <cell r="A828" t="str">
            <v>Lilo of 132KV DC ARA-Jagdishpur at Dumraon Line-2</v>
          </cell>
          <cell r="B828">
            <v>0</v>
          </cell>
          <cell r="C828" t="str">
            <v>13/5</v>
          </cell>
          <cell r="D828" t="str">
            <v>DP+3</v>
          </cell>
          <cell r="E828">
            <v>0</v>
          </cell>
          <cell r="F828">
            <v>0</v>
          </cell>
          <cell r="G828">
            <v>0</v>
          </cell>
          <cell r="H828">
            <v>28</v>
          </cell>
          <cell r="I828">
            <v>0</v>
          </cell>
          <cell r="J828">
            <v>0</v>
          </cell>
          <cell r="K828">
            <v>0</v>
          </cell>
          <cell r="L828">
            <v>0</v>
          </cell>
          <cell r="M828">
            <v>0</v>
          </cell>
          <cell r="N828">
            <v>0</v>
          </cell>
          <cell r="O828">
            <v>0</v>
          </cell>
          <cell r="P828">
            <v>0</v>
          </cell>
          <cell r="Q828">
            <v>0</v>
          </cell>
          <cell r="R828" t="e">
            <v>#NAME?</v>
          </cell>
          <cell r="S828" t="e">
            <v>#NAME?</v>
          </cell>
          <cell r="T828">
            <v>0</v>
          </cell>
          <cell r="U828">
            <v>0</v>
          </cell>
          <cell r="V828" t="e">
            <v>#NAME?</v>
          </cell>
          <cell r="W828" t="e">
            <v>#NAME?</v>
          </cell>
          <cell r="X828" t="e">
            <v>#NAME?</v>
          </cell>
          <cell r="Y828" t="e">
            <v>#NAME?</v>
          </cell>
          <cell r="Z828" t="e">
            <v>#NAME?</v>
          </cell>
          <cell r="AA828" t="e">
            <v>#NAME?</v>
          </cell>
          <cell r="AB828" t="e">
            <v>#NAME?</v>
          </cell>
          <cell r="AC828" t="e">
            <v>#NAME?</v>
          </cell>
          <cell r="AD828" t="e">
            <v>#NAME?</v>
          </cell>
          <cell r="AE828" t="e">
            <v>#NAME?</v>
          </cell>
          <cell r="AF828">
            <v>0</v>
          </cell>
          <cell r="AG828">
            <v>0</v>
          </cell>
          <cell r="AH828">
            <v>0</v>
          </cell>
          <cell r="AI828">
            <v>0</v>
          </cell>
          <cell r="AJ828" t="e">
            <v>#NAME?</v>
          </cell>
          <cell r="AK828" t="e">
            <v>#NAME?</v>
          </cell>
          <cell r="AL828" t="e">
            <v>#NAME?</v>
          </cell>
          <cell r="AM828" t="e">
            <v>#NAME?</v>
          </cell>
          <cell r="AN828" t="e">
            <v>#NAME?</v>
          </cell>
          <cell r="AO828" t="e">
            <v>#NAME?</v>
          </cell>
          <cell r="AP828" t="e">
            <v>#NAME?</v>
          </cell>
          <cell r="AQ828">
            <v>0</v>
          </cell>
          <cell r="AR828">
            <v>0</v>
          </cell>
          <cell r="AS828">
            <v>0</v>
          </cell>
          <cell r="AT828">
            <v>0</v>
          </cell>
        </row>
        <row r="829">
          <cell r="A829" t="str">
            <v>Lilo of 132KV DC ARA-Jagdishpur at Dumraon Line-2</v>
          </cell>
          <cell r="B829">
            <v>0</v>
          </cell>
          <cell r="C829" t="str">
            <v>13/6</v>
          </cell>
          <cell r="D829" t="str">
            <v>DP+0</v>
          </cell>
          <cell r="E829">
            <v>0</v>
          </cell>
          <cell r="F829">
            <v>0</v>
          </cell>
          <cell r="G829">
            <v>0</v>
          </cell>
          <cell r="H829">
            <v>28</v>
          </cell>
          <cell r="I829">
            <v>0</v>
          </cell>
          <cell r="J829">
            <v>0</v>
          </cell>
          <cell r="K829">
            <v>0</v>
          </cell>
          <cell r="L829">
            <v>0</v>
          </cell>
          <cell r="M829">
            <v>0</v>
          </cell>
          <cell r="N829">
            <v>0</v>
          </cell>
          <cell r="O829">
            <v>0</v>
          </cell>
          <cell r="P829">
            <v>0</v>
          </cell>
          <cell r="Q829">
            <v>0</v>
          </cell>
          <cell r="R829" t="e">
            <v>#NAME?</v>
          </cell>
          <cell r="S829" t="e">
            <v>#NAME?</v>
          </cell>
          <cell r="T829">
            <v>0</v>
          </cell>
          <cell r="U829">
            <v>0</v>
          </cell>
          <cell r="V829" t="e">
            <v>#NAME?</v>
          </cell>
          <cell r="W829" t="e">
            <v>#NAME?</v>
          </cell>
          <cell r="X829" t="e">
            <v>#NAME?</v>
          </cell>
          <cell r="Y829" t="e">
            <v>#NAME?</v>
          </cell>
          <cell r="Z829" t="e">
            <v>#NAME?</v>
          </cell>
          <cell r="AA829" t="e">
            <v>#NAME?</v>
          </cell>
          <cell r="AB829" t="e">
            <v>#NAME?</v>
          </cell>
          <cell r="AC829" t="e">
            <v>#NAME?</v>
          </cell>
          <cell r="AD829" t="e">
            <v>#NAME?</v>
          </cell>
          <cell r="AE829" t="e">
            <v>#NAME?</v>
          </cell>
          <cell r="AF829">
            <v>0</v>
          </cell>
          <cell r="AG829">
            <v>0</v>
          </cell>
          <cell r="AH829">
            <v>0</v>
          </cell>
          <cell r="AI829">
            <v>0</v>
          </cell>
          <cell r="AJ829" t="e">
            <v>#NAME?</v>
          </cell>
          <cell r="AK829" t="e">
            <v>#NAME?</v>
          </cell>
          <cell r="AL829" t="e">
            <v>#NAME?</v>
          </cell>
          <cell r="AM829" t="e">
            <v>#NAME?</v>
          </cell>
          <cell r="AN829" t="e">
            <v>#NAME?</v>
          </cell>
          <cell r="AO829" t="e">
            <v>#NAME?</v>
          </cell>
          <cell r="AP829" t="e">
            <v>#NAME?</v>
          </cell>
          <cell r="AQ829">
            <v>0</v>
          </cell>
          <cell r="AR829">
            <v>0</v>
          </cell>
          <cell r="AS829">
            <v>0</v>
          </cell>
          <cell r="AT829">
            <v>0</v>
          </cell>
        </row>
        <row r="830">
          <cell r="A830" t="str">
            <v>Lilo of 132KV DC ARA-Jagdishpur at Dumraon Line-2</v>
          </cell>
          <cell r="B830">
            <v>0</v>
          </cell>
          <cell r="C830" t="str">
            <v>14/0</v>
          </cell>
          <cell r="D830" t="str">
            <v>DS+0</v>
          </cell>
          <cell r="E830">
            <v>0</v>
          </cell>
          <cell r="F830">
            <v>0</v>
          </cell>
          <cell r="G830">
            <v>0</v>
          </cell>
          <cell r="H830">
            <v>28</v>
          </cell>
          <cell r="I830">
            <v>0</v>
          </cell>
          <cell r="J830">
            <v>0</v>
          </cell>
          <cell r="K830">
            <v>0</v>
          </cell>
          <cell r="L830">
            <v>0</v>
          </cell>
          <cell r="M830">
            <v>0</v>
          </cell>
          <cell r="N830">
            <v>0</v>
          </cell>
          <cell r="O830">
            <v>0</v>
          </cell>
          <cell r="P830">
            <v>0</v>
          </cell>
          <cell r="Q830">
            <v>0</v>
          </cell>
          <cell r="R830" t="e">
            <v>#NAME?</v>
          </cell>
          <cell r="S830" t="e">
            <v>#NAME?</v>
          </cell>
          <cell r="T830">
            <v>0</v>
          </cell>
          <cell r="U830">
            <v>0</v>
          </cell>
          <cell r="V830" t="e">
            <v>#NAME?</v>
          </cell>
          <cell r="W830" t="e">
            <v>#NAME?</v>
          </cell>
          <cell r="X830" t="e">
            <v>#NAME?</v>
          </cell>
          <cell r="Y830" t="e">
            <v>#NAME?</v>
          </cell>
          <cell r="Z830" t="e">
            <v>#NAME?</v>
          </cell>
          <cell r="AA830" t="e">
            <v>#NAME?</v>
          </cell>
          <cell r="AB830" t="e">
            <v>#NAME?</v>
          </cell>
          <cell r="AC830" t="e">
            <v>#NAME?</v>
          </cell>
          <cell r="AD830" t="e">
            <v>#NAME?</v>
          </cell>
          <cell r="AE830" t="e">
            <v>#NAME?</v>
          </cell>
          <cell r="AF830">
            <v>0</v>
          </cell>
          <cell r="AG830">
            <v>0</v>
          </cell>
          <cell r="AH830">
            <v>0</v>
          </cell>
          <cell r="AI830">
            <v>0</v>
          </cell>
          <cell r="AJ830" t="e">
            <v>#NAME?</v>
          </cell>
          <cell r="AK830" t="e">
            <v>#NAME?</v>
          </cell>
          <cell r="AL830" t="e">
            <v>#NAME?</v>
          </cell>
          <cell r="AM830" t="e">
            <v>#NAME?</v>
          </cell>
          <cell r="AN830" t="e">
            <v>#NAME?</v>
          </cell>
          <cell r="AO830" t="e">
            <v>#NAME?</v>
          </cell>
          <cell r="AP830" t="e">
            <v>#NAME?</v>
          </cell>
          <cell r="AQ830">
            <v>0</v>
          </cell>
          <cell r="AR830">
            <v>0</v>
          </cell>
          <cell r="AS830">
            <v>0</v>
          </cell>
          <cell r="AT830">
            <v>0</v>
          </cell>
        </row>
        <row r="831">
          <cell r="A831" t="str">
            <v>Lilo of 132KV DC ARA-Jagdishpur at Dumraon Line-2</v>
          </cell>
          <cell r="B831">
            <v>0</v>
          </cell>
          <cell r="C831" t="str">
            <v>15/0</v>
          </cell>
          <cell r="D831" t="str">
            <v>DS+9</v>
          </cell>
          <cell r="E831">
            <v>0</v>
          </cell>
          <cell r="F831">
            <v>0</v>
          </cell>
          <cell r="G831">
            <v>0</v>
          </cell>
          <cell r="H831">
            <v>28</v>
          </cell>
          <cell r="I831">
            <v>0</v>
          </cell>
          <cell r="J831">
            <v>0</v>
          </cell>
          <cell r="K831">
            <v>0</v>
          </cell>
          <cell r="L831">
            <v>0</v>
          </cell>
          <cell r="M831">
            <v>0</v>
          </cell>
          <cell r="N831">
            <v>0</v>
          </cell>
          <cell r="O831">
            <v>0</v>
          </cell>
          <cell r="P831">
            <v>0</v>
          </cell>
          <cell r="Q831">
            <v>0</v>
          </cell>
          <cell r="R831" t="e">
            <v>#NAME?</v>
          </cell>
          <cell r="S831" t="e">
            <v>#NAME?</v>
          </cell>
          <cell r="T831">
            <v>0</v>
          </cell>
          <cell r="U831">
            <v>0</v>
          </cell>
          <cell r="V831" t="e">
            <v>#NAME?</v>
          </cell>
          <cell r="W831" t="e">
            <v>#NAME?</v>
          </cell>
          <cell r="X831" t="e">
            <v>#NAME?</v>
          </cell>
          <cell r="Y831" t="e">
            <v>#NAME?</v>
          </cell>
          <cell r="Z831" t="e">
            <v>#NAME?</v>
          </cell>
          <cell r="AA831" t="e">
            <v>#NAME?</v>
          </cell>
          <cell r="AB831" t="e">
            <v>#NAME?</v>
          </cell>
          <cell r="AC831" t="e">
            <v>#NAME?</v>
          </cell>
          <cell r="AD831" t="e">
            <v>#NAME?</v>
          </cell>
          <cell r="AE831" t="e">
            <v>#NAME?</v>
          </cell>
          <cell r="AF831">
            <v>0</v>
          </cell>
          <cell r="AG831">
            <v>0</v>
          </cell>
          <cell r="AH831">
            <v>0</v>
          </cell>
          <cell r="AI831">
            <v>0</v>
          </cell>
          <cell r="AJ831" t="e">
            <v>#NAME?</v>
          </cell>
          <cell r="AK831" t="e">
            <v>#NAME?</v>
          </cell>
          <cell r="AL831" t="e">
            <v>#NAME?</v>
          </cell>
          <cell r="AM831" t="e">
            <v>#NAME?</v>
          </cell>
          <cell r="AN831" t="e">
            <v>#NAME?</v>
          </cell>
          <cell r="AO831" t="e">
            <v>#NAME?</v>
          </cell>
          <cell r="AP831" t="e">
            <v>#NAME?</v>
          </cell>
          <cell r="AQ831">
            <v>0</v>
          </cell>
          <cell r="AR831">
            <v>0</v>
          </cell>
          <cell r="AS831">
            <v>0</v>
          </cell>
          <cell r="AT831">
            <v>0</v>
          </cell>
        </row>
        <row r="832">
          <cell r="A832" t="str">
            <v>Lilo of 132KV DC ARA-Jagdishpur at Dumraon Line-2</v>
          </cell>
          <cell r="B832">
            <v>0</v>
          </cell>
          <cell r="C832" t="str">
            <v>16/0</v>
          </cell>
          <cell r="D832" t="str">
            <v>DS+9</v>
          </cell>
          <cell r="E832">
            <v>0</v>
          </cell>
          <cell r="F832">
            <v>0</v>
          </cell>
          <cell r="G832">
            <v>0</v>
          </cell>
          <cell r="H832">
            <v>28</v>
          </cell>
          <cell r="I832">
            <v>0</v>
          </cell>
          <cell r="J832">
            <v>0</v>
          </cell>
          <cell r="K832">
            <v>0</v>
          </cell>
          <cell r="L832">
            <v>0</v>
          </cell>
          <cell r="M832">
            <v>0</v>
          </cell>
          <cell r="N832">
            <v>0</v>
          </cell>
          <cell r="O832">
            <v>0</v>
          </cell>
          <cell r="P832">
            <v>0</v>
          </cell>
          <cell r="Q832">
            <v>0</v>
          </cell>
          <cell r="R832" t="e">
            <v>#NAME?</v>
          </cell>
          <cell r="S832" t="e">
            <v>#NAME?</v>
          </cell>
          <cell r="T832">
            <v>0</v>
          </cell>
          <cell r="U832">
            <v>0</v>
          </cell>
          <cell r="V832" t="e">
            <v>#NAME?</v>
          </cell>
          <cell r="W832" t="e">
            <v>#NAME?</v>
          </cell>
          <cell r="X832" t="e">
            <v>#NAME?</v>
          </cell>
          <cell r="Y832" t="e">
            <v>#NAME?</v>
          </cell>
          <cell r="Z832" t="e">
            <v>#NAME?</v>
          </cell>
          <cell r="AA832" t="e">
            <v>#NAME?</v>
          </cell>
          <cell r="AB832" t="e">
            <v>#NAME?</v>
          </cell>
          <cell r="AC832" t="e">
            <v>#NAME?</v>
          </cell>
          <cell r="AD832" t="e">
            <v>#NAME?</v>
          </cell>
          <cell r="AE832" t="e">
            <v>#NAME?</v>
          </cell>
          <cell r="AF832">
            <v>0</v>
          </cell>
          <cell r="AG832">
            <v>0</v>
          </cell>
          <cell r="AH832">
            <v>0</v>
          </cell>
          <cell r="AI832">
            <v>0</v>
          </cell>
          <cell r="AJ832" t="e">
            <v>#NAME?</v>
          </cell>
          <cell r="AK832" t="e">
            <v>#NAME?</v>
          </cell>
          <cell r="AL832" t="e">
            <v>#NAME?</v>
          </cell>
          <cell r="AM832" t="e">
            <v>#NAME?</v>
          </cell>
          <cell r="AN832" t="e">
            <v>#NAME?</v>
          </cell>
          <cell r="AO832" t="e">
            <v>#NAME?</v>
          </cell>
          <cell r="AP832" t="e">
            <v>#NAME?</v>
          </cell>
          <cell r="AQ832">
            <v>0</v>
          </cell>
          <cell r="AR832">
            <v>0</v>
          </cell>
          <cell r="AS832">
            <v>0</v>
          </cell>
          <cell r="AT832">
            <v>0</v>
          </cell>
        </row>
        <row r="833">
          <cell r="A833" t="str">
            <v>Lilo of 132KV DC ARA-Jagdishpur at Dumraon Line-2</v>
          </cell>
          <cell r="B833">
            <v>0</v>
          </cell>
          <cell r="C833" t="str">
            <v>16/1</v>
          </cell>
          <cell r="D833" t="str">
            <v>DQ+0</v>
          </cell>
          <cell r="E833">
            <v>0</v>
          </cell>
          <cell r="F833">
            <v>0</v>
          </cell>
          <cell r="G833">
            <v>0</v>
          </cell>
          <cell r="H833">
            <v>28</v>
          </cell>
          <cell r="I833">
            <v>0</v>
          </cell>
          <cell r="J833">
            <v>0</v>
          </cell>
          <cell r="K833">
            <v>0</v>
          </cell>
          <cell r="L833">
            <v>0</v>
          </cell>
          <cell r="M833">
            <v>0</v>
          </cell>
          <cell r="N833">
            <v>0</v>
          </cell>
          <cell r="O833">
            <v>0</v>
          </cell>
          <cell r="P833">
            <v>0</v>
          </cell>
          <cell r="Q833">
            <v>0</v>
          </cell>
          <cell r="R833" t="e">
            <v>#NAME?</v>
          </cell>
          <cell r="S833" t="e">
            <v>#NAME?</v>
          </cell>
          <cell r="T833">
            <v>0</v>
          </cell>
          <cell r="U833">
            <v>0</v>
          </cell>
          <cell r="V833" t="e">
            <v>#NAME?</v>
          </cell>
          <cell r="W833" t="e">
            <v>#NAME?</v>
          </cell>
          <cell r="X833" t="e">
            <v>#NAME?</v>
          </cell>
          <cell r="Y833" t="e">
            <v>#NAME?</v>
          </cell>
          <cell r="Z833" t="e">
            <v>#NAME?</v>
          </cell>
          <cell r="AA833" t="e">
            <v>#NAME?</v>
          </cell>
          <cell r="AB833" t="e">
            <v>#NAME?</v>
          </cell>
          <cell r="AC833" t="e">
            <v>#NAME?</v>
          </cell>
          <cell r="AD833" t="e">
            <v>#NAME?</v>
          </cell>
          <cell r="AE833" t="e">
            <v>#NAME?</v>
          </cell>
          <cell r="AF833">
            <v>0</v>
          </cell>
          <cell r="AG833">
            <v>0</v>
          </cell>
          <cell r="AH833">
            <v>0</v>
          </cell>
          <cell r="AI833">
            <v>0</v>
          </cell>
          <cell r="AJ833" t="e">
            <v>#NAME?</v>
          </cell>
          <cell r="AK833" t="e">
            <v>#NAME?</v>
          </cell>
          <cell r="AL833" t="e">
            <v>#NAME?</v>
          </cell>
          <cell r="AM833" t="e">
            <v>#NAME?</v>
          </cell>
          <cell r="AN833" t="e">
            <v>#NAME?</v>
          </cell>
          <cell r="AO833" t="e">
            <v>#NAME?</v>
          </cell>
          <cell r="AP833" t="e">
            <v>#NAME?</v>
          </cell>
          <cell r="AQ833">
            <v>0</v>
          </cell>
          <cell r="AR833">
            <v>0</v>
          </cell>
          <cell r="AS833">
            <v>0</v>
          </cell>
          <cell r="AT833">
            <v>0</v>
          </cell>
        </row>
        <row r="834">
          <cell r="A834" t="str">
            <v>Lilo of 132KV DC ARA-Jagdishpur at Dumraon Line-2</v>
          </cell>
          <cell r="B834">
            <v>0</v>
          </cell>
          <cell r="C834" t="str">
            <v>17/0</v>
          </cell>
          <cell r="D834" t="str">
            <v>DS+18</v>
          </cell>
          <cell r="E834">
            <v>0</v>
          </cell>
          <cell r="F834">
            <v>0</v>
          </cell>
          <cell r="G834">
            <v>0</v>
          </cell>
          <cell r="H834">
            <v>28</v>
          </cell>
          <cell r="I834">
            <v>0</v>
          </cell>
          <cell r="J834">
            <v>0</v>
          </cell>
          <cell r="K834">
            <v>0</v>
          </cell>
          <cell r="L834">
            <v>0</v>
          </cell>
          <cell r="M834">
            <v>0</v>
          </cell>
          <cell r="N834">
            <v>0</v>
          </cell>
          <cell r="O834">
            <v>0</v>
          </cell>
          <cell r="P834">
            <v>0</v>
          </cell>
          <cell r="Q834">
            <v>0</v>
          </cell>
          <cell r="R834" t="e">
            <v>#NAME?</v>
          </cell>
          <cell r="S834" t="e">
            <v>#NAME?</v>
          </cell>
          <cell r="T834">
            <v>0</v>
          </cell>
          <cell r="U834">
            <v>0</v>
          </cell>
          <cell r="V834" t="e">
            <v>#NAME?</v>
          </cell>
          <cell r="W834" t="e">
            <v>#NAME?</v>
          </cell>
          <cell r="X834" t="e">
            <v>#NAME?</v>
          </cell>
          <cell r="Y834" t="e">
            <v>#NAME?</v>
          </cell>
          <cell r="Z834" t="e">
            <v>#NAME?</v>
          </cell>
          <cell r="AA834" t="e">
            <v>#NAME?</v>
          </cell>
          <cell r="AB834" t="e">
            <v>#NAME?</v>
          </cell>
          <cell r="AC834" t="e">
            <v>#NAME?</v>
          </cell>
          <cell r="AD834" t="e">
            <v>#NAME?</v>
          </cell>
          <cell r="AE834" t="e">
            <v>#NAME?</v>
          </cell>
          <cell r="AF834">
            <v>0</v>
          </cell>
          <cell r="AG834">
            <v>0</v>
          </cell>
          <cell r="AH834">
            <v>0</v>
          </cell>
          <cell r="AI834">
            <v>0</v>
          </cell>
          <cell r="AJ834" t="e">
            <v>#NAME?</v>
          </cell>
          <cell r="AK834" t="e">
            <v>#NAME?</v>
          </cell>
          <cell r="AL834" t="e">
            <v>#NAME?</v>
          </cell>
          <cell r="AM834" t="e">
            <v>#NAME?</v>
          </cell>
          <cell r="AN834" t="e">
            <v>#NAME?</v>
          </cell>
          <cell r="AO834" t="e">
            <v>#NAME?</v>
          </cell>
          <cell r="AP834" t="e">
            <v>#NAME?</v>
          </cell>
          <cell r="AQ834">
            <v>0</v>
          </cell>
          <cell r="AR834">
            <v>0</v>
          </cell>
          <cell r="AS834">
            <v>0</v>
          </cell>
          <cell r="AT834">
            <v>0</v>
          </cell>
        </row>
        <row r="835">
          <cell r="A835" t="str">
            <v>Lilo of 132KV DC ARA-Jagdishpur at Dumraon Line-2</v>
          </cell>
          <cell r="B835">
            <v>0</v>
          </cell>
          <cell r="C835" t="str">
            <v>18/0</v>
          </cell>
          <cell r="D835" t="str">
            <v>DS+18</v>
          </cell>
          <cell r="E835">
            <v>0</v>
          </cell>
          <cell r="F835">
            <v>0</v>
          </cell>
          <cell r="G835">
            <v>0</v>
          </cell>
          <cell r="H835">
            <v>28</v>
          </cell>
          <cell r="I835">
            <v>0</v>
          </cell>
          <cell r="J835">
            <v>0</v>
          </cell>
          <cell r="K835">
            <v>0</v>
          </cell>
          <cell r="L835">
            <v>0</v>
          </cell>
          <cell r="M835">
            <v>0</v>
          </cell>
          <cell r="N835">
            <v>0</v>
          </cell>
          <cell r="O835">
            <v>0</v>
          </cell>
          <cell r="P835">
            <v>0</v>
          </cell>
          <cell r="Q835">
            <v>0</v>
          </cell>
          <cell r="R835" t="e">
            <v>#NAME?</v>
          </cell>
          <cell r="S835" t="e">
            <v>#NAME?</v>
          </cell>
          <cell r="T835">
            <v>0</v>
          </cell>
          <cell r="U835">
            <v>0</v>
          </cell>
          <cell r="V835" t="e">
            <v>#NAME?</v>
          </cell>
          <cell r="W835" t="e">
            <v>#NAME?</v>
          </cell>
          <cell r="X835" t="e">
            <v>#NAME?</v>
          </cell>
          <cell r="Y835" t="e">
            <v>#NAME?</v>
          </cell>
          <cell r="Z835" t="e">
            <v>#NAME?</v>
          </cell>
          <cell r="AA835" t="e">
            <v>#NAME?</v>
          </cell>
          <cell r="AB835" t="e">
            <v>#NAME?</v>
          </cell>
          <cell r="AC835" t="e">
            <v>#NAME?</v>
          </cell>
          <cell r="AD835" t="e">
            <v>#NAME?</v>
          </cell>
          <cell r="AE835" t="e">
            <v>#NAME?</v>
          </cell>
          <cell r="AF835">
            <v>0</v>
          </cell>
          <cell r="AG835">
            <v>0</v>
          </cell>
          <cell r="AH835">
            <v>0</v>
          </cell>
          <cell r="AI835">
            <v>0</v>
          </cell>
          <cell r="AJ835" t="e">
            <v>#NAME?</v>
          </cell>
          <cell r="AK835" t="e">
            <v>#NAME?</v>
          </cell>
          <cell r="AL835" t="e">
            <v>#NAME?</v>
          </cell>
          <cell r="AM835" t="e">
            <v>#NAME?</v>
          </cell>
          <cell r="AN835" t="e">
            <v>#NAME?</v>
          </cell>
          <cell r="AO835" t="e">
            <v>#NAME?</v>
          </cell>
          <cell r="AP835" t="e">
            <v>#NAME?</v>
          </cell>
          <cell r="AQ835">
            <v>0</v>
          </cell>
          <cell r="AR835">
            <v>0</v>
          </cell>
          <cell r="AS835">
            <v>0</v>
          </cell>
          <cell r="AT835">
            <v>0</v>
          </cell>
        </row>
        <row r="836">
          <cell r="A836" t="str">
            <v>Lilo of 132KV DC ARA-Jagdishpur at Dumraon Line-2</v>
          </cell>
          <cell r="B836">
            <v>0</v>
          </cell>
          <cell r="C836" t="str">
            <v>18/1</v>
          </cell>
          <cell r="D836" t="str">
            <v>DQ+3</v>
          </cell>
          <cell r="E836">
            <v>0</v>
          </cell>
          <cell r="F836">
            <v>0</v>
          </cell>
          <cell r="G836">
            <v>0</v>
          </cell>
          <cell r="H836">
            <v>28</v>
          </cell>
          <cell r="I836">
            <v>0</v>
          </cell>
          <cell r="J836">
            <v>0</v>
          </cell>
          <cell r="K836">
            <v>0</v>
          </cell>
          <cell r="L836">
            <v>0</v>
          </cell>
          <cell r="M836">
            <v>0</v>
          </cell>
          <cell r="N836">
            <v>0</v>
          </cell>
          <cell r="O836">
            <v>0</v>
          </cell>
          <cell r="P836">
            <v>0</v>
          </cell>
          <cell r="Q836">
            <v>0</v>
          </cell>
          <cell r="R836" t="e">
            <v>#NAME?</v>
          </cell>
          <cell r="S836" t="e">
            <v>#NAME?</v>
          </cell>
          <cell r="T836">
            <v>0</v>
          </cell>
          <cell r="U836">
            <v>0</v>
          </cell>
          <cell r="V836" t="e">
            <v>#NAME?</v>
          </cell>
          <cell r="W836" t="e">
            <v>#NAME?</v>
          </cell>
          <cell r="X836" t="e">
            <v>#NAME?</v>
          </cell>
          <cell r="Y836" t="e">
            <v>#NAME?</v>
          </cell>
          <cell r="Z836" t="e">
            <v>#NAME?</v>
          </cell>
          <cell r="AA836" t="e">
            <v>#NAME?</v>
          </cell>
          <cell r="AB836" t="e">
            <v>#NAME?</v>
          </cell>
          <cell r="AC836" t="e">
            <v>#NAME?</v>
          </cell>
          <cell r="AD836" t="e">
            <v>#NAME?</v>
          </cell>
          <cell r="AE836" t="e">
            <v>#NAME?</v>
          </cell>
          <cell r="AF836">
            <v>0</v>
          </cell>
          <cell r="AG836">
            <v>0</v>
          </cell>
          <cell r="AH836">
            <v>0</v>
          </cell>
          <cell r="AI836">
            <v>0</v>
          </cell>
          <cell r="AJ836" t="e">
            <v>#NAME?</v>
          </cell>
          <cell r="AK836" t="e">
            <v>#NAME?</v>
          </cell>
          <cell r="AL836" t="e">
            <v>#NAME?</v>
          </cell>
          <cell r="AM836" t="e">
            <v>#NAME?</v>
          </cell>
          <cell r="AN836" t="e">
            <v>#NAME?</v>
          </cell>
          <cell r="AO836" t="e">
            <v>#NAME?</v>
          </cell>
          <cell r="AP836" t="e">
            <v>#NAME?</v>
          </cell>
          <cell r="AQ836">
            <v>0</v>
          </cell>
          <cell r="AR836">
            <v>0</v>
          </cell>
          <cell r="AS836">
            <v>0</v>
          </cell>
          <cell r="AT836">
            <v>0</v>
          </cell>
        </row>
        <row r="837">
          <cell r="A837" t="str">
            <v>Lilo of 132KV DC ARA-Jagdishpur at Dumraon Line-2</v>
          </cell>
          <cell r="B837">
            <v>0</v>
          </cell>
          <cell r="C837" t="str">
            <v>18/2</v>
          </cell>
          <cell r="D837" t="str">
            <v>DP+0</v>
          </cell>
          <cell r="E837">
            <v>0</v>
          </cell>
          <cell r="F837">
            <v>0</v>
          </cell>
          <cell r="G837">
            <v>0</v>
          </cell>
          <cell r="H837">
            <v>28</v>
          </cell>
          <cell r="I837">
            <v>0</v>
          </cell>
          <cell r="J837">
            <v>0</v>
          </cell>
          <cell r="K837">
            <v>0</v>
          </cell>
          <cell r="L837">
            <v>0</v>
          </cell>
          <cell r="M837">
            <v>0</v>
          </cell>
          <cell r="N837">
            <v>0</v>
          </cell>
          <cell r="O837">
            <v>0</v>
          </cell>
          <cell r="P837">
            <v>0</v>
          </cell>
          <cell r="Q837">
            <v>0</v>
          </cell>
          <cell r="R837" t="e">
            <v>#NAME?</v>
          </cell>
          <cell r="S837" t="e">
            <v>#NAME?</v>
          </cell>
          <cell r="T837">
            <v>0</v>
          </cell>
          <cell r="U837">
            <v>0</v>
          </cell>
          <cell r="V837" t="e">
            <v>#NAME?</v>
          </cell>
          <cell r="W837" t="e">
            <v>#NAME?</v>
          </cell>
          <cell r="X837" t="e">
            <v>#NAME?</v>
          </cell>
          <cell r="Y837" t="e">
            <v>#NAME?</v>
          </cell>
          <cell r="Z837" t="e">
            <v>#NAME?</v>
          </cell>
          <cell r="AA837" t="e">
            <v>#NAME?</v>
          </cell>
          <cell r="AB837" t="e">
            <v>#NAME?</v>
          </cell>
          <cell r="AC837" t="e">
            <v>#NAME?</v>
          </cell>
          <cell r="AD837" t="e">
            <v>#NAME?</v>
          </cell>
          <cell r="AE837" t="e">
            <v>#NAME?</v>
          </cell>
          <cell r="AF837">
            <v>0</v>
          </cell>
          <cell r="AG837">
            <v>0</v>
          </cell>
          <cell r="AH837">
            <v>0</v>
          </cell>
          <cell r="AI837">
            <v>0</v>
          </cell>
          <cell r="AJ837" t="e">
            <v>#NAME?</v>
          </cell>
          <cell r="AK837" t="e">
            <v>#NAME?</v>
          </cell>
          <cell r="AL837" t="e">
            <v>#NAME?</v>
          </cell>
          <cell r="AM837" t="e">
            <v>#NAME?</v>
          </cell>
          <cell r="AN837" t="e">
            <v>#NAME?</v>
          </cell>
          <cell r="AO837" t="e">
            <v>#NAME?</v>
          </cell>
          <cell r="AP837" t="e">
            <v>#NAME?</v>
          </cell>
          <cell r="AQ837">
            <v>0</v>
          </cell>
          <cell r="AR837">
            <v>0</v>
          </cell>
          <cell r="AS837">
            <v>0</v>
          </cell>
          <cell r="AT837">
            <v>0</v>
          </cell>
        </row>
        <row r="838">
          <cell r="A838" t="str">
            <v>Lilo of 132KV DC ARA-Jagdishpur at Dumraon Line-2</v>
          </cell>
          <cell r="B838">
            <v>0</v>
          </cell>
          <cell r="C838" t="str">
            <v>18/3</v>
          </cell>
          <cell r="D838" t="str">
            <v>DP+3</v>
          </cell>
          <cell r="E838">
            <v>0</v>
          </cell>
          <cell r="F838">
            <v>0</v>
          </cell>
          <cell r="G838">
            <v>0</v>
          </cell>
          <cell r="H838">
            <v>28</v>
          </cell>
          <cell r="I838">
            <v>0</v>
          </cell>
          <cell r="J838">
            <v>0</v>
          </cell>
          <cell r="K838">
            <v>0</v>
          </cell>
          <cell r="L838">
            <v>0</v>
          </cell>
          <cell r="M838">
            <v>0</v>
          </cell>
          <cell r="N838">
            <v>0</v>
          </cell>
          <cell r="O838">
            <v>0</v>
          </cell>
          <cell r="P838">
            <v>0</v>
          </cell>
          <cell r="Q838">
            <v>0</v>
          </cell>
          <cell r="R838" t="e">
            <v>#NAME?</v>
          </cell>
          <cell r="S838" t="e">
            <v>#NAME?</v>
          </cell>
          <cell r="T838">
            <v>0</v>
          </cell>
          <cell r="U838">
            <v>0</v>
          </cell>
          <cell r="V838" t="e">
            <v>#NAME?</v>
          </cell>
          <cell r="W838" t="e">
            <v>#NAME?</v>
          </cell>
          <cell r="X838" t="e">
            <v>#NAME?</v>
          </cell>
          <cell r="Y838" t="e">
            <v>#NAME?</v>
          </cell>
          <cell r="Z838" t="e">
            <v>#NAME?</v>
          </cell>
          <cell r="AA838" t="e">
            <v>#NAME?</v>
          </cell>
          <cell r="AB838" t="e">
            <v>#NAME?</v>
          </cell>
          <cell r="AC838" t="e">
            <v>#NAME?</v>
          </cell>
          <cell r="AD838" t="e">
            <v>#NAME?</v>
          </cell>
          <cell r="AE838" t="e">
            <v>#NAME?</v>
          </cell>
          <cell r="AF838">
            <v>0</v>
          </cell>
          <cell r="AG838">
            <v>0</v>
          </cell>
          <cell r="AH838">
            <v>0</v>
          </cell>
          <cell r="AI838">
            <v>0</v>
          </cell>
          <cell r="AJ838" t="e">
            <v>#NAME?</v>
          </cell>
          <cell r="AK838" t="e">
            <v>#NAME?</v>
          </cell>
          <cell r="AL838" t="e">
            <v>#NAME?</v>
          </cell>
          <cell r="AM838" t="e">
            <v>#NAME?</v>
          </cell>
          <cell r="AN838" t="e">
            <v>#NAME?</v>
          </cell>
          <cell r="AO838" t="e">
            <v>#NAME?</v>
          </cell>
          <cell r="AP838" t="e">
            <v>#NAME?</v>
          </cell>
          <cell r="AQ838">
            <v>0</v>
          </cell>
          <cell r="AR838">
            <v>0</v>
          </cell>
          <cell r="AS838">
            <v>0</v>
          </cell>
          <cell r="AT838">
            <v>0</v>
          </cell>
        </row>
        <row r="839">
          <cell r="A839" t="str">
            <v>Lilo of 132KV DC ARA-Jagdishpur at Dumraon Line-2</v>
          </cell>
          <cell r="B839">
            <v>0</v>
          </cell>
          <cell r="C839" t="str">
            <v>18/4</v>
          </cell>
          <cell r="D839" t="str">
            <v>DP+0</v>
          </cell>
          <cell r="E839">
            <v>0</v>
          </cell>
          <cell r="F839">
            <v>0</v>
          </cell>
          <cell r="G839">
            <v>0</v>
          </cell>
          <cell r="H839">
            <v>28</v>
          </cell>
          <cell r="I839">
            <v>0</v>
          </cell>
          <cell r="J839">
            <v>0</v>
          </cell>
          <cell r="K839">
            <v>0</v>
          </cell>
          <cell r="L839">
            <v>0</v>
          </cell>
          <cell r="M839">
            <v>0</v>
          </cell>
          <cell r="N839">
            <v>0</v>
          </cell>
          <cell r="O839">
            <v>0</v>
          </cell>
          <cell r="P839">
            <v>0</v>
          </cell>
          <cell r="Q839">
            <v>0</v>
          </cell>
          <cell r="R839" t="e">
            <v>#NAME?</v>
          </cell>
          <cell r="S839" t="e">
            <v>#NAME?</v>
          </cell>
          <cell r="T839">
            <v>0</v>
          </cell>
          <cell r="U839">
            <v>0</v>
          </cell>
          <cell r="V839" t="e">
            <v>#NAME?</v>
          </cell>
          <cell r="W839" t="e">
            <v>#NAME?</v>
          </cell>
          <cell r="X839" t="e">
            <v>#NAME?</v>
          </cell>
          <cell r="Y839" t="e">
            <v>#NAME?</v>
          </cell>
          <cell r="Z839" t="e">
            <v>#NAME?</v>
          </cell>
          <cell r="AA839" t="e">
            <v>#NAME?</v>
          </cell>
          <cell r="AB839" t="e">
            <v>#NAME?</v>
          </cell>
          <cell r="AC839" t="e">
            <v>#NAME?</v>
          </cell>
          <cell r="AD839" t="e">
            <v>#NAME?</v>
          </cell>
          <cell r="AE839" t="e">
            <v>#NAME?</v>
          </cell>
          <cell r="AF839">
            <v>0</v>
          </cell>
          <cell r="AG839">
            <v>0</v>
          </cell>
          <cell r="AH839">
            <v>0</v>
          </cell>
          <cell r="AI839">
            <v>0</v>
          </cell>
          <cell r="AJ839" t="e">
            <v>#NAME?</v>
          </cell>
          <cell r="AK839" t="e">
            <v>#NAME?</v>
          </cell>
          <cell r="AL839" t="e">
            <v>#NAME?</v>
          </cell>
          <cell r="AM839" t="e">
            <v>#NAME?</v>
          </cell>
          <cell r="AN839" t="e">
            <v>#NAME?</v>
          </cell>
          <cell r="AO839" t="e">
            <v>#NAME?</v>
          </cell>
          <cell r="AP839" t="e">
            <v>#NAME?</v>
          </cell>
          <cell r="AQ839">
            <v>0</v>
          </cell>
          <cell r="AR839">
            <v>0</v>
          </cell>
          <cell r="AS839">
            <v>0</v>
          </cell>
          <cell r="AT839">
            <v>0</v>
          </cell>
        </row>
        <row r="840">
          <cell r="A840" t="str">
            <v>Lilo of 132KV DC ARA-Jagdishpur at Dumraon Line-2</v>
          </cell>
          <cell r="B840">
            <v>0</v>
          </cell>
          <cell r="C840" t="str">
            <v>18/5</v>
          </cell>
          <cell r="D840" t="str">
            <v>DP+0</v>
          </cell>
          <cell r="E840">
            <v>0</v>
          </cell>
          <cell r="F840">
            <v>0</v>
          </cell>
          <cell r="G840">
            <v>0</v>
          </cell>
          <cell r="H840">
            <v>28</v>
          </cell>
          <cell r="I840">
            <v>0</v>
          </cell>
          <cell r="J840">
            <v>0</v>
          </cell>
          <cell r="K840">
            <v>0</v>
          </cell>
          <cell r="L840">
            <v>0</v>
          </cell>
          <cell r="M840">
            <v>0</v>
          </cell>
          <cell r="N840">
            <v>0</v>
          </cell>
          <cell r="O840">
            <v>0</v>
          </cell>
          <cell r="P840">
            <v>0</v>
          </cell>
          <cell r="Q840">
            <v>0</v>
          </cell>
          <cell r="R840" t="e">
            <v>#NAME?</v>
          </cell>
          <cell r="S840" t="e">
            <v>#NAME?</v>
          </cell>
          <cell r="T840">
            <v>0</v>
          </cell>
          <cell r="U840">
            <v>0</v>
          </cell>
          <cell r="V840" t="e">
            <v>#NAME?</v>
          </cell>
          <cell r="W840" t="e">
            <v>#NAME?</v>
          </cell>
          <cell r="X840" t="e">
            <v>#NAME?</v>
          </cell>
          <cell r="Y840" t="e">
            <v>#NAME?</v>
          </cell>
          <cell r="Z840" t="e">
            <v>#NAME?</v>
          </cell>
          <cell r="AA840" t="e">
            <v>#NAME?</v>
          </cell>
          <cell r="AB840" t="e">
            <v>#NAME?</v>
          </cell>
          <cell r="AC840" t="e">
            <v>#NAME?</v>
          </cell>
          <cell r="AD840" t="e">
            <v>#NAME?</v>
          </cell>
          <cell r="AE840" t="e">
            <v>#NAME?</v>
          </cell>
          <cell r="AF840">
            <v>0</v>
          </cell>
          <cell r="AG840">
            <v>0</v>
          </cell>
          <cell r="AH840">
            <v>0</v>
          </cell>
          <cell r="AI840">
            <v>0</v>
          </cell>
          <cell r="AJ840" t="e">
            <v>#NAME?</v>
          </cell>
          <cell r="AK840" t="e">
            <v>#NAME?</v>
          </cell>
          <cell r="AL840" t="e">
            <v>#NAME?</v>
          </cell>
          <cell r="AM840" t="e">
            <v>#NAME?</v>
          </cell>
          <cell r="AN840" t="e">
            <v>#NAME?</v>
          </cell>
          <cell r="AO840" t="e">
            <v>#NAME?</v>
          </cell>
          <cell r="AP840" t="e">
            <v>#NAME?</v>
          </cell>
          <cell r="AQ840">
            <v>0</v>
          </cell>
          <cell r="AR840">
            <v>0</v>
          </cell>
          <cell r="AS840">
            <v>0</v>
          </cell>
          <cell r="AT840">
            <v>0</v>
          </cell>
        </row>
        <row r="841">
          <cell r="A841" t="str">
            <v>Lilo of 132KV DC ARA-Jagdishpur at Dumraon Line-2</v>
          </cell>
          <cell r="B841">
            <v>0</v>
          </cell>
          <cell r="C841" t="str">
            <v>19/0</v>
          </cell>
          <cell r="D841" t="str">
            <v>DS+0</v>
          </cell>
          <cell r="E841">
            <v>0</v>
          </cell>
          <cell r="F841">
            <v>0</v>
          </cell>
          <cell r="G841">
            <v>0</v>
          </cell>
          <cell r="H841">
            <v>28</v>
          </cell>
          <cell r="I841">
            <v>0</v>
          </cell>
          <cell r="J841">
            <v>0</v>
          </cell>
          <cell r="K841">
            <v>0</v>
          </cell>
          <cell r="L841">
            <v>0</v>
          </cell>
          <cell r="M841">
            <v>0</v>
          </cell>
          <cell r="N841">
            <v>0</v>
          </cell>
          <cell r="O841">
            <v>0</v>
          </cell>
          <cell r="P841">
            <v>0</v>
          </cell>
          <cell r="Q841">
            <v>0</v>
          </cell>
          <cell r="R841" t="e">
            <v>#NAME?</v>
          </cell>
          <cell r="S841" t="e">
            <v>#NAME?</v>
          </cell>
          <cell r="T841">
            <v>0</v>
          </cell>
          <cell r="U841">
            <v>0</v>
          </cell>
          <cell r="V841" t="e">
            <v>#NAME?</v>
          </cell>
          <cell r="W841" t="e">
            <v>#NAME?</v>
          </cell>
          <cell r="X841" t="e">
            <v>#NAME?</v>
          </cell>
          <cell r="Y841" t="e">
            <v>#NAME?</v>
          </cell>
          <cell r="Z841" t="e">
            <v>#NAME?</v>
          </cell>
          <cell r="AA841" t="e">
            <v>#NAME?</v>
          </cell>
          <cell r="AB841" t="e">
            <v>#NAME?</v>
          </cell>
          <cell r="AC841" t="e">
            <v>#NAME?</v>
          </cell>
          <cell r="AD841" t="e">
            <v>#NAME?</v>
          </cell>
          <cell r="AE841" t="e">
            <v>#NAME?</v>
          </cell>
          <cell r="AF841">
            <v>0</v>
          </cell>
          <cell r="AG841">
            <v>0</v>
          </cell>
          <cell r="AH841">
            <v>0</v>
          </cell>
          <cell r="AI841">
            <v>0</v>
          </cell>
          <cell r="AJ841" t="e">
            <v>#NAME?</v>
          </cell>
          <cell r="AK841" t="e">
            <v>#NAME?</v>
          </cell>
          <cell r="AL841" t="e">
            <v>#NAME?</v>
          </cell>
          <cell r="AM841" t="e">
            <v>#NAME?</v>
          </cell>
          <cell r="AN841" t="e">
            <v>#NAME?</v>
          </cell>
          <cell r="AO841" t="e">
            <v>#NAME?</v>
          </cell>
          <cell r="AP841" t="e">
            <v>#NAME?</v>
          </cell>
          <cell r="AQ841">
            <v>0</v>
          </cell>
          <cell r="AR841">
            <v>0</v>
          </cell>
          <cell r="AS841">
            <v>0</v>
          </cell>
          <cell r="AT841">
            <v>0</v>
          </cell>
        </row>
        <row r="842">
          <cell r="A842" t="str">
            <v>Lilo of 132KV DC ARA-Jagdishpur at Dumraon Line-2</v>
          </cell>
          <cell r="B842">
            <v>0</v>
          </cell>
          <cell r="C842" t="str">
            <v>19/1</v>
          </cell>
          <cell r="D842" t="str">
            <v>DP+0</v>
          </cell>
          <cell r="E842">
            <v>0</v>
          </cell>
          <cell r="F842">
            <v>0</v>
          </cell>
          <cell r="G842">
            <v>0</v>
          </cell>
          <cell r="H842">
            <v>28</v>
          </cell>
          <cell r="I842">
            <v>0</v>
          </cell>
          <cell r="J842">
            <v>0</v>
          </cell>
          <cell r="K842">
            <v>0</v>
          </cell>
          <cell r="L842">
            <v>0</v>
          </cell>
          <cell r="M842">
            <v>0</v>
          </cell>
          <cell r="N842">
            <v>0</v>
          </cell>
          <cell r="O842">
            <v>0</v>
          </cell>
          <cell r="P842">
            <v>0</v>
          </cell>
          <cell r="Q842">
            <v>0</v>
          </cell>
          <cell r="R842" t="e">
            <v>#NAME?</v>
          </cell>
          <cell r="S842" t="e">
            <v>#NAME?</v>
          </cell>
          <cell r="T842">
            <v>0</v>
          </cell>
          <cell r="U842">
            <v>0</v>
          </cell>
          <cell r="V842" t="e">
            <v>#NAME?</v>
          </cell>
          <cell r="W842" t="e">
            <v>#NAME?</v>
          </cell>
          <cell r="X842" t="e">
            <v>#NAME?</v>
          </cell>
          <cell r="Y842" t="e">
            <v>#NAME?</v>
          </cell>
          <cell r="Z842" t="e">
            <v>#NAME?</v>
          </cell>
          <cell r="AA842" t="e">
            <v>#NAME?</v>
          </cell>
          <cell r="AB842" t="e">
            <v>#NAME?</v>
          </cell>
          <cell r="AC842" t="e">
            <v>#NAME?</v>
          </cell>
          <cell r="AD842" t="e">
            <v>#NAME?</v>
          </cell>
          <cell r="AE842" t="e">
            <v>#NAME?</v>
          </cell>
          <cell r="AF842">
            <v>0</v>
          </cell>
          <cell r="AG842">
            <v>0</v>
          </cell>
          <cell r="AH842">
            <v>0</v>
          </cell>
          <cell r="AI842">
            <v>0</v>
          </cell>
          <cell r="AJ842" t="e">
            <v>#NAME?</v>
          </cell>
          <cell r="AK842" t="e">
            <v>#NAME?</v>
          </cell>
          <cell r="AL842" t="e">
            <v>#NAME?</v>
          </cell>
          <cell r="AM842" t="e">
            <v>#NAME?</v>
          </cell>
          <cell r="AN842" t="e">
            <v>#NAME?</v>
          </cell>
          <cell r="AO842" t="e">
            <v>#NAME?</v>
          </cell>
          <cell r="AP842" t="e">
            <v>#NAME?</v>
          </cell>
          <cell r="AQ842">
            <v>0</v>
          </cell>
          <cell r="AR842">
            <v>0</v>
          </cell>
          <cell r="AS842">
            <v>0</v>
          </cell>
          <cell r="AT842">
            <v>0</v>
          </cell>
        </row>
        <row r="843">
          <cell r="A843" t="str">
            <v>Lilo of 132KV DC ARA-Jagdishpur at Dumraon Line-2</v>
          </cell>
          <cell r="B843">
            <v>0</v>
          </cell>
          <cell r="C843" t="str">
            <v>19/2</v>
          </cell>
          <cell r="D843" t="str">
            <v>DP+0</v>
          </cell>
          <cell r="E843">
            <v>0</v>
          </cell>
          <cell r="F843">
            <v>0</v>
          </cell>
          <cell r="G843">
            <v>0</v>
          </cell>
          <cell r="H843">
            <v>28</v>
          </cell>
          <cell r="I843">
            <v>0</v>
          </cell>
          <cell r="J843">
            <v>0</v>
          </cell>
          <cell r="K843">
            <v>0</v>
          </cell>
          <cell r="L843">
            <v>0</v>
          </cell>
          <cell r="M843">
            <v>0</v>
          </cell>
          <cell r="N843">
            <v>0</v>
          </cell>
          <cell r="O843">
            <v>0</v>
          </cell>
          <cell r="P843">
            <v>0</v>
          </cell>
          <cell r="Q843">
            <v>0</v>
          </cell>
          <cell r="R843" t="e">
            <v>#NAME?</v>
          </cell>
          <cell r="S843" t="e">
            <v>#NAME?</v>
          </cell>
          <cell r="T843">
            <v>0</v>
          </cell>
          <cell r="U843">
            <v>0</v>
          </cell>
          <cell r="V843" t="e">
            <v>#NAME?</v>
          </cell>
          <cell r="W843" t="e">
            <v>#NAME?</v>
          </cell>
          <cell r="X843" t="e">
            <v>#NAME?</v>
          </cell>
          <cell r="Y843" t="e">
            <v>#NAME?</v>
          </cell>
          <cell r="Z843" t="e">
            <v>#NAME?</v>
          </cell>
          <cell r="AA843" t="e">
            <v>#NAME?</v>
          </cell>
          <cell r="AB843" t="e">
            <v>#NAME?</v>
          </cell>
          <cell r="AC843" t="e">
            <v>#NAME?</v>
          </cell>
          <cell r="AD843" t="e">
            <v>#NAME?</v>
          </cell>
          <cell r="AE843" t="e">
            <v>#NAME?</v>
          </cell>
          <cell r="AF843">
            <v>0</v>
          </cell>
          <cell r="AG843">
            <v>0</v>
          </cell>
          <cell r="AH843">
            <v>0</v>
          </cell>
          <cell r="AI843">
            <v>0</v>
          </cell>
          <cell r="AJ843" t="e">
            <v>#NAME?</v>
          </cell>
          <cell r="AK843" t="e">
            <v>#NAME?</v>
          </cell>
          <cell r="AL843" t="e">
            <v>#NAME?</v>
          </cell>
          <cell r="AM843" t="e">
            <v>#NAME?</v>
          </cell>
          <cell r="AN843" t="e">
            <v>#NAME?</v>
          </cell>
          <cell r="AO843" t="e">
            <v>#NAME?</v>
          </cell>
          <cell r="AP843" t="e">
            <v>#NAME?</v>
          </cell>
          <cell r="AQ843">
            <v>0</v>
          </cell>
          <cell r="AR843">
            <v>0</v>
          </cell>
          <cell r="AS843">
            <v>0</v>
          </cell>
          <cell r="AT843">
            <v>0</v>
          </cell>
        </row>
        <row r="844">
          <cell r="A844" t="str">
            <v>Lilo of 132KV DC ARA-Jagdishpur at Dumraon Line-2</v>
          </cell>
          <cell r="B844">
            <v>0</v>
          </cell>
          <cell r="C844" t="str">
            <v>19/3</v>
          </cell>
          <cell r="D844" t="str">
            <v>DP+0</v>
          </cell>
          <cell r="E844">
            <v>0</v>
          </cell>
          <cell r="F844">
            <v>0</v>
          </cell>
          <cell r="G844">
            <v>0</v>
          </cell>
          <cell r="H844">
            <v>28</v>
          </cell>
          <cell r="I844">
            <v>0</v>
          </cell>
          <cell r="J844">
            <v>0</v>
          </cell>
          <cell r="K844">
            <v>0</v>
          </cell>
          <cell r="L844">
            <v>0</v>
          </cell>
          <cell r="M844">
            <v>0</v>
          </cell>
          <cell r="N844">
            <v>0</v>
          </cell>
          <cell r="O844">
            <v>0</v>
          </cell>
          <cell r="P844">
            <v>0</v>
          </cell>
          <cell r="Q844">
            <v>0</v>
          </cell>
          <cell r="R844" t="e">
            <v>#NAME?</v>
          </cell>
          <cell r="S844" t="e">
            <v>#NAME?</v>
          </cell>
          <cell r="T844">
            <v>0</v>
          </cell>
          <cell r="U844">
            <v>0</v>
          </cell>
          <cell r="V844" t="e">
            <v>#NAME?</v>
          </cell>
          <cell r="W844" t="e">
            <v>#NAME?</v>
          </cell>
          <cell r="X844" t="e">
            <v>#NAME?</v>
          </cell>
          <cell r="Y844" t="e">
            <v>#NAME?</v>
          </cell>
          <cell r="Z844" t="e">
            <v>#NAME?</v>
          </cell>
          <cell r="AA844" t="e">
            <v>#NAME?</v>
          </cell>
          <cell r="AB844" t="e">
            <v>#NAME?</v>
          </cell>
          <cell r="AC844" t="e">
            <v>#NAME?</v>
          </cell>
          <cell r="AD844" t="e">
            <v>#NAME?</v>
          </cell>
          <cell r="AE844" t="e">
            <v>#NAME?</v>
          </cell>
          <cell r="AF844">
            <v>0</v>
          </cell>
          <cell r="AG844">
            <v>0</v>
          </cell>
          <cell r="AH844">
            <v>0</v>
          </cell>
          <cell r="AI844">
            <v>0</v>
          </cell>
          <cell r="AJ844" t="e">
            <v>#NAME?</v>
          </cell>
          <cell r="AK844" t="e">
            <v>#NAME?</v>
          </cell>
          <cell r="AL844" t="e">
            <v>#NAME?</v>
          </cell>
          <cell r="AM844" t="e">
            <v>#NAME?</v>
          </cell>
          <cell r="AN844" t="e">
            <v>#NAME?</v>
          </cell>
          <cell r="AO844" t="e">
            <v>#NAME?</v>
          </cell>
          <cell r="AP844" t="e">
            <v>#NAME?</v>
          </cell>
          <cell r="AQ844">
            <v>0</v>
          </cell>
          <cell r="AR844">
            <v>0</v>
          </cell>
          <cell r="AS844">
            <v>0</v>
          </cell>
          <cell r="AT844">
            <v>0</v>
          </cell>
        </row>
        <row r="845">
          <cell r="A845" t="str">
            <v>Lilo of 132KV DC ARA-Jagdishpur at Dumraon Line-2</v>
          </cell>
          <cell r="B845">
            <v>0</v>
          </cell>
          <cell r="C845" t="str">
            <v>19/4</v>
          </cell>
          <cell r="D845" t="str">
            <v>DP+0</v>
          </cell>
          <cell r="E845">
            <v>0</v>
          </cell>
          <cell r="F845">
            <v>0</v>
          </cell>
          <cell r="G845">
            <v>0</v>
          </cell>
          <cell r="H845">
            <v>28</v>
          </cell>
          <cell r="I845">
            <v>0</v>
          </cell>
          <cell r="J845">
            <v>0</v>
          </cell>
          <cell r="K845">
            <v>0</v>
          </cell>
          <cell r="L845">
            <v>0</v>
          </cell>
          <cell r="M845">
            <v>0</v>
          </cell>
          <cell r="N845">
            <v>0</v>
          </cell>
          <cell r="O845">
            <v>0</v>
          </cell>
          <cell r="P845">
            <v>0</v>
          </cell>
          <cell r="Q845">
            <v>0</v>
          </cell>
          <cell r="R845" t="e">
            <v>#NAME?</v>
          </cell>
          <cell r="S845" t="e">
            <v>#NAME?</v>
          </cell>
          <cell r="T845">
            <v>0</v>
          </cell>
          <cell r="U845">
            <v>0</v>
          </cell>
          <cell r="V845" t="e">
            <v>#NAME?</v>
          </cell>
          <cell r="W845" t="e">
            <v>#NAME?</v>
          </cell>
          <cell r="X845" t="e">
            <v>#NAME?</v>
          </cell>
          <cell r="Y845" t="e">
            <v>#NAME?</v>
          </cell>
          <cell r="Z845" t="e">
            <v>#NAME?</v>
          </cell>
          <cell r="AA845" t="e">
            <v>#NAME?</v>
          </cell>
          <cell r="AB845" t="e">
            <v>#NAME?</v>
          </cell>
          <cell r="AC845" t="e">
            <v>#NAME?</v>
          </cell>
          <cell r="AD845" t="e">
            <v>#NAME?</v>
          </cell>
          <cell r="AE845" t="e">
            <v>#NAME?</v>
          </cell>
          <cell r="AF845">
            <v>0</v>
          </cell>
          <cell r="AG845">
            <v>0</v>
          </cell>
          <cell r="AH845">
            <v>0</v>
          </cell>
          <cell r="AI845">
            <v>0</v>
          </cell>
          <cell r="AJ845" t="e">
            <v>#NAME?</v>
          </cell>
          <cell r="AK845" t="e">
            <v>#NAME?</v>
          </cell>
          <cell r="AL845" t="e">
            <v>#NAME?</v>
          </cell>
          <cell r="AM845" t="e">
            <v>#NAME?</v>
          </cell>
          <cell r="AN845" t="e">
            <v>#NAME?</v>
          </cell>
          <cell r="AO845" t="e">
            <v>#NAME?</v>
          </cell>
          <cell r="AP845" t="e">
            <v>#NAME?</v>
          </cell>
          <cell r="AQ845">
            <v>0</v>
          </cell>
          <cell r="AR845">
            <v>0</v>
          </cell>
          <cell r="AS845">
            <v>0</v>
          </cell>
          <cell r="AT845">
            <v>0</v>
          </cell>
        </row>
        <row r="846">
          <cell r="A846" t="str">
            <v>Lilo of 132KV DC ARA-Jagdishpur at Dumraon Line-2</v>
          </cell>
          <cell r="B846">
            <v>0</v>
          </cell>
          <cell r="C846" t="str">
            <v>20/0</v>
          </cell>
          <cell r="D846" t="str">
            <v>DR+0</v>
          </cell>
          <cell r="E846">
            <v>0</v>
          </cell>
          <cell r="F846">
            <v>0</v>
          </cell>
          <cell r="G846">
            <v>0</v>
          </cell>
          <cell r="H846">
            <v>28</v>
          </cell>
          <cell r="I846">
            <v>0</v>
          </cell>
          <cell r="J846">
            <v>0</v>
          </cell>
          <cell r="K846">
            <v>0</v>
          </cell>
          <cell r="L846">
            <v>0</v>
          </cell>
          <cell r="M846">
            <v>0</v>
          </cell>
          <cell r="N846">
            <v>0</v>
          </cell>
          <cell r="O846">
            <v>0</v>
          </cell>
          <cell r="P846">
            <v>0</v>
          </cell>
          <cell r="Q846">
            <v>0</v>
          </cell>
          <cell r="R846" t="e">
            <v>#NAME?</v>
          </cell>
          <cell r="S846" t="e">
            <v>#NAME?</v>
          </cell>
          <cell r="T846">
            <v>0</v>
          </cell>
          <cell r="U846">
            <v>0</v>
          </cell>
          <cell r="V846" t="e">
            <v>#NAME?</v>
          </cell>
          <cell r="W846" t="e">
            <v>#NAME?</v>
          </cell>
          <cell r="X846" t="e">
            <v>#NAME?</v>
          </cell>
          <cell r="Y846" t="e">
            <v>#NAME?</v>
          </cell>
          <cell r="Z846" t="e">
            <v>#NAME?</v>
          </cell>
          <cell r="AA846" t="e">
            <v>#NAME?</v>
          </cell>
          <cell r="AB846" t="e">
            <v>#NAME?</v>
          </cell>
          <cell r="AC846" t="e">
            <v>#NAME?</v>
          </cell>
          <cell r="AD846" t="e">
            <v>#NAME?</v>
          </cell>
          <cell r="AE846" t="e">
            <v>#NAME?</v>
          </cell>
          <cell r="AF846">
            <v>0</v>
          </cell>
          <cell r="AG846">
            <v>0</v>
          </cell>
          <cell r="AH846">
            <v>0</v>
          </cell>
          <cell r="AI846">
            <v>0</v>
          </cell>
          <cell r="AJ846" t="e">
            <v>#NAME?</v>
          </cell>
          <cell r="AK846" t="e">
            <v>#NAME?</v>
          </cell>
          <cell r="AL846" t="e">
            <v>#NAME?</v>
          </cell>
          <cell r="AM846" t="e">
            <v>#NAME?</v>
          </cell>
          <cell r="AN846" t="e">
            <v>#NAME?</v>
          </cell>
          <cell r="AO846" t="e">
            <v>#NAME?</v>
          </cell>
          <cell r="AP846" t="e">
            <v>#NAME?</v>
          </cell>
          <cell r="AQ846">
            <v>0</v>
          </cell>
          <cell r="AR846">
            <v>0</v>
          </cell>
          <cell r="AS846">
            <v>0</v>
          </cell>
          <cell r="AT846">
            <v>0</v>
          </cell>
        </row>
        <row r="847">
          <cell r="A847" t="str">
            <v>Lilo of 132KV DC ARA-Jagdishpur at Dumraon Line-2</v>
          </cell>
          <cell r="B847">
            <v>0</v>
          </cell>
          <cell r="C847" t="str">
            <v>20/1</v>
          </cell>
          <cell r="D847" t="str">
            <v>DP+0</v>
          </cell>
          <cell r="E847">
            <v>0</v>
          </cell>
          <cell r="F847">
            <v>0</v>
          </cell>
          <cell r="G847">
            <v>0</v>
          </cell>
          <cell r="H847">
            <v>28</v>
          </cell>
          <cell r="I847">
            <v>0</v>
          </cell>
          <cell r="J847">
            <v>0</v>
          </cell>
          <cell r="K847">
            <v>0</v>
          </cell>
          <cell r="L847">
            <v>0</v>
          </cell>
          <cell r="M847">
            <v>0</v>
          </cell>
          <cell r="N847">
            <v>0</v>
          </cell>
          <cell r="O847">
            <v>0</v>
          </cell>
          <cell r="P847">
            <v>0</v>
          </cell>
          <cell r="Q847">
            <v>0</v>
          </cell>
          <cell r="R847" t="e">
            <v>#NAME?</v>
          </cell>
          <cell r="S847" t="e">
            <v>#NAME?</v>
          </cell>
          <cell r="T847">
            <v>0</v>
          </cell>
          <cell r="U847">
            <v>0</v>
          </cell>
          <cell r="V847" t="e">
            <v>#NAME?</v>
          </cell>
          <cell r="W847" t="e">
            <v>#NAME?</v>
          </cell>
          <cell r="X847" t="e">
            <v>#NAME?</v>
          </cell>
          <cell r="Y847" t="e">
            <v>#NAME?</v>
          </cell>
          <cell r="Z847" t="e">
            <v>#NAME?</v>
          </cell>
          <cell r="AA847" t="e">
            <v>#NAME?</v>
          </cell>
          <cell r="AB847" t="e">
            <v>#NAME?</v>
          </cell>
          <cell r="AC847" t="e">
            <v>#NAME?</v>
          </cell>
          <cell r="AD847" t="e">
            <v>#NAME?</v>
          </cell>
          <cell r="AE847" t="e">
            <v>#NAME?</v>
          </cell>
          <cell r="AF847">
            <v>0</v>
          </cell>
          <cell r="AG847">
            <v>0</v>
          </cell>
          <cell r="AH847">
            <v>0</v>
          </cell>
          <cell r="AI847">
            <v>0</v>
          </cell>
          <cell r="AJ847" t="e">
            <v>#NAME?</v>
          </cell>
          <cell r="AK847" t="e">
            <v>#NAME?</v>
          </cell>
          <cell r="AL847" t="e">
            <v>#NAME?</v>
          </cell>
          <cell r="AM847" t="e">
            <v>#NAME?</v>
          </cell>
          <cell r="AN847" t="e">
            <v>#NAME?</v>
          </cell>
          <cell r="AO847" t="e">
            <v>#NAME?</v>
          </cell>
          <cell r="AP847" t="e">
            <v>#NAME?</v>
          </cell>
          <cell r="AQ847">
            <v>0</v>
          </cell>
          <cell r="AR847">
            <v>0</v>
          </cell>
          <cell r="AS847">
            <v>0</v>
          </cell>
          <cell r="AT847">
            <v>0</v>
          </cell>
        </row>
        <row r="848">
          <cell r="A848" t="str">
            <v>Lilo of 132KV DC ARA-Jagdishpur at Dumraon Line-2</v>
          </cell>
          <cell r="B848">
            <v>0</v>
          </cell>
          <cell r="C848" t="str">
            <v>20/2</v>
          </cell>
          <cell r="D848" t="str">
            <v>DP+0</v>
          </cell>
          <cell r="E848">
            <v>0</v>
          </cell>
          <cell r="F848">
            <v>0</v>
          </cell>
          <cell r="G848">
            <v>0</v>
          </cell>
          <cell r="H848">
            <v>28</v>
          </cell>
          <cell r="I848">
            <v>0</v>
          </cell>
          <cell r="J848">
            <v>0</v>
          </cell>
          <cell r="K848">
            <v>0</v>
          </cell>
          <cell r="L848">
            <v>0</v>
          </cell>
          <cell r="M848">
            <v>0</v>
          </cell>
          <cell r="N848">
            <v>0</v>
          </cell>
          <cell r="O848">
            <v>0</v>
          </cell>
          <cell r="P848">
            <v>0</v>
          </cell>
          <cell r="Q848">
            <v>0</v>
          </cell>
          <cell r="R848" t="e">
            <v>#NAME?</v>
          </cell>
          <cell r="S848" t="e">
            <v>#NAME?</v>
          </cell>
          <cell r="T848">
            <v>0</v>
          </cell>
          <cell r="U848">
            <v>0</v>
          </cell>
          <cell r="V848" t="e">
            <v>#NAME?</v>
          </cell>
          <cell r="W848" t="e">
            <v>#NAME?</v>
          </cell>
          <cell r="X848" t="e">
            <v>#NAME?</v>
          </cell>
          <cell r="Y848" t="e">
            <v>#NAME?</v>
          </cell>
          <cell r="Z848" t="e">
            <v>#NAME?</v>
          </cell>
          <cell r="AA848" t="e">
            <v>#NAME?</v>
          </cell>
          <cell r="AB848" t="e">
            <v>#NAME?</v>
          </cell>
          <cell r="AC848" t="e">
            <v>#NAME?</v>
          </cell>
          <cell r="AD848" t="e">
            <v>#NAME?</v>
          </cell>
          <cell r="AE848" t="e">
            <v>#NAME?</v>
          </cell>
          <cell r="AF848">
            <v>0</v>
          </cell>
          <cell r="AG848">
            <v>0</v>
          </cell>
          <cell r="AH848">
            <v>0</v>
          </cell>
          <cell r="AI848">
            <v>0</v>
          </cell>
          <cell r="AJ848" t="e">
            <v>#NAME?</v>
          </cell>
          <cell r="AK848" t="e">
            <v>#NAME?</v>
          </cell>
          <cell r="AL848" t="e">
            <v>#NAME?</v>
          </cell>
          <cell r="AM848" t="e">
            <v>#NAME?</v>
          </cell>
          <cell r="AN848" t="e">
            <v>#NAME?</v>
          </cell>
          <cell r="AO848" t="e">
            <v>#NAME?</v>
          </cell>
          <cell r="AP848" t="e">
            <v>#NAME?</v>
          </cell>
          <cell r="AQ848">
            <v>0</v>
          </cell>
          <cell r="AR848">
            <v>0</v>
          </cell>
          <cell r="AS848">
            <v>0</v>
          </cell>
          <cell r="AT848">
            <v>0</v>
          </cell>
        </row>
        <row r="849">
          <cell r="A849" t="str">
            <v>Lilo of 132KV DC ARA-Jagdishpur at Dumraon Line-2</v>
          </cell>
          <cell r="B849">
            <v>0</v>
          </cell>
          <cell r="C849" t="str">
            <v>20/3</v>
          </cell>
          <cell r="D849" t="str">
            <v>DP+0</v>
          </cell>
          <cell r="E849">
            <v>0</v>
          </cell>
          <cell r="F849">
            <v>0</v>
          </cell>
          <cell r="G849">
            <v>0</v>
          </cell>
          <cell r="H849">
            <v>28</v>
          </cell>
          <cell r="I849">
            <v>0</v>
          </cell>
          <cell r="J849">
            <v>0</v>
          </cell>
          <cell r="K849">
            <v>0</v>
          </cell>
          <cell r="L849">
            <v>0</v>
          </cell>
          <cell r="M849">
            <v>0</v>
          </cell>
          <cell r="N849">
            <v>0</v>
          </cell>
          <cell r="O849">
            <v>0</v>
          </cell>
          <cell r="P849">
            <v>0</v>
          </cell>
          <cell r="Q849">
            <v>0</v>
          </cell>
          <cell r="R849" t="e">
            <v>#NAME?</v>
          </cell>
          <cell r="S849" t="e">
            <v>#NAME?</v>
          </cell>
          <cell r="T849">
            <v>0</v>
          </cell>
          <cell r="U849">
            <v>0</v>
          </cell>
          <cell r="V849" t="e">
            <v>#NAME?</v>
          </cell>
          <cell r="W849" t="e">
            <v>#NAME?</v>
          </cell>
          <cell r="X849" t="e">
            <v>#NAME?</v>
          </cell>
          <cell r="Y849" t="e">
            <v>#NAME?</v>
          </cell>
          <cell r="Z849" t="e">
            <v>#NAME?</v>
          </cell>
          <cell r="AA849" t="e">
            <v>#NAME?</v>
          </cell>
          <cell r="AB849" t="e">
            <v>#NAME?</v>
          </cell>
          <cell r="AC849" t="e">
            <v>#NAME?</v>
          </cell>
          <cell r="AD849" t="e">
            <v>#NAME?</v>
          </cell>
          <cell r="AE849" t="e">
            <v>#NAME?</v>
          </cell>
          <cell r="AF849">
            <v>0</v>
          </cell>
          <cell r="AG849">
            <v>0</v>
          </cell>
          <cell r="AH849">
            <v>0</v>
          </cell>
          <cell r="AI849">
            <v>0</v>
          </cell>
          <cell r="AJ849" t="e">
            <v>#NAME?</v>
          </cell>
          <cell r="AK849" t="e">
            <v>#NAME?</v>
          </cell>
          <cell r="AL849" t="e">
            <v>#NAME?</v>
          </cell>
          <cell r="AM849" t="e">
            <v>#NAME?</v>
          </cell>
          <cell r="AN849" t="e">
            <v>#NAME?</v>
          </cell>
          <cell r="AO849" t="e">
            <v>#NAME?</v>
          </cell>
          <cell r="AP849" t="e">
            <v>#NAME?</v>
          </cell>
          <cell r="AQ849">
            <v>0</v>
          </cell>
          <cell r="AR849">
            <v>0</v>
          </cell>
          <cell r="AS849">
            <v>0</v>
          </cell>
          <cell r="AT849">
            <v>0</v>
          </cell>
        </row>
        <row r="850">
          <cell r="A850" t="str">
            <v>Lilo of 132KV DC ARA-Jagdishpur at Dumraon Line-2</v>
          </cell>
          <cell r="B850">
            <v>0</v>
          </cell>
          <cell r="C850" t="str">
            <v>21/0</v>
          </cell>
          <cell r="D850" t="str">
            <v>DS+0</v>
          </cell>
          <cell r="E850">
            <v>0</v>
          </cell>
          <cell r="F850">
            <v>0</v>
          </cell>
          <cell r="G850">
            <v>0</v>
          </cell>
          <cell r="H850">
            <v>28</v>
          </cell>
          <cell r="I850">
            <v>0</v>
          </cell>
          <cell r="J850">
            <v>0</v>
          </cell>
          <cell r="K850">
            <v>0</v>
          </cell>
          <cell r="L850">
            <v>0</v>
          </cell>
          <cell r="M850">
            <v>0</v>
          </cell>
          <cell r="N850">
            <v>0</v>
          </cell>
          <cell r="O850">
            <v>0</v>
          </cell>
          <cell r="P850">
            <v>0</v>
          </cell>
          <cell r="Q850">
            <v>0</v>
          </cell>
          <cell r="R850" t="e">
            <v>#NAME?</v>
          </cell>
          <cell r="S850" t="e">
            <v>#NAME?</v>
          </cell>
          <cell r="T850">
            <v>0</v>
          </cell>
          <cell r="U850">
            <v>0</v>
          </cell>
          <cell r="V850" t="e">
            <v>#NAME?</v>
          </cell>
          <cell r="W850" t="e">
            <v>#NAME?</v>
          </cell>
          <cell r="X850" t="e">
            <v>#NAME?</v>
          </cell>
          <cell r="Y850" t="e">
            <v>#NAME?</v>
          </cell>
          <cell r="Z850" t="e">
            <v>#NAME?</v>
          </cell>
          <cell r="AA850" t="e">
            <v>#NAME?</v>
          </cell>
          <cell r="AB850" t="e">
            <v>#NAME?</v>
          </cell>
          <cell r="AC850" t="e">
            <v>#NAME?</v>
          </cell>
          <cell r="AD850" t="e">
            <v>#NAME?</v>
          </cell>
          <cell r="AE850" t="e">
            <v>#NAME?</v>
          </cell>
          <cell r="AF850">
            <v>0</v>
          </cell>
          <cell r="AG850">
            <v>0</v>
          </cell>
          <cell r="AH850">
            <v>0</v>
          </cell>
          <cell r="AI850">
            <v>0</v>
          </cell>
          <cell r="AJ850" t="e">
            <v>#NAME?</v>
          </cell>
          <cell r="AK850" t="e">
            <v>#NAME?</v>
          </cell>
          <cell r="AL850" t="e">
            <v>#NAME?</v>
          </cell>
          <cell r="AM850" t="e">
            <v>#NAME?</v>
          </cell>
          <cell r="AN850" t="e">
            <v>#NAME?</v>
          </cell>
          <cell r="AO850" t="e">
            <v>#NAME?</v>
          </cell>
          <cell r="AP850" t="e">
            <v>#NAME?</v>
          </cell>
          <cell r="AQ850">
            <v>0</v>
          </cell>
          <cell r="AR850">
            <v>0</v>
          </cell>
          <cell r="AS850">
            <v>0</v>
          </cell>
          <cell r="AT850">
            <v>0</v>
          </cell>
        </row>
        <row r="851">
          <cell r="A851" t="str">
            <v>Lilo of 132KV DC ARA-Jagdishpur at Dumraon Line-2</v>
          </cell>
          <cell r="B851">
            <v>0</v>
          </cell>
          <cell r="C851" t="str">
            <v>21/1</v>
          </cell>
          <cell r="D851" t="str">
            <v>GANTRY</v>
          </cell>
          <cell r="E851">
            <v>0</v>
          </cell>
          <cell r="F851">
            <v>0</v>
          </cell>
          <cell r="G851">
            <v>0</v>
          </cell>
          <cell r="H851">
            <v>28</v>
          </cell>
          <cell r="I851">
            <v>0</v>
          </cell>
          <cell r="J851">
            <v>0</v>
          </cell>
          <cell r="K851">
            <v>0</v>
          </cell>
          <cell r="L851">
            <v>0</v>
          </cell>
          <cell r="M851">
            <v>0</v>
          </cell>
          <cell r="N851">
            <v>0</v>
          </cell>
          <cell r="O851">
            <v>0</v>
          </cell>
          <cell r="P851">
            <v>0</v>
          </cell>
          <cell r="Q851">
            <v>0</v>
          </cell>
          <cell r="R851" t="e">
            <v>#NAME?</v>
          </cell>
          <cell r="S851" t="e">
            <v>#NAME?</v>
          </cell>
          <cell r="T851">
            <v>0</v>
          </cell>
          <cell r="U851">
            <v>0</v>
          </cell>
          <cell r="V851" t="e">
            <v>#NAME?</v>
          </cell>
          <cell r="W851" t="e">
            <v>#NAME?</v>
          </cell>
          <cell r="X851" t="e">
            <v>#NAME?</v>
          </cell>
          <cell r="Y851" t="e">
            <v>#NAME?</v>
          </cell>
          <cell r="Z851" t="e">
            <v>#NAME?</v>
          </cell>
          <cell r="AA851" t="e">
            <v>#NAME?</v>
          </cell>
          <cell r="AB851" t="e">
            <v>#NAME?</v>
          </cell>
          <cell r="AC851" t="e">
            <v>#NAME?</v>
          </cell>
          <cell r="AD851" t="e">
            <v>#NAME?</v>
          </cell>
          <cell r="AE851" t="e">
            <v>#NAME?</v>
          </cell>
          <cell r="AF851">
            <v>0</v>
          </cell>
          <cell r="AG851">
            <v>0</v>
          </cell>
          <cell r="AH851">
            <v>0</v>
          </cell>
          <cell r="AI851">
            <v>0</v>
          </cell>
          <cell r="AJ851" t="e">
            <v>#NAME?</v>
          </cell>
          <cell r="AK851" t="e">
            <v>#NAME?</v>
          </cell>
          <cell r="AL851" t="e">
            <v>#NAME?</v>
          </cell>
          <cell r="AM851" t="e">
            <v>#NAME?</v>
          </cell>
          <cell r="AN851" t="e">
            <v>#NAME?</v>
          </cell>
          <cell r="AO851" t="e">
            <v>#NAME?</v>
          </cell>
          <cell r="AP851" t="e">
            <v>#NAME?</v>
          </cell>
          <cell r="AQ851">
            <v>0</v>
          </cell>
          <cell r="AR851">
            <v>0</v>
          </cell>
          <cell r="AS851">
            <v>0</v>
          </cell>
          <cell r="AT851">
            <v>0</v>
          </cell>
        </row>
        <row r="852">
          <cell r="A852" t="str">
            <v>Lilo of 132KV DC ARA-Jagdishpur at Dumraon Line-2</v>
          </cell>
          <cell r="B852">
            <v>0</v>
          </cell>
          <cell r="C852" t="str">
            <v>21/2</v>
          </cell>
          <cell r="D852" t="str">
            <v>GANTRY</v>
          </cell>
          <cell r="E852">
            <v>0</v>
          </cell>
          <cell r="F852">
            <v>0</v>
          </cell>
          <cell r="G852">
            <v>0</v>
          </cell>
          <cell r="H852">
            <v>28</v>
          </cell>
          <cell r="I852">
            <v>0</v>
          </cell>
          <cell r="J852">
            <v>0</v>
          </cell>
          <cell r="K852">
            <v>0</v>
          </cell>
          <cell r="L852">
            <v>0</v>
          </cell>
          <cell r="M852">
            <v>0</v>
          </cell>
          <cell r="N852">
            <v>0</v>
          </cell>
          <cell r="O852">
            <v>0</v>
          </cell>
          <cell r="P852">
            <v>0</v>
          </cell>
          <cell r="Q852">
            <v>0</v>
          </cell>
          <cell r="R852" t="e">
            <v>#NAME?</v>
          </cell>
          <cell r="S852" t="e">
            <v>#NAME?</v>
          </cell>
          <cell r="T852">
            <v>0</v>
          </cell>
          <cell r="U852">
            <v>0</v>
          </cell>
          <cell r="V852" t="e">
            <v>#NAME?</v>
          </cell>
          <cell r="W852" t="e">
            <v>#NAME?</v>
          </cell>
          <cell r="X852" t="e">
            <v>#NAME?</v>
          </cell>
          <cell r="Y852" t="e">
            <v>#NAME?</v>
          </cell>
          <cell r="Z852" t="e">
            <v>#NAME?</v>
          </cell>
          <cell r="AA852" t="e">
            <v>#NAME?</v>
          </cell>
          <cell r="AB852" t="e">
            <v>#NAME?</v>
          </cell>
          <cell r="AC852" t="e">
            <v>#NAME?</v>
          </cell>
          <cell r="AD852" t="e">
            <v>#NAME?</v>
          </cell>
          <cell r="AE852" t="e">
            <v>#NAME?</v>
          </cell>
          <cell r="AF852">
            <v>0</v>
          </cell>
          <cell r="AG852">
            <v>0</v>
          </cell>
          <cell r="AH852">
            <v>0</v>
          </cell>
          <cell r="AI852">
            <v>0</v>
          </cell>
          <cell r="AJ852" t="e">
            <v>#NAME?</v>
          </cell>
          <cell r="AK852" t="e">
            <v>#NAME?</v>
          </cell>
          <cell r="AL852" t="e">
            <v>#NAME?</v>
          </cell>
          <cell r="AM852" t="e">
            <v>#NAME?</v>
          </cell>
          <cell r="AN852" t="e">
            <v>#NAME?</v>
          </cell>
          <cell r="AO852" t="e">
            <v>#NAME?</v>
          </cell>
          <cell r="AP852" t="e">
            <v>#NAME?</v>
          </cell>
          <cell r="AQ852">
            <v>0</v>
          </cell>
          <cell r="AR852">
            <v>0</v>
          </cell>
          <cell r="AS852">
            <v>0</v>
          </cell>
          <cell r="AT852">
            <v>0</v>
          </cell>
        </row>
        <row r="853">
          <cell r="A853" t="str">
            <v>Lilo of 132KV DC ARA-Jagdishpur at Dumraon Line-2</v>
          </cell>
          <cell r="B853">
            <v>0</v>
          </cell>
          <cell r="C853" t="str">
            <v>22/0</v>
          </cell>
          <cell r="D853" t="str">
            <v>DS+0</v>
          </cell>
          <cell r="E853">
            <v>0</v>
          </cell>
          <cell r="F853">
            <v>0</v>
          </cell>
          <cell r="G853">
            <v>0</v>
          </cell>
          <cell r="H853">
            <v>28</v>
          </cell>
          <cell r="I853">
            <v>0</v>
          </cell>
          <cell r="J853">
            <v>0</v>
          </cell>
          <cell r="K853">
            <v>0</v>
          </cell>
          <cell r="L853">
            <v>0</v>
          </cell>
          <cell r="M853">
            <v>0</v>
          </cell>
          <cell r="N853">
            <v>0</v>
          </cell>
          <cell r="O853">
            <v>0</v>
          </cell>
          <cell r="P853">
            <v>0</v>
          </cell>
          <cell r="Q853">
            <v>0</v>
          </cell>
          <cell r="R853" t="e">
            <v>#NAME?</v>
          </cell>
          <cell r="S853" t="e">
            <v>#NAME?</v>
          </cell>
          <cell r="T853">
            <v>0</v>
          </cell>
          <cell r="U853">
            <v>0</v>
          </cell>
          <cell r="V853" t="e">
            <v>#NAME?</v>
          </cell>
          <cell r="W853" t="e">
            <v>#NAME?</v>
          </cell>
          <cell r="X853" t="e">
            <v>#NAME?</v>
          </cell>
          <cell r="Y853" t="e">
            <v>#NAME?</v>
          </cell>
          <cell r="Z853" t="e">
            <v>#NAME?</v>
          </cell>
          <cell r="AA853" t="e">
            <v>#NAME?</v>
          </cell>
          <cell r="AB853" t="e">
            <v>#NAME?</v>
          </cell>
          <cell r="AC853" t="e">
            <v>#NAME?</v>
          </cell>
          <cell r="AD853" t="e">
            <v>#NAME?</v>
          </cell>
          <cell r="AE853" t="e">
            <v>#NAME?</v>
          </cell>
          <cell r="AF853">
            <v>0</v>
          </cell>
          <cell r="AG853">
            <v>0</v>
          </cell>
          <cell r="AH853">
            <v>0</v>
          </cell>
          <cell r="AI853">
            <v>0</v>
          </cell>
          <cell r="AJ853" t="e">
            <v>#NAME?</v>
          </cell>
          <cell r="AK853" t="e">
            <v>#NAME?</v>
          </cell>
          <cell r="AL853" t="e">
            <v>#NAME?</v>
          </cell>
          <cell r="AM853" t="e">
            <v>#NAME?</v>
          </cell>
          <cell r="AN853" t="e">
            <v>#NAME?</v>
          </cell>
          <cell r="AO853" t="e">
            <v>#NAME?</v>
          </cell>
          <cell r="AP853" t="e">
            <v>#NAME?</v>
          </cell>
          <cell r="AQ853">
            <v>0</v>
          </cell>
          <cell r="AR853">
            <v>0</v>
          </cell>
          <cell r="AS853">
            <v>0</v>
          </cell>
          <cell r="AT853">
            <v>0</v>
          </cell>
        </row>
        <row r="854">
          <cell r="A854" t="str">
            <v>Lilo of 132KV DC ARA-Jagdishpur at Dumraon Line-2</v>
          </cell>
          <cell r="B854">
            <v>0</v>
          </cell>
          <cell r="C854" t="str">
            <v>23/0</v>
          </cell>
          <cell r="D854" t="str">
            <v>DS+0</v>
          </cell>
          <cell r="E854">
            <v>0</v>
          </cell>
          <cell r="F854">
            <v>0</v>
          </cell>
          <cell r="G854">
            <v>0</v>
          </cell>
          <cell r="H854">
            <v>28</v>
          </cell>
          <cell r="I854">
            <v>0</v>
          </cell>
          <cell r="J854">
            <v>0</v>
          </cell>
          <cell r="K854">
            <v>0</v>
          </cell>
          <cell r="L854">
            <v>0</v>
          </cell>
          <cell r="M854">
            <v>0</v>
          </cell>
          <cell r="N854">
            <v>0</v>
          </cell>
          <cell r="O854">
            <v>0</v>
          </cell>
          <cell r="P854">
            <v>0</v>
          </cell>
          <cell r="Q854">
            <v>0</v>
          </cell>
          <cell r="R854" t="e">
            <v>#NAME?</v>
          </cell>
          <cell r="S854" t="e">
            <v>#NAME?</v>
          </cell>
          <cell r="T854">
            <v>0</v>
          </cell>
          <cell r="U854">
            <v>0</v>
          </cell>
          <cell r="V854" t="e">
            <v>#NAME?</v>
          </cell>
          <cell r="W854" t="e">
            <v>#NAME?</v>
          </cell>
          <cell r="X854" t="e">
            <v>#NAME?</v>
          </cell>
          <cell r="Y854" t="e">
            <v>#NAME?</v>
          </cell>
          <cell r="Z854" t="e">
            <v>#NAME?</v>
          </cell>
          <cell r="AA854" t="e">
            <v>#NAME?</v>
          </cell>
          <cell r="AB854" t="e">
            <v>#NAME?</v>
          </cell>
          <cell r="AC854" t="e">
            <v>#NAME?</v>
          </cell>
          <cell r="AD854" t="e">
            <v>#NAME?</v>
          </cell>
          <cell r="AE854" t="e">
            <v>#NAME?</v>
          </cell>
          <cell r="AF854">
            <v>0</v>
          </cell>
          <cell r="AG854">
            <v>0</v>
          </cell>
          <cell r="AH854">
            <v>0</v>
          </cell>
          <cell r="AI854">
            <v>0</v>
          </cell>
          <cell r="AJ854" t="e">
            <v>#NAME?</v>
          </cell>
          <cell r="AK854" t="e">
            <v>#NAME?</v>
          </cell>
          <cell r="AL854" t="e">
            <v>#NAME?</v>
          </cell>
          <cell r="AM854" t="e">
            <v>#NAME?</v>
          </cell>
          <cell r="AN854" t="e">
            <v>#NAME?</v>
          </cell>
          <cell r="AO854" t="e">
            <v>#NAME?</v>
          </cell>
          <cell r="AP854" t="e">
            <v>#NAME?</v>
          </cell>
          <cell r="AQ854">
            <v>0</v>
          </cell>
          <cell r="AR854">
            <v>0</v>
          </cell>
          <cell r="AS854">
            <v>0</v>
          </cell>
          <cell r="AT854">
            <v>0</v>
          </cell>
        </row>
        <row r="855">
          <cell r="A855" t="str">
            <v>Lilo of 132KV DC ARA-Jagdishpur at Dumraon Line-2</v>
          </cell>
          <cell r="B855">
            <v>0</v>
          </cell>
          <cell r="C855" t="str">
            <v>24/0</v>
          </cell>
          <cell r="D855" t="str">
            <v>DS+0</v>
          </cell>
          <cell r="E855">
            <v>0</v>
          </cell>
          <cell r="F855">
            <v>0</v>
          </cell>
          <cell r="G855">
            <v>0</v>
          </cell>
          <cell r="H855">
            <v>28</v>
          </cell>
          <cell r="I855">
            <v>0</v>
          </cell>
          <cell r="J855">
            <v>0</v>
          </cell>
          <cell r="K855">
            <v>0</v>
          </cell>
          <cell r="L855">
            <v>0</v>
          </cell>
          <cell r="M855">
            <v>0</v>
          </cell>
          <cell r="N855">
            <v>0</v>
          </cell>
          <cell r="O855">
            <v>0</v>
          </cell>
          <cell r="P855">
            <v>0</v>
          </cell>
          <cell r="Q855">
            <v>0</v>
          </cell>
          <cell r="R855" t="e">
            <v>#NAME?</v>
          </cell>
          <cell r="S855" t="e">
            <v>#NAME?</v>
          </cell>
          <cell r="T855">
            <v>0</v>
          </cell>
          <cell r="U855">
            <v>0</v>
          </cell>
          <cell r="V855" t="e">
            <v>#NAME?</v>
          </cell>
          <cell r="W855" t="e">
            <v>#NAME?</v>
          </cell>
          <cell r="X855" t="e">
            <v>#NAME?</v>
          </cell>
          <cell r="Y855" t="e">
            <v>#NAME?</v>
          </cell>
          <cell r="Z855" t="e">
            <v>#NAME?</v>
          </cell>
          <cell r="AA855" t="e">
            <v>#NAME?</v>
          </cell>
          <cell r="AB855" t="e">
            <v>#NAME?</v>
          </cell>
          <cell r="AC855" t="e">
            <v>#NAME?</v>
          </cell>
          <cell r="AD855" t="e">
            <v>#NAME?</v>
          </cell>
          <cell r="AE855" t="e">
            <v>#NAME?</v>
          </cell>
          <cell r="AF855">
            <v>0</v>
          </cell>
          <cell r="AG855">
            <v>0</v>
          </cell>
          <cell r="AH855">
            <v>0</v>
          </cell>
          <cell r="AI855">
            <v>0</v>
          </cell>
          <cell r="AJ855" t="e">
            <v>#NAME?</v>
          </cell>
          <cell r="AK855" t="e">
            <v>#NAME?</v>
          </cell>
          <cell r="AL855" t="e">
            <v>#NAME?</v>
          </cell>
          <cell r="AM855" t="e">
            <v>#NAME?</v>
          </cell>
          <cell r="AN855" t="e">
            <v>#NAME?</v>
          </cell>
          <cell r="AO855" t="e">
            <v>#NAME?</v>
          </cell>
          <cell r="AP855" t="e">
            <v>#NAME?</v>
          </cell>
          <cell r="AQ855">
            <v>0</v>
          </cell>
          <cell r="AR855">
            <v>0</v>
          </cell>
          <cell r="AS855">
            <v>0</v>
          </cell>
          <cell r="AT855">
            <v>0</v>
          </cell>
        </row>
        <row r="856">
          <cell r="A856" t="str">
            <v>Lilo of 132KV DC ARA-Jagdishpur at Dumraon Line-2</v>
          </cell>
          <cell r="B856">
            <v>0</v>
          </cell>
          <cell r="C856" t="str">
            <v>25/0</v>
          </cell>
          <cell r="D856" t="str">
            <v>DS+0</v>
          </cell>
          <cell r="E856">
            <v>0</v>
          </cell>
          <cell r="F856">
            <v>0</v>
          </cell>
          <cell r="G856">
            <v>0</v>
          </cell>
          <cell r="H856">
            <v>28</v>
          </cell>
          <cell r="I856">
            <v>0</v>
          </cell>
          <cell r="J856">
            <v>0</v>
          </cell>
          <cell r="K856">
            <v>0</v>
          </cell>
          <cell r="L856">
            <v>0</v>
          </cell>
          <cell r="M856">
            <v>0</v>
          </cell>
          <cell r="N856">
            <v>0</v>
          </cell>
          <cell r="O856">
            <v>0</v>
          </cell>
          <cell r="P856">
            <v>0</v>
          </cell>
          <cell r="Q856">
            <v>0</v>
          </cell>
          <cell r="R856" t="e">
            <v>#NAME?</v>
          </cell>
          <cell r="S856" t="e">
            <v>#NAME?</v>
          </cell>
          <cell r="T856">
            <v>0</v>
          </cell>
          <cell r="U856">
            <v>0</v>
          </cell>
          <cell r="V856" t="e">
            <v>#NAME?</v>
          </cell>
          <cell r="W856" t="e">
            <v>#NAME?</v>
          </cell>
          <cell r="X856" t="e">
            <v>#NAME?</v>
          </cell>
          <cell r="Y856" t="e">
            <v>#NAME?</v>
          </cell>
          <cell r="Z856" t="e">
            <v>#NAME?</v>
          </cell>
          <cell r="AA856" t="e">
            <v>#NAME?</v>
          </cell>
          <cell r="AB856" t="e">
            <v>#NAME?</v>
          </cell>
          <cell r="AC856" t="e">
            <v>#NAME?</v>
          </cell>
          <cell r="AD856" t="e">
            <v>#NAME?</v>
          </cell>
          <cell r="AE856" t="e">
            <v>#NAME?</v>
          </cell>
          <cell r="AF856">
            <v>0</v>
          </cell>
          <cell r="AG856">
            <v>0</v>
          </cell>
          <cell r="AH856">
            <v>0</v>
          </cell>
          <cell r="AI856">
            <v>0</v>
          </cell>
          <cell r="AJ856" t="e">
            <v>#NAME?</v>
          </cell>
          <cell r="AK856" t="e">
            <v>#NAME?</v>
          </cell>
          <cell r="AL856" t="e">
            <v>#NAME?</v>
          </cell>
          <cell r="AM856" t="e">
            <v>#NAME?</v>
          </cell>
          <cell r="AN856" t="e">
            <v>#NAME?</v>
          </cell>
          <cell r="AO856" t="e">
            <v>#NAME?</v>
          </cell>
          <cell r="AP856" t="e">
            <v>#NAME?</v>
          </cell>
          <cell r="AQ856">
            <v>0</v>
          </cell>
          <cell r="AR856">
            <v>0</v>
          </cell>
          <cell r="AS856">
            <v>0</v>
          </cell>
          <cell r="AT856">
            <v>0</v>
          </cell>
        </row>
      </sheetData>
      <sheetData sheetId="6"/>
      <sheetData sheetId="7">
        <row r="3">
          <cell r="A3" t="str">
            <v>132KV DC Gaya-Jehanabad TL Line</v>
          </cell>
        </row>
      </sheetData>
      <sheetData sheetId="8">
        <row r="3">
          <cell r="A3" t="str">
            <v>Lilo of 220kv DC Ara-Pusauli at Dumraon TL Line-2</v>
          </cell>
          <cell r="B3">
            <v>9</v>
          </cell>
          <cell r="C3" t="str">
            <v>2/1</v>
          </cell>
          <cell r="D3" t="str">
            <v>DA+0</v>
          </cell>
          <cell r="E3">
            <v>43571</v>
          </cell>
          <cell r="F3" t="e">
            <v>#NAME?</v>
          </cell>
          <cell r="G3">
            <v>0</v>
          </cell>
          <cell r="H3">
            <v>0</v>
          </cell>
          <cell r="I3">
            <v>0</v>
          </cell>
        </row>
        <row r="4">
          <cell r="A4" t="str">
            <v>Lilo of 220kv DC Ara-Pusauli at Dumraon TL Line-2</v>
          </cell>
          <cell r="B4">
            <v>5</v>
          </cell>
          <cell r="C4" t="str">
            <v>3/1</v>
          </cell>
          <cell r="D4" t="str">
            <v>DA+0</v>
          </cell>
          <cell r="E4">
            <v>43570</v>
          </cell>
          <cell r="F4" t="e">
            <v>#NAME?</v>
          </cell>
          <cell r="G4">
            <v>0</v>
          </cell>
          <cell r="H4">
            <v>0</v>
          </cell>
          <cell r="I4">
            <v>0</v>
          </cell>
        </row>
        <row r="5">
          <cell r="A5" t="str">
            <v>220KV DC Naubatpur-BhusaulaTL Line</v>
          </cell>
          <cell r="B5">
            <v>40</v>
          </cell>
          <cell r="C5" t="str">
            <v>16/2</v>
          </cell>
          <cell r="D5" t="str">
            <v>DA+3</v>
          </cell>
          <cell r="E5">
            <v>43568</v>
          </cell>
          <cell r="F5" t="str">
            <v>Veena Construction</v>
          </cell>
          <cell r="G5">
            <v>0</v>
          </cell>
          <cell r="H5">
            <v>0</v>
          </cell>
          <cell r="I5">
            <v>0</v>
          </cell>
        </row>
        <row r="6">
          <cell r="A6" t="str">
            <v>Lilo of 220kv DC Ara-Pusauli at Dumraon TL Line-1</v>
          </cell>
          <cell r="B6">
            <v>14</v>
          </cell>
          <cell r="C6" t="str">
            <v>5/2</v>
          </cell>
          <cell r="D6" t="str">
            <v>DA+3</v>
          </cell>
          <cell r="E6">
            <v>43605</v>
          </cell>
          <cell r="F6" t="e">
            <v>#NAME?</v>
          </cell>
          <cell r="G6">
            <v>0</v>
          </cell>
          <cell r="H6">
            <v>0</v>
          </cell>
          <cell r="I6">
            <v>0</v>
          </cell>
        </row>
        <row r="7">
          <cell r="A7" t="str">
            <v>132KV DC Dumraon-Dumraon TL Line</v>
          </cell>
          <cell r="B7">
            <v>70</v>
          </cell>
          <cell r="C7" t="str">
            <v>3/0</v>
          </cell>
          <cell r="D7" t="str">
            <v>DB+6</v>
          </cell>
          <cell r="E7">
            <v>43603</v>
          </cell>
          <cell r="F7" t="e">
            <v>#NAME?</v>
          </cell>
          <cell r="G7">
            <v>0</v>
          </cell>
          <cell r="H7">
            <v>0</v>
          </cell>
          <cell r="I7">
            <v>0</v>
          </cell>
        </row>
        <row r="8">
          <cell r="A8" t="str">
            <v>132KV DC Dumraon-Buxar TL Line</v>
          </cell>
          <cell r="B8">
            <v>102</v>
          </cell>
          <cell r="C8" t="str">
            <v>28/0</v>
          </cell>
          <cell r="D8" t="str">
            <v>DR+0</v>
          </cell>
          <cell r="E8">
            <v>43584</v>
          </cell>
          <cell r="F8" t="str">
            <v>Pralhad Construction</v>
          </cell>
          <cell r="G8">
            <v>0</v>
          </cell>
          <cell r="H8">
            <v>0</v>
          </cell>
          <cell r="I8">
            <v>0</v>
          </cell>
        </row>
        <row r="9">
          <cell r="A9" t="str">
            <v>220KV DC Naubatpur-BhusaulaTL Line</v>
          </cell>
          <cell r="B9">
            <v>39</v>
          </cell>
          <cell r="C9" t="str">
            <v>11/1</v>
          </cell>
          <cell r="D9" t="str">
            <v>DA+3</v>
          </cell>
          <cell r="E9">
            <v>43562</v>
          </cell>
          <cell r="F9" t="str">
            <v>Veena Construction</v>
          </cell>
          <cell r="G9">
            <v>0</v>
          </cell>
          <cell r="H9">
            <v>0</v>
          </cell>
          <cell r="I9">
            <v>0</v>
          </cell>
        </row>
        <row r="10">
          <cell r="A10" t="str">
            <v>132KV DC Dumraon-Dumraon TL Line</v>
          </cell>
          <cell r="B10">
            <v>21</v>
          </cell>
          <cell r="C10" t="str">
            <v>12/5</v>
          </cell>
          <cell r="D10" t="str">
            <v>DA+3</v>
          </cell>
          <cell r="E10">
            <v>43570</v>
          </cell>
          <cell r="F10" t="e">
            <v>#NAME?</v>
          </cell>
          <cell r="G10">
            <v>0</v>
          </cell>
          <cell r="H10">
            <v>0</v>
          </cell>
          <cell r="I10">
            <v>0</v>
          </cell>
        </row>
        <row r="11">
          <cell r="A11" t="str">
            <v>220 KV DC Naubatpur-Bihta TL Line</v>
          </cell>
          <cell r="B11">
            <v>18</v>
          </cell>
          <cell r="C11" t="str">
            <v>3/0</v>
          </cell>
          <cell r="D11" t="str">
            <v>DB+0</v>
          </cell>
          <cell r="E11">
            <v>43566</v>
          </cell>
          <cell r="F11" t="str">
            <v>Lalan Mehta</v>
          </cell>
          <cell r="G11">
            <v>0</v>
          </cell>
          <cell r="H11">
            <v>0</v>
          </cell>
          <cell r="I11">
            <v>0</v>
          </cell>
        </row>
        <row r="12">
          <cell r="A12" t="str">
            <v>Lilo of 220kv DC Ara-Pusauli at Dumraon TL Line-1</v>
          </cell>
          <cell r="B12">
            <v>30</v>
          </cell>
          <cell r="C12" t="str">
            <v>3/1</v>
          </cell>
          <cell r="D12" t="str">
            <v>DA+0</v>
          </cell>
          <cell r="E12">
            <v>43606</v>
          </cell>
          <cell r="F12" t="e">
            <v>#NAME?</v>
          </cell>
          <cell r="G12">
            <v>0</v>
          </cell>
          <cell r="H12">
            <v>0</v>
          </cell>
          <cell r="I12">
            <v>0</v>
          </cell>
        </row>
        <row r="13">
          <cell r="A13" t="str">
            <v>Lilo of 220kv DC Ara-Pusauli at Dumraon TL Line-1</v>
          </cell>
          <cell r="B13">
            <v>15</v>
          </cell>
          <cell r="C13" t="str">
            <v>5/3</v>
          </cell>
          <cell r="D13" t="str">
            <v>DA+0</v>
          </cell>
          <cell r="E13">
            <v>43605</v>
          </cell>
          <cell r="F13" t="e">
            <v>#NAME?</v>
          </cell>
          <cell r="G13">
            <v>0</v>
          </cell>
          <cell r="H13">
            <v>0</v>
          </cell>
          <cell r="I13">
            <v>0</v>
          </cell>
        </row>
        <row r="14">
          <cell r="A14" t="str">
            <v>132KV DC Dumraon-Dumraon TL Line</v>
          </cell>
          <cell r="B14">
            <v>20</v>
          </cell>
          <cell r="C14" t="str">
            <v>12/6</v>
          </cell>
          <cell r="D14" t="str">
            <v>DA+3</v>
          </cell>
          <cell r="E14">
            <v>43566</v>
          </cell>
          <cell r="F14" t="e">
            <v>#NAME?</v>
          </cell>
          <cell r="G14">
            <v>0</v>
          </cell>
          <cell r="H14">
            <v>0</v>
          </cell>
          <cell r="I14">
            <v>0</v>
          </cell>
        </row>
        <row r="15">
          <cell r="A15" t="str">
            <v>220 KV DC Naubatpur-Bihta TL Line</v>
          </cell>
          <cell r="B15">
            <v>17</v>
          </cell>
          <cell r="C15" t="str">
            <v>11/1</v>
          </cell>
          <cell r="D15" t="str">
            <v>DA+0</v>
          </cell>
          <cell r="E15">
            <v>43563</v>
          </cell>
          <cell r="F15" t="str">
            <v>Lalan Mehta</v>
          </cell>
          <cell r="G15">
            <v>0</v>
          </cell>
          <cell r="H15">
            <v>0</v>
          </cell>
          <cell r="I15">
            <v>0</v>
          </cell>
        </row>
        <row r="16">
          <cell r="A16" t="str">
            <v>Lilo of 220kv DC Ara-Pusauli at Dumraon TL Line-1</v>
          </cell>
          <cell r="B16">
            <v>5</v>
          </cell>
          <cell r="C16" t="str">
            <v>6/1</v>
          </cell>
          <cell r="D16" t="str">
            <v>DA+0</v>
          </cell>
          <cell r="E16">
            <v>43603</v>
          </cell>
          <cell r="F16" t="e">
            <v>#NAME?</v>
          </cell>
          <cell r="G16">
            <v>0</v>
          </cell>
          <cell r="H16">
            <v>0</v>
          </cell>
          <cell r="I16">
            <v>0</v>
          </cell>
        </row>
        <row r="17">
          <cell r="A17" t="str">
            <v>Lilo of 220kv DC Ara-Pusauli at Dumraon TL Line-1</v>
          </cell>
          <cell r="B17">
            <v>16</v>
          </cell>
          <cell r="C17" t="str">
            <v>5/1</v>
          </cell>
          <cell r="D17" t="str">
            <v>DA+0</v>
          </cell>
          <cell r="E17">
            <v>43605</v>
          </cell>
          <cell r="F17" t="e">
            <v>#NAME?</v>
          </cell>
          <cell r="G17">
            <v>0</v>
          </cell>
          <cell r="H17">
            <v>0</v>
          </cell>
          <cell r="I17">
            <v>0</v>
          </cell>
        </row>
        <row r="18">
          <cell r="A18" t="str">
            <v>Lilo of 220kv DC Ara-Pusauli at Dumraon TL Line-1</v>
          </cell>
          <cell r="B18">
            <v>6</v>
          </cell>
          <cell r="C18" t="str">
            <v>6/2</v>
          </cell>
          <cell r="D18" t="str">
            <v>DA+0</v>
          </cell>
          <cell r="E18">
            <v>43603</v>
          </cell>
          <cell r="F18" t="e">
            <v>#NAME?</v>
          </cell>
          <cell r="G18">
            <v>0</v>
          </cell>
          <cell r="H18">
            <v>0</v>
          </cell>
          <cell r="I18">
            <v>0</v>
          </cell>
        </row>
        <row r="19">
          <cell r="A19" t="str">
            <v>132KV DC Dumraon-Dumraon TL Line</v>
          </cell>
          <cell r="B19">
            <v>17</v>
          </cell>
          <cell r="C19" t="str">
            <v>14/0</v>
          </cell>
          <cell r="D19" t="str">
            <v>DB+6</v>
          </cell>
          <cell r="E19">
            <v>43564</v>
          </cell>
          <cell r="F19" t="e">
            <v>#NAME?</v>
          </cell>
          <cell r="G19">
            <v>0</v>
          </cell>
          <cell r="H19">
            <v>0</v>
          </cell>
          <cell r="I19">
            <v>0</v>
          </cell>
        </row>
        <row r="20">
          <cell r="A20" t="str">
            <v>132KV DC Dumraon-Dumraon TL Line</v>
          </cell>
          <cell r="B20">
            <v>51</v>
          </cell>
          <cell r="C20" t="str">
            <v>12/3</v>
          </cell>
          <cell r="D20" t="str">
            <v>DA+3</v>
          </cell>
          <cell r="E20">
            <v>43595</v>
          </cell>
          <cell r="F20" t="e">
            <v>#NAME?</v>
          </cell>
          <cell r="G20">
            <v>0</v>
          </cell>
          <cell r="H20">
            <v>0</v>
          </cell>
          <cell r="I20">
            <v>0</v>
          </cell>
        </row>
        <row r="21">
          <cell r="A21" t="str">
            <v>220 KV DC Naubatpur-Bihta TL Line</v>
          </cell>
          <cell r="B21">
            <v>16</v>
          </cell>
          <cell r="C21" t="str">
            <v>13/1</v>
          </cell>
          <cell r="D21" t="str">
            <v>DA+6</v>
          </cell>
          <cell r="E21">
            <v>43560</v>
          </cell>
          <cell r="F21" t="str">
            <v>Lalan Mehta</v>
          </cell>
          <cell r="G21">
            <v>0</v>
          </cell>
          <cell r="H21">
            <v>0</v>
          </cell>
          <cell r="I21">
            <v>0</v>
          </cell>
        </row>
        <row r="22">
          <cell r="A22" t="str">
            <v>Lilo of 220kv DC Ara-Pusauli at Dumraon TL Line-2</v>
          </cell>
          <cell r="B22">
            <v>12</v>
          </cell>
          <cell r="C22" t="str">
            <v>6/3</v>
          </cell>
          <cell r="D22" t="str">
            <v>DA+3</v>
          </cell>
          <cell r="E22">
            <v>43572</v>
          </cell>
          <cell r="F22" t="e">
            <v>#NAME?</v>
          </cell>
          <cell r="G22">
            <v>0</v>
          </cell>
          <cell r="H22">
            <v>0</v>
          </cell>
          <cell r="I22">
            <v>0</v>
          </cell>
        </row>
        <row r="23">
          <cell r="A23" t="str">
            <v>Lilo of 220kv DC Ara-Pusauli at Dumraon TL Line-1</v>
          </cell>
          <cell r="B23">
            <v>55</v>
          </cell>
          <cell r="C23" t="str">
            <v>8/1</v>
          </cell>
          <cell r="D23" t="str">
            <v>DA+0</v>
          </cell>
          <cell r="E23">
            <v>43609</v>
          </cell>
          <cell r="F23" t="e">
            <v>#NAME?</v>
          </cell>
          <cell r="G23">
            <v>0</v>
          </cell>
          <cell r="H23">
            <v>0</v>
          </cell>
          <cell r="I23">
            <v>0</v>
          </cell>
        </row>
        <row r="24">
          <cell r="A24" t="str">
            <v>Lilo of 220kv DC Ara-Pusauli at Dumraon TL Line-1</v>
          </cell>
          <cell r="B24">
            <v>31</v>
          </cell>
          <cell r="C24" t="str">
            <v>5/4</v>
          </cell>
          <cell r="D24" t="str">
            <v>DA+0</v>
          </cell>
          <cell r="E24">
            <v>43606</v>
          </cell>
          <cell r="F24" t="e">
            <v>#NAME?</v>
          </cell>
          <cell r="G24">
            <v>0</v>
          </cell>
          <cell r="H24">
            <v>0</v>
          </cell>
          <cell r="I24">
            <v>0</v>
          </cell>
        </row>
        <row r="25">
          <cell r="A25" t="str">
            <v>Lilo of 220kv DC Ara-Pusauli at Dumraon TL Line-1</v>
          </cell>
          <cell r="B25">
            <v>32</v>
          </cell>
          <cell r="C25" t="str">
            <v>5/5</v>
          </cell>
          <cell r="D25" t="str">
            <v>DA+0</v>
          </cell>
          <cell r="E25">
            <v>43606</v>
          </cell>
          <cell r="F25" t="e">
            <v>#NAME?</v>
          </cell>
          <cell r="G25">
            <v>0</v>
          </cell>
          <cell r="H25">
            <v>0</v>
          </cell>
          <cell r="I25">
            <v>0</v>
          </cell>
        </row>
        <row r="26">
          <cell r="A26" t="str">
            <v>220 KV DC Naubatpur-Bihta TL Line</v>
          </cell>
          <cell r="B26">
            <v>15</v>
          </cell>
          <cell r="C26" t="str">
            <v>15/0</v>
          </cell>
          <cell r="D26" t="str">
            <v>DD+18</v>
          </cell>
          <cell r="E26">
            <v>43558</v>
          </cell>
          <cell r="F26" t="str">
            <v>Lalan Mehta</v>
          </cell>
          <cell r="G26">
            <v>0</v>
          </cell>
          <cell r="H26">
            <v>0</v>
          </cell>
          <cell r="I26">
            <v>0</v>
          </cell>
        </row>
        <row r="27">
          <cell r="A27" t="str">
            <v>132KV DC Dumraon-Buxar TL Line</v>
          </cell>
          <cell r="B27">
            <v>110</v>
          </cell>
          <cell r="C27" t="str">
            <v>1/1</v>
          </cell>
          <cell r="D27" t="str">
            <v>DP+0</v>
          </cell>
          <cell r="E27">
            <v>43594</v>
          </cell>
          <cell r="F27" t="e">
            <v>#NAME?</v>
          </cell>
          <cell r="G27">
            <v>0</v>
          </cell>
          <cell r="H27">
            <v>0</v>
          </cell>
          <cell r="I27">
            <v>0</v>
          </cell>
        </row>
        <row r="28">
          <cell r="A28" t="str">
            <v>132KV DC Dumraon-Dumraon TL Line</v>
          </cell>
          <cell r="B28">
            <v>14</v>
          </cell>
          <cell r="C28" t="str">
            <v>13/4</v>
          </cell>
          <cell r="D28" t="str">
            <v>DA+3</v>
          </cell>
          <cell r="E28">
            <v>43560</v>
          </cell>
          <cell r="F28" t="e">
            <v>#NAME?</v>
          </cell>
          <cell r="G28">
            <v>0</v>
          </cell>
          <cell r="H28">
            <v>0</v>
          </cell>
          <cell r="I28">
            <v>0</v>
          </cell>
        </row>
        <row r="29">
          <cell r="A29" t="str">
            <v>132KV DC Dumraon-Dumraon TL Line</v>
          </cell>
          <cell r="B29">
            <v>18</v>
          </cell>
          <cell r="C29" t="str">
            <v>17/1</v>
          </cell>
          <cell r="D29" t="str">
            <v>DA+6</v>
          </cell>
          <cell r="E29">
            <v>43564</v>
          </cell>
          <cell r="F29" t="e">
            <v>#NAME?</v>
          </cell>
          <cell r="G29">
            <v>0</v>
          </cell>
          <cell r="H29">
            <v>0</v>
          </cell>
          <cell r="I29">
            <v>0</v>
          </cell>
        </row>
        <row r="30">
          <cell r="A30" t="str">
            <v>220 KV DC Naubatpur-Bihta TL Line</v>
          </cell>
          <cell r="B30">
            <v>14</v>
          </cell>
          <cell r="C30" t="str">
            <v>14/0</v>
          </cell>
          <cell r="D30" t="str">
            <v>DD+18</v>
          </cell>
          <cell r="E30">
            <v>43556</v>
          </cell>
          <cell r="F30" t="str">
            <v>Lalan Mehta</v>
          </cell>
          <cell r="G30">
            <v>0</v>
          </cell>
          <cell r="H30">
            <v>0</v>
          </cell>
          <cell r="I30">
            <v>0</v>
          </cell>
        </row>
        <row r="31">
          <cell r="A31" t="str">
            <v>132KV DC Dumraon-Buxar TL Line</v>
          </cell>
          <cell r="B31">
            <v>111</v>
          </cell>
          <cell r="C31" t="str">
            <v>1/0</v>
          </cell>
          <cell r="D31" t="str">
            <v>DS+0</v>
          </cell>
          <cell r="E31">
            <v>43594</v>
          </cell>
          <cell r="F31" t="e">
            <v>#NAME?</v>
          </cell>
          <cell r="G31">
            <v>0</v>
          </cell>
          <cell r="H31">
            <v>0</v>
          </cell>
          <cell r="I31">
            <v>0</v>
          </cell>
        </row>
        <row r="32">
          <cell r="A32" t="str">
            <v>Lilo of 220kv DC Ara-Pusauli at Dumraon TL Line-2</v>
          </cell>
          <cell r="B32">
            <v>15</v>
          </cell>
          <cell r="C32" t="str">
            <v>6/2</v>
          </cell>
          <cell r="D32" t="str">
            <v>DA+0</v>
          </cell>
          <cell r="E32">
            <v>43574</v>
          </cell>
          <cell r="F32" t="e">
            <v>#NAME?</v>
          </cell>
          <cell r="G32">
            <v>0</v>
          </cell>
          <cell r="H32">
            <v>0</v>
          </cell>
          <cell r="I32">
            <v>0</v>
          </cell>
        </row>
        <row r="33">
          <cell r="A33" t="str">
            <v>Lilo of 220kv DC Ara-Pusauli at Dumraon TL Line-1</v>
          </cell>
          <cell r="B33">
            <v>17</v>
          </cell>
          <cell r="C33" t="str">
            <v>8/4</v>
          </cell>
          <cell r="D33" t="str">
            <v>DA+3</v>
          </cell>
          <cell r="E33">
            <v>43605</v>
          </cell>
          <cell r="F33" t="e">
            <v>#NAME?</v>
          </cell>
          <cell r="G33">
            <v>0</v>
          </cell>
          <cell r="H33">
            <v>0</v>
          </cell>
          <cell r="I33">
            <v>0</v>
          </cell>
        </row>
        <row r="34">
          <cell r="A34" t="str">
            <v>132KV DC Naubatpur-Masaurhi TL Line</v>
          </cell>
          <cell r="B34">
            <v>45</v>
          </cell>
          <cell r="C34" t="str">
            <v>1/0</v>
          </cell>
          <cell r="D34" t="str">
            <v>MD+0</v>
          </cell>
          <cell r="E34">
            <v>43597</v>
          </cell>
          <cell r="F34" t="e">
            <v>#NAME?</v>
          </cell>
          <cell r="G34">
            <v>0</v>
          </cell>
          <cell r="H34">
            <v>0</v>
          </cell>
          <cell r="I34">
            <v>0</v>
          </cell>
        </row>
        <row r="35">
          <cell r="A35" t="str">
            <v>132KV DC Dumraon-Dumraon TL Line</v>
          </cell>
          <cell r="B35">
            <v>22</v>
          </cell>
          <cell r="C35" t="str">
            <v>18/0</v>
          </cell>
          <cell r="D35" t="str">
            <v>DD+6</v>
          </cell>
          <cell r="E35">
            <v>43570</v>
          </cell>
          <cell r="F35" t="e">
            <v>#NAME?</v>
          </cell>
          <cell r="G35">
            <v>0</v>
          </cell>
          <cell r="H35">
            <v>0</v>
          </cell>
          <cell r="I35">
            <v>0</v>
          </cell>
        </row>
        <row r="36">
          <cell r="A36" t="str">
            <v>Lilo of 220kv DC Ara-Pusauli at Dumraon TL Line-1</v>
          </cell>
          <cell r="B36">
            <v>18</v>
          </cell>
          <cell r="C36" t="str">
            <v>8/3</v>
          </cell>
          <cell r="D36" t="str">
            <v>DA+0</v>
          </cell>
          <cell r="E36">
            <v>43605</v>
          </cell>
          <cell r="F36" t="e">
            <v>#NAME?</v>
          </cell>
          <cell r="G36">
            <v>0</v>
          </cell>
          <cell r="H36">
            <v>0</v>
          </cell>
          <cell r="I36">
            <v>0</v>
          </cell>
        </row>
        <row r="37">
          <cell r="A37" t="str">
            <v>220KV DC Naubatpur-BhusaulaTL Line</v>
          </cell>
          <cell r="B37">
            <v>38</v>
          </cell>
          <cell r="C37" t="str">
            <v>17/1</v>
          </cell>
          <cell r="D37" t="str">
            <v>DA+0</v>
          </cell>
          <cell r="E37">
            <v>43537</v>
          </cell>
          <cell r="F37" t="str">
            <v>Veena Construction</v>
          </cell>
          <cell r="G37">
            <v>0</v>
          </cell>
          <cell r="H37">
            <v>0</v>
          </cell>
          <cell r="I37">
            <v>0</v>
          </cell>
        </row>
        <row r="38">
          <cell r="A38" t="str">
            <v>132KV DC Naubatpur-Masaurhi TL Line</v>
          </cell>
          <cell r="B38">
            <v>44</v>
          </cell>
          <cell r="C38" t="str">
            <v>1A/0</v>
          </cell>
          <cell r="D38" t="str">
            <v>MD+0</v>
          </cell>
          <cell r="E38">
            <v>43596</v>
          </cell>
          <cell r="F38" t="e">
            <v>#NAME?</v>
          </cell>
          <cell r="G38">
            <v>0</v>
          </cell>
          <cell r="H38">
            <v>0</v>
          </cell>
          <cell r="I38">
            <v>0</v>
          </cell>
        </row>
        <row r="39">
          <cell r="A39" t="str">
            <v>132KV DC Dumraon-Dumraon TL Line</v>
          </cell>
          <cell r="B39">
            <v>40</v>
          </cell>
          <cell r="C39" t="str">
            <v>12/0</v>
          </cell>
          <cell r="D39" t="str">
            <v>DD+0</v>
          </cell>
          <cell r="E39">
            <v>43582</v>
          </cell>
          <cell r="F39" t="str">
            <v>Chandan Yadav</v>
          </cell>
          <cell r="G39">
            <v>0</v>
          </cell>
          <cell r="H39">
            <v>0</v>
          </cell>
          <cell r="I39">
            <v>0</v>
          </cell>
        </row>
        <row r="40">
          <cell r="A40" t="str">
            <v>Lilo of 220kv DC Ara-Pusauli at Dumraon TL Line-1</v>
          </cell>
          <cell r="B40">
            <v>33</v>
          </cell>
          <cell r="C40" t="str">
            <v>6/0</v>
          </cell>
          <cell r="D40" t="str">
            <v>DD+0</v>
          </cell>
          <cell r="E40">
            <v>43606</v>
          </cell>
          <cell r="F40" t="e">
            <v>#NAME?</v>
          </cell>
          <cell r="G40">
            <v>0</v>
          </cell>
          <cell r="H40">
            <v>0</v>
          </cell>
          <cell r="I40">
            <v>0</v>
          </cell>
        </row>
        <row r="41">
          <cell r="A41" t="str">
            <v>Lilo of 220kv DC Ara-Pusauli at Dumraon TL Line-1</v>
          </cell>
          <cell r="B41">
            <v>7</v>
          </cell>
          <cell r="C41" t="str">
            <v>9/1</v>
          </cell>
          <cell r="D41" t="str">
            <v>DA+0</v>
          </cell>
          <cell r="E41">
            <v>43603</v>
          </cell>
          <cell r="F41" t="e">
            <v>#NAME?</v>
          </cell>
          <cell r="G41">
            <v>0</v>
          </cell>
          <cell r="H41">
            <v>0</v>
          </cell>
          <cell r="I41">
            <v>0</v>
          </cell>
        </row>
        <row r="42">
          <cell r="A42" t="str">
            <v>132KV DC Dumraon-Buxar TL Line</v>
          </cell>
          <cell r="B42">
            <v>97</v>
          </cell>
          <cell r="C42" t="str">
            <v>2/3</v>
          </cell>
          <cell r="D42" t="str">
            <v>DQ+0</v>
          </cell>
          <cell r="E42">
            <v>43535</v>
          </cell>
          <cell r="F42" t="str">
            <v>Shree Gange</v>
          </cell>
          <cell r="G42">
            <v>0</v>
          </cell>
          <cell r="H42">
            <v>0</v>
          </cell>
          <cell r="I42">
            <v>0</v>
          </cell>
        </row>
        <row r="43">
          <cell r="A43" t="str">
            <v>132KV DC Dumraon-Buxar TL Line</v>
          </cell>
          <cell r="B43">
            <v>98</v>
          </cell>
          <cell r="C43" t="str">
            <v>20/1</v>
          </cell>
          <cell r="D43" t="str">
            <v>DP+0</v>
          </cell>
          <cell r="E43">
            <v>43535</v>
          </cell>
          <cell r="F43" t="str">
            <v>Maa Durga</v>
          </cell>
          <cell r="G43">
            <v>0</v>
          </cell>
          <cell r="H43">
            <v>0</v>
          </cell>
          <cell r="I43">
            <v>0</v>
          </cell>
        </row>
        <row r="44">
          <cell r="A44" t="str">
            <v>220KV DC Naubatpur-BhusaulaTL Line</v>
          </cell>
          <cell r="B44">
            <v>37</v>
          </cell>
          <cell r="C44" t="str">
            <v>17/0</v>
          </cell>
          <cell r="D44" t="str">
            <v>DC+0</v>
          </cell>
          <cell r="E44">
            <v>43534</v>
          </cell>
          <cell r="F44" t="str">
            <v>Veena Construction</v>
          </cell>
          <cell r="G44">
            <v>0</v>
          </cell>
          <cell r="H44">
            <v>0</v>
          </cell>
          <cell r="I44">
            <v>0</v>
          </cell>
        </row>
        <row r="45">
          <cell r="A45" t="str">
            <v>132KV DC Dumraon-Dumraon TL Line</v>
          </cell>
          <cell r="B45">
            <v>15</v>
          </cell>
          <cell r="C45" t="str">
            <v>13/3</v>
          </cell>
          <cell r="D45" t="str">
            <v>DA+0</v>
          </cell>
          <cell r="E45">
            <v>43560</v>
          </cell>
          <cell r="F45" t="e">
            <v>#NAME?</v>
          </cell>
          <cell r="G45">
            <v>0</v>
          </cell>
          <cell r="H45">
            <v>0</v>
          </cell>
          <cell r="I45">
            <v>0</v>
          </cell>
        </row>
        <row r="46">
          <cell r="A46" t="str">
            <v>Lilo of 220kv DC Ara-Pusauli at Dumraon TL Line-1</v>
          </cell>
          <cell r="B46">
            <v>56</v>
          </cell>
          <cell r="C46" t="str">
            <v>10/2</v>
          </cell>
          <cell r="D46" t="str">
            <v>DA+0</v>
          </cell>
          <cell r="E46">
            <v>43609</v>
          </cell>
          <cell r="F46" t="e">
            <v>#NAME?</v>
          </cell>
          <cell r="G46">
            <v>0</v>
          </cell>
          <cell r="H46">
            <v>0</v>
          </cell>
          <cell r="I46">
            <v>0</v>
          </cell>
        </row>
        <row r="47">
          <cell r="A47" t="str">
            <v>Lilo of 220kv DC Ara-Pusauli at Dumraon TL Line-1</v>
          </cell>
          <cell r="B47">
            <v>19</v>
          </cell>
          <cell r="C47" t="str">
            <v>8/2</v>
          </cell>
          <cell r="D47" t="str">
            <v>DA+0</v>
          </cell>
          <cell r="E47">
            <v>43605</v>
          </cell>
          <cell r="F47" t="e">
            <v>#NAME?</v>
          </cell>
          <cell r="G47">
            <v>0</v>
          </cell>
          <cell r="H47">
            <v>0</v>
          </cell>
          <cell r="I47">
            <v>0</v>
          </cell>
        </row>
        <row r="48">
          <cell r="A48" t="str">
            <v>132KV DC Dumraon-Buxar TL Line</v>
          </cell>
          <cell r="B48">
            <v>90</v>
          </cell>
          <cell r="C48" t="str">
            <v>22/3</v>
          </cell>
          <cell r="D48" t="str">
            <v>DP+3</v>
          </cell>
          <cell r="E48">
            <v>43531</v>
          </cell>
          <cell r="F48" t="str">
            <v>Pralhad Construction</v>
          </cell>
          <cell r="G48">
            <v>0</v>
          </cell>
          <cell r="H48">
            <v>0</v>
          </cell>
          <cell r="I48">
            <v>0</v>
          </cell>
        </row>
        <row r="49">
          <cell r="A49" t="str">
            <v>132KV DC Naubatpur-Paliganj TL Line</v>
          </cell>
          <cell r="B49">
            <v>36</v>
          </cell>
          <cell r="C49" t="str">
            <v>1B/0</v>
          </cell>
          <cell r="D49" t="str">
            <v>DD+6</v>
          </cell>
          <cell r="E49">
            <v>43533</v>
          </cell>
          <cell r="F49" t="str">
            <v>Lalan Mehta</v>
          </cell>
          <cell r="G49">
            <v>0</v>
          </cell>
          <cell r="H49">
            <v>0</v>
          </cell>
          <cell r="I49">
            <v>0</v>
          </cell>
        </row>
        <row r="50">
          <cell r="A50" t="str">
            <v>132KV DC Dumraon-Dumraon TL Line</v>
          </cell>
          <cell r="B50">
            <v>10</v>
          </cell>
          <cell r="C50" t="str">
            <v>17/0</v>
          </cell>
          <cell r="D50" t="str">
            <v>DD+0</v>
          </cell>
          <cell r="E50">
            <v>43557</v>
          </cell>
          <cell r="F50" t="e">
            <v>#NAME?</v>
          </cell>
          <cell r="G50">
            <v>0</v>
          </cell>
          <cell r="H50">
            <v>0</v>
          </cell>
          <cell r="I50">
            <v>0</v>
          </cell>
        </row>
        <row r="51">
          <cell r="A51" t="str">
            <v>132KV DC Dumraon-Dumraon TL Line</v>
          </cell>
          <cell r="B51">
            <v>41</v>
          </cell>
          <cell r="C51" t="str">
            <v>11/1</v>
          </cell>
          <cell r="D51" t="str">
            <v>DA+0</v>
          </cell>
          <cell r="E51">
            <v>43582</v>
          </cell>
          <cell r="F51" t="str">
            <v>Kanchan Singh</v>
          </cell>
          <cell r="G51">
            <v>0</v>
          </cell>
          <cell r="H51">
            <v>0</v>
          </cell>
          <cell r="I51">
            <v>0</v>
          </cell>
        </row>
        <row r="52">
          <cell r="A52" t="str">
            <v>132KV DC Dumraon-Buxar TL Line</v>
          </cell>
          <cell r="B52">
            <v>99</v>
          </cell>
          <cell r="C52" t="str">
            <v>13/0</v>
          </cell>
          <cell r="D52" t="str">
            <v>DS+0</v>
          </cell>
          <cell r="E52">
            <v>43535</v>
          </cell>
          <cell r="F52" t="str">
            <v>Maa Durga</v>
          </cell>
          <cell r="G52">
            <v>0</v>
          </cell>
          <cell r="H52">
            <v>0</v>
          </cell>
          <cell r="I52">
            <v>0</v>
          </cell>
        </row>
        <row r="53">
          <cell r="A53" t="str">
            <v>132KV DC Dumraon-Dumraon TL Line</v>
          </cell>
          <cell r="B53">
            <v>23</v>
          </cell>
          <cell r="C53" t="str">
            <v>9/0</v>
          </cell>
          <cell r="D53" t="str">
            <v>DD+0</v>
          </cell>
          <cell r="E53">
            <v>43571</v>
          </cell>
          <cell r="F53" t="e">
            <v>#NAME?</v>
          </cell>
          <cell r="G53">
            <v>0</v>
          </cell>
          <cell r="H53">
            <v>0</v>
          </cell>
          <cell r="I53">
            <v>0</v>
          </cell>
        </row>
        <row r="54">
          <cell r="A54" t="str">
            <v>132KV DC Dumraon-Buxar TL Line</v>
          </cell>
          <cell r="B54">
            <v>91</v>
          </cell>
          <cell r="C54" t="str">
            <v>22/2</v>
          </cell>
          <cell r="D54" t="str">
            <v>DP+3</v>
          </cell>
          <cell r="E54">
            <v>43531</v>
          </cell>
          <cell r="F54" t="str">
            <v>Pralhad Construction</v>
          </cell>
          <cell r="G54">
            <v>0</v>
          </cell>
          <cell r="H54">
            <v>0</v>
          </cell>
          <cell r="I54">
            <v>0</v>
          </cell>
        </row>
        <row r="55">
          <cell r="A55" t="str">
            <v>Lilo of 220kv DC Ara-Pusauli at Dumraon TL Line-1</v>
          </cell>
          <cell r="B55">
            <v>8</v>
          </cell>
          <cell r="C55" t="str">
            <v>9/2</v>
          </cell>
          <cell r="D55" t="str">
            <v>DA+0</v>
          </cell>
          <cell r="E55">
            <v>43603</v>
          </cell>
          <cell r="F55" t="e">
            <v>#NAME?</v>
          </cell>
          <cell r="G55">
            <v>0</v>
          </cell>
          <cell r="H55">
            <v>0</v>
          </cell>
          <cell r="I55">
            <v>0</v>
          </cell>
        </row>
        <row r="56">
          <cell r="A56" t="str">
            <v>220 KV DC Naubatpur-Bihta TL Line</v>
          </cell>
          <cell r="B56">
            <v>13</v>
          </cell>
          <cell r="C56" t="str">
            <v>11/2</v>
          </cell>
          <cell r="D56" t="str">
            <v>DA+0</v>
          </cell>
          <cell r="E56">
            <v>43551</v>
          </cell>
          <cell r="F56" t="str">
            <v>Lalan Mehta</v>
          </cell>
          <cell r="G56">
            <v>0</v>
          </cell>
          <cell r="H56">
            <v>0</v>
          </cell>
          <cell r="I56">
            <v>0</v>
          </cell>
        </row>
        <row r="57">
          <cell r="A57" t="str">
            <v>Lilo of 220kv DC Ara-Pusauli at Dumraon TL Line-1</v>
          </cell>
          <cell r="B57">
            <v>20</v>
          </cell>
          <cell r="C57" t="str">
            <v>9/0</v>
          </cell>
          <cell r="D57" t="str">
            <v>DC+0</v>
          </cell>
          <cell r="E57">
            <v>43605</v>
          </cell>
          <cell r="F57" t="e">
            <v>#NAME?</v>
          </cell>
          <cell r="G57">
            <v>0</v>
          </cell>
          <cell r="H57">
            <v>0</v>
          </cell>
          <cell r="I57">
            <v>0</v>
          </cell>
        </row>
        <row r="58">
          <cell r="A58" t="str">
            <v>132KV DC Dumraon-Buxar TL Line</v>
          </cell>
          <cell r="B58">
            <v>80</v>
          </cell>
          <cell r="C58" t="str">
            <v>30/0</v>
          </cell>
          <cell r="D58" t="str">
            <v>DR+3</v>
          </cell>
          <cell r="E58">
            <v>43529</v>
          </cell>
          <cell r="F58" t="str">
            <v>Md Rajik</v>
          </cell>
          <cell r="G58">
            <v>0</v>
          </cell>
          <cell r="H58">
            <v>0</v>
          </cell>
          <cell r="I58">
            <v>0</v>
          </cell>
        </row>
        <row r="59">
          <cell r="A59" t="str">
            <v>132KV DC Dumraon-Dumraon TL Line</v>
          </cell>
          <cell r="B59">
            <v>11</v>
          </cell>
          <cell r="C59" t="str">
            <v>16/0</v>
          </cell>
          <cell r="D59" t="str">
            <v>DD+0</v>
          </cell>
          <cell r="E59">
            <v>43557</v>
          </cell>
          <cell r="F59" t="e">
            <v>#NAME?</v>
          </cell>
          <cell r="G59">
            <v>0</v>
          </cell>
          <cell r="H59">
            <v>0</v>
          </cell>
          <cell r="I59">
            <v>0</v>
          </cell>
        </row>
        <row r="60">
          <cell r="A60" t="str">
            <v>132KV DC Dumraon-Dumraon TL Line</v>
          </cell>
          <cell r="B60">
            <v>42</v>
          </cell>
          <cell r="C60" t="str">
            <v>11/0</v>
          </cell>
          <cell r="D60" t="str">
            <v>DC+0</v>
          </cell>
          <cell r="E60">
            <v>43582</v>
          </cell>
          <cell r="F60" t="str">
            <v>Chandan Yadav</v>
          </cell>
          <cell r="G60">
            <v>0</v>
          </cell>
          <cell r="H60">
            <v>0</v>
          </cell>
          <cell r="I60">
            <v>0</v>
          </cell>
        </row>
        <row r="61">
          <cell r="A61" t="str">
            <v>132KV DC Dumraon-Buxar TL Line</v>
          </cell>
          <cell r="B61">
            <v>92</v>
          </cell>
          <cell r="C61" t="str">
            <v>23/1</v>
          </cell>
          <cell r="D61" t="str">
            <v>DP+3</v>
          </cell>
          <cell r="E61">
            <v>43531</v>
          </cell>
          <cell r="F61" t="str">
            <v>Pralhad Construction</v>
          </cell>
          <cell r="G61">
            <v>0</v>
          </cell>
          <cell r="H61">
            <v>0</v>
          </cell>
          <cell r="I61">
            <v>0</v>
          </cell>
        </row>
        <row r="62">
          <cell r="A62" t="str">
            <v>132KV DC Dumraon-Buxar TL Line</v>
          </cell>
          <cell r="B62">
            <v>93</v>
          </cell>
          <cell r="C62" t="str">
            <v>7/0</v>
          </cell>
          <cell r="D62" t="str">
            <v>DQ+0</v>
          </cell>
          <cell r="E62">
            <v>43531</v>
          </cell>
          <cell r="F62" t="str">
            <v>Shree Gange</v>
          </cell>
          <cell r="G62">
            <v>0</v>
          </cell>
          <cell r="H62">
            <v>0</v>
          </cell>
          <cell r="I62">
            <v>0</v>
          </cell>
        </row>
        <row r="63">
          <cell r="A63" t="str">
            <v>220KV DC Naubatpur-BhusaulaTL Line</v>
          </cell>
          <cell r="B63">
            <v>36</v>
          </cell>
          <cell r="C63" t="str">
            <v>5/0</v>
          </cell>
          <cell r="D63" t="str">
            <v>DD+18</v>
          </cell>
          <cell r="E63">
            <v>43528</v>
          </cell>
          <cell r="F63" t="str">
            <v>Lalan Mehta</v>
          </cell>
          <cell r="G63">
            <v>0</v>
          </cell>
          <cell r="H63">
            <v>0</v>
          </cell>
          <cell r="I63">
            <v>0</v>
          </cell>
        </row>
        <row r="64">
          <cell r="A64" t="str">
            <v>132KV DC Dumraon-Dumraon TL Line</v>
          </cell>
          <cell r="B64">
            <v>24</v>
          </cell>
          <cell r="C64" t="str">
            <v>8/0</v>
          </cell>
          <cell r="D64" t="str">
            <v>DD+3</v>
          </cell>
          <cell r="E64">
            <v>43571</v>
          </cell>
          <cell r="F64" t="e">
            <v>#NAME?</v>
          </cell>
          <cell r="G64">
            <v>0</v>
          </cell>
          <cell r="H64">
            <v>0</v>
          </cell>
          <cell r="I64">
            <v>0</v>
          </cell>
        </row>
        <row r="65">
          <cell r="A65" t="str">
            <v>132KV DC Dumraon-Buxar TL Line</v>
          </cell>
          <cell r="B65">
            <v>94</v>
          </cell>
          <cell r="C65" t="str">
            <v>20/0</v>
          </cell>
          <cell r="D65" t="str">
            <v>DR+3</v>
          </cell>
          <cell r="E65">
            <v>43531</v>
          </cell>
          <cell r="F65" t="str">
            <v>Maa Durga</v>
          </cell>
          <cell r="G65">
            <v>0</v>
          </cell>
          <cell r="H65">
            <v>0</v>
          </cell>
          <cell r="I65">
            <v>0</v>
          </cell>
        </row>
        <row r="66">
          <cell r="A66" t="str">
            <v>132KV DC Gaya-Jehanabad TL Line</v>
          </cell>
          <cell r="B66">
            <v>87</v>
          </cell>
          <cell r="C66" t="str">
            <v>2/0</v>
          </cell>
          <cell r="D66" t="str">
            <v>DD+0</v>
          </cell>
          <cell r="E66">
            <v>43527</v>
          </cell>
          <cell r="F66" t="e">
            <v>#NAME?</v>
          </cell>
          <cell r="G66">
            <v>0</v>
          </cell>
          <cell r="H66">
            <v>0</v>
          </cell>
          <cell r="I66">
            <v>0</v>
          </cell>
        </row>
        <row r="67">
          <cell r="A67" t="str">
            <v>220KV DC Naubatpur-BhusaulaTL Line</v>
          </cell>
          <cell r="B67">
            <v>5</v>
          </cell>
          <cell r="C67" t="str">
            <v>12/0</v>
          </cell>
          <cell r="D67" t="str">
            <v>DD+9</v>
          </cell>
          <cell r="E67">
            <v>43472</v>
          </cell>
          <cell r="F67" t="str">
            <v>Veena Construction</v>
          </cell>
          <cell r="G67">
            <v>0</v>
          </cell>
          <cell r="H67">
            <v>0</v>
          </cell>
          <cell r="I67">
            <v>0</v>
          </cell>
        </row>
        <row r="68">
          <cell r="A68" t="str">
            <v>132KV DC Dumraon-Dumraon TL Line</v>
          </cell>
          <cell r="B68">
            <v>19</v>
          </cell>
          <cell r="C68" t="str">
            <v>15/0</v>
          </cell>
          <cell r="D68" t="str">
            <v>DD+0</v>
          </cell>
          <cell r="E68">
            <v>43564</v>
          </cell>
          <cell r="F68" t="e">
            <v>#NAME?</v>
          </cell>
          <cell r="G68">
            <v>0</v>
          </cell>
          <cell r="H68">
            <v>0</v>
          </cell>
          <cell r="I68">
            <v>0</v>
          </cell>
        </row>
        <row r="69">
          <cell r="A69" t="str">
            <v>132KV DC Dumraon-Buxar TL Line</v>
          </cell>
          <cell r="B69">
            <v>95</v>
          </cell>
          <cell r="C69" t="str">
            <v>23/0</v>
          </cell>
          <cell r="D69" t="str">
            <v>DR+0</v>
          </cell>
          <cell r="E69">
            <v>43531</v>
          </cell>
          <cell r="F69" t="str">
            <v>Pralhad Construction</v>
          </cell>
          <cell r="G69">
            <v>0</v>
          </cell>
          <cell r="H69">
            <v>0</v>
          </cell>
          <cell r="I69">
            <v>0</v>
          </cell>
        </row>
        <row r="70">
          <cell r="A70" t="str">
            <v>132KV DC Dumraon-Buxar TL Line</v>
          </cell>
          <cell r="B70">
            <v>78</v>
          </cell>
          <cell r="C70" t="str">
            <v>29/0</v>
          </cell>
          <cell r="D70" t="str">
            <v>DR+0</v>
          </cell>
          <cell r="E70">
            <v>43528</v>
          </cell>
          <cell r="F70" t="str">
            <v>Iftekhar</v>
          </cell>
          <cell r="G70">
            <v>0</v>
          </cell>
          <cell r="H70">
            <v>0</v>
          </cell>
          <cell r="I70">
            <v>0</v>
          </cell>
        </row>
        <row r="71">
          <cell r="A71" t="str">
            <v>132KV DC Dumraon-Dumraon TL Line</v>
          </cell>
          <cell r="B71">
            <v>43</v>
          </cell>
          <cell r="C71" t="str">
            <v>10/0</v>
          </cell>
          <cell r="D71" t="str">
            <v>DD+0</v>
          </cell>
          <cell r="E71">
            <v>43582</v>
          </cell>
          <cell r="F71" t="str">
            <v>Chandan Yadav</v>
          </cell>
          <cell r="G71">
            <v>0</v>
          </cell>
          <cell r="H71">
            <v>0</v>
          </cell>
          <cell r="I71">
            <v>0</v>
          </cell>
        </row>
        <row r="72">
          <cell r="A72" t="str">
            <v>132KV DC Dumraon-Dumraon TL Line</v>
          </cell>
          <cell r="B72">
            <v>16</v>
          </cell>
          <cell r="C72" t="str">
            <v>7/0</v>
          </cell>
          <cell r="D72" t="str">
            <v>DC+3</v>
          </cell>
          <cell r="E72">
            <v>43561</v>
          </cell>
          <cell r="F72" t="e">
            <v>#NAME?</v>
          </cell>
          <cell r="G72">
            <v>0</v>
          </cell>
          <cell r="H72">
            <v>0</v>
          </cell>
          <cell r="I72">
            <v>0</v>
          </cell>
        </row>
        <row r="73">
          <cell r="A73" t="str">
            <v>220 KV DC Naubatpur-Bihta TL Line</v>
          </cell>
          <cell r="B73">
            <v>11</v>
          </cell>
          <cell r="C73" t="str">
            <v>5/2</v>
          </cell>
          <cell r="D73" t="str">
            <v>DA+3</v>
          </cell>
          <cell r="E73">
            <v>43545</v>
          </cell>
          <cell r="F73" t="str">
            <v>Lalan Mehta</v>
          </cell>
          <cell r="G73">
            <v>0</v>
          </cell>
          <cell r="H73">
            <v>0</v>
          </cell>
          <cell r="I73">
            <v>0</v>
          </cell>
        </row>
        <row r="74">
          <cell r="A74" t="str">
            <v>Lilo of 220kv DC Ara-Pusauli at Dumraon TL Line-1</v>
          </cell>
          <cell r="B74">
            <v>21</v>
          </cell>
          <cell r="C74" t="str">
            <v>10/1</v>
          </cell>
          <cell r="D74" t="str">
            <v>DA+0</v>
          </cell>
          <cell r="E74">
            <v>43605</v>
          </cell>
          <cell r="F74" t="e">
            <v>#NAME?</v>
          </cell>
          <cell r="G74">
            <v>0</v>
          </cell>
          <cell r="H74">
            <v>0</v>
          </cell>
          <cell r="I74">
            <v>0</v>
          </cell>
        </row>
        <row r="75">
          <cell r="A75" t="str">
            <v>132KV DC Dumraon-Buxar TL Line</v>
          </cell>
          <cell r="B75">
            <v>100</v>
          </cell>
          <cell r="C75" t="str">
            <v>19/0</v>
          </cell>
          <cell r="D75" t="str">
            <v>DS+0</v>
          </cell>
          <cell r="E75">
            <v>43535</v>
          </cell>
          <cell r="F75" t="str">
            <v>Maa Durga</v>
          </cell>
          <cell r="G75">
            <v>0</v>
          </cell>
          <cell r="H75">
            <v>0</v>
          </cell>
          <cell r="I75">
            <v>0</v>
          </cell>
        </row>
        <row r="76">
          <cell r="A76" t="str">
            <v>132KV DC Dumraon-Buxar TL Line</v>
          </cell>
          <cell r="B76">
            <v>86</v>
          </cell>
          <cell r="C76" t="str">
            <v>30/1</v>
          </cell>
          <cell r="D76" t="str">
            <v>DP+0</v>
          </cell>
          <cell r="E76">
            <v>43530</v>
          </cell>
          <cell r="F76" t="str">
            <v>Md Rajik</v>
          </cell>
          <cell r="G76">
            <v>0</v>
          </cell>
          <cell r="H76">
            <v>0</v>
          </cell>
          <cell r="I76">
            <v>0</v>
          </cell>
        </row>
        <row r="77">
          <cell r="A77" t="str">
            <v>132KV DC Naubatpur-Masaurhi TL Line</v>
          </cell>
          <cell r="B77">
            <v>36</v>
          </cell>
          <cell r="C77" t="str">
            <v>1B/0</v>
          </cell>
          <cell r="D77" t="str">
            <v>DD+0</v>
          </cell>
          <cell r="E77">
            <v>43525</v>
          </cell>
          <cell r="F77" t="str">
            <v>Lalan Mehta</v>
          </cell>
          <cell r="G77">
            <v>0</v>
          </cell>
          <cell r="H77">
            <v>0</v>
          </cell>
          <cell r="I77">
            <v>0</v>
          </cell>
        </row>
        <row r="78">
          <cell r="A78" t="str">
            <v>132KV DC Naubatpur-Masaurhi TL Line</v>
          </cell>
          <cell r="B78">
            <v>41</v>
          </cell>
          <cell r="C78" t="str">
            <v>5/1</v>
          </cell>
          <cell r="D78" t="str">
            <v>Gantry</v>
          </cell>
          <cell r="E78">
            <v>43587</v>
          </cell>
          <cell r="F78" t="str">
            <v>Lalan Mehta</v>
          </cell>
          <cell r="G78">
            <v>0</v>
          </cell>
          <cell r="H78">
            <v>0</v>
          </cell>
          <cell r="I78">
            <v>0</v>
          </cell>
        </row>
        <row r="79">
          <cell r="A79" t="str">
            <v>132KV DC Naubatpur-Masaurhi TL Line</v>
          </cell>
          <cell r="B79">
            <v>43</v>
          </cell>
          <cell r="C79" t="str">
            <v>5/2</v>
          </cell>
          <cell r="D79" t="str">
            <v>Gantry</v>
          </cell>
          <cell r="E79">
            <v>43591</v>
          </cell>
          <cell r="F79" t="e">
            <v>#NAME?</v>
          </cell>
          <cell r="G79">
            <v>0</v>
          </cell>
          <cell r="H79">
            <v>0</v>
          </cell>
          <cell r="I79">
            <v>0</v>
          </cell>
        </row>
        <row r="80">
          <cell r="A80" t="str">
            <v>220KV DC Naubatpur-BhusaulaTL Line</v>
          </cell>
          <cell r="B80">
            <v>35</v>
          </cell>
          <cell r="C80" t="str">
            <v>6/3</v>
          </cell>
          <cell r="D80" t="str">
            <v>DA+0</v>
          </cell>
          <cell r="E80">
            <v>43524</v>
          </cell>
          <cell r="F80" t="str">
            <v>Sunil Kumar</v>
          </cell>
          <cell r="G80">
            <v>0</v>
          </cell>
          <cell r="H80">
            <v>0</v>
          </cell>
          <cell r="I80">
            <v>0</v>
          </cell>
        </row>
        <row r="81">
          <cell r="A81" t="str">
            <v>132KV DC Dumraon-Dumraon TL Line</v>
          </cell>
          <cell r="B81">
            <v>12</v>
          </cell>
          <cell r="C81" t="str">
            <v>14/1</v>
          </cell>
          <cell r="D81" t="str">
            <v>DA+0</v>
          </cell>
          <cell r="E81">
            <v>43557</v>
          </cell>
          <cell r="F81" t="e">
            <v>#NAME?</v>
          </cell>
          <cell r="G81">
            <v>0</v>
          </cell>
          <cell r="H81">
            <v>0</v>
          </cell>
          <cell r="I81">
            <v>0</v>
          </cell>
        </row>
        <row r="82">
          <cell r="A82" t="str">
            <v>132KV DC Dumraon-Buxar TL Line</v>
          </cell>
          <cell r="B82">
            <v>70</v>
          </cell>
          <cell r="C82" t="str">
            <v>29/1</v>
          </cell>
          <cell r="D82" t="str">
            <v>DP+6</v>
          </cell>
          <cell r="E82">
            <v>43527</v>
          </cell>
          <cell r="F82" t="str">
            <v>Iftekhar</v>
          </cell>
          <cell r="G82">
            <v>0</v>
          </cell>
          <cell r="H82">
            <v>0</v>
          </cell>
          <cell r="I82">
            <v>0</v>
          </cell>
        </row>
        <row r="83">
          <cell r="A83" t="str">
            <v>132KV DC Dumraon-Buxar TL Line</v>
          </cell>
          <cell r="B83">
            <v>96</v>
          </cell>
          <cell r="C83" t="str">
            <v>7/1</v>
          </cell>
          <cell r="D83" t="str">
            <v>DP+0</v>
          </cell>
          <cell r="E83">
            <v>43531</v>
          </cell>
          <cell r="F83" t="str">
            <v>Shree Gange</v>
          </cell>
          <cell r="G83">
            <v>0</v>
          </cell>
          <cell r="H83">
            <v>0</v>
          </cell>
          <cell r="I83">
            <v>0</v>
          </cell>
        </row>
        <row r="84">
          <cell r="A84" t="str">
            <v>132KV DC Dumraon-Buxar TL Line</v>
          </cell>
          <cell r="B84">
            <v>71</v>
          </cell>
          <cell r="C84" t="str">
            <v>25/0</v>
          </cell>
          <cell r="D84" t="str">
            <v>DS+0</v>
          </cell>
          <cell r="E84">
            <v>43527</v>
          </cell>
          <cell r="F84" t="str">
            <v>Pralhad Construction</v>
          </cell>
          <cell r="G84">
            <v>0</v>
          </cell>
          <cell r="H84">
            <v>0</v>
          </cell>
          <cell r="I84">
            <v>0</v>
          </cell>
        </row>
        <row r="85">
          <cell r="A85" t="str">
            <v>Lilo of 220kv DC Ara-Pusauli at Dumraon TL Line-1</v>
          </cell>
          <cell r="B85">
            <v>9</v>
          </cell>
          <cell r="C85" t="str">
            <v>9/4</v>
          </cell>
          <cell r="D85" t="str">
            <v>DA+0</v>
          </cell>
          <cell r="E85">
            <v>43603</v>
          </cell>
          <cell r="F85" t="e">
            <v>#NAME?</v>
          </cell>
          <cell r="G85">
            <v>0</v>
          </cell>
          <cell r="H85">
            <v>0</v>
          </cell>
          <cell r="I85">
            <v>0</v>
          </cell>
        </row>
        <row r="86">
          <cell r="A86" t="str">
            <v>132KV DC Dumraon-Dumraon TL Line</v>
          </cell>
          <cell r="B86">
            <v>44</v>
          </cell>
          <cell r="C86" t="str">
            <v>10/1</v>
          </cell>
          <cell r="D86" t="str">
            <v>DA+6</v>
          </cell>
          <cell r="E86">
            <v>43582</v>
          </cell>
          <cell r="F86" t="str">
            <v>Chandan Yadav</v>
          </cell>
          <cell r="G86">
            <v>0</v>
          </cell>
          <cell r="H86">
            <v>0</v>
          </cell>
          <cell r="I86">
            <v>0</v>
          </cell>
        </row>
        <row r="87">
          <cell r="A87" t="str">
            <v>132KV DC Dumraon-Dumraon TL Line</v>
          </cell>
          <cell r="B87">
            <v>13</v>
          </cell>
          <cell r="C87" t="str">
            <v>14/2</v>
          </cell>
          <cell r="D87" t="str">
            <v>DA+0</v>
          </cell>
          <cell r="E87">
            <v>43557</v>
          </cell>
          <cell r="F87" t="e">
            <v>#NAME?</v>
          </cell>
          <cell r="G87">
            <v>0</v>
          </cell>
          <cell r="H87">
            <v>0</v>
          </cell>
          <cell r="I87">
            <v>0</v>
          </cell>
        </row>
        <row r="88">
          <cell r="A88" t="str">
            <v>132KV DC Dumraon-Buxar TL Line</v>
          </cell>
          <cell r="B88">
            <v>101</v>
          </cell>
          <cell r="C88" t="str">
            <v>18/0</v>
          </cell>
          <cell r="D88" t="str">
            <v>DR+6</v>
          </cell>
          <cell r="E88">
            <v>43535</v>
          </cell>
          <cell r="F88" t="str">
            <v>Maa Durga</v>
          </cell>
          <cell r="G88">
            <v>0</v>
          </cell>
          <cell r="H88">
            <v>0</v>
          </cell>
          <cell r="I88">
            <v>0</v>
          </cell>
        </row>
        <row r="89">
          <cell r="A89" t="str">
            <v>132KV DC Dumraon-Buxar TL Line</v>
          </cell>
          <cell r="B89">
            <v>68</v>
          </cell>
          <cell r="C89" t="str">
            <v>35/0</v>
          </cell>
          <cell r="D89" t="str">
            <v>DS+0</v>
          </cell>
          <cell r="E89">
            <v>43526</v>
          </cell>
          <cell r="F89" t="str">
            <v>Md Rajik</v>
          </cell>
          <cell r="G89">
            <v>0</v>
          </cell>
          <cell r="H89">
            <v>0</v>
          </cell>
          <cell r="I89">
            <v>0</v>
          </cell>
        </row>
        <row r="90">
          <cell r="A90" t="str">
            <v>220KV DC Naubatpur-BhusaulaTL Line</v>
          </cell>
          <cell r="B90">
            <v>33</v>
          </cell>
          <cell r="C90" t="str">
            <v>6/2</v>
          </cell>
          <cell r="D90" t="str">
            <v>DA+0</v>
          </cell>
          <cell r="E90">
            <v>43522</v>
          </cell>
          <cell r="F90" t="str">
            <v>Sunil Kumar</v>
          </cell>
          <cell r="G90">
            <v>0</v>
          </cell>
          <cell r="H90">
            <v>0</v>
          </cell>
          <cell r="I90">
            <v>0</v>
          </cell>
        </row>
        <row r="91">
          <cell r="A91" t="str">
            <v>220KV DC Naubatpur-BhusaulaTL Line</v>
          </cell>
          <cell r="B91">
            <v>34</v>
          </cell>
          <cell r="C91" t="str">
            <v>16/1</v>
          </cell>
          <cell r="D91" t="str">
            <v>DA+6</v>
          </cell>
          <cell r="E91">
            <v>43522</v>
          </cell>
          <cell r="F91" t="str">
            <v>Veena Construction</v>
          </cell>
          <cell r="G91">
            <v>0</v>
          </cell>
          <cell r="H91">
            <v>0</v>
          </cell>
          <cell r="I91">
            <v>0</v>
          </cell>
        </row>
        <row r="92">
          <cell r="A92" t="str">
            <v>220KV DC Naubatpur-BhusaulaTL Line</v>
          </cell>
          <cell r="B92">
            <v>30</v>
          </cell>
          <cell r="C92" t="str">
            <v>6/0</v>
          </cell>
          <cell r="D92" t="str">
            <v>DD+6</v>
          </cell>
          <cell r="E92">
            <v>43519</v>
          </cell>
          <cell r="F92" t="str">
            <v>Lalan Mehta</v>
          </cell>
          <cell r="G92">
            <v>0</v>
          </cell>
          <cell r="H92">
            <v>0</v>
          </cell>
          <cell r="I92">
            <v>0</v>
          </cell>
        </row>
        <row r="93">
          <cell r="A93" t="str">
            <v>132KV DC Dumraon-Dumraon TL Line</v>
          </cell>
          <cell r="B93">
            <v>25</v>
          </cell>
          <cell r="C93" t="str">
            <v>7/1</v>
          </cell>
          <cell r="D93" t="str">
            <v>DA+0</v>
          </cell>
          <cell r="E93">
            <v>43571</v>
          </cell>
          <cell r="F93" t="e">
            <v>#NAME?</v>
          </cell>
          <cell r="G93">
            <v>0</v>
          </cell>
          <cell r="H93">
            <v>0</v>
          </cell>
          <cell r="I93">
            <v>0</v>
          </cell>
        </row>
        <row r="94">
          <cell r="A94" t="str">
            <v>220 KV DC Naubatpur-Bihta TL Line</v>
          </cell>
          <cell r="B94">
            <v>10</v>
          </cell>
          <cell r="C94" t="str">
            <v>13/0</v>
          </cell>
          <cell r="D94" t="str">
            <v>DD+0</v>
          </cell>
          <cell r="E94">
            <v>43544</v>
          </cell>
          <cell r="F94" t="str">
            <v>Lalan Mehta</v>
          </cell>
          <cell r="G94">
            <v>0</v>
          </cell>
          <cell r="H94">
            <v>0</v>
          </cell>
          <cell r="I94">
            <v>0</v>
          </cell>
        </row>
        <row r="95">
          <cell r="A95" t="str">
            <v>Lilo of 220kv DC Ara-Pusauli at Dumraon TL Line-1</v>
          </cell>
          <cell r="B95">
            <v>52</v>
          </cell>
          <cell r="C95" t="str">
            <v>9/6</v>
          </cell>
          <cell r="D95" t="str">
            <v>DA+0</v>
          </cell>
          <cell r="E95">
            <v>43608</v>
          </cell>
          <cell r="F95" t="e">
            <v>#NAME?</v>
          </cell>
          <cell r="G95">
            <v>0</v>
          </cell>
          <cell r="H95">
            <v>0</v>
          </cell>
          <cell r="I95">
            <v>0</v>
          </cell>
        </row>
        <row r="96">
          <cell r="A96" t="str">
            <v>220KV DC Naubatpur-BhusaulaTL Line</v>
          </cell>
          <cell r="B96">
            <v>31</v>
          </cell>
          <cell r="C96" t="str">
            <v>6/1</v>
          </cell>
          <cell r="D96" t="str">
            <v>DA+0</v>
          </cell>
          <cell r="E96">
            <v>43519</v>
          </cell>
          <cell r="F96" t="str">
            <v>Sunil Kumar</v>
          </cell>
          <cell r="G96">
            <v>0</v>
          </cell>
          <cell r="H96">
            <v>0</v>
          </cell>
          <cell r="I96">
            <v>0</v>
          </cell>
        </row>
        <row r="97">
          <cell r="A97" t="str">
            <v>132KV DC Dumraon-Dumraon TL Line</v>
          </cell>
          <cell r="B97">
            <v>48</v>
          </cell>
          <cell r="C97" t="str">
            <v>1/0</v>
          </cell>
          <cell r="D97" t="str">
            <v>DD+0</v>
          </cell>
          <cell r="E97">
            <v>43594</v>
          </cell>
          <cell r="F97" t="e">
            <v>#NAME?</v>
          </cell>
          <cell r="G97">
            <v>0</v>
          </cell>
          <cell r="H97">
            <v>0</v>
          </cell>
          <cell r="I97">
            <v>0</v>
          </cell>
        </row>
        <row r="98">
          <cell r="A98" t="str">
            <v>132KV DC Dumraon-Dumraon TL Line</v>
          </cell>
          <cell r="B98">
            <v>49</v>
          </cell>
          <cell r="C98" t="str">
            <v>1/1</v>
          </cell>
          <cell r="D98" t="str">
            <v>DA+0</v>
          </cell>
          <cell r="E98">
            <v>43594</v>
          </cell>
          <cell r="F98" t="e">
            <v>#NAME?</v>
          </cell>
          <cell r="G98">
            <v>0</v>
          </cell>
          <cell r="H98">
            <v>0</v>
          </cell>
          <cell r="I98">
            <v>0</v>
          </cell>
        </row>
        <row r="99">
          <cell r="A99" t="str">
            <v>132KV DC Dumraon-Dumraon TL Line</v>
          </cell>
          <cell r="B99">
            <v>35</v>
          </cell>
          <cell r="C99" t="str">
            <v>5/0</v>
          </cell>
          <cell r="D99" t="str">
            <v>DD+6</v>
          </cell>
          <cell r="E99">
            <v>43581</v>
          </cell>
          <cell r="F99" t="str">
            <v>Chandan Yadav</v>
          </cell>
          <cell r="G99">
            <v>0</v>
          </cell>
          <cell r="H99">
            <v>0</v>
          </cell>
          <cell r="I99">
            <v>0</v>
          </cell>
        </row>
        <row r="100">
          <cell r="A100" t="str">
            <v>132KV DC Dumraon-Buxar TL Line</v>
          </cell>
          <cell r="B100">
            <v>65</v>
          </cell>
          <cell r="C100" t="str">
            <v>26/0</v>
          </cell>
          <cell r="D100" t="str">
            <v>DS+0</v>
          </cell>
          <cell r="E100">
            <v>43521</v>
          </cell>
          <cell r="F100" t="str">
            <v>Pralhad Construction</v>
          </cell>
          <cell r="G100">
            <v>0</v>
          </cell>
          <cell r="H100">
            <v>0</v>
          </cell>
          <cell r="I100">
            <v>0</v>
          </cell>
        </row>
        <row r="101">
          <cell r="A101" t="str">
            <v>220 KV DC Naubatpur-Bihta TL Line</v>
          </cell>
          <cell r="B101">
            <v>9</v>
          </cell>
          <cell r="C101" t="str">
            <v>12/0</v>
          </cell>
          <cell r="D101" t="str">
            <v>DD+0</v>
          </cell>
          <cell r="E101">
            <v>43541</v>
          </cell>
          <cell r="F101" t="str">
            <v>Lalan Mehta</v>
          </cell>
          <cell r="G101">
            <v>0</v>
          </cell>
          <cell r="H101">
            <v>0</v>
          </cell>
          <cell r="I101">
            <v>0</v>
          </cell>
        </row>
        <row r="102">
          <cell r="A102" t="str">
            <v>220KV DC Naubatpur-BhusaulaTL Line</v>
          </cell>
          <cell r="B102">
            <v>32</v>
          </cell>
          <cell r="C102" t="str">
            <v>12A/0</v>
          </cell>
          <cell r="D102" t="str">
            <v>DC+6</v>
          </cell>
          <cell r="E102">
            <v>43519</v>
          </cell>
          <cell r="F102" t="str">
            <v>Veena Construction</v>
          </cell>
          <cell r="G102">
            <v>0</v>
          </cell>
          <cell r="H102">
            <v>0</v>
          </cell>
          <cell r="I102">
            <v>0</v>
          </cell>
        </row>
        <row r="103">
          <cell r="A103" t="str">
            <v>220KV DC Naubatpur-BhusaulaTL Line</v>
          </cell>
          <cell r="B103">
            <v>28</v>
          </cell>
          <cell r="C103" t="str">
            <v>10/0</v>
          </cell>
          <cell r="D103" t="str">
            <v>DD+0</v>
          </cell>
          <cell r="E103">
            <v>43516</v>
          </cell>
          <cell r="F103" t="str">
            <v>Sunil Kumar</v>
          </cell>
          <cell r="G103">
            <v>0</v>
          </cell>
          <cell r="H103">
            <v>0</v>
          </cell>
          <cell r="I103">
            <v>0</v>
          </cell>
        </row>
        <row r="104">
          <cell r="A104" t="str">
            <v>220KV DC Naubatpur-BhusaulaTL Line</v>
          </cell>
          <cell r="B104">
            <v>29</v>
          </cell>
          <cell r="C104" t="str">
            <v>14/0</v>
          </cell>
          <cell r="D104" t="str">
            <v>DD+18</v>
          </cell>
          <cell r="E104">
            <v>43517</v>
          </cell>
          <cell r="F104" t="str">
            <v>Veena Construction</v>
          </cell>
          <cell r="G104">
            <v>0</v>
          </cell>
          <cell r="H104">
            <v>0</v>
          </cell>
          <cell r="I104">
            <v>0</v>
          </cell>
        </row>
        <row r="105">
          <cell r="A105" t="str">
            <v>132KV DC Dumraon-Buxar TL Line</v>
          </cell>
          <cell r="B105">
            <v>72</v>
          </cell>
          <cell r="C105" t="str">
            <v>28/10</v>
          </cell>
          <cell r="D105" t="str">
            <v>DP+0</v>
          </cell>
          <cell r="E105">
            <v>43527</v>
          </cell>
          <cell r="F105" t="str">
            <v>Iftekhar</v>
          </cell>
          <cell r="G105">
            <v>0</v>
          </cell>
          <cell r="H105">
            <v>0</v>
          </cell>
          <cell r="I105">
            <v>0</v>
          </cell>
        </row>
        <row r="106">
          <cell r="A106" t="str">
            <v>132KV DC Dumraon-Dumraon TL Line</v>
          </cell>
          <cell r="B106">
            <v>28</v>
          </cell>
          <cell r="C106" t="str">
            <v>6/8</v>
          </cell>
          <cell r="D106" t="str">
            <v>DA+0</v>
          </cell>
          <cell r="E106">
            <v>43572</v>
          </cell>
          <cell r="F106" t="e">
            <v>#NAME?</v>
          </cell>
          <cell r="G106">
            <v>0</v>
          </cell>
          <cell r="H106">
            <v>0</v>
          </cell>
          <cell r="I106">
            <v>0</v>
          </cell>
        </row>
        <row r="107">
          <cell r="A107" t="str">
            <v>132KV DC Dumraon-Buxar TL Line</v>
          </cell>
          <cell r="B107">
            <v>73</v>
          </cell>
          <cell r="C107" t="str">
            <v>16/0</v>
          </cell>
          <cell r="D107" t="str">
            <v>DS+6</v>
          </cell>
          <cell r="E107">
            <v>43527</v>
          </cell>
          <cell r="F107" t="str">
            <v>Maa Durga</v>
          </cell>
          <cell r="G107">
            <v>0</v>
          </cell>
          <cell r="H107">
            <v>0</v>
          </cell>
          <cell r="I107">
            <v>0</v>
          </cell>
        </row>
        <row r="108">
          <cell r="A108" t="str">
            <v>220KV DC Naubatpur-BhusaulaTL Line</v>
          </cell>
          <cell r="B108">
            <v>27</v>
          </cell>
          <cell r="C108" t="str">
            <v>4/0</v>
          </cell>
          <cell r="D108" t="str">
            <v>DD+25</v>
          </cell>
          <cell r="E108">
            <v>43515</v>
          </cell>
          <cell r="F108" t="str">
            <v>Lalan Mehta</v>
          </cell>
          <cell r="G108">
            <v>0</v>
          </cell>
          <cell r="H108">
            <v>0</v>
          </cell>
          <cell r="I108">
            <v>0</v>
          </cell>
        </row>
        <row r="109">
          <cell r="A109" t="str">
            <v>132KV DC Dumraon-Dumraon TL Line</v>
          </cell>
          <cell r="B109">
            <v>54</v>
          </cell>
          <cell r="C109" t="str">
            <v>1/3</v>
          </cell>
          <cell r="D109" t="str">
            <v>DA+0</v>
          </cell>
          <cell r="E109">
            <v>43596</v>
          </cell>
          <cell r="F109" t="e">
            <v>#NAME?</v>
          </cell>
          <cell r="G109">
            <v>0</v>
          </cell>
          <cell r="H109">
            <v>0</v>
          </cell>
          <cell r="I109">
            <v>0</v>
          </cell>
        </row>
        <row r="110">
          <cell r="A110" t="str">
            <v>132KV DC Dumraon-Dumraon TL Line</v>
          </cell>
          <cell r="B110">
            <v>50</v>
          </cell>
          <cell r="C110" t="str">
            <v>1/2</v>
          </cell>
          <cell r="D110" t="str">
            <v>DA+0</v>
          </cell>
          <cell r="E110">
            <v>43594</v>
          </cell>
          <cell r="F110" t="e">
            <v>#NAME?</v>
          </cell>
          <cell r="G110">
            <v>0</v>
          </cell>
          <cell r="H110">
            <v>0</v>
          </cell>
          <cell r="I110">
            <v>0</v>
          </cell>
        </row>
        <row r="111">
          <cell r="A111" t="str">
            <v>220 KV DC Naubatpur-Bihta TL Line</v>
          </cell>
          <cell r="B111">
            <v>8</v>
          </cell>
          <cell r="C111" t="str">
            <v>5/0</v>
          </cell>
          <cell r="D111" t="str">
            <v>DC+6</v>
          </cell>
          <cell r="E111">
            <v>43531</v>
          </cell>
          <cell r="F111" t="str">
            <v>Lalan Mehta</v>
          </cell>
          <cell r="G111">
            <v>0</v>
          </cell>
          <cell r="H111">
            <v>0</v>
          </cell>
          <cell r="I111">
            <v>0</v>
          </cell>
        </row>
        <row r="112">
          <cell r="A112" t="str">
            <v>220KV DC Naubatpur-BhusaulaTL Line</v>
          </cell>
          <cell r="B112">
            <v>26</v>
          </cell>
          <cell r="C112" t="str">
            <v>9/0</v>
          </cell>
          <cell r="D112" t="str">
            <v>DD+0</v>
          </cell>
          <cell r="E112">
            <v>43514</v>
          </cell>
          <cell r="F112" t="str">
            <v>Sunil Kumar</v>
          </cell>
          <cell r="G112">
            <v>0</v>
          </cell>
          <cell r="H112">
            <v>0</v>
          </cell>
          <cell r="I112">
            <v>0</v>
          </cell>
        </row>
        <row r="113">
          <cell r="A113" t="str">
            <v>132KV DC Dumraon-Buxar TL Line</v>
          </cell>
          <cell r="B113">
            <v>69</v>
          </cell>
          <cell r="C113" t="str">
            <v>34/0</v>
          </cell>
          <cell r="D113" t="str">
            <v>DR+3</v>
          </cell>
          <cell r="E113">
            <v>43526</v>
          </cell>
          <cell r="F113" t="str">
            <v>Md Rajik</v>
          </cell>
          <cell r="G113">
            <v>0</v>
          </cell>
          <cell r="H113">
            <v>0</v>
          </cell>
          <cell r="I113">
            <v>0</v>
          </cell>
        </row>
        <row r="114">
          <cell r="A114" t="str">
            <v>132KV DC Dumraon-Buxar TL Line</v>
          </cell>
          <cell r="B114">
            <v>62</v>
          </cell>
          <cell r="C114" t="str">
            <v>10/3</v>
          </cell>
          <cell r="D114" t="str">
            <v>DP+3</v>
          </cell>
          <cell r="E114">
            <v>43517</v>
          </cell>
          <cell r="F114" t="str">
            <v>Shree Gange</v>
          </cell>
          <cell r="G114">
            <v>0</v>
          </cell>
          <cell r="H114">
            <v>0</v>
          </cell>
          <cell r="I114">
            <v>0</v>
          </cell>
        </row>
        <row r="115">
          <cell r="A115" t="str">
            <v>132KV DC Dumraon-Buxar TL Line</v>
          </cell>
          <cell r="B115">
            <v>66</v>
          </cell>
          <cell r="C115" t="str">
            <v>27/0</v>
          </cell>
          <cell r="D115" t="str">
            <v>DS+3</v>
          </cell>
          <cell r="E115">
            <v>43521</v>
          </cell>
          <cell r="F115" t="str">
            <v>Pralhad Construction</v>
          </cell>
          <cell r="G115">
            <v>0</v>
          </cell>
          <cell r="H115">
            <v>0</v>
          </cell>
          <cell r="I115">
            <v>0</v>
          </cell>
        </row>
        <row r="116">
          <cell r="A116" t="str">
            <v>132KV DC Dumraon-Buxar TL Line</v>
          </cell>
          <cell r="B116">
            <v>63</v>
          </cell>
          <cell r="C116" t="str">
            <v>10/2</v>
          </cell>
          <cell r="D116" t="str">
            <v>DP+3</v>
          </cell>
          <cell r="E116">
            <v>43517</v>
          </cell>
          <cell r="F116" t="str">
            <v>Vaibahv Enterprizes</v>
          </cell>
          <cell r="G116">
            <v>0</v>
          </cell>
          <cell r="H116">
            <v>0</v>
          </cell>
          <cell r="I116">
            <v>0</v>
          </cell>
        </row>
        <row r="117">
          <cell r="A117" t="str">
            <v>132KV DC Dumraon-Buxar TL Line</v>
          </cell>
          <cell r="B117">
            <v>74</v>
          </cell>
          <cell r="C117" t="str">
            <v>17/0</v>
          </cell>
          <cell r="D117" t="str">
            <v>DS+6</v>
          </cell>
          <cell r="E117">
            <v>43527</v>
          </cell>
          <cell r="F117" t="str">
            <v>Maa Durga</v>
          </cell>
          <cell r="G117">
            <v>0</v>
          </cell>
          <cell r="H117">
            <v>0</v>
          </cell>
          <cell r="I117">
            <v>0</v>
          </cell>
        </row>
        <row r="118">
          <cell r="A118" t="str">
            <v>220KV DC Naubatpur-BhusaulaTL Line</v>
          </cell>
          <cell r="B118">
            <v>25</v>
          </cell>
          <cell r="C118" t="str">
            <v>3/0</v>
          </cell>
          <cell r="D118" t="str">
            <v>DD+18</v>
          </cell>
          <cell r="E118">
            <v>43513</v>
          </cell>
          <cell r="F118" t="str">
            <v>Lalan Mehta</v>
          </cell>
          <cell r="G118">
            <v>0</v>
          </cell>
          <cell r="H118">
            <v>0</v>
          </cell>
          <cell r="I118">
            <v>0</v>
          </cell>
        </row>
        <row r="119">
          <cell r="A119" t="str">
            <v>132KV DC Dumraon-Dumraon TL Line</v>
          </cell>
          <cell r="B119">
            <v>26</v>
          </cell>
          <cell r="C119" t="str">
            <v>7/2</v>
          </cell>
          <cell r="D119" t="str">
            <v>DA+0</v>
          </cell>
          <cell r="E119">
            <v>43571</v>
          </cell>
          <cell r="F119" t="e">
            <v>#NAME?</v>
          </cell>
          <cell r="G119">
            <v>0</v>
          </cell>
          <cell r="H119">
            <v>0</v>
          </cell>
          <cell r="I119">
            <v>0</v>
          </cell>
        </row>
        <row r="120">
          <cell r="A120" t="str">
            <v>132KV DC Dumraon-Buxar TL Line</v>
          </cell>
          <cell r="B120">
            <v>1</v>
          </cell>
          <cell r="C120" t="str">
            <v>33/0</v>
          </cell>
          <cell r="D120" t="str">
            <v>DS+0</v>
          </cell>
          <cell r="E120">
            <v>39878</v>
          </cell>
          <cell r="F120" t="str">
            <v>Md Rajik</v>
          </cell>
          <cell r="G120">
            <v>0</v>
          </cell>
          <cell r="H120">
            <v>0</v>
          </cell>
          <cell r="I120">
            <v>0</v>
          </cell>
        </row>
        <row r="121">
          <cell r="A121" t="str">
            <v>220KV DC Naubatpur-BhusaulaTL Line</v>
          </cell>
          <cell r="B121">
            <v>24</v>
          </cell>
          <cell r="C121" t="str">
            <v>15/0</v>
          </cell>
          <cell r="D121" t="str">
            <v>DD+25</v>
          </cell>
          <cell r="E121">
            <v>43512</v>
          </cell>
          <cell r="F121" t="str">
            <v>Veena Construction</v>
          </cell>
          <cell r="G121">
            <v>0</v>
          </cell>
          <cell r="H121">
            <v>0</v>
          </cell>
          <cell r="I121">
            <v>0</v>
          </cell>
        </row>
        <row r="122">
          <cell r="A122" t="str">
            <v>132KV DC Dumraon-Dumraon TL Line</v>
          </cell>
          <cell r="B122">
            <v>36</v>
          </cell>
          <cell r="C122" t="str">
            <v>6/0</v>
          </cell>
          <cell r="D122" t="str">
            <v>DC+3</v>
          </cell>
          <cell r="E122">
            <v>43581</v>
          </cell>
          <cell r="F122" t="str">
            <v>Chandan Yadav</v>
          </cell>
          <cell r="G122">
            <v>0</v>
          </cell>
          <cell r="H122">
            <v>0</v>
          </cell>
          <cell r="I122">
            <v>0</v>
          </cell>
        </row>
        <row r="123">
          <cell r="A123" t="str">
            <v>132KV DC Dumraon-Dumraon TL Line</v>
          </cell>
          <cell r="B123">
            <v>55</v>
          </cell>
          <cell r="C123" t="str">
            <v>1/7</v>
          </cell>
          <cell r="D123" t="str">
            <v>DA+6</v>
          </cell>
          <cell r="E123">
            <v>43596</v>
          </cell>
          <cell r="F123" t="e">
            <v>#NAME?</v>
          </cell>
          <cell r="G123">
            <v>0</v>
          </cell>
          <cell r="H123">
            <v>0</v>
          </cell>
          <cell r="I123">
            <v>0</v>
          </cell>
        </row>
        <row r="124">
          <cell r="A124" t="str">
            <v>132KV DC Gaya-Jehanabad TL Line</v>
          </cell>
          <cell r="B124">
            <v>85</v>
          </cell>
          <cell r="C124" t="str">
            <v>1/0</v>
          </cell>
          <cell r="D124" t="str">
            <v>DD+0</v>
          </cell>
          <cell r="E124">
            <v>43513</v>
          </cell>
          <cell r="F124" t="e">
            <v>#NAME?</v>
          </cell>
          <cell r="G124">
            <v>0</v>
          </cell>
          <cell r="H124">
            <v>0</v>
          </cell>
          <cell r="I124">
            <v>0</v>
          </cell>
        </row>
        <row r="125">
          <cell r="A125" t="str">
            <v>220KV DC Naubatpur-BhusaulaTL Line</v>
          </cell>
          <cell r="B125">
            <v>22</v>
          </cell>
          <cell r="C125" t="str">
            <v>2/0</v>
          </cell>
          <cell r="D125" t="str">
            <v>DD+25</v>
          </cell>
          <cell r="E125">
            <v>43511</v>
          </cell>
          <cell r="F125" t="str">
            <v>Lalan Mehta</v>
          </cell>
          <cell r="G125">
            <v>0</v>
          </cell>
          <cell r="H125">
            <v>0</v>
          </cell>
          <cell r="I125">
            <v>0</v>
          </cell>
        </row>
        <row r="126">
          <cell r="A126" t="str">
            <v>220KV DC Naubatpur-BhusaulaTL Line</v>
          </cell>
          <cell r="B126">
            <v>23</v>
          </cell>
          <cell r="C126" t="str">
            <v>8/0</v>
          </cell>
          <cell r="D126" t="str">
            <v>DD+0</v>
          </cell>
          <cell r="E126">
            <v>43511</v>
          </cell>
          <cell r="F126" t="str">
            <v>Sunil Kumar</v>
          </cell>
          <cell r="G126">
            <v>0</v>
          </cell>
          <cell r="H126">
            <v>0</v>
          </cell>
          <cell r="I126">
            <v>0</v>
          </cell>
        </row>
        <row r="127">
          <cell r="A127" t="str">
            <v>132KV DC Dumraon-Buxar TL Line</v>
          </cell>
          <cell r="B127">
            <v>79</v>
          </cell>
          <cell r="C127" t="str">
            <v>28/11</v>
          </cell>
          <cell r="D127" t="str">
            <v>DP+0</v>
          </cell>
          <cell r="E127">
            <v>43528</v>
          </cell>
          <cell r="F127" t="str">
            <v>Iftekhar</v>
          </cell>
          <cell r="G127">
            <v>0</v>
          </cell>
          <cell r="H127">
            <v>0</v>
          </cell>
          <cell r="I127">
            <v>0</v>
          </cell>
        </row>
        <row r="128">
          <cell r="A128" t="str">
            <v>220KV DC Naubatpur-BhusaulaTL Line</v>
          </cell>
          <cell r="B128">
            <v>20</v>
          </cell>
          <cell r="C128" t="str">
            <v>7/0</v>
          </cell>
          <cell r="D128" t="str">
            <v>DD+0</v>
          </cell>
          <cell r="E128">
            <v>43508</v>
          </cell>
          <cell r="F128" t="str">
            <v>Sunil Kumar</v>
          </cell>
          <cell r="G128">
            <v>0</v>
          </cell>
          <cell r="H128">
            <v>0</v>
          </cell>
          <cell r="I128">
            <v>0</v>
          </cell>
        </row>
        <row r="129">
          <cell r="A129" t="str">
            <v>132KV DC Dumraon-Dumraon TL Line</v>
          </cell>
          <cell r="B129">
            <v>56</v>
          </cell>
          <cell r="C129" t="str">
            <v>1/6</v>
          </cell>
          <cell r="D129" t="str">
            <v>DA+3</v>
          </cell>
          <cell r="E129">
            <v>43596</v>
          </cell>
          <cell r="F129" t="e">
            <v>#NAME?</v>
          </cell>
          <cell r="G129">
            <v>0</v>
          </cell>
          <cell r="H129">
            <v>0</v>
          </cell>
          <cell r="I129">
            <v>0</v>
          </cell>
        </row>
        <row r="130">
          <cell r="A130" t="str">
            <v>132KV DC Dumraon-Dumraon TL Line</v>
          </cell>
          <cell r="B130">
            <v>27</v>
          </cell>
          <cell r="C130" t="str">
            <v>7/3</v>
          </cell>
          <cell r="D130" t="str">
            <v>DA+3</v>
          </cell>
          <cell r="E130">
            <v>43571</v>
          </cell>
          <cell r="F130" t="e">
            <v>#NAME?</v>
          </cell>
          <cell r="G130">
            <v>0</v>
          </cell>
          <cell r="H130">
            <v>0</v>
          </cell>
          <cell r="I130">
            <v>0</v>
          </cell>
        </row>
        <row r="131">
          <cell r="A131" t="str">
            <v>132KV DC Dumraon-Buxar TL Line</v>
          </cell>
          <cell r="B131">
            <v>58</v>
          </cell>
          <cell r="C131" t="str">
            <v>33/1</v>
          </cell>
          <cell r="D131" t="str">
            <v>DP+3</v>
          </cell>
          <cell r="E131">
            <v>43514</v>
          </cell>
          <cell r="F131" t="str">
            <v>Md Rajik</v>
          </cell>
          <cell r="G131">
            <v>0</v>
          </cell>
          <cell r="H131">
            <v>0</v>
          </cell>
          <cell r="I131">
            <v>0</v>
          </cell>
        </row>
        <row r="132">
          <cell r="A132" t="str">
            <v>220KV DC Naubatpur-BhusaulaTL Line</v>
          </cell>
          <cell r="B132">
            <v>21</v>
          </cell>
          <cell r="C132" t="str">
            <v>16/0</v>
          </cell>
          <cell r="D132" t="str">
            <v>DB+3</v>
          </cell>
          <cell r="E132">
            <v>43508</v>
          </cell>
          <cell r="F132" t="str">
            <v>Veena Construction</v>
          </cell>
          <cell r="G132">
            <v>0</v>
          </cell>
          <cell r="H132">
            <v>0</v>
          </cell>
          <cell r="I132">
            <v>0</v>
          </cell>
        </row>
        <row r="133">
          <cell r="A133" t="str">
            <v>220KV DC Naubatpur-BhusaulaTL Line</v>
          </cell>
          <cell r="B133">
            <v>18</v>
          </cell>
          <cell r="C133" t="str">
            <v>6/5</v>
          </cell>
          <cell r="D133" t="str">
            <v>DA+0</v>
          </cell>
          <cell r="E133">
            <v>43505</v>
          </cell>
          <cell r="F133" t="str">
            <v>Ans Construction</v>
          </cell>
          <cell r="G133">
            <v>0</v>
          </cell>
          <cell r="H133">
            <v>0</v>
          </cell>
          <cell r="I133">
            <v>0</v>
          </cell>
        </row>
        <row r="134">
          <cell r="A134" t="str">
            <v>132KV DC Dumraon-Dumraon TL Line</v>
          </cell>
          <cell r="B134">
            <v>57</v>
          </cell>
          <cell r="C134" t="str">
            <v>1/8</v>
          </cell>
          <cell r="D134" t="str">
            <v>DA+3</v>
          </cell>
          <cell r="E134">
            <v>43596</v>
          </cell>
          <cell r="F134" t="e">
            <v>#NAME?</v>
          </cell>
          <cell r="G134">
            <v>0</v>
          </cell>
          <cell r="H134">
            <v>0</v>
          </cell>
          <cell r="I134">
            <v>0</v>
          </cell>
        </row>
        <row r="135">
          <cell r="A135" t="str">
            <v>220KV DC Naubatpur-BhusaulaTL Line</v>
          </cell>
          <cell r="B135">
            <v>19</v>
          </cell>
          <cell r="C135" t="str">
            <v>13/1</v>
          </cell>
          <cell r="D135" t="str">
            <v>DB+6</v>
          </cell>
          <cell r="E135">
            <v>43505</v>
          </cell>
          <cell r="F135" t="str">
            <v>Veena Construction</v>
          </cell>
          <cell r="G135">
            <v>0</v>
          </cell>
          <cell r="H135">
            <v>0</v>
          </cell>
          <cell r="I135">
            <v>0</v>
          </cell>
        </row>
        <row r="136">
          <cell r="A136" t="str">
            <v>132KV DC Dumraon-Dumraon TL Line</v>
          </cell>
          <cell r="B136">
            <v>37</v>
          </cell>
          <cell r="C136" t="str">
            <v>6/1</v>
          </cell>
          <cell r="D136" t="str">
            <v>DA+6</v>
          </cell>
          <cell r="E136">
            <v>43581</v>
          </cell>
          <cell r="F136" t="str">
            <v>Chandan Yadav</v>
          </cell>
          <cell r="G136">
            <v>0</v>
          </cell>
          <cell r="H136">
            <v>0</v>
          </cell>
          <cell r="I136">
            <v>0</v>
          </cell>
        </row>
        <row r="137">
          <cell r="A137" t="str">
            <v>132KV DC Dumraon-Buxar TL Line</v>
          </cell>
          <cell r="B137">
            <v>75</v>
          </cell>
          <cell r="C137" t="str">
            <v>28/8</v>
          </cell>
          <cell r="D137" t="str">
            <v>DP+0</v>
          </cell>
          <cell r="E137">
            <v>43527</v>
          </cell>
          <cell r="F137" t="str">
            <v>Iftekhar</v>
          </cell>
          <cell r="G137">
            <v>0</v>
          </cell>
          <cell r="H137">
            <v>0</v>
          </cell>
          <cell r="I137">
            <v>0</v>
          </cell>
        </row>
        <row r="138">
          <cell r="A138" t="str">
            <v>132KV DC Dumraon-Dumraon TL Line</v>
          </cell>
          <cell r="B138">
            <v>29</v>
          </cell>
          <cell r="C138" t="str">
            <v>6/7</v>
          </cell>
          <cell r="D138" t="str">
            <v>DA+3</v>
          </cell>
          <cell r="E138">
            <v>43572</v>
          </cell>
          <cell r="F138" t="e">
            <v>#NAME?</v>
          </cell>
          <cell r="G138">
            <v>0</v>
          </cell>
          <cell r="H138">
            <v>0</v>
          </cell>
          <cell r="I138">
            <v>0</v>
          </cell>
        </row>
        <row r="139">
          <cell r="A139" t="str">
            <v>220 KV DC Naubatpur-Bihta TL Line</v>
          </cell>
          <cell r="B139">
            <v>6</v>
          </cell>
          <cell r="C139" t="str">
            <v>3/1</v>
          </cell>
          <cell r="D139" t="str">
            <v>DA+0</v>
          </cell>
          <cell r="E139">
            <v>43525</v>
          </cell>
          <cell r="F139" t="str">
            <v>Lalan Mehta</v>
          </cell>
          <cell r="G139">
            <v>0</v>
          </cell>
          <cell r="H139">
            <v>0</v>
          </cell>
          <cell r="I139">
            <v>0</v>
          </cell>
        </row>
        <row r="140">
          <cell r="A140" t="str">
            <v>132KV DC Dumraon-Dumraon TL Line</v>
          </cell>
          <cell r="B140">
            <v>58</v>
          </cell>
          <cell r="C140" t="str">
            <v>1/4</v>
          </cell>
          <cell r="D140" t="str">
            <v>DA+3</v>
          </cell>
          <cell r="E140">
            <v>43596</v>
          </cell>
          <cell r="F140" t="e">
            <v>#NAME?</v>
          </cell>
          <cell r="G140">
            <v>0</v>
          </cell>
          <cell r="H140">
            <v>0</v>
          </cell>
          <cell r="I140">
            <v>0</v>
          </cell>
        </row>
        <row r="141">
          <cell r="A141" t="str">
            <v>220KV DC Naubatpur-BhusaulaTL Line</v>
          </cell>
          <cell r="B141">
            <v>17</v>
          </cell>
          <cell r="C141" t="str">
            <v>13/0</v>
          </cell>
          <cell r="D141" t="str">
            <v>DC+6</v>
          </cell>
          <cell r="E141">
            <v>43500</v>
          </cell>
          <cell r="F141" t="str">
            <v>Veena Construction</v>
          </cell>
          <cell r="G141">
            <v>0</v>
          </cell>
          <cell r="H141">
            <v>0</v>
          </cell>
          <cell r="I141">
            <v>0</v>
          </cell>
        </row>
        <row r="142">
          <cell r="A142" t="str">
            <v>132KV DC Dumraon-Buxar TL Line</v>
          </cell>
          <cell r="B142">
            <v>87</v>
          </cell>
          <cell r="C142" t="str">
            <v>32/0</v>
          </cell>
          <cell r="D142" t="str">
            <v>DS+3</v>
          </cell>
          <cell r="E142">
            <v>43530</v>
          </cell>
          <cell r="F142" t="str">
            <v>Md Rajik</v>
          </cell>
          <cell r="G142">
            <v>0</v>
          </cell>
          <cell r="H142">
            <v>0</v>
          </cell>
          <cell r="I142">
            <v>0</v>
          </cell>
        </row>
        <row r="143">
          <cell r="A143" t="str">
            <v>220KV DC Naubatpur-BhusaulaTL Line</v>
          </cell>
          <cell r="B143">
            <v>15</v>
          </cell>
          <cell r="C143" t="str">
            <v>6/4</v>
          </cell>
          <cell r="D143" t="str">
            <v>DA+0</v>
          </cell>
          <cell r="E143">
            <v>43498</v>
          </cell>
          <cell r="F143" t="str">
            <v>Ans Construction</v>
          </cell>
          <cell r="G143">
            <v>0</v>
          </cell>
          <cell r="H143">
            <v>0</v>
          </cell>
          <cell r="I143">
            <v>0</v>
          </cell>
        </row>
        <row r="144">
          <cell r="A144" t="str">
            <v>220 KV DC Naubatpur-Bihta TL Line</v>
          </cell>
          <cell r="B144">
            <v>5</v>
          </cell>
          <cell r="C144" t="str">
            <v>4/0</v>
          </cell>
          <cell r="D144" t="str">
            <v>DC+0</v>
          </cell>
          <cell r="E144">
            <v>43522</v>
          </cell>
          <cell r="F144" t="str">
            <v>Lalan Mehta</v>
          </cell>
          <cell r="G144">
            <v>0</v>
          </cell>
          <cell r="H144">
            <v>0</v>
          </cell>
          <cell r="I144">
            <v>0</v>
          </cell>
        </row>
        <row r="145">
          <cell r="A145" t="str">
            <v>132KV DC Dumraon-Buxar TL Line</v>
          </cell>
          <cell r="B145">
            <v>76</v>
          </cell>
          <cell r="C145" t="str">
            <v>28/7</v>
          </cell>
          <cell r="D145" t="str">
            <v>DP+3</v>
          </cell>
          <cell r="E145">
            <v>43527</v>
          </cell>
          <cell r="F145" t="str">
            <v>Iftekhar</v>
          </cell>
          <cell r="G145">
            <v>0</v>
          </cell>
          <cell r="H145">
            <v>0</v>
          </cell>
          <cell r="I145">
            <v>0</v>
          </cell>
        </row>
        <row r="146">
          <cell r="A146" t="str">
            <v>132KV DC Dumraon-Dumraon TL Line</v>
          </cell>
          <cell r="B146">
            <v>59</v>
          </cell>
          <cell r="C146" t="str">
            <v>1/5</v>
          </cell>
          <cell r="D146" t="str">
            <v>DA+0</v>
          </cell>
          <cell r="E146">
            <v>43596</v>
          </cell>
          <cell r="F146" t="e">
            <v>#NAME?</v>
          </cell>
          <cell r="G146">
            <v>0</v>
          </cell>
          <cell r="H146">
            <v>0</v>
          </cell>
          <cell r="I146">
            <v>0</v>
          </cell>
        </row>
        <row r="147">
          <cell r="A147" t="str">
            <v>132KV DC Dumraon-Dumraon TL Line</v>
          </cell>
          <cell r="B147">
            <v>38</v>
          </cell>
          <cell r="C147" t="str">
            <v>6/4</v>
          </cell>
          <cell r="D147" t="str">
            <v>DA+0</v>
          </cell>
          <cell r="E147">
            <v>43581</v>
          </cell>
          <cell r="F147" t="str">
            <v>Chandan Yadav</v>
          </cell>
          <cell r="G147">
            <v>0</v>
          </cell>
          <cell r="H147">
            <v>0</v>
          </cell>
          <cell r="I147">
            <v>0</v>
          </cell>
        </row>
        <row r="148">
          <cell r="A148" t="str">
            <v>220 KV DC Naubatpur-Bihta TL Line</v>
          </cell>
          <cell r="B148">
            <v>12</v>
          </cell>
          <cell r="C148" t="str">
            <v>5/1</v>
          </cell>
          <cell r="D148" t="str">
            <v>DA+3</v>
          </cell>
          <cell r="E148">
            <v>43548</v>
          </cell>
          <cell r="F148" t="str">
            <v>Lalan Mehta</v>
          </cell>
          <cell r="G148">
            <v>0</v>
          </cell>
          <cell r="H148">
            <v>0</v>
          </cell>
          <cell r="I148">
            <v>0</v>
          </cell>
        </row>
        <row r="149">
          <cell r="A149" t="str">
            <v>220KV DC Naubatpur-BhusaulaTL Line</v>
          </cell>
          <cell r="B149">
            <v>16</v>
          </cell>
          <cell r="C149" t="str">
            <v>15/4</v>
          </cell>
          <cell r="D149" t="str">
            <v>DA+6</v>
          </cell>
          <cell r="E149">
            <v>43498</v>
          </cell>
          <cell r="F149" t="str">
            <v>Veena Construction</v>
          </cell>
          <cell r="G149">
            <v>0</v>
          </cell>
          <cell r="H149">
            <v>0</v>
          </cell>
          <cell r="I149">
            <v>0</v>
          </cell>
        </row>
        <row r="150">
          <cell r="A150" t="str">
            <v>132KV DC Naubatpur-Masaurhi TL Line</v>
          </cell>
          <cell r="B150">
            <v>35</v>
          </cell>
          <cell r="C150" t="str">
            <v>1B/1</v>
          </cell>
          <cell r="D150" t="str">
            <v>DA+6</v>
          </cell>
          <cell r="E150">
            <v>43505</v>
          </cell>
          <cell r="F150" t="str">
            <v>Sunil Kumar</v>
          </cell>
          <cell r="G150">
            <v>0</v>
          </cell>
          <cell r="H150">
            <v>0</v>
          </cell>
          <cell r="I150">
            <v>0</v>
          </cell>
        </row>
        <row r="151">
          <cell r="A151" t="str">
            <v>132KV DC Dumraon-Buxar TL Line</v>
          </cell>
          <cell r="B151">
            <v>81</v>
          </cell>
          <cell r="C151" t="str">
            <v>31/3</v>
          </cell>
          <cell r="D151" t="str">
            <v>DP+0</v>
          </cell>
          <cell r="E151">
            <v>43529</v>
          </cell>
          <cell r="F151" t="str">
            <v>Md Rajik</v>
          </cell>
          <cell r="G151">
            <v>0</v>
          </cell>
          <cell r="H151">
            <v>0</v>
          </cell>
          <cell r="I151">
            <v>0</v>
          </cell>
        </row>
        <row r="152">
          <cell r="A152" t="str">
            <v>220KV DC Naubatpur-BhusaulaTL Line</v>
          </cell>
          <cell r="B152">
            <v>14</v>
          </cell>
          <cell r="C152" t="str">
            <v>15/1</v>
          </cell>
          <cell r="D152" t="str">
            <v>DB+6</v>
          </cell>
          <cell r="E152">
            <v>43494</v>
          </cell>
          <cell r="F152" t="str">
            <v>Veena Construction</v>
          </cell>
          <cell r="G152">
            <v>0</v>
          </cell>
          <cell r="H152">
            <v>0</v>
          </cell>
          <cell r="I152">
            <v>0</v>
          </cell>
        </row>
        <row r="153">
          <cell r="A153" t="str">
            <v>220KV DC Naubatpur-BhusaulaTL Line</v>
          </cell>
          <cell r="B153">
            <v>13</v>
          </cell>
          <cell r="C153" t="str">
            <v>15/2</v>
          </cell>
          <cell r="D153" t="str">
            <v>DA+6</v>
          </cell>
          <cell r="E153">
            <v>43490</v>
          </cell>
          <cell r="F153" t="str">
            <v>Veena Construction</v>
          </cell>
          <cell r="G153">
            <v>0</v>
          </cell>
          <cell r="H153">
            <v>0</v>
          </cell>
          <cell r="I153">
            <v>0</v>
          </cell>
        </row>
        <row r="154">
          <cell r="A154" t="str">
            <v>132KV DC Naubatpur-Masaurhi TL Line</v>
          </cell>
          <cell r="B154">
            <v>34</v>
          </cell>
          <cell r="C154" t="str">
            <v>2/0</v>
          </cell>
          <cell r="D154" t="str">
            <v>DC+0</v>
          </cell>
          <cell r="E154">
            <v>43504</v>
          </cell>
          <cell r="F154" t="str">
            <v>Sunil Kumar</v>
          </cell>
          <cell r="G154">
            <v>0</v>
          </cell>
          <cell r="H154">
            <v>0</v>
          </cell>
          <cell r="I154">
            <v>0</v>
          </cell>
        </row>
        <row r="155">
          <cell r="A155" t="str">
            <v>132KV DC Naubatpur-Masaurhi TL Line</v>
          </cell>
          <cell r="B155">
            <v>31</v>
          </cell>
          <cell r="C155" t="str">
            <v>3/5</v>
          </cell>
          <cell r="D155" t="str">
            <v>DA+0</v>
          </cell>
          <cell r="E155">
            <v>43502</v>
          </cell>
          <cell r="F155" t="str">
            <v>Lalan Mehta</v>
          </cell>
          <cell r="G155">
            <v>0</v>
          </cell>
          <cell r="H155">
            <v>0</v>
          </cell>
          <cell r="I155">
            <v>0</v>
          </cell>
        </row>
        <row r="156">
          <cell r="A156" t="str">
            <v>132KV DC Dumraon-Buxar TL Line</v>
          </cell>
          <cell r="B156">
            <v>77</v>
          </cell>
          <cell r="C156" t="str">
            <v>28/9</v>
          </cell>
          <cell r="D156" t="str">
            <v>DP+3</v>
          </cell>
          <cell r="E156">
            <v>43527</v>
          </cell>
          <cell r="F156" t="str">
            <v>Iftekhar</v>
          </cell>
          <cell r="G156">
            <v>0</v>
          </cell>
          <cell r="H156">
            <v>0</v>
          </cell>
          <cell r="I156">
            <v>0</v>
          </cell>
        </row>
        <row r="157">
          <cell r="A157" t="str">
            <v>132KV DC Gaya-Jehanabad TL Line</v>
          </cell>
          <cell r="B157">
            <v>84</v>
          </cell>
          <cell r="C157" t="str">
            <v>14/0</v>
          </cell>
          <cell r="D157" t="str">
            <v>DD+18</v>
          </cell>
          <cell r="E157">
            <v>43502</v>
          </cell>
          <cell r="F157" t="e">
            <v>#NAME?</v>
          </cell>
          <cell r="G157">
            <v>0</v>
          </cell>
          <cell r="H157">
            <v>0</v>
          </cell>
          <cell r="I157">
            <v>0</v>
          </cell>
        </row>
        <row r="158">
          <cell r="A158" t="str">
            <v>220KV DC Naubatpur-BhusaulaTL Line</v>
          </cell>
          <cell r="B158">
            <v>12</v>
          </cell>
          <cell r="C158" t="str">
            <v>15/3</v>
          </cell>
          <cell r="D158" t="str">
            <v>DA+0</v>
          </cell>
          <cell r="E158">
            <v>43487</v>
          </cell>
          <cell r="F158" t="str">
            <v>Veena Construction</v>
          </cell>
          <cell r="G158">
            <v>0</v>
          </cell>
          <cell r="H158">
            <v>0</v>
          </cell>
          <cell r="I158">
            <v>0</v>
          </cell>
        </row>
        <row r="159">
          <cell r="A159" t="str">
            <v>132KV DC Dumraon-Dumraon TL Line</v>
          </cell>
          <cell r="B159">
            <v>30</v>
          </cell>
          <cell r="C159" t="str">
            <v>6/5</v>
          </cell>
          <cell r="D159" t="str">
            <v>DA+0</v>
          </cell>
          <cell r="E159">
            <v>43572</v>
          </cell>
          <cell r="F159" t="e">
            <v>#NAME?</v>
          </cell>
          <cell r="G159">
            <v>0</v>
          </cell>
          <cell r="H159">
            <v>0</v>
          </cell>
          <cell r="I159">
            <v>0</v>
          </cell>
        </row>
        <row r="160">
          <cell r="A160" t="str">
            <v>132KV DC Naubatpur-Masaurhi TL Line</v>
          </cell>
          <cell r="B160">
            <v>32</v>
          </cell>
          <cell r="C160" t="str">
            <v>4/0</v>
          </cell>
          <cell r="D160" t="str">
            <v>DC+6</v>
          </cell>
          <cell r="E160">
            <v>43502</v>
          </cell>
          <cell r="F160" t="str">
            <v>Lalan Mehta</v>
          </cell>
          <cell r="G160">
            <v>0</v>
          </cell>
          <cell r="H160">
            <v>0</v>
          </cell>
          <cell r="I160">
            <v>0</v>
          </cell>
        </row>
        <row r="161">
          <cell r="A161" t="str">
            <v>132KV DC Dumraon-Buxar TL Line</v>
          </cell>
          <cell r="B161">
            <v>88</v>
          </cell>
          <cell r="C161" t="str">
            <v>32/1</v>
          </cell>
          <cell r="D161" t="str">
            <v>DP+3</v>
          </cell>
          <cell r="E161">
            <v>43530</v>
          </cell>
          <cell r="F161" t="str">
            <v>Md Rajik</v>
          </cell>
          <cell r="G161">
            <v>0</v>
          </cell>
          <cell r="H161">
            <v>0</v>
          </cell>
          <cell r="I161">
            <v>0</v>
          </cell>
        </row>
        <row r="162">
          <cell r="A162" t="str">
            <v>220KV DC Naubatpur-BhusaulaTL Line</v>
          </cell>
          <cell r="B162">
            <v>11</v>
          </cell>
          <cell r="C162" t="str">
            <v>11/2</v>
          </cell>
          <cell r="D162" t="str">
            <v>DA+0</v>
          </cell>
          <cell r="E162">
            <v>43485</v>
          </cell>
          <cell r="F162" t="str">
            <v>Veena Construction</v>
          </cell>
          <cell r="G162">
            <v>0</v>
          </cell>
          <cell r="H162">
            <v>0</v>
          </cell>
          <cell r="I162">
            <v>0</v>
          </cell>
        </row>
        <row r="163">
          <cell r="A163" t="str">
            <v>132KV DC Naubatpur-Masaurhi TL Line</v>
          </cell>
          <cell r="B163">
            <v>33</v>
          </cell>
          <cell r="C163" t="str">
            <v>3/0</v>
          </cell>
          <cell r="D163" t="str">
            <v>DD+0</v>
          </cell>
          <cell r="E163">
            <v>43502</v>
          </cell>
          <cell r="F163" t="str">
            <v>Sunil Kumar</v>
          </cell>
          <cell r="G163">
            <v>0</v>
          </cell>
          <cell r="H163">
            <v>0</v>
          </cell>
          <cell r="I163">
            <v>0</v>
          </cell>
        </row>
        <row r="164">
          <cell r="A164" t="str">
            <v>132KV DC Dumraon-Dumraon TL Line</v>
          </cell>
          <cell r="B164">
            <v>61</v>
          </cell>
          <cell r="C164" t="str">
            <v>2/1</v>
          </cell>
          <cell r="D164" t="str">
            <v>DA+0</v>
          </cell>
          <cell r="E164">
            <v>43600</v>
          </cell>
          <cell r="F164" t="e">
            <v>#NAME?</v>
          </cell>
          <cell r="G164">
            <v>0</v>
          </cell>
          <cell r="H164">
            <v>0</v>
          </cell>
          <cell r="I164">
            <v>0</v>
          </cell>
        </row>
        <row r="165">
          <cell r="A165" t="str">
            <v>132KV DC Naubatpur-Masaurhi TL Line</v>
          </cell>
          <cell r="B165">
            <v>30</v>
          </cell>
          <cell r="C165" t="str">
            <v>6/0</v>
          </cell>
          <cell r="D165" t="str">
            <v>DD+0</v>
          </cell>
          <cell r="E165">
            <v>43499</v>
          </cell>
          <cell r="F165" t="str">
            <v>Lalan Mehta</v>
          </cell>
          <cell r="G165">
            <v>0</v>
          </cell>
          <cell r="H165">
            <v>0</v>
          </cell>
          <cell r="I165">
            <v>0</v>
          </cell>
        </row>
        <row r="166">
          <cell r="A166" t="str">
            <v>220KV DC Naubatpur-BhusaulaTL Line</v>
          </cell>
          <cell r="B166">
            <v>9</v>
          </cell>
          <cell r="C166" t="str">
            <v>11/3</v>
          </cell>
          <cell r="D166" t="str">
            <v>DA+3</v>
          </cell>
          <cell r="E166">
            <v>43481</v>
          </cell>
          <cell r="F166" t="str">
            <v>Veena Construction</v>
          </cell>
          <cell r="G166">
            <v>0</v>
          </cell>
          <cell r="H166">
            <v>0</v>
          </cell>
          <cell r="I166">
            <v>0</v>
          </cell>
        </row>
        <row r="167">
          <cell r="A167" t="str">
            <v>220KV DC Naubatpur-BhusaulaTL Line</v>
          </cell>
          <cell r="B167">
            <v>10</v>
          </cell>
          <cell r="C167" t="str">
            <v>12A/3</v>
          </cell>
          <cell r="D167" t="str">
            <v>DA+6</v>
          </cell>
          <cell r="E167">
            <v>43481</v>
          </cell>
          <cell r="F167" t="str">
            <v>Veena Construction</v>
          </cell>
          <cell r="G167">
            <v>0</v>
          </cell>
          <cell r="H167">
            <v>0</v>
          </cell>
          <cell r="I167">
            <v>0</v>
          </cell>
        </row>
        <row r="168">
          <cell r="A168" t="str">
            <v>132KV DC Dumraon-Buxar TL Line</v>
          </cell>
          <cell r="B168">
            <v>89</v>
          </cell>
          <cell r="C168" t="str">
            <v>32/2</v>
          </cell>
          <cell r="D168" t="str">
            <v>DP+6</v>
          </cell>
          <cell r="E168">
            <v>43530</v>
          </cell>
          <cell r="F168" t="str">
            <v>Md Rajik</v>
          </cell>
          <cell r="G168">
            <v>0</v>
          </cell>
          <cell r="H168">
            <v>0</v>
          </cell>
          <cell r="I168">
            <v>0</v>
          </cell>
        </row>
        <row r="169">
          <cell r="A169" t="str">
            <v>132KV DC Dumraon-Buxar TL Line</v>
          </cell>
          <cell r="B169">
            <v>82</v>
          </cell>
          <cell r="C169" t="str">
            <v>30/9</v>
          </cell>
          <cell r="D169" t="str">
            <v>DP+0</v>
          </cell>
          <cell r="E169">
            <v>43529</v>
          </cell>
          <cell r="F169" t="str">
            <v>Md Rajik</v>
          </cell>
          <cell r="G169">
            <v>0</v>
          </cell>
          <cell r="H169">
            <v>0</v>
          </cell>
          <cell r="I169">
            <v>0</v>
          </cell>
        </row>
        <row r="170">
          <cell r="A170" t="str">
            <v>132KV DC Dumraon-Dumraon TL Line</v>
          </cell>
          <cell r="B170">
            <v>60</v>
          </cell>
          <cell r="C170" t="str">
            <v>1/9</v>
          </cell>
          <cell r="D170" t="str">
            <v>DA+3</v>
          </cell>
          <cell r="E170">
            <v>43596</v>
          </cell>
          <cell r="F170" t="e">
            <v>#NAME?</v>
          </cell>
          <cell r="G170">
            <v>0</v>
          </cell>
          <cell r="H170">
            <v>0</v>
          </cell>
          <cell r="I170">
            <v>0</v>
          </cell>
        </row>
        <row r="171">
          <cell r="A171" t="str">
            <v>132KV DC Gaya-Jehanabad TL Line</v>
          </cell>
          <cell r="B171">
            <v>82</v>
          </cell>
          <cell r="C171" t="str">
            <v>8/0</v>
          </cell>
          <cell r="D171" t="str">
            <v>DC+0</v>
          </cell>
          <cell r="E171">
            <v>43497</v>
          </cell>
          <cell r="F171" t="e">
            <v>#NAME?</v>
          </cell>
          <cell r="G171">
            <v>0</v>
          </cell>
          <cell r="H171">
            <v>0</v>
          </cell>
          <cell r="I171">
            <v>0</v>
          </cell>
        </row>
        <row r="172">
          <cell r="A172" t="str">
            <v>132KV DC Gaya-Jehanabad TL Line</v>
          </cell>
          <cell r="B172">
            <v>83</v>
          </cell>
          <cell r="C172" t="str">
            <v>13/0</v>
          </cell>
          <cell r="D172" t="str">
            <v>DD+18</v>
          </cell>
          <cell r="E172">
            <v>43497</v>
          </cell>
          <cell r="F172" t="e">
            <v>#NAME?</v>
          </cell>
          <cell r="G172">
            <v>0</v>
          </cell>
          <cell r="H172">
            <v>0</v>
          </cell>
          <cell r="I172">
            <v>0</v>
          </cell>
        </row>
        <row r="173">
          <cell r="A173" t="str">
            <v>132KV DC Dumraon-Buxar TL Line</v>
          </cell>
          <cell r="B173">
            <v>54</v>
          </cell>
          <cell r="C173" t="str">
            <v>12/0</v>
          </cell>
          <cell r="D173" t="str">
            <v>DR+9</v>
          </cell>
          <cell r="E173">
            <v>43500</v>
          </cell>
          <cell r="F173" t="str">
            <v>Meera Engineering</v>
          </cell>
          <cell r="G173">
            <v>0</v>
          </cell>
          <cell r="H173">
            <v>0</v>
          </cell>
          <cell r="I173">
            <v>0</v>
          </cell>
        </row>
        <row r="174">
          <cell r="A174" t="str">
            <v>132KV DC Dumraon-Buxar TL Line</v>
          </cell>
          <cell r="B174">
            <v>64</v>
          </cell>
          <cell r="C174" t="str">
            <v>10/4</v>
          </cell>
          <cell r="D174" t="str">
            <v>DP+0</v>
          </cell>
          <cell r="E174">
            <v>43517</v>
          </cell>
          <cell r="F174" t="str">
            <v>Vaibahv Enterprizes</v>
          </cell>
          <cell r="G174">
            <v>0</v>
          </cell>
          <cell r="H174">
            <v>0</v>
          </cell>
          <cell r="I174">
            <v>0</v>
          </cell>
        </row>
        <row r="175">
          <cell r="A175" t="str">
            <v>132KV DC Naubatpur-Masaurhi TL Line</v>
          </cell>
          <cell r="B175">
            <v>29</v>
          </cell>
          <cell r="C175" t="str">
            <v>3/4</v>
          </cell>
          <cell r="D175" t="str">
            <v>DA+3</v>
          </cell>
          <cell r="E175">
            <v>43495</v>
          </cell>
          <cell r="F175" t="str">
            <v>Sunil Kumar</v>
          </cell>
          <cell r="G175">
            <v>0</v>
          </cell>
          <cell r="H175">
            <v>0</v>
          </cell>
          <cell r="I175">
            <v>0</v>
          </cell>
        </row>
        <row r="176">
          <cell r="A176" t="str">
            <v>132KV DC Naubatpur-Paliganj TL Line</v>
          </cell>
          <cell r="B176">
            <v>35</v>
          </cell>
          <cell r="C176" t="str">
            <v>2/0</v>
          </cell>
          <cell r="D176" t="str">
            <v>DC+0</v>
          </cell>
          <cell r="E176">
            <v>43495</v>
          </cell>
          <cell r="F176" t="str">
            <v>Lalan Mehta</v>
          </cell>
          <cell r="G176">
            <v>0</v>
          </cell>
          <cell r="H176">
            <v>0</v>
          </cell>
          <cell r="I176">
            <v>0</v>
          </cell>
        </row>
        <row r="177">
          <cell r="A177" t="str">
            <v>220KV DC Naubatpur-BhusaulaTL Line</v>
          </cell>
          <cell r="B177">
            <v>8</v>
          </cell>
          <cell r="C177" t="str">
            <v>12A/1</v>
          </cell>
          <cell r="D177" t="str">
            <v>DA+0</v>
          </cell>
          <cell r="E177">
            <v>43477</v>
          </cell>
          <cell r="F177" t="str">
            <v>Veena Construction</v>
          </cell>
          <cell r="G177">
            <v>0</v>
          </cell>
          <cell r="H177">
            <v>0</v>
          </cell>
          <cell r="I177">
            <v>0</v>
          </cell>
        </row>
        <row r="178">
          <cell r="A178" t="str">
            <v>220KV DC Naubatpur-BhusaulaTL Line</v>
          </cell>
          <cell r="B178">
            <v>6</v>
          </cell>
          <cell r="C178" t="str">
            <v>11/4</v>
          </cell>
          <cell r="D178" t="str">
            <v>DA+3</v>
          </cell>
          <cell r="E178">
            <v>43472</v>
          </cell>
          <cell r="F178" t="str">
            <v>Veena Construction</v>
          </cell>
          <cell r="G178">
            <v>0</v>
          </cell>
          <cell r="H178">
            <v>0</v>
          </cell>
          <cell r="I178">
            <v>0</v>
          </cell>
        </row>
        <row r="179">
          <cell r="A179" t="str">
            <v>132KV DC Naubatpur-Masaurhi TL Line</v>
          </cell>
          <cell r="B179">
            <v>27</v>
          </cell>
          <cell r="C179" t="str">
            <v>3/3</v>
          </cell>
          <cell r="D179" t="str">
            <v>DA+0</v>
          </cell>
          <cell r="E179">
            <v>43494</v>
          </cell>
          <cell r="F179" t="str">
            <v>Sunil Kumar</v>
          </cell>
          <cell r="G179">
            <v>0</v>
          </cell>
          <cell r="H179">
            <v>0</v>
          </cell>
          <cell r="I179">
            <v>0</v>
          </cell>
        </row>
        <row r="180">
          <cell r="A180" t="str">
            <v>132KV DC Dumraon-Buxar TL Line</v>
          </cell>
          <cell r="B180">
            <v>83</v>
          </cell>
          <cell r="C180" t="str">
            <v>30/8</v>
          </cell>
          <cell r="D180" t="str">
            <v>DP+0</v>
          </cell>
          <cell r="E180">
            <v>43529</v>
          </cell>
          <cell r="F180" t="str">
            <v>Md Rajik</v>
          </cell>
          <cell r="G180">
            <v>0</v>
          </cell>
          <cell r="H180">
            <v>0</v>
          </cell>
          <cell r="I180">
            <v>0</v>
          </cell>
        </row>
        <row r="181">
          <cell r="A181" t="str">
            <v>132KV DC Dumraon-Buxar TL Line</v>
          </cell>
          <cell r="B181">
            <v>51</v>
          </cell>
          <cell r="C181" t="str">
            <v>28/6</v>
          </cell>
          <cell r="D181" t="str">
            <v>DP+0</v>
          </cell>
          <cell r="E181">
            <v>43492</v>
          </cell>
          <cell r="F181" t="str">
            <v>Meera Engineering</v>
          </cell>
          <cell r="G181">
            <v>0</v>
          </cell>
          <cell r="H181">
            <v>0</v>
          </cell>
          <cell r="I181">
            <v>0</v>
          </cell>
        </row>
        <row r="182">
          <cell r="A182" t="str">
            <v>132KV DC Naubatpur-Paliganj TL Line</v>
          </cell>
          <cell r="B182">
            <v>34</v>
          </cell>
          <cell r="C182" t="str">
            <v>2/1</v>
          </cell>
          <cell r="D182" t="str">
            <v>DA+0</v>
          </cell>
          <cell r="E182">
            <v>43494</v>
          </cell>
          <cell r="F182" t="str">
            <v>Lalan Mehta</v>
          </cell>
          <cell r="G182">
            <v>0</v>
          </cell>
          <cell r="H182">
            <v>0</v>
          </cell>
          <cell r="I182">
            <v>0</v>
          </cell>
        </row>
        <row r="183">
          <cell r="A183" t="str">
            <v>132KV DC Naubatpur-Masaurhi TL Line</v>
          </cell>
          <cell r="B183">
            <v>28</v>
          </cell>
          <cell r="C183" t="str">
            <v>3/1</v>
          </cell>
          <cell r="D183" t="str">
            <v>DA+0</v>
          </cell>
          <cell r="E183">
            <v>43494</v>
          </cell>
          <cell r="F183" t="str">
            <v>Sunil Kumar</v>
          </cell>
          <cell r="G183">
            <v>0</v>
          </cell>
          <cell r="H183">
            <v>0</v>
          </cell>
          <cell r="I183">
            <v>0</v>
          </cell>
        </row>
        <row r="184">
          <cell r="A184" t="str">
            <v>132KV DC Naubatpur-Paliganj TL Line</v>
          </cell>
          <cell r="B184">
            <v>33</v>
          </cell>
          <cell r="C184" t="str">
            <v>2/2</v>
          </cell>
          <cell r="D184" t="str">
            <v>DA+0</v>
          </cell>
          <cell r="E184">
            <v>43492</v>
          </cell>
          <cell r="F184" t="str">
            <v>Lalan Mehta</v>
          </cell>
          <cell r="G184">
            <v>0</v>
          </cell>
          <cell r="H184">
            <v>0</v>
          </cell>
          <cell r="I184">
            <v>0</v>
          </cell>
        </row>
        <row r="185">
          <cell r="A185" t="str">
            <v>132KV DC Naubatpur-Paliganj TL Line</v>
          </cell>
          <cell r="B185">
            <v>32</v>
          </cell>
          <cell r="C185" t="str">
            <v>8/0</v>
          </cell>
          <cell r="D185" t="str">
            <v>DC+3</v>
          </cell>
          <cell r="E185">
            <v>43490</v>
          </cell>
          <cell r="F185" t="str">
            <v>Mahesh Prasad Singh</v>
          </cell>
          <cell r="G185">
            <v>0</v>
          </cell>
          <cell r="H185">
            <v>0</v>
          </cell>
          <cell r="I185">
            <v>0</v>
          </cell>
        </row>
        <row r="186">
          <cell r="A186" t="str">
            <v>132KV DC Dumraon-Buxar TL Line</v>
          </cell>
          <cell r="B186">
            <v>84</v>
          </cell>
          <cell r="C186" t="str">
            <v>30/10</v>
          </cell>
          <cell r="D186" t="str">
            <v>DP+3</v>
          </cell>
          <cell r="E186">
            <v>43529</v>
          </cell>
          <cell r="F186" t="str">
            <v>Md Rajik</v>
          </cell>
          <cell r="G186">
            <v>0</v>
          </cell>
          <cell r="H186">
            <v>0</v>
          </cell>
          <cell r="I186">
            <v>0</v>
          </cell>
        </row>
        <row r="187">
          <cell r="A187" t="str">
            <v>132KV DC Dumraon-Buxar TL Line</v>
          </cell>
          <cell r="B187">
            <v>55</v>
          </cell>
          <cell r="C187" t="str">
            <v>30/6</v>
          </cell>
          <cell r="D187" t="str">
            <v>DP+0</v>
          </cell>
          <cell r="E187">
            <v>43500</v>
          </cell>
          <cell r="F187" t="str">
            <v>Vaibahv Enterprizes</v>
          </cell>
          <cell r="G187">
            <v>0</v>
          </cell>
          <cell r="H187">
            <v>0</v>
          </cell>
          <cell r="I187">
            <v>0</v>
          </cell>
        </row>
        <row r="188">
          <cell r="A188" t="str">
            <v>220KV DC Naubatpur-BhusaulaTL Line</v>
          </cell>
          <cell r="B188">
            <v>4</v>
          </cell>
          <cell r="C188" t="str">
            <v>11/5</v>
          </cell>
          <cell r="D188" t="str">
            <v>DA+0</v>
          </cell>
          <cell r="E188">
            <v>43469</v>
          </cell>
          <cell r="F188" t="str">
            <v>Veena Construction</v>
          </cell>
          <cell r="G188">
            <v>0</v>
          </cell>
          <cell r="H188">
            <v>0</v>
          </cell>
          <cell r="I188">
            <v>0</v>
          </cell>
        </row>
        <row r="189">
          <cell r="A189" t="str">
            <v>132KV DC Naubatpur-Masaurhi TL Line</v>
          </cell>
          <cell r="B189">
            <v>26</v>
          </cell>
          <cell r="C189" t="str">
            <v>3/2</v>
          </cell>
          <cell r="D189" t="str">
            <v>DA+6</v>
          </cell>
          <cell r="E189">
            <v>43490</v>
          </cell>
          <cell r="F189" t="str">
            <v>Sunil Kumar</v>
          </cell>
          <cell r="G189">
            <v>0</v>
          </cell>
          <cell r="H189">
            <v>0</v>
          </cell>
          <cell r="I189">
            <v>0</v>
          </cell>
        </row>
        <row r="190">
          <cell r="A190" t="str">
            <v>132KV DC Naubatpur-Paliganj TL Line</v>
          </cell>
          <cell r="B190">
            <v>29</v>
          </cell>
          <cell r="C190" t="str">
            <v>8/1</v>
          </cell>
          <cell r="D190" t="str">
            <v>DA+0</v>
          </cell>
          <cell r="E190">
            <v>43489</v>
          </cell>
          <cell r="F190" t="str">
            <v>Mahesh Prasad Singh</v>
          </cell>
          <cell r="G190">
            <v>0</v>
          </cell>
          <cell r="H190">
            <v>0</v>
          </cell>
          <cell r="I190">
            <v>0</v>
          </cell>
        </row>
        <row r="191">
          <cell r="A191" t="str">
            <v>132KV DC Dumraon-Buxar TL Line</v>
          </cell>
          <cell r="B191">
            <v>85</v>
          </cell>
          <cell r="C191" t="str">
            <v>31/2</v>
          </cell>
          <cell r="D191" t="str">
            <v>DP+3</v>
          </cell>
          <cell r="E191">
            <v>43529</v>
          </cell>
          <cell r="F191" t="str">
            <v>Md Rajik</v>
          </cell>
          <cell r="G191">
            <v>0</v>
          </cell>
          <cell r="H191">
            <v>0</v>
          </cell>
          <cell r="I191">
            <v>0</v>
          </cell>
        </row>
        <row r="192">
          <cell r="A192" t="str">
            <v>132KV DC Naubatpur-Paliganj TL Line</v>
          </cell>
          <cell r="B192">
            <v>30</v>
          </cell>
          <cell r="C192" t="str">
            <v>2/3</v>
          </cell>
          <cell r="D192" t="str">
            <v>DA+0</v>
          </cell>
          <cell r="E192">
            <v>43489</v>
          </cell>
          <cell r="F192" t="str">
            <v>Lalan Mehta</v>
          </cell>
          <cell r="G192">
            <v>0</v>
          </cell>
          <cell r="H192">
            <v>0</v>
          </cell>
          <cell r="I192">
            <v>0</v>
          </cell>
        </row>
        <row r="193">
          <cell r="A193" t="str">
            <v>132KV DC Dumraon-Buxar TL Line</v>
          </cell>
          <cell r="B193">
            <v>50</v>
          </cell>
          <cell r="C193" t="str">
            <v>4/0</v>
          </cell>
          <cell r="D193" t="str">
            <v>DS+0</v>
          </cell>
          <cell r="E193">
            <v>43489</v>
          </cell>
          <cell r="F193" t="str">
            <v>Bhagwati Construction</v>
          </cell>
          <cell r="G193">
            <v>0</v>
          </cell>
          <cell r="H193">
            <v>0</v>
          </cell>
          <cell r="I193">
            <v>0</v>
          </cell>
        </row>
        <row r="194">
          <cell r="A194" t="str">
            <v>132KV DC Naubatpur-Masaurhi TL Line</v>
          </cell>
          <cell r="B194">
            <v>40</v>
          </cell>
          <cell r="C194" t="str">
            <v>7/1</v>
          </cell>
          <cell r="D194" t="str">
            <v>gantry</v>
          </cell>
          <cell r="E194">
            <v>43585</v>
          </cell>
          <cell r="F194" t="str">
            <v>Lalan Mehta</v>
          </cell>
          <cell r="G194">
            <v>0</v>
          </cell>
          <cell r="H194">
            <v>0</v>
          </cell>
          <cell r="I194">
            <v>0</v>
          </cell>
        </row>
        <row r="195">
          <cell r="A195" t="str">
            <v>132KV DC Gaya-Jehanabad TL Line</v>
          </cell>
          <cell r="B195">
            <v>78</v>
          </cell>
          <cell r="C195" t="str">
            <v>22/4</v>
          </cell>
          <cell r="D195" t="str">
            <v>DA+0</v>
          </cell>
          <cell r="E195">
            <v>43488</v>
          </cell>
          <cell r="F195" t="e">
            <v>#NAME?</v>
          </cell>
          <cell r="G195">
            <v>0</v>
          </cell>
          <cell r="H195">
            <v>0</v>
          </cell>
          <cell r="I195">
            <v>0</v>
          </cell>
        </row>
        <row r="196">
          <cell r="A196" t="str">
            <v>132KV DC Dumraon-Buxar TL Line</v>
          </cell>
          <cell r="B196">
            <v>52</v>
          </cell>
          <cell r="C196" t="str">
            <v>28/4</v>
          </cell>
          <cell r="D196" t="str">
            <v>DP+0</v>
          </cell>
          <cell r="E196">
            <v>43492</v>
          </cell>
          <cell r="F196" t="str">
            <v>Meera Engineering</v>
          </cell>
          <cell r="G196">
            <v>0</v>
          </cell>
          <cell r="H196">
            <v>0</v>
          </cell>
          <cell r="I196">
            <v>0</v>
          </cell>
        </row>
        <row r="197">
          <cell r="A197" t="str">
            <v>132KV DC Naubatpur-Masaurhi TL Line</v>
          </cell>
          <cell r="B197">
            <v>38</v>
          </cell>
          <cell r="C197" t="str">
            <v>7/2</v>
          </cell>
          <cell r="D197" t="str">
            <v>Gantry</v>
          </cell>
          <cell r="E197">
            <v>43582</v>
          </cell>
          <cell r="F197" t="str">
            <v>Lalan Mehta</v>
          </cell>
          <cell r="G197">
            <v>0</v>
          </cell>
          <cell r="H197">
            <v>0</v>
          </cell>
          <cell r="I197">
            <v>0</v>
          </cell>
        </row>
        <row r="198">
          <cell r="A198" t="str">
            <v>220KV DC Naubatpur-BhusaulaTL Line</v>
          </cell>
          <cell r="B198">
            <v>7</v>
          </cell>
          <cell r="C198" t="str">
            <v>11/7</v>
          </cell>
          <cell r="D198" t="str">
            <v>DA+6</v>
          </cell>
          <cell r="E198">
            <v>43472</v>
          </cell>
          <cell r="F198" t="str">
            <v>Veena Construction</v>
          </cell>
          <cell r="G198">
            <v>0</v>
          </cell>
          <cell r="H198">
            <v>0</v>
          </cell>
          <cell r="I198">
            <v>0</v>
          </cell>
        </row>
        <row r="199">
          <cell r="A199" t="str">
            <v>132KV DC Naubatpur-Paliganj TL Line</v>
          </cell>
          <cell r="B199">
            <v>31</v>
          </cell>
          <cell r="C199" t="str">
            <v>2/4</v>
          </cell>
          <cell r="D199" t="str">
            <v>DA+3</v>
          </cell>
          <cell r="E199">
            <v>43489</v>
          </cell>
          <cell r="F199" t="str">
            <v>Lalan Mehta</v>
          </cell>
          <cell r="G199">
            <v>0</v>
          </cell>
          <cell r="H199">
            <v>0</v>
          </cell>
          <cell r="I199">
            <v>0</v>
          </cell>
        </row>
        <row r="200">
          <cell r="A200" t="str">
            <v>132KV DC Naubatpur-Paliganj TL Line</v>
          </cell>
          <cell r="B200">
            <v>28</v>
          </cell>
          <cell r="C200" t="str">
            <v>8/3</v>
          </cell>
          <cell r="D200" t="str">
            <v>DA+0</v>
          </cell>
          <cell r="E200">
            <v>43486</v>
          </cell>
          <cell r="F200" t="str">
            <v>Mahesh Prasad Singh</v>
          </cell>
          <cell r="G200">
            <v>0</v>
          </cell>
          <cell r="H200">
            <v>0</v>
          </cell>
          <cell r="I200">
            <v>0</v>
          </cell>
        </row>
        <row r="201">
          <cell r="A201" t="str">
            <v>132KV DC Dumraon-Buxar TL Line</v>
          </cell>
          <cell r="B201">
            <v>53</v>
          </cell>
          <cell r="C201" t="str">
            <v>28/5</v>
          </cell>
          <cell r="D201" t="str">
            <v>DP+3</v>
          </cell>
          <cell r="E201">
            <v>43492</v>
          </cell>
          <cell r="F201" t="str">
            <v>Meera Engineering</v>
          </cell>
          <cell r="G201">
            <v>0</v>
          </cell>
          <cell r="H201">
            <v>0</v>
          </cell>
          <cell r="I201">
            <v>0</v>
          </cell>
        </row>
        <row r="202">
          <cell r="A202" t="str">
            <v>220KV DC Naubatpur-BhusaulaTL Line</v>
          </cell>
          <cell r="B202">
            <v>3</v>
          </cell>
          <cell r="C202" t="str">
            <v>11/9</v>
          </cell>
          <cell r="D202" t="str">
            <v>DA+3</v>
          </cell>
          <cell r="E202">
            <v>43465</v>
          </cell>
          <cell r="F202" t="str">
            <v>Veena Construction</v>
          </cell>
          <cell r="G202">
            <v>0</v>
          </cell>
          <cell r="H202">
            <v>0</v>
          </cell>
          <cell r="I202">
            <v>0</v>
          </cell>
        </row>
        <row r="203">
          <cell r="A203" t="str">
            <v>132KV DC Gaya-Jehanabad TL Line</v>
          </cell>
          <cell r="B203">
            <v>86</v>
          </cell>
          <cell r="C203" t="str">
            <v>3/0</v>
          </cell>
          <cell r="D203" t="str">
            <v>DC+0</v>
          </cell>
          <cell r="E203">
            <v>43513</v>
          </cell>
          <cell r="F203" t="e">
            <v>#NAME?</v>
          </cell>
          <cell r="G203">
            <v>0</v>
          </cell>
          <cell r="H203">
            <v>0</v>
          </cell>
          <cell r="I203">
            <v>0</v>
          </cell>
        </row>
        <row r="204">
          <cell r="A204" t="str">
            <v>132KV DC Gaya-Jehanabad TL Line</v>
          </cell>
          <cell r="B204">
            <v>76</v>
          </cell>
          <cell r="C204" t="str">
            <v>15/7</v>
          </cell>
          <cell r="D204" t="str">
            <v>DA+3</v>
          </cell>
          <cell r="E204">
            <v>43484</v>
          </cell>
          <cell r="F204" t="str">
            <v>Rajiv Kumar</v>
          </cell>
          <cell r="G204">
            <v>0</v>
          </cell>
          <cell r="H204">
            <v>0</v>
          </cell>
          <cell r="I204">
            <v>0</v>
          </cell>
        </row>
        <row r="205">
          <cell r="A205" t="str">
            <v>132KV DC Naubatpur-Paliganj TL Line</v>
          </cell>
          <cell r="B205">
            <v>25</v>
          </cell>
          <cell r="C205" t="str">
            <v>4/3</v>
          </cell>
          <cell r="D205" t="str">
            <v>DA+3</v>
          </cell>
          <cell r="E205">
            <v>43485</v>
          </cell>
          <cell r="F205" t="str">
            <v>Lalan Mehta</v>
          </cell>
          <cell r="G205">
            <v>0</v>
          </cell>
          <cell r="H205">
            <v>0</v>
          </cell>
          <cell r="I205">
            <v>0</v>
          </cell>
        </row>
        <row r="206">
          <cell r="A206" t="str">
            <v>132KV DC Dumraon-Buxar TL Line</v>
          </cell>
          <cell r="B206">
            <v>56</v>
          </cell>
          <cell r="C206" t="str">
            <v>30/7</v>
          </cell>
          <cell r="D206" t="str">
            <v>DP+0</v>
          </cell>
          <cell r="E206">
            <v>43500</v>
          </cell>
          <cell r="F206" t="str">
            <v>Vaibahv Enterprizes</v>
          </cell>
          <cell r="G206">
            <v>0</v>
          </cell>
          <cell r="H206">
            <v>0</v>
          </cell>
          <cell r="I206">
            <v>0</v>
          </cell>
        </row>
        <row r="207">
          <cell r="A207" t="str">
            <v>132KV DC Naubatpur-Paliganj TL Line</v>
          </cell>
          <cell r="B207">
            <v>26</v>
          </cell>
          <cell r="C207" t="str">
            <v>2/5</v>
          </cell>
          <cell r="D207" t="str">
            <v>DA+3</v>
          </cell>
          <cell r="E207">
            <v>43485</v>
          </cell>
          <cell r="F207" t="str">
            <v>Lalan Mehta</v>
          </cell>
          <cell r="G207">
            <v>0</v>
          </cell>
          <cell r="H207">
            <v>0</v>
          </cell>
          <cell r="I207">
            <v>0</v>
          </cell>
        </row>
        <row r="208">
          <cell r="A208" t="str">
            <v>132KV DC Gaya-Jehanabad TL Line</v>
          </cell>
          <cell r="B208">
            <v>77</v>
          </cell>
          <cell r="C208" t="str">
            <v>7/0</v>
          </cell>
          <cell r="D208" t="str">
            <v>DC+0</v>
          </cell>
          <cell r="E208">
            <v>43484</v>
          </cell>
          <cell r="F208" t="e">
            <v>#NAME?</v>
          </cell>
          <cell r="G208">
            <v>0</v>
          </cell>
          <cell r="H208">
            <v>0</v>
          </cell>
          <cell r="I208">
            <v>0</v>
          </cell>
        </row>
        <row r="209">
          <cell r="A209" t="str">
            <v>132KV DC Naubatpur-Paliganj TL Line</v>
          </cell>
          <cell r="B209">
            <v>27</v>
          </cell>
          <cell r="C209" t="str">
            <v>8/2</v>
          </cell>
          <cell r="D209" t="str">
            <v>DA+3</v>
          </cell>
          <cell r="E209">
            <v>43485</v>
          </cell>
          <cell r="F209" t="str">
            <v>Mahesh Prasad Singh</v>
          </cell>
          <cell r="G209">
            <v>0</v>
          </cell>
          <cell r="H209">
            <v>0</v>
          </cell>
          <cell r="I209">
            <v>0</v>
          </cell>
        </row>
        <row r="210">
          <cell r="A210" t="str">
            <v>132KV DC Gaya-Jehanabad TL Line</v>
          </cell>
          <cell r="B210">
            <v>79</v>
          </cell>
          <cell r="C210" t="str">
            <v>22/3</v>
          </cell>
          <cell r="D210" t="str">
            <v>DA+6</v>
          </cell>
          <cell r="E210">
            <v>43488</v>
          </cell>
          <cell r="F210" t="e">
            <v>#NAME?</v>
          </cell>
          <cell r="G210">
            <v>0</v>
          </cell>
          <cell r="H210">
            <v>0</v>
          </cell>
          <cell r="I210">
            <v>0</v>
          </cell>
        </row>
        <row r="211">
          <cell r="A211" t="str">
            <v>132KV DC Dumraon-Buxar TL Line</v>
          </cell>
          <cell r="B211">
            <v>40</v>
          </cell>
          <cell r="C211" t="str">
            <v>30/2</v>
          </cell>
          <cell r="D211" t="str">
            <v>DP+0</v>
          </cell>
          <cell r="E211">
            <v>43486</v>
          </cell>
          <cell r="F211" t="str">
            <v>Roshan Kumar</v>
          </cell>
          <cell r="G211">
            <v>0</v>
          </cell>
          <cell r="H211">
            <v>0</v>
          </cell>
          <cell r="I211">
            <v>0</v>
          </cell>
        </row>
        <row r="212">
          <cell r="A212" t="str">
            <v>132KV DC Naubatpur-Paliganj TL Line</v>
          </cell>
          <cell r="B212">
            <v>23</v>
          </cell>
          <cell r="C212" t="str">
            <v>4/1</v>
          </cell>
          <cell r="D212" t="str">
            <v>DA+0</v>
          </cell>
          <cell r="E212">
            <v>43481</v>
          </cell>
          <cell r="F212" t="str">
            <v>Lalan Mehta</v>
          </cell>
          <cell r="G212">
            <v>0</v>
          </cell>
          <cell r="H212">
            <v>0</v>
          </cell>
          <cell r="I212">
            <v>0</v>
          </cell>
        </row>
        <row r="213">
          <cell r="A213" t="str">
            <v>132KV DC Dumraon-Buxar TL Line</v>
          </cell>
          <cell r="B213">
            <v>41</v>
          </cell>
          <cell r="C213" t="str">
            <v>3/1</v>
          </cell>
          <cell r="D213" t="str">
            <v>DP+0</v>
          </cell>
          <cell r="E213">
            <v>43486</v>
          </cell>
          <cell r="F213" t="str">
            <v>Bhagwati Construction</v>
          </cell>
          <cell r="G213">
            <v>0</v>
          </cell>
          <cell r="H213">
            <v>0</v>
          </cell>
          <cell r="I213">
            <v>0</v>
          </cell>
        </row>
        <row r="214">
          <cell r="A214" t="str">
            <v>220KV DC Naubatpur-BhusaulaTL Line</v>
          </cell>
          <cell r="B214">
            <v>2</v>
          </cell>
          <cell r="C214" t="str">
            <v>11/8</v>
          </cell>
          <cell r="D214" t="str">
            <v>DA+0</v>
          </cell>
          <cell r="E214">
            <v>43460</v>
          </cell>
          <cell r="F214" t="str">
            <v>Veena Construction</v>
          </cell>
          <cell r="G214">
            <v>0</v>
          </cell>
          <cell r="H214">
            <v>0</v>
          </cell>
          <cell r="I214">
            <v>0</v>
          </cell>
        </row>
        <row r="215">
          <cell r="A215" t="str">
            <v>132KV DC Naubatpur-Paliganj TL Line</v>
          </cell>
          <cell r="B215">
            <v>24</v>
          </cell>
          <cell r="C215" t="str">
            <v>4/2</v>
          </cell>
          <cell r="D215" t="str">
            <v>DA+0</v>
          </cell>
          <cell r="E215">
            <v>43481</v>
          </cell>
          <cell r="F215" t="str">
            <v>Lalan Mehta</v>
          </cell>
          <cell r="G215">
            <v>0</v>
          </cell>
          <cell r="H215">
            <v>0</v>
          </cell>
          <cell r="I215">
            <v>0</v>
          </cell>
        </row>
        <row r="216">
          <cell r="A216" t="str">
            <v>132KV DC Gaya-Jehanabad TL Line</v>
          </cell>
          <cell r="B216">
            <v>80</v>
          </cell>
          <cell r="C216" t="str">
            <v>21/0</v>
          </cell>
          <cell r="D216" t="str">
            <v>DC+3</v>
          </cell>
          <cell r="E216">
            <v>43488</v>
          </cell>
          <cell r="F216" t="e">
            <v>#NAME?</v>
          </cell>
          <cell r="G216">
            <v>0</v>
          </cell>
          <cell r="H216">
            <v>0</v>
          </cell>
          <cell r="I216">
            <v>0</v>
          </cell>
        </row>
        <row r="217">
          <cell r="A217" t="str">
            <v>132KV DC Naubatpur-Paliganj TL Line</v>
          </cell>
          <cell r="B217">
            <v>21</v>
          </cell>
          <cell r="C217" t="str">
            <v>4/4</v>
          </cell>
          <cell r="D217" t="str">
            <v>DA+6</v>
          </cell>
          <cell r="E217">
            <v>43478</v>
          </cell>
          <cell r="F217" t="str">
            <v>Lalan Mehta</v>
          </cell>
          <cell r="G217">
            <v>0</v>
          </cell>
          <cell r="H217">
            <v>0</v>
          </cell>
          <cell r="I217">
            <v>0</v>
          </cell>
        </row>
        <row r="218">
          <cell r="A218" t="str">
            <v>132KV DC Gaya-Jehanabad TL Line</v>
          </cell>
          <cell r="B218">
            <v>75</v>
          </cell>
          <cell r="C218" t="str">
            <v>16/0</v>
          </cell>
          <cell r="D218" t="str">
            <v>DD+0</v>
          </cell>
          <cell r="E218">
            <v>43483</v>
          </cell>
          <cell r="F218" t="str">
            <v>Rajiv Kumar</v>
          </cell>
          <cell r="G218">
            <v>0</v>
          </cell>
          <cell r="H218">
            <v>0</v>
          </cell>
          <cell r="I218">
            <v>0</v>
          </cell>
        </row>
        <row r="219">
          <cell r="A219" t="str">
            <v>132KV DC Dumraon-Buxar TL Line</v>
          </cell>
          <cell r="B219">
            <v>42</v>
          </cell>
          <cell r="C219" t="str">
            <v>30/4</v>
          </cell>
          <cell r="D219" t="str">
            <v>DP+0</v>
          </cell>
          <cell r="E219">
            <v>43486</v>
          </cell>
          <cell r="F219" t="str">
            <v>Roshan Kumar</v>
          </cell>
          <cell r="G219">
            <v>0</v>
          </cell>
          <cell r="H219">
            <v>0</v>
          </cell>
          <cell r="I219">
            <v>0</v>
          </cell>
        </row>
        <row r="220">
          <cell r="A220" t="str">
            <v>132KV DC Dumraon-Buxar TL Line</v>
          </cell>
          <cell r="B220">
            <v>43</v>
          </cell>
          <cell r="C220" t="str">
            <v>2/2</v>
          </cell>
          <cell r="D220" t="str">
            <v>DP+0</v>
          </cell>
          <cell r="E220">
            <v>43486</v>
          </cell>
          <cell r="F220" t="str">
            <v>Bhagwati Construction</v>
          </cell>
          <cell r="G220">
            <v>0</v>
          </cell>
          <cell r="H220">
            <v>0</v>
          </cell>
          <cell r="I220">
            <v>0</v>
          </cell>
        </row>
        <row r="221">
          <cell r="A221" t="str">
            <v>220KV DC Naubatpur-BhusaulaTL Line</v>
          </cell>
          <cell r="B221">
            <v>1</v>
          </cell>
          <cell r="C221" t="str">
            <v>11/6</v>
          </cell>
          <cell r="D221" t="str">
            <v>DA+3</v>
          </cell>
          <cell r="E221">
            <v>43457</v>
          </cell>
          <cell r="F221" t="str">
            <v>Veena Construction</v>
          </cell>
          <cell r="G221">
            <v>0</v>
          </cell>
          <cell r="H221">
            <v>0</v>
          </cell>
          <cell r="I221">
            <v>0</v>
          </cell>
        </row>
        <row r="222">
          <cell r="A222" t="str">
            <v>132KV DC Naubatpur-Paliganj TL Line</v>
          </cell>
          <cell r="B222">
            <v>22</v>
          </cell>
          <cell r="C222" t="str">
            <v>7/12</v>
          </cell>
          <cell r="D222" t="str">
            <v>DA+0</v>
          </cell>
          <cell r="E222">
            <v>43478</v>
          </cell>
          <cell r="F222" t="str">
            <v>Mahesh Prasad Singh</v>
          </cell>
          <cell r="G222">
            <v>0</v>
          </cell>
          <cell r="H222">
            <v>0</v>
          </cell>
          <cell r="I222">
            <v>0</v>
          </cell>
        </row>
        <row r="223">
          <cell r="A223" t="str">
            <v>132KV DC Gaya-Jehanabad TL Line</v>
          </cell>
          <cell r="B223">
            <v>74</v>
          </cell>
          <cell r="C223" t="str">
            <v>17/0</v>
          </cell>
          <cell r="D223" t="str">
            <v>DD+0</v>
          </cell>
          <cell r="E223">
            <v>43477</v>
          </cell>
          <cell r="F223" t="str">
            <v>Sunil Kumar</v>
          </cell>
          <cell r="G223">
            <v>0</v>
          </cell>
          <cell r="H223">
            <v>0</v>
          </cell>
          <cell r="I223">
            <v>0</v>
          </cell>
        </row>
        <row r="224">
          <cell r="A224" t="str">
            <v>132KV DC Dumraon-Buxar TL Line</v>
          </cell>
          <cell r="B224">
            <v>67</v>
          </cell>
          <cell r="C224" t="str">
            <v>30/3</v>
          </cell>
          <cell r="D224" t="str">
            <v>DP+0</v>
          </cell>
          <cell r="E224">
            <v>43521</v>
          </cell>
          <cell r="F224" t="str">
            <v>Roshan Kumar</v>
          </cell>
          <cell r="G224">
            <v>0</v>
          </cell>
          <cell r="H224">
            <v>0</v>
          </cell>
          <cell r="I224">
            <v>0</v>
          </cell>
        </row>
        <row r="225">
          <cell r="A225" t="str">
            <v>132KV DC Gaya-Jehanabad TL Line</v>
          </cell>
          <cell r="B225">
            <v>71</v>
          </cell>
          <cell r="C225" t="str">
            <v>4/0</v>
          </cell>
          <cell r="D225" t="str">
            <v>DD+0</v>
          </cell>
          <cell r="E225">
            <v>43476</v>
          </cell>
          <cell r="F225" t="e">
            <v>#NAME?</v>
          </cell>
          <cell r="G225">
            <v>0</v>
          </cell>
          <cell r="H225">
            <v>0</v>
          </cell>
          <cell r="I225">
            <v>0</v>
          </cell>
        </row>
        <row r="226">
          <cell r="A226" t="str">
            <v>132KV DC Naubatpur-Paliganj TL Line</v>
          </cell>
          <cell r="B226">
            <v>20</v>
          </cell>
          <cell r="C226" t="str">
            <v>6/2</v>
          </cell>
          <cell r="D226" t="str">
            <v>DA+0</v>
          </cell>
          <cell r="E226">
            <v>43477</v>
          </cell>
          <cell r="F226" t="str">
            <v>Lalan Mehta</v>
          </cell>
          <cell r="G226">
            <v>0</v>
          </cell>
          <cell r="H226">
            <v>0</v>
          </cell>
          <cell r="I226">
            <v>0</v>
          </cell>
        </row>
        <row r="227">
          <cell r="A227" t="str">
            <v>132KV DC Dumraon-Buxar TL Line</v>
          </cell>
          <cell r="B227">
            <v>59</v>
          </cell>
          <cell r="C227" t="str">
            <v>28/3</v>
          </cell>
          <cell r="D227" t="str">
            <v>DP+3</v>
          </cell>
          <cell r="E227">
            <v>43516</v>
          </cell>
          <cell r="F227" t="str">
            <v>Meera Engineering</v>
          </cell>
          <cell r="G227">
            <v>0</v>
          </cell>
          <cell r="H227">
            <v>0</v>
          </cell>
          <cell r="I227">
            <v>0</v>
          </cell>
        </row>
        <row r="228">
          <cell r="A228" t="str">
            <v>132KV DC Gaya-Jehanabad TL Line</v>
          </cell>
          <cell r="B228">
            <v>72</v>
          </cell>
          <cell r="C228" t="str">
            <v>18/6</v>
          </cell>
          <cell r="D228" t="str">
            <v>DA+6</v>
          </cell>
          <cell r="E228">
            <v>43476</v>
          </cell>
          <cell r="F228" t="str">
            <v>Sumaiyya Enterprizes</v>
          </cell>
          <cell r="G228">
            <v>0</v>
          </cell>
          <cell r="H228">
            <v>0</v>
          </cell>
          <cell r="I228">
            <v>0</v>
          </cell>
        </row>
        <row r="229">
          <cell r="A229" t="str">
            <v>132KV DC Gaya-Jehanabad TL Line</v>
          </cell>
          <cell r="B229">
            <v>73</v>
          </cell>
          <cell r="C229" t="str">
            <v>22/0</v>
          </cell>
          <cell r="D229" t="str">
            <v>DD+0</v>
          </cell>
          <cell r="E229">
            <v>43476</v>
          </cell>
          <cell r="F229" t="str">
            <v>M S Builder</v>
          </cell>
          <cell r="G229">
            <v>0</v>
          </cell>
          <cell r="H229">
            <v>0</v>
          </cell>
          <cell r="I229">
            <v>0</v>
          </cell>
        </row>
        <row r="230">
          <cell r="A230" t="str">
            <v>132KV DC Dumraon-Buxar TL Line</v>
          </cell>
          <cell r="B230">
            <v>36</v>
          </cell>
          <cell r="C230" t="str">
            <v>30/5</v>
          </cell>
          <cell r="D230" t="str">
            <v>DP+0</v>
          </cell>
          <cell r="E230">
            <v>43476</v>
          </cell>
          <cell r="F230" t="str">
            <v>Roshan Kumar</v>
          </cell>
          <cell r="G230">
            <v>0</v>
          </cell>
          <cell r="H230">
            <v>0</v>
          </cell>
          <cell r="I230">
            <v>0</v>
          </cell>
        </row>
        <row r="231">
          <cell r="A231" t="str">
            <v>220KV DC Naubatpur-BhusaulaTL Line</v>
          </cell>
          <cell r="B231">
            <v>0</v>
          </cell>
          <cell r="C231" t="str">
            <v>1/0</v>
          </cell>
          <cell r="D231" t="str">
            <v>MD+0</v>
          </cell>
          <cell r="E231">
            <v>0</v>
          </cell>
          <cell r="F231" t="e">
            <v>#NAME?</v>
          </cell>
          <cell r="G231">
            <v>0</v>
          </cell>
          <cell r="H231">
            <v>0</v>
          </cell>
          <cell r="I231">
            <v>0</v>
          </cell>
        </row>
        <row r="232">
          <cell r="A232" t="str">
            <v>132KV DC Naubatpur-Paliganj TL Line</v>
          </cell>
          <cell r="B232">
            <v>18</v>
          </cell>
          <cell r="C232" t="str">
            <v>6/1</v>
          </cell>
          <cell r="D232" t="str">
            <v>DA+0</v>
          </cell>
          <cell r="E232">
            <v>43475</v>
          </cell>
          <cell r="F232" t="str">
            <v>Lalan Mehta</v>
          </cell>
          <cell r="G232">
            <v>0</v>
          </cell>
          <cell r="H232">
            <v>0</v>
          </cell>
          <cell r="I232">
            <v>0</v>
          </cell>
        </row>
        <row r="233">
          <cell r="A233" t="str">
            <v>132KV DC Naubatpur-Paliganj TL Line</v>
          </cell>
          <cell r="B233">
            <v>19</v>
          </cell>
          <cell r="C233" t="str">
            <v>7/11</v>
          </cell>
          <cell r="D233" t="str">
            <v>DA+3</v>
          </cell>
          <cell r="E233">
            <v>43475</v>
          </cell>
          <cell r="F233" t="str">
            <v>Mahesh Prasad Singh</v>
          </cell>
          <cell r="G233">
            <v>0</v>
          </cell>
          <cell r="H233">
            <v>0</v>
          </cell>
          <cell r="I233">
            <v>0</v>
          </cell>
        </row>
        <row r="234">
          <cell r="A234" t="str">
            <v>132KV DC Dumraon-Buxar TL Line</v>
          </cell>
          <cell r="B234">
            <v>44</v>
          </cell>
          <cell r="C234" t="str">
            <v>2/1</v>
          </cell>
          <cell r="D234" t="str">
            <v>DP+0</v>
          </cell>
          <cell r="E234">
            <v>43486</v>
          </cell>
          <cell r="F234" t="str">
            <v>Bhagwati Construction</v>
          </cell>
          <cell r="G234">
            <v>0</v>
          </cell>
          <cell r="H234">
            <v>0</v>
          </cell>
          <cell r="I234">
            <v>0</v>
          </cell>
        </row>
        <row r="235">
          <cell r="A235" t="str">
            <v>132KV DC Naubatpur-Masaurhi TL Line</v>
          </cell>
          <cell r="B235">
            <v>25</v>
          </cell>
          <cell r="C235" t="str">
            <v>5/0</v>
          </cell>
          <cell r="D235" t="str">
            <v>DD+0</v>
          </cell>
          <cell r="E235">
            <v>43470</v>
          </cell>
          <cell r="F235" t="str">
            <v>Lalan Mehta</v>
          </cell>
          <cell r="G235">
            <v>0</v>
          </cell>
          <cell r="H235">
            <v>0</v>
          </cell>
          <cell r="I235">
            <v>0</v>
          </cell>
        </row>
        <row r="236">
          <cell r="A236" t="str">
            <v>132KV DC Gaya-Jehanabad TL Line</v>
          </cell>
          <cell r="B236">
            <v>70</v>
          </cell>
          <cell r="C236" t="str">
            <v>18/2</v>
          </cell>
          <cell r="D236" t="str">
            <v>DA+6</v>
          </cell>
          <cell r="E236">
            <v>43474</v>
          </cell>
          <cell r="F236" t="str">
            <v>Sunil Kumar</v>
          </cell>
          <cell r="G236">
            <v>0</v>
          </cell>
          <cell r="H236">
            <v>0</v>
          </cell>
          <cell r="I236">
            <v>0</v>
          </cell>
        </row>
        <row r="237">
          <cell r="A237" t="str">
            <v>132KV DC Gaya-Jehanabad TL Line</v>
          </cell>
          <cell r="B237">
            <v>69</v>
          </cell>
          <cell r="C237" t="str">
            <v>10/0</v>
          </cell>
          <cell r="D237" t="str">
            <v>DD+3</v>
          </cell>
          <cell r="E237">
            <v>43473</v>
          </cell>
          <cell r="F237" t="str">
            <v>Rajiv Kumar</v>
          </cell>
          <cell r="G237">
            <v>0</v>
          </cell>
          <cell r="H237">
            <v>0</v>
          </cell>
          <cell r="I237">
            <v>0</v>
          </cell>
        </row>
        <row r="238">
          <cell r="A238" t="str">
            <v>132KV DC Dumraon-Buxar TL Line</v>
          </cell>
          <cell r="B238">
            <v>60</v>
          </cell>
          <cell r="C238" t="str">
            <v>28/2</v>
          </cell>
          <cell r="D238" t="str">
            <v>DP+0</v>
          </cell>
          <cell r="E238">
            <v>43516</v>
          </cell>
          <cell r="F238" t="str">
            <v>Meera Engineering</v>
          </cell>
          <cell r="G238">
            <v>0</v>
          </cell>
          <cell r="H238">
            <v>0</v>
          </cell>
          <cell r="I238">
            <v>0</v>
          </cell>
        </row>
        <row r="239">
          <cell r="A239" t="str">
            <v>132KV DC Gaya-Jehanabad TL Line</v>
          </cell>
          <cell r="B239">
            <v>67</v>
          </cell>
          <cell r="C239" t="str">
            <v>18/5</v>
          </cell>
          <cell r="D239" t="str">
            <v>DA+6</v>
          </cell>
          <cell r="E239">
            <v>43472</v>
          </cell>
          <cell r="F239" t="str">
            <v>Sumaiyya Enterprizes</v>
          </cell>
          <cell r="G239">
            <v>0</v>
          </cell>
          <cell r="H239">
            <v>0</v>
          </cell>
          <cell r="I239">
            <v>0</v>
          </cell>
        </row>
        <row r="240">
          <cell r="A240" t="str">
            <v>132KV DC Dumraon-Buxar TL Line</v>
          </cell>
          <cell r="B240">
            <v>38</v>
          </cell>
          <cell r="C240" t="str">
            <v>11/1</v>
          </cell>
          <cell r="D240" t="str">
            <v>DP+3</v>
          </cell>
          <cell r="E240">
            <v>43478</v>
          </cell>
          <cell r="F240" t="str">
            <v>Rajesh Electric Works</v>
          </cell>
          <cell r="G240">
            <v>0</v>
          </cell>
          <cell r="H240">
            <v>0</v>
          </cell>
          <cell r="I240">
            <v>0</v>
          </cell>
        </row>
        <row r="241">
          <cell r="A241" t="str">
            <v>132KV DC Dumraon-Buxar TL Line</v>
          </cell>
          <cell r="B241">
            <v>37</v>
          </cell>
          <cell r="C241" t="str">
            <v>6/2</v>
          </cell>
          <cell r="D241" t="str">
            <v>DP+6</v>
          </cell>
          <cell r="E241">
            <v>43476</v>
          </cell>
          <cell r="F241" t="str">
            <v>Roshan Kumar</v>
          </cell>
          <cell r="G241">
            <v>0</v>
          </cell>
          <cell r="H241">
            <v>0</v>
          </cell>
          <cell r="I241">
            <v>0</v>
          </cell>
        </row>
        <row r="242">
          <cell r="A242" t="str">
            <v>220KV DC Naubatpur-BhusaulaTL Line</v>
          </cell>
          <cell r="B242">
            <v>0</v>
          </cell>
          <cell r="C242" t="str">
            <v>1A/0</v>
          </cell>
          <cell r="D242" t="str">
            <v>MD+0</v>
          </cell>
          <cell r="E242">
            <v>0</v>
          </cell>
          <cell r="F242" t="e">
            <v>#NAME?</v>
          </cell>
          <cell r="G242">
            <v>0</v>
          </cell>
          <cell r="H242">
            <v>0</v>
          </cell>
          <cell r="I242">
            <v>0</v>
          </cell>
        </row>
        <row r="243">
          <cell r="A243" t="str">
            <v>132KV DC Naubatpur-Paliganj TL Line</v>
          </cell>
          <cell r="B243">
            <v>17</v>
          </cell>
          <cell r="C243" t="str">
            <v>9/4</v>
          </cell>
          <cell r="D243" t="str">
            <v>DA+3</v>
          </cell>
          <cell r="E243">
            <v>43472</v>
          </cell>
          <cell r="F243" t="str">
            <v>Mahesh Prasad Singh</v>
          </cell>
          <cell r="G243">
            <v>0</v>
          </cell>
          <cell r="H243">
            <v>0</v>
          </cell>
          <cell r="I243">
            <v>0</v>
          </cell>
        </row>
        <row r="244">
          <cell r="A244" t="str">
            <v>132KV DC Gaya-Jehanabad TL Line</v>
          </cell>
          <cell r="B244">
            <v>68</v>
          </cell>
          <cell r="C244" t="str">
            <v>18/4</v>
          </cell>
          <cell r="D244" t="str">
            <v>DA+0</v>
          </cell>
          <cell r="E244">
            <v>43472</v>
          </cell>
          <cell r="F244" t="str">
            <v>Sunil Kumar</v>
          </cell>
          <cell r="G244">
            <v>0</v>
          </cell>
          <cell r="H244">
            <v>0</v>
          </cell>
          <cell r="I244">
            <v>0</v>
          </cell>
        </row>
        <row r="245">
          <cell r="A245" t="str">
            <v>132KV DC Dumraon-Buxar TL Line</v>
          </cell>
          <cell r="B245">
            <v>45</v>
          </cell>
          <cell r="C245" t="str">
            <v>6/4</v>
          </cell>
          <cell r="D245" t="str">
            <v>DP+3</v>
          </cell>
          <cell r="E245">
            <v>43487</v>
          </cell>
          <cell r="F245" t="str">
            <v>Bhagwati Construction</v>
          </cell>
          <cell r="G245">
            <v>0</v>
          </cell>
          <cell r="H245">
            <v>0</v>
          </cell>
          <cell r="I245">
            <v>0</v>
          </cell>
        </row>
        <row r="246">
          <cell r="A246" t="str">
            <v>132KV DC Gaya-Jehanabad TL Line</v>
          </cell>
          <cell r="B246">
            <v>66</v>
          </cell>
          <cell r="C246" t="str">
            <v>20/4</v>
          </cell>
          <cell r="D246" t="str">
            <v>DA+0</v>
          </cell>
          <cell r="E246">
            <v>43470</v>
          </cell>
          <cell r="F246" t="str">
            <v>M S Builder</v>
          </cell>
          <cell r="G246">
            <v>0</v>
          </cell>
          <cell r="H246">
            <v>0</v>
          </cell>
          <cell r="I246">
            <v>0</v>
          </cell>
        </row>
        <row r="247">
          <cell r="A247" t="str">
            <v>132KV DC Naubatpur-Masaurhi TL Line</v>
          </cell>
          <cell r="B247">
            <v>24</v>
          </cell>
          <cell r="C247" t="str">
            <v>8/0</v>
          </cell>
          <cell r="D247" t="str">
            <v>DD+0</v>
          </cell>
          <cell r="E247">
            <v>43469</v>
          </cell>
          <cell r="F247" t="str">
            <v>Lalan Mehta</v>
          </cell>
          <cell r="G247">
            <v>0</v>
          </cell>
          <cell r="H247">
            <v>0</v>
          </cell>
          <cell r="I247">
            <v>0</v>
          </cell>
        </row>
        <row r="248">
          <cell r="A248" t="str">
            <v>132KV DC Dumraon-Buxar TL Line</v>
          </cell>
          <cell r="B248">
            <v>61</v>
          </cell>
          <cell r="C248" t="str">
            <v>28/1</v>
          </cell>
          <cell r="D248" t="str">
            <v>DP+3</v>
          </cell>
          <cell r="E248">
            <v>43516</v>
          </cell>
          <cell r="F248" t="str">
            <v>Meera Engineering</v>
          </cell>
          <cell r="G248">
            <v>0</v>
          </cell>
          <cell r="H248">
            <v>0</v>
          </cell>
          <cell r="I248">
            <v>0</v>
          </cell>
        </row>
        <row r="249">
          <cell r="A249" t="str">
            <v>220KV DC Naubatpur-BhusaulaTL Line</v>
          </cell>
          <cell r="B249">
            <v>42</v>
          </cell>
          <cell r="C249" t="str">
            <v>9/1</v>
          </cell>
          <cell r="D249" t="str">
            <v>GNT</v>
          </cell>
          <cell r="E249">
            <v>43596</v>
          </cell>
          <cell r="F249" t="e">
            <v>#NAME?</v>
          </cell>
          <cell r="G249">
            <v>0</v>
          </cell>
          <cell r="H249">
            <v>0</v>
          </cell>
          <cell r="I249">
            <v>0</v>
          </cell>
        </row>
        <row r="250">
          <cell r="A250" t="str">
            <v>132KV DC Gaya-Jehanabad TL Line</v>
          </cell>
          <cell r="B250">
            <v>60</v>
          </cell>
          <cell r="C250" t="str">
            <v>12/0</v>
          </cell>
          <cell r="D250" t="str">
            <v>DD+0</v>
          </cell>
          <cell r="E250">
            <v>43467</v>
          </cell>
          <cell r="F250" t="str">
            <v>Rajiv Kumar</v>
          </cell>
          <cell r="G250">
            <v>0</v>
          </cell>
          <cell r="H250">
            <v>0</v>
          </cell>
          <cell r="I250">
            <v>0</v>
          </cell>
        </row>
        <row r="251">
          <cell r="A251" t="str">
            <v>132KV DC Gaya-Jehanabad TL Line</v>
          </cell>
          <cell r="B251">
            <v>61</v>
          </cell>
          <cell r="C251" t="str">
            <v>18/3</v>
          </cell>
          <cell r="D251" t="str">
            <v>DA+0</v>
          </cell>
          <cell r="E251">
            <v>43467</v>
          </cell>
          <cell r="F251" t="str">
            <v>Sunil Kumar</v>
          </cell>
          <cell r="G251">
            <v>0</v>
          </cell>
          <cell r="H251">
            <v>0</v>
          </cell>
          <cell r="I251">
            <v>0</v>
          </cell>
        </row>
        <row r="252">
          <cell r="A252" t="str">
            <v>132KV DC Gaya-Jehanabad TL Line</v>
          </cell>
          <cell r="B252">
            <v>62</v>
          </cell>
          <cell r="C252" t="str">
            <v>20/3</v>
          </cell>
          <cell r="D252" t="str">
            <v>DA+3</v>
          </cell>
          <cell r="E252">
            <v>43467</v>
          </cell>
          <cell r="F252" t="str">
            <v>M S Builder</v>
          </cell>
          <cell r="G252">
            <v>0</v>
          </cell>
          <cell r="H252">
            <v>0</v>
          </cell>
          <cell r="I252">
            <v>0</v>
          </cell>
        </row>
        <row r="253">
          <cell r="A253" t="str">
            <v>132KV DC Dumraon-Buxar TL Line</v>
          </cell>
          <cell r="B253">
            <v>46</v>
          </cell>
          <cell r="C253" t="str">
            <v>6/5</v>
          </cell>
          <cell r="D253" t="str">
            <v>DP+0</v>
          </cell>
          <cell r="E253">
            <v>43487</v>
          </cell>
          <cell r="F253" t="str">
            <v>Bhagwati Construction</v>
          </cell>
          <cell r="G253">
            <v>0</v>
          </cell>
          <cell r="H253">
            <v>0</v>
          </cell>
          <cell r="I253">
            <v>0</v>
          </cell>
        </row>
        <row r="254">
          <cell r="A254" t="str">
            <v>132KV DC Dumraon-Buxar TL Line</v>
          </cell>
          <cell r="B254">
            <v>35</v>
          </cell>
          <cell r="C254" t="str">
            <v>27/4</v>
          </cell>
          <cell r="D254" t="str">
            <v>DP+0</v>
          </cell>
          <cell r="E254">
            <v>43473</v>
          </cell>
          <cell r="F254" t="str">
            <v>Meera Engineering</v>
          </cell>
          <cell r="G254">
            <v>0</v>
          </cell>
          <cell r="H254">
            <v>0</v>
          </cell>
          <cell r="I254">
            <v>0</v>
          </cell>
        </row>
        <row r="255">
          <cell r="A255" t="str">
            <v>132KV DC Naubatpur-Masaurhi TL Line</v>
          </cell>
          <cell r="B255">
            <v>23</v>
          </cell>
          <cell r="C255" t="str">
            <v>7/0</v>
          </cell>
          <cell r="D255" t="str">
            <v>DD+0</v>
          </cell>
          <cell r="E255">
            <v>43468</v>
          </cell>
          <cell r="F255" t="str">
            <v>Lalan Mehta</v>
          </cell>
          <cell r="G255">
            <v>0</v>
          </cell>
          <cell r="H255">
            <v>0</v>
          </cell>
          <cell r="I255">
            <v>0</v>
          </cell>
        </row>
        <row r="256">
          <cell r="A256" t="str">
            <v>132KV DC Dumraon-Buxar TL Line</v>
          </cell>
          <cell r="B256">
            <v>57</v>
          </cell>
          <cell r="C256" t="str">
            <v>6/1</v>
          </cell>
          <cell r="D256" t="str">
            <v>DP+6</v>
          </cell>
          <cell r="E256">
            <v>43507</v>
          </cell>
          <cell r="F256" t="str">
            <v>Roshan Kumar</v>
          </cell>
          <cell r="G256">
            <v>0</v>
          </cell>
          <cell r="H256">
            <v>0</v>
          </cell>
          <cell r="I256">
            <v>0</v>
          </cell>
        </row>
        <row r="257">
          <cell r="A257" t="str">
            <v>132KV DC Naubatpur-Paliganj TL Line</v>
          </cell>
          <cell r="B257">
            <v>0</v>
          </cell>
          <cell r="C257" t="str">
            <v>3/0</v>
          </cell>
          <cell r="D257" t="str">
            <v>DB+0</v>
          </cell>
          <cell r="E257">
            <v>0</v>
          </cell>
          <cell r="F257" t="e">
            <v>#NAME?</v>
          </cell>
          <cell r="G257">
            <v>0</v>
          </cell>
          <cell r="H257">
            <v>0</v>
          </cell>
          <cell r="I257">
            <v>0</v>
          </cell>
        </row>
        <row r="258">
          <cell r="A258" t="str">
            <v>132KV DC Naubatpur-Paliganj TL Line</v>
          </cell>
          <cell r="B258">
            <v>0</v>
          </cell>
          <cell r="C258" t="str">
            <v>3/1</v>
          </cell>
          <cell r="D258" t="str">
            <v>DA+6</v>
          </cell>
          <cell r="E258">
            <v>0</v>
          </cell>
          <cell r="F258" t="e">
            <v>#NAME?</v>
          </cell>
          <cell r="G258">
            <v>0</v>
          </cell>
          <cell r="H258">
            <v>0</v>
          </cell>
          <cell r="I258">
            <v>0</v>
          </cell>
        </row>
        <row r="259">
          <cell r="A259" t="str">
            <v>132KV DC Naubatpur-Paliganj TL Line</v>
          </cell>
          <cell r="B259">
            <v>0</v>
          </cell>
          <cell r="C259" t="str">
            <v>4/0</v>
          </cell>
          <cell r="D259" t="str">
            <v>DD+3</v>
          </cell>
          <cell r="E259">
            <v>0</v>
          </cell>
          <cell r="F259" t="e">
            <v>#NAME?</v>
          </cell>
          <cell r="G259">
            <v>0</v>
          </cell>
          <cell r="H259">
            <v>0</v>
          </cell>
          <cell r="I259">
            <v>0</v>
          </cell>
        </row>
        <row r="260">
          <cell r="A260" t="str">
            <v>132KV DC Naubatpur-Paliganj TL Line</v>
          </cell>
          <cell r="B260">
            <v>0</v>
          </cell>
          <cell r="C260" t="str">
            <v>5/0</v>
          </cell>
          <cell r="D260" t="str">
            <v>DD+0</v>
          </cell>
          <cell r="E260">
            <v>0</v>
          </cell>
          <cell r="F260" t="e">
            <v>#NAME?</v>
          </cell>
          <cell r="G260">
            <v>0</v>
          </cell>
          <cell r="H260">
            <v>0</v>
          </cell>
          <cell r="I260">
            <v>0</v>
          </cell>
        </row>
        <row r="261">
          <cell r="A261" t="str">
            <v>132KV DC Naubatpur-Paliganj TL Line</v>
          </cell>
          <cell r="B261">
            <v>0</v>
          </cell>
          <cell r="C261" t="str">
            <v>5/1</v>
          </cell>
          <cell r="D261" t="str">
            <v>Gantry</v>
          </cell>
          <cell r="E261">
            <v>0</v>
          </cell>
          <cell r="F261" t="e">
            <v>#NAME?</v>
          </cell>
          <cell r="G261">
            <v>0</v>
          </cell>
          <cell r="H261">
            <v>0</v>
          </cell>
          <cell r="I261">
            <v>0</v>
          </cell>
        </row>
        <row r="262">
          <cell r="A262" t="str">
            <v>132KV DC Naubatpur-Paliganj TL Line</v>
          </cell>
          <cell r="B262">
            <v>0</v>
          </cell>
          <cell r="C262" t="str">
            <v>5/2</v>
          </cell>
          <cell r="D262" t="str">
            <v>Gantry</v>
          </cell>
          <cell r="E262">
            <v>0</v>
          </cell>
          <cell r="F262" t="e">
            <v>#NAME?</v>
          </cell>
          <cell r="G262">
            <v>0</v>
          </cell>
          <cell r="H262">
            <v>0</v>
          </cell>
          <cell r="I262">
            <v>0</v>
          </cell>
        </row>
        <row r="263">
          <cell r="A263" t="str">
            <v>132KV DC Naubatpur-Paliganj TL Line</v>
          </cell>
          <cell r="B263">
            <v>0</v>
          </cell>
          <cell r="C263" t="str">
            <v>6/0</v>
          </cell>
          <cell r="D263" t="str">
            <v>DD+0</v>
          </cell>
          <cell r="E263">
            <v>0</v>
          </cell>
          <cell r="F263" t="e">
            <v>#NAME?</v>
          </cell>
          <cell r="G263">
            <v>0</v>
          </cell>
          <cell r="H263">
            <v>0</v>
          </cell>
          <cell r="I263">
            <v>0</v>
          </cell>
        </row>
        <row r="264">
          <cell r="A264" t="str">
            <v>132KV DC Naubatpur-Paliganj TL Line</v>
          </cell>
          <cell r="B264">
            <v>0</v>
          </cell>
          <cell r="C264" t="str">
            <v>7/0</v>
          </cell>
          <cell r="D264" t="str">
            <v>DD+0</v>
          </cell>
          <cell r="E264">
            <v>0</v>
          </cell>
          <cell r="F264" t="e">
            <v>#NAME?</v>
          </cell>
          <cell r="G264">
            <v>0</v>
          </cell>
          <cell r="H264">
            <v>0</v>
          </cell>
          <cell r="I264">
            <v>0</v>
          </cell>
        </row>
        <row r="265">
          <cell r="A265" t="str">
            <v>132KV DC Naubatpur-Paliganj TL Line</v>
          </cell>
          <cell r="B265">
            <v>0</v>
          </cell>
          <cell r="C265" t="str">
            <v>9/0</v>
          </cell>
          <cell r="D265" t="str">
            <v>DD+0</v>
          </cell>
          <cell r="E265">
            <v>0</v>
          </cell>
          <cell r="F265" t="e">
            <v>#NAME?</v>
          </cell>
          <cell r="G265">
            <v>0</v>
          </cell>
          <cell r="H265">
            <v>0</v>
          </cell>
          <cell r="I265">
            <v>0</v>
          </cell>
        </row>
        <row r="266">
          <cell r="A266" t="str">
            <v>132KV DC Naubatpur-Paliganj TL Line</v>
          </cell>
          <cell r="B266">
            <v>0</v>
          </cell>
          <cell r="C266" t="str">
            <v>9/8</v>
          </cell>
          <cell r="D266" t="str">
            <v>DA+3</v>
          </cell>
          <cell r="E266">
            <v>0</v>
          </cell>
          <cell r="F266" t="e">
            <v>#NAME?</v>
          </cell>
          <cell r="G266">
            <v>0</v>
          </cell>
          <cell r="H266">
            <v>0</v>
          </cell>
          <cell r="I266">
            <v>0</v>
          </cell>
        </row>
        <row r="267">
          <cell r="A267" t="str">
            <v>132KV DC Naubatpur-Paliganj TL Line</v>
          </cell>
          <cell r="B267">
            <v>0</v>
          </cell>
          <cell r="C267" t="str">
            <v>9/9</v>
          </cell>
          <cell r="D267" t="str">
            <v>DA+0</v>
          </cell>
          <cell r="E267">
            <v>0</v>
          </cell>
          <cell r="F267" t="e">
            <v>#NAME?</v>
          </cell>
          <cell r="G267">
            <v>0</v>
          </cell>
          <cell r="H267">
            <v>0</v>
          </cell>
          <cell r="I267">
            <v>0</v>
          </cell>
        </row>
        <row r="268">
          <cell r="A268" t="str">
            <v>132KV DC Naubatpur-Paliganj TL Line</v>
          </cell>
          <cell r="B268">
            <v>0</v>
          </cell>
          <cell r="C268" t="str">
            <v>9/10</v>
          </cell>
          <cell r="D268" t="str">
            <v>DA+3</v>
          </cell>
          <cell r="E268">
            <v>0</v>
          </cell>
          <cell r="F268" t="e">
            <v>#NAME?</v>
          </cell>
          <cell r="G268">
            <v>0</v>
          </cell>
          <cell r="H268">
            <v>0</v>
          </cell>
          <cell r="I268">
            <v>0</v>
          </cell>
        </row>
        <row r="269">
          <cell r="A269" t="str">
            <v>132KV DC Naubatpur-Paliganj TL Line</v>
          </cell>
          <cell r="B269">
            <v>0</v>
          </cell>
          <cell r="C269" t="str">
            <v>9/11</v>
          </cell>
          <cell r="D269" t="str">
            <v>DA+0</v>
          </cell>
          <cell r="E269">
            <v>0</v>
          </cell>
          <cell r="F269" t="e">
            <v>#NAME?</v>
          </cell>
          <cell r="G269">
            <v>0</v>
          </cell>
          <cell r="H269">
            <v>0</v>
          </cell>
          <cell r="I269">
            <v>0</v>
          </cell>
        </row>
        <row r="270">
          <cell r="A270" t="str">
            <v>132KV DC Naubatpur-Paliganj TL Line</v>
          </cell>
          <cell r="B270">
            <v>0</v>
          </cell>
          <cell r="C270" t="str">
            <v>10/0</v>
          </cell>
          <cell r="D270" t="str">
            <v>DC+0</v>
          </cell>
          <cell r="E270">
            <v>0</v>
          </cell>
          <cell r="F270" t="e">
            <v>#NAME?</v>
          </cell>
          <cell r="G270">
            <v>0</v>
          </cell>
          <cell r="H270">
            <v>0</v>
          </cell>
          <cell r="I270">
            <v>0</v>
          </cell>
        </row>
        <row r="271">
          <cell r="A271" t="str">
            <v>132KV DC Naubatpur-Paliganj TL Line</v>
          </cell>
          <cell r="B271">
            <v>0</v>
          </cell>
          <cell r="C271" t="str">
            <v>10/1</v>
          </cell>
          <cell r="D271" t="str">
            <v>DA+0</v>
          </cell>
          <cell r="E271">
            <v>0</v>
          </cell>
          <cell r="F271" t="e">
            <v>#NAME?</v>
          </cell>
          <cell r="G271">
            <v>0</v>
          </cell>
          <cell r="H271">
            <v>0</v>
          </cell>
          <cell r="I271">
            <v>0</v>
          </cell>
        </row>
        <row r="272">
          <cell r="A272" t="str">
            <v>132KV DC Naubatpur-Paliganj TL Line</v>
          </cell>
          <cell r="B272">
            <v>0</v>
          </cell>
          <cell r="C272" t="str">
            <v>10/2</v>
          </cell>
          <cell r="D272" t="str">
            <v>DA+3</v>
          </cell>
          <cell r="E272">
            <v>0</v>
          </cell>
          <cell r="F272" t="e">
            <v>#NAME?</v>
          </cell>
          <cell r="G272">
            <v>0</v>
          </cell>
          <cell r="H272">
            <v>0</v>
          </cell>
          <cell r="I272">
            <v>0</v>
          </cell>
        </row>
        <row r="273">
          <cell r="A273" t="str">
            <v>132KV DC Naubatpur-Paliganj TL Line</v>
          </cell>
          <cell r="B273">
            <v>0</v>
          </cell>
          <cell r="C273" t="str">
            <v>10/3</v>
          </cell>
          <cell r="D273" t="str">
            <v>DA+0</v>
          </cell>
          <cell r="E273">
            <v>0</v>
          </cell>
          <cell r="F273" t="e">
            <v>#NAME?</v>
          </cell>
          <cell r="G273">
            <v>0</v>
          </cell>
          <cell r="H273">
            <v>0</v>
          </cell>
          <cell r="I273">
            <v>0</v>
          </cell>
        </row>
        <row r="274">
          <cell r="A274" t="str">
            <v>132KV DC Naubatpur-Paliganj TL Line</v>
          </cell>
          <cell r="B274">
            <v>0</v>
          </cell>
          <cell r="C274" t="str">
            <v>10/4</v>
          </cell>
          <cell r="D274" t="str">
            <v>DA+3</v>
          </cell>
          <cell r="E274">
            <v>0</v>
          </cell>
          <cell r="F274" t="e">
            <v>#NAME?</v>
          </cell>
          <cell r="G274">
            <v>0</v>
          </cell>
          <cell r="H274">
            <v>0</v>
          </cell>
          <cell r="I274">
            <v>0</v>
          </cell>
        </row>
        <row r="275">
          <cell r="A275" t="str">
            <v>132KV DC Naubatpur-Paliganj TL Line</v>
          </cell>
          <cell r="B275">
            <v>0</v>
          </cell>
          <cell r="C275" t="str">
            <v>10/5</v>
          </cell>
          <cell r="D275" t="str">
            <v>DA+0</v>
          </cell>
          <cell r="E275">
            <v>0</v>
          </cell>
          <cell r="F275" t="e">
            <v>#NAME?</v>
          </cell>
          <cell r="G275">
            <v>0</v>
          </cell>
          <cell r="H275">
            <v>0</v>
          </cell>
          <cell r="I275">
            <v>0</v>
          </cell>
        </row>
        <row r="276">
          <cell r="A276" t="str">
            <v>132KV DC Naubatpur-Paliganj TL Line</v>
          </cell>
          <cell r="B276">
            <v>0</v>
          </cell>
          <cell r="C276" t="str">
            <v>10/6</v>
          </cell>
          <cell r="D276" t="str">
            <v>DA+6</v>
          </cell>
          <cell r="E276">
            <v>0</v>
          </cell>
          <cell r="F276" t="e">
            <v>#NAME?</v>
          </cell>
          <cell r="G276">
            <v>0</v>
          </cell>
          <cell r="H276">
            <v>0</v>
          </cell>
          <cell r="I276">
            <v>0</v>
          </cell>
        </row>
        <row r="277">
          <cell r="A277" t="str">
            <v>132KV DC Naubatpur-Paliganj TL Line</v>
          </cell>
          <cell r="B277">
            <v>0</v>
          </cell>
          <cell r="C277" t="str">
            <v>10/7</v>
          </cell>
          <cell r="D277" t="str">
            <v>DA+3</v>
          </cell>
          <cell r="E277">
            <v>0</v>
          </cell>
          <cell r="F277" t="e">
            <v>#NAME?</v>
          </cell>
          <cell r="G277">
            <v>0</v>
          </cell>
          <cell r="H277">
            <v>0</v>
          </cell>
          <cell r="I277">
            <v>0</v>
          </cell>
        </row>
        <row r="278">
          <cell r="A278" t="str">
            <v>132KV DC Naubatpur-Paliganj TL Line</v>
          </cell>
          <cell r="B278">
            <v>0</v>
          </cell>
          <cell r="C278" t="str">
            <v>11/0</v>
          </cell>
          <cell r="D278" t="str">
            <v>DB+3</v>
          </cell>
          <cell r="E278">
            <v>0</v>
          </cell>
          <cell r="F278" t="e">
            <v>#NAME?</v>
          </cell>
          <cell r="G278">
            <v>0</v>
          </cell>
          <cell r="H278">
            <v>0</v>
          </cell>
          <cell r="I278">
            <v>0</v>
          </cell>
        </row>
        <row r="279">
          <cell r="A279" t="str">
            <v>132KV DC Naubatpur-Paliganj TL Line</v>
          </cell>
          <cell r="B279">
            <v>0</v>
          </cell>
          <cell r="C279" t="str">
            <v>12/0</v>
          </cell>
          <cell r="D279" t="str">
            <v>DD+3</v>
          </cell>
          <cell r="E279">
            <v>0</v>
          </cell>
          <cell r="F279" t="e">
            <v>#NAME?</v>
          </cell>
          <cell r="G279">
            <v>0</v>
          </cell>
          <cell r="H279">
            <v>0</v>
          </cell>
          <cell r="I279">
            <v>0</v>
          </cell>
        </row>
        <row r="280">
          <cell r="A280" t="str">
            <v>132KV DC Naubatpur-Paliganj TL Line</v>
          </cell>
          <cell r="B280">
            <v>0</v>
          </cell>
          <cell r="C280" t="str">
            <v>13/0</v>
          </cell>
          <cell r="D280" t="str">
            <v>DD+0</v>
          </cell>
          <cell r="E280">
            <v>0</v>
          </cell>
          <cell r="F280" t="e">
            <v>#NAME?</v>
          </cell>
          <cell r="G280">
            <v>0</v>
          </cell>
          <cell r="H280">
            <v>0</v>
          </cell>
          <cell r="I280">
            <v>0</v>
          </cell>
        </row>
        <row r="281">
          <cell r="A281" t="str">
            <v>220KV DC Naubatpur-BhusaulaTL Line</v>
          </cell>
          <cell r="B281">
            <v>43</v>
          </cell>
          <cell r="C281" t="str">
            <v>9/2</v>
          </cell>
          <cell r="D281" t="str">
            <v>GNT</v>
          </cell>
          <cell r="E281">
            <v>43596</v>
          </cell>
          <cell r="F281" t="e">
            <v>#NAME?</v>
          </cell>
          <cell r="G281">
            <v>0</v>
          </cell>
          <cell r="H281">
            <v>0</v>
          </cell>
          <cell r="I281">
            <v>0</v>
          </cell>
        </row>
        <row r="282">
          <cell r="A282" t="str">
            <v>132KV DC Naubatpur-Paliganj TL Line</v>
          </cell>
          <cell r="B282">
            <v>16</v>
          </cell>
          <cell r="C282" t="str">
            <v>9/1</v>
          </cell>
          <cell r="D282" t="str">
            <v>DA+3</v>
          </cell>
          <cell r="E282">
            <v>43467</v>
          </cell>
          <cell r="F282" t="str">
            <v>Mahesh Prasad Singh</v>
          </cell>
          <cell r="G282">
            <v>0</v>
          </cell>
          <cell r="H282">
            <v>0</v>
          </cell>
          <cell r="I282">
            <v>0</v>
          </cell>
        </row>
        <row r="283">
          <cell r="A283" t="str">
            <v>132KV DC Gaya-Jehanabad TL Line</v>
          </cell>
          <cell r="B283">
            <v>63</v>
          </cell>
          <cell r="C283" t="str">
            <v>8/2</v>
          </cell>
          <cell r="D283" t="str">
            <v>DA+3</v>
          </cell>
          <cell r="E283">
            <v>43467</v>
          </cell>
          <cell r="F283" t="str">
            <v>Deepak Kumar</v>
          </cell>
          <cell r="G283">
            <v>0</v>
          </cell>
          <cell r="H283">
            <v>0</v>
          </cell>
          <cell r="I283">
            <v>0</v>
          </cell>
        </row>
        <row r="284">
          <cell r="A284" t="str">
            <v>132KV DC Gaya-Jehanabad TL Line</v>
          </cell>
          <cell r="B284">
            <v>64</v>
          </cell>
          <cell r="C284" t="str">
            <v>19/0</v>
          </cell>
          <cell r="D284" t="str">
            <v>DC+0</v>
          </cell>
          <cell r="E284">
            <v>43467</v>
          </cell>
          <cell r="F284" t="str">
            <v>Sumaiyya Enterprizes</v>
          </cell>
          <cell r="G284">
            <v>0</v>
          </cell>
          <cell r="H284">
            <v>0</v>
          </cell>
          <cell r="I284">
            <v>0</v>
          </cell>
        </row>
        <row r="285">
          <cell r="A285" t="str">
            <v>132KV DC Dumraon-Buxar TL Line</v>
          </cell>
          <cell r="B285">
            <v>34</v>
          </cell>
          <cell r="C285" t="str">
            <v>11/0</v>
          </cell>
          <cell r="D285" t="str">
            <v>DR+6</v>
          </cell>
          <cell r="E285">
            <v>43471</v>
          </cell>
          <cell r="F285" t="str">
            <v>Rajesh Electric Works</v>
          </cell>
          <cell r="G285">
            <v>0</v>
          </cell>
          <cell r="H285">
            <v>0</v>
          </cell>
          <cell r="I285">
            <v>0</v>
          </cell>
        </row>
        <row r="286">
          <cell r="A286" t="str">
            <v>132KV DC Naubatpur-Masaurhi TL Line</v>
          </cell>
          <cell r="B286">
            <v>39</v>
          </cell>
          <cell r="C286" t="str">
            <v>11/0</v>
          </cell>
          <cell r="D286" t="str">
            <v>DD+18</v>
          </cell>
          <cell r="E286">
            <v>43582</v>
          </cell>
          <cell r="F286" t="str">
            <v>Upendra Kumar</v>
          </cell>
          <cell r="G286">
            <v>0</v>
          </cell>
          <cell r="H286">
            <v>0</v>
          </cell>
          <cell r="I286">
            <v>0</v>
          </cell>
        </row>
        <row r="287">
          <cell r="A287" t="str">
            <v>132KV DC Naubatpur-Masaurhi TL Line</v>
          </cell>
          <cell r="B287">
            <v>37</v>
          </cell>
          <cell r="C287" t="str">
            <v>12/0</v>
          </cell>
          <cell r="D287" t="str">
            <v>DD+9</v>
          </cell>
          <cell r="E287">
            <v>43572</v>
          </cell>
          <cell r="F287" t="str">
            <v>Upendra Kumar</v>
          </cell>
          <cell r="G287">
            <v>0</v>
          </cell>
          <cell r="H287">
            <v>0</v>
          </cell>
          <cell r="I287">
            <v>0</v>
          </cell>
        </row>
        <row r="288">
          <cell r="A288" t="str">
            <v>132KV DC Gaya-Jehanabad TL Line</v>
          </cell>
          <cell r="B288">
            <v>65</v>
          </cell>
          <cell r="C288" t="str">
            <v>18/0</v>
          </cell>
          <cell r="D288" t="str">
            <v>DC+6</v>
          </cell>
          <cell r="E288">
            <v>43467</v>
          </cell>
          <cell r="F288" t="str">
            <v>Sunil Kumar</v>
          </cell>
          <cell r="G288">
            <v>0</v>
          </cell>
          <cell r="H288">
            <v>0</v>
          </cell>
          <cell r="I288">
            <v>0</v>
          </cell>
        </row>
        <row r="289">
          <cell r="A289" t="str">
            <v>132KV DC Dumraon-Buxar TL Line</v>
          </cell>
          <cell r="B289">
            <v>47</v>
          </cell>
          <cell r="C289" t="str">
            <v>6/6</v>
          </cell>
          <cell r="D289" t="str">
            <v>DP+0</v>
          </cell>
          <cell r="E289">
            <v>43487</v>
          </cell>
          <cell r="F289" t="str">
            <v>Bhagwati Construction</v>
          </cell>
          <cell r="G289">
            <v>0</v>
          </cell>
          <cell r="H289">
            <v>0</v>
          </cell>
          <cell r="I289">
            <v>0</v>
          </cell>
        </row>
        <row r="290">
          <cell r="A290" t="str">
            <v>132KV DC Naubatpur-Masaurhi TL Line</v>
          </cell>
          <cell r="B290">
            <v>42</v>
          </cell>
          <cell r="C290" t="str">
            <v>13/0</v>
          </cell>
          <cell r="D290" t="str">
            <v>DC+3</v>
          </cell>
          <cell r="E290">
            <v>43587</v>
          </cell>
          <cell r="F290" t="str">
            <v>Upendra Kumar</v>
          </cell>
          <cell r="G290">
            <v>0</v>
          </cell>
          <cell r="H290">
            <v>0</v>
          </cell>
          <cell r="I290">
            <v>0</v>
          </cell>
        </row>
        <row r="291">
          <cell r="A291" t="str">
            <v>220KV DC Naubatpur-BhusaulaTL Line</v>
          </cell>
          <cell r="B291">
            <v>44</v>
          </cell>
          <cell r="C291" t="str">
            <v>Gantry-1</v>
          </cell>
          <cell r="D291" t="str">
            <v>GNT</v>
          </cell>
          <cell r="E291">
            <v>43621</v>
          </cell>
          <cell r="F291" t="str">
            <v>Veena Construction</v>
          </cell>
          <cell r="G291">
            <v>0</v>
          </cell>
          <cell r="H291">
            <v>0</v>
          </cell>
          <cell r="I291">
            <v>0</v>
          </cell>
        </row>
        <row r="292">
          <cell r="A292" t="str">
            <v>132KV DC Naubatpur-Masaurhi TL Line</v>
          </cell>
          <cell r="B292">
            <v>0</v>
          </cell>
          <cell r="C292" t="str">
            <v>14/0</v>
          </cell>
          <cell r="D292" t="str">
            <v>DD+0</v>
          </cell>
          <cell r="E292">
            <v>0</v>
          </cell>
          <cell r="F292" t="e">
            <v>#NAME?</v>
          </cell>
          <cell r="G292">
            <v>0</v>
          </cell>
          <cell r="H292">
            <v>0</v>
          </cell>
          <cell r="I292">
            <v>0</v>
          </cell>
        </row>
        <row r="293">
          <cell r="A293" t="str">
            <v>132KV DC Gaya-Jehanabad TL Line</v>
          </cell>
          <cell r="B293">
            <v>59</v>
          </cell>
          <cell r="C293" t="str">
            <v>20/2</v>
          </cell>
          <cell r="D293" t="str">
            <v>DA+0</v>
          </cell>
          <cell r="E293">
            <v>43464</v>
          </cell>
          <cell r="F293" t="str">
            <v>M S Builder</v>
          </cell>
          <cell r="G293">
            <v>0</v>
          </cell>
          <cell r="H293">
            <v>0</v>
          </cell>
          <cell r="I293">
            <v>0</v>
          </cell>
        </row>
        <row r="294">
          <cell r="A294" t="str">
            <v>Lilo of 220kv DC Ara-Pusauli at Dumraon TL Line-2</v>
          </cell>
          <cell r="B294">
            <v>6</v>
          </cell>
          <cell r="C294" t="str">
            <v>6/1</v>
          </cell>
          <cell r="D294" t="str">
            <v>DA+3</v>
          </cell>
          <cell r="E294">
            <v>43570</v>
          </cell>
          <cell r="F294" t="e">
            <v>#NAME?</v>
          </cell>
          <cell r="G294">
            <v>0</v>
          </cell>
          <cell r="H294">
            <v>0</v>
          </cell>
          <cell r="I294">
            <v>0</v>
          </cell>
        </row>
        <row r="295">
          <cell r="A295" t="str">
            <v>Lilo of 220kv DC Ara-Pusauli at Dumraon TL Line-2</v>
          </cell>
          <cell r="B295">
            <v>36</v>
          </cell>
          <cell r="C295" t="str">
            <v>6/4</v>
          </cell>
          <cell r="D295" t="str">
            <v>DA+0</v>
          </cell>
          <cell r="E295">
            <v>43606</v>
          </cell>
          <cell r="F295" t="e">
            <v>#NAME?</v>
          </cell>
          <cell r="G295">
            <v>0</v>
          </cell>
          <cell r="H295">
            <v>0</v>
          </cell>
          <cell r="I295">
            <v>0</v>
          </cell>
        </row>
        <row r="296">
          <cell r="A296" t="str">
            <v>Lilo of 220kv DC Ara-Pusauli at Dumraon TL Line-2</v>
          </cell>
          <cell r="B296">
            <v>13</v>
          </cell>
          <cell r="C296" t="str">
            <v>3/2</v>
          </cell>
          <cell r="D296" t="str">
            <v>DA+0</v>
          </cell>
          <cell r="E296">
            <v>43572</v>
          </cell>
          <cell r="F296" t="e">
            <v>#NAME?</v>
          </cell>
          <cell r="G296">
            <v>0</v>
          </cell>
          <cell r="H296">
            <v>0</v>
          </cell>
          <cell r="I296">
            <v>0</v>
          </cell>
        </row>
        <row r="297">
          <cell r="A297" t="str">
            <v>Lilo of 220kv DC Ara-Pusauli at Dumraon TL Line-2</v>
          </cell>
          <cell r="B297">
            <v>7</v>
          </cell>
          <cell r="C297" t="str">
            <v>6/0</v>
          </cell>
          <cell r="D297" t="str">
            <v>DD+0</v>
          </cell>
          <cell r="E297">
            <v>43570</v>
          </cell>
          <cell r="F297" t="e">
            <v>#NAME?</v>
          </cell>
          <cell r="G297">
            <v>0</v>
          </cell>
          <cell r="H297">
            <v>0</v>
          </cell>
          <cell r="I297">
            <v>0</v>
          </cell>
        </row>
        <row r="298">
          <cell r="A298" t="str">
            <v>Lilo of 220kv DC Ara-Pusauli at Dumraon TL Line-2</v>
          </cell>
          <cell r="B298">
            <v>37</v>
          </cell>
          <cell r="C298" t="str">
            <v>6/5</v>
          </cell>
          <cell r="D298" t="str">
            <v>DA+3</v>
          </cell>
          <cell r="E298">
            <v>43606</v>
          </cell>
          <cell r="F298" t="e">
            <v>#NAME?</v>
          </cell>
          <cell r="G298">
            <v>0</v>
          </cell>
          <cell r="H298">
            <v>0</v>
          </cell>
          <cell r="I298">
            <v>0</v>
          </cell>
        </row>
        <row r="299">
          <cell r="A299" t="str">
            <v>Lilo of 220kv DC Ara-Pusauli at Dumraon TL Line-2</v>
          </cell>
          <cell r="B299">
            <v>51</v>
          </cell>
          <cell r="C299" t="str">
            <v>6/9</v>
          </cell>
          <cell r="D299" t="str">
            <v>DA+3</v>
          </cell>
          <cell r="E299">
            <v>43609</v>
          </cell>
          <cell r="F299" t="e">
            <v>#NAME?</v>
          </cell>
          <cell r="G299">
            <v>0</v>
          </cell>
          <cell r="H299">
            <v>0</v>
          </cell>
          <cell r="I299">
            <v>0</v>
          </cell>
        </row>
        <row r="300">
          <cell r="A300" t="str">
            <v>Lilo of 220kv DC Ara-Pusauli at Dumraon TL Line-2</v>
          </cell>
          <cell r="B300">
            <v>1</v>
          </cell>
          <cell r="C300" t="str">
            <v>8/2</v>
          </cell>
          <cell r="D300" t="str">
            <v>DA+0</v>
          </cell>
          <cell r="E300">
            <v>43562</v>
          </cell>
          <cell r="F300" t="e">
            <v>#NAME?</v>
          </cell>
          <cell r="G300">
            <v>0</v>
          </cell>
          <cell r="H300">
            <v>0</v>
          </cell>
          <cell r="I300">
            <v>0</v>
          </cell>
        </row>
        <row r="301">
          <cell r="A301" t="str">
            <v>Lilo of 220kv DC Ara-Pusauli at Dumraon TL Line-2</v>
          </cell>
          <cell r="B301">
            <v>8</v>
          </cell>
          <cell r="C301" t="str">
            <v>2/0</v>
          </cell>
          <cell r="D301" t="str">
            <v>DC+0</v>
          </cell>
          <cell r="E301">
            <v>43570</v>
          </cell>
          <cell r="F301" t="e">
            <v>#NAME?</v>
          </cell>
          <cell r="G301">
            <v>0</v>
          </cell>
          <cell r="H301">
            <v>0</v>
          </cell>
          <cell r="I301">
            <v>0</v>
          </cell>
        </row>
        <row r="302">
          <cell r="A302" t="str">
            <v>Lilo of 220kv DC Ara-Pusauli at Dumraon TL Line-2</v>
          </cell>
          <cell r="B302">
            <v>32</v>
          </cell>
          <cell r="C302" t="str">
            <v>8/13</v>
          </cell>
          <cell r="D302" t="str">
            <v>DA+0</v>
          </cell>
          <cell r="E302">
            <v>43603</v>
          </cell>
          <cell r="F302" t="e">
            <v>#NAME?</v>
          </cell>
          <cell r="G302">
            <v>0</v>
          </cell>
          <cell r="H302">
            <v>0</v>
          </cell>
          <cell r="I302">
            <v>0</v>
          </cell>
        </row>
        <row r="303">
          <cell r="A303" t="str">
            <v>132KV DC Dumraon-Buxar TL Line</v>
          </cell>
          <cell r="B303">
            <v>32</v>
          </cell>
          <cell r="C303" t="str">
            <v>27/3</v>
          </cell>
          <cell r="D303" t="str">
            <v>DP+0</v>
          </cell>
          <cell r="E303">
            <v>43470</v>
          </cell>
          <cell r="F303" t="str">
            <v>Meera Engineering</v>
          </cell>
          <cell r="G303">
            <v>0</v>
          </cell>
          <cell r="H303">
            <v>0</v>
          </cell>
          <cell r="I303">
            <v>0</v>
          </cell>
        </row>
        <row r="304">
          <cell r="A304" t="str">
            <v>Lilo of 220kv DC Ara-Pusauli at Dumraon TL Line-2</v>
          </cell>
          <cell r="B304">
            <v>2</v>
          </cell>
          <cell r="C304" t="str">
            <v>6/6</v>
          </cell>
          <cell r="D304" t="str">
            <v>DA+0</v>
          </cell>
          <cell r="E304">
            <v>43564</v>
          </cell>
          <cell r="F304" t="e">
            <v>#NAME?</v>
          </cell>
          <cell r="G304">
            <v>0</v>
          </cell>
          <cell r="H304">
            <v>0</v>
          </cell>
          <cell r="I304">
            <v>0</v>
          </cell>
        </row>
        <row r="305">
          <cell r="A305" t="str">
            <v>132KV DC Gaya-Jehanabad TL Line</v>
          </cell>
          <cell r="B305">
            <v>58</v>
          </cell>
          <cell r="C305" t="str">
            <v>18/1</v>
          </cell>
          <cell r="D305" t="str">
            <v>DA+6</v>
          </cell>
          <cell r="E305">
            <v>43463</v>
          </cell>
          <cell r="F305" t="str">
            <v>Sunil Kumar</v>
          </cell>
          <cell r="G305">
            <v>0</v>
          </cell>
          <cell r="H305">
            <v>0</v>
          </cell>
          <cell r="I305">
            <v>0</v>
          </cell>
        </row>
        <row r="306">
          <cell r="A306" t="str">
            <v>132KV DC Naubatpur-Masaurhi TL Line</v>
          </cell>
          <cell r="B306">
            <v>22</v>
          </cell>
          <cell r="C306" t="str">
            <v>10/0</v>
          </cell>
          <cell r="D306" t="str">
            <v>DD+3</v>
          </cell>
          <cell r="E306">
            <v>43464</v>
          </cell>
          <cell r="F306" t="str">
            <v>Lalan Mehta</v>
          </cell>
          <cell r="G306">
            <v>0</v>
          </cell>
          <cell r="H306">
            <v>0</v>
          </cell>
          <cell r="I306">
            <v>0</v>
          </cell>
        </row>
        <row r="307">
          <cell r="A307" t="str">
            <v>Lilo of 220kv DC Ara-Pusauli at Dumraon TL Line-2</v>
          </cell>
          <cell r="B307">
            <v>52</v>
          </cell>
          <cell r="C307" t="str">
            <v>6/8</v>
          </cell>
          <cell r="D307" t="str">
            <v>DA+0</v>
          </cell>
          <cell r="E307">
            <v>43609</v>
          </cell>
          <cell r="F307" t="e">
            <v>#NAME?</v>
          </cell>
          <cell r="G307">
            <v>0</v>
          </cell>
          <cell r="H307">
            <v>0</v>
          </cell>
          <cell r="I307">
            <v>0</v>
          </cell>
        </row>
        <row r="308">
          <cell r="A308" t="str">
            <v>Lilo of 220kv DC Ara-Pusauli at Dumraon TL Line-2</v>
          </cell>
          <cell r="B308">
            <v>3</v>
          </cell>
          <cell r="C308" t="str">
            <v>8/3</v>
          </cell>
          <cell r="D308" t="str">
            <v>DA+3</v>
          </cell>
          <cell r="E308">
            <v>43564</v>
          </cell>
          <cell r="F308" t="e">
            <v>#NAME?</v>
          </cell>
          <cell r="G308">
            <v>0</v>
          </cell>
          <cell r="H308">
            <v>0</v>
          </cell>
          <cell r="I308">
            <v>0</v>
          </cell>
        </row>
        <row r="309">
          <cell r="A309" t="str">
            <v>Lilo of 220kv DC Ara-Pusauli at Dumraon TL Line-2</v>
          </cell>
          <cell r="B309">
            <v>23</v>
          </cell>
          <cell r="C309" t="str">
            <v>8/11</v>
          </cell>
          <cell r="D309" t="str">
            <v>DA+0</v>
          </cell>
          <cell r="E309">
            <v>43600</v>
          </cell>
          <cell r="F309" t="e">
            <v>#NAME?</v>
          </cell>
          <cell r="G309">
            <v>0</v>
          </cell>
          <cell r="H309">
            <v>0</v>
          </cell>
          <cell r="I309">
            <v>0</v>
          </cell>
        </row>
        <row r="310">
          <cell r="A310" t="str">
            <v>Lilo of 220kv DC Ara-Pusauli at Dumraon TL Line-2</v>
          </cell>
          <cell r="B310">
            <v>33</v>
          </cell>
          <cell r="C310" t="str">
            <v>9/0</v>
          </cell>
          <cell r="D310" t="str">
            <v>DD+0</v>
          </cell>
          <cell r="E310">
            <v>43603</v>
          </cell>
          <cell r="F310" t="e">
            <v>#NAME?</v>
          </cell>
          <cell r="G310">
            <v>0</v>
          </cell>
          <cell r="H310">
            <v>0</v>
          </cell>
          <cell r="I310">
            <v>0</v>
          </cell>
        </row>
        <row r="311">
          <cell r="A311" t="str">
            <v>132KV DC Naubatpur-Paliganj TL Line</v>
          </cell>
          <cell r="B311">
            <v>15</v>
          </cell>
          <cell r="C311" t="str">
            <v>9/2</v>
          </cell>
          <cell r="D311" t="str">
            <v>DA+6</v>
          </cell>
          <cell r="E311">
            <v>43461</v>
          </cell>
          <cell r="F311" t="str">
            <v>Mahesh Prasad Singh</v>
          </cell>
          <cell r="G311">
            <v>0</v>
          </cell>
          <cell r="H311">
            <v>0</v>
          </cell>
          <cell r="I311">
            <v>0</v>
          </cell>
        </row>
        <row r="312">
          <cell r="A312" t="str">
            <v>132KV DC Gaya-Jehanabad TL Line</v>
          </cell>
          <cell r="B312">
            <v>56</v>
          </cell>
          <cell r="C312" t="str">
            <v>20/1</v>
          </cell>
          <cell r="D312" t="str">
            <v>DA+3</v>
          </cell>
          <cell r="E312">
            <v>43461</v>
          </cell>
          <cell r="F312" t="str">
            <v>M S Builder</v>
          </cell>
          <cell r="G312">
            <v>0</v>
          </cell>
          <cell r="H312">
            <v>0</v>
          </cell>
          <cell r="I312">
            <v>0</v>
          </cell>
        </row>
        <row r="313">
          <cell r="A313" t="str">
            <v>Lilo of 220kv DC Ara-Pusauli at Dumraon TL Line-2</v>
          </cell>
          <cell r="B313">
            <v>4</v>
          </cell>
          <cell r="C313" t="str">
            <v>8/5</v>
          </cell>
          <cell r="D313" t="str">
            <v>DA+0</v>
          </cell>
          <cell r="E313">
            <v>43569</v>
          </cell>
          <cell r="F313" t="e">
            <v>#NAME?</v>
          </cell>
          <cell r="G313">
            <v>0</v>
          </cell>
          <cell r="H313">
            <v>0</v>
          </cell>
          <cell r="I313">
            <v>0</v>
          </cell>
        </row>
        <row r="314">
          <cell r="A314" t="str">
            <v>Lilo of 220kv DC Ara-Pusauli at Dumraon TL Line-2</v>
          </cell>
          <cell r="B314">
            <v>42</v>
          </cell>
          <cell r="C314" t="str">
            <v>8/7</v>
          </cell>
          <cell r="D314" t="str">
            <v>DA+0</v>
          </cell>
          <cell r="E314">
            <v>43607</v>
          </cell>
          <cell r="F314" t="e">
            <v>#NAME?</v>
          </cell>
          <cell r="G314">
            <v>0</v>
          </cell>
          <cell r="H314">
            <v>0</v>
          </cell>
          <cell r="I314">
            <v>0</v>
          </cell>
        </row>
        <row r="315">
          <cell r="A315" t="str">
            <v>Lilo of 220kv DC Ara-Pusauli at Dumraon TL Line-2</v>
          </cell>
          <cell r="B315">
            <v>10</v>
          </cell>
          <cell r="C315" t="str">
            <v>3/0</v>
          </cell>
          <cell r="D315" t="str">
            <v>DC+0</v>
          </cell>
          <cell r="E315">
            <v>43571</v>
          </cell>
          <cell r="F315" t="e">
            <v>#NAME?</v>
          </cell>
          <cell r="G315">
            <v>0</v>
          </cell>
          <cell r="H315">
            <v>0</v>
          </cell>
          <cell r="I315">
            <v>0</v>
          </cell>
        </row>
        <row r="316">
          <cell r="A316" t="str">
            <v>Lilo of 220kv DC Ara-Pusauli at Dumraon TL Line-2</v>
          </cell>
          <cell r="B316">
            <v>26</v>
          </cell>
          <cell r="C316" t="str">
            <v>10/3</v>
          </cell>
          <cell r="D316" t="str">
            <v>DA+0</v>
          </cell>
          <cell r="E316">
            <v>43601</v>
          </cell>
          <cell r="F316" t="e">
            <v>#NAME?</v>
          </cell>
          <cell r="G316">
            <v>0</v>
          </cell>
          <cell r="H316">
            <v>0</v>
          </cell>
          <cell r="I316">
            <v>0</v>
          </cell>
        </row>
        <row r="317">
          <cell r="A317" t="str">
            <v>Lilo of 220kv DC Ara-Pusauli at Dumraon TL Line-2</v>
          </cell>
          <cell r="B317">
            <v>53</v>
          </cell>
          <cell r="C317" t="str">
            <v>6/7</v>
          </cell>
          <cell r="D317" t="str">
            <v>DA+3</v>
          </cell>
          <cell r="E317">
            <v>43609</v>
          </cell>
          <cell r="F317" t="e">
            <v>#NAME?</v>
          </cell>
          <cell r="G317">
            <v>0</v>
          </cell>
          <cell r="H317">
            <v>0</v>
          </cell>
          <cell r="I317">
            <v>0</v>
          </cell>
        </row>
        <row r="318">
          <cell r="A318" t="str">
            <v>Lilo of 220kv DC Ara-Pusauli at Dumraon TL Line-2</v>
          </cell>
          <cell r="B318">
            <v>43</v>
          </cell>
          <cell r="C318" t="str">
            <v>8/10</v>
          </cell>
          <cell r="D318" t="str">
            <v>DA+0</v>
          </cell>
          <cell r="E318">
            <v>43607</v>
          </cell>
          <cell r="F318" t="e">
            <v>#NAME?</v>
          </cell>
          <cell r="G318">
            <v>0</v>
          </cell>
          <cell r="H318">
            <v>0</v>
          </cell>
          <cell r="I318">
            <v>0</v>
          </cell>
        </row>
        <row r="319">
          <cell r="A319" t="str">
            <v>Lilo of 220kv DC Ara-Pusauli at Dumraon TL Line-2</v>
          </cell>
          <cell r="B319">
            <v>24</v>
          </cell>
          <cell r="C319" t="str">
            <v>8/12</v>
          </cell>
          <cell r="D319" t="str">
            <v>DA+0</v>
          </cell>
          <cell r="E319">
            <v>43600</v>
          </cell>
          <cell r="F319" t="e">
            <v>#NAME?</v>
          </cell>
          <cell r="G319">
            <v>0</v>
          </cell>
          <cell r="H319">
            <v>0</v>
          </cell>
          <cell r="I319">
            <v>0</v>
          </cell>
        </row>
        <row r="320">
          <cell r="A320" t="str">
            <v>Lilo of 220kv DC Ara-Pusauli at Dumraon TL Line-2</v>
          </cell>
          <cell r="B320">
            <v>11</v>
          </cell>
          <cell r="C320" t="str">
            <v>8/6</v>
          </cell>
          <cell r="D320" t="str">
            <v>DA+0</v>
          </cell>
          <cell r="E320">
            <v>43571</v>
          </cell>
          <cell r="F320" t="e">
            <v>#NAME?</v>
          </cell>
          <cell r="G320">
            <v>0</v>
          </cell>
          <cell r="H320">
            <v>0</v>
          </cell>
          <cell r="I320">
            <v>0</v>
          </cell>
        </row>
        <row r="321">
          <cell r="A321" t="str">
            <v>Lilo of 220kv DC Ara-Pusauli at Dumraon TL Line-2</v>
          </cell>
          <cell r="B321">
            <v>14</v>
          </cell>
          <cell r="C321" t="str">
            <v>8/4</v>
          </cell>
          <cell r="D321" t="str">
            <v>DA+0</v>
          </cell>
          <cell r="E321">
            <v>43573</v>
          </cell>
          <cell r="F321" t="e">
            <v>#NAME?</v>
          </cell>
          <cell r="G321">
            <v>0</v>
          </cell>
          <cell r="H321">
            <v>0</v>
          </cell>
          <cell r="I321">
            <v>0</v>
          </cell>
        </row>
        <row r="322">
          <cell r="A322" t="str">
            <v>Lilo of 220kv DC Ara-Pusauli at Dumraon TL Line-2</v>
          </cell>
          <cell r="B322">
            <v>54</v>
          </cell>
          <cell r="C322" t="str">
            <v>7/1</v>
          </cell>
          <cell r="D322" t="str">
            <v>DA+0</v>
          </cell>
          <cell r="E322">
            <v>43609</v>
          </cell>
          <cell r="F322" t="e">
            <v>#NAME?</v>
          </cell>
          <cell r="G322">
            <v>0</v>
          </cell>
          <cell r="H322">
            <v>0</v>
          </cell>
          <cell r="I322">
            <v>0</v>
          </cell>
        </row>
        <row r="323">
          <cell r="A323" t="str">
            <v>Lilo of 220kv DC Ara-Pusauli at Dumraon TL Line-2</v>
          </cell>
          <cell r="B323">
            <v>16</v>
          </cell>
          <cell r="C323" t="str">
            <v>8/1</v>
          </cell>
          <cell r="D323" t="str">
            <v>DA+0</v>
          </cell>
          <cell r="E323">
            <v>43575</v>
          </cell>
          <cell r="F323" t="e">
            <v>#NAME?</v>
          </cell>
          <cell r="G323">
            <v>0</v>
          </cell>
          <cell r="H323">
            <v>0</v>
          </cell>
          <cell r="I323">
            <v>0</v>
          </cell>
        </row>
        <row r="324">
          <cell r="A324" t="str">
            <v>Lilo of 220kv DC Ara-Pusauli at Dumraon TL Line-2</v>
          </cell>
          <cell r="B324">
            <v>27</v>
          </cell>
          <cell r="C324" t="str">
            <v>10/4</v>
          </cell>
          <cell r="D324" t="str">
            <v>DA+3</v>
          </cell>
          <cell r="E324">
            <v>43601</v>
          </cell>
          <cell r="F324" t="e">
            <v>#NAME?</v>
          </cell>
          <cell r="G324">
            <v>0</v>
          </cell>
          <cell r="H324">
            <v>0</v>
          </cell>
          <cell r="I324">
            <v>0</v>
          </cell>
        </row>
        <row r="325">
          <cell r="A325" t="str">
            <v>Lilo of 220kv DC Ara-Pusauli at Dumraon TL Line-2</v>
          </cell>
          <cell r="B325">
            <v>17</v>
          </cell>
          <cell r="C325" t="str">
            <v>8/0</v>
          </cell>
          <cell r="D325" t="str">
            <v>DB+0</v>
          </cell>
          <cell r="E325">
            <v>43577</v>
          </cell>
          <cell r="F325" t="e">
            <v>#NAME?</v>
          </cell>
          <cell r="G325">
            <v>0</v>
          </cell>
          <cell r="H325">
            <v>0</v>
          </cell>
          <cell r="I325">
            <v>0</v>
          </cell>
        </row>
        <row r="326">
          <cell r="A326" t="str">
            <v>Lilo of 220kv DC Ara-Pusauli at Dumraon TL Line-2</v>
          </cell>
          <cell r="B326">
            <v>34</v>
          </cell>
          <cell r="C326" t="str">
            <v>10/1</v>
          </cell>
          <cell r="D326" t="str">
            <v>DA+0</v>
          </cell>
          <cell r="E326">
            <v>43603</v>
          </cell>
          <cell r="F326" t="e">
            <v>#NAME?</v>
          </cell>
          <cell r="G326">
            <v>0</v>
          </cell>
          <cell r="H326">
            <v>0</v>
          </cell>
          <cell r="I326">
            <v>0</v>
          </cell>
        </row>
        <row r="327">
          <cell r="A327" t="str">
            <v>Lilo of 220kv DC Ara-Pusauli at Dumraon TL Line-2</v>
          </cell>
          <cell r="B327">
            <v>21</v>
          </cell>
          <cell r="C327" t="str">
            <v>15/3</v>
          </cell>
          <cell r="D327" t="str">
            <v>DA+3</v>
          </cell>
          <cell r="E327">
            <v>43596</v>
          </cell>
          <cell r="F327" t="e">
            <v>#NAME?</v>
          </cell>
          <cell r="G327">
            <v>0</v>
          </cell>
          <cell r="H327">
            <v>0</v>
          </cell>
          <cell r="I327">
            <v>0</v>
          </cell>
        </row>
        <row r="328">
          <cell r="A328" t="str">
            <v>Lilo of 220kv DC Ara-Pusauli at Dumraon TL Line-2</v>
          </cell>
          <cell r="B328">
            <v>19</v>
          </cell>
          <cell r="C328" t="str">
            <v>16/0</v>
          </cell>
          <cell r="D328" t="str">
            <v>DD+3</v>
          </cell>
          <cell r="E328">
            <v>43585</v>
          </cell>
          <cell r="F328" t="e">
            <v>#NAME?</v>
          </cell>
          <cell r="G328">
            <v>0</v>
          </cell>
          <cell r="H328">
            <v>0</v>
          </cell>
          <cell r="I328">
            <v>0</v>
          </cell>
        </row>
        <row r="329">
          <cell r="A329" t="str">
            <v>Lilo of 220kv DC Ara-Pusauli at Dumraon TL Line-2</v>
          </cell>
          <cell r="B329">
            <v>22</v>
          </cell>
          <cell r="C329" t="str">
            <v>17/0</v>
          </cell>
          <cell r="D329" t="str">
            <v>DD+0</v>
          </cell>
          <cell r="E329">
            <v>43596</v>
          </cell>
          <cell r="F329" t="e">
            <v>#NAME?</v>
          </cell>
          <cell r="G329">
            <v>0</v>
          </cell>
          <cell r="H329">
            <v>0</v>
          </cell>
          <cell r="I329">
            <v>0</v>
          </cell>
        </row>
        <row r="330">
          <cell r="A330" t="str">
            <v>Lilo of 220kv DC Ara-Pusauli at Dumraon TL Line-2</v>
          </cell>
          <cell r="B330">
            <v>38</v>
          </cell>
          <cell r="C330" t="str">
            <v>17/1</v>
          </cell>
          <cell r="D330" t="str">
            <v>DA+0</v>
          </cell>
          <cell r="E330">
            <v>43606</v>
          </cell>
          <cell r="F330" t="e">
            <v>#NAME?</v>
          </cell>
          <cell r="G330">
            <v>0</v>
          </cell>
          <cell r="H330">
            <v>0</v>
          </cell>
          <cell r="I330">
            <v>0</v>
          </cell>
        </row>
        <row r="331">
          <cell r="A331" t="str">
            <v>Lilo of 220kv DC Ara-Pusauli at Dumraon TL Line-2</v>
          </cell>
          <cell r="B331">
            <v>39</v>
          </cell>
          <cell r="C331" t="str">
            <v>17/2</v>
          </cell>
          <cell r="D331" t="str">
            <v>DA+0</v>
          </cell>
          <cell r="E331">
            <v>43606</v>
          </cell>
          <cell r="F331" t="e">
            <v>#NAME?</v>
          </cell>
          <cell r="G331">
            <v>0</v>
          </cell>
          <cell r="H331">
            <v>0</v>
          </cell>
          <cell r="I331">
            <v>0</v>
          </cell>
        </row>
        <row r="332">
          <cell r="A332" t="str">
            <v>Lilo of 220kv DC Ara-Pusauli at Dumraon TL Line-2</v>
          </cell>
          <cell r="B332">
            <v>40</v>
          </cell>
          <cell r="C332" t="str">
            <v>18/0</v>
          </cell>
          <cell r="D332" t="str">
            <v>DC+0</v>
          </cell>
          <cell r="E332">
            <v>43606</v>
          </cell>
          <cell r="F332" t="e">
            <v>#NAME?</v>
          </cell>
          <cell r="G332">
            <v>0</v>
          </cell>
          <cell r="H332">
            <v>0</v>
          </cell>
          <cell r="I332">
            <v>0</v>
          </cell>
        </row>
        <row r="333">
          <cell r="A333" t="str">
            <v>Lilo of 220kv DC Ara-Pusauli at Dumraon TL Line-2</v>
          </cell>
          <cell r="B333">
            <v>41</v>
          </cell>
          <cell r="C333" t="str">
            <v>19/0</v>
          </cell>
          <cell r="D333" t="str">
            <v>DD+0</v>
          </cell>
          <cell r="E333">
            <v>43606</v>
          </cell>
          <cell r="F333" t="e">
            <v>#NAME?</v>
          </cell>
          <cell r="G333">
            <v>0</v>
          </cell>
          <cell r="H333">
            <v>0</v>
          </cell>
          <cell r="I333">
            <v>0</v>
          </cell>
        </row>
        <row r="334">
          <cell r="A334" t="str">
            <v>Lilo of 220kv DC Ara-Pusauli at Dumraon TL Line-2</v>
          </cell>
          <cell r="B334">
            <v>18</v>
          </cell>
          <cell r="C334" t="str">
            <v>1/0</v>
          </cell>
          <cell r="D334" t="str">
            <v>DD+0</v>
          </cell>
          <cell r="E334">
            <v>43579</v>
          </cell>
          <cell r="F334" t="e">
            <v>#NAME?</v>
          </cell>
          <cell r="G334">
            <v>0</v>
          </cell>
          <cell r="H334">
            <v>0</v>
          </cell>
          <cell r="I334">
            <v>0</v>
          </cell>
        </row>
        <row r="335">
          <cell r="A335" t="str">
            <v>Lilo of 220kv DC Ara-Pusauli at Dumraon TL Line-2</v>
          </cell>
          <cell r="B335">
            <v>0</v>
          </cell>
          <cell r="C335" t="str">
            <v>4/0</v>
          </cell>
          <cell r="D335" t="str">
            <v>DD+6</v>
          </cell>
          <cell r="E335">
            <v>0</v>
          </cell>
          <cell r="F335" t="e">
            <v>#NAME?</v>
          </cell>
          <cell r="G335">
            <v>0</v>
          </cell>
          <cell r="H335">
            <v>0</v>
          </cell>
          <cell r="I335">
            <v>0</v>
          </cell>
        </row>
        <row r="336">
          <cell r="A336" t="str">
            <v>Lilo of 220kv DC Ara-Pusauli at Dumraon TL Line-2</v>
          </cell>
          <cell r="B336">
            <v>0</v>
          </cell>
          <cell r="C336" t="str">
            <v>5/0</v>
          </cell>
          <cell r="D336" t="str">
            <v>DD+6</v>
          </cell>
          <cell r="E336">
            <v>0</v>
          </cell>
          <cell r="F336" t="e">
            <v>#NAME?</v>
          </cell>
          <cell r="G336">
            <v>0</v>
          </cell>
          <cell r="H336">
            <v>0</v>
          </cell>
          <cell r="I336">
            <v>0</v>
          </cell>
        </row>
        <row r="337">
          <cell r="A337" t="str">
            <v>Lilo of 220kv DC Ara-Pusauli at Dumraon TL Line-2</v>
          </cell>
          <cell r="B337">
            <v>55</v>
          </cell>
          <cell r="C337" t="str">
            <v>7/0</v>
          </cell>
          <cell r="D337" t="str">
            <v>DC+0</v>
          </cell>
          <cell r="E337">
            <v>43609</v>
          </cell>
          <cell r="F337" t="e">
            <v>#NAME?</v>
          </cell>
          <cell r="G337">
            <v>0</v>
          </cell>
          <cell r="H337">
            <v>0</v>
          </cell>
          <cell r="I337">
            <v>0</v>
          </cell>
        </row>
        <row r="338">
          <cell r="A338" t="str">
            <v>Lilo of 220kv DC Ara-Pusauli at Dumraon TL Line-2</v>
          </cell>
          <cell r="B338">
            <v>44</v>
          </cell>
          <cell r="C338" t="str">
            <v>8/8</v>
          </cell>
          <cell r="D338" t="str">
            <v>DA+0</v>
          </cell>
          <cell r="E338">
            <v>43607</v>
          </cell>
          <cell r="F338" t="e">
            <v>#NAME?</v>
          </cell>
          <cell r="G338">
            <v>0</v>
          </cell>
          <cell r="H338">
            <v>0</v>
          </cell>
          <cell r="I338">
            <v>0</v>
          </cell>
        </row>
        <row r="339">
          <cell r="A339" t="str">
            <v>Lilo of 220kv DC Ara-Pusauli at Dumraon TL Line-2</v>
          </cell>
          <cell r="B339">
            <v>45</v>
          </cell>
          <cell r="C339" t="str">
            <v>8/9</v>
          </cell>
          <cell r="D339" t="str">
            <v>DA+0</v>
          </cell>
          <cell r="E339">
            <v>43607</v>
          </cell>
          <cell r="F339" t="e">
            <v>#NAME?</v>
          </cell>
          <cell r="G339">
            <v>0</v>
          </cell>
          <cell r="H339">
            <v>0</v>
          </cell>
          <cell r="I339">
            <v>0</v>
          </cell>
        </row>
        <row r="340">
          <cell r="A340" t="str">
            <v>Lilo of 220kv DC Ara-Pusauli at Dumraon TL Line-2</v>
          </cell>
          <cell r="B340">
            <v>0</v>
          </cell>
          <cell r="C340" t="str">
            <v>9/1</v>
          </cell>
          <cell r="D340" t="str">
            <v>GANTRY</v>
          </cell>
          <cell r="E340">
            <v>0</v>
          </cell>
          <cell r="F340" t="e">
            <v>#NAME?</v>
          </cell>
          <cell r="G340">
            <v>0</v>
          </cell>
          <cell r="H340">
            <v>0</v>
          </cell>
          <cell r="I340">
            <v>0</v>
          </cell>
        </row>
        <row r="341">
          <cell r="A341" t="str">
            <v>Lilo of 220kv DC Ara-Pusauli at Dumraon TL Line-2</v>
          </cell>
          <cell r="B341">
            <v>0</v>
          </cell>
          <cell r="C341" t="str">
            <v>9/2</v>
          </cell>
          <cell r="D341" t="str">
            <v>GANTRY</v>
          </cell>
          <cell r="E341">
            <v>0</v>
          </cell>
          <cell r="F341" t="e">
            <v>#NAME?</v>
          </cell>
          <cell r="G341">
            <v>0</v>
          </cell>
          <cell r="H341">
            <v>0</v>
          </cell>
          <cell r="I341">
            <v>0</v>
          </cell>
        </row>
        <row r="342">
          <cell r="A342" t="str">
            <v>Lilo of 220kv DC Ara-Pusauli at Dumraon TL Line-2</v>
          </cell>
          <cell r="B342">
            <v>46</v>
          </cell>
          <cell r="C342" t="str">
            <v>10/0</v>
          </cell>
          <cell r="D342" t="str">
            <v>DD+0</v>
          </cell>
          <cell r="E342">
            <v>43607</v>
          </cell>
          <cell r="F342" t="e">
            <v>#NAME?</v>
          </cell>
          <cell r="G342">
            <v>0</v>
          </cell>
          <cell r="H342">
            <v>0</v>
          </cell>
          <cell r="I342">
            <v>0</v>
          </cell>
        </row>
        <row r="343">
          <cell r="A343" t="str">
            <v>Lilo of 220kv DC Ara-Pusauli at Dumraon TL Line-2</v>
          </cell>
          <cell r="B343">
            <v>35</v>
          </cell>
          <cell r="C343" t="str">
            <v>10/2</v>
          </cell>
          <cell r="D343" t="str">
            <v>DA+0</v>
          </cell>
          <cell r="E343">
            <v>43603</v>
          </cell>
          <cell r="F343" t="e">
            <v>#NAME?</v>
          </cell>
          <cell r="G343">
            <v>0</v>
          </cell>
          <cell r="H343">
            <v>0</v>
          </cell>
          <cell r="I343">
            <v>0</v>
          </cell>
        </row>
        <row r="344">
          <cell r="A344" t="str">
            <v>Lilo of 220kv DC Ara-Pusauli at Dumraon TL Line-2</v>
          </cell>
          <cell r="B344">
            <v>47</v>
          </cell>
          <cell r="C344" t="str">
            <v>10/5</v>
          </cell>
          <cell r="D344" t="str">
            <v>DA+0</v>
          </cell>
          <cell r="E344">
            <v>43607</v>
          </cell>
          <cell r="F344" t="e">
            <v>#NAME?</v>
          </cell>
          <cell r="G344">
            <v>0</v>
          </cell>
          <cell r="H344">
            <v>0</v>
          </cell>
          <cell r="I344">
            <v>0</v>
          </cell>
        </row>
        <row r="345">
          <cell r="A345" t="str">
            <v>Lilo of 220kv DC Ara-Pusauli at Dumraon TL Line-2</v>
          </cell>
          <cell r="B345">
            <v>48</v>
          </cell>
          <cell r="C345" t="str">
            <v>10/6</v>
          </cell>
          <cell r="D345" t="str">
            <v>DA+6</v>
          </cell>
          <cell r="E345">
            <v>43607</v>
          </cell>
          <cell r="F345" t="e">
            <v>#NAME?</v>
          </cell>
          <cell r="G345">
            <v>0</v>
          </cell>
          <cell r="H345">
            <v>0</v>
          </cell>
          <cell r="I345">
            <v>0</v>
          </cell>
        </row>
        <row r="346">
          <cell r="A346" t="str">
            <v>Lilo of 220kv DC Ara-Pusauli at Dumraon TL Line-2</v>
          </cell>
          <cell r="B346">
            <v>49</v>
          </cell>
          <cell r="C346" t="str">
            <v>10/7</v>
          </cell>
          <cell r="D346" t="str">
            <v>DA+0</v>
          </cell>
          <cell r="E346">
            <v>43607</v>
          </cell>
          <cell r="F346" t="e">
            <v>#NAME?</v>
          </cell>
          <cell r="G346">
            <v>0</v>
          </cell>
          <cell r="H346">
            <v>0</v>
          </cell>
          <cell r="I346">
            <v>0</v>
          </cell>
        </row>
        <row r="347">
          <cell r="A347" t="str">
            <v>Lilo of 220kv DC Ara-Pusauli at Dumraon TL Line-2</v>
          </cell>
          <cell r="B347">
            <v>50</v>
          </cell>
          <cell r="C347" t="str">
            <v>10/8</v>
          </cell>
          <cell r="D347" t="str">
            <v>DA+0</v>
          </cell>
          <cell r="E347">
            <v>43607</v>
          </cell>
          <cell r="F347" t="e">
            <v>#NAME?</v>
          </cell>
          <cell r="G347">
            <v>0</v>
          </cell>
          <cell r="H347">
            <v>0</v>
          </cell>
          <cell r="I347">
            <v>0</v>
          </cell>
        </row>
        <row r="348">
          <cell r="A348" t="str">
            <v>Lilo of 220kv DC Ara-Pusauli at Dumraon TL Line-2</v>
          </cell>
          <cell r="B348">
            <v>28</v>
          </cell>
          <cell r="C348" t="str">
            <v>10/9</v>
          </cell>
          <cell r="D348" t="str">
            <v>DA+3</v>
          </cell>
          <cell r="E348">
            <v>43601</v>
          </cell>
          <cell r="F348" t="e">
            <v>#NAME?</v>
          </cell>
          <cell r="G348">
            <v>0</v>
          </cell>
          <cell r="H348">
            <v>0</v>
          </cell>
          <cell r="I348">
            <v>0</v>
          </cell>
        </row>
        <row r="349">
          <cell r="A349" t="str">
            <v>Lilo of 220kv DC Ara-Pusauli at Dumraon TL Line-2</v>
          </cell>
          <cell r="B349">
            <v>29</v>
          </cell>
          <cell r="C349" t="str">
            <v>10/10</v>
          </cell>
          <cell r="D349" t="str">
            <v>DA+0</v>
          </cell>
          <cell r="E349">
            <v>43601</v>
          </cell>
          <cell r="F349" t="e">
            <v>#NAME?</v>
          </cell>
          <cell r="G349">
            <v>0</v>
          </cell>
          <cell r="H349">
            <v>0</v>
          </cell>
          <cell r="I349">
            <v>0</v>
          </cell>
        </row>
        <row r="350">
          <cell r="A350" t="str">
            <v>Lilo of 220kv DC Ara-Pusauli at Dumraon TL Line-2</v>
          </cell>
          <cell r="B350">
            <v>30</v>
          </cell>
          <cell r="C350" t="str">
            <v>10/11</v>
          </cell>
          <cell r="D350" t="str">
            <v>DA+3</v>
          </cell>
          <cell r="E350">
            <v>43601</v>
          </cell>
          <cell r="F350" t="e">
            <v>#NAME?</v>
          </cell>
          <cell r="G350">
            <v>0</v>
          </cell>
          <cell r="H350">
            <v>0</v>
          </cell>
          <cell r="I350">
            <v>0</v>
          </cell>
        </row>
        <row r="351">
          <cell r="A351" t="str">
            <v>Lilo of 220kv DC Ara-Pusauli at Dumraon TL Line-2</v>
          </cell>
          <cell r="B351">
            <v>31</v>
          </cell>
          <cell r="C351" t="str">
            <v>11/0</v>
          </cell>
          <cell r="D351" t="str">
            <v>DD+6</v>
          </cell>
          <cell r="E351">
            <v>43601</v>
          </cell>
          <cell r="F351" t="e">
            <v>#NAME?</v>
          </cell>
          <cell r="G351">
            <v>0</v>
          </cell>
          <cell r="H351">
            <v>0</v>
          </cell>
          <cell r="I351">
            <v>0</v>
          </cell>
        </row>
        <row r="352">
          <cell r="A352" t="str">
            <v>Lilo of 220kv DC Ara-Pusauli at Dumraon TL Line-2</v>
          </cell>
          <cell r="B352">
            <v>61</v>
          </cell>
          <cell r="C352" t="str">
            <v>12/0</v>
          </cell>
          <cell r="D352" t="str">
            <v>DD+18</v>
          </cell>
          <cell r="E352">
            <v>43627</v>
          </cell>
          <cell r="F352" t="e">
            <v>#NAME?</v>
          </cell>
          <cell r="G352">
            <v>0</v>
          </cell>
          <cell r="H352">
            <v>0</v>
          </cell>
          <cell r="I352">
            <v>0</v>
          </cell>
        </row>
        <row r="353">
          <cell r="A353" t="str">
            <v>Lilo of 220kv DC Ara-Pusauli at Dumraon TL Line-2</v>
          </cell>
          <cell r="B353">
            <v>62</v>
          </cell>
          <cell r="C353" t="str">
            <v>13/0</v>
          </cell>
          <cell r="D353" t="str">
            <v>DD+18</v>
          </cell>
          <cell r="E353">
            <v>43632</v>
          </cell>
          <cell r="F353" t="e">
            <v>#NAME?</v>
          </cell>
          <cell r="G353">
            <v>0</v>
          </cell>
          <cell r="H353">
            <v>0</v>
          </cell>
          <cell r="I353">
            <v>0</v>
          </cell>
        </row>
        <row r="354">
          <cell r="A354" t="str">
            <v>Lilo of 220kv DC Ara-Pusauli at Dumraon TL Line-2</v>
          </cell>
          <cell r="B354">
            <v>56</v>
          </cell>
          <cell r="C354" t="str">
            <v>13/1</v>
          </cell>
          <cell r="D354" t="str">
            <v>DB+0</v>
          </cell>
          <cell r="E354">
            <v>43622</v>
          </cell>
          <cell r="F354" t="e">
            <v>#NAME?</v>
          </cell>
          <cell r="G354">
            <v>0</v>
          </cell>
          <cell r="H354">
            <v>0</v>
          </cell>
          <cell r="I354">
            <v>0</v>
          </cell>
        </row>
        <row r="355">
          <cell r="A355" t="str">
            <v>Lilo of 220kv DC Ara-Pusauli at Dumraon TL Line-2</v>
          </cell>
          <cell r="B355">
            <v>57</v>
          </cell>
          <cell r="C355" t="str">
            <v>13/2</v>
          </cell>
          <cell r="D355" t="str">
            <v>DA+0</v>
          </cell>
          <cell r="E355">
            <v>43622</v>
          </cell>
          <cell r="F355" t="e">
            <v>#NAME?</v>
          </cell>
          <cell r="G355">
            <v>0</v>
          </cell>
          <cell r="H355">
            <v>0</v>
          </cell>
          <cell r="I355">
            <v>0</v>
          </cell>
        </row>
        <row r="356">
          <cell r="A356" t="str">
            <v>Lilo of 220kv DC Ara-Pusauli at Dumraon TL Line-2</v>
          </cell>
          <cell r="B356">
            <v>58</v>
          </cell>
          <cell r="C356" t="str">
            <v>13/3</v>
          </cell>
          <cell r="D356" t="str">
            <v>DA+0</v>
          </cell>
          <cell r="E356">
            <v>43622</v>
          </cell>
          <cell r="F356" t="e">
            <v>#NAME?</v>
          </cell>
          <cell r="G356">
            <v>0</v>
          </cell>
          <cell r="H356">
            <v>0</v>
          </cell>
          <cell r="I356">
            <v>0</v>
          </cell>
        </row>
        <row r="357">
          <cell r="A357" t="str">
            <v>Lilo of 220kv DC Ara-Pusauli at Dumraon TL Line-2</v>
          </cell>
          <cell r="B357">
            <v>59</v>
          </cell>
          <cell r="C357" t="str">
            <v>14/0</v>
          </cell>
          <cell r="D357" t="str">
            <v>DD+9</v>
          </cell>
          <cell r="E357">
            <v>43622</v>
          </cell>
          <cell r="F357" t="e">
            <v>#NAME?</v>
          </cell>
          <cell r="G357">
            <v>0</v>
          </cell>
          <cell r="H357">
            <v>0</v>
          </cell>
          <cell r="I357">
            <v>0</v>
          </cell>
        </row>
        <row r="358">
          <cell r="A358" t="str">
            <v>Lilo of 220kv DC Ara-Pusauli at Dumraon TL Line-2</v>
          </cell>
          <cell r="B358">
            <v>60</v>
          </cell>
          <cell r="C358" t="str">
            <v>15/0</v>
          </cell>
          <cell r="D358" t="str">
            <v>DD+9</v>
          </cell>
          <cell r="E358">
            <v>43622</v>
          </cell>
          <cell r="F358" t="e">
            <v>#NAME?</v>
          </cell>
          <cell r="G358">
            <v>0</v>
          </cell>
          <cell r="H358">
            <v>0</v>
          </cell>
          <cell r="I358">
            <v>0</v>
          </cell>
        </row>
        <row r="359">
          <cell r="A359" t="str">
            <v>Lilo of 220kv DC Ara-Pusauli at Dumraon TL Line-2</v>
          </cell>
          <cell r="B359">
            <v>25</v>
          </cell>
          <cell r="C359" t="str">
            <v>15/1</v>
          </cell>
          <cell r="D359" t="str">
            <v>DA+0</v>
          </cell>
          <cell r="E359">
            <v>43600</v>
          </cell>
          <cell r="F359" t="e">
            <v>#NAME?</v>
          </cell>
          <cell r="G359">
            <v>0</v>
          </cell>
          <cell r="H359">
            <v>0</v>
          </cell>
          <cell r="I359">
            <v>0</v>
          </cell>
        </row>
        <row r="360">
          <cell r="A360" t="str">
            <v>132KV DC Dumraon-Buxar TL Line</v>
          </cell>
          <cell r="B360">
            <v>48</v>
          </cell>
          <cell r="C360" t="str">
            <v>6/8</v>
          </cell>
          <cell r="D360" t="str">
            <v>DP+6</v>
          </cell>
          <cell r="E360">
            <v>43487</v>
          </cell>
          <cell r="F360" t="str">
            <v>Bhagwati Construction</v>
          </cell>
          <cell r="G360">
            <v>0</v>
          </cell>
          <cell r="H360">
            <v>0</v>
          </cell>
          <cell r="I360">
            <v>0</v>
          </cell>
        </row>
        <row r="361">
          <cell r="A361" t="str">
            <v>132KV DC Gaya-Jehanabad TL Line</v>
          </cell>
          <cell r="B361">
            <v>57</v>
          </cell>
          <cell r="C361" t="str">
            <v>11/0</v>
          </cell>
          <cell r="D361" t="str">
            <v>DD+0</v>
          </cell>
          <cell r="E361">
            <v>43461</v>
          </cell>
          <cell r="F361" t="str">
            <v>Rajiv Kumar</v>
          </cell>
          <cell r="G361">
            <v>0</v>
          </cell>
          <cell r="H361">
            <v>0</v>
          </cell>
          <cell r="I361">
            <v>0</v>
          </cell>
        </row>
        <row r="362">
          <cell r="A362" t="str">
            <v>132KV DC Gaya-Jehanabad TL Line</v>
          </cell>
          <cell r="B362">
            <v>55</v>
          </cell>
          <cell r="C362" t="str">
            <v>17/1</v>
          </cell>
          <cell r="D362" t="str">
            <v>DA+0</v>
          </cell>
          <cell r="E362">
            <v>43460</v>
          </cell>
          <cell r="F362" t="str">
            <v>Sunil Kumar</v>
          </cell>
          <cell r="G362">
            <v>0</v>
          </cell>
          <cell r="H362">
            <v>0</v>
          </cell>
          <cell r="I362">
            <v>0</v>
          </cell>
        </row>
        <row r="363">
          <cell r="A363" t="str">
            <v>132KV DC Dumraon-Buxar TL Line</v>
          </cell>
          <cell r="B363">
            <v>33</v>
          </cell>
          <cell r="C363" t="str">
            <v>27/2</v>
          </cell>
          <cell r="D363" t="str">
            <v>DP+0</v>
          </cell>
          <cell r="E363">
            <v>43470</v>
          </cell>
          <cell r="F363" t="str">
            <v>Meera Engineering</v>
          </cell>
          <cell r="G363">
            <v>0</v>
          </cell>
          <cell r="H363">
            <v>0</v>
          </cell>
          <cell r="I363">
            <v>0</v>
          </cell>
        </row>
        <row r="364">
          <cell r="A364" t="str">
            <v>132KV DC Dumraon-Buxar TL Line</v>
          </cell>
          <cell r="B364">
            <v>49</v>
          </cell>
          <cell r="C364" t="str">
            <v>6/7</v>
          </cell>
          <cell r="D364" t="str">
            <v>DP+3</v>
          </cell>
          <cell r="E364">
            <v>43487</v>
          </cell>
          <cell r="F364" t="str">
            <v>Bhagwati Construction</v>
          </cell>
          <cell r="G364">
            <v>0</v>
          </cell>
          <cell r="H364">
            <v>0</v>
          </cell>
          <cell r="I364">
            <v>0</v>
          </cell>
        </row>
        <row r="365">
          <cell r="A365" t="str">
            <v>132KV DC Dumraon-Buxar TL Line</v>
          </cell>
          <cell r="B365">
            <v>39</v>
          </cell>
          <cell r="C365" t="str">
            <v>10/7</v>
          </cell>
          <cell r="D365" t="str">
            <v>DP+6</v>
          </cell>
          <cell r="E365">
            <v>43478</v>
          </cell>
          <cell r="F365" t="str">
            <v>Rajesh Electric Works</v>
          </cell>
          <cell r="G365">
            <v>0</v>
          </cell>
          <cell r="H365">
            <v>0</v>
          </cell>
          <cell r="I365">
            <v>0</v>
          </cell>
        </row>
        <row r="366">
          <cell r="A366" t="str">
            <v>132KV DC Naubatpur-Masaurhi TL Line</v>
          </cell>
          <cell r="B366">
            <v>21</v>
          </cell>
          <cell r="C366" t="str">
            <v>9/0</v>
          </cell>
          <cell r="D366" t="str">
            <v>DD+0</v>
          </cell>
          <cell r="E366">
            <v>43461</v>
          </cell>
          <cell r="F366" t="str">
            <v>Lalan Mehta</v>
          </cell>
          <cell r="G366">
            <v>0</v>
          </cell>
          <cell r="H366">
            <v>0</v>
          </cell>
          <cell r="I366">
            <v>0</v>
          </cell>
        </row>
        <row r="367">
          <cell r="A367" t="str">
            <v>220KV DC Naubatpur-BhusaulaTL Line</v>
          </cell>
          <cell r="B367">
            <v>45</v>
          </cell>
          <cell r="C367" t="str">
            <v>Gantry-2</v>
          </cell>
          <cell r="D367" t="str">
            <v>GNT</v>
          </cell>
          <cell r="E367">
            <v>43621</v>
          </cell>
          <cell r="F367" t="str">
            <v>Veena Construction</v>
          </cell>
          <cell r="G367">
            <v>0</v>
          </cell>
          <cell r="H367">
            <v>0</v>
          </cell>
          <cell r="I367">
            <v>0</v>
          </cell>
        </row>
        <row r="368">
          <cell r="A368" t="str">
            <v>132KV DC Gaya-Jehanabad TL Line</v>
          </cell>
          <cell r="B368">
            <v>53</v>
          </cell>
          <cell r="C368" t="str">
            <v>17/2</v>
          </cell>
          <cell r="D368" t="str">
            <v>DA+0</v>
          </cell>
          <cell r="E368">
            <v>43459</v>
          </cell>
          <cell r="F368" t="str">
            <v>Sunil Kumar</v>
          </cell>
          <cell r="G368">
            <v>0</v>
          </cell>
          <cell r="H368">
            <v>0</v>
          </cell>
          <cell r="I368">
            <v>0</v>
          </cell>
        </row>
        <row r="369">
          <cell r="A369" t="str">
            <v>Lilo of 220kv DC Ara-Pusauli at Dumraon TL Line-1</v>
          </cell>
          <cell r="B369">
            <v>0</v>
          </cell>
          <cell r="C369" t="str">
            <v>2/0</v>
          </cell>
          <cell r="D369" t="str">
            <v>DD+0</v>
          </cell>
          <cell r="E369">
            <v>0</v>
          </cell>
          <cell r="F369" t="e">
            <v>#NAME?</v>
          </cell>
          <cell r="G369">
            <v>0</v>
          </cell>
          <cell r="H369">
            <v>0</v>
          </cell>
          <cell r="I369">
            <v>0</v>
          </cell>
        </row>
        <row r="370">
          <cell r="A370" t="str">
            <v>Lilo of 220kv DC Ara-Pusauli at Dumraon TL Line-1</v>
          </cell>
          <cell r="B370">
            <v>34</v>
          </cell>
          <cell r="C370" t="str">
            <v>10/3</v>
          </cell>
          <cell r="D370" t="str">
            <v>DA+0</v>
          </cell>
          <cell r="E370">
            <v>43606</v>
          </cell>
          <cell r="F370" t="e">
            <v>#NAME?</v>
          </cell>
          <cell r="G370">
            <v>0</v>
          </cell>
          <cell r="H370">
            <v>0</v>
          </cell>
          <cell r="I370">
            <v>0</v>
          </cell>
        </row>
        <row r="371">
          <cell r="A371" t="str">
            <v>Lilo of 220kv DC Ara-Pusauli at Dumraon TL Line-1</v>
          </cell>
          <cell r="B371">
            <v>10</v>
          </cell>
          <cell r="C371" t="str">
            <v>8/0</v>
          </cell>
          <cell r="D371" t="str">
            <v>DC+3</v>
          </cell>
          <cell r="E371">
            <v>43603</v>
          </cell>
          <cell r="F371" t="e">
            <v>#NAME?</v>
          </cell>
          <cell r="G371">
            <v>0</v>
          </cell>
          <cell r="H371">
            <v>0</v>
          </cell>
          <cell r="I371">
            <v>0</v>
          </cell>
        </row>
        <row r="372">
          <cell r="A372" t="str">
            <v>Lilo of 220kv DC Ara-Pusauli at Dumraon TL Line-1</v>
          </cell>
          <cell r="B372">
            <v>22</v>
          </cell>
          <cell r="C372" t="str">
            <v>9/11</v>
          </cell>
          <cell r="D372" t="str">
            <v>DA+0</v>
          </cell>
          <cell r="E372">
            <v>43605</v>
          </cell>
          <cell r="F372" t="e">
            <v>#NAME?</v>
          </cell>
          <cell r="G372">
            <v>0</v>
          </cell>
          <cell r="H372">
            <v>0</v>
          </cell>
          <cell r="I372">
            <v>0</v>
          </cell>
        </row>
        <row r="373">
          <cell r="A373" t="str">
            <v>Lilo of 220kv DC Ara-Pusauli at Dumraon TL Line-1</v>
          </cell>
          <cell r="B373">
            <v>45</v>
          </cell>
          <cell r="C373" t="str">
            <v>12/6</v>
          </cell>
          <cell r="D373" t="str">
            <v>DA+3</v>
          </cell>
          <cell r="E373">
            <v>43607</v>
          </cell>
          <cell r="F373" t="e">
            <v>#NAME?</v>
          </cell>
          <cell r="G373">
            <v>0</v>
          </cell>
          <cell r="H373">
            <v>0</v>
          </cell>
          <cell r="I373">
            <v>0</v>
          </cell>
        </row>
        <row r="374">
          <cell r="A374" t="str">
            <v>Lilo of 220kv DC Ara-Pusauli at Dumraon TL Line-1</v>
          </cell>
          <cell r="B374">
            <v>23</v>
          </cell>
          <cell r="C374" t="str">
            <v>9/10</v>
          </cell>
          <cell r="D374" t="str">
            <v>DA+0</v>
          </cell>
          <cell r="E374">
            <v>43605</v>
          </cell>
          <cell r="F374" t="e">
            <v>#NAME?</v>
          </cell>
          <cell r="G374">
            <v>0</v>
          </cell>
          <cell r="H374">
            <v>0</v>
          </cell>
          <cell r="I374">
            <v>0</v>
          </cell>
        </row>
        <row r="375">
          <cell r="A375" t="str">
            <v>Lilo of 220kv DC Ara-Pusauli at Dumraon TL Line-1</v>
          </cell>
          <cell r="B375">
            <v>24</v>
          </cell>
          <cell r="C375" t="str">
            <v>9/9</v>
          </cell>
          <cell r="D375" t="str">
            <v>DA+0</v>
          </cell>
          <cell r="E375">
            <v>43605</v>
          </cell>
          <cell r="F375" t="e">
            <v>#NAME?</v>
          </cell>
          <cell r="G375">
            <v>0</v>
          </cell>
          <cell r="H375">
            <v>0</v>
          </cell>
          <cell r="I375">
            <v>0</v>
          </cell>
        </row>
        <row r="376">
          <cell r="A376" t="str">
            <v>Lilo of 220kv DC Ara-Pusauli at Dumraon TL Line-1</v>
          </cell>
          <cell r="B376">
            <v>11</v>
          </cell>
          <cell r="C376" t="str">
            <v>3/0</v>
          </cell>
          <cell r="D376" t="str">
            <v>DD+0</v>
          </cell>
          <cell r="E376">
            <v>43603</v>
          </cell>
          <cell r="F376" t="e">
            <v>#NAME?</v>
          </cell>
          <cell r="G376">
            <v>0</v>
          </cell>
          <cell r="H376">
            <v>0</v>
          </cell>
          <cell r="I376">
            <v>0</v>
          </cell>
        </row>
        <row r="377">
          <cell r="A377" t="str">
            <v>Lilo of 220kv DC Ara-Pusauli at Dumraon TL Line-1</v>
          </cell>
          <cell r="B377">
            <v>12</v>
          </cell>
          <cell r="C377" t="str">
            <v>9/5</v>
          </cell>
          <cell r="D377" t="str">
            <v>DA+0</v>
          </cell>
          <cell r="E377">
            <v>43603</v>
          </cell>
          <cell r="F377" t="e">
            <v>#NAME?</v>
          </cell>
          <cell r="G377">
            <v>0</v>
          </cell>
          <cell r="H377">
            <v>0</v>
          </cell>
          <cell r="I377">
            <v>0</v>
          </cell>
        </row>
        <row r="378">
          <cell r="A378" t="str">
            <v>Lilo of 220kv DC Ara-Pusauli at Dumraon TL Line-1</v>
          </cell>
          <cell r="B378">
            <v>46</v>
          </cell>
          <cell r="C378" t="str">
            <v>12/7</v>
          </cell>
          <cell r="D378" t="str">
            <v>DA+0</v>
          </cell>
          <cell r="E378">
            <v>43607</v>
          </cell>
          <cell r="F378" t="e">
            <v>#NAME?</v>
          </cell>
          <cell r="G378">
            <v>0</v>
          </cell>
          <cell r="H378">
            <v>0</v>
          </cell>
          <cell r="I378">
            <v>0</v>
          </cell>
        </row>
        <row r="379">
          <cell r="A379" t="str">
            <v>Lilo of 220kv DC Ara-Pusauli at Dumraon TL Line-1</v>
          </cell>
          <cell r="B379">
            <v>25</v>
          </cell>
          <cell r="C379" t="str">
            <v>9/8</v>
          </cell>
          <cell r="D379" t="str">
            <v>DA+0</v>
          </cell>
          <cell r="E379">
            <v>43605</v>
          </cell>
          <cell r="F379" t="e">
            <v>#NAME?</v>
          </cell>
          <cell r="G379">
            <v>0</v>
          </cell>
          <cell r="H379">
            <v>0</v>
          </cell>
          <cell r="I379">
            <v>0</v>
          </cell>
        </row>
        <row r="380">
          <cell r="A380" t="str">
            <v>Lilo of 220kv DC Ara-Pusauli at Dumraon TL Line-1</v>
          </cell>
          <cell r="B380">
            <v>26</v>
          </cell>
          <cell r="C380" t="str">
            <v>9/7</v>
          </cell>
          <cell r="D380" t="str">
            <v>DA+0</v>
          </cell>
          <cell r="E380">
            <v>43605</v>
          </cell>
          <cell r="F380" t="e">
            <v>#NAME?</v>
          </cell>
          <cell r="G380">
            <v>0</v>
          </cell>
          <cell r="H380">
            <v>0</v>
          </cell>
          <cell r="I380">
            <v>0</v>
          </cell>
        </row>
        <row r="381">
          <cell r="A381" t="str">
            <v>Lilo of 220kv DC Ara-Pusauli at Dumraon TL Line-1</v>
          </cell>
          <cell r="B381">
            <v>47</v>
          </cell>
          <cell r="C381" t="str">
            <v>12/8</v>
          </cell>
          <cell r="D381" t="str">
            <v>DA+0</v>
          </cell>
          <cell r="E381">
            <v>43607</v>
          </cell>
          <cell r="F381" t="e">
            <v>#NAME?</v>
          </cell>
          <cell r="G381">
            <v>0</v>
          </cell>
          <cell r="H381">
            <v>0</v>
          </cell>
          <cell r="I381">
            <v>0</v>
          </cell>
        </row>
        <row r="382">
          <cell r="A382" t="str">
            <v>Lilo of 220kv DC Ara-Pusauli at Dumraon TL Line-1</v>
          </cell>
          <cell r="B382">
            <v>27</v>
          </cell>
          <cell r="C382" t="str">
            <v>10/0</v>
          </cell>
          <cell r="D382" t="str">
            <v>DC+0</v>
          </cell>
          <cell r="E382">
            <v>43605</v>
          </cell>
          <cell r="F382" t="e">
            <v>#NAME?</v>
          </cell>
          <cell r="G382">
            <v>0</v>
          </cell>
          <cell r="H382">
            <v>0</v>
          </cell>
          <cell r="I382">
            <v>0</v>
          </cell>
        </row>
        <row r="383">
          <cell r="A383" t="str">
            <v>Lilo of 220kv DC Ara-Pusauli at Dumraon TL Line-1</v>
          </cell>
          <cell r="B383">
            <v>48</v>
          </cell>
          <cell r="C383" t="str">
            <v>12/5</v>
          </cell>
          <cell r="D383" t="str">
            <v>DA+0</v>
          </cell>
          <cell r="E383">
            <v>43607</v>
          </cell>
          <cell r="F383" t="e">
            <v>#NAME?</v>
          </cell>
          <cell r="G383">
            <v>0</v>
          </cell>
          <cell r="H383">
            <v>0</v>
          </cell>
          <cell r="I383">
            <v>0</v>
          </cell>
        </row>
        <row r="384">
          <cell r="A384" t="str">
            <v>Lilo of 220kv DC Ara-Pusauli at Dumraon TL Line-1</v>
          </cell>
          <cell r="B384">
            <v>53</v>
          </cell>
          <cell r="C384" t="str">
            <v>12/1</v>
          </cell>
          <cell r="D384" t="str">
            <v>DA+0</v>
          </cell>
          <cell r="E384">
            <v>43608</v>
          </cell>
          <cell r="F384" t="e">
            <v>#NAME?</v>
          </cell>
          <cell r="G384">
            <v>0</v>
          </cell>
          <cell r="H384">
            <v>0</v>
          </cell>
          <cell r="I384">
            <v>0</v>
          </cell>
        </row>
        <row r="385">
          <cell r="A385" t="str">
            <v>Lilo of 220kv DC Ara-Pusauli at Dumraon TL Line-1</v>
          </cell>
          <cell r="B385">
            <v>49</v>
          </cell>
          <cell r="C385" t="str">
            <v>12/4</v>
          </cell>
          <cell r="D385" t="str">
            <v>DA+0</v>
          </cell>
          <cell r="E385">
            <v>43607</v>
          </cell>
          <cell r="F385" t="e">
            <v>#NAME?</v>
          </cell>
          <cell r="G385">
            <v>0</v>
          </cell>
          <cell r="H385">
            <v>0</v>
          </cell>
          <cell r="I385">
            <v>0</v>
          </cell>
        </row>
        <row r="386">
          <cell r="A386" t="str">
            <v>Lilo of 220kv DC Ara-Pusauli at Dumraon TL Line-1</v>
          </cell>
          <cell r="B386">
            <v>1</v>
          </cell>
          <cell r="C386" t="str">
            <v>12/10</v>
          </cell>
          <cell r="D386" t="str">
            <v>DA+0</v>
          </cell>
          <cell r="E386">
            <v>43600</v>
          </cell>
          <cell r="F386" t="e">
            <v>#NAME?</v>
          </cell>
          <cell r="G386">
            <v>0</v>
          </cell>
          <cell r="H386">
            <v>0</v>
          </cell>
          <cell r="I386">
            <v>0</v>
          </cell>
        </row>
        <row r="387">
          <cell r="A387" t="str">
            <v>Lilo of 220kv DC Ara-Pusauli at Dumraon TL Line-1</v>
          </cell>
          <cell r="B387">
            <v>2</v>
          </cell>
          <cell r="C387" t="str">
            <v>12/11</v>
          </cell>
          <cell r="D387" t="str">
            <v>DA+0</v>
          </cell>
          <cell r="E387">
            <v>43600</v>
          </cell>
          <cell r="F387" t="e">
            <v>#NAME?</v>
          </cell>
          <cell r="G387">
            <v>0</v>
          </cell>
          <cell r="H387">
            <v>0</v>
          </cell>
          <cell r="I387">
            <v>0</v>
          </cell>
        </row>
        <row r="388">
          <cell r="A388" t="str">
            <v>Lilo of 220kv DC Ara-Pusauli at Dumraon TL Line-1</v>
          </cell>
          <cell r="B388">
            <v>3</v>
          </cell>
          <cell r="C388" t="str">
            <v>12/12</v>
          </cell>
          <cell r="D388" t="str">
            <v>DB+0</v>
          </cell>
          <cell r="E388">
            <v>43601</v>
          </cell>
          <cell r="F388" t="e">
            <v>#NAME?</v>
          </cell>
          <cell r="G388">
            <v>0</v>
          </cell>
          <cell r="H388">
            <v>0</v>
          </cell>
          <cell r="I388">
            <v>0</v>
          </cell>
        </row>
        <row r="389">
          <cell r="A389" t="str">
            <v>Lilo of 220kv DC Ara-Pusauli at Dumraon TL Line-1</v>
          </cell>
          <cell r="B389">
            <v>50</v>
          </cell>
          <cell r="C389" t="str">
            <v>12/2</v>
          </cell>
          <cell r="D389" t="str">
            <v>DA+3</v>
          </cell>
          <cell r="E389">
            <v>43607</v>
          </cell>
          <cell r="F389" t="e">
            <v>#NAME?</v>
          </cell>
          <cell r="G389">
            <v>0</v>
          </cell>
          <cell r="H389">
            <v>0</v>
          </cell>
          <cell r="I389">
            <v>0</v>
          </cell>
        </row>
        <row r="390">
          <cell r="A390" t="str">
            <v>132KV DC Gaya-Jehanabad TL Line</v>
          </cell>
          <cell r="B390">
            <v>52</v>
          </cell>
          <cell r="C390" t="str">
            <v>18/10</v>
          </cell>
          <cell r="D390" t="str">
            <v>DA+0</v>
          </cell>
          <cell r="E390">
            <v>43458</v>
          </cell>
          <cell r="F390" t="str">
            <v>Sumaiyya Enterprizes</v>
          </cell>
          <cell r="G390">
            <v>0</v>
          </cell>
          <cell r="H390">
            <v>0</v>
          </cell>
          <cell r="I390">
            <v>0</v>
          </cell>
        </row>
        <row r="391">
          <cell r="A391" t="str">
            <v>132KV DC Gaya-Jehanabad TL Line</v>
          </cell>
          <cell r="B391">
            <v>54</v>
          </cell>
          <cell r="C391" t="str">
            <v>20/0</v>
          </cell>
          <cell r="D391" t="str">
            <v>DB+0</v>
          </cell>
          <cell r="E391">
            <v>43459</v>
          </cell>
          <cell r="F391" t="str">
            <v>M S Builder</v>
          </cell>
          <cell r="G391">
            <v>0</v>
          </cell>
          <cell r="H391">
            <v>0</v>
          </cell>
          <cell r="I391">
            <v>0</v>
          </cell>
        </row>
        <row r="392">
          <cell r="A392" t="str">
            <v>132KV DC Gaya-Jehanabad TL Line</v>
          </cell>
          <cell r="B392">
            <v>51</v>
          </cell>
          <cell r="C392" t="str">
            <v>17/4</v>
          </cell>
          <cell r="D392" t="str">
            <v>DA+3</v>
          </cell>
          <cell r="E392">
            <v>43456</v>
          </cell>
          <cell r="F392" t="str">
            <v>Sunil Kumar</v>
          </cell>
          <cell r="G392">
            <v>0</v>
          </cell>
          <cell r="H392">
            <v>0</v>
          </cell>
          <cell r="I392">
            <v>0</v>
          </cell>
        </row>
        <row r="393">
          <cell r="A393" t="str">
            <v>132KV DC Naubatpur-Masaurhi TL Line</v>
          </cell>
          <cell r="B393">
            <v>20</v>
          </cell>
          <cell r="C393" t="str">
            <v>6/5</v>
          </cell>
          <cell r="D393" t="str">
            <v>DA+0</v>
          </cell>
          <cell r="E393">
            <v>43456</v>
          </cell>
          <cell r="F393" t="str">
            <v>Lalan Mehta</v>
          </cell>
          <cell r="G393">
            <v>0</v>
          </cell>
          <cell r="H393">
            <v>0</v>
          </cell>
          <cell r="I393">
            <v>0</v>
          </cell>
        </row>
        <row r="394">
          <cell r="A394" t="str">
            <v>132KV DC Naubatpur-Paliganj TL Line</v>
          </cell>
          <cell r="B394">
            <v>14</v>
          </cell>
          <cell r="C394" t="str">
            <v>9/3</v>
          </cell>
          <cell r="D394" t="str">
            <v>DA+0</v>
          </cell>
          <cell r="E394">
            <v>43457</v>
          </cell>
          <cell r="F394" t="str">
            <v>Mahesh Prasad Singh</v>
          </cell>
          <cell r="G394">
            <v>0</v>
          </cell>
          <cell r="H394">
            <v>0</v>
          </cell>
          <cell r="I394">
            <v>0</v>
          </cell>
        </row>
        <row r="395">
          <cell r="A395" t="str">
            <v>132KV DC Gaya-Jehanabad TL Line</v>
          </cell>
          <cell r="B395">
            <v>50</v>
          </cell>
          <cell r="C395" t="str">
            <v>12/2</v>
          </cell>
          <cell r="D395" t="str">
            <v>DA+0</v>
          </cell>
          <cell r="E395">
            <v>43455</v>
          </cell>
          <cell r="F395" t="str">
            <v>Rajiv Kumar</v>
          </cell>
          <cell r="G395">
            <v>0</v>
          </cell>
          <cell r="H395">
            <v>0</v>
          </cell>
          <cell r="I395">
            <v>0</v>
          </cell>
        </row>
        <row r="396">
          <cell r="A396" t="str">
            <v>Lilo of 220kv DC Ara-Pusauli at Dumraon TL Line-1</v>
          </cell>
          <cell r="B396">
            <v>51</v>
          </cell>
          <cell r="C396" t="str">
            <v>12/3</v>
          </cell>
          <cell r="D396" t="str">
            <v>DA+0</v>
          </cell>
          <cell r="E396">
            <v>43607</v>
          </cell>
          <cell r="F396" t="e">
            <v>#NAME?</v>
          </cell>
          <cell r="G396">
            <v>0</v>
          </cell>
          <cell r="H396">
            <v>0</v>
          </cell>
          <cell r="I396">
            <v>0</v>
          </cell>
        </row>
        <row r="397">
          <cell r="A397" t="str">
            <v>132KV DC Dumraon-Buxar TL Line</v>
          </cell>
          <cell r="B397">
            <v>29</v>
          </cell>
          <cell r="C397" t="str">
            <v>27/1</v>
          </cell>
          <cell r="D397" t="str">
            <v>DP+3</v>
          </cell>
          <cell r="E397">
            <v>43460</v>
          </cell>
          <cell r="F397" t="str">
            <v>Meera Engineering</v>
          </cell>
          <cell r="G397">
            <v>0</v>
          </cell>
          <cell r="H397">
            <v>0</v>
          </cell>
          <cell r="I397">
            <v>0</v>
          </cell>
        </row>
        <row r="398">
          <cell r="A398" t="str">
            <v>220KV DC Naubatpur-BhusaulaTL Line</v>
          </cell>
          <cell r="B398">
            <v>46</v>
          </cell>
          <cell r="C398" t="str">
            <v>11/0</v>
          </cell>
          <cell r="D398" t="str">
            <v>DC+3</v>
          </cell>
          <cell r="E398">
            <v>43621</v>
          </cell>
          <cell r="F398" t="str">
            <v>Veena Construction</v>
          </cell>
          <cell r="G398">
            <v>0</v>
          </cell>
          <cell r="H398">
            <v>0</v>
          </cell>
          <cell r="I398">
            <v>0</v>
          </cell>
        </row>
        <row r="399">
          <cell r="A399" t="str">
            <v>132KV DC Naubatpur-Masaurhi TL Line</v>
          </cell>
          <cell r="B399">
            <v>19</v>
          </cell>
          <cell r="C399" t="str">
            <v>4/2</v>
          </cell>
          <cell r="D399" t="str">
            <v>DA+6</v>
          </cell>
          <cell r="E399">
            <v>43454</v>
          </cell>
          <cell r="F399" t="str">
            <v>Lalan Mehta</v>
          </cell>
          <cell r="G399">
            <v>0</v>
          </cell>
          <cell r="H399">
            <v>0</v>
          </cell>
          <cell r="I399">
            <v>0</v>
          </cell>
        </row>
        <row r="400">
          <cell r="A400" t="str">
            <v>132KV DC Gaya-Jehanabad TL Line</v>
          </cell>
          <cell r="B400">
            <v>45</v>
          </cell>
          <cell r="C400" t="str">
            <v>9/0</v>
          </cell>
          <cell r="D400" t="str">
            <v>DB+0</v>
          </cell>
          <cell r="E400">
            <v>43452</v>
          </cell>
          <cell r="F400" t="str">
            <v>Deepak Kumar</v>
          </cell>
          <cell r="G400">
            <v>0</v>
          </cell>
          <cell r="H400">
            <v>0</v>
          </cell>
          <cell r="I400">
            <v>0</v>
          </cell>
        </row>
        <row r="401">
          <cell r="A401" t="str">
            <v>Lilo of 220kv DC Ara-Pusauli at Dumraon TL Line-1</v>
          </cell>
          <cell r="B401">
            <v>13</v>
          </cell>
          <cell r="C401" t="str">
            <v>9/3</v>
          </cell>
          <cell r="D401" t="str">
            <v>DA+0</v>
          </cell>
          <cell r="E401">
            <v>43603</v>
          </cell>
          <cell r="F401" t="e">
            <v>#NAME?</v>
          </cell>
          <cell r="G401">
            <v>0</v>
          </cell>
          <cell r="H401">
            <v>0</v>
          </cell>
          <cell r="I401">
            <v>0</v>
          </cell>
        </row>
        <row r="402">
          <cell r="A402" t="str">
            <v>132KV DC Gaya-Jehanabad TL Line</v>
          </cell>
          <cell r="B402">
            <v>47</v>
          </cell>
          <cell r="C402" t="str">
            <v>17/3</v>
          </cell>
          <cell r="D402" t="str">
            <v>DA+0</v>
          </cell>
          <cell r="E402">
            <v>43454</v>
          </cell>
          <cell r="F402" t="str">
            <v>Sunil Kumar</v>
          </cell>
          <cell r="G402">
            <v>0</v>
          </cell>
          <cell r="H402">
            <v>0</v>
          </cell>
          <cell r="I402">
            <v>0</v>
          </cell>
        </row>
        <row r="403">
          <cell r="A403" t="str">
            <v>Lilo of 220kv DC Ara-Pusauli at Dumraon TL Line-1</v>
          </cell>
          <cell r="B403">
            <v>4</v>
          </cell>
          <cell r="C403" t="str">
            <v>12/9</v>
          </cell>
          <cell r="D403" t="str">
            <v>DA+0</v>
          </cell>
          <cell r="E403">
            <v>43601</v>
          </cell>
          <cell r="F403" t="e">
            <v>#NAME?</v>
          </cell>
          <cell r="G403">
            <v>0</v>
          </cell>
          <cell r="H403">
            <v>0</v>
          </cell>
          <cell r="I403">
            <v>0</v>
          </cell>
        </row>
        <row r="404">
          <cell r="A404" t="str">
            <v>Lilo of 220kv DC Ara-Pusauli at Dumraon TL Line-1</v>
          </cell>
          <cell r="B404">
            <v>0</v>
          </cell>
          <cell r="C404" t="str">
            <v>14/1</v>
          </cell>
          <cell r="D404" t="str">
            <v>DB+0</v>
          </cell>
          <cell r="E404">
            <v>0</v>
          </cell>
          <cell r="F404" t="e">
            <v>#NAME?</v>
          </cell>
          <cell r="G404">
            <v>0</v>
          </cell>
          <cell r="H404">
            <v>0</v>
          </cell>
          <cell r="I404">
            <v>0</v>
          </cell>
        </row>
        <row r="405">
          <cell r="A405" t="str">
            <v>Lilo of 220kv DC Ara-Pusauli at Dumraon TL Line-1</v>
          </cell>
          <cell r="B405">
            <v>35</v>
          </cell>
          <cell r="C405" t="str">
            <v>14/3</v>
          </cell>
          <cell r="D405" t="str">
            <v>DA+0</v>
          </cell>
          <cell r="E405">
            <v>43606</v>
          </cell>
          <cell r="F405" t="e">
            <v>#NAME?</v>
          </cell>
          <cell r="G405">
            <v>0</v>
          </cell>
          <cell r="H405">
            <v>0</v>
          </cell>
          <cell r="I405">
            <v>0</v>
          </cell>
        </row>
        <row r="406">
          <cell r="A406" t="str">
            <v>Lilo of 220kv DC Ara-Pusauli at Dumraon TL Line-1</v>
          </cell>
          <cell r="B406">
            <v>36</v>
          </cell>
          <cell r="C406" t="str">
            <v>14/4</v>
          </cell>
          <cell r="D406" t="str">
            <v>DB+0</v>
          </cell>
          <cell r="E406">
            <v>43606</v>
          </cell>
          <cell r="F406" t="e">
            <v>#NAME?</v>
          </cell>
          <cell r="G406">
            <v>0</v>
          </cell>
          <cell r="H406">
            <v>0</v>
          </cell>
          <cell r="I406">
            <v>0</v>
          </cell>
        </row>
        <row r="407">
          <cell r="A407" t="str">
            <v>Lilo of 220kv DC Ara-Pusauli at Dumraon TL Line-1</v>
          </cell>
          <cell r="B407">
            <v>37</v>
          </cell>
          <cell r="C407" t="str">
            <v>16/1</v>
          </cell>
          <cell r="D407" t="str">
            <v>DA+0</v>
          </cell>
          <cell r="E407">
            <v>43606</v>
          </cell>
          <cell r="F407" t="e">
            <v>#NAME?</v>
          </cell>
          <cell r="G407">
            <v>0</v>
          </cell>
          <cell r="H407">
            <v>0</v>
          </cell>
          <cell r="I407">
            <v>0</v>
          </cell>
        </row>
        <row r="408">
          <cell r="A408" t="str">
            <v>Lilo of 220kv DC Ara-Pusauli at Dumraon TL Line-1</v>
          </cell>
          <cell r="B408">
            <v>38</v>
          </cell>
          <cell r="C408" t="str">
            <v>16/2</v>
          </cell>
          <cell r="D408" t="str">
            <v>DA+0</v>
          </cell>
          <cell r="E408">
            <v>43606</v>
          </cell>
          <cell r="F408" t="e">
            <v>#NAME?</v>
          </cell>
          <cell r="G408">
            <v>0</v>
          </cell>
          <cell r="H408">
            <v>0</v>
          </cell>
          <cell r="I408">
            <v>0</v>
          </cell>
        </row>
        <row r="409">
          <cell r="A409" t="str">
            <v>Lilo of 220kv DC Ara-Pusauli at Dumraon TL Line-1</v>
          </cell>
          <cell r="B409">
            <v>0</v>
          </cell>
          <cell r="C409" t="str">
            <v>16/3</v>
          </cell>
          <cell r="D409" t="str">
            <v>DA+0</v>
          </cell>
          <cell r="E409">
            <v>0</v>
          </cell>
          <cell r="F409" t="e">
            <v>#NAME?</v>
          </cell>
          <cell r="G409">
            <v>0</v>
          </cell>
          <cell r="H409">
            <v>0</v>
          </cell>
          <cell r="I409">
            <v>0</v>
          </cell>
        </row>
        <row r="410">
          <cell r="A410" t="str">
            <v>Lilo of 220kv DC Ara-Pusauli at Dumraon TL Line-1</v>
          </cell>
          <cell r="B410">
            <v>39</v>
          </cell>
          <cell r="C410" t="str">
            <v>17/1</v>
          </cell>
          <cell r="D410" t="str">
            <v>DA+0</v>
          </cell>
          <cell r="E410">
            <v>43606</v>
          </cell>
          <cell r="F410" t="e">
            <v>#NAME?</v>
          </cell>
          <cell r="G410">
            <v>0</v>
          </cell>
          <cell r="H410">
            <v>0</v>
          </cell>
          <cell r="I410">
            <v>0</v>
          </cell>
        </row>
        <row r="411">
          <cell r="A411" t="str">
            <v>Lilo of 220kv DC Ara-Pusauli at Dumraon TL Line-1</v>
          </cell>
          <cell r="B411">
            <v>0</v>
          </cell>
          <cell r="C411" t="str">
            <v>1/0</v>
          </cell>
          <cell r="D411" t="str">
            <v>DD+0</v>
          </cell>
          <cell r="E411">
            <v>0</v>
          </cell>
          <cell r="F411" t="e">
            <v>#NAME?</v>
          </cell>
          <cell r="G411">
            <v>0</v>
          </cell>
          <cell r="H411">
            <v>0</v>
          </cell>
          <cell r="I411">
            <v>0</v>
          </cell>
        </row>
        <row r="412">
          <cell r="A412" t="str">
            <v>Lilo of 220kv DC Ara-Pusauli at Dumraon TL Line-1</v>
          </cell>
          <cell r="B412">
            <v>40</v>
          </cell>
          <cell r="C412" t="str">
            <v>11/0</v>
          </cell>
          <cell r="D412" t="str">
            <v>DD+0</v>
          </cell>
          <cell r="E412">
            <v>43606</v>
          </cell>
          <cell r="F412" t="e">
            <v>#NAME?</v>
          </cell>
          <cell r="G412">
            <v>0</v>
          </cell>
          <cell r="H412">
            <v>0</v>
          </cell>
          <cell r="I412">
            <v>0</v>
          </cell>
        </row>
        <row r="413">
          <cell r="A413" t="str">
            <v>Lilo of 220kv DC Ara-Pusauli at Dumraon TL Line-1</v>
          </cell>
          <cell r="B413">
            <v>54</v>
          </cell>
          <cell r="C413" t="str">
            <v>12/0</v>
          </cell>
          <cell r="D413" t="str">
            <v>DD+0</v>
          </cell>
          <cell r="E413">
            <v>43608</v>
          </cell>
          <cell r="F413" t="e">
            <v>#NAME?</v>
          </cell>
          <cell r="G413">
            <v>0</v>
          </cell>
          <cell r="H413">
            <v>0</v>
          </cell>
          <cell r="I413">
            <v>0</v>
          </cell>
        </row>
        <row r="414">
          <cell r="A414" t="str">
            <v>Lilo of 220kv DC Ara-Pusauli at Dumraon TL Line-1</v>
          </cell>
          <cell r="B414">
            <v>0</v>
          </cell>
          <cell r="C414" t="str">
            <v>13/0</v>
          </cell>
          <cell r="D414" t="str">
            <v>DD+18</v>
          </cell>
          <cell r="E414">
            <v>0</v>
          </cell>
          <cell r="F414" t="e">
            <v>#NAME?</v>
          </cell>
          <cell r="G414">
            <v>0</v>
          </cell>
          <cell r="H414">
            <v>0</v>
          </cell>
          <cell r="I414">
            <v>0</v>
          </cell>
        </row>
        <row r="415">
          <cell r="A415" t="str">
            <v>Lilo of 220kv DC Ara-Pusauli at Dumraon TL Line-1</v>
          </cell>
          <cell r="B415">
            <v>0</v>
          </cell>
          <cell r="C415" t="str">
            <v>14/0</v>
          </cell>
          <cell r="D415" t="str">
            <v>DD+18</v>
          </cell>
          <cell r="E415">
            <v>0</v>
          </cell>
          <cell r="F415" t="e">
            <v>#NAME?</v>
          </cell>
          <cell r="G415">
            <v>0</v>
          </cell>
          <cell r="H415">
            <v>0</v>
          </cell>
          <cell r="I415">
            <v>0</v>
          </cell>
        </row>
        <row r="416">
          <cell r="A416" t="str">
            <v>Lilo of 220kv DC Ara-Pusauli at Dumraon TL Line-1</v>
          </cell>
          <cell r="B416">
            <v>58</v>
          </cell>
          <cell r="C416" t="str">
            <v>15/0</v>
          </cell>
          <cell r="D416" t="str">
            <v>DD+9</v>
          </cell>
          <cell r="E416">
            <v>43620</v>
          </cell>
          <cell r="F416" t="e">
            <v>#NAME?</v>
          </cell>
          <cell r="G416">
            <v>0</v>
          </cell>
          <cell r="H416">
            <v>0</v>
          </cell>
          <cell r="I416">
            <v>0</v>
          </cell>
        </row>
        <row r="417">
          <cell r="A417" t="str">
            <v>Lilo of 220kv DC Ara-Pusauli at Dumraon TL Line-1</v>
          </cell>
          <cell r="B417">
            <v>41</v>
          </cell>
          <cell r="C417" t="str">
            <v>16/0</v>
          </cell>
          <cell r="D417" t="str">
            <v>DD+9</v>
          </cell>
          <cell r="E417">
            <v>43606</v>
          </cell>
          <cell r="F417" t="e">
            <v>#NAME?</v>
          </cell>
          <cell r="G417">
            <v>0</v>
          </cell>
          <cell r="H417">
            <v>0</v>
          </cell>
          <cell r="I417">
            <v>0</v>
          </cell>
        </row>
        <row r="418">
          <cell r="A418" t="str">
            <v>Lilo of 220kv DC Ara-Pusauli at Dumraon TL Line-1</v>
          </cell>
          <cell r="B418">
            <v>0</v>
          </cell>
          <cell r="C418" t="str">
            <v>17/0</v>
          </cell>
          <cell r="D418" t="str">
            <v>DB+0</v>
          </cell>
          <cell r="E418">
            <v>0</v>
          </cell>
          <cell r="F418" t="e">
            <v>#NAME?</v>
          </cell>
          <cell r="G418">
            <v>0</v>
          </cell>
          <cell r="H418">
            <v>0</v>
          </cell>
          <cell r="I418">
            <v>0</v>
          </cell>
        </row>
        <row r="419">
          <cell r="A419" t="str">
            <v>Lilo of 220kv DC Ara-Pusauli at Dumraon TL Line-1</v>
          </cell>
          <cell r="B419">
            <v>42</v>
          </cell>
          <cell r="C419" t="str">
            <v>18/0</v>
          </cell>
          <cell r="D419" t="str">
            <v>DD+0</v>
          </cell>
          <cell r="E419">
            <v>43606</v>
          </cell>
          <cell r="F419" t="e">
            <v>#NAME?</v>
          </cell>
          <cell r="G419">
            <v>0</v>
          </cell>
          <cell r="H419">
            <v>0</v>
          </cell>
          <cell r="I419">
            <v>0</v>
          </cell>
        </row>
        <row r="420">
          <cell r="A420" t="str">
            <v>Lilo of 220kv DC Ara-Pusauli at Dumraon TL Line-1</v>
          </cell>
          <cell r="B420">
            <v>43</v>
          </cell>
          <cell r="C420" t="str">
            <v>19/0</v>
          </cell>
          <cell r="D420" t="str">
            <v>DD+0</v>
          </cell>
          <cell r="E420">
            <v>43606</v>
          </cell>
          <cell r="F420" t="e">
            <v>#NAME?</v>
          </cell>
          <cell r="G420">
            <v>0</v>
          </cell>
          <cell r="H420">
            <v>0</v>
          </cell>
          <cell r="I420">
            <v>0</v>
          </cell>
        </row>
        <row r="421">
          <cell r="A421" t="str">
            <v>132KV DC Gaya-Jehanabad TL Line</v>
          </cell>
          <cell r="B421">
            <v>48</v>
          </cell>
          <cell r="C421" t="str">
            <v>18/8</v>
          </cell>
          <cell r="D421" t="str">
            <v>DA+0</v>
          </cell>
          <cell r="E421">
            <v>43454</v>
          </cell>
          <cell r="F421" t="str">
            <v>Sumaiyya Enterprizes</v>
          </cell>
          <cell r="G421">
            <v>0</v>
          </cell>
          <cell r="H421">
            <v>0</v>
          </cell>
          <cell r="I421">
            <v>0</v>
          </cell>
        </row>
        <row r="422">
          <cell r="A422" t="str">
            <v>Lilo of 220kv DC Ara-Pusauli at Dumraon TL Line-1</v>
          </cell>
          <cell r="B422">
            <v>0</v>
          </cell>
          <cell r="C422" t="str">
            <v>4/0</v>
          </cell>
          <cell r="D422" t="str">
            <v>DD+6</v>
          </cell>
          <cell r="E422">
            <v>0</v>
          </cell>
          <cell r="F422" t="e">
            <v>#NAME?</v>
          </cell>
          <cell r="G422">
            <v>0</v>
          </cell>
          <cell r="H422">
            <v>0</v>
          </cell>
          <cell r="I422">
            <v>0</v>
          </cell>
        </row>
        <row r="423">
          <cell r="A423" t="str">
            <v>Lilo of 220kv DC Ara-Pusauli at Dumraon TL Line-1</v>
          </cell>
          <cell r="B423">
            <v>0</v>
          </cell>
          <cell r="C423" t="str">
            <v>5/0</v>
          </cell>
          <cell r="D423" t="str">
            <v>DD+6</v>
          </cell>
          <cell r="E423">
            <v>0</v>
          </cell>
          <cell r="F423" t="e">
            <v>#NAME?</v>
          </cell>
          <cell r="G423">
            <v>0</v>
          </cell>
          <cell r="H423">
            <v>0</v>
          </cell>
          <cell r="I423">
            <v>0</v>
          </cell>
        </row>
        <row r="424">
          <cell r="A424" t="str">
            <v>132KV DC Dumraon-Buxar TL Line</v>
          </cell>
          <cell r="B424">
            <v>30</v>
          </cell>
          <cell r="C424" t="str">
            <v>11/6</v>
          </cell>
          <cell r="D424" t="str">
            <v>DQ+0</v>
          </cell>
          <cell r="E424">
            <v>43461</v>
          </cell>
          <cell r="F424" t="str">
            <v>Rajesh Electric Works</v>
          </cell>
          <cell r="G424">
            <v>0</v>
          </cell>
          <cell r="H424">
            <v>0</v>
          </cell>
          <cell r="I424">
            <v>0</v>
          </cell>
        </row>
        <row r="425">
          <cell r="A425" t="str">
            <v>Lilo of 220kv DC Ara-Pusauli at Dumraon TL Line-1</v>
          </cell>
          <cell r="B425">
            <v>44</v>
          </cell>
          <cell r="C425" t="str">
            <v>7/0</v>
          </cell>
          <cell r="D425" t="str">
            <v>DC+3</v>
          </cell>
          <cell r="E425">
            <v>43606</v>
          </cell>
          <cell r="F425" t="e">
            <v>#NAME?</v>
          </cell>
          <cell r="G425">
            <v>0</v>
          </cell>
          <cell r="H425">
            <v>0</v>
          </cell>
          <cell r="I425">
            <v>0</v>
          </cell>
        </row>
        <row r="426">
          <cell r="A426" t="str">
            <v>Lilo of 220kv DC Ara-Pusauli at Dumraon TL Line-1</v>
          </cell>
          <cell r="B426">
            <v>0</v>
          </cell>
          <cell r="C426" t="str">
            <v>GANTRY</v>
          </cell>
          <cell r="D426" t="str">
            <v>GANTRY</v>
          </cell>
          <cell r="E426">
            <v>0</v>
          </cell>
          <cell r="F426" t="e">
            <v>#NAME?</v>
          </cell>
          <cell r="G426">
            <v>0</v>
          </cell>
          <cell r="H426">
            <v>0</v>
          </cell>
          <cell r="I426">
            <v>0</v>
          </cell>
        </row>
        <row r="427">
          <cell r="A427" t="str">
            <v>Lilo of 220kv DC Ara-Pusauli at Dumraon TL Line-1</v>
          </cell>
          <cell r="B427">
            <v>0</v>
          </cell>
          <cell r="C427" t="str">
            <v>GANTRY</v>
          </cell>
          <cell r="D427" t="str">
            <v>GANTRY</v>
          </cell>
          <cell r="E427">
            <v>0</v>
          </cell>
          <cell r="F427" t="e">
            <v>#NAME?</v>
          </cell>
          <cell r="G427">
            <v>0</v>
          </cell>
          <cell r="H427">
            <v>0</v>
          </cell>
          <cell r="I427">
            <v>0</v>
          </cell>
        </row>
        <row r="428">
          <cell r="A428" t="str">
            <v>Lilo of 220kv DC Ara-Pusauli at Dumraon TL Line-1</v>
          </cell>
          <cell r="B428">
            <v>28</v>
          </cell>
          <cell r="C428" t="str">
            <v>1/0</v>
          </cell>
          <cell r="D428" t="str">
            <v>DD+0</v>
          </cell>
          <cell r="E428">
            <v>43605</v>
          </cell>
          <cell r="F428" t="e">
            <v>#NAME?</v>
          </cell>
          <cell r="G428">
            <v>0</v>
          </cell>
          <cell r="H428">
            <v>0</v>
          </cell>
          <cell r="I428">
            <v>0</v>
          </cell>
        </row>
        <row r="429">
          <cell r="A429" t="str">
            <v>Lilo of 220kv DC Ara-Pusauli at Dumraon TL Line-1</v>
          </cell>
          <cell r="B429">
            <v>29</v>
          </cell>
          <cell r="C429" t="str">
            <v>2/0</v>
          </cell>
          <cell r="D429" t="str">
            <v>DD+0</v>
          </cell>
          <cell r="E429">
            <v>43605</v>
          </cell>
          <cell r="F429" t="e">
            <v>#NAME?</v>
          </cell>
          <cell r="G429">
            <v>0</v>
          </cell>
          <cell r="H429">
            <v>0</v>
          </cell>
          <cell r="I429">
            <v>0</v>
          </cell>
        </row>
        <row r="430">
          <cell r="A430" t="str">
            <v>132KV DC Gaya-Jehanabad TL Line</v>
          </cell>
          <cell r="B430">
            <v>49</v>
          </cell>
          <cell r="C430" t="str">
            <v>19/8</v>
          </cell>
          <cell r="D430" t="str">
            <v>DA+6</v>
          </cell>
          <cell r="E430">
            <v>43454</v>
          </cell>
          <cell r="F430" t="str">
            <v>M S Builder</v>
          </cell>
          <cell r="G430">
            <v>0</v>
          </cell>
          <cell r="H430">
            <v>0</v>
          </cell>
          <cell r="I430">
            <v>0</v>
          </cell>
        </row>
        <row r="431">
          <cell r="A431" t="str">
            <v>132KV DC Naubatpur-Masaurhi TL Line</v>
          </cell>
          <cell r="B431">
            <v>18</v>
          </cell>
          <cell r="C431" t="str">
            <v>6/1</v>
          </cell>
          <cell r="D431" t="str">
            <v>DA+6</v>
          </cell>
          <cell r="E431">
            <v>43452</v>
          </cell>
          <cell r="F431" t="str">
            <v>Lalan Mehta</v>
          </cell>
          <cell r="G431">
            <v>0</v>
          </cell>
          <cell r="H431">
            <v>0</v>
          </cell>
          <cell r="I431">
            <v>0</v>
          </cell>
        </row>
        <row r="432">
          <cell r="A432" t="str">
            <v>132KV DC Gaya-Jehanabad TL Line</v>
          </cell>
          <cell r="B432">
            <v>46</v>
          </cell>
          <cell r="C432" t="str">
            <v>12/1</v>
          </cell>
          <cell r="D432" t="str">
            <v>DA+0</v>
          </cell>
          <cell r="E432">
            <v>43452</v>
          </cell>
          <cell r="F432" t="str">
            <v>Rajiv Kumar</v>
          </cell>
          <cell r="G432">
            <v>0</v>
          </cell>
          <cell r="H432">
            <v>0</v>
          </cell>
          <cell r="I432">
            <v>0</v>
          </cell>
        </row>
        <row r="433">
          <cell r="A433" t="str">
            <v>132KV DC Gaya-Jehanabad TL Line</v>
          </cell>
          <cell r="B433">
            <v>37</v>
          </cell>
          <cell r="C433" t="str">
            <v>19/9</v>
          </cell>
          <cell r="D433" t="str">
            <v>DA+3</v>
          </cell>
          <cell r="E433">
            <v>43451</v>
          </cell>
          <cell r="F433" t="str">
            <v>M S Builder</v>
          </cell>
          <cell r="G433">
            <v>0</v>
          </cell>
          <cell r="H433">
            <v>0</v>
          </cell>
          <cell r="I433">
            <v>0</v>
          </cell>
        </row>
        <row r="434">
          <cell r="A434" t="str">
            <v>132KV DC Naubatpur-Masaurhi TL Line</v>
          </cell>
          <cell r="B434">
            <v>17</v>
          </cell>
          <cell r="C434" t="str">
            <v>4/1</v>
          </cell>
          <cell r="D434" t="str">
            <v>DA+0</v>
          </cell>
          <cell r="E434">
            <v>43450</v>
          </cell>
          <cell r="F434" t="str">
            <v>Lalan Mehta</v>
          </cell>
          <cell r="G434">
            <v>0</v>
          </cell>
          <cell r="H434">
            <v>0</v>
          </cell>
          <cell r="I434">
            <v>0</v>
          </cell>
        </row>
        <row r="435">
          <cell r="A435" t="str">
            <v>132KV DC Gaya-Jehanabad TL Line</v>
          </cell>
          <cell r="B435">
            <v>38</v>
          </cell>
          <cell r="C435" t="str">
            <v>12/3</v>
          </cell>
          <cell r="D435" t="str">
            <v>DA+0</v>
          </cell>
          <cell r="E435">
            <v>43451</v>
          </cell>
          <cell r="F435" t="str">
            <v>Rajiv Kumar</v>
          </cell>
          <cell r="G435">
            <v>0</v>
          </cell>
          <cell r="H435">
            <v>0</v>
          </cell>
          <cell r="I435">
            <v>0</v>
          </cell>
        </row>
        <row r="436">
          <cell r="A436" t="str">
            <v>132KV DC Gaya-Jehanabad TL Line</v>
          </cell>
          <cell r="B436">
            <v>39</v>
          </cell>
          <cell r="C436" t="str">
            <v>18/9</v>
          </cell>
          <cell r="D436" t="str">
            <v>DA+3</v>
          </cell>
          <cell r="E436">
            <v>43451</v>
          </cell>
          <cell r="F436" t="str">
            <v>Sumaiyya Enterprizes</v>
          </cell>
          <cell r="G436">
            <v>0</v>
          </cell>
          <cell r="H436">
            <v>0</v>
          </cell>
          <cell r="I436">
            <v>0</v>
          </cell>
        </row>
        <row r="437">
          <cell r="A437" t="str">
            <v>132KV DC Dumraon-Buxar TL Line</v>
          </cell>
          <cell r="B437">
            <v>21</v>
          </cell>
          <cell r="C437" t="str">
            <v>11/15</v>
          </cell>
          <cell r="D437" t="str">
            <v>DQ+0</v>
          </cell>
          <cell r="E437">
            <v>43454</v>
          </cell>
          <cell r="F437" t="str">
            <v>Meera Engineering</v>
          </cell>
          <cell r="G437">
            <v>0</v>
          </cell>
          <cell r="H437">
            <v>0</v>
          </cell>
          <cell r="I437">
            <v>0</v>
          </cell>
        </row>
        <row r="438">
          <cell r="A438" t="str">
            <v>132KV DC Gaya-Jehanabad TL Line</v>
          </cell>
          <cell r="B438">
            <v>40</v>
          </cell>
          <cell r="C438" t="str">
            <v>6/0</v>
          </cell>
          <cell r="D438" t="str">
            <v>DC+0</v>
          </cell>
          <cell r="E438">
            <v>43451</v>
          </cell>
          <cell r="F438" t="str">
            <v>Sunil Kumar</v>
          </cell>
          <cell r="G438">
            <v>0</v>
          </cell>
          <cell r="H438">
            <v>0</v>
          </cell>
          <cell r="I438">
            <v>0</v>
          </cell>
        </row>
        <row r="439">
          <cell r="A439" t="str">
            <v>132KV DC Dumraon-Buxar TL Line</v>
          </cell>
          <cell r="B439">
            <v>22</v>
          </cell>
          <cell r="C439" t="str">
            <v>11/11</v>
          </cell>
          <cell r="D439" t="str">
            <v>DP+0</v>
          </cell>
          <cell r="E439">
            <v>43454</v>
          </cell>
          <cell r="F439" t="str">
            <v>Meera Engineering</v>
          </cell>
          <cell r="G439">
            <v>0</v>
          </cell>
          <cell r="H439">
            <v>0</v>
          </cell>
          <cell r="I439">
            <v>0</v>
          </cell>
        </row>
        <row r="440">
          <cell r="A440" t="str">
            <v>132KV DC Naubatpur-Masaurhi TL Line</v>
          </cell>
          <cell r="B440">
            <v>0</v>
          </cell>
          <cell r="C440" t="str">
            <v>15/0</v>
          </cell>
          <cell r="D440" t="str">
            <v>DD+0</v>
          </cell>
          <cell r="E440">
            <v>0</v>
          </cell>
          <cell r="F440" t="e">
            <v>#NAME?</v>
          </cell>
          <cell r="G440">
            <v>0</v>
          </cell>
          <cell r="H440">
            <v>0</v>
          </cell>
          <cell r="I440">
            <v>0</v>
          </cell>
        </row>
        <row r="441">
          <cell r="A441" t="str">
            <v>132KV DC Naubatpur-Masaurhi TL Line</v>
          </cell>
          <cell r="B441">
            <v>0</v>
          </cell>
          <cell r="C441" t="str">
            <v>16/0 Monopole</v>
          </cell>
          <cell r="D441" t="str">
            <v>MPDD+0</v>
          </cell>
          <cell r="E441">
            <v>0</v>
          </cell>
          <cell r="F441" t="e">
            <v>#NAME?</v>
          </cell>
          <cell r="G441">
            <v>0</v>
          </cell>
          <cell r="H441">
            <v>0</v>
          </cell>
          <cell r="I441">
            <v>0</v>
          </cell>
        </row>
        <row r="442">
          <cell r="A442" t="str">
            <v>132KV DC Naubatpur-Masaurhi TL Line</v>
          </cell>
          <cell r="B442">
            <v>16</v>
          </cell>
          <cell r="C442" t="str">
            <v>4/3</v>
          </cell>
          <cell r="D442" t="str">
            <v>DA+6</v>
          </cell>
          <cell r="E442">
            <v>43449</v>
          </cell>
          <cell r="F442" t="str">
            <v>Lalan Mehta</v>
          </cell>
          <cell r="G442">
            <v>0</v>
          </cell>
          <cell r="H442">
            <v>0</v>
          </cell>
          <cell r="I442">
            <v>0</v>
          </cell>
        </row>
        <row r="443">
          <cell r="A443" t="str">
            <v>132KV DC Naubatpur-Masaurhi TL Line</v>
          </cell>
          <cell r="B443">
            <v>15</v>
          </cell>
          <cell r="C443" t="str">
            <v>6/4</v>
          </cell>
          <cell r="D443" t="str">
            <v>DA+3</v>
          </cell>
          <cell r="E443">
            <v>43447</v>
          </cell>
          <cell r="F443" t="str">
            <v>Lalan Mehta</v>
          </cell>
          <cell r="G443">
            <v>0</v>
          </cell>
          <cell r="H443">
            <v>0</v>
          </cell>
          <cell r="I443">
            <v>0</v>
          </cell>
        </row>
        <row r="444">
          <cell r="A444" t="str">
            <v>132KV DC Gaya-Jehanabad TL Line</v>
          </cell>
          <cell r="B444">
            <v>41</v>
          </cell>
          <cell r="C444" t="str">
            <v>12/5</v>
          </cell>
          <cell r="D444" t="str">
            <v>DA+6</v>
          </cell>
          <cell r="E444">
            <v>43451</v>
          </cell>
          <cell r="F444" t="str">
            <v>Rajiv Kumar</v>
          </cell>
          <cell r="G444">
            <v>0</v>
          </cell>
          <cell r="H444">
            <v>0</v>
          </cell>
          <cell r="I444">
            <v>0</v>
          </cell>
        </row>
        <row r="445">
          <cell r="A445" t="str">
            <v>132KV DC Gaya-Jehanabad TL Line</v>
          </cell>
          <cell r="B445">
            <v>36</v>
          </cell>
          <cell r="C445" t="str">
            <v>5/0</v>
          </cell>
          <cell r="D445" t="str">
            <v>DC+0</v>
          </cell>
          <cell r="E445">
            <v>43449</v>
          </cell>
          <cell r="F445" t="str">
            <v>Sunil Kumar</v>
          </cell>
          <cell r="G445">
            <v>0</v>
          </cell>
          <cell r="H445">
            <v>0</v>
          </cell>
          <cell r="I445">
            <v>0</v>
          </cell>
        </row>
        <row r="446">
          <cell r="A446" t="str">
            <v>132KV DC Gaya-Jehanabad TL Line</v>
          </cell>
          <cell r="B446">
            <v>35</v>
          </cell>
          <cell r="C446" t="str">
            <v>18/7</v>
          </cell>
          <cell r="D446" t="str">
            <v>DA+3</v>
          </cell>
          <cell r="E446">
            <v>43447</v>
          </cell>
          <cell r="F446" t="str">
            <v>Sumaiyya Enterprizes</v>
          </cell>
          <cell r="G446">
            <v>0</v>
          </cell>
          <cell r="H446">
            <v>0</v>
          </cell>
          <cell r="I446">
            <v>0</v>
          </cell>
        </row>
        <row r="447">
          <cell r="A447" t="str">
            <v>132KV DC Dumraon-Buxar TL Line</v>
          </cell>
          <cell r="B447">
            <v>26</v>
          </cell>
          <cell r="C447" t="str">
            <v>11/5</v>
          </cell>
          <cell r="D447" t="str">
            <v>DP+3</v>
          </cell>
          <cell r="E447">
            <v>43455</v>
          </cell>
          <cell r="F447" t="str">
            <v>Rajesh Electric Works</v>
          </cell>
          <cell r="G447">
            <v>0</v>
          </cell>
          <cell r="H447">
            <v>0</v>
          </cell>
          <cell r="I447">
            <v>0</v>
          </cell>
        </row>
        <row r="448">
          <cell r="A448" t="str">
            <v>132KV DC Naubatpur-Masaurhi TL Line</v>
          </cell>
          <cell r="B448">
            <v>14</v>
          </cell>
          <cell r="C448" t="str">
            <v>6/2</v>
          </cell>
          <cell r="D448" t="str">
            <v>DA+6</v>
          </cell>
          <cell r="E448">
            <v>43445</v>
          </cell>
          <cell r="F448" t="str">
            <v>Lalan Mehta</v>
          </cell>
          <cell r="G448">
            <v>0</v>
          </cell>
          <cell r="H448">
            <v>0</v>
          </cell>
          <cell r="I448">
            <v>0</v>
          </cell>
        </row>
        <row r="449">
          <cell r="A449" t="str">
            <v>132KV DC Naubatpur-Paliganj TL Line</v>
          </cell>
          <cell r="B449">
            <v>13</v>
          </cell>
          <cell r="C449" t="str">
            <v>9/7</v>
          </cell>
          <cell r="D449" t="str">
            <v>DA+0</v>
          </cell>
          <cell r="E449">
            <v>43449</v>
          </cell>
          <cell r="F449" t="str">
            <v>Mahesh Prasad Singh</v>
          </cell>
          <cell r="G449">
            <v>0</v>
          </cell>
          <cell r="H449">
            <v>0</v>
          </cell>
          <cell r="I449">
            <v>0</v>
          </cell>
        </row>
        <row r="450">
          <cell r="A450" t="str">
            <v>132KV DC Gaya-Jehanabad TL Line</v>
          </cell>
          <cell r="B450">
            <v>34</v>
          </cell>
          <cell r="C450" t="str">
            <v>19/7</v>
          </cell>
          <cell r="D450" t="str">
            <v>DA+6</v>
          </cell>
          <cell r="E450">
            <v>43446</v>
          </cell>
          <cell r="F450" t="str">
            <v>M S Builder</v>
          </cell>
          <cell r="G450">
            <v>0</v>
          </cell>
          <cell r="H450">
            <v>0</v>
          </cell>
          <cell r="I450">
            <v>0</v>
          </cell>
        </row>
        <row r="451">
          <cell r="A451" t="str">
            <v>132KV DC Dumraon-Buxar TL Line</v>
          </cell>
          <cell r="B451">
            <v>27</v>
          </cell>
          <cell r="C451" t="str">
            <v>11/4</v>
          </cell>
          <cell r="D451" t="str">
            <v>DP+0</v>
          </cell>
          <cell r="E451">
            <v>43455</v>
          </cell>
          <cell r="F451" t="str">
            <v>Rajesh Electric Works</v>
          </cell>
          <cell r="G451">
            <v>0</v>
          </cell>
          <cell r="H451">
            <v>0</v>
          </cell>
          <cell r="I451">
            <v>0</v>
          </cell>
        </row>
        <row r="452">
          <cell r="A452" t="str">
            <v>132KV DC Gaya-Jehanabad TL Line</v>
          </cell>
          <cell r="B452">
            <v>33</v>
          </cell>
          <cell r="C452" t="str">
            <v>15/9</v>
          </cell>
          <cell r="D452" t="str">
            <v>DA+0</v>
          </cell>
          <cell r="E452">
            <v>43445</v>
          </cell>
          <cell r="F452" t="str">
            <v>Rajiv Kumar</v>
          </cell>
          <cell r="G452">
            <v>0</v>
          </cell>
          <cell r="H452">
            <v>0</v>
          </cell>
          <cell r="I452">
            <v>0</v>
          </cell>
        </row>
        <row r="453">
          <cell r="A453" t="str">
            <v>132KV DC Naubatpur-Masaurhi TL Line</v>
          </cell>
          <cell r="B453">
            <v>13</v>
          </cell>
          <cell r="C453" t="str">
            <v>6/3</v>
          </cell>
          <cell r="D453" t="str">
            <v>DA+0</v>
          </cell>
          <cell r="E453">
            <v>43444</v>
          </cell>
          <cell r="F453" t="str">
            <v>Lalan Mehta</v>
          </cell>
          <cell r="G453">
            <v>0</v>
          </cell>
          <cell r="H453">
            <v>0</v>
          </cell>
          <cell r="I453">
            <v>0</v>
          </cell>
        </row>
        <row r="454">
          <cell r="A454" t="str">
            <v>132KV DC Gaya-Jehanabad TL Line</v>
          </cell>
          <cell r="B454">
            <v>31</v>
          </cell>
          <cell r="C454" t="str">
            <v>5/1</v>
          </cell>
          <cell r="D454" t="str">
            <v>DA+0</v>
          </cell>
          <cell r="E454">
            <v>43444</v>
          </cell>
          <cell r="F454" t="str">
            <v>Sunil Kumar</v>
          </cell>
          <cell r="G454">
            <v>0</v>
          </cell>
          <cell r="H454">
            <v>0</v>
          </cell>
          <cell r="I454">
            <v>0</v>
          </cell>
        </row>
        <row r="455">
          <cell r="A455" t="str">
            <v>132KV DC Gaya-Jehanabad TL Line</v>
          </cell>
          <cell r="B455">
            <v>32</v>
          </cell>
          <cell r="C455" t="str">
            <v>5/2</v>
          </cell>
          <cell r="D455" t="str">
            <v>DA+6</v>
          </cell>
          <cell r="E455">
            <v>43444</v>
          </cell>
          <cell r="F455" t="str">
            <v>Sunil Kumar</v>
          </cell>
          <cell r="G455">
            <v>0</v>
          </cell>
          <cell r="H455">
            <v>0</v>
          </cell>
          <cell r="I455">
            <v>0</v>
          </cell>
        </row>
        <row r="456">
          <cell r="A456" t="str">
            <v>132KV DC Gaya-Jehanabad TL Line</v>
          </cell>
          <cell r="B456">
            <v>29</v>
          </cell>
          <cell r="C456" t="str">
            <v>15/0</v>
          </cell>
          <cell r="D456" t="str">
            <v>DD+3</v>
          </cell>
          <cell r="E456">
            <v>43442</v>
          </cell>
          <cell r="F456" t="str">
            <v>Rajiv Kumar</v>
          </cell>
          <cell r="G456">
            <v>0</v>
          </cell>
          <cell r="H456">
            <v>0</v>
          </cell>
          <cell r="I456">
            <v>0</v>
          </cell>
        </row>
        <row r="457">
          <cell r="A457" t="str">
            <v>132KV DC Dumraon-Buxar TL Line</v>
          </cell>
          <cell r="B457">
            <v>28</v>
          </cell>
          <cell r="C457" t="str">
            <v>13/4</v>
          </cell>
          <cell r="D457" t="str">
            <v>DP+3</v>
          </cell>
          <cell r="E457">
            <v>43455</v>
          </cell>
          <cell r="F457" t="str">
            <v>Meera Engineering</v>
          </cell>
          <cell r="G457">
            <v>0</v>
          </cell>
          <cell r="H457">
            <v>0</v>
          </cell>
          <cell r="I457">
            <v>0</v>
          </cell>
        </row>
        <row r="458">
          <cell r="A458" t="str">
            <v>132KV DC Naubatpur-Masaurhi TL Line</v>
          </cell>
          <cell r="B458">
            <v>12</v>
          </cell>
          <cell r="C458" t="str">
            <v>10/5</v>
          </cell>
          <cell r="D458" t="str">
            <v>DB+3</v>
          </cell>
          <cell r="E458">
            <v>43441</v>
          </cell>
          <cell r="F458" t="str">
            <v>Lalan Mehta</v>
          </cell>
          <cell r="G458">
            <v>0</v>
          </cell>
          <cell r="H458">
            <v>0</v>
          </cell>
          <cell r="I458">
            <v>0</v>
          </cell>
        </row>
        <row r="459">
          <cell r="A459" t="str">
            <v>132KV DC Gaya-Jehanabad TL Line</v>
          </cell>
          <cell r="B459">
            <v>30</v>
          </cell>
          <cell r="C459" t="str">
            <v>18/11</v>
          </cell>
          <cell r="D459" t="str">
            <v>DA+3</v>
          </cell>
          <cell r="E459">
            <v>43442</v>
          </cell>
          <cell r="F459" t="str">
            <v>Sumaiyya Enterprizes</v>
          </cell>
          <cell r="G459">
            <v>0</v>
          </cell>
          <cell r="H459">
            <v>0</v>
          </cell>
          <cell r="I459">
            <v>0</v>
          </cell>
        </row>
        <row r="460">
          <cell r="A460" t="str">
            <v>132KV DC Gaya-Jehanabad TL Line</v>
          </cell>
          <cell r="B460">
            <v>28</v>
          </cell>
          <cell r="C460" t="str">
            <v>19/2</v>
          </cell>
          <cell r="D460" t="str">
            <v>DA+0</v>
          </cell>
          <cell r="E460">
            <v>43441</v>
          </cell>
          <cell r="F460" t="str">
            <v>M S Builder</v>
          </cell>
          <cell r="G460">
            <v>0</v>
          </cell>
          <cell r="H460">
            <v>0</v>
          </cell>
          <cell r="I460">
            <v>0</v>
          </cell>
        </row>
        <row r="461">
          <cell r="A461" t="str">
            <v>132KV DC Dumraon-Dumraon TL Line</v>
          </cell>
          <cell r="B461">
            <v>45</v>
          </cell>
          <cell r="C461" t="str">
            <v>6/6</v>
          </cell>
          <cell r="D461" t="str">
            <v>DA+0</v>
          </cell>
          <cell r="E461">
            <v>43582</v>
          </cell>
          <cell r="F461" t="str">
            <v>Chandan Yadav</v>
          </cell>
          <cell r="G461">
            <v>0</v>
          </cell>
          <cell r="H461">
            <v>0</v>
          </cell>
          <cell r="I461">
            <v>0</v>
          </cell>
        </row>
        <row r="462">
          <cell r="A462" t="str">
            <v>132KV DC Dumraon-Dumraon TL Line</v>
          </cell>
          <cell r="B462">
            <v>71</v>
          </cell>
          <cell r="C462" t="str">
            <v>2/4</v>
          </cell>
          <cell r="D462" t="str">
            <v>DA+0</v>
          </cell>
          <cell r="E462">
            <v>43605</v>
          </cell>
          <cell r="F462" t="e">
            <v>#NAME?</v>
          </cell>
          <cell r="G462">
            <v>0</v>
          </cell>
          <cell r="H462">
            <v>0</v>
          </cell>
          <cell r="I462">
            <v>0</v>
          </cell>
        </row>
        <row r="463">
          <cell r="A463" t="str">
            <v>132KV DC Dumraon-Dumraon TL Line</v>
          </cell>
          <cell r="B463">
            <v>72</v>
          </cell>
          <cell r="C463" t="str">
            <v>2/5</v>
          </cell>
          <cell r="D463" t="str">
            <v>DA+3</v>
          </cell>
          <cell r="E463">
            <v>43605</v>
          </cell>
          <cell r="F463" t="e">
            <v>#NAME?</v>
          </cell>
          <cell r="G463">
            <v>0</v>
          </cell>
          <cell r="H463">
            <v>0</v>
          </cell>
          <cell r="I463">
            <v>0</v>
          </cell>
        </row>
        <row r="464">
          <cell r="A464" t="str">
            <v>132KV DC Dumraon-Dumraon TL Line</v>
          </cell>
          <cell r="B464">
            <v>31</v>
          </cell>
          <cell r="C464" t="str">
            <v>4/0</v>
          </cell>
          <cell r="D464" t="str">
            <v>DD+6</v>
          </cell>
          <cell r="E464">
            <v>43573</v>
          </cell>
          <cell r="F464" t="e">
            <v>#NAME?</v>
          </cell>
          <cell r="G464">
            <v>0</v>
          </cell>
          <cell r="H464">
            <v>0</v>
          </cell>
          <cell r="I464">
            <v>0</v>
          </cell>
        </row>
        <row r="465">
          <cell r="A465" t="str">
            <v>132KV DC Dumraon-Dumraon TL Line</v>
          </cell>
          <cell r="B465">
            <v>64</v>
          </cell>
          <cell r="C465" t="str">
            <v>3/1</v>
          </cell>
          <cell r="D465" t="str">
            <v>DA+0</v>
          </cell>
          <cell r="E465">
            <v>43602</v>
          </cell>
          <cell r="F465" t="e">
            <v>#NAME?</v>
          </cell>
          <cell r="G465">
            <v>0</v>
          </cell>
          <cell r="H465">
            <v>0</v>
          </cell>
          <cell r="I465">
            <v>0</v>
          </cell>
        </row>
        <row r="466">
          <cell r="A466" t="str">
            <v>132KV DC Dumraon-Dumraon TL Line</v>
          </cell>
          <cell r="B466">
            <v>39</v>
          </cell>
          <cell r="C466" t="str">
            <v>5/1</v>
          </cell>
          <cell r="D466" t="str">
            <v>DA+3</v>
          </cell>
          <cell r="E466">
            <v>43581</v>
          </cell>
          <cell r="F466" t="str">
            <v>Chandan Yadav</v>
          </cell>
          <cell r="G466">
            <v>0</v>
          </cell>
          <cell r="H466">
            <v>0</v>
          </cell>
          <cell r="I466">
            <v>0</v>
          </cell>
        </row>
        <row r="467">
          <cell r="A467" t="str">
            <v>132KV DC Dumraon-Dumraon TL Line</v>
          </cell>
          <cell r="B467">
            <v>9</v>
          </cell>
          <cell r="C467" t="str">
            <v>3/7</v>
          </cell>
          <cell r="D467" t="str">
            <v>DA+3</v>
          </cell>
          <cell r="E467">
            <v>43515</v>
          </cell>
          <cell r="F467" t="e">
            <v>#NAME?</v>
          </cell>
          <cell r="G467">
            <v>0</v>
          </cell>
          <cell r="H467">
            <v>0</v>
          </cell>
          <cell r="I467">
            <v>0</v>
          </cell>
        </row>
        <row r="468">
          <cell r="A468" t="str">
            <v>132KV DC Dumraon-Dumraon TL Line</v>
          </cell>
          <cell r="B468">
            <v>32</v>
          </cell>
          <cell r="C468" t="str">
            <v>5/2</v>
          </cell>
          <cell r="D468" t="str">
            <v>DA+6</v>
          </cell>
          <cell r="E468">
            <v>43573</v>
          </cell>
          <cell r="F468" t="e">
            <v>#NAME?</v>
          </cell>
          <cell r="G468">
            <v>0</v>
          </cell>
          <cell r="H468">
            <v>0</v>
          </cell>
          <cell r="I468">
            <v>0</v>
          </cell>
        </row>
        <row r="469">
          <cell r="A469" t="str">
            <v>132KV DC Gaya-Jehanabad TL Line</v>
          </cell>
          <cell r="B469">
            <v>27</v>
          </cell>
          <cell r="C469" t="str">
            <v>3/3</v>
          </cell>
          <cell r="D469" t="str">
            <v>DA+3</v>
          </cell>
          <cell r="E469">
            <v>43440</v>
          </cell>
          <cell r="F469" t="str">
            <v>Deepak Kumar</v>
          </cell>
          <cell r="G469">
            <v>0</v>
          </cell>
          <cell r="H469">
            <v>0</v>
          </cell>
          <cell r="I469">
            <v>0</v>
          </cell>
        </row>
        <row r="470">
          <cell r="A470" t="str">
            <v>132KV DC Gaya-Jehanabad TL Line</v>
          </cell>
          <cell r="B470">
            <v>42</v>
          </cell>
          <cell r="C470" t="str">
            <v>5/5</v>
          </cell>
          <cell r="D470" t="str">
            <v>DA+0</v>
          </cell>
          <cell r="E470">
            <v>43451</v>
          </cell>
          <cell r="F470" t="str">
            <v>Sunil Kumar</v>
          </cell>
          <cell r="G470">
            <v>0</v>
          </cell>
          <cell r="H470">
            <v>0</v>
          </cell>
          <cell r="I470">
            <v>0</v>
          </cell>
        </row>
        <row r="471">
          <cell r="A471" t="str">
            <v>132KV DC Dumraon-Dumraon TL Line</v>
          </cell>
          <cell r="B471">
            <v>65</v>
          </cell>
          <cell r="C471" t="str">
            <v>3/2</v>
          </cell>
          <cell r="D471" t="str">
            <v>DA+3</v>
          </cell>
          <cell r="E471">
            <v>43602</v>
          </cell>
          <cell r="F471" t="e">
            <v>#NAME?</v>
          </cell>
          <cell r="G471">
            <v>0</v>
          </cell>
          <cell r="H471">
            <v>0</v>
          </cell>
          <cell r="I471">
            <v>0</v>
          </cell>
        </row>
        <row r="472">
          <cell r="A472" t="str">
            <v>132KV DC Gaya-Jehanabad TL Line</v>
          </cell>
          <cell r="B472">
            <v>43</v>
          </cell>
          <cell r="C472" t="str">
            <v>5/4</v>
          </cell>
          <cell r="D472" t="str">
            <v>DA+0</v>
          </cell>
          <cell r="E472">
            <v>43451</v>
          </cell>
          <cell r="F472" t="str">
            <v>Sunil Kumar</v>
          </cell>
          <cell r="G472">
            <v>0</v>
          </cell>
          <cell r="H472">
            <v>0</v>
          </cell>
          <cell r="I472">
            <v>0</v>
          </cell>
        </row>
        <row r="473">
          <cell r="A473" t="str">
            <v>132KV DC Gaya-Jehanabad TL Line</v>
          </cell>
          <cell r="B473">
            <v>26</v>
          </cell>
          <cell r="C473" t="str">
            <v>15/2</v>
          </cell>
          <cell r="D473" t="str">
            <v>DA+3</v>
          </cell>
          <cell r="E473">
            <v>43439</v>
          </cell>
          <cell r="F473" t="str">
            <v>Rajiv Kumar</v>
          </cell>
          <cell r="G473">
            <v>0</v>
          </cell>
          <cell r="H473">
            <v>0</v>
          </cell>
          <cell r="I473">
            <v>0</v>
          </cell>
        </row>
        <row r="474">
          <cell r="A474" t="str">
            <v>132KV DC Naubatpur-Masaurhi TL Line</v>
          </cell>
          <cell r="B474">
            <v>11</v>
          </cell>
          <cell r="C474" t="str">
            <v>10/4</v>
          </cell>
          <cell r="D474" t="str">
            <v>DA+0</v>
          </cell>
          <cell r="E474">
            <v>43439</v>
          </cell>
          <cell r="F474" t="str">
            <v>Lalan Mehta</v>
          </cell>
          <cell r="G474">
            <v>0</v>
          </cell>
          <cell r="H474">
            <v>0</v>
          </cell>
          <cell r="I474">
            <v>0</v>
          </cell>
        </row>
        <row r="475">
          <cell r="A475" t="str">
            <v>132KV DC Dumraon-Dumraon TL Line</v>
          </cell>
          <cell r="B475">
            <v>33</v>
          </cell>
          <cell r="C475" t="str">
            <v>3/8</v>
          </cell>
          <cell r="D475" t="str">
            <v>DA+0</v>
          </cell>
          <cell r="E475">
            <v>43574</v>
          </cell>
          <cell r="F475" t="e">
            <v>#NAME?</v>
          </cell>
          <cell r="G475">
            <v>0</v>
          </cell>
          <cell r="H475">
            <v>0</v>
          </cell>
          <cell r="I475">
            <v>0</v>
          </cell>
        </row>
        <row r="476">
          <cell r="A476" t="str">
            <v>132KV DC Dumraon-Buxar TL Line</v>
          </cell>
          <cell r="B476">
            <v>23</v>
          </cell>
          <cell r="C476" t="str">
            <v>12/4</v>
          </cell>
          <cell r="D476" t="str">
            <v>DP+0</v>
          </cell>
          <cell r="E476">
            <v>43454</v>
          </cell>
          <cell r="F476" t="str">
            <v>Meera Engineering</v>
          </cell>
          <cell r="G476">
            <v>0</v>
          </cell>
          <cell r="H476">
            <v>0</v>
          </cell>
          <cell r="I476">
            <v>0</v>
          </cell>
        </row>
        <row r="477">
          <cell r="A477" t="str">
            <v>132KV DC Dumraon-Buxar TL Line</v>
          </cell>
          <cell r="B477">
            <v>12</v>
          </cell>
          <cell r="C477" t="str">
            <v>12/3</v>
          </cell>
          <cell r="D477" t="str">
            <v>DP+3</v>
          </cell>
          <cell r="E477">
            <v>43438</v>
          </cell>
          <cell r="F477" t="str">
            <v>Meera Engineering</v>
          </cell>
          <cell r="G477">
            <v>0</v>
          </cell>
          <cell r="H477">
            <v>0</v>
          </cell>
          <cell r="I477">
            <v>0</v>
          </cell>
        </row>
        <row r="478">
          <cell r="A478" t="str">
            <v>132KV DC Gaya-Jehanabad TL Line</v>
          </cell>
          <cell r="B478">
            <v>25</v>
          </cell>
          <cell r="C478" t="str">
            <v>19/1</v>
          </cell>
          <cell r="D478" t="str">
            <v>DA+3</v>
          </cell>
          <cell r="E478">
            <v>43438</v>
          </cell>
          <cell r="F478" t="str">
            <v>Ms Builder</v>
          </cell>
          <cell r="G478">
            <v>0</v>
          </cell>
          <cell r="H478">
            <v>0</v>
          </cell>
          <cell r="I478">
            <v>0</v>
          </cell>
        </row>
        <row r="479">
          <cell r="A479" t="str">
            <v>132KV DC Naubatpur-Masaurhi TL Line</v>
          </cell>
          <cell r="B479">
            <v>10</v>
          </cell>
          <cell r="C479" t="str">
            <v>10/3</v>
          </cell>
          <cell r="D479" t="str">
            <v>DA+0</v>
          </cell>
          <cell r="E479">
            <v>43437</v>
          </cell>
          <cell r="F479" t="str">
            <v>Lalan Mehta</v>
          </cell>
          <cell r="G479">
            <v>0</v>
          </cell>
          <cell r="H479">
            <v>0</v>
          </cell>
          <cell r="I479">
            <v>0</v>
          </cell>
        </row>
        <row r="480">
          <cell r="A480" t="str">
            <v>132KV DC Gaya-Jehanabad TL Line</v>
          </cell>
          <cell r="B480">
            <v>23</v>
          </cell>
          <cell r="C480" t="str">
            <v>15/1</v>
          </cell>
          <cell r="D480" t="str">
            <v>DA+3</v>
          </cell>
          <cell r="E480">
            <v>43437</v>
          </cell>
          <cell r="F480" t="str">
            <v>Rajiv Kumar</v>
          </cell>
          <cell r="G480">
            <v>0</v>
          </cell>
          <cell r="H480">
            <v>0</v>
          </cell>
          <cell r="I480">
            <v>0</v>
          </cell>
        </row>
        <row r="481">
          <cell r="A481" t="str">
            <v>132KV DC Gaya-Jehanabad TL Line</v>
          </cell>
          <cell r="B481">
            <v>24</v>
          </cell>
          <cell r="C481" t="str">
            <v>18/13</v>
          </cell>
          <cell r="D481" t="str">
            <v>DA+0</v>
          </cell>
          <cell r="E481">
            <v>43437</v>
          </cell>
          <cell r="F481" t="str">
            <v>Sumaiyya Enterprizes</v>
          </cell>
          <cell r="G481">
            <v>0</v>
          </cell>
          <cell r="H481">
            <v>0</v>
          </cell>
          <cell r="I481">
            <v>0</v>
          </cell>
        </row>
        <row r="482">
          <cell r="A482" t="str">
            <v>132KV DC Dumraon-Buxar TL Line</v>
          </cell>
          <cell r="B482">
            <v>31</v>
          </cell>
          <cell r="C482" t="str">
            <v>11/2</v>
          </cell>
          <cell r="D482" t="str">
            <v>DP+0</v>
          </cell>
          <cell r="E482">
            <v>43461</v>
          </cell>
          <cell r="F482" t="str">
            <v>Rajesh Electric Works</v>
          </cell>
          <cell r="G482">
            <v>0</v>
          </cell>
          <cell r="H482">
            <v>0</v>
          </cell>
          <cell r="I482">
            <v>0</v>
          </cell>
        </row>
        <row r="483">
          <cell r="A483" t="str">
            <v>132KV DC Dumraon-Dumraon TL Line</v>
          </cell>
          <cell r="B483">
            <v>66</v>
          </cell>
          <cell r="C483" t="str">
            <v>3/6</v>
          </cell>
          <cell r="D483" t="str">
            <v>DA+0</v>
          </cell>
          <cell r="E483">
            <v>43602</v>
          </cell>
          <cell r="F483" t="e">
            <v>#NAME?</v>
          </cell>
          <cell r="G483">
            <v>0</v>
          </cell>
          <cell r="H483">
            <v>0</v>
          </cell>
          <cell r="I483">
            <v>0</v>
          </cell>
        </row>
        <row r="484">
          <cell r="A484" t="str">
            <v>132KV DC Dumraon-Dumraon TL Line</v>
          </cell>
          <cell r="B484">
            <v>34</v>
          </cell>
          <cell r="C484" t="str">
            <v>3/9</v>
          </cell>
          <cell r="D484" t="str">
            <v>DA+0</v>
          </cell>
          <cell r="E484">
            <v>43574</v>
          </cell>
          <cell r="F484" t="e">
            <v>#NAME?</v>
          </cell>
          <cell r="G484">
            <v>0</v>
          </cell>
          <cell r="H484">
            <v>0</v>
          </cell>
          <cell r="I484">
            <v>0</v>
          </cell>
        </row>
        <row r="485">
          <cell r="A485" t="str">
            <v>132KV DC Dumraon-Dumraon TL Line</v>
          </cell>
          <cell r="B485">
            <v>67</v>
          </cell>
          <cell r="C485" t="str">
            <v>3/3</v>
          </cell>
          <cell r="D485" t="str">
            <v>DA+3</v>
          </cell>
          <cell r="E485">
            <v>43602</v>
          </cell>
          <cell r="F485" t="e">
            <v>#NAME?</v>
          </cell>
          <cell r="G485">
            <v>0</v>
          </cell>
          <cell r="H485">
            <v>0</v>
          </cell>
          <cell r="I485">
            <v>0</v>
          </cell>
        </row>
        <row r="486">
          <cell r="A486" t="str">
            <v>132KV DC Dumraon-Dumraon TL Line</v>
          </cell>
          <cell r="B486">
            <v>68</v>
          </cell>
          <cell r="C486" t="str">
            <v>3/5</v>
          </cell>
          <cell r="D486" t="str">
            <v>DA+6</v>
          </cell>
          <cell r="E486">
            <v>43602</v>
          </cell>
          <cell r="F486" t="e">
            <v>#NAME?</v>
          </cell>
          <cell r="G486">
            <v>0</v>
          </cell>
          <cell r="H486">
            <v>0</v>
          </cell>
          <cell r="I486">
            <v>0</v>
          </cell>
        </row>
        <row r="487">
          <cell r="A487" t="str">
            <v>132KV DC Dumraon-Dumraon TL Line</v>
          </cell>
          <cell r="B487">
            <v>69</v>
          </cell>
          <cell r="C487" t="str">
            <v>3/4</v>
          </cell>
          <cell r="D487" t="str">
            <v>DA+3</v>
          </cell>
          <cell r="E487">
            <v>43602</v>
          </cell>
          <cell r="F487" t="e">
            <v>#NAME?</v>
          </cell>
          <cell r="G487">
            <v>0</v>
          </cell>
          <cell r="H487">
            <v>0</v>
          </cell>
          <cell r="I487">
            <v>0</v>
          </cell>
        </row>
        <row r="488">
          <cell r="A488" t="str">
            <v>132KV DC Dumraon-Dumraon TL Line</v>
          </cell>
          <cell r="B488">
            <v>8</v>
          </cell>
          <cell r="C488" t="str">
            <v>6/2</v>
          </cell>
          <cell r="D488" t="str">
            <v>DA+0</v>
          </cell>
          <cell r="E488">
            <v>43441</v>
          </cell>
          <cell r="F488" t="str">
            <v>Meera Engineering</v>
          </cell>
          <cell r="G488">
            <v>0</v>
          </cell>
          <cell r="H488">
            <v>0</v>
          </cell>
          <cell r="I488">
            <v>0</v>
          </cell>
        </row>
        <row r="489">
          <cell r="A489" t="str">
            <v>132KV DC Dumraon-Dumraon TL Line</v>
          </cell>
          <cell r="B489">
            <v>6</v>
          </cell>
          <cell r="C489" t="str">
            <v>6/3</v>
          </cell>
          <cell r="D489" t="str">
            <v>DA+3</v>
          </cell>
          <cell r="E489">
            <v>43434</v>
          </cell>
          <cell r="F489" t="str">
            <v>Meera Engineering</v>
          </cell>
          <cell r="G489">
            <v>0</v>
          </cell>
          <cell r="H489">
            <v>0</v>
          </cell>
          <cell r="I489">
            <v>0</v>
          </cell>
        </row>
        <row r="490">
          <cell r="A490" t="str">
            <v>132KV DC Dumraon-Dumraon TL Line</v>
          </cell>
          <cell r="B490">
            <v>7</v>
          </cell>
          <cell r="C490" t="str">
            <v>14/3</v>
          </cell>
          <cell r="D490" t="str">
            <v>DA+3</v>
          </cell>
          <cell r="E490">
            <v>43434</v>
          </cell>
          <cell r="F490" t="str">
            <v>Meera Engineering</v>
          </cell>
          <cell r="G490">
            <v>0</v>
          </cell>
          <cell r="H490">
            <v>0</v>
          </cell>
          <cell r="I490">
            <v>0</v>
          </cell>
        </row>
        <row r="491">
          <cell r="A491" t="str">
            <v>132KV DC Dumraon-Dumraon TL Line</v>
          </cell>
          <cell r="B491">
            <v>3</v>
          </cell>
          <cell r="C491" t="str">
            <v>13/2</v>
          </cell>
          <cell r="D491" t="str">
            <v>DA+3</v>
          </cell>
          <cell r="E491">
            <v>43425</v>
          </cell>
          <cell r="F491" t="str">
            <v>Meera Engineering</v>
          </cell>
          <cell r="G491">
            <v>0</v>
          </cell>
          <cell r="H491">
            <v>0</v>
          </cell>
          <cell r="I491">
            <v>0</v>
          </cell>
        </row>
        <row r="492">
          <cell r="A492" t="str">
            <v>132KV DC Dumraon-Dumraon TL Line</v>
          </cell>
          <cell r="B492">
            <v>4</v>
          </cell>
          <cell r="C492" t="str">
            <v>12/2</v>
          </cell>
          <cell r="D492" t="str">
            <v>DA+0</v>
          </cell>
          <cell r="E492">
            <v>43425</v>
          </cell>
          <cell r="F492" t="str">
            <v>Meera Engineering</v>
          </cell>
          <cell r="G492">
            <v>0</v>
          </cell>
          <cell r="H492">
            <v>0</v>
          </cell>
          <cell r="I492">
            <v>0</v>
          </cell>
        </row>
        <row r="493">
          <cell r="A493" t="str">
            <v>132KV DC Gaya-Jehanabad TL Line</v>
          </cell>
          <cell r="B493">
            <v>22</v>
          </cell>
          <cell r="C493" t="str">
            <v>3/2</v>
          </cell>
          <cell r="D493" t="str">
            <v>DA+0</v>
          </cell>
          <cell r="E493">
            <v>43436</v>
          </cell>
          <cell r="F493" t="str">
            <v>Deepak Kumar</v>
          </cell>
          <cell r="G493">
            <v>0</v>
          </cell>
          <cell r="H493">
            <v>0</v>
          </cell>
          <cell r="I493">
            <v>0</v>
          </cell>
        </row>
        <row r="494">
          <cell r="A494" t="str">
            <v>132KV DC Gaya-Jehanabad TL Line</v>
          </cell>
          <cell r="B494">
            <v>44</v>
          </cell>
          <cell r="C494" t="str">
            <v>5/3</v>
          </cell>
          <cell r="D494" t="str">
            <v>DA+0</v>
          </cell>
          <cell r="E494">
            <v>43451</v>
          </cell>
          <cell r="F494" t="str">
            <v>Sunil Kumar</v>
          </cell>
          <cell r="G494">
            <v>0</v>
          </cell>
          <cell r="H494">
            <v>0</v>
          </cell>
          <cell r="I494">
            <v>0</v>
          </cell>
        </row>
        <row r="495">
          <cell r="A495" t="str">
            <v>132KV DC Dumraon-Dumraon TL Line</v>
          </cell>
          <cell r="B495">
            <v>1</v>
          </cell>
          <cell r="C495" t="str">
            <v>12/1</v>
          </cell>
          <cell r="D495" t="str">
            <v>DA+3</v>
          </cell>
          <cell r="E495">
            <v>43408</v>
          </cell>
          <cell r="F495" t="str">
            <v>Rajesh Electric Works</v>
          </cell>
          <cell r="G495">
            <v>0</v>
          </cell>
          <cell r="H495">
            <v>0</v>
          </cell>
          <cell r="I495">
            <v>0</v>
          </cell>
        </row>
        <row r="496">
          <cell r="A496" t="str">
            <v>132KV DC Dumraon-Dumraon TL Line</v>
          </cell>
          <cell r="B496">
            <v>5</v>
          </cell>
          <cell r="C496" t="str">
            <v>14/4</v>
          </cell>
          <cell r="D496" t="str">
            <v>DA+3</v>
          </cell>
          <cell r="E496">
            <v>43425</v>
          </cell>
          <cell r="F496" t="str">
            <v>Meera Engineering</v>
          </cell>
          <cell r="G496">
            <v>0</v>
          </cell>
          <cell r="H496">
            <v>0</v>
          </cell>
          <cell r="I496">
            <v>0</v>
          </cell>
        </row>
        <row r="497">
          <cell r="A497" t="str">
            <v>132KV DC Naubatpur-Masaurhi TL Line</v>
          </cell>
          <cell r="B497">
            <v>8</v>
          </cell>
          <cell r="C497" t="str">
            <v>10/2</v>
          </cell>
          <cell r="D497" t="str">
            <v>DA+0</v>
          </cell>
          <cell r="E497">
            <v>43434</v>
          </cell>
          <cell r="F497" t="str">
            <v>Lalan Mehta</v>
          </cell>
          <cell r="G497">
            <v>0</v>
          </cell>
          <cell r="H497">
            <v>0</v>
          </cell>
          <cell r="I497">
            <v>0</v>
          </cell>
        </row>
        <row r="498">
          <cell r="A498" t="str">
            <v>132KV DC Gaya-Jehanabad TL Line</v>
          </cell>
          <cell r="B498">
            <v>21</v>
          </cell>
          <cell r="C498" t="str">
            <v>15/6</v>
          </cell>
          <cell r="D498" t="str">
            <v>DA+0</v>
          </cell>
          <cell r="E498">
            <v>43434</v>
          </cell>
          <cell r="F498" t="str">
            <v>Rajiv Kumar</v>
          </cell>
          <cell r="G498">
            <v>0</v>
          </cell>
          <cell r="H498">
            <v>0</v>
          </cell>
          <cell r="I498">
            <v>0</v>
          </cell>
        </row>
        <row r="499">
          <cell r="A499" t="str">
            <v>132KV DC Dumraon-Dumraon TL Line</v>
          </cell>
          <cell r="B499">
            <v>2</v>
          </cell>
          <cell r="C499" t="str">
            <v>13/1</v>
          </cell>
          <cell r="D499" t="str">
            <v>DA+0</v>
          </cell>
          <cell r="E499">
            <v>43408</v>
          </cell>
          <cell r="F499" t="str">
            <v>Rajesh Electric Works</v>
          </cell>
          <cell r="G499">
            <v>0</v>
          </cell>
          <cell r="H499">
            <v>0</v>
          </cell>
          <cell r="I499">
            <v>0</v>
          </cell>
        </row>
        <row r="500">
          <cell r="A500" t="str">
            <v>132KV DC Dumraon-Dumraon TL Line</v>
          </cell>
          <cell r="B500">
            <v>0</v>
          </cell>
          <cell r="C500" t="str">
            <v>Dead End</v>
          </cell>
          <cell r="D500" t="str">
            <v>MD+0</v>
          </cell>
          <cell r="E500">
            <v>0</v>
          </cell>
          <cell r="F500" t="e">
            <v>#NAME?</v>
          </cell>
          <cell r="G500">
            <v>0</v>
          </cell>
          <cell r="H500">
            <v>0</v>
          </cell>
          <cell r="I500">
            <v>0</v>
          </cell>
        </row>
        <row r="501">
          <cell r="A501" t="str">
            <v>132KV DC Dumraon-Dumraon TL Line</v>
          </cell>
          <cell r="B501">
            <v>73</v>
          </cell>
          <cell r="C501" t="str">
            <v>2/0</v>
          </cell>
          <cell r="D501" t="str">
            <v>DD+0</v>
          </cell>
          <cell r="E501">
            <v>43605</v>
          </cell>
          <cell r="F501" t="e">
            <v>#NAME?</v>
          </cell>
          <cell r="G501">
            <v>0</v>
          </cell>
          <cell r="H501">
            <v>0</v>
          </cell>
          <cell r="I501">
            <v>0</v>
          </cell>
        </row>
        <row r="502">
          <cell r="A502" t="str">
            <v>132KV DC Dumraon-Dumraon TL Line</v>
          </cell>
          <cell r="B502">
            <v>62</v>
          </cell>
          <cell r="C502" t="str">
            <v>2/2</v>
          </cell>
          <cell r="D502" t="str">
            <v>DA+3</v>
          </cell>
          <cell r="E502">
            <v>43600</v>
          </cell>
          <cell r="F502" t="e">
            <v>#NAME?</v>
          </cell>
          <cell r="G502">
            <v>0</v>
          </cell>
          <cell r="H502">
            <v>0</v>
          </cell>
          <cell r="I502">
            <v>0</v>
          </cell>
        </row>
        <row r="503">
          <cell r="A503" t="str">
            <v>132KV DC Naubatpur-Masaurhi TL Line</v>
          </cell>
          <cell r="B503">
            <v>9</v>
          </cell>
          <cell r="C503" t="str">
            <v>10/1</v>
          </cell>
          <cell r="D503" t="str">
            <v>DA+0</v>
          </cell>
          <cell r="E503">
            <v>43434</v>
          </cell>
          <cell r="F503" t="str">
            <v>Lalan Mehta</v>
          </cell>
          <cell r="G503">
            <v>0</v>
          </cell>
          <cell r="H503">
            <v>0</v>
          </cell>
          <cell r="I503">
            <v>0</v>
          </cell>
        </row>
        <row r="504">
          <cell r="A504" t="str">
            <v>132KV DC Dumraon-Dumraon TL Line</v>
          </cell>
          <cell r="B504">
            <v>63</v>
          </cell>
          <cell r="C504" t="str">
            <v>2/3</v>
          </cell>
          <cell r="D504" t="str">
            <v>DA+6</v>
          </cell>
          <cell r="E504">
            <v>43600</v>
          </cell>
          <cell r="F504" t="e">
            <v>#NAME?</v>
          </cell>
          <cell r="G504">
            <v>0</v>
          </cell>
          <cell r="H504">
            <v>0</v>
          </cell>
          <cell r="I504">
            <v>0</v>
          </cell>
        </row>
        <row r="505">
          <cell r="A505" t="str">
            <v>132KV DC Dumraon-Dumraon TL Line</v>
          </cell>
          <cell r="B505">
            <v>0</v>
          </cell>
          <cell r="C505" t="str">
            <v>9/1</v>
          </cell>
          <cell r="D505" t="str">
            <v>GANTRY</v>
          </cell>
          <cell r="E505">
            <v>0</v>
          </cell>
          <cell r="F505" t="e">
            <v>#NAME?</v>
          </cell>
          <cell r="G505">
            <v>0</v>
          </cell>
          <cell r="H505">
            <v>0</v>
          </cell>
          <cell r="I505">
            <v>0</v>
          </cell>
        </row>
        <row r="506">
          <cell r="A506" t="str">
            <v>132KV DC Dumraon-Dumraon TL Line</v>
          </cell>
          <cell r="B506">
            <v>52</v>
          </cell>
          <cell r="C506" t="str">
            <v>9/2</v>
          </cell>
          <cell r="D506" t="str">
            <v>GANTRY</v>
          </cell>
          <cell r="E506">
            <v>43595</v>
          </cell>
          <cell r="F506" t="e">
            <v>#NAME?</v>
          </cell>
          <cell r="G506">
            <v>0</v>
          </cell>
          <cell r="H506">
            <v>0</v>
          </cell>
          <cell r="I506">
            <v>0</v>
          </cell>
        </row>
        <row r="507">
          <cell r="A507" t="str">
            <v>132KV DC Dumraon-Dumraon TL Line</v>
          </cell>
          <cell r="B507">
            <v>53</v>
          </cell>
          <cell r="C507" t="str">
            <v>12/4</v>
          </cell>
          <cell r="D507" t="str">
            <v>DA+0</v>
          </cell>
          <cell r="E507">
            <v>43595</v>
          </cell>
          <cell r="F507" t="e">
            <v>#NAME?</v>
          </cell>
          <cell r="G507">
            <v>0</v>
          </cell>
          <cell r="H507">
            <v>0</v>
          </cell>
          <cell r="I507">
            <v>0</v>
          </cell>
        </row>
        <row r="508">
          <cell r="A508" t="str">
            <v>132KV DC Dumraon-Dumraon TL Line</v>
          </cell>
          <cell r="B508">
            <v>46</v>
          </cell>
          <cell r="C508" t="str">
            <v>12/7</v>
          </cell>
          <cell r="D508" t="str">
            <v>DA+3</v>
          </cell>
          <cell r="E508">
            <v>43583</v>
          </cell>
          <cell r="F508" t="str">
            <v>Shree Gange</v>
          </cell>
          <cell r="G508">
            <v>0</v>
          </cell>
          <cell r="H508">
            <v>0</v>
          </cell>
          <cell r="I508">
            <v>0</v>
          </cell>
        </row>
        <row r="509">
          <cell r="A509" t="str">
            <v>132KV DC Dumraon-Dumraon TL Line</v>
          </cell>
          <cell r="B509">
            <v>0</v>
          </cell>
          <cell r="C509" t="str">
            <v>12/8</v>
          </cell>
          <cell r="D509" t="str">
            <v>DA+3</v>
          </cell>
          <cell r="E509">
            <v>0</v>
          </cell>
          <cell r="F509" t="e">
            <v>#NAME?</v>
          </cell>
          <cell r="G509">
            <v>0</v>
          </cell>
          <cell r="H509">
            <v>0</v>
          </cell>
          <cell r="I509">
            <v>0</v>
          </cell>
        </row>
        <row r="510">
          <cell r="A510" t="str">
            <v>132KV DC Dumraon-Dumraon TL Line</v>
          </cell>
          <cell r="B510">
            <v>47</v>
          </cell>
          <cell r="C510" t="str">
            <v>13/0</v>
          </cell>
          <cell r="D510" t="str">
            <v>DB+6</v>
          </cell>
          <cell r="E510">
            <v>43583</v>
          </cell>
          <cell r="F510" t="str">
            <v>Chandan Yadav</v>
          </cell>
          <cell r="G510">
            <v>0</v>
          </cell>
          <cell r="H510">
            <v>0</v>
          </cell>
          <cell r="I510">
            <v>0</v>
          </cell>
        </row>
        <row r="511">
          <cell r="A511" t="str">
            <v>132KV DC Dumraon-Dumraon TL Line</v>
          </cell>
          <cell r="B511">
            <v>74</v>
          </cell>
          <cell r="C511" t="str">
            <v>16/1</v>
          </cell>
          <cell r="D511" t="str">
            <v>GANTRY</v>
          </cell>
          <cell r="E511">
            <v>43606</v>
          </cell>
          <cell r="F511" t="e">
            <v>#NAME?</v>
          </cell>
          <cell r="G511">
            <v>0</v>
          </cell>
          <cell r="H511">
            <v>0</v>
          </cell>
          <cell r="I511">
            <v>0</v>
          </cell>
        </row>
        <row r="512">
          <cell r="A512" t="str">
            <v>132KV DC Dumraon-Dumraon TL Line</v>
          </cell>
          <cell r="B512">
            <v>0</v>
          </cell>
          <cell r="C512" t="str">
            <v>16/2</v>
          </cell>
          <cell r="D512" t="str">
            <v>GANTRY</v>
          </cell>
          <cell r="E512">
            <v>0</v>
          </cell>
          <cell r="F512" t="e">
            <v>#NAME?</v>
          </cell>
          <cell r="G512">
            <v>0</v>
          </cell>
          <cell r="H512">
            <v>0</v>
          </cell>
          <cell r="I512">
            <v>0</v>
          </cell>
        </row>
        <row r="513">
          <cell r="A513" t="str">
            <v>132KV DC Dumraon-Dumraon TL Line</v>
          </cell>
          <cell r="B513">
            <v>0</v>
          </cell>
          <cell r="C513" t="str">
            <v>19/0</v>
          </cell>
          <cell r="D513" t="str">
            <v>DD+6</v>
          </cell>
          <cell r="E513">
            <v>0</v>
          </cell>
          <cell r="F513" t="e">
            <v>#NAME?</v>
          </cell>
          <cell r="G513">
            <v>0</v>
          </cell>
          <cell r="H513">
            <v>0</v>
          </cell>
          <cell r="I513">
            <v>0</v>
          </cell>
        </row>
        <row r="514">
          <cell r="A514" t="str">
            <v>132KV DC Dumraon-Dumraon TL Line</v>
          </cell>
          <cell r="B514">
            <v>0</v>
          </cell>
          <cell r="C514" t="str">
            <v>19A/0</v>
          </cell>
          <cell r="D514" t="str">
            <v>DD+9</v>
          </cell>
          <cell r="E514">
            <v>0</v>
          </cell>
          <cell r="F514" t="e">
            <v>#NAME?</v>
          </cell>
          <cell r="G514">
            <v>0</v>
          </cell>
          <cell r="H514">
            <v>0</v>
          </cell>
          <cell r="I514">
            <v>0</v>
          </cell>
        </row>
        <row r="515">
          <cell r="A515" t="str">
            <v>132KV DC Dumraon-Dumraon TL Line</v>
          </cell>
          <cell r="B515">
            <v>0</v>
          </cell>
          <cell r="C515" t="str">
            <v>19A/1</v>
          </cell>
          <cell r="D515" t="str">
            <v>DA+0</v>
          </cell>
          <cell r="E515">
            <v>0</v>
          </cell>
          <cell r="F515" t="e">
            <v>#NAME?</v>
          </cell>
          <cell r="G515">
            <v>0</v>
          </cell>
          <cell r="H515">
            <v>0</v>
          </cell>
          <cell r="I515">
            <v>0</v>
          </cell>
        </row>
        <row r="516">
          <cell r="A516" t="str">
            <v>132KV DC Dumraon-Dumraon TL Line</v>
          </cell>
          <cell r="B516">
            <v>0</v>
          </cell>
          <cell r="C516" t="str">
            <v>20/0</v>
          </cell>
          <cell r="D516" t="str">
            <v>DD+3</v>
          </cell>
          <cell r="E516">
            <v>0</v>
          </cell>
          <cell r="F516" t="e">
            <v>#NAME?</v>
          </cell>
          <cell r="G516">
            <v>0</v>
          </cell>
          <cell r="H516">
            <v>0</v>
          </cell>
          <cell r="I516">
            <v>0</v>
          </cell>
        </row>
        <row r="517">
          <cell r="A517" t="str">
            <v>132KV DC Dumraon-Dumraon TL Line</v>
          </cell>
          <cell r="B517">
            <v>0</v>
          </cell>
          <cell r="C517" t="str">
            <v>21/0</v>
          </cell>
          <cell r="D517">
            <v>0</v>
          </cell>
          <cell r="E517">
            <v>0</v>
          </cell>
          <cell r="F517" t="e">
            <v>#NAME?</v>
          </cell>
          <cell r="G517">
            <v>0</v>
          </cell>
          <cell r="H517">
            <v>0</v>
          </cell>
          <cell r="I517">
            <v>0</v>
          </cell>
        </row>
        <row r="518">
          <cell r="A518" t="str">
            <v>132KV DC Dumraon-Dumraon TL Line</v>
          </cell>
          <cell r="B518">
            <v>0</v>
          </cell>
          <cell r="C518" t="str">
            <v>22/0</v>
          </cell>
          <cell r="D518" t="str">
            <v>DC+6</v>
          </cell>
          <cell r="E518">
            <v>0</v>
          </cell>
          <cell r="F518" t="e">
            <v>#NAME?</v>
          </cell>
          <cell r="G518">
            <v>0</v>
          </cell>
          <cell r="H518">
            <v>0</v>
          </cell>
          <cell r="I518">
            <v>0</v>
          </cell>
        </row>
        <row r="519">
          <cell r="A519" t="str">
            <v>132KV DC Dumraon-Dumraon TL Line</v>
          </cell>
          <cell r="B519">
            <v>0</v>
          </cell>
          <cell r="C519" t="str">
            <v>23/0</v>
          </cell>
          <cell r="D519" t="str">
            <v>DD+25</v>
          </cell>
          <cell r="E519">
            <v>0</v>
          </cell>
          <cell r="F519" t="e">
            <v>#NAME?</v>
          </cell>
          <cell r="G519">
            <v>0</v>
          </cell>
          <cell r="H519">
            <v>0</v>
          </cell>
          <cell r="I519">
            <v>0</v>
          </cell>
        </row>
        <row r="520">
          <cell r="A520" t="str">
            <v>132KV DC Dumraon-Buxar TL Line</v>
          </cell>
          <cell r="B520">
            <v>24</v>
          </cell>
          <cell r="C520" t="str">
            <v>12/2</v>
          </cell>
          <cell r="D520" t="str">
            <v>DP+6</v>
          </cell>
          <cell r="E520">
            <v>43454</v>
          </cell>
          <cell r="F520" t="str">
            <v>Meera Engineering</v>
          </cell>
          <cell r="G520">
            <v>0</v>
          </cell>
          <cell r="H520">
            <v>0</v>
          </cell>
          <cell r="I520">
            <v>0</v>
          </cell>
        </row>
        <row r="521">
          <cell r="A521" t="str">
            <v>132KV DC Naubatpur-Masaurhi TL Line</v>
          </cell>
          <cell r="B521">
            <v>6</v>
          </cell>
          <cell r="C521" t="str">
            <v>9/1</v>
          </cell>
          <cell r="D521" t="str">
            <v>DA+0</v>
          </cell>
          <cell r="E521">
            <v>43430</v>
          </cell>
          <cell r="F521" t="str">
            <v>Lalan Mehta</v>
          </cell>
          <cell r="G521">
            <v>0</v>
          </cell>
          <cell r="H521">
            <v>0</v>
          </cell>
          <cell r="I521">
            <v>0</v>
          </cell>
        </row>
        <row r="522">
          <cell r="A522" t="str">
            <v>132KV DC Gaya-Jehanabad TL Line</v>
          </cell>
          <cell r="B522">
            <v>20</v>
          </cell>
          <cell r="C522" t="str">
            <v>18/12</v>
          </cell>
          <cell r="D522" t="str">
            <v>DA+0</v>
          </cell>
          <cell r="E522">
            <v>43430</v>
          </cell>
          <cell r="F522" t="str">
            <v>Sumaiyya Enterprizes</v>
          </cell>
          <cell r="G522">
            <v>0</v>
          </cell>
          <cell r="H522">
            <v>0</v>
          </cell>
          <cell r="I522">
            <v>0</v>
          </cell>
        </row>
        <row r="523">
          <cell r="A523" t="str">
            <v>132KV DC Dumraon-Dumraon TL Line</v>
          </cell>
          <cell r="B523">
            <v>0</v>
          </cell>
          <cell r="C523" t="str">
            <v>24/0</v>
          </cell>
          <cell r="D523" t="str">
            <v>DD+25</v>
          </cell>
          <cell r="E523">
            <v>0</v>
          </cell>
          <cell r="F523" t="e">
            <v>#NAME?</v>
          </cell>
          <cell r="G523">
            <v>0</v>
          </cell>
          <cell r="H523">
            <v>0</v>
          </cell>
          <cell r="I523">
            <v>0</v>
          </cell>
        </row>
        <row r="524">
          <cell r="A524" t="str">
            <v>132KV DC Dumraon-Buxar TL Line</v>
          </cell>
          <cell r="B524">
            <v>8</v>
          </cell>
          <cell r="C524" t="str">
            <v>11/3</v>
          </cell>
          <cell r="D524" t="str">
            <v>DP+3</v>
          </cell>
          <cell r="E524">
            <v>43435</v>
          </cell>
          <cell r="F524" t="str">
            <v>Rajesh Electric Works</v>
          </cell>
          <cell r="G524">
            <v>0</v>
          </cell>
          <cell r="H524">
            <v>0</v>
          </cell>
          <cell r="I524">
            <v>0</v>
          </cell>
        </row>
        <row r="525">
          <cell r="A525" t="str">
            <v>132KV DC Dumraon-Dumraon TL Line</v>
          </cell>
          <cell r="B525">
            <v>0</v>
          </cell>
          <cell r="C525" t="str">
            <v>25/0</v>
          </cell>
          <cell r="D525" t="str">
            <v>DD+18</v>
          </cell>
          <cell r="E525">
            <v>0</v>
          </cell>
          <cell r="F525" t="e">
            <v>#NAME?</v>
          </cell>
          <cell r="G525">
            <v>0</v>
          </cell>
          <cell r="H525">
            <v>0</v>
          </cell>
          <cell r="I525">
            <v>0</v>
          </cell>
        </row>
        <row r="526">
          <cell r="A526" t="str">
            <v>132KV DC Naubatpur-Masaurhi TL Line</v>
          </cell>
          <cell r="B526">
            <v>7</v>
          </cell>
          <cell r="C526" t="str">
            <v>8/6</v>
          </cell>
          <cell r="D526" t="str">
            <v>DA+3</v>
          </cell>
          <cell r="E526">
            <v>43430</v>
          </cell>
          <cell r="F526" t="str">
            <v>Lalan Mehta</v>
          </cell>
          <cell r="G526">
            <v>0</v>
          </cell>
          <cell r="H526">
            <v>0</v>
          </cell>
          <cell r="I526">
            <v>0</v>
          </cell>
        </row>
        <row r="527">
          <cell r="A527" t="str">
            <v>132KV DC Gaya-Jehanabad TL Line</v>
          </cell>
          <cell r="B527">
            <v>18</v>
          </cell>
          <cell r="C527" t="str">
            <v>4/1</v>
          </cell>
          <cell r="D527" t="str">
            <v>DA+0</v>
          </cell>
          <cell r="E527">
            <v>43429</v>
          </cell>
          <cell r="F527" t="str">
            <v>Deepak Kumar</v>
          </cell>
          <cell r="G527">
            <v>0</v>
          </cell>
          <cell r="H527">
            <v>0</v>
          </cell>
          <cell r="I527">
            <v>0</v>
          </cell>
        </row>
        <row r="528">
          <cell r="A528" t="str">
            <v>132KV DC Gaya-Jehanabad TL Line</v>
          </cell>
          <cell r="B528">
            <v>19</v>
          </cell>
          <cell r="C528" t="str">
            <v>14/2</v>
          </cell>
          <cell r="D528" t="str">
            <v>DA+0</v>
          </cell>
          <cell r="E528">
            <v>43429</v>
          </cell>
          <cell r="F528" t="str">
            <v>Rajiv Kumar</v>
          </cell>
          <cell r="G528">
            <v>0</v>
          </cell>
          <cell r="H528">
            <v>0</v>
          </cell>
          <cell r="I528">
            <v>0</v>
          </cell>
        </row>
        <row r="529">
          <cell r="A529" t="str">
            <v>132KV DC Naubatpur-Masaurhi TL Line</v>
          </cell>
          <cell r="B529">
            <v>5</v>
          </cell>
          <cell r="C529" t="str">
            <v>8/3</v>
          </cell>
          <cell r="D529" t="str">
            <v>DA+0</v>
          </cell>
          <cell r="E529">
            <v>43427</v>
          </cell>
          <cell r="F529" t="str">
            <v>Lalan Mehta</v>
          </cell>
          <cell r="G529">
            <v>0</v>
          </cell>
          <cell r="H529">
            <v>0</v>
          </cell>
          <cell r="I529">
            <v>0</v>
          </cell>
        </row>
        <row r="530">
          <cell r="A530" t="str">
            <v>132KV DC Dumraon-Buxar TL Line</v>
          </cell>
          <cell r="B530">
            <v>25</v>
          </cell>
          <cell r="C530" t="str">
            <v>11/16</v>
          </cell>
          <cell r="D530" t="str">
            <v>DP+0</v>
          </cell>
          <cell r="E530">
            <v>43454</v>
          </cell>
          <cell r="F530" t="str">
            <v>Meera Engineering</v>
          </cell>
          <cell r="G530">
            <v>0</v>
          </cell>
          <cell r="H530">
            <v>0</v>
          </cell>
          <cell r="I530">
            <v>0</v>
          </cell>
        </row>
        <row r="531">
          <cell r="A531" t="str">
            <v>132KV DC Dumraon-Buxar TL Line</v>
          </cell>
          <cell r="B531">
            <v>13</v>
          </cell>
          <cell r="C531" t="str">
            <v>11/14</v>
          </cell>
          <cell r="D531" t="str">
            <v>DP+3</v>
          </cell>
          <cell r="E531">
            <v>43450</v>
          </cell>
          <cell r="F531" t="str">
            <v>Meera Engineering</v>
          </cell>
          <cell r="G531">
            <v>0</v>
          </cell>
          <cell r="H531">
            <v>0</v>
          </cell>
          <cell r="I531">
            <v>0</v>
          </cell>
        </row>
        <row r="532">
          <cell r="A532" t="str">
            <v>132KV DC Dumraon-Dumraon TL Line</v>
          </cell>
          <cell r="B532">
            <v>0</v>
          </cell>
          <cell r="C532" t="str">
            <v>26/0</v>
          </cell>
          <cell r="D532" t="str">
            <v>DD+18</v>
          </cell>
          <cell r="E532">
            <v>0</v>
          </cell>
          <cell r="F532" t="e">
            <v>#NAME?</v>
          </cell>
          <cell r="G532">
            <v>0</v>
          </cell>
          <cell r="H532">
            <v>0</v>
          </cell>
          <cell r="I532">
            <v>0</v>
          </cell>
        </row>
        <row r="533">
          <cell r="A533" t="str">
            <v>132KV DC Naubatpur-Masaurhi TL Line</v>
          </cell>
          <cell r="B533">
            <v>4</v>
          </cell>
          <cell r="C533" t="str">
            <v>8/5</v>
          </cell>
          <cell r="D533" t="str">
            <v>DA+0</v>
          </cell>
          <cell r="E533">
            <v>43426</v>
          </cell>
          <cell r="F533" t="str">
            <v>Lalan Mehta</v>
          </cell>
          <cell r="G533">
            <v>0</v>
          </cell>
          <cell r="H533">
            <v>0</v>
          </cell>
          <cell r="I533">
            <v>0</v>
          </cell>
        </row>
        <row r="534">
          <cell r="A534" t="str">
            <v>132KV DC Naubatpur-Masaurhi TL Line</v>
          </cell>
          <cell r="B534">
            <v>3</v>
          </cell>
          <cell r="C534" t="str">
            <v>8/4</v>
          </cell>
          <cell r="D534" t="str">
            <v>DA+6</v>
          </cell>
          <cell r="E534">
            <v>43424</v>
          </cell>
          <cell r="F534" t="str">
            <v>Lalan Mehta</v>
          </cell>
          <cell r="G534">
            <v>0</v>
          </cell>
          <cell r="H534">
            <v>0</v>
          </cell>
          <cell r="I534">
            <v>0</v>
          </cell>
        </row>
        <row r="535">
          <cell r="A535" t="str">
            <v>132KV DC Dumraon-Buxar TL Line</v>
          </cell>
          <cell r="B535">
            <v>9</v>
          </cell>
          <cell r="C535" t="str">
            <v>11/7</v>
          </cell>
          <cell r="D535" t="str">
            <v>DP+6</v>
          </cell>
          <cell r="E535">
            <v>43435</v>
          </cell>
          <cell r="F535" t="str">
            <v>Rajesh Electric Works</v>
          </cell>
          <cell r="G535">
            <v>0</v>
          </cell>
          <cell r="H535">
            <v>0</v>
          </cell>
          <cell r="I535">
            <v>0</v>
          </cell>
        </row>
        <row r="536">
          <cell r="A536" t="str">
            <v>132KV DC Dumraon-Dumraon TL Line</v>
          </cell>
          <cell r="B536">
            <v>0</v>
          </cell>
          <cell r="C536" t="str">
            <v>27/0</v>
          </cell>
          <cell r="D536" t="str">
            <v>DC+6</v>
          </cell>
          <cell r="E536">
            <v>0</v>
          </cell>
          <cell r="F536" t="e">
            <v>#NAME?</v>
          </cell>
          <cell r="G536">
            <v>0</v>
          </cell>
          <cell r="H536">
            <v>0</v>
          </cell>
          <cell r="I536">
            <v>0</v>
          </cell>
        </row>
        <row r="537">
          <cell r="A537" t="str">
            <v>132KV DC Naubatpur-Masaurhi TL Line</v>
          </cell>
          <cell r="B537">
            <v>2</v>
          </cell>
          <cell r="C537" t="str">
            <v>8/1</v>
          </cell>
          <cell r="D537" t="str">
            <v>DA+0</v>
          </cell>
          <cell r="E537">
            <v>43422</v>
          </cell>
          <cell r="F537" t="str">
            <v>Lalan Mehta</v>
          </cell>
          <cell r="G537">
            <v>0</v>
          </cell>
          <cell r="H537">
            <v>0</v>
          </cell>
          <cell r="I537">
            <v>0</v>
          </cell>
        </row>
        <row r="538">
          <cell r="A538" t="str">
            <v>132KV DC Dumraon-Buxar TL Line</v>
          </cell>
          <cell r="B538">
            <v>14</v>
          </cell>
          <cell r="C538" t="str">
            <v>11/13</v>
          </cell>
          <cell r="D538" t="str">
            <v>DP+3</v>
          </cell>
          <cell r="E538">
            <v>43450</v>
          </cell>
          <cell r="F538" t="str">
            <v>Meera Engineering</v>
          </cell>
          <cell r="G538">
            <v>0</v>
          </cell>
          <cell r="H538">
            <v>0</v>
          </cell>
          <cell r="I538">
            <v>0</v>
          </cell>
        </row>
        <row r="539">
          <cell r="A539" t="str">
            <v>132KV DC Naubatpur-Masaurhi TL Line</v>
          </cell>
          <cell r="B539">
            <v>1</v>
          </cell>
          <cell r="C539" t="str">
            <v>8/2</v>
          </cell>
          <cell r="D539" t="str">
            <v>DA+0</v>
          </cell>
          <cell r="E539">
            <v>43421</v>
          </cell>
          <cell r="F539" t="str">
            <v>Lalan Mehta</v>
          </cell>
          <cell r="G539">
            <v>0</v>
          </cell>
          <cell r="H539">
            <v>0</v>
          </cell>
          <cell r="I539">
            <v>0</v>
          </cell>
        </row>
        <row r="540">
          <cell r="A540" t="str">
            <v>132KV DC Dumraon-Buxar TL Line</v>
          </cell>
          <cell r="B540">
            <v>15</v>
          </cell>
          <cell r="C540" t="str">
            <v>11/18</v>
          </cell>
          <cell r="D540" t="str">
            <v>DP+3</v>
          </cell>
          <cell r="E540">
            <v>43450</v>
          </cell>
          <cell r="F540" t="str">
            <v>Meera Engineering</v>
          </cell>
          <cell r="G540">
            <v>0</v>
          </cell>
          <cell r="H540">
            <v>0</v>
          </cell>
          <cell r="I540">
            <v>0</v>
          </cell>
        </row>
        <row r="541">
          <cell r="A541" t="str">
            <v>132KV DC Dumraon-Buxar TL Line</v>
          </cell>
          <cell r="B541">
            <v>10</v>
          </cell>
          <cell r="C541" t="str">
            <v>11/9</v>
          </cell>
          <cell r="D541" t="str">
            <v>DP+0</v>
          </cell>
          <cell r="E541">
            <v>43435</v>
          </cell>
          <cell r="F541" t="str">
            <v>Rajesh Electric Works</v>
          </cell>
          <cell r="G541">
            <v>0</v>
          </cell>
          <cell r="H541">
            <v>0</v>
          </cell>
          <cell r="I541">
            <v>0</v>
          </cell>
        </row>
        <row r="542">
          <cell r="A542" t="str">
            <v>132KV DC Dumraon-Buxar TL Line</v>
          </cell>
          <cell r="B542">
            <v>16</v>
          </cell>
          <cell r="C542" t="str">
            <v>11/17</v>
          </cell>
          <cell r="D542" t="str">
            <v>DP+3</v>
          </cell>
          <cell r="E542">
            <v>43450</v>
          </cell>
          <cell r="F542" t="str">
            <v>Meera Engineering</v>
          </cell>
          <cell r="G542">
            <v>0</v>
          </cell>
          <cell r="H542">
            <v>0</v>
          </cell>
          <cell r="I542">
            <v>0</v>
          </cell>
        </row>
        <row r="543">
          <cell r="A543" t="str">
            <v>132KV DC Gaya-Jehanabad TL Line</v>
          </cell>
          <cell r="B543">
            <v>17</v>
          </cell>
          <cell r="C543" t="str">
            <v>8/4</v>
          </cell>
          <cell r="D543" t="str">
            <v>DA+6</v>
          </cell>
          <cell r="E543">
            <v>43414</v>
          </cell>
          <cell r="F543" t="str">
            <v>Deepak Kumar</v>
          </cell>
          <cell r="G543">
            <v>0</v>
          </cell>
          <cell r="H543">
            <v>0</v>
          </cell>
          <cell r="I543">
            <v>0</v>
          </cell>
        </row>
        <row r="544">
          <cell r="A544" t="str">
            <v>132KV DC Dumraon-Buxar TL Line</v>
          </cell>
          <cell r="B544">
            <v>11</v>
          </cell>
          <cell r="C544" t="str">
            <v>11/8</v>
          </cell>
          <cell r="D544" t="str">
            <v>DP+3</v>
          </cell>
          <cell r="E544">
            <v>43435</v>
          </cell>
          <cell r="F544" t="str">
            <v>Rajesh Electric Works</v>
          </cell>
          <cell r="G544">
            <v>0</v>
          </cell>
          <cell r="H544">
            <v>0</v>
          </cell>
          <cell r="I544">
            <v>0</v>
          </cell>
        </row>
        <row r="545">
          <cell r="A545" t="str">
            <v>132KV DC Naubatpur-Paliganj TL Line</v>
          </cell>
          <cell r="B545">
            <v>12</v>
          </cell>
          <cell r="C545" t="str">
            <v>9/5</v>
          </cell>
          <cell r="D545" t="str">
            <v>DA+0</v>
          </cell>
          <cell r="E545">
            <v>43413</v>
          </cell>
          <cell r="F545" t="str">
            <v>Lalan Mehta</v>
          </cell>
          <cell r="G545">
            <v>0</v>
          </cell>
          <cell r="H545">
            <v>0</v>
          </cell>
          <cell r="I545">
            <v>0</v>
          </cell>
        </row>
        <row r="546">
          <cell r="A546" t="str">
            <v>132KV DC Gaya-Jehanabad TL Line</v>
          </cell>
          <cell r="B546">
            <v>16</v>
          </cell>
          <cell r="C546" t="str">
            <v>15/8</v>
          </cell>
          <cell r="D546" t="str">
            <v>DA+0</v>
          </cell>
          <cell r="E546">
            <v>43412</v>
          </cell>
          <cell r="F546" t="str">
            <v>Rajiv Kumar</v>
          </cell>
          <cell r="G546">
            <v>0</v>
          </cell>
          <cell r="H546">
            <v>0</v>
          </cell>
          <cell r="I546">
            <v>0</v>
          </cell>
        </row>
        <row r="547">
          <cell r="A547" t="str">
            <v>132KV DC Dumraon-Dumraon TL Line</v>
          </cell>
          <cell r="B547">
            <v>0</v>
          </cell>
          <cell r="C547" t="str">
            <v>20A/0</v>
          </cell>
          <cell r="D547">
            <v>0</v>
          </cell>
          <cell r="E547">
            <v>0</v>
          </cell>
          <cell r="F547" t="e">
            <v>#NAME?</v>
          </cell>
          <cell r="G547">
            <v>0</v>
          </cell>
          <cell r="H547">
            <v>0</v>
          </cell>
          <cell r="I547">
            <v>0</v>
          </cell>
        </row>
        <row r="548">
          <cell r="A548" t="str">
            <v>132KV DC Naubatpur-Paliganj TL Line</v>
          </cell>
          <cell r="B548">
            <v>11</v>
          </cell>
          <cell r="C548" t="str">
            <v>9/6</v>
          </cell>
          <cell r="D548" t="str">
            <v>DA+3</v>
          </cell>
          <cell r="E548">
            <v>43412</v>
          </cell>
          <cell r="F548" t="str">
            <v>Lalan Mehta</v>
          </cell>
          <cell r="G548">
            <v>0</v>
          </cell>
          <cell r="H548">
            <v>0</v>
          </cell>
          <cell r="I548">
            <v>0</v>
          </cell>
        </row>
        <row r="549">
          <cell r="A549" t="str">
            <v>132KV DC Dumraon-Buxar TL Line</v>
          </cell>
          <cell r="B549">
            <v>18</v>
          </cell>
          <cell r="C549" t="str">
            <v>13/5</v>
          </cell>
          <cell r="D549" t="str">
            <v>DP+3</v>
          </cell>
          <cell r="E549">
            <v>43451</v>
          </cell>
          <cell r="F549" t="str">
            <v>Meera Engineering</v>
          </cell>
          <cell r="G549">
            <v>0</v>
          </cell>
          <cell r="H549">
            <v>0</v>
          </cell>
          <cell r="I549">
            <v>0</v>
          </cell>
        </row>
        <row r="550">
          <cell r="A550" t="str">
            <v>132KV DC Dumraon-Buxar TL Line</v>
          </cell>
          <cell r="B550">
            <v>17</v>
          </cell>
          <cell r="C550" t="str">
            <v>13/2</v>
          </cell>
          <cell r="D550" t="str">
            <v>DP+3</v>
          </cell>
          <cell r="E550">
            <v>43450</v>
          </cell>
          <cell r="F550" t="str">
            <v>Meera Engineering</v>
          </cell>
          <cell r="G550">
            <v>0</v>
          </cell>
          <cell r="H550">
            <v>0</v>
          </cell>
          <cell r="I550">
            <v>0</v>
          </cell>
        </row>
        <row r="551">
          <cell r="A551" t="str">
            <v>132KV DC Dumraon-Buxar TL Line</v>
          </cell>
          <cell r="B551">
            <v>19</v>
          </cell>
          <cell r="C551" t="str">
            <v>13/3</v>
          </cell>
          <cell r="D551" t="str">
            <v>DP+0</v>
          </cell>
          <cell r="E551">
            <v>43451</v>
          </cell>
          <cell r="F551" t="str">
            <v>Meera Engineering</v>
          </cell>
          <cell r="G551">
            <v>0</v>
          </cell>
          <cell r="H551">
            <v>0</v>
          </cell>
          <cell r="I551">
            <v>0</v>
          </cell>
        </row>
        <row r="552">
          <cell r="A552" t="str">
            <v>132KV DC Dumraon-Buxar TL Line</v>
          </cell>
          <cell r="B552">
            <v>6</v>
          </cell>
          <cell r="C552" t="str">
            <v>11/12</v>
          </cell>
          <cell r="D552" t="str">
            <v>DP+0</v>
          </cell>
          <cell r="E552">
            <v>43402</v>
          </cell>
          <cell r="F552" t="str">
            <v>Meera Engineering</v>
          </cell>
          <cell r="G552">
            <v>0</v>
          </cell>
          <cell r="H552">
            <v>0</v>
          </cell>
          <cell r="I552">
            <v>0</v>
          </cell>
        </row>
        <row r="553">
          <cell r="A553" t="str">
            <v>132KV DC Gaya-Jehanabad TL Line</v>
          </cell>
          <cell r="B553">
            <v>15</v>
          </cell>
          <cell r="C553" t="str">
            <v>15/3</v>
          </cell>
          <cell r="D553" t="str">
            <v>DA+6</v>
          </cell>
          <cell r="E553">
            <v>43410</v>
          </cell>
          <cell r="F553" t="str">
            <v>Rajiv Kumar</v>
          </cell>
          <cell r="G553">
            <v>0</v>
          </cell>
          <cell r="H553">
            <v>0</v>
          </cell>
          <cell r="I553">
            <v>0</v>
          </cell>
        </row>
        <row r="554">
          <cell r="A554" t="str">
            <v>132KV DC Dumraon-Dumraon TL Line</v>
          </cell>
          <cell r="B554">
            <v>0</v>
          </cell>
          <cell r="C554" t="str">
            <v>20A/1</v>
          </cell>
          <cell r="D554" t="str">
            <v>DA+3</v>
          </cell>
          <cell r="E554">
            <v>0</v>
          </cell>
          <cell r="F554" t="e">
            <v>#NAME?</v>
          </cell>
          <cell r="G554">
            <v>0</v>
          </cell>
          <cell r="H554">
            <v>0</v>
          </cell>
          <cell r="I554">
            <v>0</v>
          </cell>
        </row>
        <row r="555">
          <cell r="A555" t="str">
            <v>132KV DC Dumraon-Buxar TL Line</v>
          </cell>
          <cell r="B555">
            <v>5</v>
          </cell>
          <cell r="C555" t="str">
            <v>15/1</v>
          </cell>
          <cell r="D555" t="str">
            <v>DP+9</v>
          </cell>
          <cell r="E555">
            <v>43400</v>
          </cell>
          <cell r="F555" t="str">
            <v>Meera Engineering</v>
          </cell>
          <cell r="G555">
            <v>0</v>
          </cell>
          <cell r="H555">
            <v>0</v>
          </cell>
          <cell r="I555">
            <v>0</v>
          </cell>
        </row>
        <row r="556">
          <cell r="A556" t="str">
            <v>132KV DC Dumraon-Buxar TL Line</v>
          </cell>
          <cell r="B556">
            <v>7</v>
          </cell>
          <cell r="C556" t="str">
            <v>13/1</v>
          </cell>
          <cell r="D556" t="str">
            <v>DP+3</v>
          </cell>
          <cell r="E556">
            <v>43403</v>
          </cell>
          <cell r="F556" t="str">
            <v>Meera Engineering</v>
          </cell>
          <cell r="G556">
            <v>0</v>
          </cell>
          <cell r="H556">
            <v>0</v>
          </cell>
          <cell r="I556">
            <v>0</v>
          </cell>
        </row>
        <row r="557">
          <cell r="A557" t="str">
            <v>132KV DC Gaya-Jehanabad TL Line</v>
          </cell>
          <cell r="B557">
            <v>13</v>
          </cell>
          <cell r="C557" t="str">
            <v>15/4</v>
          </cell>
          <cell r="D557" t="str">
            <v>DA+0</v>
          </cell>
          <cell r="E557">
            <v>43407</v>
          </cell>
          <cell r="F557" t="str">
            <v>Rajiv Kumar</v>
          </cell>
          <cell r="G557">
            <v>0</v>
          </cell>
          <cell r="H557">
            <v>0</v>
          </cell>
          <cell r="I557">
            <v>0</v>
          </cell>
        </row>
        <row r="558">
          <cell r="A558" t="str">
            <v>132KV DC Gaya-Jehanabad TL Line</v>
          </cell>
          <cell r="B558">
            <v>14</v>
          </cell>
          <cell r="C558" t="str">
            <v>3/1</v>
          </cell>
          <cell r="D558" t="str">
            <v>DA+3</v>
          </cell>
          <cell r="E558">
            <v>43407</v>
          </cell>
          <cell r="F558" t="str">
            <v>Fr Enterprizes</v>
          </cell>
          <cell r="G558">
            <v>0</v>
          </cell>
          <cell r="H558">
            <v>0</v>
          </cell>
          <cell r="I558">
            <v>0</v>
          </cell>
        </row>
        <row r="559">
          <cell r="A559" t="str">
            <v>132KV DC Dumraon-Buxar TL Line</v>
          </cell>
          <cell r="B559">
            <v>20</v>
          </cell>
          <cell r="C559" t="str">
            <v>11/10</v>
          </cell>
          <cell r="D559" t="str">
            <v>DP+0</v>
          </cell>
          <cell r="E559">
            <v>43451</v>
          </cell>
          <cell r="F559" t="str">
            <v>Meera Engineering</v>
          </cell>
          <cell r="G559">
            <v>0</v>
          </cell>
          <cell r="H559">
            <v>0</v>
          </cell>
          <cell r="I559">
            <v>0</v>
          </cell>
        </row>
        <row r="560">
          <cell r="A560" t="str">
            <v>132KV DC Dumraon-Buxar TL Line</v>
          </cell>
          <cell r="B560">
            <v>3</v>
          </cell>
          <cell r="C560" t="str">
            <v>11/19</v>
          </cell>
          <cell r="D560" t="str">
            <v>DP+3</v>
          </cell>
          <cell r="E560">
            <v>43396</v>
          </cell>
          <cell r="F560" t="str">
            <v>Meera Engineering</v>
          </cell>
          <cell r="G560">
            <v>0</v>
          </cell>
          <cell r="H560">
            <v>0</v>
          </cell>
          <cell r="I560">
            <v>0</v>
          </cell>
        </row>
        <row r="561">
          <cell r="A561" t="str">
            <v>132KV DC Dumraon-Buxar TL Line</v>
          </cell>
          <cell r="B561">
            <v>4</v>
          </cell>
          <cell r="C561" t="str">
            <v>12/1</v>
          </cell>
          <cell r="D561" t="str">
            <v>DP+6</v>
          </cell>
          <cell r="E561">
            <v>43396</v>
          </cell>
          <cell r="F561" t="str">
            <v>Meera Engineering</v>
          </cell>
          <cell r="G561">
            <v>0</v>
          </cell>
          <cell r="H561">
            <v>0</v>
          </cell>
          <cell r="I561">
            <v>0</v>
          </cell>
        </row>
        <row r="562">
          <cell r="A562" t="str">
            <v>132KV DC Naubatpur-Paliganj TL Line</v>
          </cell>
          <cell r="B562">
            <v>10</v>
          </cell>
          <cell r="C562" t="str">
            <v>7/1</v>
          </cell>
          <cell r="D562" t="str">
            <v>DA+6</v>
          </cell>
          <cell r="E562">
            <v>43407</v>
          </cell>
          <cell r="F562" t="str">
            <v>Lalan Mehta</v>
          </cell>
          <cell r="G562">
            <v>0</v>
          </cell>
          <cell r="H562">
            <v>0</v>
          </cell>
          <cell r="I562">
            <v>0</v>
          </cell>
        </row>
        <row r="563">
          <cell r="A563" t="str">
            <v>132KV DC Dumraon-Buxar TL Line</v>
          </cell>
          <cell r="B563">
            <v>2</v>
          </cell>
          <cell r="C563" t="str">
            <v>11/20</v>
          </cell>
          <cell r="D563" t="str">
            <v>DP+6</v>
          </cell>
          <cell r="E563">
            <v>43373</v>
          </cell>
          <cell r="F563" t="str">
            <v>Meera Engineering</v>
          </cell>
          <cell r="G563">
            <v>0</v>
          </cell>
          <cell r="H563">
            <v>0</v>
          </cell>
          <cell r="I563">
            <v>0</v>
          </cell>
        </row>
        <row r="564">
          <cell r="A564" t="str">
            <v>132KV DC Dumraon-Dumraon TL Line</v>
          </cell>
          <cell r="B564">
            <v>0</v>
          </cell>
          <cell r="C564" t="str">
            <v>20A/2</v>
          </cell>
          <cell r="D564" t="str">
            <v>DA+3</v>
          </cell>
          <cell r="E564">
            <v>0</v>
          </cell>
          <cell r="F564" t="e">
            <v>#NAME?</v>
          </cell>
          <cell r="G564">
            <v>0</v>
          </cell>
          <cell r="H564">
            <v>0</v>
          </cell>
          <cell r="I564">
            <v>0</v>
          </cell>
        </row>
        <row r="565">
          <cell r="A565" t="str">
            <v>132KV DC Dumraon-Buxar TL Line</v>
          </cell>
          <cell r="B565">
            <v>117</v>
          </cell>
          <cell r="C565" t="str">
            <v>10/1</v>
          </cell>
          <cell r="D565" t="str">
            <v>DP+6</v>
          </cell>
          <cell r="E565">
            <v>43637</v>
          </cell>
          <cell r="F565" t="e">
            <v>#NAME?</v>
          </cell>
          <cell r="G565">
            <v>0</v>
          </cell>
          <cell r="H565">
            <v>0</v>
          </cell>
          <cell r="I565">
            <v>0</v>
          </cell>
        </row>
        <row r="566">
          <cell r="A566" t="str">
            <v>132KV DC Dumraon-Buxar TL Line</v>
          </cell>
          <cell r="B566">
            <v>0</v>
          </cell>
          <cell r="C566" t="str">
            <v>10/5</v>
          </cell>
          <cell r="D566" t="str">
            <v>DP+0</v>
          </cell>
          <cell r="E566">
            <v>0</v>
          </cell>
          <cell r="F566" t="e">
            <v>#NAME?</v>
          </cell>
          <cell r="G566">
            <v>0</v>
          </cell>
          <cell r="H566">
            <v>0</v>
          </cell>
          <cell r="I566">
            <v>0</v>
          </cell>
        </row>
        <row r="567">
          <cell r="A567" t="str">
            <v>132KV DC Dumraon-Buxar TL Line</v>
          </cell>
          <cell r="B567">
            <v>0</v>
          </cell>
          <cell r="C567" t="str">
            <v>10/6</v>
          </cell>
          <cell r="D567" t="str">
            <v>DP+3</v>
          </cell>
          <cell r="E567">
            <v>0</v>
          </cell>
          <cell r="F567" t="e">
            <v>#NAME?</v>
          </cell>
          <cell r="G567">
            <v>0</v>
          </cell>
          <cell r="H567">
            <v>0</v>
          </cell>
          <cell r="I567">
            <v>0</v>
          </cell>
        </row>
        <row r="568">
          <cell r="A568" t="str">
            <v>132KV DC Dumraon-Buxar TL Line</v>
          </cell>
          <cell r="B568">
            <v>104</v>
          </cell>
          <cell r="C568" t="str">
            <v>20/2</v>
          </cell>
          <cell r="D568" t="str">
            <v>DQ+3</v>
          </cell>
          <cell r="E568">
            <v>43585</v>
          </cell>
          <cell r="F568" t="str">
            <v>Pralhad Construction</v>
          </cell>
          <cell r="G568">
            <v>0</v>
          </cell>
          <cell r="H568">
            <v>0</v>
          </cell>
          <cell r="I568">
            <v>0</v>
          </cell>
        </row>
        <row r="569">
          <cell r="A569" t="str">
            <v>132KV DC Dumraon-Buxar TL Line</v>
          </cell>
          <cell r="B569">
            <v>105</v>
          </cell>
          <cell r="C569" t="str">
            <v>22/1</v>
          </cell>
          <cell r="D569" t="str">
            <v>DQ+0</v>
          </cell>
          <cell r="E569">
            <v>43585</v>
          </cell>
          <cell r="F569" t="str">
            <v>Pralhad Construction</v>
          </cell>
          <cell r="G569">
            <v>0</v>
          </cell>
          <cell r="H569">
            <v>0</v>
          </cell>
          <cell r="I569">
            <v>0</v>
          </cell>
        </row>
        <row r="570">
          <cell r="A570" t="str">
            <v>132KV DC Dumraon-Buxar TL Line</v>
          </cell>
          <cell r="B570">
            <v>0</v>
          </cell>
          <cell r="C570" t="str">
            <v>31/1</v>
          </cell>
          <cell r="D570" t="str">
            <v>DP+0</v>
          </cell>
          <cell r="E570">
            <v>0</v>
          </cell>
          <cell r="F570" t="e">
            <v>#NAME?</v>
          </cell>
          <cell r="G570">
            <v>0</v>
          </cell>
          <cell r="H570">
            <v>0</v>
          </cell>
          <cell r="I570">
            <v>0</v>
          </cell>
        </row>
        <row r="571">
          <cell r="A571" t="str">
            <v>132KV DC Dumraon-Buxar TL Line</v>
          </cell>
          <cell r="B571">
            <v>113</v>
          </cell>
          <cell r="C571" t="str">
            <v>4/1</v>
          </cell>
          <cell r="D571" t="str">
            <v>DQ+0</v>
          </cell>
          <cell r="E571">
            <v>43607</v>
          </cell>
          <cell r="F571" t="e">
            <v>#NAME?</v>
          </cell>
          <cell r="G571">
            <v>0</v>
          </cell>
          <cell r="H571">
            <v>0</v>
          </cell>
          <cell r="I571">
            <v>0</v>
          </cell>
        </row>
        <row r="572">
          <cell r="A572" t="str">
            <v>132KV DC Dumraon-Buxar TL Line</v>
          </cell>
          <cell r="B572">
            <v>0</v>
          </cell>
          <cell r="C572" t="str">
            <v>6/3</v>
          </cell>
          <cell r="D572" t="str">
            <v>DP+6</v>
          </cell>
          <cell r="E572">
            <v>0</v>
          </cell>
          <cell r="F572" t="e">
            <v>#NAME?</v>
          </cell>
          <cell r="G572">
            <v>0</v>
          </cell>
          <cell r="H572">
            <v>0</v>
          </cell>
          <cell r="I572">
            <v>0</v>
          </cell>
        </row>
        <row r="573">
          <cell r="A573" t="str">
            <v>132KV DC Dumraon-Buxar TL Line</v>
          </cell>
          <cell r="B573">
            <v>0</v>
          </cell>
          <cell r="C573" t="str">
            <v>10/0</v>
          </cell>
          <cell r="D573" t="str">
            <v>DS+18</v>
          </cell>
          <cell r="E573">
            <v>0</v>
          </cell>
          <cell r="F573" t="e">
            <v>#NAME?</v>
          </cell>
          <cell r="G573">
            <v>0</v>
          </cell>
          <cell r="H573">
            <v>0</v>
          </cell>
          <cell r="I573">
            <v>0</v>
          </cell>
        </row>
        <row r="574">
          <cell r="A574" t="str">
            <v>132KV DC Naubatpur-Paliganj TL Line</v>
          </cell>
          <cell r="B574">
            <v>9</v>
          </cell>
          <cell r="C574" t="str">
            <v>7/5</v>
          </cell>
          <cell r="D574" t="str">
            <v>DA+0</v>
          </cell>
          <cell r="E574">
            <v>43406</v>
          </cell>
          <cell r="F574" t="str">
            <v>Lalan Mehta</v>
          </cell>
          <cell r="G574">
            <v>0</v>
          </cell>
          <cell r="H574">
            <v>0</v>
          </cell>
          <cell r="I574">
            <v>0</v>
          </cell>
        </row>
        <row r="575">
          <cell r="A575" t="str">
            <v>132KV DC Dumraon-Buxar TL Line</v>
          </cell>
          <cell r="B575">
            <v>106</v>
          </cell>
          <cell r="C575" t="str">
            <v>14/0</v>
          </cell>
          <cell r="D575" t="str">
            <v>DS+3</v>
          </cell>
          <cell r="E575">
            <v>43587</v>
          </cell>
          <cell r="F575" t="e">
            <v>#NAME?</v>
          </cell>
          <cell r="G575">
            <v>0</v>
          </cell>
          <cell r="H575">
            <v>0</v>
          </cell>
          <cell r="I575">
            <v>0</v>
          </cell>
        </row>
        <row r="576">
          <cell r="A576" t="str">
            <v>132KV DC Dumraon-Buxar TL Line</v>
          </cell>
          <cell r="B576">
            <v>0</v>
          </cell>
          <cell r="C576" t="str">
            <v>15/0</v>
          </cell>
          <cell r="D576" t="str">
            <v>DR+9</v>
          </cell>
          <cell r="E576">
            <v>0</v>
          </cell>
          <cell r="F576" t="e">
            <v>#NAME?</v>
          </cell>
          <cell r="G576">
            <v>0</v>
          </cell>
          <cell r="H576">
            <v>0</v>
          </cell>
          <cell r="I576">
            <v>0</v>
          </cell>
        </row>
        <row r="577">
          <cell r="A577" t="str">
            <v>132KV DC Dumraon-Buxar TL Line</v>
          </cell>
          <cell r="B577">
            <v>112</v>
          </cell>
          <cell r="C577" t="str">
            <v>2/0</v>
          </cell>
          <cell r="D577" t="str">
            <v>DR+0</v>
          </cell>
          <cell r="E577">
            <v>43594</v>
          </cell>
          <cell r="F577" t="e">
            <v>#NAME?</v>
          </cell>
          <cell r="G577">
            <v>0</v>
          </cell>
          <cell r="H577">
            <v>0</v>
          </cell>
          <cell r="I577">
            <v>0</v>
          </cell>
        </row>
        <row r="578">
          <cell r="A578" t="str">
            <v>132KV DC Dumraon-Buxar TL Line</v>
          </cell>
          <cell r="B578">
            <v>108</v>
          </cell>
          <cell r="C578" t="str">
            <v>21/0</v>
          </cell>
          <cell r="D578" t="str">
            <v>DS+18</v>
          </cell>
          <cell r="E578">
            <v>43589</v>
          </cell>
          <cell r="F578" t="e">
            <v>#NAME?</v>
          </cell>
          <cell r="G578">
            <v>0</v>
          </cell>
          <cell r="H578">
            <v>0</v>
          </cell>
          <cell r="I578">
            <v>0</v>
          </cell>
        </row>
        <row r="579">
          <cell r="A579" t="str">
            <v>132KV DC Dumraon-Buxar TL Line</v>
          </cell>
          <cell r="B579">
            <v>109</v>
          </cell>
          <cell r="C579" t="str">
            <v>22/0</v>
          </cell>
          <cell r="D579" t="str">
            <v>DS+9</v>
          </cell>
          <cell r="E579">
            <v>43589</v>
          </cell>
          <cell r="F579" t="e">
            <v>#NAME?</v>
          </cell>
          <cell r="G579">
            <v>0</v>
          </cell>
          <cell r="H579">
            <v>0</v>
          </cell>
          <cell r="I579">
            <v>0</v>
          </cell>
        </row>
        <row r="580">
          <cell r="A580" t="str">
            <v>132KV DC Dumraon-Buxar TL Line</v>
          </cell>
          <cell r="B580">
            <v>103</v>
          </cell>
          <cell r="C580" t="str">
            <v>24/0</v>
          </cell>
          <cell r="D580" t="str">
            <v>DR+3</v>
          </cell>
          <cell r="E580">
            <v>43584</v>
          </cell>
          <cell r="F580" t="str">
            <v>Pralhad Construction</v>
          </cell>
          <cell r="G580">
            <v>0</v>
          </cell>
          <cell r="H580">
            <v>0</v>
          </cell>
          <cell r="I580">
            <v>0</v>
          </cell>
        </row>
        <row r="581">
          <cell r="A581" t="str">
            <v>132KV DC Dumraon-Buxar TL Line</v>
          </cell>
          <cell r="B581">
            <v>107</v>
          </cell>
          <cell r="C581" t="str">
            <v>3/0</v>
          </cell>
          <cell r="D581" t="str">
            <v>DR+0</v>
          </cell>
          <cell r="E581">
            <v>43587</v>
          </cell>
          <cell r="F581" t="str">
            <v>Navnit Kumar</v>
          </cell>
          <cell r="G581">
            <v>0</v>
          </cell>
          <cell r="H581">
            <v>0</v>
          </cell>
          <cell r="I581">
            <v>0</v>
          </cell>
        </row>
        <row r="582">
          <cell r="A582" t="str">
            <v>132KV DC Gaya-Jehanabad TL Line</v>
          </cell>
          <cell r="B582">
            <v>12</v>
          </cell>
          <cell r="C582" t="str">
            <v>15/5</v>
          </cell>
          <cell r="D582" t="str">
            <v>DA+3</v>
          </cell>
          <cell r="E582">
            <v>43406</v>
          </cell>
          <cell r="F582" t="str">
            <v>Rajiv Kumar</v>
          </cell>
          <cell r="G582">
            <v>0</v>
          </cell>
          <cell r="H582">
            <v>0</v>
          </cell>
          <cell r="I582">
            <v>0</v>
          </cell>
        </row>
        <row r="583">
          <cell r="A583" t="str">
            <v>132KV DC Gaya-Jehanabad TL Line</v>
          </cell>
          <cell r="B583">
            <v>0</v>
          </cell>
          <cell r="C583" t="str">
            <v>8/1</v>
          </cell>
          <cell r="D583" t="str">
            <v>DA+0</v>
          </cell>
          <cell r="E583">
            <v>0</v>
          </cell>
          <cell r="F583" t="e">
            <v>#NAME?</v>
          </cell>
          <cell r="G583">
            <v>0</v>
          </cell>
          <cell r="H583">
            <v>0</v>
          </cell>
          <cell r="I583">
            <v>0</v>
          </cell>
        </row>
        <row r="584">
          <cell r="A584" t="str">
            <v>132KV DC Dumraon-Buxar TL Line</v>
          </cell>
          <cell r="B584">
            <v>0</v>
          </cell>
          <cell r="C584" t="str">
            <v>31/0</v>
          </cell>
          <cell r="D584" t="str">
            <v>DS+3</v>
          </cell>
          <cell r="E584">
            <v>0</v>
          </cell>
          <cell r="F584" t="e">
            <v>#NAME?</v>
          </cell>
          <cell r="G584">
            <v>0</v>
          </cell>
          <cell r="H584">
            <v>0</v>
          </cell>
          <cell r="I584">
            <v>0</v>
          </cell>
        </row>
        <row r="585">
          <cell r="A585" t="str">
            <v>132KV DC Gaya-Jehanabad TL Line</v>
          </cell>
          <cell r="B585">
            <v>0</v>
          </cell>
          <cell r="C585" t="str">
            <v>8/3</v>
          </cell>
          <cell r="D585" t="str">
            <v>DA+6</v>
          </cell>
          <cell r="E585">
            <v>0</v>
          </cell>
          <cell r="F585" t="e">
            <v>#NAME?</v>
          </cell>
          <cell r="G585">
            <v>0</v>
          </cell>
          <cell r="H585">
            <v>0</v>
          </cell>
          <cell r="I585">
            <v>0</v>
          </cell>
        </row>
        <row r="586">
          <cell r="A586" t="str">
            <v>132KV DC Dumraon-Dumraon TL Line</v>
          </cell>
          <cell r="B586">
            <v>0</v>
          </cell>
          <cell r="C586" t="str">
            <v>20A/3</v>
          </cell>
          <cell r="D586" t="str">
            <v>DA+0</v>
          </cell>
          <cell r="E586">
            <v>0</v>
          </cell>
          <cell r="F586" t="e">
            <v>#NAME?</v>
          </cell>
          <cell r="G586">
            <v>0</v>
          </cell>
          <cell r="H586">
            <v>0</v>
          </cell>
          <cell r="I586">
            <v>0</v>
          </cell>
        </row>
        <row r="587">
          <cell r="A587" t="str">
            <v>132KV DC Naubatpur-Paliganj TL Line</v>
          </cell>
          <cell r="B587">
            <v>8</v>
          </cell>
          <cell r="C587" t="str">
            <v>7/10</v>
          </cell>
          <cell r="D587" t="str">
            <v>DA+0</v>
          </cell>
          <cell r="E587">
            <v>43405</v>
          </cell>
          <cell r="F587" t="str">
            <v>Lalan Mehta</v>
          </cell>
          <cell r="G587">
            <v>0</v>
          </cell>
          <cell r="H587">
            <v>0</v>
          </cell>
          <cell r="I587">
            <v>0</v>
          </cell>
        </row>
        <row r="588">
          <cell r="A588" t="str">
            <v>220 KV DC Naubatpur-Bihta TL Line</v>
          </cell>
          <cell r="B588">
            <v>4</v>
          </cell>
          <cell r="C588" t="str">
            <v>1B/0</v>
          </cell>
          <cell r="D588" t="str">
            <v>DD+0</v>
          </cell>
          <cell r="E588">
            <v>43518</v>
          </cell>
          <cell r="F588" t="str">
            <v>Lalan Mehta</v>
          </cell>
          <cell r="G588">
            <v>0</v>
          </cell>
          <cell r="H588">
            <v>0</v>
          </cell>
          <cell r="I588">
            <v>0</v>
          </cell>
        </row>
        <row r="589">
          <cell r="A589" t="str">
            <v>132KV DC Naubatpur-Paliganj TL Line</v>
          </cell>
          <cell r="B589">
            <v>6</v>
          </cell>
          <cell r="C589" t="str">
            <v>7/2</v>
          </cell>
          <cell r="D589" t="str">
            <v>DA+6</v>
          </cell>
          <cell r="E589">
            <v>43401</v>
          </cell>
          <cell r="F589" t="str">
            <v>Lalan Mehta</v>
          </cell>
          <cell r="G589">
            <v>0</v>
          </cell>
          <cell r="H589">
            <v>0</v>
          </cell>
          <cell r="I589">
            <v>0</v>
          </cell>
        </row>
        <row r="590">
          <cell r="A590" t="str">
            <v>132KV DC Dumraon-Buxar TL Line</v>
          </cell>
          <cell r="B590">
            <v>114</v>
          </cell>
          <cell r="C590" t="str">
            <v>5/0</v>
          </cell>
          <cell r="D590" t="str">
            <v>DS+18</v>
          </cell>
          <cell r="E590">
            <v>43607</v>
          </cell>
          <cell r="F590" t="e">
            <v>#NAME?</v>
          </cell>
          <cell r="G590">
            <v>0</v>
          </cell>
          <cell r="H590">
            <v>0</v>
          </cell>
          <cell r="I590">
            <v>0</v>
          </cell>
        </row>
        <row r="591">
          <cell r="A591" t="str">
            <v>132KV DC Gaya-Jehanabad TL Line</v>
          </cell>
          <cell r="B591">
            <v>11</v>
          </cell>
          <cell r="C591" t="str">
            <v>14/1</v>
          </cell>
          <cell r="D591" t="str">
            <v>DA+6</v>
          </cell>
          <cell r="E591">
            <v>43402</v>
          </cell>
          <cell r="F591" t="str">
            <v>Rajiv Kumar</v>
          </cell>
          <cell r="G591">
            <v>0</v>
          </cell>
          <cell r="H591">
            <v>0</v>
          </cell>
          <cell r="I591">
            <v>0</v>
          </cell>
        </row>
        <row r="592">
          <cell r="A592" t="str">
            <v>132KV DC Naubatpur-Paliganj TL Line</v>
          </cell>
          <cell r="B592">
            <v>7</v>
          </cell>
          <cell r="C592" t="str">
            <v>7/3</v>
          </cell>
          <cell r="D592" t="str">
            <v>DA+0</v>
          </cell>
          <cell r="E592">
            <v>43401</v>
          </cell>
          <cell r="F592" t="str">
            <v>Lalan Mehta</v>
          </cell>
          <cell r="G592">
            <v>0</v>
          </cell>
          <cell r="H592">
            <v>0</v>
          </cell>
          <cell r="I592">
            <v>0</v>
          </cell>
        </row>
        <row r="593">
          <cell r="A593" t="str">
            <v>220 KV DC Naubatpur-Bihta TL Line</v>
          </cell>
          <cell r="B593">
            <v>3</v>
          </cell>
          <cell r="C593" t="str">
            <v>2/1</v>
          </cell>
          <cell r="D593" t="str">
            <v>DA+3</v>
          </cell>
          <cell r="E593">
            <v>43510</v>
          </cell>
          <cell r="F593" t="str">
            <v>Lalan Mehta</v>
          </cell>
          <cell r="G593">
            <v>0</v>
          </cell>
          <cell r="H593">
            <v>0</v>
          </cell>
          <cell r="I593">
            <v>0</v>
          </cell>
        </row>
        <row r="594">
          <cell r="A594" t="str">
            <v>220 KV DC Naubatpur-Bihta TL Line</v>
          </cell>
          <cell r="B594">
            <v>2</v>
          </cell>
          <cell r="C594" t="str">
            <v>2/2</v>
          </cell>
          <cell r="D594" t="str">
            <v>DA+6</v>
          </cell>
          <cell r="E594">
            <v>43508</v>
          </cell>
          <cell r="F594" t="str">
            <v>Lalan Mehta</v>
          </cell>
          <cell r="G594">
            <v>0</v>
          </cell>
          <cell r="H594">
            <v>0</v>
          </cell>
          <cell r="I594">
            <v>0</v>
          </cell>
        </row>
        <row r="595">
          <cell r="A595" t="str">
            <v>220 KV DC Naubatpur-Bihta TL Line</v>
          </cell>
          <cell r="B595">
            <v>1</v>
          </cell>
          <cell r="C595" t="str">
            <v>2/0</v>
          </cell>
          <cell r="D595" t="str">
            <v>DC+0</v>
          </cell>
          <cell r="E595">
            <v>43506</v>
          </cell>
          <cell r="F595" t="str">
            <v>Lalan Mehta</v>
          </cell>
          <cell r="G595">
            <v>0</v>
          </cell>
          <cell r="H595">
            <v>0</v>
          </cell>
          <cell r="I595">
            <v>0</v>
          </cell>
        </row>
        <row r="596">
          <cell r="A596" t="str">
            <v>220 KV DC Naubatpur-Bihta TL Line</v>
          </cell>
          <cell r="B596">
            <v>0</v>
          </cell>
          <cell r="C596" t="str">
            <v>1/0</v>
          </cell>
          <cell r="D596" t="str">
            <v>MD+0</v>
          </cell>
          <cell r="E596">
            <v>0</v>
          </cell>
          <cell r="F596" t="e">
            <v>#NAME?</v>
          </cell>
          <cell r="G596">
            <v>0</v>
          </cell>
          <cell r="H596">
            <v>0</v>
          </cell>
          <cell r="I596">
            <v>0</v>
          </cell>
        </row>
        <row r="597">
          <cell r="A597" t="str">
            <v>220 KV DC Naubatpur-Bihta TL Line</v>
          </cell>
          <cell r="B597">
            <v>19</v>
          </cell>
          <cell r="C597" t="str">
            <v>1A/0</v>
          </cell>
          <cell r="D597" t="str">
            <v>MD+0</v>
          </cell>
          <cell r="E597">
            <v>43574</v>
          </cell>
          <cell r="F597" t="str">
            <v>Lalan Mehta</v>
          </cell>
          <cell r="G597">
            <v>0</v>
          </cell>
          <cell r="H597">
            <v>0</v>
          </cell>
          <cell r="I597">
            <v>0</v>
          </cell>
        </row>
        <row r="598">
          <cell r="A598" t="str">
            <v>220 KV DC Naubatpur-Bihta TL Line</v>
          </cell>
          <cell r="B598">
            <v>20</v>
          </cell>
          <cell r="C598" t="str">
            <v>5/3</v>
          </cell>
          <cell r="D598" t="str">
            <v>DA+0</v>
          </cell>
          <cell r="E598">
            <v>43577</v>
          </cell>
          <cell r="F598" t="str">
            <v>Lalan Mehta</v>
          </cell>
          <cell r="G598">
            <v>0</v>
          </cell>
          <cell r="H598">
            <v>0</v>
          </cell>
          <cell r="I598">
            <v>0</v>
          </cell>
        </row>
        <row r="599">
          <cell r="A599" t="str">
            <v>220 KV DC Naubatpur-Bihta TL Line</v>
          </cell>
          <cell r="B599">
            <v>21</v>
          </cell>
          <cell r="C599" t="str">
            <v>5/4</v>
          </cell>
          <cell r="D599" t="str">
            <v>DA+0</v>
          </cell>
          <cell r="E599">
            <v>43599</v>
          </cell>
          <cell r="F599" t="e">
            <v>#NAME?</v>
          </cell>
          <cell r="G599">
            <v>0</v>
          </cell>
          <cell r="H599">
            <v>0</v>
          </cell>
          <cell r="I599">
            <v>0</v>
          </cell>
        </row>
        <row r="600">
          <cell r="A600" t="str">
            <v>220 KV DC Naubatpur-Bihta TL Line</v>
          </cell>
          <cell r="B600">
            <v>26</v>
          </cell>
          <cell r="C600" t="str">
            <v>5/5</v>
          </cell>
          <cell r="D600" t="str">
            <v>DA+0</v>
          </cell>
          <cell r="E600">
            <v>43608</v>
          </cell>
          <cell r="F600" t="e">
            <v>#NAME?</v>
          </cell>
          <cell r="G600">
            <v>0</v>
          </cell>
          <cell r="H600">
            <v>0</v>
          </cell>
          <cell r="I600">
            <v>0</v>
          </cell>
        </row>
        <row r="601">
          <cell r="A601" t="str">
            <v>220 KV DC Naubatpur-Bihta TL Line</v>
          </cell>
          <cell r="B601">
            <v>22</v>
          </cell>
          <cell r="C601" t="str">
            <v>6/0</v>
          </cell>
          <cell r="D601" t="str">
            <v>DC+0</v>
          </cell>
          <cell r="E601">
            <v>43600</v>
          </cell>
          <cell r="F601" t="e">
            <v>#NAME?</v>
          </cell>
          <cell r="G601">
            <v>0</v>
          </cell>
          <cell r="H601">
            <v>0</v>
          </cell>
          <cell r="I601">
            <v>0</v>
          </cell>
        </row>
        <row r="602">
          <cell r="A602" t="str">
            <v>220 KV DC Naubatpur-Bihta TL Line</v>
          </cell>
          <cell r="B602">
            <v>23</v>
          </cell>
          <cell r="C602" t="str">
            <v>6/1</v>
          </cell>
          <cell r="D602" t="str">
            <v>DA+3</v>
          </cell>
          <cell r="E602">
            <v>43607</v>
          </cell>
          <cell r="F602" t="e">
            <v>#NAME?</v>
          </cell>
          <cell r="G602">
            <v>0</v>
          </cell>
          <cell r="H602">
            <v>0</v>
          </cell>
          <cell r="I602">
            <v>0</v>
          </cell>
        </row>
        <row r="603">
          <cell r="A603" t="str">
            <v>220 KV DC Naubatpur-Bihta TL Line</v>
          </cell>
          <cell r="B603">
            <v>0</v>
          </cell>
          <cell r="C603" t="str">
            <v>6/2</v>
          </cell>
          <cell r="D603" t="str">
            <v>DA+0</v>
          </cell>
          <cell r="E603">
            <v>0</v>
          </cell>
          <cell r="F603" t="e">
            <v>#NAME?</v>
          </cell>
          <cell r="G603">
            <v>0</v>
          </cell>
          <cell r="H603">
            <v>0</v>
          </cell>
          <cell r="I603">
            <v>0</v>
          </cell>
        </row>
        <row r="604">
          <cell r="A604" t="str">
            <v>220 KV DC Naubatpur-Bihta TL Line</v>
          </cell>
          <cell r="B604">
            <v>24</v>
          </cell>
          <cell r="C604" t="str">
            <v>7/0</v>
          </cell>
          <cell r="D604" t="str">
            <v>DD+3</v>
          </cell>
          <cell r="E604">
            <v>43607</v>
          </cell>
          <cell r="F604" t="e">
            <v>#NAME?</v>
          </cell>
          <cell r="G604">
            <v>0</v>
          </cell>
          <cell r="H604">
            <v>0</v>
          </cell>
          <cell r="I604">
            <v>0</v>
          </cell>
        </row>
        <row r="605">
          <cell r="A605" t="str">
            <v>220 KV DC Naubatpur-Bihta TL Line</v>
          </cell>
          <cell r="B605">
            <v>25</v>
          </cell>
          <cell r="C605" t="str">
            <v>7/1</v>
          </cell>
          <cell r="D605" t="str">
            <v>DA+6</v>
          </cell>
          <cell r="E605">
            <v>43607</v>
          </cell>
          <cell r="F605" t="e">
            <v>#NAME?</v>
          </cell>
          <cell r="G605">
            <v>0</v>
          </cell>
          <cell r="H605">
            <v>0</v>
          </cell>
          <cell r="I605">
            <v>0</v>
          </cell>
        </row>
        <row r="606">
          <cell r="A606" t="str">
            <v>220 KV DC Naubatpur-Bihta TL Line</v>
          </cell>
          <cell r="B606">
            <v>27</v>
          </cell>
          <cell r="C606" t="str">
            <v>7/2</v>
          </cell>
          <cell r="D606" t="str">
            <v>DA+0</v>
          </cell>
          <cell r="E606">
            <v>43609</v>
          </cell>
          <cell r="F606" t="e">
            <v>#NAME?</v>
          </cell>
          <cell r="G606">
            <v>0</v>
          </cell>
          <cell r="H606">
            <v>0</v>
          </cell>
          <cell r="I606">
            <v>0</v>
          </cell>
        </row>
        <row r="607">
          <cell r="A607" t="str">
            <v>220 KV DC Naubatpur-Bihta TL Line</v>
          </cell>
          <cell r="B607">
            <v>0</v>
          </cell>
          <cell r="C607" t="str">
            <v>8/0</v>
          </cell>
          <cell r="D607" t="str">
            <v>DB+3</v>
          </cell>
          <cell r="E607">
            <v>0</v>
          </cell>
          <cell r="F607" t="e">
            <v>#NAME?</v>
          </cell>
          <cell r="G607">
            <v>0</v>
          </cell>
          <cell r="H607">
            <v>0</v>
          </cell>
          <cell r="I607">
            <v>0</v>
          </cell>
        </row>
        <row r="608">
          <cell r="A608" t="str">
            <v>220 KV DC Naubatpur-Bihta TL Line</v>
          </cell>
          <cell r="B608">
            <v>0</v>
          </cell>
          <cell r="C608" t="str">
            <v>8/1</v>
          </cell>
          <cell r="D608" t="str">
            <v>DA+0</v>
          </cell>
          <cell r="E608">
            <v>0</v>
          </cell>
          <cell r="F608" t="e">
            <v>#NAME?</v>
          </cell>
          <cell r="G608">
            <v>0</v>
          </cell>
          <cell r="H608">
            <v>0</v>
          </cell>
          <cell r="I608">
            <v>0</v>
          </cell>
        </row>
        <row r="609">
          <cell r="A609" t="str">
            <v>220 KV DC Naubatpur-Bihta TL Line</v>
          </cell>
          <cell r="B609">
            <v>28</v>
          </cell>
          <cell r="C609" t="str">
            <v>9/0</v>
          </cell>
          <cell r="D609" t="str">
            <v>DD+0</v>
          </cell>
          <cell r="E609">
            <v>43611</v>
          </cell>
          <cell r="F609" t="e">
            <v>#NAME?</v>
          </cell>
          <cell r="G609">
            <v>0</v>
          </cell>
          <cell r="H609">
            <v>0</v>
          </cell>
          <cell r="I609">
            <v>0</v>
          </cell>
        </row>
        <row r="610">
          <cell r="A610" t="str">
            <v>132KV DC Naubatpur-Paliganj TL Line</v>
          </cell>
          <cell r="B610">
            <v>5</v>
          </cell>
          <cell r="C610" t="str">
            <v>7/4</v>
          </cell>
          <cell r="D610" t="str">
            <v>DA+3</v>
          </cell>
          <cell r="E610">
            <v>43398</v>
          </cell>
          <cell r="F610" t="str">
            <v>Lalan Mehta</v>
          </cell>
          <cell r="G610">
            <v>0</v>
          </cell>
          <cell r="H610">
            <v>0</v>
          </cell>
          <cell r="I610">
            <v>0</v>
          </cell>
        </row>
        <row r="611">
          <cell r="A611" t="str">
            <v>220 KV DC Naubatpur-Bihta TL Line</v>
          </cell>
          <cell r="B611">
            <v>0</v>
          </cell>
          <cell r="C611" t="str">
            <v>9/1</v>
          </cell>
          <cell r="D611" t="str">
            <v>DA+0</v>
          </cell>
          <cell r="E611">
            <v>0</v>
          </cell>
          <cell r="F611" t="e">
            <v>#NAME?</v>
          </cell>
          <cell r="G611">
            <v>0</v>
          </cell>
          <cell r="H611">
            <v>0</v>
          </cell>
          <cell r="I611">
            <v>0</v>
          </cell>
        </row>
        <row r="612">
          <cell r="A612" t="str">
            <v>220 KV DC Naubatpur-Bihta TL Line</v>
          </cell>
          <cell r="B612">
            <v>0</v>
          </cell>
          <cell r="C612" t="str">
            <v>10/0</v>
          </cell>
          <cell r="D612" t="str">
            <v>DD+6</v>
          </cell>
          <cell r="E612">
            <v>0</v>
          </cell>
          <cell r="F612" t="e">
            <v>#NAME?</v>
          </cell>
          <cell r="G612">
            <v>0</v>
          </cell>
          <cell r="H612">
            <v>0</v>
          </cell>
          <cell r="I612">
            <v>0</v>
          </cell>
        </row>
        <row r="613">
          <cell r="A613" t="str">
            <v>132KV DC Dumraon-Buxar TL Line</v>
          </cell>
          <cell r="B613">
            <v>0</v>
          </cell>
          <cell r="C613" t="str">
            <v>6/0</v>
          </cell>
          <cell r="D613" t="str">
            <v>DS+9</v>
          </cell>
          <cell r="E613">
            <v>0</v>
          </cell>
          <cell r="F613" t="e">
            <v>#NAME?</v>
          </cell>
          <cell r="G613">
            <v>0</v>
          </cell>
          <cell r="H613">
            <v>0</v>
          </cell>
          <cell r="I613">
            <v>0</v>
          </cell>
        </row>
        <row r="614">
          <cell r="A614" t="str">
            <v>220 KV DC Naubatpur-Bihta TL Line</v>
          </cell>
          <cell r="B614">
            <v>0</v>
          </cell>
          <cell r="C614" t="str">
            <v>11/0</v>
          </cell>
          <cell r="D614" t="str">
            <v>DD+6</v>
          </cell>
          <cell r="E614">
            <v>0</v>
          </cell>
          <cell r="F614" t="e">
            <v>#NAME?</v>
          </cell>
          <cell r="G614">
            <v>0</v>
          </cell>
          <cell r="H614">
            <v>0</v>
          </cell>
          <cell r="I614">
            <v>0</v>
          </cell>
        </row>
        <row r="615">
          <cell r="A615" t="str">
            <v>220 KV DC Naubatpur-Bihta TL Line</v>
          </cell>
          <cell r="B615">
            <v>0</v>
          </cell>
          <cell r="C615" t="str">
            <v>12/1</v>
          </cell>
          <cell r="D615" t="str">
            <v>Gantry</v>
          </cell>
          <cell r="E615">
            <v>0</v>
          </cell>
          <cell r="F615" t="e">
            <v>#NAME?</v>
          </cell>
          <cell r="G615">
            <v>0</v>
          </cell>
          <cell r="H615">
            <v>0</v>
          </cell>
          <cell r="I615">
            <v>0</v>
          </cell>
        </row>
        <row r="616">
          <cell r="A616" t="str">
            <v>220 KV DC Naubatpur-Bihta TL Line</v>
          </cell>
          <cell r="B616">
            <v>0</v>
          </cell>
          <cell r="C616" t="str">
            <v>12/2</v>
          </cell>
          <cell r="D616" t="str">
            <v>Gantry</v>
          </cell>
          <cell r="E616">
            <v>0</v>
          </cell>
          <cell r="F616" t="e">
            <v>#NAME?</v>
          </cell>
          <cell r="G616">
            <v>0</v>
          </cell>
          <cell r="H616">
            <v>0</v>
          </cell>
          <cell r="I616">
            <v>0</v>
          </cell>
        </row>
        <row r="617">
          <cell r="A617" t="str">
            <v>220 KV DC Naubatpur-Bihta TL Line</v>
          </cell>
          <cell r="B617">
            <v>0</v>
          </cell>
          <cell r="C617" t="str">
            <v>15/1</v>
          </cell>
          <cell r="D617" t="str">
            <v>DA+6</v>
          </cell>
          <cell r="E617">
            <v>0</v>
          </cell>
          <cell r="F617" t="e">
            <v>#NAME?</v>
          </cell>
          <cell r="G617">
            <v>0</v>
          </cell>
          <cell r="H617">
            <v>0</v>
          </cell>
          <cell r="I617">
            <v>0</v>
          </cell>
        </row>
        <row r="618">
          <cell r="A618" t="str">
            <v>220 KV DC Naubatpur-Bihta TL Line</v>
          </cell>
          <cell r="B618">
            <v>0</v>
          </cell>
          <cell r="C618" t="str">
            <v>15/2</v>
          </cell>
          <cell r="D618" t="str">
            <v>DA+0</v>
          </cell>
          <cell r="E618">
            <v>0</v>
          </cell>
          <cell r="F618" t="e">
            <v>#NAME?</v>
          </cell>
          <cell r="G618">
            <v>0</v>
          </cell>
          <cell r="H618">
            <v>0</v>
          </cell>
          <cell r="I618">
            <v>0</v>
          </cell>
        </row>
        <row r="619">
          <cell r="A619" t="str">
            <v>220 KV DC Naubatpur-Bihta TL Line</v>
          </cell>
          <cell r="B619">
            <v>0</v>
          </cell>
          <cell r="C619" t="str">
            <v>15/3</v>
          </cell>
          <cell r="D619" t="str">
            <v>DA+3</v>
          </cell>
          <cell r="E619">
            <v>0</v>
          </cell>
          <cell r="F619" t="e">
            <v>#NAME?</v>
          </cell>
          <cell r="G619">
            <v>0</v>
          </cell>
          <cell r="H619">
            <v>0</v>
          </cell>
          <cell r="I619">
            <v>0</v>
          </cell>
        </row>
        <row r="620">
          <cell r="A620" t="str">
            <v>220 KV DC Naubatpur-Bihta TL Line</v>
          </cell>
          <cell r="B620">
            <v>32</v>
          </cell>
          <cell r="C620" t="str">
            <v>15/4</v>
          </cell>
          <cell r="D620" t="str">
            <v>DA+0</v>
          </cell>
          <cell r="E620">
            <v>43625</v>
          </cell>
          <cell r="F620" t="e">
            <v>#NAME?</v>
          </cell>
          <cell r="G620">
            <v>0</v>
          </cell>
          <cell r="H620">
            <v>0</v>
          </cell>
          <cell r="I620">
            <v>0</v>
          </cell>
        </row>
        <row r="621">
          <cell r="A621" t="str">
            <v>220 KV DC Naubatpur-Bihta TL Line</v>
          </cell>
          <cell r="B621">
            <v>33</v>
          </cell>
          <cell r="C621" t="str">
            <v>15/5</v>
          </cell>
          <cell r="D621" t="str">
            <v>DA+0</v>
          </cell>
          <cell r="E621">
            <v>43625</v>
          </cell>
          <cell r="F621" t="e">
            <v>#NAME?</v>
          </cell>
          <cell r="G621">
            <v>0</v>
          </cell>
          <cell r="H621">
            <v>0</v>
          </cell>
          <cell r="I621">
            <v>0</v>
          </cell>
        </row>
        <row r="622">
          <cell r="A622" t="str">
            <v>220 KV DC Naubatpur-Bihta TL Line</v>
          </cell>
          <cell r="B622">
            <v>29</v>
          </cell>
          <cell r="C622" t="str">
            <v>16/0</v>
          </cell>
          <cell r="D622" t="str">
            <v>DD+3</v>
          </cell>
          <cell r="E622">
            <v>43615</v>
          </cell>
          <cell r="F622" t="e">
            <v>#NAME?</v>
          </cell>
          <cell r="G622">
            <v>0</v>
          </cell>
          <cell r="H622">
            <v>0</v>
          </cell>
          <cell r="I622">
            <v>0</v>
          </cell>
        </row>
        <row r="623">
          <cell r="A623" t="str">
            <v>220 KV DC Naubatpur-Bihta TL Line</v>
          </cell>
          <cell r="B623">
            <v>37</v>
          </cell>
          <cell r="C623" t="str">
            <v>16/1</v>
          </cell>
          <cell r="D623" t="str">
            <v>DA+6</v>
          </cell>
          <cell r="E623">
            <v>43635</v>
          </cell>
          <cell r="F623" t="e">
            <v>#NAME?</v>
          </cell>
          <cell r="G623">
            <v>0</v>
          </cell>
          <cell r="H623">
            <v>0</v>
          </cell>
          <cell r="I623">
            <v>0</v>
          </cell>
        </row>
        <row r="624">
          <cell r="A624" t="str">
            <v>220 KV DC Naubatpur-Bihta TL Line</v>
          </cell>
          <cell r="B624">
            <v>30</v>
          </cell>
          <cell r="C624" t="str">
            <v>17/0</v>
          </cell>
          <cell r="D624" t="str">
            <v>DD+0</v>
          </cell>
          <cell r="E624">
            <v>43617</v>
          </cell>
          <cell r="F624" t="e">
            <v>#NAME?</v>
          </cell>
          <cell r="G624">
            <v>0</v>
          </cell>
          <cell r="H624">
            <v>0</v>
          </cell>
          <cell r="I624">
            <v>0</v>
          </cell>
        </row>
        <row r="625">
          <cell r="A625" t="str">
            <v>220 KV DC Naubatpur-Bihta TL Line</v>
          </cell>
          <cell r="B625">
            <v>31</v>
          </cell>
          <cell r="C625" t="str">
            <v>18/0</v>
          </cell>
          <cell r="D625" t="str">
            <v>DD+6</v>
          </cell>
          <cell r="E625">
            <v>43622</v>
          </cell>
          <cell r="F625" t="e">
            <v>#NAME?</v>
          </cell>
          <cell r="G625">
            <v>0</v>
          </cell>
          <cell r="H625">
            <v>0</v>
          </cell>
          <cell r="I625">
            <v>0</v>
          </cell>
        </row>
        <row r="626">
          <cell r="A626" t="str">
            <v>220 KV DC Naubatpur-Bihta TL Line</v>
          </cell>
          <cell r="B626">
            <v>7</v>
          </cell>
          <cell r="C626" t="str">
            <v>18/1</v>
          </cell>
          <cell r="D626" t="str">
            <v>DA+3</v>
          </cell>
          <cell r="E626">
            <v>43530</v>
          </cell>
          <cell r="F626" t="e">
            <v>#NAME?</v>
          </cell>
          <cell r="G626">
            <v>0</v>
          </cell>
          <cell r="H626">
            <v>0</v>
          </cell>
          <cell r="I626">
            <v>0</v>
          </cell>
        </row>
        <row r="627">
          <cell r="A627" t="str">
            <v>220 KV DC Naubatpur-Bihta TL Line</v>
          </cell>
          <cell r="B627">
            <v>38</v>
          </cell>
          <cell r="C627" t="str">
            <v>19/0</v>
          </cell>
          <cell r="D627" t="str">
            <v>DD+6</v>
          </cell>
          <cell r="E627">
            <v>43635</v>
          </cell>
          <cell r="F627" t="e">
            <v>#NAME?</v>
          </cell>
          <cell r="G627">
            <v>0</v>
          </cell>
          <cell r="H627">
            <v>0</v>
          </cell>
          <cell r="I627">
            <v>0</v>
          </cell>
        </row>
        <row r="628">
          <cell r="A628" t="str">
            <v>220 KV DC Naubatpur-Bihta TL Line</v>
          </cell>
          <cell r="B628">
            <v>34</v>
          </cell>
          <cell r="C628" t="str">
            <v>20/0</v>
          </cell>
          <cell r="D628" t="str">
            <v>DD+0</v>
          </cell>
          <cell r="E628">
            <v>43626</v>
          </cell>
          <cell r="F628" t="e">
            <v>#NAME?</v>
          </cell>
          <cell r="G628">
            <v>0</v>
          </cell>
          <cell r="H628">
            <v>0</v>
          </cell>
          <cell r="I628">
            <v>0</v>
          </cell>
        </row>
        <row r="629">
          <cell r="A629" t="str">
            <v>220 KV DC Naubatpur-Bihta TL Line</v>
          </cell>
          <cell r="B629">
            <v>0</v>
          </cell>
          <cell r="C629" t="str">
            <v>Gantry-1</v>
          </cell>
          <cell r="D629" t="str">
            <v>Gantry</v>
          </cell>
          <cell r="E629">
            <v>0</v>
          </cell>
          <cell r="F629" t="e">
            <v>#NAME?</v>
          </cell>
          <cell r="G629">
            <v>0</v>
          </cell>
          <cell r="H629">
            <v>0</v>
          </cell>
          <cell r="I629">
            <v>0</v>
          </cell>
        </row>
        <row r="630">
          <cell r="A630" t="str">
            <v>220 KV DC Naubatpur-Bihta TL Line</v>
          </cell>
          <cell r="B630">
            <v>0</v>
          </cell>
          <cell r="C630" t="str">
            <v>Gantry-2</v>
          </cell>
          <cell r="D630" t="str">
            <v>Gantry</v>
          </cell>
          <cell r="E630">
            <v>0</v>
          </cell>
          <cell r="F630" t="e">
            <v>#NAME?</v>
          </cell>
          <cell r="G630">
            <v>0</v>
          </cell>
          <cell r="H630">
            <v>0</v>
          </cell>
          <cell r="I630">
            <v>0</v>
          </cell>
        </row>
        <row r="631">
          <cell r="A631" t="str">
            <v>220 KV DC Naubatpur-Bihta TL Line</v>
          </cell>
          <cell r="B631">
            <v>36</v>
          </cell>
          <cell r="C631" t="str">
            <v>21/0</v>
          </cell>
          <cell r="D631" t="str">
            <v>DD+0</v>
          </cell>
          <cell r="E631">
            <v>43632</v>
          </cell>
          <cell r="F631" t="e">
            <v>#NAME?</v>
          </cell>
          <cell r="G631">
            <v>0</v>
          </cell>
          <cell r="H631">
            <v>0</v>
          </cell>
          <cell r="I631">
            <v>0</v>
          </cell>
        </row>
        <row r="632">
          <cell r="A632" t="str">
            <v>220 KV DC Naubatpur-Bihta TL Line</v>
          </cell>
          <cell r="B632">
            <v>35</v>
          </cell>
          <cell r="C632" t="str">
            <v>22/0</v>
          </cell>
          <cell r="D632" t="str">
            <v>DD+0</v>
          </cell>
          <cell r="E632">
            <v>43630</v>
          </cell>
          <cell r="F632" t="e">
            <v>#NAME?</v>
          </cell>
          <cell r="G632">
            <v>0</v>
          </cell>
          <cell r="H632">
            <v>0</v>
          </cell>
          <cell r="I632">
            <v>0</v>
          </cell>
        </row>
        <row r="633">
          <cell r="A633" t="str">
            <v>132KV DC Naubatpur-Paliganj TL Line</v>
          </cell>
          <cell r="B633">
            <v>4</v>
          </cell>
          <cell r="C633" t="str">
            <v>7/9</v>
          </cell>
          <cell r="D633" t="str">
            <v>DA+3</v>
          </cell>
          <cell r="E633">
            <v>43397</v>
          </cell>
          <cell r="F633" t="str">
            <v>Lalan Mehta</v>
          </cell>
          <cell r="G633">
            <v>0</v>
          </cell>
          <cell r="H633">
            <v>0</v>
          </cell>
          <cell r="I633">
            <v>0</v>
          </cell>
        </row>
        <row r="634">
          <cell r="A634" t="str">
            <v>132KV DC Naubatpur-Paliganj TL Line</v>
          </cell>
          <cell r="B634">
            <v>2</v>
          </cell>
          <cell r="C634" t="str">
            <v>7/6</v>
          </cell>
          <cell r="D634" t="str">
            <v>DA+3</v>
          </cell>
          <cell r="E634">
            <v>43393</v>
          </cell>
          <cell r="F634" t="str">
            <v>Lalan Mehta</v>
          </cell>
          <cell r="G634">
            <v>0</v>
          </cell>
          <cell r="H634">
            <v>0</v>
          </cell>
          <cell r="I634">
            <v>0</v>
          </cell>
        </row>
        <row r="635">
          <cell r="A635" t="str">
            <v>132KV DC Gaya-Jehanabad TL Line</v>
          </cell>
          <cell r="B635">
            <v>88</v>
          </cell>
          <cell r="C635" t="str">
            <v>16/1</v>
          </cell>
          <cell r="D635" t="str">
            <v>Gantry</v>
          </cell>
          <cell r="E635">
            <v>43600</v>
          </cell>
          <cell r="F635" t="e">
            <v>#NAME?</v>
          </cell>
          <cell r="G635">
            <v>0</v>
          </cell>
          <cell r="H635">
            <v>0</v>
          </cell>
          <cell r="I635">
            <v>0</v>
          </cell>
        </row>
        <row r="636">
          <cell r="A636" t="str">
            <v>132KV DC Gaya-Jehanabad TL Line</v>
          </cell>
          <cell r="B636">
            <v>89</v>
          </cell>
          <cell r="C636" t="str">
            <v>16/2</v>
          </cell>
          <cell r="D636" t="str">
            <v>Gantry</v>
          </cell>
          <cell r="E636">
            <v>43600</v>
          </cell>
          <cell r="F636" t="e">
            <v>#NAME?</v>
          </cell>
          <cell r="G636">
            <v>0</v>
          </cell>
          <cell r="H636">
            <v>0</v>
          </cell>
          <cell r="I636">
            <v>0</v>
          </cell>
        </row>
        <row r="637">
          <cell r="A637" t="str">
            <v>132KV DC Gaya-Jehanabad TL Line</v>
          </cell>
          <cell r="B637">
            <v>9</v>
          </cell>
          <cell r="C637" t="str">
            <v>9/1</v>
          </cell>
          <cell r="D637" t="str">
            <v>DA+6</v>
          </cell>
          <cell r="E637">
            <v>43390</v>
          </cell>
          <cell r="F637" t="str">
            <v>Fr Enterprizes</v>
          </cell>
          <cell r="G637">
            <v>0</v>
          </cell>
          <cell r="H637">
            <v>0</v>
          </cell>
          <cell r="I637">
            <v>0</v>
          </cell>
        </row>
        <row r="638">
          <cell r="A638" t="str">
            <v>132KV DC Naubatpur-Paliganj TL Line</v>
          </cell>
          <cell r="B638">
            <v>1</v>
          </cell>
          <cell r="C638" t="str">
            <v>7/8</v>
          </cell>
          <cell r="D638" t="str">
            <v>DA+6</v>
          </cell>
          <cell r="E638">
            <v>43391</v>
          </cell>
          <cell r="F638" t="str">
            <v>Lalan Mehta</v>
          </cell>
          <cell r="G638">
            <v>0</v>
          </cell>
          <cell r="H638">
            <v>0</v>
          </cell>
          <cell r="I638">
            <v>0</v>
          </cell>
        </row>
        <row r="639">
          <cell r="A639" t="str">
            <v>132KV DC Naubatpur-Paliganj TL Line</v>
          </cell>
          <cell r="B639">
            <v>3</v>
          </cell>
          <cell r="C639" t="str">
            <v>7/7</v>
          </cell>
          <cell r="D639" t="str">
            <v>DA+0</v>
          </cell>
          <cell r="E639">
            <v>43393</v>
          </cell>
          <cell r="F639" t="str">
            <v>Lalan Mehta</v>
          </cell>
          <cell r="G639">
            <v>0</v>
          </cell>
          <cell r="H639">
            <v>0</v>
          </cell>
          <cell r="I639">
            <v>0</v>
          </cell>
        </row>
        <row r="640">
          <cell r="A640" t="str">
            <v>132KV DC Dumraon-Buxar TL Line</v>
          </cell>
          <cell r="B640">
            <v>0</v>
          </cell>
          <cell r="C640" t="str">
            <v>8/0</v>
          </cell>
          <cell r="D640" t="str">
            <v>DR+3</v>
          </cell>
          <cell r="E640">
            <v>0</v>
          </cell>
          <cell r="F640" t="e">
            <v>#NAME?</v>
          </cell>
          <cell r="G640">
            <v>0</v>
          </cell>
          <cell r="H640">
            <v>0</v>
          </cell>
          <cell r="I640">
            <v>0</v>
          </cell>
        </row>
        <row r="641">
          <cell r="A641" t="str">
            <v>132KV DC Dumraon-Buxar TL Line</v>
          </cell>
          <cell r="B641">
            <v>0</v>
          </cell>
          <cell r="C641" t="str">
            <v>9/0</v>
          </cell>
          <cell r="D641" t="str">
            <v>DS+18</v>
          </cell>
          <cell r="E641">
            <v>0</v>
          </cell>
          <cell r="F641" t="e">
            <v>#NAME?</v>
          </cell>
          <cell r="G641">
            <v>0</v>
          </cell>
          <cell r="H641">
            <v>0</v>
          </cell>
          <cell r="I641">
            <v>0</v>
          </cell>
        </row>
        <row r="642">
          <cell r="A642" t="str">
            <v>132KV DC Gaya-Jehanabad TL Line</v>
          </cell>
          <cell r="B642">
            <v>8</v>
          </cell>
          <cell r="C642" t="str">
            <v>12/4</v>
          </cell>
          <cell r="D642" t="str">
            <v>DA+3</v>
          </cell>
          <cell r="E642">
            <v>43385</v>
          </cell>
          <cell r="F642" t="str">
            <v>Fr Enterprizes</v>
          </cell>
          <cell r="G642">
            <v>0</v>
          </cell>
          <cell r="H642">
            <v>0</v>
          </cell>
          <cell r="I642">
            <v>0</v>
          </cell>
        </row>
        <row r="643">
          <cell r="A643" t="str">
            <v>132KV DC Gaya-Jehanabad TL Line</v>
          </cell>
          <cell r="B643">
            <v>90</v>
          </cell>
          <cell r="C643" t="str">
            <v>11/1</v>
          </cell>
          <cell r="D643" t="str">
            <v>Gantry</v>
          </cell>
          <cell r="E643">
            <v>43640</v>
          </cell>
          <cell r="F643" t="e">
            <v>#NAME?</v>
          </cell>
          <cell r="G643">
            <v>0</v>
          </cell>
          <cell r="H643">
            <v>0</v>
          </cell>
          <cell r="I643">
            <v>0</v>
          </cell>
        </row>
        <row r="644">
          <cell r="A644" t="str">
            <v>132KV DC Dumraon-Buxar TL Line</v>
          </cell>
          <cell r="B644">
            <v>0</v>
          </cell>
          <cell r="C644" t="str">
            <v>Dead End</v>
          </cell>
          <cell r="D644" t="str">
            <v>DS+0</v>
          </cell>
          <cell r="E644">
            <v>0</v>
          </cell>
          <cell r="F644" t="e">
            <v>#NAME?</v>
          </cell>
          <cell r="G644">
            <v>0</v>
          </cell>
          <cell r="H644">
            <v>0</v>
          </cell>
          <cell r="I644">
            <v>0</v>
          </cell>
        </row>
        <row r="645">
          <cell r="A645" t="str">
            <v>132KV DC Gaya-Jehanabad TL Line</v>
          </cell>
          <cell r="B645">
            <v>7</v>
          </cell>
          <cell r="C645" t="str">
            <v>6/1</v>
          </cell>
          <cell r="D645" t="str">
            <v>DA+0</v>
          </cell>
          <cell r="E645">
            <v>43380</v>
          </cell>
          <cell r="F645" t="str">
            <v>Fr Enterprizes</v>
          </cell>
          <cell r="G645">
            <v>0</v>
          </cell>
          <cell r="H645">
            <v>0</v>
          </cell>
          <cell r="I645">
            <v>0</v>
          </cell>
        </row>
        <row r="646">
          <cell r="A646" t="str">
            <v>132KV DC Gaya-Jehanabad TL Line</v>
          </cell>
          <cell r="B646">
            <v>91</v>
          </cell>
          <cell r="C646" t="str">
            <v>11/2</v>
          </cell>
          <cell r="D646" t="str">
            <v>Gantry</v>
          </cell>
          <cell r="E646">
            <v>43640</v>
          </cell>
          <cell r="F646" t="e">
            <v>#NAME?</v>
          </cell>
          <cell r="G646">
            <v>0</v>
          </cell>
          <cell r="H646">
            <v>0</v>
          </cell>
          <cell r="I646">
            <v>0</v>
          </cell>
        </row>
        <row r="647">
          <cell r="A647" t="str">
            <v>220KV DC Naubatpur-BhusaulaTL Line</v>
          </cell>
          <cell r="B647">
            <v>47</v>
          </cell>
          <cell r="C647" t="str">
            <v>11/1A</v>
          </cell>
          <cell r="D647" t="str">
            <v>DA+6</v>
          </cell>
          <cell r="E647">
            <v>43621</v>
          </cell>
          <cell r="F647" t="str">
            <v>Veena Construction</v>
          </cell>
          <cell r="G647">
            <v>0</v>
          </cell>
          <cell r="H647">
            <v>0</v>
          </cell>
          <cell r="I647">
            <v>0</v>
          </cell>
        </row>
        <row r="648">
          <cell r="A648" t="str">
            <v>132KV DC Dumraon-Buxar TL Line</v>
          </cell>
          <cell r="B648">
            <v>115</v>
          </cell>
          <cell r="C648" t="str">
            <v>25/1</v>
          </cell>
          <cell r="D648" t="str">
            <v>GANTRY</v>
          </cell>
          <cell r="E648">
            <v>43616</v>
          </cell>
          <cell r="F648" t="e">
            <v>#NAME?</v>
          </cell>
          <cell r="G648">
            <v>0</v>
          </cell>
          <cell r="H648">
            <v>0</v>
          </cell>
          <cell r="I648">
            <v>0</v>
          </cell>
        </row>
        <row r="649">
          <cell r="A649" t="str">
            <v>132KV DC Gaya-Jehanabad TL Line</v>
          </cell>
          <cell r="B649">
            <v>10</v>
          </cell>
          <cell r="C649" t="str">
            <v>2/1</v>
          </cell>
          <cell r="D649" t="str">
            <v>DA+6</v>
          </cell>
          <cell r="E649">
            <v>43390</v>
          </cell>
          <cell r="F649" t="str">
            <v>Fr Enterprizes</v>
          </cell>
          <cell r="G649">
            <v>0</v>
          </cell>
          <cell r="H649">
            <v>0</v>
          </cell>
          <cell r="I649">
            <v>0</v>
          </cell>
        </row>
        <row r="650">
          <cell r="A650" t="str">
            <v>132KV DC Dumraon-Buxar TL Line</v>
          </cell>
          <cell r="B650">
            <v>116</v>
          </cell>
          <cell r="C650" t="str">
            <v>25/2</v>
          </cell>
          <cell r="D650" t="str">
            <v>GANTRY</v>
          </cell>
          <cell r="E650">
            <v>43623</v>
          </cell>
          <cell r="F650" t="e">
            <v>#NAME?</v>
          </cell>
          <cell r="G650">
            <v>0</v>
          </cell>
          <cell r="H650">
            <v>0</v>
          </cell>
          <cell r="I650">
            <v>0</v>
          </cell>
        </row>
        <row r="651">
          <cell r="A651" t="str">
            <v>132KV DC Gaya-Jehanabad TL Line</v>
          </cell>
          <cell r="B651">
            <v>5</v>
          </cell>
          <cell r="C651" t="str">
            <v>22/1</v>
          </cell>
          <cell r="D651" t="str">
            <v>DA+0</v>
          </cell>
          <cell r="E651">
            <v>43369</v>
          </cell>
          <cell r="F651" t="str">
            <v>Parmatma Construction</v>
          </cell>
          <cell r="G651">
            <v>0</v>
          </cell>
          <cell r="H651">
            <v>0</v>
          </cell>
          <cell r="I651">
            <v>0</v>
          </cell>
        </row>
        <row r="652">
          <cell r="A652" t="str">
            <v>132KV DC Gaya-Jehanabad TL Line</v>
          </cell>
          <cell r="B652">
            <v>6</v>
          </cell>
          <cell r="C652" t="str">
            <v>2/2</v>
          </cell>
          <cell r="D652" t="str">
            <v>DA+0</v>
          </cell>
          <cell r="E652">
            <v>43370</v>
          </cell>
          <cell r="F652" t="str">
            <v>Fr Enterprizes</v>
          </cell>
          <cell r="G652">
            <v>0</v>
          </cell>
          <cell r="H652">
            <v>0</v>
          </cell>
          <cell r="I652">
            <v>0</v>
          </cell>
        </row>
        <row r="653">
          <cell r="A653" t="str">
            <v>132KV DC Gaya-Jehanabad TL Line</v>
          </cell>
          <cell r="B653">
            <v>4</v>
          </cell>
          <cell r="C653" t="str">
            <v>22/2</v>
          </cell>
          <cell r="D653" t="str">
            <v>DA+6</v>
          </cell>
          <cell r="E653">
            <v>43365</v>
          </cell>
          <cell r="F653" t="str">
            <v>Parmatma Construction</v>
          </cell>
          <cell r="G653">
            <v>0</v>
          </cell>
          <cell r="H653">
            <v>0</v>
          </cell>
          <cell r="I653">
            <v>0</v>
          </cell>
        </row>
        <row r="654">
          <cell r="A654" t="str">
            <v>132KV DC Gaya-Jehanabad TL Line</v>
          </cell>
          <cell r="B654">
            <v>3</v>
          </cell>
          <cell r="C654" t="str">
            <v>19/6</v>
          </cell>
          <cell r="D654" t="str">
            <v>DA+3</v>
          </cell>
          <cell r="E654">
            <v>43347</v>
          </cell>
          <cell r="F654" t="str">
            <v>M S Builder</v>
          </cell>
          <cell r="G654">
            <v>0</v>
          </cell>
          <cell r="H654">
            <v>0</v>
          </cell>
          <cell r="I654">
            <v>0</v>
          </cell>
        </row>
        <row r="655">
          <cell r="A655" t="str">
            <v>132KV DC Gaya-Jehanabad TL Line</v>
          </cell>
          <cell r="B655">
            <v>2</v>
          </cell>
          <cell r="C655" t="str">
            <v>19/4</v>
          </cell>
          <cell r="D655" t="str">
            <v>DA+6</v>
          </cell>
          <cell r="E655">
            <v>43344</v>
          </cell>
          <cell r="F655" t="str">
            <v>M S Builder</v>
          </cell>
          <cell r="G655">
            <v>0</v>
          </cell>
          <cell r="H655">
            <v>0</v>
          </cell>
          <cell r="I655">
            <v>0</v>
          </cell>
        </row>
        <row r="656">
          <cell r="A656" t="str">
            <v>132KV DC Gaya-Jehanabad TL Line</v>
          </cell>
          <cell r="B656">
            <v>1</v>
          </cell>
          <cell r="C656" t="str">
            <v>19/5</v>
          </cell>
          <cell r="D656" t="str">
            <v>DA+0</v>
          </cell>
          <cell r="E656">
            <v>43343</v>
          </cell>
          <cell r="F656" t="str">
            <v>M S Builder</v>
          </cell>
          <cell r="G656">
            <v>0</v>
          </cell>
          <cell r="H656">
            <v>0</v>
          </cell>
          <cell r="I656">
            <v>0</v>
          </cell>
        </row>
        <row r="657">
          <cell r="A657" t="str">
            <v>132KV DC Gaya-Jehanabad TL Line</v>
          </cell>
          <cell r="B657">
            <v>81</v>
          </cell>
          <cell r="C657" t="str">
            <v>19/3</v>
          </cell>
          <cell r="D657" t="str">
            <v>DA+6</v>
          </cell>
          <cell r="E657">
            <v>43490</v>
          </cell>
          <cell r="F657" t="e">
            <v>#NAME?</v>
          </cell>
          <cell r="G657">
            <v>0</v>
          </cell>
          <cell r="H657">
            <v>0</v>
          </cell>
          <cell r="I657">
            <v>0</v>
          </cell>
        </row>
        <row r="658">
          <cell r="A658" t="str">
            <v>132KV DC Gaya-Jehanabad TL Line</v>
          </cell>
          <cell r="B658">
            <v>0</v>
          </cell>
          <cell r="C658" t="str">
            <v>23/0</v>
          </cell>
          <cell r="D658" t="str">
            <v>DD+9</v>
          </cell>
          <cell r="E658">
            <v>0</v>
          </cell>
          <cell r="F658" t="e">
            <v>#NAME?</v>
          </cell>
          <cell r="G658">
            <v>0</v>
          </cell>
          <cell r="H658">
            <v>0</v>
          </cell>
          <cell r="I658">
            <v>0</v>
          </cell>
        </row>
        <row r="659">
          <cell r="A659" t="str">
            <v>132KV DC Gaya-Jehanabad TL Line</v>
          </cell>
          <cell r="B659">
            <v>0</v>
          </cell>
          <cell r="C659" t="str">
            <v>24/0</v>
          </cell>
          <cell r="D659" t="str">
            <v>DD+9</v>
          </cell>
          <cell r="E659">
            <v>0</v>
          </cell>
          <cell r="F659" t="e">
            <v>#NAME?</v>
          </cell>
          <cell r="G659">
            <v>0</v>
          </cell>
          <cell r="H659">
            <v>0</v>
          </cell>
          <cell r="I659">
            <v>0</v>
          </cell>
        </row>
        <row r="660">
          <cell r="A660" t="str">
            <v>Lilo of 220kv DC Ara-Pusauli at Dumraon TL Line-2</v>
          </cell>
          <cell r="B660">
            <v>20</v>
          </cell>
          <cell r="C660" t="str">
            <v>15/2</v>
          </cell>
          <cell r="D660" t="str">
            <v>DA+0</v>
          </cell>
          <cell r="E660">
            <v>43587</v>
          </cell>
          <cell r="F660" t="e">
            <v>#NAME?</v>
          </cell>
          <cell r="G660">
            <v>0</v>
          </cell>
          <cell r="H660">
            <v>0</v>
          </cell>
          <cell r="I660">
            <v>0</v>
          </cell>
        </row>
        <row r="661">
          <cell r="A661" t="str">
            <v>Lilo of 220kv DC Ara-Pusauli at Dumraon TL Line-1</v>
          </cell>
          <cell r="B661">
            <v>0</v>
          </cell>
          <cell r="C661" t="str">
            <v>3/0</v>
          </cell>
          <cell r="D661" t="str">
            <v>MD+0</v>
          </cell>
          <cell r="E661">
            <v>0</v>
          </cell>
          <cell r="F661" t="e">
            <v>#NAME?</v>
          </cell>
          <cell r="G661">
            <v>0</v>
          </cell>
          <cell r="H661">
            <v>0</v>
          </cell>
          <cell r="I661">
            <v>0</v>
          </cell>
        </row>
        <row r="662">
          <cell r="A662" t="str">
            <v>220KV DC Naubatpur-BhusaulaTL Line</v>
          </cell>
          <cell r="B662">
            <v>0</v>
          </cell>
          <cell r="C662" t="str">
            <v>12A/2</v>
          </cell>
          <cell r="D662" t="str">
            <v>DA+0</v>
          </cell>
          <cell r="E662">
            <v>0</v>
          </cell>
          <cell r="F662" t="e">
            <v>#NAME?</v>
          </cell>
          <cell r="G662">
            <v>0</v>
          </cell>
          <cell r="H662">
            <v>0</v>
          </cell>
          <cell r="I662">
            <v>0</v>
          </cell>
        </row>
        <row r="663">
          <cell r="A663" t="str">
            <v>Lilo of 220kv DC Ara-Pusauli at Dumraon TL Line-1</v>
          </cell>
          <cell r="B663">
            <v>57</v>
          </cell>
          <cell r="C663" t="str">
            <v>14/2</v>
          </cell>
          <cell r="D663" t="str">
            <v>DA+0</v>
          </cell>
          <cell r="E663">
            <v>43609</v>
          </cell>
          <cell r="F663" t="e">
            <v>#NAME?</v>
          </cell>
          <cell r="G663">
            <v>0</v>
          </cell>
          <cell r="H663">
            <v>0</v>
          </cell>
          <cell r="I663">
            <v>0</v>
          </cell>
        </row>
        <row r="664">
          <cell r="A664" t="str">
            <v>220KV DC Naubatpur-BhusaulaTL Line</v>
          </cell>
          <cell r="B664">
            <v>41</v>
          </cell>
          <cell r="C664" t="str">
            <v>17/2</v>
          </cell>
          <cell r="D664" t="str">
            <v>DA+0</v>
          </cell>
          <cell r="E664">
            <v>43571</v>
          </cell>
          <cell r="F664" t="e">
            <v>#NAME?</v>
          </cell>
          <cell r="G664">
            <v>0</v>
          </cell>
          <cell r="H664">
            <v>0</v>
          </cell>
          <cell r="I664">
            <v>0</v>
          </cell>
        </row>
        <row r="665">
          <cell r="A665" t="str">
            <v>220KV DC Naubatpur-BhusaulaTL Line</v>
          </cell>
          <cell r="B665">
            <v>0</v>
          </cell>
          <cell r="C665" t="str">
            <v>18/0</v>
          </cell>
          <cell r="D665" t="str">
            <v>DD+0</v>
          </cell>
          <cell r="E665">
            <v>0</v>
          </cell>
          <cell r="F665" t="e">
            <v>#NAME?</v>
          </cell>
          <cell r="G665">
            <v>0</v>
          </cell>
          <cell r="H665">
            <v>0</v>
          </cell>
          <cell r="I665">
            <v>0</v>
          </cell>
        </row>
        <row r="666">
          <cell r="A666" t="str">
            <v>220KV DC Naubatpur-BhusaulaTL Line</v>
          </cell>
          <cell r="B666">
            <v>0</v>
          </cell>
          <cell r="C666" t="str">
            <v>20/1</v>
          </cell>
          <cell r="D666" t="str">
            <v>M-C</v>
          </cell>
          <cell r="E666">
            <v>0</v>
          </cell>
          <cell r="F666" t="e">
            <v>#NAME?</v>
          </cell>
          <cell r="G666">
            <v>0</v>
          </cell>
          <cell r="H666">
            <v>0</v>
          </cell>
          <cell r="I666">
            <v>0</v>
          </cell>
        </row>
        <row r="667">
          <cell r="A667" t="str">
            <v>220KV DC Naubatpur-BhusaulaTL Line</v>
          </cell>
          <cell r="B667">
            <v>0</v>
          </cell>
          <cell r="C667" t="str">
            <v>20/2</v>
          </cell>
          <cell r="D667" t="str">
            <v>M-C</v>
          </cell>
          <cell r="E667">
            <v>0</v>
          </cell>
          <cell r="F667" t="e">
            <v>#NAME?</v>
          </cell>
          <cell r="G667">
            <v>0</v>
          </cell>
          <cell r="H667">
            <v>0</v>
          </cell>
          <cell r="I667">
            <v>0</v>
          </cell>
        </row>
        <row r="668">
          <cell r="A668" t="str">
            <v>220KV DC Naubatpur-BhusaulaTL Line</v>
          </cell>
          <cell r="B668">
            <v>0</v>
          </cell>
          <cell r="C668" t="str">
            <v>21/0</v>
          </cell>
          <cell r="D668" t="str">
            <v>M-C</v>
          </cell>
          <cell r="E668">
            <v>0</v>
          </cell>
          <cell r="F668" t="e">
            <v>#NAME?</v>
          </cell>
          <cell r="G668">
            <v>0</v>
          </cell>
          <cell r="H668">
            <v>0</v>
          </cell>
          <cell r="I668">
            <v>0</v>
          </cell>
        </row>
        <row r="669">
          <cell r="A669" t="str">
            <v>220KV DC Naubatpur-BhusaulaTL Line</v>
          </cell>
          <cell r="B669">
            <v>0</v>
          </cell>
          <cell r="C669" t="str">
            <v>22/0</v>
          </cell>
          <cell r="D669" t="str">
            <v>M-C</v>
          </cell>
          <cell r="E669">
            <v>0</v>
          </cell>
          <cell r="F669" t="e">
            <v>#NAME?</v>
          </cell>
          <cell r="G669">
            <v>0</v>
          </cell>
          <cell r="H669">
            <v>0</v>
          </cell>
          <cell r="I669">
            <v>0</v>
          </cell>
        </row>
        <row r="670">
          <cell r="A670" t="str">
            <v>220KV DC Naubatpur-BhusaulaTL Line</v>
          </cell>
          <cell r="B670">
            <v>0</v>
          </cell>
          <cell r="C670" t="str">
            <v>23/0</v>
          </cell>
          <cell r="D670" t="str">
            <v>M-C</v>
          </cell>
          <cell r="E670">
            <v>0</v>
          </cell>
          <cell r="F670" t="e">
            <v>#NAME?</v>
          </cell>
          <cell r="G670">
            <v>0</v>
          </cell>
          <cell r="H670">
            <v>0</v>
          </cell>
          <cell r="I670">
            <v>0</v>
          </cell>
        </row>
        <row r="671">
          <cell r="A671" t="str">
            <v>220KV DC Naubatpur-BhusaulaTL Line</v>
          </cell>
          <cell r="B671">
            <v>0</v>
          </cell>
          <cell r="C671" t="str">
            <v>23A/0</v>
          </cell>
          <cell r="D671" t="str">
            <v>M-C</v>
          </cell>
          <cell r="E671">
            <v>0</v>
          </cell>
          <cell r="F671" t="e">
            <v>#NAME?</v>
          </cell>
          <cell r="G671">
            <v>0</v>
          </cell>
          <cell r="H671">
            <v>0</v>
          </cell>
          <cell r="I671">
            <v>0</v>
          </cell>
        </row>
        <row r="672">
          <cell r="A672" t="str">
            <v>220KV DC Naubatpur-BhusaulaTL Line</v>
          </cell>
          <cell r="B672">
            <v>0</v>
          </cell>
          <cell r="C672" t="str">
            <v>23B/0</v>
          </cell>
          <cell r="D672" t="str">
            <v>M-C</v>
          </cell>
          <cell r="E672">
            <v>0</v>
          </cell>
          <cell r="F672" t="e">
            <v>#NAME?</v>
          </cell>
          <cell r="G672">
            <v>0</v>
          </cell>
          <cell r="H672">
            <v>0</v>
          </cell>
          <cell r="I672">
            <v>0</v>
          </cell>
        </row>
        <row r="673">
          <cell r="A673" t="str">
            <v>220KV DC Naubatpur-BhusaulaTL Line</v>
          </cell>
          <cell r="B673">
            <v>0</v>
          </cell>
          <cell r="C673" t="str">
            <v>23B/0</v>
          </cell>
          <cell r="D673" t="str">
            <v>M-C</v>
          </cell>
          <cell r="E673">
            <v>0</v>
          </cell>
          <cell r="F673" t="e">
            <v>#NAME?</v>
          </cell>
          <cell r="G673">
            <v>0</v>
          </cell>
          <cell r="H673">
            <v>0</v>
          </cell>
          <cell r="I673">
            <v>0</v>
          </cell>
        </row>
        <row r="674">
          <cell r="A674" t="str">
            <v>220KV DC Naubatpur-BhusaulaTL Line</v>
          </cell>
          <cell r="B674">
            <v>0</v>
          </cell>
          <cell r="C674" t="str">
            <v>23B/1</v>
          </cell>
          <cell r="D674" t="str">
            <v>M-C</v>
          </cell>
          <cell r="E674">
            <v>0</v>
          </cell>
          <cell r="F674" t="e">
            <v>#NAME?</v>
          </cell>
          <cell r="G674">
            <v>0</v>
          </cell>
          <cell r="H674">
            <v>0</v>
          </cell>
          <cell r="I674">
            <v>0</v>
          </cell>
        </row>
        <row r="675">
          <cell r="A675" t="str">
            <v>220KV DC Naubatpur-BhusaulaTL Line</v>
          </cell>
          <cell r="B675">
            <v>0</v>
          </cell>
          <cell r="C675" t="str">
            <v>24/0</v>
          </cell>
          <cell r="D675" t="str">
            <v>M-C</v>
          </cell>
          <cell r="E675">
            <v>0</v>
          </cell>
          <cell r="F675" t="e">
            <v>#NAME?</v>
          </cell>
          <cell r="G675">
            <v>0</v>
          </cell>
          <cell r="H675">
            <v>0</v>
          </cell>
          <cell r="I675">
            <v>0</v>
          </cell>
        </row>
        <row r="676">
          <cell r="A676" t="str">
            <v>220KV DC Naubatpur-BhusaulaTL Line</v>
          </cell>
          <cell r="B676">
            <v>0</v>
          </cell>
          <cell r="C676" t="str">
            <v>24A/0</v>
          </cell>
          <cell r="D676" t="str">
            <v>DD+0</v>
          </cell>
          <cell r="E676">
            <v>0</v>
          </cell>
          <cell r="F676" t="e">
            <v>#NAME?</v>
          </cell>
          <cell r="G676">
            <v>0</v>
          </cell>
          <cell r="H676">
            <v>0</v>
          </cell>
          <cell r="I676">
            <v>0</v>
          </cell>
        </row>
        <row r="677">
          <cell r="A677" t="str">
            <v>220KV DC Naubatpur-BhusaulaTL Line</v>
          </cell>
          <cell r="B677">
            <v>0</v>
          </cell>
          <cell r="C677" t="str">
            <v>25/0</v>
          </cell>
          <cell r="D677" t="str">
            <v>DD+18</v>
          </cell>
          <cell r="E677">
            <v>0</v>
          </cell>
          <cell r="F677" t="e">
            <v>#NAME?</v>
          </cell>
          <cell r="G677">
            <v>0</v>
          </cell>
          <cell r="H677">
            <v>0</v>
          </cell>
          <cell r="I677">
            <v>0</v>
          </cell>
        </row>
        <row r="678">
          <cell r="A678" t="str">
            <v>220KV DC Naubatpur-BhusaulaTL Line</v>
          </cell>
          <cell r="B678">
            <v>0</v>
          </cell>
          <cell r="C678" t="str">
            <v>26/0</v>
          </cell>
          <cell r="D678" t="str">
            <v>DD+18</v>
          </cell>
          <cell r="E678">
            <v>0</v>
          </cell>
          <cell r="F678" t="e">
            <v>#NAME?</v>
          </cell>
          <cell r="G678">
            <v>0</v>
          </cell>
          <cell r="H678">
            <v>0</v>
          </cell>
          <cell r="I678">
            <v>0</v>
          </cell>
        </row>
        <row r="679">
          <cell r="A679" t="str">
            <v>220KV DC Naubatpur-BhusaulaTL Line</v>
          </cell>
          <cell r="B679">
            <v>0</v>
          </cell>
          <cell r="C679" t="str">
            <v>27/0 Monopole</v>
          </cell>
          <cell r="D679" t="str">
            <v>MPDC+9</v>
          </cell>
          <cell r="E679">
            <v>0</v>
          </cell>
          <cell r="F679" t="e">
            <v>#NAME?</v>
          </cell>
          <cell r="G679">
            <v>0</v>
          </cell>
          <cell r="H679">
            <v>0</v>
          </cell>
          <cell r="I679">
            <v>0</v>
          </cell>
        </row>
        <row r="680">
          <cell r="A680" t="str">
            <v>220KV DC Naubatpur-BhusaulaTL Line</v>
          </cell>
          <cell r="B680">
            <v>0</v>
          </cell>
          <cell r="C680" t="str">
            <v>28/0 Monopole</v>
          </cell>
          <cell r="D680" t="str">
            <v>MPDD+6</v>
          </cell>
          <cell r="E680">
            <v>0</v>
          </cell>
          <cell r="F680" t="e">
            <v>#NAME?</v>
          </cell>
          <cell r="G680">
            <v>0</v>
          </cell>
          <cell r="H680">
            <v>0</v>
          </cell>
          <cell r="I680">
            <v>0</v>
          </cell>
        </row>
        <row r="681">
          <cell r="A681" t="str">
            <v>220KV DC Naubatpur-BhusaulaTL Line</v>
          </cell>
          <cell r="B681">
            <v>0</v>
          </cell>
          <cell r="C681" t="str">
            <v>29/0 Monopole</v>
          </cell>
          <cell r="D681" t="str">
            <v>MPDC+6</v>
          </cell>
          <cell r="E681">
            <v>0</v>
          </cell>
          <cell r="F681" t="e">
            <v>#NAME?</v>
          </cell>
          <cell r="G681">
            <v>0</v>
          </cell>
          <cell r="H681">
            <v>0</v>
          </cell>
          <cell r="I681">
            <v>0</v>
          </cell>
        </row>
        <row r="682">
          <cell r="A682" t="str">
            <v>220KV DC Naubatpur-BhusaulaTL Line</v>
          </cell>
          <cell r="B682">
            <v>0</v>
          </cell>
          <cell r="C682" t="str">
            <v>30/0 Monopole</v>
          </cell>
          <cell r="D682" t="str">
            <v>MPDC+6</v>
          </cell>
          <cell r="E682">
            <v>0</v>
          </cell>
          <cell r="F682" t="e">
            <v>#NAME?</v>
          </cell>
          <cell r="G682">
            <v>0</v>
          </cell>
          <cell r="H682">
            <v>0</v>
          </cell>
          <cell r="I682">
            <v>0</v>
          </cell>
        </row>
        <row r="683">
          <cell r="A683" t="str">
            <v>220KV DC Naubatpur-BhusaulaTL Line</v>
          </cell>
          <cell r="B683">
            <v>0</v>
          </cell>
          <cell r="C683" t="str">
            <v>31/0 Monopole</v>
          </cell>
          <cell r="D683" t="str">
            <v>MPDC+6</v>
          </cell>
          <cell r="E683">
            <v>0</v>
          </cell>
          <cell r="F683" t="e">
            <v>#NAME?</v>
          </cell>
          <cell r="G683">
            <v>0</v>
          </cell>
          <cell r="H683">
            <v>0</v>
          </cell>
          <cell r="I683">
            <v>0</v>
          </cell>
        </row>
        <row r="684">
          <cell r="A684" t="str">
            <v>220KV DC Naubatpur-BhusaulaTL Line</v>
          </cell>
          <cell r="B684">
            <v>0</v>
          </cell>
          <cell r="C684" t="str">
            <v>32/0 Monopole</v>
          </cell>
          <cell r="D684" t="str">
            <v>MPDC+6</v>
          </cell>
          <cell r="E684">
            <v>0</v>
          </cell>
          <cell r="F684" t="e">
            <v>#NAME?</v>
          </cell>
          <cell r="G684">
            <v>0</v>
          </cell>
          <cell r="H684">
            <v>0</v>
          </cell>
          <cell r="I684">
            <v>0</v>
          </cell>
        </row>
        <row r="685">
          <cell r="A685" t="str">
            <v>220KV DC Naubatpur-BhusaulaTL Line</v>
          </cell>
          <cell r="B685">
            <v>0</v>
          </cell>
          <cell r="C685" t="str">
            <v>33/0 Monopole</v>
          </cell>
          <cell r="D685" t="str">
            <v>MPDD+0</v>
          </cell>
          <cell r="E685">
            <v>0</v>
          </cell>
          <cell r="F685" t="e">
            <v>#NAME?</v>
          </cell>
          <cell r="G685">
            <v>0</v>
          </cell>
          <cell r="H685">
            <v>0</v>
          </cell>
          <cell r="I685">
            <v>0</v>
          </cell>
        </row>
        <row r="686">
          <cell r="A686" t="str">
            <v>Lilo of 132KV DC ARA-Jagdishpur at Dumraon Line-1</v>
          </cell>
          <cell r="B686">
            <v>0</v>
          </cell>
          <cell r="C686" t="str">
            <v>4/0</v>
          </cell>
          <cell r="D686" t="str">
            <v>DD+0</v>
          </cell>
          <cell r="E686">
            <v>0</v>
          </cell>
          <cell r="F686" t="e">
            <v>#NAME?</v>
          </cell>
          <cell r="G686">
            <v>0</v>
          </cell>
          <cell r="H686">
            <v>0</v>
          </cell>
          <cell r="I686">
            <v>0</v>
          </cell>
        </row>
        <row r="687">
          <cell r="A687" t="str">
            <v>Lilo of 132KV DC ARA-Jagdishpur at Dumraon Line-1</v>
          </cell>
          <cell r="B687">
            <v>1</v>
          </cell>
          <cell r="C687" t="str">
            <v>4/1</v>
          </cell>
          <cell r="D687" t="str">
            <v>DA+0</v>
          </cell>
          <cell r="E687">
            <v>43593</v>
          </cell>
          <cell r="F687" t="e">
            <v>#NAME?</v>
          </cell>
          <cell r="G687">
            <v>0</v>
          </cell>
          <cell r="H687">
            <v>0</v>
          </cell>
          <cell r="I687">
            <v>0</v>
          </cell>
        </row>
        <row r="688">
          <cell r="A688" t="str">
            <v>Lilo of 132KV DC ARA-Jagdishpur at Dumraon Line-1</v>
          </cell>
          <cell r="B688">
            <v>2</v>
          </cell>
          <cell r="C688" t="str">
            <v>4/2</v>
          </cell>
          <cell r="D688" t="str">
            <v>DA+0</v>
          </cell>
          <cell r="E688">
            <v>43593</v>
          </cell>
          <cell r="F688" t="e">
            <v>#NAME?</v>
          </cell>
          <cell r="G688">
            <v>0</v>
          </cell>
          <cell r="H688">
            <v>0</v>
          </cell>
          <cell r="I688">
            <v>0</v>
          </cell>
        </row>
        <row r="689">
          <cell r="A689" t="str">
            <v>Lilo of 132KV DC ARA-Jagdishpur at Dumraon Line-1</v>
          </cell>
          <cell r="B689">
            <v>3</v>
          </cell>
          <cell r="C689" t="str">
            <v>4/3</v>
          </cell>
          <cell r="D689" t="str">
            <v>DA+0</v>
          </cell>
          <cell r="E689">
            <v>43595</v>
          </cell>
          <cell r="F689" t="e">
            <v>#NAME?</v>
          </cell>
          <cell r="G689">
            <v>0</v>
          </cell>
          <cell r="H689">
            <v>0</v>
          </cell>
          <cell r="I689">
            <v>0</v>
          </cell>
        </row>
        <row r="690">
          <cell r="A690" t="str">
            <v>Lilo of 132KV DC ARA-Jagdishpur at Dumraon Line-1</v>
          </cell>
          <cell r="B690">
            <v>4</v>
          </cell>
          <cell r="C690" t="str">
            <v>4/4</v>
          </cell>
          <cell r="D690" t="str">
            <v>DA+0</v>
          </cell>
          <cell r="E690">
            <v>43599</v>
          </cell>
          <cell r="F690" t="e">
            <v>#NAME?</v>
          </cell>
          <cell r="G690">
            <v>0</v>
          </cell>
          <cell r="H690">
            <v>0</v>
          </cell>
          <cell r="I690">
            <v>0</v>
          </cell>
        </row>
        <row r="691">
          <cell r="A691" t="str">
            <v>Lilo of 132KV DC ARA-Jagdishpur at Dumraon Line-1</v>
          </cell>
          <cell r="B691">
            <v>5</v>
          </cell>
          <cell r="C691" t="str">
            <v>4/5</v>
          </cell>
          <cell r="D691" t="str">
            <v>DA+3</v>
          </cell>
          <cell r="E691">
            <v>43599</v>
          </cell>
          <cell r="F691" t="e">
            <v>#NAME?</v>
          </cell>
          <cell r="G691">
            <v>0</v>
          </cell>
          <cell r="H691">
            <v>0</v>
          </cell>
          <cell r="I691">
            <v>0</v>
          </cell>
        </row>
        <row r="692">
          <cell r="A692" t="str">
            <v>Lilo of 132KV DC ARA-Jagdishpur at Dumraon Line-1</v>
          </cell>
          <cell r="B692">
            <v>6</v>
          </cell>
          <cell r="C692" t="str">
            <v>4/6</v>
          </cell>
          <cell r="D692" t="str">
            <v>DA+3</v>
          </cell>
          <cell r="E692">
            <v>43601</v>
          </cell>
          <cell r="F692" t="e">
            <v>#NAME?</v>
          </cell>
          <cell r="G692">
            <v>0</v>
          </cell>
          <cell r="H692">
            <v>0</v>
          </cell>
          <cell r="I692">
            <v>0</v>
          </cell>
        </row>
        <row r="693">
          <cell r="A693" t="str">
            <v>Lilo of 132KV DC ARA-Jagdishpur at Dumraon Line-1</v>
          </cell>
          <cell r="B693">
            <v>0</v>
          </cell>
          <cell r="C693" t="str">
            <v xml:space="preserve"> 5/0</v>
          </cell>
          <cell r="D693" t="str">
            <v>DD+0</v>
          </cell>
          <cell r="E693">
            <v>0</v>
          </cell>
          <cell r="F693" t="e">
            <v>#NAME?</v>
          </cell>
          <cell r="G693">
            <v>0</v>
          </cell>
          <cell r="H693">
            <v>0</v>
          </cell>
          <cell r="I693">
            <v>0</v>
          </cell>
        </row>
        <row r="694">
          <cell r="A694" t="str">
            <v>Lilo of 132KV DC ARA-Jagdishpur at Dumraon Line-1</v>
          </cell>
          <cell r="B694">
            <v>0</v>
          </cell>
          <cell r="C694" t="str">
            <v xml:space="preserve"> 6/0</v>
          </cell>
          <cell r="D694" t="str">
            <v>DC+3</v>
          </cell>
          <cell r="E694">
            <v>0</v>
          </cell>
          <cell r="F694" t="e">
            <v>#NAME?</v>
          </cell>
          <cell r="G694">
            <v>0</v>
          </cell>
          <cell r="H694">
            <v>0</v>
          </cell>
          <cell r="I694">
            <v>0</v>
          </cell>
        </row>
        <row r="695">
          <cell r="A695" t="str">
            <v>Lilo of 132KV DC ARA-Jagdishpur at Dumraon Line-1</v>
          </cell>
          <cell r="B695">
            <v>8</v>
          </cell>
          <cell r="C695" t="str">
            <v>6/1</v>
          </cell>
          <cell r="D695" t="str">
            <v>DA+6</v>
          </cell>
          <cell r="E695">
            <v>43605</v>
          </cell>
          <cell r="F695" t="e">
            <v>#NAME?</v>
          </cell>
          <cell r="G695">
            <v>0</v>
          </cell>
          <cell r="H695">
            <v>0</v>
          </cell>
          <cell r="I695">
            <v>0</v>
          </cell>
        </row>
        <row r="696">
          <cell r="A696" t="str">
            <v>Lilo of 132KV DC ARA-Jagdishpur at Dumraon Line-1</v>
          </cell>
          <cell r="B696">
            <v>9</v>
          </cell>
          <cell r="C696" t="str">
            <v>6/2</v>
          </cell>
          <cell r="D696" t="str">
            <v>DA+0</v>
          </cell>
          <cell r="E696">
            <v>43605</v>
          </cell>
          <cell r="F696" t="e">
            <v>#NAME?</v>
          </cell>
          <cell r="G696">
            <v>0</v>
          </cell>
          <cell r="H696">
            <v>0</v>
          </cell>
          <cell r="I696">
            <v>0</v>
          </cell>
        </row>
        <row r="697">
          <cell r="A697" t="str">
            <v>Lilo of 132KV DC ARA-Jagdishpur at Dumraon Line-1</v>
          </cell>
          <cell r="B697">
            <v>0</v>
          </cell>
          <cell r="C697" t="str">
            <v xml:space="preserve"> 7/0</v>
          </cell>
          <cell r="D697" t="str">
            <v>DC+0</v>
          </cell>
          <cell r="E697">
            <v>0</v>
          </cell>
          <cell r="F697" t="e">
            <v>#NAME?</v>
          </cell>
          <cell r="G697">
            <v>0</v>
          </cell>
          <cell r="H697">
            <v>0</v>
          </cell>
          <cell r="I697">
            <v>0</v>
          </cell>
        </row>
        <row r="698">
          <cell r="A698" t="str">
            <v>Lilo of 132KV DC ARA-Jagdishpur at Dumraon Line-1</v>
          </cell>
          <cell r="B698">
            <v>15</v>
          </cell>
          <cell r="C698" t="str">
            <v>7/1</v>
          </cell>
          <cell r="D698" t="str">
            <v>DA+0</v>
          </cell>
          <cell r="E698">
            <v>43614</v>
          </cell>
          <cell r="F698" t="e">
            <v>#NAME?</v>
          </cell>
          <cell r="G698">
            <v>0</v>
          </cell>
          <cell r="H698">
            <v>0</v>
          </cell>
          <cell r="I698">
            <v>0</v>
          </cell>
        </row>
        <row r="699">
          <cell r="A699" t="str">
            <v>Lilo of 132KV DC ARA-Jagdishpur at Dumraon Line-1</v>
          </cell>
          <cell r="B699">
            <v>10</v>
          </cell>
          <cell r="C699" t="str">
            <v>7/2</v>
          </cell>
          <cell r="D699" t="str">
            <v>DA+0</v>
          </cell>
          <cell r="E699">
            <v>43605</v>
          </cell>
          <cell r="F699" t="e">
            <v>#NAME?</v>
          </cell>
          <cell r="G699">
            <v>0</v>
          </cell>
          <cell r="H699">
            <v>0</v>
          </cell>
          <cell r="I699">
            <v>0</v>
          </cell>
        </row>
        <row r="700">
          <cell r="A700" t="str">
            <v>Lilo of 132KV DC ARA-Jagdishpur at Dumraon Line-1</v>
          </cell>
          <cell r="B700">
            <v>12</v>
          </cell>
          <cell r="C700" t="str">
            <v>7/3</v>
          </cell>
          <cell r="D700" t="str">
            <v>DA+0</v>
          </cell>
          <cell r="E700">
            <v>43607</v>
          </cell>
          <cell r="F700" t="e">
            <v>#NAME?</v>
          </cell>
          <cell r="G700">
            <v>0</v>
          </cell>
          <cell r="H700">
            <v>0</v>
          </cell>
          <cell r="I700">
            <v>0</v>
          </cell>
        </row>
        <row r="701">
          <cell r="A701" t="str">
            <v>Lilo of 132KV DC ARA-Jagdishpur at Dumraon Line-1</v>
          </cell>
          <cell r="B701">
            <v>16</v>
          </cell>
          <cell r="C701" t="str">
            <v>7/4</v>
          </cell>
          <cell r="D701" t="str">
            <v>DA+0</v>
          </cell>
          <cell r="E701">
            <v>43614</v>
          </cell>
          <cell r="F701" t="e">
            <v>#NAME?</v>
          </cell>
          <cell r="G701">
            <v>0</v>
          </cell>
          <cell r="H701">
            <v>0</v>
          </cell>
          <cell r="I701">
            <v>0</v>
          </cell>
        </row>
        <row r="702">
          <cell r="A702" t="str">
            <v>Lilo of 132KV DC ARA-Jagdishpur at Dumraon Line-1</v>
          </cell>
          <cell r="B702">
            <v>0</v>
          </cell>
          <cell r="C702" t="str">
            <v xml:space="preserve"> 8/0</v>
          </cell>
          <cell r="D702" t="str">
            <v>DB+0</v>
          </cell>
          <cell r="E702">
            <v>0</v>
          </cell>
          <cell r="F702" t="e">
            <v>#NAME?</v>
          </cell>
          <cell r="G702">
            <v>0</v>
          </cell>
          <cell r="H702">
            <v>0</v>
          </cell>
          <cell r="I702">
            <v>0</v>
          </cell>
        </row>
        <row r="703">
          <cell r="A703" t="str">
            <v>Lilo of 132KV DC ARA-Jagdishpur at Dumraon Line-1</v>
          </cell>
          <cell r="B703">
            <v>7</v>
          </cell>
          <cell r="C703" t="str">
            <v>8/1</v>
          </cell>
          <cell r="D703" t="str">
            <v>DA+0</v>
          </cell>
          <cell r="E703">
            <v>43603</v>
          </cell>
          <cell r="F703" t="e">
            <v>#NAME?</v>
          </cell>
          <cell r="G703">
            <v>0</v>
          </cell>
          <cell r="H703">
            <v>0</v>
          </cell>
          <cell r="I703">
            <v>0</v>
          </cell>
        </row>
        <row r="704">
          <cell r="A704" t="str">
            <v>Lilo of 132KV DC ARA-Jagdishpur at Dumraon Line-1</v>
          </cell>
          <cell r="B704">
            <v>11</v>
          </cell>
          <cell r="C704" t="str">
            <v>8/2</v>
          </cell>
          <cell r="D704" t="str">
            <v>DA+0</v>
          </cell>
          <cell r="E704">
            <v>43606</v>
          </cell>
          <cell r="F704" t="e">
            <v>#NAME?</v>
          </cell>
          <cell r="G704">
            <v>0</v>
          </cell>
          <cell r="H704">
            <v>0</v>
          </cell>
          <cell r="I704">
            <v>0</v>
          </cell>
        </row>
        <row r="705">
          <cell r="A705" t="str">
            <v>Lilo of 132KV DC ARA-Jagdishpur at Dumraon Line-1</v>
          </cell>
          <cell r="B705">
            <v>13</v>
          </cell>
          <cell r="C705" t="str">
            <v>8/3</v>
          </cell>
          <cell r="D705" t="str">
            <v>DA+3</v>
          </cell>
          <cell r="E705">
            <v>43613</v>
          </cell>
          <cell r="F705" t="e">
            <v>#NAME?</v>
          </cell>
          <cell r="G705">
            <v>0</v>
          </cell>
          <cell r="H705">
            <v>0</v>
          </cell>
          <cell r="I705">
            <v>0</v>
          </cell>
        </row>
        <row r="706">
          <cell r="A706" t="str">
            <v>Lilo of 132KV DC ARA-Jagdishpur at Dumraon Line-1</v>
          </cell>
          <cell r="B706">
            <v>14</v>
          </cell>
          <cell r="C706" t="str">
            <v>8/4</v>
          </cell>
          <cell r="D706" t="str">
            <v>DA+0</v>
          </cell>
          <cell r="E706">
            <v>43613</v>
          </cell>
          <cell r="F706" t="e">
            <v>#NAME?</v>
          </cell>
          <cell r="G706">
            <v>0</v>
          </cell>
          <cell r="H706">
            <v>0</v>
          </cell>
          <cell r="I706">
            <v>0</v>
          </cell>
        </row>
        <row r="707">
          <cell r="A707" t="str">
            <v>Lilo of 132KV DC ARA-Jagdishpur at Dumraon Line-1</v>
          </cell>
          <cell r="B707">
            <v>0</v>
          </cell>
          <cell r="C707" t="str">
            <v xml:space="preserve"> 9/0</v>
          </cell>
          <cell r="D707" t="str">
            <v>DD+0</v>
          </cell>
          <cell r="E707">
            <v>0</v>
          </cell>
          <cell r="F707" t="e">
            <v>#NAME?</v>
          </cell>
          <cell r="G707">
            <v>0</v>
          </cell>
          <cell r="H707">
            <v>0</v>
          </cell>
          <cell r="I707">
            <v>0</v>
          </cell>
        </row>
        <row r="708">
          <cell r="A708" t="str">
            <v>Lilo of 132KV DC ARA-Jagdishpur at Dumraon Line-1</v>
          </cell>
          <cell r="B708">
            <v>0</v>
          </cell>
          <cell r="C708" t="str">
            <v>9/1</v>
          </cell>
          <cell r="D708" t="str">
            <v>DA+0</v>
          </cell>
          <cell r="E708">
            <v>0</v>
          </cell>
          <cell r="F708" t="e">
            <v>#NAME?</v>
          </cell>
          <cell r="G708">
            <v>0</v>
          </cell>
          <cell r="H708">
            <v>0</v>
          </cell>
          <cell r="I708">
            <v>0</v>
          </cell>
        </row>
        <row r="709">
          <cell r="A709" t="str">
            <v>Lilo of 132KV DC ARA-Jagdishpur at Dumraon Line-1</v>
          </cell>
          <cell r="B709">
            <v>0</v>
          </cell>
          <cell r="C709" t="str">
            <v>9/2</v>
          </cell>
          <cell r="D709" t="str">
            <v>DA+0</v>
          </cell>
          <cell r="E709">
            <v>0</v>
          </cell>
          <cell r="F709" t="e">
            <v>#NAME?</v>
          </cell>
          <cell r="G709">
            <v>0</v>
          </cell>
          <cell r="H709">
            <v>0</v>
          </cell>
          <cell r="I709">
            <v>0</v>
          </cell>
        </row>
        <row r="710">
          <cell r="A710" t="str">
            <v>Lilo of 132KV DC ARA-Jagdishpur at Dumraon Line-1</v>
          </cell>
          <cell r="B710">
            <v>0</v>
          </cell>
          <cell r="C710" t="str">
            <v>9/3</v>
          </cell>
          <cell r="D710" t="str">
            <v>DA+0</v>
          </cell>
          <cell r="E710">
            <v>0</v>
          </cell>
          <cell r="F710" t="e">
            <v>#NAME?</v>
          </cell>
          <cell r="G710">
            <v>0</v>
          </cell>
          <cell r="H710">
            <v>0</v>
          </cell>
          <cell r="I710">
            <v>0</v>
          </cell>
        </row>
        <row r="711">
          <cell r="A711" t="str">
            <v>Lilo of 132KV DC ARA-Jagdishpur at Dumraon Line-1</v>
          </cell>
          <cell r="B711">
            <v>0</v>
          </cell>
          <cell r="C711" t="str">
            <v xml:space="preserve"> 10/0</v>
          </cell>
          <cell r="D711" t="str">
            <v>DC+3</v>
          </cell>
          <cell r="E711">
            <v>0</v>
          </cell>
          <cell r="F711" t="e">
            <v>#NAME?</v>
          </cell>
          <cell r="G711">
            <v>0</v>
          </cell>
          <cell r="H711">
            <v>0</v>
          </cell>
          <cell r="I711">
            <v>0</v>
          </cell>
        </row>
        <row r="712">
          <cell r="A712" t="str">
            <v>Lilo of 132KV DC ARA-Jagdishpur at Dumraon Line-1</v>
          </cell>
          <cell r="B712">
            <v>0</v>
          </cell>
          <cell r="C712" t="str">
            <v xml:space="preserve"> 11/0</v>
          </cell>
          <cell r="D712" t="str">
            <v>DD+9</v>
          </cell>
          <cell r="E712">
            <v>0</v>
          </cell>
          <cell r="F712" t="e">
            <v>#NAME?</v>
          </cell>
          <cell r="G712">
            <v>0</v>
          </cell>
          <cell r="H712">
            <v>0</v>
          </cell>
          <cell r="I712">
            <v>0</v>
          </cell>
        </row>
        <row r="713">
          <cell r="A713" t="str">
            <v>Lilo of 132KV DC ARA-Jagdishpur at Dumraon Line-1</v>
          </cell>
          <cell r="B713">
            <v>0</v>
          </cell>
          <cell r="C713" t="str">
            <v xml:space="preserve"> 12/0</v>
          </cell>
          <cell r="D713" t="str">
            <v>DD+9</v>
          </cell>
          <cell r="E713">
            <v>0</v>
          </cell>
          <cell r="F713" t="e">
            <v>#NAME?</v>
          </cell>
          <cell r="G713">
            <v>0</v>
          </cell>
          <cell r="H713">
            <v>0</v>
          </cell>
          <cell r="I713">
            <v>0</v>
          </cell>
        </row>
        <row r="714">
          <cell r="A714" t="str">
            <v>Lilo of 132KV DC ARA-Jagdishpur at Dumraon Line-1</v>
          </cell>
          <cell r="B714">
            <v>0</v>
          </cell>
          <cell r="C714" t="str">
            <v>12/1</v>
          </cell>
          <cell r="D714" t="str">
            <v>DB+0</v>
          </cell>
          <cell r="E714">
            <v>0</v>
          </cell>
          <cell r="F714" t="e">
            <v>#NAME?</v>
          </cell>
          <cell r="G714">
            <v>0</v>
          </cell>
          <cell r="H714">
            <v>0</v>
          </cell>
          <cell r="I714">
            <v>0</v>
          </cell>
        </row>
        <row r="715">
          <cell r="A715" t="str">
            <v>Lilo of 132KV DC ARA-Jagdishpur at Dumraon Line-1</v>
          </cell>
          <cell r="B715">
            <v>0</v>
          </cell>
          <cell r="C715" t="str">
            <v>12/2</v>
          </cell>
          <cell r="D715" t="str">
            <v>DA+0</v>
          </cell>
          <cell r="E715">
            <v>0</v>
          </cell>
          <cell r="F715" t="e">
            <v>#NAME?</v>
          </cell>
          <cell r="G715">
            <v>0</v>
          </cell>
          <cell r="H715">
            <v>0</v>
          </cell>
          <cell r="I715">
            <v>0</v>
          </cell>
        </row>
        <row r="716">
          <cell r="A716" t="str">
            <v>Lilo of 132KV DC ARA-Jagdishpur at Dumraon Line-1</v>
          </cell>
          <cell r="B716">
            <v>0</v>
          </cell>
          <cell r="C716" t="str">
            <v>12/3</v>
          </cell>
          <cell r="D716" t="str">
            <v>DA+0</v>
          </cell>
          <cell r="E716">
            <v>0</v>
          </cell>
          <cell r="F716" t="e">
            <v>#NAME?</v>
          </cell>
          <cell r="G716">
            <v>0</v>
          </cell>
          <cell r="H716">
            <v>0</v>
          </cell>
          <cell r="I716">
            <v>0</v>
          </cell>
        </row>
        <row r="717">
          <cell r="A717" t="str">
            <v>Lilo of 132KV DC ARA-Jagdishpur at Dumraon Line-1</v>
          </cell>
          <cell r="B717">
            <v>17</v>
          </cell>
          <cell r="C717" t="str">
            <v>12/4</v>
          </cell>
          <cell r="D717" t="str">
            <v>DA+3</v>
          </cell>
          <cell r="E717">
            <v>43630</v>
          </cell>
          <cell r="F717" t="e">
            <v>#NAME?</v>
          </cell>
          <cell r="G717">
            <v>0</v>
          </cell>
          <cell r="H717">
            <v>0</v>
          </cell>
          <cell r="I717">
            <v>0</v>
          </cell>
        </row>
        <row r="718">
          <cell r="A718" t="str">
            <v>Lilo of 132KV DC ARA-Jagdishpur at Dumraon Line-1</v>
          </cell>
          <cell r="B718">
            <v>18</v>
          </cell>
          <cell r="C718" t="str">
            <v>12/5</v>
          </cell>
          <cell r="D718" t="str">
            <v>DA+0</v>
          </cell>
          <cell r="E718">
            <v>43630</v>
          </cell>
          <cell r="F718" t="e">
            <v>#NAME?</v>
          </cell>
          <cell r="G718">
            <v>0</v>
          </cell>
          <cell r="H718">
            <v>0</v>
          </cell>
          <cell r="I718">
            <v>0</v>
          </cell>
        </row>
        <row r="719">
          <cell r="A719" t="str">
            <v>Lilo of 132KV DC ARA-Jagdishpur at Dumraon Line-1</v>
          </cell>
          <cell r="B719">
            <v>24</v>
          </cell>
          <cell r="C719" t="str">
            <v>12/6</v>
          </cell>
          <cell r="D719" t="str">
            <v>DA+0</v>
          </cell>
          <cell r="E719">
            <v>43644</v>
          </cell>
          <cell r="F719" t="e">
            <v>#NAME?</v>
          </cell>
          <cell r="G719">
            <v>0</v>
          </cell>
          <cell r="H719">
            <v>0</v>
          </cell>
          <cell r="I719">
            <v>0</v>
          </cell>
        </row>
        <row r="720">
          <cell r="A720" t="str">
            <v>Lilo of 132KV DC ARA-Jagdishpur at Dumraon Line-1</v>
          </cell>
          <cell r="B720">
            <v>25</v>
          </cell>
          <cell r="C720" t="str">
            <v>12/7</v>
          </cell>
          <cell r="D720" t="str">
            <v>DA+0</v>
          </cell>
          <cell r="E720">
            <v>43644</v>
          </cell>
          <cell r="F720" t="e">
            <v>#NAME?</v>
          </cell>
          <cell r="G720">
            <v>0</v>
          </cell>
          <cell r="H720">
            <v>0</v>
          </cell>
          <cell r="I720">
            <v>0</v>
          </cell>
        </row>
        <row r="721">
          <cell r="A721" t="str">
            <v>Lilo of 132KV DC ARA-Jagdishpur at Dumraon Line-1</v>
          </cell>
          <cell r="B721">
            <v>0</v>
          </cell>
          <cell r="C721" t="str">
            <v>13/0</v>
          </cell>
          <cell r="D721" t="str">
            <v>DC+0</v>
          </cell>
          <cell r="E721">
            <v>0</v>
          </cell>
          <cell r="F721" t="e">
            <v>#NAME?</v>
          </cell>
          <cell r="G721">
            <v>0</v>
          </cell>
          <cell r="H721">
            <v>0</v>
          </cell>
          <cell r="I721">
            <v>0</v>
          </cell>
        </row>
        <row r="722">
          <cell r="A722" t="str">
            <v>Lilo of 132KV DC ARA-Jagdishpur at Dumraon Line-1</v>
          </cell>
          <cell r="B722">
            <v>19</v>
          </cell>
          <cell r="C722" t="str">
            <v>13/1</v>
          </cell>
          <cell r="D722" t="str">
            <v>DA+0</v>
          </cell>
          <cell r="E722">
            <v>43634</v>
          </cell>
          <cell r="F722" t="e">
            <v>#NAME?</v>
          </cell>
          <cell r="G722">
            <v>0</v>
          </cell>
          <cell r="H722">
            <v>0</v>
          </cell>
          <cell r="I722">
            <v>0</v>
          </cell>
        </row>
        <row r="723">
          <cell r="A723" t="str">
            <v>Lilo of 132KV DC ARA-Jagdishpur at Dumraon Line-1</v>
          </cell>
          <cell r="B723">
            <v>20</v>
          </cell>
          <cell r="C723" t="str">
            <v>13/2</v>
          </cell>
          <cell r="D723" t="str">
            <v>DA+3</v>
          </cell>
          <cell r="E723">
            <v>43634</v>
          </cell>
          <cell r="F723" t="e">
            <v>#NAME?</v>
          </cell>
          <cell r="G723">
            <v>0</v>
          </cell>
          <cell r="H723">
            <v>0</v>
          </cell>
          <cell r="I723">
            <v>0</v>
          </cell>
        </row>
        <row r="724">
          <cell r="A724" t="str">
            <v>Lilo of 132KV DC ARA-Jagdishpur at Dumraon Line-1</v>
          </cell>
          <cell r="B724">
            <v>21</v>
          </cell>
          <cell r="C724" t="str">
            <v>13/3</v>
          </cell>
          <cell r="D724" t="str">
            <v>DA+0</v>
          </cell>
          <cell r="E724">
            <v>43634</v>
          </cell>
          <cell r="F724" t="e">
            <v>#NAME?</v>
          </cell>
          <cell r="G724">
            <v>0</v>
          </cell>
          <cell r="H724">
            <v>0</v>
          </cell>
          <cell r="I724">
            <v>0</v>
          </cell>
        </row>
        <row r="725">
          <cell r="A725" t="str">
            <v>Lilo of 132KV DC ARA-Jagdishpur at Dumraon Line-1</v>
          </cell>
          <cell r="B725">
            <v>22</v>
          </cell>
          <cell r="C725" t="str">
            <v>13/4</v>
          </cell>
          <cell r="D725" t="str">
            <v>DA+3</v>
          </cell>
          <cell r="E725">
            <v>43634</v>
          </cell>
          <cell r="F725" t="e">
            <v>#NAME?</v>
          </cell>
          <cell r="G725">
            <v>0</v>
          </cell>
          <cell r="H725">
            <v>0</v>
          </cell>
          <cell r="I725">
            <v>0</v>
          </cell>
        </row>
        <row r="726">
          <cell r="A726" t="str">
            <v>Lilo of 132KV DC ARA-Jagdishpur at Dumraon Line-1</v>
          </cell>
          <cell r="B726">
            <v>23</v>
          </cell>
          <cell r="C726" t="str">
            <v>13/5</v>
          </cell>
          <cell r="D726" t="str">
            <v>DA+0</v>
          </cell>
          <cell r="E726">
            <v>43634</v>
          </cell>
          <cell r="F726" t="e">
            <v>#NAME?</v>
          </cell>
          <cell r="G726">
            <v>0</v>
          </cell>
          <cell r="H726">
            <v>0</v>
          </cell>
          <cell r="I726">
            <v>0</v>
          </cell>
        </row>
        <row r="727">
          <cell r="A727" t="str">
            <v>Lilo of 132KV DC ARA-Jagdishpur at Dumraon Line-1</v>
          </cell>
          <cell r="B727">
            <v>0</v>
          </cell>
          <cell r="C727" t="str">
            <v>13/6</v>
          </cell>
          <cell r="D727" t="str">
            <v>DA+0</v>
          </cell>
          <cell r="E727">
            <v>0</v>
          </cell>
          <cell r="F727" t="e">
            <v>#NAME?</v>
          </cell>
          <cell r="G727">
            <v>0</v>
          </cell>
          <cell r="H727">
            <v>0</v>
          </cell>
          <cell r="I727">
            <v>0</v>
          </cell>
        </row>
        <row r="728">
          <cell r="A728" t="str">
            <v>Lilo of 132KV DC ARA-Jagdishpur at Dumraon Line-1</v>
          </cell>
          <cell r="B728">
            <v>0</v>
          </cell>
          <cell r="C728" t="str">
            <v xml:space="preserve"> 14/0</v>
          </cell>
          <cell r="D728" t="str">
            <v>DC+0</v>
          </cell>
          <cell r="E728">
            <v>0</v>
          </cell>
          <cell r="F728" t="e">
            <v>#NAME?</v>
          </cell>
          <cell r="G728">
            <v>0</v>
          </cell>
          <cell r="H728">
            <v>0</v>
          </cell>
          <cell r="I728">
            <v>0</v>
          </cell>
        </row>
        <row r="729">
          <cell r="A729" t="str">
            <v>Lilo of 132KV DC ARA-Jagdishpur at Dumraon Line-1</v>
          </cell>
          <cell r="B729">
            <v>0</v>
          </cell>
          <cell r="C729" t="str">
            <v>14/1</v>
          </cell>
          <cell r="D729" t="str">
            <v>DA+3</v>
          </cell>
          <cell r="E729">
            <v>0</v>
          </cell>
          <cell r="F729" t="e">
            <v>#NAME?</v>
          </cell>
          <cell r="G729">
            <v>0</v>
          </cell>
          <cell r="H729">
            <v>0</v>
          </cell>
          <cell r="I729">
            <v>0</v>
          </cell>
        </row>
        <row r="730">
          <cell r="A730" t="str">
            <v>Lilo of 132KV DC ARA-Jagdishpur at Dumraon Line-1</v>
          </cell>
          <cell r="B730">
            <v>0</v>
          </cell>
          <cell r="C730" t="str">
            <v xml:space="preserve"> 15/0</v>
          </cell>
          <cell r="D730" t="str">
            <v>DD+3</v>
          </cell>
          <cell r="E730">
            <v>0</v>
          </cell>
          <cell r="F730" t="e">
            <v>#NAME?</v>
          </cell>
          <cell r="G730">
            <v>0</v>
          </cell>
          <cell r="H730">
            <v>0</v>
          </cell>
          <cell r="I730">
            <v>0</v>
          </cell>
        </row>
        <row r="731">
          <cell r="A731" t="str">
            <v>Lilo of 132KV DC ARA-Jagdishpur at Dumraon Line-1</v>
          </cell>
          <cell r="B731">
            <v>0</v>
          </cell>
          <cell r="C731" t="str">
            <v>15/1</v>
          </cell>
          <cell r="D731" t="str">
            <v>DA+0</v>
          </cell>
          <cell r="E731">
            <v>0</v>
          </cell>
          <cell r="F731" t="e">
            <v>#NAME?</v>
          </cell>
          <cell r="G731">
            <v>0</v>
          </cell>
          <cell r="H731">
            <v>0</v>
          </cell>
          <cell r="I731">
            <v>0</v>
          </cell>
        </row>
        <row r="732">
          <cell r="A732" t="str">
            <v>Lilo of 132KV DC ARA-Jagdishpur at Dumraon Line-1</v>
          </cell>
          <cell r="B732">
            <v>0</v>
          </cell>
          <cell r="C732" t="str">
            <v>15/2</v>
          </cell>
          <cell r="D732" t="str">
            <v>DA+0</v>
          </cell>
          <cell r="E732">
            <v>0</v>
          </cell>
          <cell r="F732" t="e">
            <v>#NAME?</v>
          </cell>
          <cell r="G732">
            <v>0</v>
          </cell>
          <cell r="H732">
            <v>0</v>
          </cell>
          <cell r="I732">
            <v>0</v>
          </cell>
        </row>
        <row r="733">
          <cell r="A733" t="str">
            <v>Lilo of 132KV DC ARA-Jagdishpur at Dumraon Line-1</v>
          </cell>
          <cell r="B733">
            <v>0</v>
          </cell>
          <cell r="C733" t="str">
            <v xml:space="preserve"> 16/0</v>
          </cell>
          <cell r="D733" t="str">
            <v>DC+3</v>
          </cell>
          <cell r="E733">
            <v>0</v>
          </cell>
          <cell r="F733" t="e">
            <v>#NAME?</v>
          </cell>
          <cell r="G733">
            <v>0</v>
          </cell>
          <cell r="H733">
            <v>0</v>
          </cell>
          <cell r="I733">
            <v>0</v>
          </cell>
        </row>
        <row r="734">
          <cell r="A734" t="str">
            <v>Lilo of 132KV DC ARA-Jagdishpur at Dumraon Line-1</v>
          </cell>
          <cell r="B734">
            <v>0</v>
          </cell>
          <cell r="C734" t="str">
            <v>16/1</v>
          </cell>
          <cell r="D734" t="str">
            <v>DA+6</v>
          </cell>
          <cell r="E734">
            <v>0</v>
          </cell>
          <cell r="F734" t="e">
            <v>#NAME?</v>
          </cell>
          <cell r="G734">
            <v>0</v>
          </cell>
          <cell r="H734">
            <v>0</v>
          </cell>
          <cell r="I734">
            <v>0</v>
          </cell>
        </row>
        <row r="735">
          <cell r="A735" t="str">
            <v>Lilo of 132KV DC ARA-Jagdishpur at Dumraon Line-1</v>
          </cell>
          <cell r="B735">
            <v>0</v>
          </cell>
          <cell r="C735" t="str">
            <v>16/2</v>
          </cell>
          <cell r="D735" t="str">
            <v>DA+3</v>
          </cell>
          <cell r="E735">
            <v>0</v>
          </cell>
          <cell r="F735" t="e">
            <v>#NAME?</v>
          </cell>
          <cell r="G735">
            <v>0</v>
          </cell>
          <cell r="H735">
            <v>0</v>
          </cell>
          <cell r="I735">
            <v>0</v>
          </cell>
        </row>
        <row r="736">
          <cell r="A736" t="str">
            <v>Lilo of 132KV DC ARA-Jagdishpur at Dumraon Line-1</v>
          </cell>
          <cell r="B736">
            <v>0</v>
          </cell>
          <cell r="C736" t="str">
            <v>16/3</v>
          </cell>
          <cell r="D736" t="str">
            <v>DA+6</v>
          </cell>
          <cell r="E736">
            <v>0</v>
          </cell>
          <cell r="F736" t="e">
            <v>#NAME?</v>
          </cell>
          <cell r="G736">
            <v>0</v>
          </cell>
          <cell r="H736">
            <v>0</v>
          </cell>
          <cell r="I736">
            <v>0</v>
          </cell>
        </row>
        <row r="737">
          <cell r="A737" t="str">
            <v>Lilo of 132KV DC ARA-Jagdishpur at Dumraon Line-1</v>
          </cell>
          <cell r="B737">
            <v>0</v>
          </cell>
          <cell r="C737" t="str">
            <v>16/4</v>
          </cell>
          <cell r="D737" t="str">
            <v>DA+3</v>
          </cell>
          <cell r="E737">
            <v>0</v>
          </cell>
          <cell r="F737" t="e">
            <v>#NAME?</v>
          </cell>
          <cell r="G737">
            <v>0</v>
          </cell>
          <cell r="H737">
            <v>0</v>
          </cell>
          <cell r="I737">
            <v>0</v>
          </cell>
        </row>
        <row r="738">
          <cell r="A738" t="str">
            <v>Lilo of 132KV DC ARA-Jagdishpur at Dumraon Line-1</v>
          </cell>
          <cell r="B738">
            <v>0</v>
          </cell>
          <cell r="C738" t="str">
            <v xml:space="preserve"> 17/0</v>
          </cell>
          <cell r="D738" t="str">
            <v>DD+6</v>
          </cell>
          <cell r="E738">
            <v>0</v>
          </cell>
          <cell r="F738" t="e">
            <v>#NAME?</v>
          </cell>
          <cell r="G738">
            <v>0</v>
          </cell>
          <cell r="H738">
            <v>0</v>
          </cell>
          <cell r="I738">
            <v>0</v>
          </cell>
        </row>
        <row r="739">
          <cell r="A739" t="str">
            <v>Lilo of 132KV DC ARA-Jagdishpur at Dumraon Line-1</v>
          </cell>
          <cell r="B739">
            <v>0</v>
          </cell>
          <cell r="C739" t="str">
            <v xml:space="preserve"> 18/0</v>
          </cell>
          <cell r="D739" t="str">
            <v>DD+18</v>
          </cell>
          <cell r="E739">
            <v>0</v>
          </cell>
          <cell r="F739" t="e">
            <v>#NAME?</v>
          </cell>
          <cell r="G739">
            <v>0</v>
          </cell>
          <cell r="H739">
            <v>0</v>
          </cell>
          <cell r="I739">
            <v>0</v>
          </cell>
        </row>
        <row r="740">
          <cell r="A740" t="str">
            <v>Lilo of 132KV DC ARA-Jagdishpur at Dumraon Line-1</v>
          </cell>
          <cell r="B740">
            <v>0</v>
          </cell>
          <cell r="C740" t="str">
            <v xml:space="preserve"> 19/0</v>
          </cell>
          <cell r="D740" t="str">
            <v>DD+18</v>
          </cell>
          <cell r="E740">
            <v>0</v>
          </cell>
          <cell r="F740" t="e">
            <v>#NAME?</v>
          </cell>
          <cell r="G740">
            <v>0</v>
          </cell>
          <cell r="H740">
            <v>0</v>
          </cell>
          <cell r="I740">
            <v>0</v>
          </cell>
        </row>
        <row r="741">
          <cell r="A741" t="str">
            <v>Lilo of 132KV DC ARA-Jagdishpur at Dumraon Line-1</v>
          </cell>
          <cell r="B741">
            <v>0</v>
          </cell>
          <cell r="C741" t="str">
            <v>19/1</v>
          </cell>
          <cell r="D741" t="str">
            <v>DB+3</v>
          </cell>
          <cell r="E741">
            <v>0</v>
          </cell>
          <cell r="F741" t="e">
            <v>#NAME?</v>
          </cell>
          <cell r="G741">
            <v>0</v>
          </cell>
          <cell r="H741">
            <v>0</v>
          </cell>
          <cell r="I741">
            <v>0</v>
          </cell>
        </row>
        <row r="742">
          <cell r="A742" t="str">
            <v>Lilo of 132KV DC ARA-Jagdishpur at Dumraon Line-1</v>
          </cell>
          <cell r="B742">
            <v>0</v>
          </cell>
          <cell r="C742" t="str">
            <v>19/2</v>
          </cell>
          <cell r="D742" t="str">
            <v>DB+0</v>
          </cell>
          <cell r="E742">
            <v>0</v>
          </cell>
          <cell r="F742" t="e">
            <v>#NAME?</v>
          </cell>
          <cell r="G742">
            <v>0</v>
          </cell>
          <cell r="H742">
            <v>0</v>
          </cell>
          <cell r="I742">
            <v>0</v>
          </cell>
        </row>
        <row r="743">
          <cell r="A743" t="str">
            <v>Lilo of 132KV DC ARA-Jagdishpur at Dumraon Line-1</v>
          </cell>
          <cell r="B743">
            <v>0</v>
          </cell>
          <cell r="C743" t="str">
            <v>20/0</v>
          </cell>
          <cell r="D743" t="str">
            <v>DD+0</v>
          </cell>
          <cell r="E743">
            <v>0</v>
          </cell>
          <cell r="F743" t="e">
            <v>#NAME?</v>
          </cell>
          <cell r="G743">
            <v>0</v>
          </cell>
          <cell r="H743">
            <v>0</v>
          </cell>
          <cell r="I743">
            <v>0</v>
          </cell>
        </row>
        <row r="744">
          <cell r="A744" t="str">
            <v>Lilo of 132KV DC ARA-Jagdishpur at Dumraon Line-1</v>
          </cell>
          <cell r="B744">
            <v>0</v>
          </cell>
          <cell r="C744" t="str">
            <v>20/1</v>
          </cell>
          <cell r="D744" t="str">
            <v>DA+0</v>
          </cell>
          <cell r="E744">
            <v>0</v>
          </cell>
          <cell r="F744" t="e">
            <v>#NAME?</v>
          </cell>
          <cell r="G744">
            <v>0</v>
          </cell>
          <cell r="H744">
            <v>0</v>
          </cell>
          <cell r="I744">
            <v>0</v>
          </cell>
        </row>
        <row r="745">
          <cell r="A745" t="str">
            <v>Lilo of 132KV DC ARA-Jagdishpur at Dumraon Line-1</v>
          </cell>
          <cell r="B745">
            <v>0</v>
          </cell>
          <cell r="C745" t="str">
            <v>20/2</v>
          </cell>
          <cell r="D745" t="str">
            <v>DA+0</v>
          </cell>
          <cell r="E745">
            <v>0</v>
          </cell>
          <cell r="F745" t="e">
            <v>#NAME?</v>
          </cell>
          <cell r="G745">
            <v>0</v>
          </cell>
          <cell r="H745">
            <v>0</v>
          </cell>
          <cell r="I745">
            <v>0</v>
          </cell>
        </row>
        <row r="746">
          <cell r="A746" t="str">
            <v>Lilo of 132KV DC ARA-Jagdishpur at Dumraon Line-1</v>
          </cell>
          <cell r="B746">
            <v>0</v>
          </cell>
          <cell r="C746" t="str">
            <v>20/3</v>
          </cell>
          <cell r="D746" t="str">
            <v>DA+0</v>
          </cell>
          <cell r="E746">
            <v>0</v>
          </cell>
          <cell r="F746" t="e">
            <v>#NAME?</v>
          </cell>
          <cell r="G746">
            <v>0</v>
          </cell>
          <cell r="H746">
            <v>0</v>
          </cell>
          <cell r="I746">
            <v>0</v>
          </cell>
        </row>
        <row r="747">
          <cell r="A747" t="str">
            <v>Lilo of 132KV DC ARA-Jagdishpur at Dumraon Line-1</v>
          </cell>
          <cell r="B747">
            <v>0</v>
          </cell>
          <cell r="C747" t="str">
            <v>20/4</v>
          </cell>
          <cell r="D747" t="str">
            <v>DA+0</v>
          </cell>
          <cell r="E747">
            <v>0</v>
          </cell>
          <cell r="F747" t="e">
            <v>#NAME?</v>
          </cell>
          <cell r="G747">
            <v>0</v>
          </cell>
          <cell r="H747">
            <v>0</v>
          </cell>
          <cell r="I747">
            <v>0</v>
          </cell>
        </row>
        <row r="748">
          <cell r="A748" t="str">
            <v>Lilo of 132KV DC ARA-Jagdishpur at Dumraon Line-1</v>
          </cell>
          <cell r="B748">
            <v>0</v>
          </cell>
          <cell r="C748" t="str">
            <v>20/5</v>
          </cell>
          <cell r="D748" t="str">
            <v>DA+3</v>
          </cell>
          <cell r="E748">
            <v>0</v>
          </cell>
          <cell r="F748" t="e">
            <v>#NAME?</v>
          </cell>
          <cell r="G748">
            <v>0</v>
          </cell>
          <cell r="H748">
            <v>0</v>
          </cell>
          <cell r="I748">
            <v>0</v>
          </cell>
        </row>
        <row r="749">
          <cell r="A749" t="str">
            <v>Lilo of 132KV DC ARA-Jagdishpur at Dumraon Line-1</v>
          </cell>
          <cell r="B749">
            <v>0</v>
          </cell>
          <cell r="C749" t="str">
            <v>20/6</v>
          </cell>
          <cell r="D749" t="str">
            <v>DB+0</v>
          </cell>
          <cell r="E749">
            <v>0</v>
          </cell>
          <cell r="F749" t="e">
            <v>#NAME?</v>
          </cell>
          <cell r="G749">
            <v>0</v>
          </cell>
          <cell r="H749">
            <v>0</v>
          </cell>
          <cell r="I749">
            <v>0</v>
          </cell>
        </row>
        <row r="750">
          <cell r="A750" t="str">
            <v>Lilo of 132KV DC ARA-Jagdishpur at Dumraon Line-1</v>
          </cell>
          <cell r="B750">
            <v>0</v>
          </cell>
          <cell r="C750" t="str">
            <v>20/7</v>
          </cell>
          <cell r="D750" t="str">
            <v>DA+0</v>
          </cell>
          <cell r="E750">
            <v>0</v>
          </cell>
          <cell r="F750" t="e">
            <v>#NAME?</v>
          </cell>
          <cell r="G750">
            <v>0</v>
          </cell>
          <cell r="H750">
            <v>0</v>
          </cell>
          <cell r="I750">
            <v>0</v>
          </cell>
        </row>
        <row r="751">
          <cell r="A751" t="str">
            <v>Lilo of 132KV DC ARA-Jagdishpur at Dumraon Line-1</v>
          </cell>
          <cell r="B751">
            <v>0</v>
          </cell>
          <cell r="C751" t="str">
            <v>20/8</v>
          </cell>
          <cell r="D751" t="str">
            <v>DA+0</v>
          </cell>
          <cell r="E751">
            <v>0</v>
          </cell>
          <cell r="F751" t="e">
            <v>#NAME?</v>
          </cell>
          <cell r="G751">
            <v>0</v>
          </cell>
          <cell r="H751">
            <v>0</v>
          </cell>
          <cell r="I751">
            <v>0</v>
          </cell>
        </row>
        <row r="752">
          <cell r="A752" t="str">
            <v>Lilo of 132KV DC ARA-Jagdishpur at Dumraon Line-1</v>
          </cell>
          <cell r="B752">
            <v>0</v>
          </cell>
          <cell r="C752" t="str">
            <v>20/9</v>
          </cell>
          <cell r="D752" t="str">
            <v>DA+0</v>
          </cell>
          <cell r="E752">
            <v>0</v>
          </cell>
          <cell r="F752" t="e">
            <v>#NAME?</v>
          </cell>
          <cell r="G752">
            <v>0</v>
          </cell>
          <cell r="H752">
            <v>0</v>
          </cell>
          <cell r="I752">
            <v>0</v>
          </cell>
        </row>
        <row r="753">
          <cell r="A753" t="str">
            <v>Lilo of 132KV DC ARA-Jagdishpur at Dumraon Line-1</v>
          </cell>
          <cell r="B753">
            <v>0</v>
          </cell>
          <cell r="C753" t="str">
            <v>20/10</v>
          </cell>
          <cell r="D753" t="str">
            <v>DA+0</v>
          </cell>
          <cell r="E753">
            <v>0</v>
          </cell>
          <cell r="F753" t="e">
            <v>#NAME?</v>
          </cell>
          <cell r="G753">
            <v>0</v>
          </cell>
          <cell r="H753">
            <v>0</v>
          </cell>
          <cell r="I753">
            <v>0</v>
          </cell>
        </row>
        <row r="754">
          <cell r="A754" t="str">
            <v>Lilo of 132KV DC ARA-Jagdishpur at Dumraon Line-1</v>
          </cell>
          <cell r="B754">
            <v>0</v>
          </cell>
          <cell r="C754" t="str">
            <v>21/0</v>
          </cell>
          <cell r="D754" t="str">
            <v>DD+0</v>
          </cell>
          <cell r="E754">
            <v>0</v>
          </cell>
          <cell r="F754" t="e">
            <v>#NAME?</v>
          </cell>
          <cell r="G754">
            <v>0</v>
          </cell>
          <cell r="H754">
            <v>0</v>
          </cell>
          <cell r="I754">
            <v>0</v>
          </cell>
        </row>
        <row r="755">
          <cell r="A755" t="str">
            <v>Lilo of 132KV DC ARA-Jagdishpur at Dumraon Line-1</v>
          </cell>
          <cell r="B755">
            <v>0</v>
          </cell>
          <cell r="C755" t="str">
            <v>21/1</v>
          </cell>
          <cell r="D755" t="str">
            <v>GANTRY</v>
          </cell>
          <cell r="E755">
            <v>0</v>
          </cell>
          <cell r="F755" t="e">
            <v>#NAME?</v>
          </cell>
          <cell r="G755">
            <v>0</v>
          </cell>
          <cell r="H755">
            <v>0</v>
          </cell>
          <cell r="I755">
            <v>0</v>
          </cell>
        </row>
        <row r="756">
          <cell r="A756" t="str">
            <v>Lilo of 132KV DC ARA-Jagdishpur at Dumraon Line-1</v>
          </cell>
          <cell r="B756">
            <v>0</v>
          </cell>
          <cell r="C756" t="str">
            <v>21/2</v>
          </cell>
          <cell r="D756" t="str">
            <v>GANTRY</v>
          </cell>
          <cell r="E756">
            <v>0</v>
          </cell>
          <cell r="F756" t="e">
            <v>#NAME?</v>
          </cell>
          <cell r="G756">
            <v>0</v>
          </cell>
          <cell r="H756">
            <v>0</v>
          </cell>
          <cell r="I756">
            <v>0</v>
          </cell>
        </row>
        <row r="757">
          <cell r="A757" t="str">
            <v>Lilo of 132KV DC ARA-Jagdishpur at Dumraon Line-1</v>
          </cell>
          <cell r="B757">
            <v>0</v>
          </cell>
          <cell r="C757" t="str">
            <v>22/0</v>
          </cell>
          <cell r="D757" t="str">
            <v>DD+0</v>
          </cell>
          <cell r="E757">
            <v>0</v>
          </cell>
          <cell r="F757" t="e">
            <v>#NAME?</v>
          </cell>
          <cell r="G757">
            <v>0</v>
          </cell>
          <cell r="H757">
            <v>0</v>
          </cell>
          <cell r="I757">
            <v>0</v>
          </cell>
        </row>
        <row r="758">
          <cell r="A758" t="str">
            <v>Lilo of 132KV DC ARA-Jagdishpur at Dumraon Line-1</v>
          </cell>
          <cell r="B758">
            <v>0</v>
          </cell>
          <cell r="C758" t="str">
            <v>22/1</v>
          </cell>
          <cell r="D758" t="str">
            <v>DA+0</v>
          </cell>
          <cell r="E758">
            <v>0</v>
          </cell>
          <cell r="F758" t="e">
            <v>#NAME?</v>
          </cell>
          <cell r="G758">
            <v>0</v>
          </cell>
          <cell r="H758">
            <v>0</v>
          </cell>
          <cell r="I758">
            <v>0</v>
          </cell>
        </row>
        <row r="759">
          <cell r="A759" t="str">
            <v>Lilo of 132KV DC ARA-Jagdishpur at Dumraon Line-1</v>
          </cell>
          <cell r="B759">
            <v>0</v>
          </cell>
          <cell r="C759" t="str">
            <v>22/2</v>
          </cell>
          <cell r="D759" t="str">
            <v>DA+3</v>
          </cell>
          <cell r="E759">
            <v>0</v>
          </cell>
          <cell r="F759" t="e">
            <v>#NAME?</v>
          </cell>
          <cell r="G759">
            <v>0</v>
          </cell>
          <cell r="H759">
            <v>0</v>
          </cell>
          <cell r="I759">
            <v>0</v>
          </cell>
        </row>
        <row r="760">
          <cell r="A760" t="str">
            <v>Lilo of 132KV DC ARA-Jagdishpur at Dumraon Line-1</v>
          </cell>
          <cell r="B760">
            <v>0</v>
          </cell>
          <cell r="C760" t="str">
            <v>22/3</v>
          </cell>
          <cell r="D760" t="str">
            <v>DA+0</v>
          </cell>
          <cell r="E760">
            <v>0</v>
          </cell>
          <cell r="F760" t="e">
            <v>#NAME?</v>
          </cell>
          <cell r="G760">
            <v>0</v>
          </cell>
          <cell r="H760">
            <v>0</v>
          </cell>
          <cell r="I760">
            <v>0</v>
          </cell>
        </row>
        <row r="761">
          <cell r="A761" t="str">
            <v>Lilo of 132KV DC ARA-Jagdishpur at Dumraon Line-1</v>
          </cell>
          <cell r="B761">
            <v>0</v>
          </cell>
          <cell r="C761" t="str">
            <v>22/4</v>
          </cell>
          <cell r="D761" t="str">
            <v>DA+0</v>
          </cell>
          <cell r="E761">
            <v>0</v>
          </cell>
          <cell r="F761" t="e">
            <v>#NAME?</v>
          </cell>
          <cell r="G761">
            <v>0</v>
          </cell>
          <cell r="H761">
            <v>0</v>
          </cell>
          <cell r="I761">
            <v>0</v>
          </cell>
        </row>
        <row r="762">
          <cell r="A762" t="str">
            <v>Lilo of 132KV DC ARA-Jagdishpur at Dumraon Line-1</v>
          </cell>
          <cell r="B762">
            <v>0</v>
          </cell>
          <cell r="C762" t="str">
            <v>22/5</v>
          </cell>
          <cell r="D762" t="str">
            <v>DA+0</v>
          </cell>
          <cell r="E762">
            <v>0</v>
          </cell>
          <cell r="F762" t="e">
            <v>#NAME?</v>
          </cell>
          <cell r="G762">
            <v>0</v>
          </cell>
          <cell r="H762">
            <v>0</v>
          </cell>
          <cell r="I762">
            <v>0</v>
          </cell>
        </row>
        <row r="763">
          <cell r="A763" t="str">
            <v>Lilo of 132KV DC ARA-Jagdishpur at Dumraon Line-1</v>
          </cell>
          <cell r="B763">
            <v>0</v>
          </cell>
          <cell r="C763" t="str">
            <v>22/6</v>
          </cell>
          <cell r="D763" t="str">
            <v>DA+0</v>
          </cell>
          <cell r="E763">
            <v>0</v>
          </cell>
          <cell r="F763" t="e">
            <v>#NAME?</v>
          </cell>
          <cell r="G763">
            <v>0</v>
          </cell>
          <cell r="H763">
            <v>0</v>
          </cell>
          <cell r="I763">
            <v>0</v>
          </cell>
        </row>
        <row r="764">
          <cell r="A764" t="str">
            <v>Lilo of 132KV DC ARA-Jagdishpur at Dumraon Line-1</v>
          </cell>
          <cell r="B764">
            <v>0</v>
          </cell>
          <cell r="C764" t="str">
            <v>23/0</v>
          </cell>
          <cell r="D764" t="str">
            <v>DD+0</v>
          </cell>
          <cell r="E764">
            <v>0</v>
          </cell>
          <cell r="F764" t="e">
            <v>#NAME?</v>
          </cell>
          <cell r="G764">
            <v>0</v>
          </cell>
          <cell r="H764">
            <v>0</v>
          </cell>
          <cell r="I764">
            <v>0</v>
          </cell>
        </row>
        <row r="765">
          <cell r="A765" t="str">
            <v>Lilo of 132KV DC ARA-Jagdishpur at Dumraon Line-1</v>
          </cell>
          <cell r="B765">
            <v>0</v>
          </cell>
          <cell r="C765" t="str">
            <v>23/1</v>
          </cell>
          <cell r="D765" t="str">
            <v>DA+0</v>
          </cell>
          <cell r="E765">
            <v>0</v>
          </cell>
          <cell r="F765" t="e">
            <v>#NAME?</v>
          </cell>
          <cell r="G765">
            <v>0</v>
          </cell>
          <cell r="H765">
            <v>0</v>
          </cell>
          <cell r="I765">
            <v>0</v>
          </cell>
        </row>
        <row r="766">
          <cell r="A766" t="str">
            <v>Lilo of 132KV DC ARA-Jagdishpur at Dumraon Line-1</v>
          </cell>
          <cell r="B766">
            <v>0</v>
          </cell>
          <cell r="C766" t="str">
            <v>24/0</v>
          </cell>
          <cell r="D766" t="str">
            <v>DD+0</v>
          </cell>
          <cell r="E766">
            <v>0</v>
          </cell>
          <cell r="F766" t="e">
            <v>#NAME?</v>
          </cell>
          <cell r="G766">
            <v>0</v>
          </cell>
          <cell r="H766">
            <v>0</v>
          </cell>
          <cell r="I766">
            <v>0</v>
          </cell>
        </row>
        <row r="767">
          <cell r="A767" t="str">
            <v>Lilo of 132KV DC ARA-Jagdishpur at Dumraon Line-2</v>
          </cell>
          <cell r="B767">
            <v>0</v>
          </cell>
          <cell r="C767" t="str">
            <v>1/0</v>
          </cell>
          <cell r="D767" t="str">
            <v>MD+0</v>
          </cell>
          <cell r="E767">
            <v>0</v>
          </cell>
          <cell r="F767" t="e">
            <v>#NAME?</v>
          </cell>
          <cell r="G767">
            <v>0</v>
          </cell>
          <cell r="H767">
            <v>0</v>
          </cell>
          <cell r="I767">
            <v>0</v>
          </cell>
        </row>
        <row r="768">
          <cell r="A768" t="str">
            <v>Lilo of 132KV DC ARA-Jagdishpur at Dumraon Line-2</v>
          </cell>
          <cell r="B768">
            <v>0</v>
          </cell>
          <cell r="C768" t="str">
            <v>2/0</v>
          </cell>
          <cell r="D768" t="str">
            <v>MD+0</v>
          </cell>
          <cell r="E768">
            <v>0</v>
          </cell>
          <cell r="F768" t="e">
            <v>#NAME?</v>
          </cell>
          <cell r="G768">
            <v>0</v>
          </cell>
          <cell r="H768">
            <v>0</v>
          </cell>
          <cell r="I768">
            <v>0</v>
          </cell>
        </row>
        <row r="769">
          <cell r="A769" t="str">
            <v>Lilo of 132KV DC ARA-Jagdishpur at Dumraon Line-2</v>
          </cell>
          <cell r="B769">
            <v>0</v>
          </cell>
          <cell r="C769" t="str">
            <v>2A/0</v>
          </cell>
          <cell r="D769" t="str">
            <v>MD+0</v>
          </cell>
          <cell r="E769">
            <v>0</v>
          </cell>
          <cell r="F769" t="e">
            <v>#NAME?</v>
          </cell>
          <cell r="G769">
            <v>0</v>
          </cell>
          <cell r="H769">
            <v>0</v>
          </cell>
          <cell r="I769">
            <v>0</v>
          </cell>
        </row>
        <row r="770">
          <cell r="A770" t="str">
            <v>Lilo of 132KV DC ARA-Jagdishpur at Dumraon Line-2</v>
          </cell>
          <cell r="B770">
            <v>0</v>
          </cell>
          <cell r="C770" t="str">
            <v>3/0</v>
          </cell>
          <cell r="D770" t="str">
            <v>MD+0</v>
          </cell>
          <cell r="E770">
            <v>0</v>
          </cell>
          <cell r="F770" t="e">
            <v>#NAME?</v>
          </cell>
          <cell r="G770">
            <v>0</v>
          </cell>
          <cell r="H770">
            <v>0</v>
          </cell>
          <cell r="I770">
            <v>0</v>
          </cell>
        </row>
        <row r="771">
          <cell r="A771" t="str">
            <v>Lilo of 132KV DC ARA-Jagdishpur at Dumraon Line-2</v>
          </cell>
          <cell r="B771">
            <v>0</v>
          </cell>
          <cell r="C771" t="str">
            <v>4/0</v>
          </cell>
          <cell r="D771" t="str">
            <v>DD+0</v>
          </cell>
          <cell r="E771">
            <v>0</v>
          </cell>
          <cell r="F771" t="e">
            <v>#NAME?</v>
          </cell>
          <cell r="G771">
            <v>0</v>
          </cell>
          <cell r="H771">
            <v>0</v>
          </cell>
          <cell r="I771">
            <v>0</v>
          </cell>
        </row>
        <row r="772">
          <cell r="A772" t="str">
            <v>Lilo of 132KV DC ARA-Jagdishpur at Dumraon Line-2</v>
          </cell>
          <cell r="B772">
            <v>0</v>
          </cell>
          <cell r="C772" t="str">
            <v>4/1</v>
          </cell>
          <cell r="D772" t="str">
            <v>DB+0</v>
          </cell>
          <cell r="E772">
            <v>0</v>
          </cell>
          <cell r="F772" t="e">
            <v>#NAME?</v>
          </cell>
          <cell r="G772">
            <v>0</v>
          </cell>
          <cell r="H772">
            <v>0</v>
          </cell>
          <cell r="I772">
            <v>0</v>
          </cell>
        </row>
        <row r="773">
          <cell r="A773" t="str">
            <v>Lilo of 132KV DC ARA-Jagdishpur at Dumraon Line-2</v>
          </cell>
          <cell r="B773">
            <v>0</v>
          </cell>
          <cell r="C773" t="str">
            <v>5/0</v>
          </cell>
          <cell r="D773" t="str">
            <v>DB+0</v>
          </cell>
          <cell r="E773">
            <v>0</v>
          </cell>
          <cell r="F773" t="e">
            <v>#NAME?</v>
          </cell>
          <cell r="G773">
            <v>0</v>
          </cell>
          <cell r="H773">
            <v>0</v>
          </cell>
          <cell r="I773">
            <v>0</v>
          </cell>
        </row>
        <row r="774">
          <cell r="A774" t="str">
            <v>Lilo of 132KV DC ARA-Jagdishpur at Dumraon Line-2</v>
          </cell>
          <cell r="B774">
            <v>3</v>
          </cell>
          <cell r="C774" t="str">
            <v>5/1</v>
          </cell>
          <cell r="D774" t="str">
            <v>DA+0</v>
          </cell>
          <cell r="E774">
            <v>43614</v>
          </cell>
          <cell r="F774" t="e">
            <v>#NAME?</v>
          </cell>
          <cell r="G774">
            <v>0</v>
          </cell>
          <cell r="H774">
            <v>0</v>
          </cell>
          <cell r="I774">
            <v>0</v>
          </cell>
        </row>
        <row r="775">
          <cell r="A775" t="str">
            <v>Lilo of 132KV DC ARA-Jagdishpur at Dumraon Line-2</v>
          </cell>
          <cell r="B775">
            <v>2</v>
          </cell>
          <cell r="C775" t="str">
            <v>5/2</v>
          </cell>
          <cell r="D775" t="str">
            <v>DA+6</v>
          </cell>
          <cell r="E775">
            <v>43612</v>
          </cell>
          <cell r="F775" t="e">
            <v>#NAME?</v>
          </cell>
          <cell r="G775">
            <v>0</v>
          </cell>
          <cell r="H775">
            <v>0</v>
          </cell>
          <cell r="I775">
            <v>0</v>
          </cell>
        </row>
        <row r="776">
          <cell r="A776" t="str">
            <v>Lilo of 132KV DC ARA-Jagdishpur at Dumraon Line-2</v>
          </cell>
          <cell r="B776">
            <v>1</v>
          </cell>
          <cell r="C776" t="str">
            <v>5/3</v>
          </cell>
          <cell r="D776" t="str">
            <v>DA+0</v>
          </cell>
          <cell r="E776">
            <v>43610</v>
          </cell>
          <cell r="F776" t="e">
            <v>#NAME?</v>
          </cell>
          <cell r="G776">
            <v>0</v>
          </cell>
          <cell r="H776">
            <v>0</v>
          </cell>
          <cell r="I776">
            <v>0</v>
          </cell>
        </row>
        <row r="777">
          <cell r="A777" t="str">
            <v>Lilo of 132KV DC ARA-Jagdishpur at Dumraon Line-2</v>
          </cell>
          <cell r="B777">
            <v>4</v>
          </cell>
          <cell r="C777" t="str">
            <v>5/4</v>
          </cell>
          <cell r="D777" t="str">
            <v>DA+3</v>
          </cell>
          <cell r="E777">
            <v>43616</v>
          </cell>
          <cell r="F777" t="e">
            <v>#NAME?</v>
          </cell>
          <cell r="G777">
            <v>0</v>
          </cell>
          <cell r="H777">
            <v>0</v>
          </cell>
          <cell r="I777">
            <v>0</v>
          </cell>
        </row>
        <row r="778">
          <cell r="A778" t="str">
            <v>Lilo of 132KV DC ARA-Jagdishpur at Dumraon Line-2</v>
          </cell>
          <cell r="B778">
            <v>0</v>
          </cell>
          <cell r="C778" t="str">
            <v>6/0</v>
          </cell>
          <cell r="D778" t="str">
            <v>DC+0</v>
          </cell>
          <cell r="E778">
            <v>0</v>
          </cell>
          <cell r="F778" t="e">
            <v>#NAME?</v>
          </cell>
          <cell r="G778">
            <v>0</v>
          </cell>
          <cell r="H778">
            <v>0</v>
          </cell>
          <cell r="I778">
            <v>0</v>
          </cell>
        </row>
        <row r="779">
          <cell r="A779" t="str">
            <v>Lilo of 132KV DC ARA-Jagdishpur at Dumraon Line-2</v>
          </cell>
          <cell r="B779">
            <v>0</v>
          </cell>
          <cell r="C779" t="str">
            <v>6/1</v>
          </cell>
          <cell r="D779" t="str">
            <v>DA+3</v>
          </cell>
          <cell r="E779">
            <v>0</v>
          </cell>
          <cell r="F779" t="e">
            <v>#NAME?</v>
          </cell>
          <cell r="G779">
            <v>0</v>
          </cell>
          <cell r="H779">
            <v>0</v>
          </cell>
          <cell r="I779">
            <v>0</v>
          </cell>
        </row>
        <row r="780">
          <cell r="A780" t="str">
            <v>Lilo of 132KV DC ARA-Jagdishpur at Dumraon Line-2</v>
          </cell>
          <cell r="B780">
            <v>0</v>
          </cell>
          <cell r="C780" t="str">
            <v>6/2</v>
          </cell>
          <cell r="D780" t="str">
            <v>DA+6</v>
          </cell>
          <cell r="E780">
            <v>0</v>
          </cell>
          <cell r="F780" t="e">
            <v>#NAME?</v>
          </cell>
          <cell r="G780">
            <v>0</v>
          </cell>
          <cell r="H780">
            <v>0</v>
          </cell>
          <cell r="I780">
            <v>0</v>
          </cell>
        </row>
        <row r="781">
          <cell r="A781" t="str">
            <v>Lilo of 132KV DC ARA-Jagdishpur at Dumraon Line-2</v>
          </cell>
          <cell r="B781">
            <v>0</v>
          </cell>
          <cell r="C781" t="str">
            <v>6/3</v>
          </cell>
          <cell r="D781" t="str">
            <v>DA+3</v>
          </cell>
          <cell r="E781">
            <v>0</v>
          </cell>
          <cell r="F781" t="e">
            <v>#NAME?</v>
          </cell>
          <cell r="G781">
            <v>0</v>
          </cell>
          <cell r="H781">
            <v>0</v>
          </cell>
          <cell r="I781">
            <v>0</v>
          </cell>
        </row>
        <row r="782">
          <cell r="A782" t="str">
            <v>Lilo of 132KV DC ARA-Jagdishpur at Dumraon Line-2</v>
          </cell>
          <cell r="B782">
            <v>0</v>
          </cell>
          <cell r="C782" t="str">
            <v>6/4</v>
          </cell>
          <cell r="D782" t="str">
            <v>DA+0</v>
          </cell>
          <cell r="E782">
            <v>0</v>
          </cell>
          <cell r="F782" t="e">
            <v>#NAME?</v>
          </cell>
          <cell r="G782">
            <v>0</v>
          </cell>
          <cell r="H782">
            <v>0</v>
          </cell>
          <cell r="I782">
            <v>0</v>
          </cell>
        </row>
        <row r="783">
          <cell r="A783" t="str">
            <v>Lilo of 132KV DC ARA-Jagdishpur at Dumraon Line-2</v>
          </cell>
          <cell r="B783">
            <v>0</v>
          </cell>
          <cell r="C783" t="str">
            <v>6/5</v>
          </cell>
          <cell r="D783" t="str">
            <v>DA+0</v>
          </cell>
          <cell r="E783">
            <v>0</v>
          </cell>
          <cell r="F783" t="e">
            <v>#NAME?</v>
          </cell>
          <cell r="G783">
            <v>0</v>
          </cell>
          <cell r="H783">
            <v>0</v>
          </cell>
          <cell r="I783">
            <v>0</v>
          </cell>
        </row>
        <row r="784">
          <cell r="A784" t="str">
            <v>Lilo of 132KV DC ARA-Jagdishpur at Dumraon Line-2</v>
          </cell>
          <cell r="B784">
            <v>0</v>
          </cell>
          <cell r="C784" t="str">
            <v>7/0</v>
          </cell>
          <cell r="D784" t="str">
            <v>DB+0</v>
          </cell>
          <cell r="E784">
            <v>0</v>
          </cell>
          <cell r="F784" t="e">
            <v>#NAME?</v>
          </cell>
          <cell r="G784">
            <v>0</v>
          </cell>
          <cell r="H784">
            <v>0</v>
          </cell>
          <cell r="I784">
            <v>0</v>
          </cell>
        </row>
        <row r="785">
          <cell r="A785" t="str">
            <v>Lilo of 132KV DC ARA-Jagdishpur at Dumraon Line-2</v>
          </cell>
          <cell r="B785">
            <v>0</v>
          </cell>
          <cell r="C785" t="str">
            <v>7/1</v>
          </cell>
          <cell r="D785" t="str">
            <v>DA+3</v>
          </cell>
          <cell r="E785">
            <v>0</v>
          </cell>
          <cell r="F785" t="e">
            <v>#NAME?</v>
          </cell>
          <cell r="G785">
            <v>0</v>
          </cell>
          <cell r="H785">
            <v>0</v>
          </cell>
          <cell r="I785">
            <v>0</v>
          </cell>
        </row>
        <row r="786">
          <cell r="A786" t="str">
            <v>Lilo of 132KV DC ARA-Jagdishpur at Dumraon Line-2</v>
          </cell>
          <cell r="B786">
            <v>0</v>
          </cell>
          <cell r="C786" t="str">
            <v>7/2</v>
          </cell>
          <cell r="D786" t="str">
            <v>DA+3</v>
          </cell>
          <cell r="E786">
            <v>0</v>
          </cell>
          <cell r="F786" t="e">
            <v>#NAME?</v>
          </cell>
          <cell r="G786">
            <v>0</v>
          </cell>
          <cell r="H786">
            <v>0</v>
          </cell>
          <cell r="I786">
            <v>0</v>
          </cell>
        </row>
        <row r="787">
          <cell r="A787" t="str">
            <v>Lilo of 132KV DC ARA-Jagdishpur at Dumraon Line-2</v>
          </cell>
          <cell r="B787">
            <v>0</v>
          </cell>
          <cell r="C787" t="str">
            <v>8/0</v>
          </cell>
          <cell r="D787" t="str">
            <v>DC+3</v>
          </cell>
          <cell r="E787">
            <v>0</v>
          </cell>
          <cell r="F787" t="e">
            <v>#NAME?</v>
          </cell>
          <cell r="G787">
            <v>0</v>
          </cell>
          <cell r="H787">
            <v>0</v>
          </cell>
          <cell r="I787">
            <v>0</v>
          </cell>
        </row>
        <row r="788">
          <cell r="A788" t="str">
            <v>Lilo of 132KV DC ARA-Jagdishpur at Dumraon Line-2</v>
          </cell>
          <cell r="B788">
            <v>0</v>
          </cell>
          <cell r="C788" t="str">
            <v>8/1</v>
          </cell>
          <cell r="D788" t="str">
            <v>DA+0</v>
          </cell>
          <cell r="E788">
            <v>0</v>
          </cell>
          <cell r="F788" t="e">
            <v>#NAME?</v>
          </cell>
          <cell r="G788">
            <v>0</v>
          </cell>
          <cell r="H788">
            <v>0</v>
          </cell>
          <cell r="I788">
            <v>0</v>
          </cell>
        </row>
        <row r="789">
          <cell r="A789" t="str">
            <v>Lilo of 132KV DC ARA-Jagdishpur at Dumraon Line-2</v>
          </cell>
          <cell r="B789">
            <v>0</v>
          </cell>
          <cell r="C789" t="str">
            <v>8/2</v>
          </cell>
          <cell r="D789" t="str">
            <v>DA+0</v>
          </cell>
          <cell r="E789">
            <v>0</v>
          </cell>
          <cell r="F789" t="e">
            <v>#NAME?</v>
          </cell>
          <cell r="G789">
            <v>0</v>
          </cell>
          <cell r="H789">
            <v>0</v>
          </cell>
          <cell r="I789">
            <v>0</v>
          </cell>
        </row>
        <row r="790">
          <cell r="A790" t="str">
            <v>Lilo of 132KV DC ARA-Jagdishpur at Dumraon Line-2</v>
          </cell>
          <cell r="B790">
            <v>0</v>
          </cell>
          <cell r="C790" t="str">
            <v>8/3</v>
          </cell>
          <cell r="D790" t="str">
            <v>DA+0</v>
          </cell>
          <cell r="E790">
            <v>0</v>
          </cell>
          <cell r="F790" t="e">
            <v>#NAME?</v>
          </cell>
          <cell r="G790">
            <v>0</v>
          </cell>
          <cell r="H790">
            <v>0</v>
          </cell>
          <cell r="I790">
            <v>0</v>
          </cell>
        </row>
        <row r="791">
          <cell r="A791" t="str">
            <v>Lilo of 132KV DC ARA-Jagdishpur at Dumraon Line-2</v>
          </cell>
          <cell r="B791">
            <v>0</v>
          </cell>
          <cell r="C791" t="str">
            <v>9/0</v>
          </cell>
          <cell r="D791" t="str">
            <v>DB+3</v>
          </cell>
          <cell r="E791">
            <v>0</v>
          </cell>
          <cell r="F791" t="e">
            <v>#NAME?</v>
          </cell>
          <cell r="G791">
            <v>0</v>
          </cell>
          <cell r="H791">
            <v>0</v>
          </cell>
          <cell r="I791">
            <v>0</v>
          </cell>
        </row>
        <row r="792">
          <cell r="A792" t="str">
            <v>Lilo of 132KV DC ARA-Jagdishpur at Dumraon Line-2</v>
          </cell>
          <cell r="B792">
            <v>0</v>
          </cell>
          <cell r="C792" t="str">
            <v>9/1</v>
          </cell>
          <cell r="D792" t="str">
            <v>DA+3</v>
          </cell>
          <cell r="E792">
            <v>0</v>
          </cell>
          <cell r="F792" t="e">
            <v>#NAME?</v>
          </cell>
          <cell r="G792">
            <v>0</v>
          </cell>
          <cell r="H792">
            <v>0</v>
          </cell>
          <cell r="I792">
            <v>0</v>
          </cell>
        </row>
        <row r="793">
          <cell r="A793" t="str">
            <v>Lilo of 132KV DC ARA-Jagdishpur at Dumraon Line-2</v>
          </cell>
          <cell r="B793">
            <v>0</v>
          </cell>
          <cell r="C793" t="str">
            <v>9/2</v>
          </cell>
          <cell r="D793" t="str">
            <v>DA+0</v>
          </cell>
          <cell r="E793">
            <v>0</v>
          </cell>
          <cell r="F793" t="e">
            <v>#NAME?</v>
          </cell>
          <cell r="G793">
            <v>0</v>
          </cell>
          <cell r="H793">
            <v>0</v>
          </cell>
          <cell r="I793">
            <v>0</v>
          </cell>
        </row>
        <row r="794">
          <cell r="A794" t="str">
            <v>Lilo of 132KV DC ARA-Jagdishpur at Dumraon Line-2</v>
          </cell>
          <cell r="B794">
            <v>0</v>
          </cell>
          <cell r="C794" t="str">
            <v>9/3</v>
          </cell>
          <cell r="D794" t="str">
            <v>DA+0</v>
          </cell>
          <cell r="E794">
            <v>0</v>
          </cell>
          <cell r="F794" t="e">
            <v>#NAME?</v>
          </cell>
          <cell r="G794">
            <v>0</v>
          </cell>
          <cell r="H794">
            <v>0</v>
          </cell>
          <cell r="I794">
            <v>0</v>
          </cell>
        </row>
        <row r="795">
          <cell r="A795" t="str">
            <v>Lilo of 132KV DC ARA-Jagdishpur at Dumraon Line-2</v>
          </cell>
          <cell r="B795">
            <v>0</v>
          </cell>
          <cell r="C795" t="str">
            <v>9/4</v>
          </cell>
          <cell r="D795" t="str">
            <v>DA+3</v>
          </cell>
          <cell r="E795">
            <v>0</v>
          </cell>
          <cell r="F795" t="e">
            <v>#NAME?</v>
          </cell>
          <cell r="G795">
            <v>0</v>
          </cell>
          <cell r="H795">
            <v>0</v>
          </cell>
          <cell r="I795">
            <v>0</v>
          </cell>
        </row>
        <row r="796">
          <cell r="A796" t="str">
            <v>Lilo of 132KV DC ARA-Jagdishpur at Dumraon Line-2</v>
          </cell>
          <cell r="B796">
            <v>0</v>
          </cell>
          <cell r="C796" t="str">
            <v>9/5</v>
          </cell>
          <cell r="D796" t="str">
            <v>DA+6</v>
          </cell>
          <cell r="E796">
            <v>0</v>
          </cell>
          <cell r="F796" t="e">
            <v>#NAME?</v>
          </cell>
          <cell r="G796">
            <v>0</v>
          </cell>
          <cell r="H796">
            <v>0</v>
          </cell>
          <cell r="I796">
            <v>0</v>
          </cell>
        </row>
        <row r="797">
          <cell r="A797" t="str">
            <v>Lilo of 132KV DC ARA-Jagdishpur at Dumraon Line-2</v>
          </cell>
          <cell r="B797">
            <v>0</v>
          </cell>
          <cell r="C797" t="str">
            <v>9/6</v>
          </cell>
          <cell r="D797" t="str">
            <v>DA+3</v>
          </cell>
          <cell r="E797">
            <v>0</v>
          </cell>
          <cell r="F797" t="e">
            <v>#NAME?</v>
          </cell>
          <cell r="G797">
            <v>0</v>
          </cell>
          <cell r="H797">
            <v>0</v>
          </cell>
          <cell r="I797">
            <v>0</v>
          </cell>
        </row>
        <row r="798">
          <cell r="A798" t="str">
            <v>Lilo of 132KV DC ARA-Jagdishpur at Dumraon Line-2</v>
          </cell>
          <cell r="B798">
            <v>0</v>
          </cell>
          <cell r="C798" t="str">
            <v>9/7</v>
          </cell>
          <cell r="D798" t="str">
            <v>DA+0</v>
          </cell>
          <cell r="E798">
            <v>0</v>
          </cell>
          <cell r="F798" t="e">
            <v>#NAME?</v>
          </cell>
          <cell r="G798">
            <v>0</v>
          </cell>
          <cell r="H798">
            <v>0</v>
          </cell>
          <cell r="I798">
            <v>0</v>
          </cell>
        </row>
        <row r="799">
          <cell r="A799" t="str">
            <v>Lilo of 132KV DC ARA-Jagdishpur at Dumraon Line-2</v>
          </cell>
          <cell r="B799">
            <v>0</v>
          </cell>
          <cell r="C799" t="str">
            <v>9/8</v>
          </cell>
          <cell r="D799" t="str">
            <v>DA+0</v>
          </cell>
          <cell r="E799">
            <v>0</v>
          </cell>
          <cell r="F799" t="e">
            <v>#NAME?</v>
          </cell>
          <cell r="G799">
            <v>0</v>
          </cell>
          <cell r="H799">
            <v>0</v>
          </cell>
          <cell r="I799">
            <v>0</v>
          </cell>
        </row>
        <row r="800">
          <cell r="A800" t="str">
            <v>Lilo of 132KV DC ARA-Jagdishpur at Dumraon Line-2</v>
          </cell>
          <cell r="B800">
            <v>0</v>
          </cell>
          <cell r="C800" t="str">
            <v>9/9</v>
          </cell>
          <cell r="D800" t="str">
            <v>DA+0</v>
          </cell>
          <cell r="E800">
            <v>0</v>
          </cell>
          <cell r="F800" t="e">
            <v>#NAME?</v>
          </cell>
          <cell r="G800">
            <v>0</v>
          </cell>
          <cell r="H800">
            <v>0</v>
          </cell>
          <cell r="I800">
            <v>0</v>
          </cell>
        </row>
        <row r="801">
          <cell r="A801" t="str">
            <v>Lilo of 132KV DC ARA-Jagdishpur at Dumraon Line-2</v>
          </cell>
          <cell r="B801">
            <v>0</v>
          </cell>
          <cell r="C801" t="str">
            <v>10/0</v>
          </cell>
          <cell r="D801" t="str">
            <v>DB+0</v>
          </cell>
          <cell r="E801">
            <v>0</v>
          </cell>
          <cell r="F801" t="e">
            <v>#NAME?</v>
          </cell>
          <cell r="G801">
            <v>0</v>
          </cell>
          <cell r="H801">
            <v>0</v>
          </cell>
          <cell r="I801">
            <v>0</v>
          </cell>
        </row>
        <row r="802">
          <cell r="A802" t="str">
            <v>Lilo of 132KV DC ARA-Jagdishpur at Dumraon Line-2</v>
          </cell>
          <cell r="B802">
            <v>0</v>
          </cell>
          <cell r="C802" t="str">
            <v>10/1</v>
          </cell>
          <cell r="D802" t="str">
            <v>DA+0</v>
          </cell>
          <cell r="E802">
            <v>0</v>
          </cell>
          <cell r="F802" t="e">
            <v>#NAME?</v>
          </cell>
          <cell r="G802">
            <v>0</v>
          </cell>
          <cell r="H802">
            <v>0</v>
          </cell>
          <cell r="I802">
            <v>0</v>
          </cell>
        </row>
        <row r="803">
          <cell r="A803" t="str">
            <v>Lilo of 132KV DC ARA-Jagdishpur at Dumraon Line-2</v>
          </cell>
          <cell r="B803">
            <v>0</v>
          </cell>
          <cell r="C803" t="str">
            <v>10/2</v>
          </cell>
          <cell r="D803" t="str">
            <v>DA+0</v>
          </cell>
          <cell r="E803">
            <v>0</v>
          </cell>
          <cell r="F803" t="e">
            <v>#NAME?</v>
          </cell>
          <cell r="G803">
            <v>0</v>
          </cell>
          <cell r="H803">
            <v>0</v>
          </cell>
          <cell r="I803">
            <v>0</v>
          </cell>
        </row>
        <row r="804">
          <cell r="A804" t="str">
            <v>Lilo of 132KV DC ARA-Jagdishpur at Dumraon Line-2</v>
          </cell>
          <cell r="B804">
            <v>0</v>
          </cell>
          <cell r="C804" t="str">
            <v>11/0</v>
          </cell>
          <cell r="D804" t="str">
            <v>DC+0</v>
          </cell>
          <cell r="E804">
            <v>0</v>
          </cell>
          <cell r="F804" t="e">
            <v>#NAME?</v>
          </cell>
          <cell r="G804">
            <v>0</v>
          </cell>
          <cell r="H804">
            <v>0</v>
          </cell>
          <cell r="I804">
            <v>0</v>
          </cell>
        </row>
        <row r="805">
          <cell r="A805" t="str">
            <v>Lilo of 132KV DC ARA-Jagdishpur at Dumraon Line-2</v>
          </cell>
          <cell r="B805">
            <v>0</v>
          </cell>
          <cell r="C805" t="str">
            <v>11/1</v>
          </cell>
          <cell r="D805" t="str">
            <v>DA+6</v>
          </cell>
          <cell r="E805">
            <v>0</v>
          </cell>
          <cell r="F805" t="e">
            <v>#NAME?</v>
          </cell>
          <cell r="G805">
            <v>0</v>
          </cell>
          <cell r="H805">
            <v>0</v>
          </cell>
          <cell r="I805">
            <v>0</v>
          </cell>
        </row>
        <row r="806">
          <cell r="A806" t="str">
            <v>Lilo of 132KV DC ARA-Jagdishpur at Dumraon Line-2</v>
          </cell>
          <cell r="B806">
            <v>0</v>
          </cell>
          <cell r="C806" t="str">
            <v>11/2</v>
          </cell>
          <cell r="D806" t="str">
            <v>DA+3</v>
          </cell>
          <cell r="E806">
            <v>0</v>
          </cell>
          <cell r="F806" t="e">
            <v>#NAME?</v>
          </cell>
          <cell r="G806">
            <v>0</v>
          </cell>
          <cell r="H806">
            <v>0</v>
          </cell>
          <cell r="I806">
            <v>0</v>
          </cell>
        </row>
        <row r="807">
          <cell r="A807" t="str">
            <v>Lilo of 132KV DC ARA-Jagdishpur at Dumraon Line-2</v>
          </cell>
          <cell r="B807">
            <v>0</v>
          </cell>
          <cell r="C807" t="str">
            <v>11/3</v>
          </cell>
          <cell r="D807" t="str">
            <v>DA+3</v>
          </cell>
          <cell r="E807">
            <v>0</v>
          </cell>
          <cell r="F807" t="e">
            <v>#NAME?</v>
          </cell>
          <cell r="G807">
            <v>0</v>
          </cell>
          <cell r="H807">
            <v>0</v>
          </cell>
          <cell r="I807">
            <v>0</v>
          </cell>
        </row>
        <row r="808">
          <cell r="A808" t="str">
            <v>Lilo of 132KV DC ARA-Jagdishpur at Dumraon Line-2</v>
          </cell>
          <cell r="B808">
            <v>0</v>
          </cell>
          <cell r="C808" t="str">
            <v>11/4</v>
          </cell>
          <cell r="D808" t="str">
            <v>DA+3</v>
          </cell>
          <cell r="E808">
            <v>0</v>
          </cell>
          <cell r="F808" t="e">
            <v>#NAME?</v>
          </cell>
          <cell r="G808">
            <v>0</v>
          </cell>
          <cell r="H808">
            <v>0</v>
          </cell>
          <cell r="I808">
            <v>0</v>
          </cell>
        </row>
        <row r="809">
          <cell r="A809" t="str">
            <v>Lilo of 132KV DC ARA-Jagdishpur at Dumraon Line-2</v>
          </cell>
          <cell r="B809">
            <v>0</v>
          </cell>
          <cell r="C809" t="str">
            <v>11/5</v>
          </cell>
          <cell r="D809" t="str">
            <v>DA+0</v>
          </cell>
          <cell r="E809">
            <v>0</v>
          </cell>
          <cell r="F809" t="e">
            <v>#NAME?</v>
          </cell>
          <cell r="G809">
            <v>0</v>
          </cell>
          <cell r="H809">
            <v>0</v>
          </cell>
          <cell r="I809">
            <v>0</v>
          </cell>
        </row>
        <row r="810">
          <cell r="A810" t="str">
            <v>Lilo of 132KV DC ARA-Jagdishpur at Dumraon Line-2</v>
          </cell>
          <cell r="B810">
            <v>0</v>
          </cell>
          <cell r="C810" t="str">
            <v>12/0</v>
          </cell>
          <cell r="D810" t="str">
            <v>DB+0</v>
          </cell>
          <cell r="E810">
            <v>0</v>
          </cell>
          <cell r="F810" t="e">
            <v>#NAME?</v>
          </cell>
          <cell r="G810">
            <v>0</v>
          </cell>
          <cell r="H810">
            <v>0</v>
          </cell>
          <cell r="I810">
            <v>0</v>
          </cell>
        </row>
        <row r="811">
          <cell r="A811" t="str">
            <v>Lilo of 132KV DC ARA-Jagdishpur at Dumraon Line-2</v>
          </cell>
          <cell r="B811">
            <v>0</v>
          </cell>
          <cell r="C811" t="str">
            <v>12/1</v>
          </cell>
          <cell r="D811" t="str">
            <v>DA+3</v>
          </cell>
          <cell r="E811">
            <v>0</v>
          </cell>
          <cell r="F811" t="e">
            <v>#NAME?</v>
          </cell>
          <cell r="G811">
            <v>0</v>
          </cell>
          <cell r="H811">
            <v>0</v>
          </cell>
          <cell r="I811">
            <v>0</v>
          </cell>
        </row>
        <row r="812">
          <cell r="A812" t="str">
            <v>Lilo of 132KV DC ARA-Jagdishpur at Dumraon Line-2</v>
          </cell>
          <cell r="B812">
            <v>0</v>
          </cell>
          <cell r="C812" t="str">
            <v>12/2</v>
          </cell>
          <cell r="D812" t="str">
            <v>DA+0</v>
          </cell>
          <cell r="E812">
            <v>0</v>
          </cell>
          <cell r="F812" t="e">
            <v>#NAME?</v>
          </cell>
          <cell r="G812">
            <v>0</v>
          </cell>
          <cell r="H812">
            <v>0</v>
          </cell>
          <cell r="I812">
            <v>0</v>
          </cell>
        </row>
        <row r="813">
          <cell r="A813" t="str">
            <v>Lilo of 132KV DC ARA-Jagdishpur at Dumraon Line-2</v>
          </cell>
          <cell r="B813">
            <v>0</v>
          </cell>
          <cell r="C813" t="str">
            <v>12/3</v>
          </cell>
          <cell r="D813" t="str">
            <v>DA+3</v>
          </cell>
          <cell r="E813">
            <v>0</v>
          </cell>
          <cell r="F813" t="e">
            <v>#NAME?</v>
          </cell>
          <cell r="G813">
            <v>0</v>
          </cell>
          <cell r="H813">
            <v>0</v>
          </cell>
          <cell r="I813">
            <v>0</v>
          </cell>
        </row>
        <row r="814">
          <cell r="A814" t="str">
            <v>Lilo of 132KV DC ARA-Jagdishpur at Dumraon Line-2</v>
          </cell>
          <cell r="B814">
            <v>0</v>
          </cell>
          <cell r="C814" t="str">
            <v>13/0</v>
          </cell>
          <cell r="D814" t="str">
            <v>DC+0</v>
          </cell>
          <cell r="E814">
            <v>0</v>
          </cell>
          <cell r="F814" t="e">
            <v>#NAME?</v>
          </cell>
          <cell r="G814">
            <v>0</v>
          </cell>
          <cell r="H814">
            <v>0</v>
          </cell>
          <cell r="I814">
            <v>0</v>
          </cell>
        </row>
        <row r="815">
          <cell r="A815" t="str">
            <v>Lilo of 132KV DC ARA-Jagdishpur at Dumraon Line-2</v>
          </cell>
          <cell r="B815">
            <v>0</v>
          </cell>
          <cell r="C815" t="str">
            <v>13/1</v>
          </cell>
          <cell r="D815" t="str">
            <v>DA+3</v>
          </cell>
          <cell r="E815">
            <v>0</v>
          </cell>
          <cell r="F815" t="e">
            <v>#NAME?</v>
          </cell>
          <cell r="G815">
            <v>0</v>
          </cell>
          <cell r="H815">
            <v>0</v>
          </cell>
          <cell r="I815">
            <v>0</v>
          </cell>
        </row>
        <row r="816">
          <cell r="A816" t="str">
            <v>Lilo of 132KV DC ARA-Jagdishpur at Dumraon Line-2</v>
          </cell>
          <cell r="B816">
            <v>0</v>
          </cell>
          <cell r="C816" t="str">
            <v>13/2</v>
          </cell>
          <cell r="D816" t="str">
            <v>DA+0</v>
          </cell>
          <cell r="E816">
            <v>0</v>
          </cell>
          <cell r="F816" t="e">
            <v>#NAME?</v>
          </cell>
          <cell r="G816">
            <v>0</v>
          </cell>
          <cell r="H816">
            <v>0</v>
          </cell>
          <cell r="I816">
            <v>0</v>
          </cell>
        </row>
        <row r="817">
          <cell r="A817" t="str">
            <v>Lilo of 132KV DC ARA-Jagdishpur at Dumraon Line-2</v>
          </cell>
          <cell r="B817">
            <v>0</v>
          </cell>
          <cell r="C817" t="str">
            <v>13/3</v>
          </cell>
          <cell r="D817" t="str">
            <v>DA+0</v>
          </cell>
          <cell r="E817">
            <v>0</v>
          </cell>
          <cell r="F817" t="e">
            <v>#NAME?</v>
          </cell>
          <cell r="G817">
            <v>0</v>
          </cell>
          <cell r="H817">
            <v>0</v>
          </cell>
          <cell r="I817">
            <v>0</v>
          </cell>
        </row>
        <row r="818">
          <cell r="A818" t="str">
            <v>Lilo of 132KV DC ARA-Jagdishpur at Dumraon Line-2</v>
          </cell>
          <cell r="B818">
            <v>0</v>
          </cell>
          <cell r="C818" t="str">
            <v>13/4</v>
          </cell>
          <cell r="D818" t="str">
            <v>DA+3</v>
          </cell>
          <cell r="E818">
            <v>0</v>
          </cell>
          <cell r="F818" t="e">
            <v>#NAME?</v>
          </cell>
          <cell r="G818">
            <v>0</v>
          </cell>
          <cell r="H818">
            <v>0</v>
          </cell>
          <cell r="I818">
            <v>0</v>
          </cell>
        </row>
        <row r="819">
          <cell r="A819" t="str">
            <v>Lilo of 132KV DC ARA-Jagdishpur at Dumraon Line-2</v>
          </cell>
          <cell r="B819">
            <v>0</v>
          </cell>
          <cell r="C819" t="str">
            <v>13/5</v>
          </cell>
          <cell r="D819" t="str">
            <v>DA+3</v>
          </cell>
          <cell r="E819">
            <v>0</v>
          </cell>
          <cell r="F819" t="e">
            <v>#NAME?</v>
          </cell>
          <cell r="G819">
            <v>0</v>
          </cell>
          <cell r="H819">
            <v>0</v>
          </cell>
          <cell r="I819">
            <v>0</v>
          </cell>
        </row>
        <row r="820">
          <cell r="A820" t="str">
            <v>Lilo of 132KV DC ARA-Jagdishpur at Dumraon Line-2</v>
          </cell>
          <cell r="B820">
            <v>0</v>
          </cell>
          <cell r="C820" t="str">
            <v>13/6</v>
          </cell>
          <cell r="D820" t="str">
            <v>DA+0</v>
          </cell>
          <cell r="E820">
            <v>0</v>
          </cell>
          <cell r="F820" t="e">
            <v>#NAME?</v>
          </cell>
          <cell r="G820">
            <v>0</v>
          </cell>
          <cell r="H820">
            <v>0</v>
          </cell>
          <cell r="I820">
            <v>0</v>
          </cell>
        </row>
        <row r="821">
          <cell r="A821" t="str">
            <v>Lilo of 132KV DC ARA-Jagdishpur at Dumraon Line-2</v>
          </cell>
          <cell r="B821">
            <v>0</v>
          </cell>
          <cell r="C821" t="str">
            <v>14/0</v>
          </cell>
          <cell r="D821" t="str">
            <v>DD+0</v>
          </cell>
          <cell r="E821">
            <v>0</v>
          </cell>
          <cell r="F821" t="e">
            <v>#NAME?</v>
          </cell>
          <cell r="G821">
            <v>0</v>
          </cell>
          <cell r="H821">
            <v>0</v>
          </cell>
          <cell r="I821">
            <v>0</v>
          </cell>
        </row>
        <row r="822">
          <cell r="A822" t="str">
            <v>Lilo of 132KV DC ARA-Jagdishpur at Dumraon Line-2</v>
          </cell>
          <cell r="B822">
            <v>0</v>
          </cell>
          <cell r="C822" t="str">
            <v>15/0</v>
          </cell>
          <cell r="D822" t="str">
            <v>DD+9</v>
          </cell>
          <cell r="E822">
            <v>0</v>
          </cell>
          <cell r="F822" t="e">
            <v>#NAME?</v>
          </cell>
          <cell r="G822">
            <v>0</v>
          </cell>
          <cell r="H822">
            <v>0</v>
          </cell>
          <cell r="I822">
            <v>0</v>
          </cell>
        </row>
        <row r="823">
          <cell r="A823" t="str">
            <v>Lilo of 132KV DC ARA-Jagdishpur at Dumraon Line-2</v>
          </cell>
          <cell r="B823">
            <v>0</v>
          </cell>
          <cell r="C823" t="str">
            <v>16/0</v>
          </cell>
          <cell r="D823" t="str">
            <v>DD+9</v>
          </cell>
          <cell r="E823">
            <v>0</v>
          </cell>
          <cell r="F823" t="e">
            <v>#NAME?</v>
          </cell>
          <cell r="G823">
            <v>0</v>
          </cell>
          <cell r="H823">
            <v>0</v>
          </cell>
          <cell r="I823">
            <v>0</v>
          </cell>
        </row>
        <row r="824">
          <cell r="A824" t="str">
            <v>Lilo of 132KV DC ARA-Jagdishpur at Dumraon Line-2</v>
          </cell>
          <cell r="B824">
            <v>0</v>
          </cell>
          <cell r="C824" t="str">
            <v>16/1</v>
          </cell>
          <cell r="D824" t="str">
            <v>DB+0</v>
          </cell>
          <cell r="E824">
            <v>0</v>
          </cell>
          <cell r="F824" t="e">
            <v>#NAME?</v>
          </cell>
          <cell r="G824">
            <v>0</v>
          </cell>
          <cell r="H824">
            <v>0</v>
          </cell>
          <cell r="I824">
            <v>0</v>
          </cell>
        </row>
        <row r="825">
          <cell r="A825" t="str">
            <v>Lilo of 132KV DC ARA-Jagdishpur at Dumraon Line-2</v>
          </cell>
          <cell r="B825">
            <v>0</v>
          </cell>
          <cell r="C825" t="str">
            <v>17/0</v>
          </cell>
          <cell r="D825" t="str">
            <v>DD+18</v>
          </cell>
          <cell r="E825">
            <v>0</v>
          </cell>
          <cell r="F825" t="e">
            <v>#NAME?</v>
          </cell>
          <cell r="G825">
            <v>0</v>
          </cell>
          <cell r="H825">
            <v>0</v>
          </cell>
          <cell r="I825">
            <v>0</v>
          </cell>
        </row>
        <row r="826">
          <cell r="A826" t="str">
            <v>Lilo of 132KV DC ARA-Jagdishpur at Dumraon Line-2</v>
          </cell>
          <cell r="B826">
            <v>0</v>
          </cell>
          <cell r="C826" t="str">
            <v>18/0</v>
          </cell>
          <cell r="D826" t="str">
            <v>DD+18</v>
          </cell>
          <cell r="E826">
            <v>0</v>
          </cell>
          <cell r="F826" t="e">
            <v>#NAME?</v>
          </cell>
          <cell r="G826">
            <v>0</v>
          </cell>
          <cell r="H826">
            <v>0</v>
          </cell>
          <cell r="I826">
            <v>0</v>
          </cell>
        </row>
        <row r="827">
          <cell r="A827" t="str">
            <v>Lilo of 132KV DC ARA-Jagdishpur at Dumraon Line-2</v>
          </cell>
          <cell r="B827">
            <v>0</v>
          </cell>
          <cell r="C827" t="str">
            <v>18/1</v>
          </cell>
          <cell r="D827" t="str">
            <v>DB+3</v>
          </cell>
          <cell r="E827">
            <v>0</v>
          </cell>
          <cell r="F827" t="e">
            <v>#NAME?</v>
          </cell>
          <cell r="G827">
            <v>0</v>
          </cell>
          <cell r="H827">
            <v>0</v>
          </cell>
          <cell r="I827">
            <v>0</v>
          </cell>
        </row>
        <row r="828">
          <cell r="A828" t="str">
            <v>Lilo of 132KV DC ARA-Jagdishpur at Dumraon Line-2</v>
          </cell>
          <cell r="B828">
            <v>0</v>
          </cell>
          <cell r="C828" t="str">
            <v>18/2</v>
          </cell>
          <cell r="D828" t="str">
            <v>DA+0</v>
          </cell>
          <cell r="E828">
            <v>0</v>
          </cell>
          <cell r="F828" t="e">
            <v>#NAME?</v>
          </cell>
          <cell r="G828">
            <v>0</v>
          </cell>
          <cell r="H828">
            <v>0</v>
          </cell>
          <cell r="I828">
            <v>0</v>
          </cell>
        </row>
        <row r="829">
          <cell r="A829" t="str">
            <v>Lilo of 132KV DC ARA-Jagdishpur at Dumraon Line-2</v>
          </cell>
          <cell r="B829">
            <v>0</v>
          </cell>
          <cell r="C829" t="str">
            <v>18/3</v>
          </cell>
          <cell r="D829" t="str">
            <v>DA+3</v>
          </cell>
          <cell r="E829">
            <v>0</v>
          </cell>
          <cell r="F829" t="e">
            <v>#NAME?</v>
          </cell>
          <cell r="G829">
            <v>0</v>
          </cell>
          <cell r="H829">
            <v>0</v>
          </cell>
          <cell r="I829">
            <v>0</v>
          </cell>
        </row>
        <row r="830">
          <cell r="A830" t="str">
            <v>Lilo of 132KV DC ARA-Jagdishpur at Dumraon Line-2</v>
          </cell>
          <cell r="B830">
            <v>0</v>
          </cell>
          <cell r="C830" t="str">
            <v>18/4</v>
          </cell>
          <cell r="D830" t="str">
            <v>DA+0</v>
          </cell>
          <cell r="E830">
            <v>0</v>
          </cell>
          <cell r="F830" t="e">
            <v>#NAME?</v>
          </cell>
          <cell r="G830">
            <v>0</v>
          </cell>
          <cell r="H830">
            <v>0</v>
          </cell>
          <cell r="I830">
            <v>0</v>
          </cell>
        </row>
        <row r="831">
          <cell r="A831" t="str">
            <v>Lilo of 132KV DC ARA-Jagdishpur at Dumraon Line-2</v>
          </cell>
          <cell r="B831">
            <v>0</v>
          </cell>
          <cell r="C831" t="str">
            <v>18/5</v>
          </cell>
          <cell r="D831" t="str">
            <v>DA+0</v>
          </cell>
          <cell r="E831">
            <v>0</v>
          </cell>
          <cell r="F831" t="e">
            <v>#NAME?</v>
          </cell>
          <cell r="G831">
            <v>0</v>
          </cell>
          <cell r="H831">
            <v>0</v>
          </cell>
          <cell r="I831">
            <v>0</v>
          </cell>
        </row>
        <row r="832">
          <cell r="A832" t="str">
            <v>Lilo of 132KV DC ARA-Jagdishpur at Dumraon Line-2</v>
          </cell>
          <cell r="B832">
            <v>0</v>
          </cell>
          <cell r="C832" t="str">
            <v>19/0</v>
          </cell>
          <cell r="D832" t="str">
            <v>DD+0</v>
          </cell>
          <cell r="E832">
            <v>0</v>
          </cell>
          <cell r="F832" t="e">
            <v>#NAME?</v>
          </cell>
          <cell r="G832">
            <v>0</v>
          </cell>
          <cell r="H832">
            <v>0</v>
          </cell>
          <cell r="I832">
            <v>0</v>
          </cell>
        </row>
        <row r="833">
          <cell r="A833" t="str">
            <v>Lilo of 132KV DC ARA-Jagdishpur at Dumraon Line-2</v>
          </cell>
          <cell r="B833">
            <v>0</v>
          </cell>
          <cell r="C833" t="str">
            <v>19/1</v>
          </cell>
          <cell r="D833" t="str">
            <v>DA+0</v>
          </cell>
          <cell r="E833">
            <v>0</v>
          </cell>
          <cell r="F833" t="e">
            <v>#NAME?</v>
          </cell>
          <cell r="G833">
            <v>0</v>
          </cell>
          <cell r="H833">
            <v>0</v>
          </cell>
          <cell r="I833">
            <v>0</v>
          </cell>
        </row>
        <row r="834">
          <cell r="A834" t="str">
            <v>Lilo of 132KV DC ARA-Jagdishpur at Dumraon Line-2</v>
          </cell>
          <cell r="B834">
            <v>0</v>
          </cell>
          <cell r="C834" t="str">
            <v>19/2</v>
          </cell>
          <cell r="D834" t="str">
            <v>DA+0</v>
          </cell>
          <cell r="E834">
            <v>0</v>
          </cell>
          <cell r="F834" t="e">
            <v>#NAME?</v>
          </cell>
          <cell r="G834">
            <v>0</v>
          </cell>
          <cell r="H834">
            <v>0</v>
          </cell>
          <cell r="I834">
            <v>0</v>
          </cell>
        </row>
        <row r="835">
          <cell r="A835" t="str">
            <v>Lilo of 132KV DC ARA-Jagdishpur at Dumraon Line-2</v>
          </cell>
          <cell r="B835">
            <v>0</v>
          </cell>
          <cell r="C835" t="str">
            <v>19/3</v>
          </cell>
          <cell r="D835" t="str">
            <v>DA+0</v>
          </cell>
          <cell r="E835">
            <v>0</v>
          </cell>
          <cell r="F835" t="e">
            <v>#NAME?</v>
          </cell>
          <cell r="G835">
            <v>0</v>
          </cell>
          <cell r="H835">
            <v>0</v>
          </cell>
          <cell r="I835">
            <v>0</v>
          </cell>
        </row>
        <row r="836">
          <cell r="A836" t="str">
            <v>Lilo of 132KV DC ARA-Jagdishpur at Dumraon Line-2</v>
          </cell>
          <cell r="B836">
            <v>0</v>
          </cell>
          <cell r="C836" t="str">
            <v>19/4</v>
          </cell>
          <cell r="D836" t="str">
            <v>DA+0</v>
          </cell>
          <cell r="E836">
            <v>0</v>
          </cell>
          <cell r="F836" t="e">
            <v>#NAME?</v>
          </cell>
          <cell r="G836">
            <v>0</v>
          </cell>
          <cell r="H836">
            <v>0</v>
          </cell>
          <cell r="I836">
            <v>0</v>
          </cell>
        </row>
        <row r="837">
          <cell r="A837" t="str">
            <v>Lilo of 132KV DC ARA-Jagdishpur at Dumraon Line-2</v>
          </cell>
          <cell r="B837">
            <v>0</v>
          </cell>
          <cell r="C837" t="str">
            <v>20/0</v>
          </cell>
          <cell r="D837" t="str">
            <v>DC+0</v>
          </cell>
          <cell r="E837">
            <v>0</v>
          </cell>
          <cell r="F837" t="e">
            <v>#NAME?</v>
          </cell>
          <cell r="G837">
            <v>0</v>
          </cell>
          <cell r="H837">
            <v>0</v>
          </cell>
          <cell r="I837">
            <v>0</v>
          </cell>
        </row>
        <row r="838">
          <cell r="A838" t="str">
            <v>Lilo of 132KV DC ARA-Jagdishpur at Dumraon Line-2</v>
          </cell>
          <cell r="B838">
            <v>0</v>
          </cell>
          <cell r="C838" t="str">
            <v>20/1</v>
          </cell>
          <cell r="D838" t="str">
            <v>DA+0</v>
          </cell>
          <cell r="E838">
            <v>0</v>
          </cell>
          <cell r="F838" t="e">
            <v>#NAME?</v>
          </cell>
          <cell r="G838">
            <v>0</v>
          </cell>
          <cell r="H838">
            <v>0</v>
          </cell>
          <cell r="I838">
            <v>0</v>
          </cell>
        </row>
        <row r="839">
          <cell r="A839" t="str">
            <v>Lilo of 132KV DC ARA-Jagdishpur at Dumraon Line-2</v>
          </cell>
          <cell r="B839">
            <v>0</v>
          </cell>
          <cell r="C839" t="str">
            <v>20/2</v>
          </cell>
          <cell r="D839" t="str">
            <v>DA+0</v>
          </cell>
          <cell r="E839">
            <v>0</v>
          </cell>
          <cell r="F839" t="e">
            <v>#NAME?</v>
          </cell>
          <cell r="G839">
            <v>0</v>
          </cell>
          <cell r="H839">
            <v>0</v>
          </cell>
          <cell r="I839">
            <v>0</v>
          </cell>
        </row>
        <row r="840">
          <cell r="A840" t="str">
            <v>Lilo of 132KV DC ARA-Jagdishpur at Dumraon Line-2</v>
          </cell>
          <cell r="B840">
            <v>0</v>
          </cell>
          <cell r="C840" t="str">
            <v>20/3</v>
          </cell>
          <cell r="D840" t="str">
            <v>DA+0</v>
          </cell>
          <cell r="E840">
            <v>0</v>
          </cell>
          <cell r="F840" t="e">
            <v>#NAME?</v>
          </cell>
          <cell r="G840">
            <v>0</v>
          </cell>
          <cell r="H840">
            <v>0</v>
          </cell>
          <cell r="I840">
            <v>0</v>
          </cell>
        </row>
        <row r="841">
          <cell r="A841" t="str">
            <v>Lilo of 132KV DC ARA-Jagdishpur at Dumraon Line-2</v>
          </cell>
          <cell r="B841">
            <v>0</v>
          </cell>
          <cell r="C841" t="str">
            <v>21/0</v>
          </cell>
          <cell r="D841" t="str">
            <v>DD+0</v>
          </cell>
          <cell r="E841">
            <v>0</v>
          </cell>
          <cell r="F841" t="e">
            <v>#NAME?</v>
          </cell>
          <cell r="G841">
            <v>0</v>
          </cell>
          <cell r="H841">
            <v>0</v>
          </cell>
          <cell r="I841">
            <v>0</v>
          </cell>
        </row>
        <row r="842">
          <cell r="A842" t="str">
            <v>Lilo of 132KV DC ARA-Jagdishpur at Dumraon Line-2</v>
          </cell>
          <cell r="B842">
            <v>0</v>
          </cell>
          <cell r="C842" t="str">
            <v>21/1</v>
          </cell>
          <cell r="D842" t="str">
            <v>GANTRY</v>
          </cell>
          <cell r="E842">
            <v>0</v>
          </cell>
          <cell r="F842" t="e">
            <v>#NAME?</v>
          </cell>
          <cell r="G842">
            <v>0</v>
          </cell>
          <cell r="H842">
            <v>0</v>
          </cell>
          <cell r="I842">
            <v>0</v>
          </cell>
        </row>
        <row r="843">
          <cell r="A843" t="str">
            <v>Lilo of 132KV DC ARA-Jagdishpur at Dumraon Line-2</v>
          </cell>
          <cell r="B843">
            <v>0</v>
          </cell>
          <cell r="C843" t="str">
            <v>21/2</v>
          </cell>
          <cell r="D843" t="str">
            <v>GANTRY</v>
          </cell>
          <cell r="E843">
            <v>0</v>
          </cell>
          <cell r="F843" t="e">
            <v>#NAME?</v>
          </cell>
          <cell r="G843">
            <v>0</v>
          </cell>
          <cell r="H843">
            <v>0</v>
          </cell>
          <cell r="I843">
            <v>0</v>
          </cell>
        </row>
        <row r="844">
          <cell r="A844" t="str">
            <v>Lilo of 132KV DC ARA-Jagdishpur at Dumraon Line-2</v>
          </cell>
          <cell r="B844">
            <v>0</v>
          </cell>
          <cell r="C844" t="str">
            <v>22/0</v>
          </cell>
          <cell r="D844" t="str">
            <v>DD+0</v>
          </cell>
          <cell r="E844">
            <v>0</v>
          </cell>
          <cell r="F844" t="e">
            <v>#NAME?</v>
          </cell>
          <cell r="G844">
            <v>0</v>
          </cell>
          <cell r="H844">
            <v>0</v>
          </cell>
          <cell r="I844">
            <v>0</v>
          </cell>
        </row>
        <row r="845">
          <cell r="A845" t="str">
            <v>Lilo of 132KV DC ARA-Jagdishpur at Dumraon Line-2</v>
          </cell>
          <cell r="B845">
            <v>0</v>
          </cell>
          <cell r="C845" t="str">
            <v>23/0</v>
          </cell>
          <cell r="D845" t="str">
            <v>DD+0</v>
          </cell>
          <cell r="E845">
            <v>0</v>
          </cell>
          <cell r="F845" t="e">
            <v>#NAME?</v>
          </cell>
          <cell r="G845">
            <v>0</v>
          </cell>
          <cell r="H845">
            <v>0</v>
          </cell>
          <cell r="I845">
            <v>0</v>
          </cell>
        </row>
        <row r="846">
          <cell r="A846" t="str">
            <v>Lilo of 132KV DC ARA-Jagdishpur at Dumraon Line-2</v>
          </cell>
          <cell r="B846">
            <v>0</v>
          </cell>
          <cell r="C846" t="str">
            <v>24/0</v>
          </cell>
          <cell r="D846" t="str">
            <v>DD+0</v>
          </cell>
          <cell r="E846">
            <v>0</v>
          </cell>
          <cell r="F846" t="e">
            <v>#NAME?</v>
          </cell>
          <cell r="G846">
            <v>0</v>
          </cell>
          <cell r="H846">
            <v>0</v>
          </cell>
          <cell r="I846">
            <v>0</v>
          </cell>
        </row>
        <row r="847">
          <cell r="A847" t="str">
            <v>Lilo of 132KV DC ARA-Jagdishpur at Dumraon Line-2</v>
          </cell>
          <cell r="B847">
            <v>0</v>
          </cell>
          <cell r="C847" t="str">
            <v>25/0</v>
          </cell>
          <cell r="D847" t="str">
            <v>DD+0</v>
          </cell>
          <cell r="E847">
            <v>0</v>
          </cell>
          <cell r="F847" t="e">
            <v>#NAME?</v>
          </cell>
          <cell r="G847">
            <v>0</v>
          </cell>
          <cell r="H847">
            <v>0</v>
          </cell>
          <cell r="I847">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2)"/>
      <sheetName val="BOQ"/>
      <sheetName val="MAJOR QTY"/>
      <sheetName val="RATES"/>
      <sheetName val="BOQ WORKING"/>
      <sheetName val="Master Rates"/>
      <sheetName val="Cencrete"/>
      <sheetName val="POLcoeff"/>
      <sheetName val="Analysis "/>
      <sheetName val="Earth"/>
      <sheetName val="Rein+Str."/>
      <sheetName val="Paint"/>
      <sheetName val="Estimation"/>
      <sheetName val="Sheet3"/>
      <sheetName val="Sheet4"/>
      <sheetName val="Sheet5"/>
    </sheetNames>
    <sheetDataSet>
      <sheetData sheetId="0" refreshError="1">
        <row r="16">
          <cell r="L16">
            <v>561</v>
          </cell>
        </row>
        <row r="17">
          <cell r="L17">
            <v>999.6</v>
          </cell>
        </row>
        <row r="18">
          <cell r="L18">
            <v>765</v>
          </cell>
        </row>
        <row r="46">
          <cell r="L46">
            <v>484.2</v>
          </cell>
        </row>
        <row r="59">
          <cell r="L59">
            <v>225</v>
          </cell>
        </row>
        <row r="69">
          <cell r="L69">
            <v>245</v>
          </cell>
        </row>
      </sheetData>
      <sheetData sheetId="1" refreshError="1"/>
      <sheetData sheetId="2" refreshError="1"/>
      <sheetData sheetId="3" refreshError="1"/>
      <sheetData sheetId="4" refreshError="1"/>
      <sheetData sheetId="5" refreshError="1">
        <row r="5">
          <cell r="D5">
            <v>66.718099497443134</v>
          </cell>
        </row>
        <row r="7">
          <cell r="D7">
            <v>155</v>
          </cell>
        </row>
      </sheetData>
      <sheetData sheetId="6" refreshError="1">
        <row r="10">
          <cell r="AE10">
            <v>138.09623777857081</v>
          </cell>
          <cell r="AF10">
            <v>211.53932433267599</v>
          </cell>
        </row>
        <row r="17">
          <cell r="AD17">
            <v>1014.4400142857144</v>
          </cell>
          <cell r="AE17">
            <v>138.09623777857081</v>
          </cell>
          <cell r="AF17">
            <v>211.53932433267599</v>
          </cell>
        </row>
        <row r="18">
          <cell r="AD18">
            <v>1007.1832655172415</v>
          </cell>
          <cell r="AE18">
            <v>138.09623777857081</v>
          </cell>
          <cell r="AF18">
            <v>211.53932433267599</v>
          </cell>
        </row>
        <row r="19">
          <cell r="AD19">
            <v>1055.8476000000001</v>
          </cell>
          <cell r="AE19">
            <v>138.09623777857081</v>
          </cell>
          <cell r="AF19">
            <v>211.53932433267599</v>
          </cell>
        </row>
        <row r="21">
          <cell r="AD21">
            <v>960.79230000000007</v>
          </cell>
          <cell r="AE21">
            <v>138.09623777857081</v>
          </cell>
          <cell r="AF21">
            <v>211.53932433267599</v>
          </cell>
        </row>
        <row r="22">
          <cell r="AD22">
            <v>952.42230000000018</v>
          </cell>
          <cell r="AE22">
            <v>138.09623777857081</v>
          </cell>
          <cell r="AF22">
            <v>211.53932433267599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EP 13-14"/>
      <sheetName val="IE 13-14"/>
      <sheetName val="SS 13-14"/>
      <sheetName val="TL 13-14"/>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CLAY"/>
      <sheetName val="220Kv"/>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EW L&amp;T"/>
      <sheetName val="Maj_Br L&amp;T"/>
      <sheetName val="Valesco Paste"/>
      <sheetName val="cover page"/>
      <sheetName val="V.Summary"/>
      <sheetName val="Defn"/>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Rate Analysis"/>
      <sheetName val="w't table"/>
      <sheetName val="Forecast"/>
      <sheetName val="VALIDATION"/>
      <sheetName val="tamx"/>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DL,WL,EQL"/>
      <sheetName val="SUMMERY"/>
      <sheetName val="A 3.7"/>
      <sheetName val="Load Details(B1)"/>
      <sheetName val="storm water1"/>
      <sheetName val="ITEMS"/>
      <sheetName val="ARMBG"/>
      <sheetName val="mweqpt"/>
      <sheetName val="bhandup"/>
      <sheetName val="SP Break Up"/>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sheetData sheetId="1"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2" refreshError="1"/>
      <sheetData sheetId="3" refreshError="1"/>
      <sheetData sheetId="4" refreshError="1"/>
      <sheetData sheetId="5" refreshError="1"/>
      <sheetData sheetId="6" refreshError="1"/>
      <sheetData sheetId="7">
        <row r="23">
          <cell r="D23">
            <v>775474</v>
          </cell>
        </row>
      </sheetData>
      <sheetData sheetId="8">
        <row r="23">
          <cell r="D23">
            <v>775474</v>
          </cell>
        </row>
      </sheetData>
      <sheetData sheetId="9">
        <row r="23">
          <cell r="D23">
            <v>775474</v>
          </cell>
        </row>
      </sheetData>
      <sheetData sheetId="10">
        <row r="23">
          <cell r="D23">
            <v>775474</v>
          </cell>
        </row>
      </sheetData>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Data"/>
      <sheetName val="Outputparameters"/>
      <sheetName val="Loadcases"/>
      <sheetName val="Summary"/>
      <sheetName val="Userarea"/>
      <sheetName val="Correction"/>
      <sheetName val="Pile Capacity"/>
      <sheetName val="eq. cantilever"/>
    </sheetNames>
    <sheetDataSet>
      <sheetData sheetId="0" refreshError="1"/>
      <sheetData sheetId="1" refreshError="1">
        <row r="3">
          <cell r="C3" t="str">
            <v>Atkins Geotechnics (UK)</v>
          </cell>
        </row>
        <row r="7">
          <cell r="C7">
            <v>3</v>
          </cell>
        </row>
        <row r="10">
          <cell r="C10">
            <v>5833</v>
          </cell>
        </row>
        <row r="11">
          <cell r="C11">
            <v>269</v>
          </cell>
        </row>
        <row r="12">
          <cell r="C12">
            <v>0</v>
          </cell>
        </row>
        <row r="13">
          <cell r="C13">
            <v>5833</v>
          </cell>
        </row>
        <row r="14">
          <cell r="C14">
            <v>269</v>
          </cell>
        </row>
        <row r="15">
          <cell r="C15">
            <v>0.2</v>
          </cell>
        </row>
        <row r="18">
          <cell r="C18">
            <v>0</v>
          </cell>
        </row>
        <row r="19">
          <cell r="C19">
            <v>31000000</v>
          </cell>
        </row>
        <row r="20">
          <cell r="C20">
            <v>31000000</v>
          </cell>
        </row>
        <row r="21">
          <cell r="C21">
            <v>31000000</v>
          </cell>
        </row>
        <row r="22">
          <cell r="C22">
            <v>31000000</v>
          </cell>
        </row>
        <row r="23">
          <cell r="C23">
            <v>1</v>
          </cell>
        </row>
        <row r="27">
          <cell r="C27">
            <v>7768</v>
          </cell>
          <cell r="I27">
            <v>1</v>
          </cell>
        </row>
        <row r="28">
          <cell r="C28">
            <v>7768</v>
          </cell>
          <cell r="D28">
            <v>1500</v>
          </cell>
          <cell r="E28">
            <v>6750</v>
          </cell>
          <cell r="F28">
            <v>750</v>
          </cell>
          <cell r="G28">
            <v>7575</v>
          </cell>
          <cell r="H28">
            <v>0</v>
          </cell>
          <cell r="I28">
            <v>1</v>
          </cell>
        </row>
        <row r="29">
          <cell r="C29">
            <v>7768</v>
          </cell>
          <cell r="D29">
            <v>0</v>
          </cell>
          <cell r="E29">
            <v>0</v>
          </cell>
          <cell r="F29">
            <v>750</v>
          </cell>
          <cell r="G29">
            <v>7575</v>
          </cell>
          <cell r="H29">
            <v>0</v>
          </cell>
          <cell r="I29">
            <v>1</v>
          </cell>
        </row>
        <row r="30">
          <cell r="C30">
            <v>7768</v>
          </cell>
          <cell r="D30">
            <v>1500</v>
          </cell>
          <cell r="E30">
            <v>6750</v>
          </cell>
          <cell r="F30">
            <v>0</v>
          </cell>
          <cell r="G30">
            <v>0</v>
          </cell>
          <cell r="H30">
            <v>0</v>
          </cell>
          <cell r="I30">
            <v>1</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Const Revenue"/>
      <sheetName val="Strecth Readiness (3)"/>
      <sheetName val="Strecth Readiness"/>
      <sheetName val="DPR_TA123"/>
      <sheetName val="FDN_BAL"/>
      <sheetName val="EREC_BAL"/>
      <sheetName val="TOWER SUPPLY"/>
      <sheetName val="RATE"/>
      <sheetName val="ERT"/>
      <sheetName val="Soil Inv"/>
      <sheetName val="Tack Welding"/>
      <sheetName val="Ins Hosting"/>
      <sheetName val="TOWER SCHEDULE"/>
    </sheetNames>
    <sheetDataSet>
      <sheetData sheetId="0">
        <row r="1">
          <cell r="A1" t="str">
            <v>FDNEREERTINSSTR</v>
          </cell>
        </row>
      </sheetData>
      <sheetData sheetId="1" refreshError="1"/>
      <sheetData sheetId="2" refreshError="1"/>
      <sheetData sheetId="3"/>
      <sheetData sheetId="4" refreshError="1"/>
      <sheetData sheetId="5"/>
      <sheetData sheetId="6"/>
      <sheetData sheetId="7">
        <row r="4">
          <cell r="B4" t="str">
            <v>DA</v>
          </cell>
        </row>
      </sheetData>
      <sheetData sheetId="8">
        <row r="3">
          <cell r="A3" t="str">
            <v>DA-3</v>
          </cell>
          <cell r="B3">
            <v>253329</v>
          </cell>
        </row>
        <row r="4">
          <cell r="A4" t="str">
            <v>DA-1.5</v>
          </cell>
          <cell r="B4">
            <v>258765</v>
          </cell>
        </row>
        <row r="5">
          <cell r="A5" t="str">
            <v>DA+0</v>
          </cell>
          <cell r="B5">
            <v>264234</v>
          </cell>
        </row>
        <row r="6">
          <cell r="A6" t="str">
            <v>DA+1.5</v>
          </cell>
          <cell r="B6">
            <v>268621</v>
          </cell>
        </row>
        <row r="7">
          <cell r="A7" t="str">
            <v>DA+3</v>
          </cell>
          <cell r="B7">
            <v>278322</v>
          </cell>
        </row>
        <row r="8">
          <cell r="A8" t="str">
            <v>DA+4.5</v>
          </cell>
          <cell r="B8">
            <v>309632</v>
          </cell>
        </row>
        <row r="9">
          <cell r="A9" t="str">
            <v>DA+6</v>
          </cell>
          <cell r="B9">
            <v>318304</v>
          </cell>
        </row>
        <row r="10">
          <cell r="A10" t="str">
            <v>DA+7.5</v>
          </cell>
          <cell r="B10">
            <v>321921.15000000002</v>
          </cell>
        </row>
        <row r="11">
          <cell r="A11" t="str">
            <v>DA+9</v>
          </cell>
          <cell r="B11">
            <v>339061</v>
          </cell>
        </row>
        <row r="12">
          <cell r="A12" t="str">
            <v>DB1+0</v>
          </cell>
          <cell r="B12">
            <v>329794</v>
          </cell>
        </row>
        <row r="13">
          <cell r="A13" t="str">
            <v>DB1+3</v>
          </cell>
          <cell r="B13">
            <v>344155</v>
          </cell>
        </row>
        <row r="14">
          <cell r="A14" t="str">
            <v>DB1+6</v>
          </cell>
          <cell r="B14">
            <v>399796</v>
          </cell>
        </row>
        <row r="15">
          <cell r="A15" t="str">
            <v>DB1+9</v>
          </cell>
          <cell r="B15">
            <v>413584</v>
          </cell>
        </row>
        <row r="16">
          <cell r="A16" t="str">
            <v>DB1+18</v>
          </cell>
        </row>
        <row r="17">
          <cell r="A17" t="str">
            <v>DB2+0</v>
          </cell>
          <cell r="B17">
            <v>363261</v>
          </cell>
        </row>
        <row r="18">
          <cell r="A18" t="str">
            <v>DB2+3</v>
          </cell>
          <cell r="B18">
            <v>379423</v>
          </cell>
        </row>
        <row r="19">
          <cell r="A19" t="str">
            <v>DB2+6</v>
          </cell>
          <cell r="B19">
            <v>426585.48</v>
          </cell>
        </row>
        <row r="20">
          <cell r="A20" t="str">
            <v>DB2+9</v>
          </cell>
          <cell r="B20">
            <v>457434</v>
          </cell>
        </row>
        <row r="21">
          <cell r="A21" t="str">
            <v>DB2+18</v>
          </cell>
          <cell r="B21">
            <v>611136</v>
          </cell>
        </row>
        <row r="22">
          <cell r="A22" t="str">
            <v>DC1+0</v>
          </cell>
          <cell r="B22">
            <v>366481</v>
          </cell>
        </row>
        <row r="23">
          <cell r="A23" t="str">
            <v>DC1+3</v>
          </cell>
        </row>
        <row r="24">
          <cell r="A24" t="str">
            <v>DC1+6</v>
          </cell>
        </row>
        <row r="25">
          <cell r="A25" t="str">
            <v>DC1+9</v>
          </cell>
        </row>
        <row r="26">
          <cell r="A26" t="str">
            <v>DC2+0</v>
          </cell>
          <cell r="B26">
            <v>388052</v>
          </cell>
        </row>
        <row r="27">
          <cell r="A27" t="str">
            <v>DC2+3</v>
          </cell>
          <cell r="B27">
            <v>414540.99</v>
          </cell>
        </row>
        <row r="28">
          <cell r="A28" t="str">
            <v>DC2+6</v>
          </cell>
        </row>
        <row r="29">
          <cell r="A29" t="str">
            <v>DC2+9</v>
          </cell>
          <cell r="B29">
            <v>488092</v>
          </cell>
        </row>
        <row r="30">
          <cell r="A30" t="str">
            <v>DD45+0</v>
          </cell>
          <cell r="B30">
            <v>407674</v>
          </cell>
        </row>
        <row r="31">
          <cell r="A31" t="str">
            <v>DD45+3</v>
          </cell>
          <cell r="B31">
            <v>433214</v>
          </cell>
        </row>
        <row r="32">
          <cell r="A32" t="str">
            <v>DD60+0</v>
          </cell>
          <cell r="B32">
            <v>458755</v>
          </cell>
        </row>
        <row r="33">
          <cell r="A33" t="str">
            <v>DD60+3</v>
          </cell>
          <cell r="B33">
            <v>486517</v>
          </cell>
        </row>
        <row r="34">
          <cell r="A34" t="str">
            <v>DD60+6</v>
          </cell>
          <cell r="B34">
            <v>545342</v>
          </cell>
        </row>
        <row r="35">
          <cell r="A35" t="str">
            <v>DD60+9</v>
          </cell>
          <cell r="B35">
            <v>588235</v>
          </cell>
        </row>
        <row r="36">
          <cell r="A36" t="str">
            <v>DD60+18</v>
          </cell>
          <cell r="B36">
            <v>785915</v>
          </cell>
        </row>
      </sheetData>
      <sheetData sheetId="9" refreshError="1"/>
      <sheetData sheetId="10" refreshError="1"/>
      <sheetData sheetId="11" refreshError="1"/>
      <sheetData sheetId="12">
        <row r="6">
          <cell r="C6" t="str">
            <v>82/1</v>
          </cell>
        </row>
      </sheetData>
      <sheetData sheetId="13"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ster data"/>
      <sheetName val="appendix 2.5 final accou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Master Rates"/>
      <sheetName val="RATES (2)"/>
      <sheetName val="Cencrete"/>
      <sheetName val="Rate Analysis"/>
      <sheetName val="Account Book"/>
      <sheetName val="Basic Rates"/>
      <sheetName val="Cut&amp;Grub"/>
      <sheetName val="GSB+WMM"/>
    </sheetNames>
    <sheetDataSet>
      <sheetData sheetId="0">
        <row r="9">
          <cell r="A9" t="str">
            <v xml:space="preserve">    Name and Address of the Employer</v>
          </cell>
          <cell r="H9" t="str">
            <v>Name and Designation of the</v>
          </cell>
        </row>
        <row r="10">
          <cell r="H10" t="str">
            <v>Employee</v>
          </cell>
        </row>
        <row r="12">
          <cell r="A12" t="str">
            <v xml:space="preserve">BANK OF NOVA SCOTIA, </v>
          </cell>
          <cell r="H12" t="str">
            <v>PETER NESBITT</v>
          </cell>
        </row>
        <row r="13">
          <cell r="A13" t="str">
            <v>DR. GOPAL DAS BHAWAN</v>
          </cell>
          <cell r="H13" t="str">
            <v>MANAGER</v>
          </cell>
        </row>
        <row r="14">
          <cell r="A14" t="str">
            <v>28, BARAKHAMBA ROAD</v>
          </cell>
        </row>
        <row r="15">
          <cell r="A15" t="str">
            <v xml:space="preserve">    PAN/GIR NO.</v>
          </cell>
          <cell r="D15" t="str">
            <v xml:space="preserve">   TAN</v>
          </cell>
          <cell r="H15" t="str">
            <v>PAN/GIR NO.</v>
          </cell>
        </row>
        <row r="16">
          <cell r="A16" t="str">
            <v>AAACB 1536H</v>
          </cell>
          <cell r="D16" t="b">
            <v>0</v>
          </cell>
          <cell r="H16" t="str">
            <v>APPLIED FOR</v>
          </cell>
        </row>
        <row r="17">
          <cell r="F17" t="str">
            <v xml:space="preserve">      PERIOD</v>
          </cell>
          <cell r="I17" t="str">
            <v>ASSESSMENT</v>
          </cell>
        </row>
        <row r="18">
          <cell r="A18" t="str">
            <v xml:space="preserve">TDS Circle where Annual Return/Statement under </v>
          </cell>
          <cell r="F18" t="str">
            <v>FROM</v>
          </cell>
          <cell r="H18" t="str">
            <v>TO</v>
          </cell>
          <cell r="I18" t="str">
            <v>YEAR</v>
          </cell>
        </row>
        <row r="19">
          <cell r="A19" t="str">
            <v xml:space="preserve">section 206 is to be filed                   </v>
          </cell>
          <cell r="F19" t="str">
            <v>1 April 2001</v>
          </cell>
          <cell r="H19" t="str">
            <v>31 March 2002</v>
          </cell>
          <cell r="I19" t="str">
            <v>2002-2003</v>
          </cell>
          <cell r="J19">
            <v>0</v>
          </cell>
        </row>
        <row r="22">
          <cell r="A22" t="str">
            <v>DETAILS OF SALARY PAID AND ANY OTHER INCOME AND TAX DEDUCTED</v>
          </cell>
        </row>
        <row r="24">
          <cell r="I24" t="str">
            <v>Rs.</v>
          </cell>
          <cell r="J24" t="str">
            <v>Rs.</v>
          </cell>
        </row>
        <row r="25">
          <cell r="A25" t="str">
            <v>1.</v>
          </cell>
          <cell r="B25" t="str">
            <v xml:space="preserve">GROSS SALARY * </v>
          </cell>
          <cell r="I25">
            <v>5572880</v>
          </cell>
        </row>
        <row r="27">
          <cell r="A27" t="str">
            <v>2.</v>
          </cell>
          <cell r="B27" t="str">
            <v>LESS :</v>
          </cell>
          <cell r="C27" t="str">
            <v>Allowance to the extent exempt under</v>
          </cell>
        </row>
        <row r="28">
          <cell r="C28" t="str">
            <v xml:space="preserve">section 10 : </v>
          </cell>
          <cell r="H28">
            <v>0</v>
          </cell>
        </row>
        <row r="30">
          <cell r="A30" t="str">
            <v>3.</v>
          </cell>
          <cell r="B30" t="str">
            <v>BALANCE (1-2)</v>
          </cell>
          <cell r="I30">
            <v>5572880</v>
          </cell>
        </row>
        <row r="32">
          <cell r="A32" t="str">
            <v>4.</v>
          </cell>
          <cell r="B32" t="str">
            <v>DEDUCTIONS :</v>
          </cell>
        </row>
        <row r="33">
          <cell r="B33" t="str">
            <v>(a)  Standard deduction</v>
          </cell>
          <cell r="F33">
            <v>0</v>
          </cell>
          <cell r="H33">
            <v>0</v>
          </cell>
        </row>
        <row r="34">
          <cell r="B34" t="str">
            <v>(b)  Entertainment allowance</v>
          </cell>
          <cell r="F34">
            <v>0</v>
          </cell>
        </row>
        <row r="35">
          <cell r="B35" t="str">
            <v>(c)  Tax on Employment</v>
          </cell>
          <cell r="F35">
            <v>0</v>
          </cell>
        </row>
        <row r="37">
          <cell r="A37" t="str">
            <v>5.</v>
          </cell>
          <cell r="B37" t="str">
            <v>AGGREGATE OF 4 (a to c)</v>
          </cell>
          <cell r="H37">
            <v>0</v>
          </cell>
        </row>
        <row r="39">
          <cell r="A39" t="str">
            <v>6.</v>
          </cell>
          <cell r="B39" t="str">
            <v>INCOME CHARGEABLE UNDER</v>
          </cell>
        </row>
        <row r="40">
          <cell r="B40" t="str">
            <v>THE HEAD SALARIES (3-5)</v>
          </cell>
          <cell r="J40">
            <v>5572880</v>
          </cell>
        </row>
        <row r="42">
          <cell r="A42" t="str">
            <v>7.</v>
          </cell>
          <cell r="B42" t="str">
            <v>ADD :</v>
          </cell>
          <cell r="C42" t="str">
            <v>Any other income reported by the</v>
          </cell>
        </row>
        <row r="43">
          <cell r="B43" t="str">
            <v>employee</v>
          </cell>
          <cell r="J43">
            <v>0</v>
          </cell>
        </row>
        <row r="45">
          <cell r="A45" t="str">
            <v>8.</v>
          </cell>
          <cell r="B45" t="str">
            <v>GROSS TOTAL INCOME (6+7)</v>
          </cell>
          <cell r="J45">
            <v>5572880</v>
          </cell>
        </row>
        <row r="47">
          <cell r="A47" t="str">
            <v>9.</v>
          </cell>
          <cell r="B47" t="str">
            <v>DEDUCTIONS UNDER CHAPTER VI-A</v>
          </cell>
          <cell r="F47" t="str">
            <v>GROSS</v>
          </cell>
          <cell r="H47" t="str">
            <v>QUALIFYING</v>
          </cell>
          <cell r="I47" t="str">
            <v>DEDUCTIBLE</v>
          </cell>
        </row>
        <row r="48">
          <cell r="F48" t="str">
            <v>AMOUNT</v>
          </cell>
          <cell r="H48" t="str">
            <v>AMOUNT</v>
          </cell>
          <cell r="I48" t="str">
            <v>AMOUNT</v>
          </cell>
        </row>
        <row r="50">
          <cell r="B50" t="str">
            <v>(a)</v>
          </cell>
          <cell r="F50" t="str">
            <v>Rs.............</v>
          </cell>
          <cell r="H50" t="str">
            <v>Rs.............</v>
          </cell>
          <cell r="I50" t="str">
            <v>Rs.............</v>
          </cell>
        </row>
        <row r="51">
          <cell r="B51" t="str">
            <v>(b)</v>
          </cell>
          <cell r="F51" t="str">
            <v>Rs.............</v>
          </cell>
          <cell r="H51" t="str">
            <v>Rs.............</v>
          </cell>
          <cell r="I51" t="str">
            <v>Rs.............</v>
          </cell>
        </row>
        <row r="52">
          <cell r="B52" t="str">
            <v>(c)</v>
          </cell>
          <cell r="F52" t="str">
            <v>Rs.............</v>
          </cell>
          <cell r="H52" t="str">
            <v>Rs.............</v>
          </cell>
          <cell r="I52" t="str">
            <v>Rs.............</v>
          </cell>
        </row>
        <row r="53">
          <cell r="B53" t="str">
            <v>(d)</v>
          </cell>
          <cell r="F53" t="str">
            <v>Rs.............</v>
          </cell>
          <cell r="H53" t="str">
            <v>Rs.............</v>
          </cell>
          <cell r="I53" t="str">
            <v>Rs.............</v>
          </cell>
        </row>
        <row r="55">
          <cell r="A55" t="str">
            <v>10.</v>
          </cell>
          <cell r="B55" t="str">
            <v>Aggregate of deductible amount under</v>
          </cell>
          <cell r="J55">
            <v>0</v>
          </cell>
        </row>
        <row r="56">
          <cell r="B56" t="str">
            <v>Chapter VI-A</v>
          </cell>
          <cell r="J56">
            <v>0</v>
          </cell>
        </row>
        <row r="57">
          <cell r="J57">
            <v>0</v>
          </cell>
        </row>
        <row r="58">
          <cell r="A58" t="str">
            <v>11.</v>
          </cell>
          <cell r="B58" t="str">
            <v>TOTAL INCOME (8-10)</v>
          </cell>
          <cell r="J58">
            <v>5572880</v>
          </cell>
        </row>
        <row r="59">
          <cell r="J59">
            <v>0</v>
          </cell>
        </row>
        <row r="60">
          <cell r="A60" t="str">
            <v>12.</v>
          </cell>
          <cell r="B60" t="str">
            <v>TAX ON TOTAL INCOME</v>
          </cell>
          <cell r="J60">
            <v>1645864</v>
          </cell>
        </row>
        <row r="63">
          <cell r="I63" t="str">
            <v>Rs.</v>
          </cell>
          <cell r="J63" t="str">
            <v>Rs.</v>
          </cell>
        </row>
        <row r="64">
          <cell r="A64" t="str">
            <v>13.</v>
          </cell>
          <cell r="B64" t="str">
            <v>REBATE AND RELIEF UNDER CHAPTER VIII</v>
          </cell>
        </row>
        <row r="66">
          <cell r="F66" t="str">
            <v>GROSS</v>
          </cell>
          <cell r="H66" t="str">
            <v>QUALIFYING</v>
          </cell>
          <cell r="I66" t="str">
            <v>TAX REBATE/</v>
          </cell>
        </row>
        <row r="67">
          <cell r="B67" t="str">
            <v>I.   Under Section 88 (please specify)</v>
          </cell>
          <cell r="F67" t="str">
            <v>AMOUNT</v>
          </cell>
          <cell r="H67" t="str">
            <v>AMOUNT</v>
          </cell>
          <cell r="I67" t="str">
            <v>RELIEF</v>
          </cell>
        </row>
        <row r="69">
          <cell r="B69" t="str">
            <v>(a) LIC</v>
          </cell>
          <cell r="F69" t="str">
            <v xml:space="preserve">Rs. </v>
          </cell>
          <cell r="H69" t="str">
            <v xml:space="preserve">Rs. </v>
          </cell>
        </row>
        <row r="70">
          <cell r="B70" t="str">
            <v>(b) PPF</v>
          </cell>
          <cell r="F70" t="str">
            <v xml:space="preserve">Rs. </v>
          </cell>
          <cell r="H70" t="str">
            <v xml:space="preserve">Rs. </v>
          </cell>
        </row>
        <row r="71">
          <cell r="B71" t="str">
            <v>(c) National Savings Certificates</v>
          </cell>
          <cell r="F71" t="str">
            <v xml:space="preserve">Rs. </v>
          </cell>
          <cell r="H71" t="str">
            <v xml:space="preserve">Rs. </v>
          </cell>
        </row>
        <row r="72">
          <cell r="B72" t="str">
            <v>(d)UTI(s)</v>
          </cell>
          <cell r="F72" t="str">
            <v xml:space="preserve">Rs. </v>
          </cell>
          <cell r="H72" t="str">
            <v xml:space="preserve">Rs. </v>
          </cell>
        </row>
        <row r="73">
          <cell r="B73" t="str">
            <v>(e)</v>
          </cell>
          <cell r="F73" t="str">
            <v xml:space="preserve">Rs. </v>
          </cell>
          <cell r="H73" t="str">
            <v xml:space="preserve">Rs. </v>
          </cell>
        </row>
        <row r="74">
          <cell r="B74" t="str">
            <v>(f)  TOTAL (a) to (e)</v>
          </cell>
          <cell r="F74" t="str">
            <v xml:space="preserve">Rs. </v>
          </cell>
          <cell r="H74" t="str">
            <v xml:space="preserve">Rs. </v>
          </cell>
          <cell r="I74">
            <v>0</v>
          </cell>
        </row>
        <row r="76">
          <cell r="F76" t="str">
            <v>GROSS</v>
          </cell>
          <cell r="H76" t="str">
            <v>QUALIFYING</v>
          </cell>
        </row>
        <row r="77">
          <cell r="B77" t="str">
            <v>II.   Under Section 88A (please specify)</v>
          </cell>
          <cell r="F77" t="str">
            <v>AMOUNT</v>
          </cell>
          <cell r="H77" t="str">
            <v>AMOUNT</v>
          </cell>
        </row>
        <row r="79">
          <cell r="B79" t="str">
            <v>(a)</v>
          </cell>
          <cell r="F79" t="str">
            <v>Rs.............</v>
          </cell>
          <cell r="H79" t="str">
            <v>Rs.............</v>
          </cell>
        </row>
        <row r="80">
          <cell r="B80" t="str">
            <v>(b)</v>
          </cell>
          <cell r="F80" t="str">
            <v>Rs.............</v>
          </cell>
          <cell r="H80" t="str">
            <v>Rs.............</v>
          </cell>
        </row>
        <row r="81">
          <cell r="B81" t="str">
            <v>(c)  TOTAL [(a) + (b)]</v>
          </cell>
          <cell r="F81" t="str">
            <v>Rs.............</v>
          </cell>
          <cell r="H81" t="str">
            <v>Rs.............</v>
          </cell>
          <cell r="I81" t="str">
            <v>Nil</v>
          </cell>
        </row>
        <row r="83">
          <cell r="B83" t="str">
            <v>III.  Under Section 89 (attach details)</v>
          </cell>
          <cell r="I83" t="str">
            <v>Nil</v>
          </cell>
        </row>
        <row r="85">
          <cell r="A85" t="str">
            <v>14.</v>
          </cell>
          <cell r="B85" t="str">
            <v>AGGREGATE OF TAX REBATES</v>
          </cell>
        </row>
        <row r="86">
          <cell r="B86" t="str">
            <v xml:space="preserve">AND RELIEF AT 13 ABOVE </v>
          </cell>
        </row>
        <row r="87">
          <cell r="B87" t="str">
            <v>[I(f) + II(c) + III]</v>
          </cell>
          <cell r="J87">
            <v>0</v>
          </cell>
        </row>
        <row r="89">
          <cell r="A89" t="str">
            <v>15.</v>
          </cell>
          <cell r="B89" t="str">
            <v xml:space="preserve">TAX PAYABLE (12-14) AND </v>
          </cell>
        </row>
        <row r="90">
          <cell r="B90" t="str">
            <v>SURCHARGE THEREON</v>
          </cell>
          <cell r="J90">
            <v>1810450.4000000001</v>
          </cell>
        </row>
        <row r="92">
          <cell r="A92" t="str">
            <v>16.</v>
          </cell>
          <cell r="B92" t="str">
            <v>LESS TAX DEDUCTED AT SOURCE</v>
          </cell>
          <cell r="J92">
            <v>0</v>
          </cell>
        </row>
        <row r="95">
          <cell r="A95" t="str">
            <v>17.</v>
          </cell>
          <cell r="B95" t="str">
            <v>TAX PAYABLE/(REFUNDABLE) (15-16)</v>
          </cell>
          <cell r="J95">
            <v>1810450.4000000001</v>
          </cell>
        </row>
        <row r="98">
          <cell r="A98" t="str">
            <v>DETAILS OF TAX DEDUCTED AND DEPOSITED INTO CENTRAL GOVERNMENT ACCOUNT</v>
          </cell>
        </row>
        <row r="100">
          <cell r="A100" t="str">
            <v>AMOUNT (Rs.)</v>
          </cell>
          <cell r="C100" t="str">
            <v>DATE OF PAYMENT</v>
          </cell>
          <cell r="E100" t="str">
            <v xml:space="preserve">   NAME OF BANK AND BRANCH WHERE TAX DEPOSITED</v>
          </cell>
        </row>
        <row r="117">
          <cell r="B117">
            <v>0</v>
          </cell>
        </row>
        <row r="120">
          <cell r="A120" t="str">
            <v xml:space="preserve">Certified that a sum of Rs. ……………………………………………………………………………………………………………………………………………………………………………………… </v>
          </cell>
        </row>
        <row r="121">
          <cell r="A121" t="str">
            <v>has been deducted and paid to the credit of the Central Government. Further certified that the above information is true and</v>
          </cell>
        </row>
        <row r="122">
          <cell r="A122" t="str">
            <v>correct as per records.</v>
          </cell>
        </row>
        <row r="124">
          <cell r="F124" t="str">
            <v>....................................................................................................</v>
          </cell>
        </row>
        <row r="125">
          <cell r="F125" t="str">
            <v>Signature of the person responsible for deduction of tax</v>
          </cell>
        </row>
        <row r="127">
          <cell r="A127" t="str">
            <v xml:space="preserve">Place: </v>
          </cell>
          <cell r="F127" t="str">
            <v xml:space="preserve">Full Name : </v>
          </cell>
        </row>
        <row r="128">
          <cell r="A128" t="str">
            <v xml:space="preserve">Date:  </v>
          </cell>
          <cell r="F128" t="str">
            <v xml:space="preserve">Designation : </v>
          </cell>
        </row>
        <row r="130">
          <cell r="A130" t="str">
            <v xml:space="preserve">*  See sections 15 and 17 and rule 3. Furnish separate details of value of the perquisites and profits in lieu of or in </v>
          </cell>
        </row>
        <row r="131">
          <cell r="A131" t="str">
            <v>addition to salary or wages.</v>
          </cell>
        </row>
        <row r="134">
          <cell r="A134" t="str">
            <v>As per Income Tax (6th Amendment) Rules, 1991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FORM-16"/>
      <sheetName val="Boq"/>
      <sheetName val="Civil Boq"/>
      <sheetName val="p&amp;m"/>
      <sheetName val="Staff Acco."/>
      <sheetName val="STEEL"/>
      <sheetName val="Sheet3"/>
      <sheetName val="SITE OVERHEADS"/>
      <sheetName val="Boq Block A"/>
      <sheetName val="Sheet1"/>
      <sheetName val="analysis"/>
      <sheetName val="Headings"/>
      <sheetName val="Precalculation"/>
      <sheetName val="G-�"/>
      <sheetName val="3�AL9697 -group wise  onpl"/>
      <sheetName val="PRECAST lightconc-II"/>
      <sheetName val="sept-plan"/>
      <sheetName val="Project-Material "/>
      <sheetName val="Build-up"/>
      <sheetName val="1. PayRec"/>
      <sheetName val="PL"/>
      <sheetName val="PRW"/>
      <sheetName val="Cashflow projection"/>
      <sheetName val="SPT vs PHI"/>
      <sheetName val="factors"/>
      <sheetName val="key dates"/>
      <sheetName val="Actuals"/>
      <sheetName val="Main-Material"/>
      <sheetName val="Design"/>
      <sheetName val="TBL9798_x005f_x0010_DPL03"/>
      <sheetName val="CORPN O_x005f_x0000_T"/>
      <sheetName val="ino4t conso,-nov"/>
      <sheetName val="(nout co,sol (2)"/>
      <sheetName val="Blr hire"/>
      <sheetName val="INPUT SHEET"/>
      <sheetName val="A-General"/>
      <sheetName val="VCH-SLC"/>
      <sheetName val="Supplier"/>
      <sheetName val="G_1_obpl_x005f_x000b_Wori"/>
      <sheetName val="_x005f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5f_x000d_grotp wise "/>
      <sheetName val="G_1_obpl_x005f_x005f_x005f_x000b_Wori"/>
      <sheetName val="_x005f_x005f_x005f_x0003_dpl_oth Lia`"/>
      <sheetName val="TBAL9697 _x005f_x005f_x005f_x000d_grotp wis"/>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L9798_x005f_x005f_x005f_x0010_DPL03"/>
      <sheetName val="CORPN O_x005f_x005f_x005f_x0000_T"/>
      <sheetName val="External"/>
      <sheetName val="SUPPLY -Sanitary Fixtures"/>
      <sheetName val="ITEMS FOR CIVIL TENDER"/>
      <sheetName val="R2"/>
      <sheetName val="template"/>
      <sheetName val="CORPN O"/>
      <sheetName val="BS1"/>
      <sheetName val="CORPN O_T"/>
      <sheetName val="FORM7"/>
      <sheetName val="TBAL9697 _x005f_x000a_grotp wise "/>
      <sheetName val="data"/>
      <sheetName val="Sun E Type"/>
      <sheetName val="PCC"/>
      <sheetName val="Pay_Sep06"/>
      <sheetName val="Fin Sum"/>
      <sheetName val="Labor abs-NMR"/>
      <sheetName val="Inventory"/>
      <sheetName val="MAR98"/>
      <sheetName val="환율"/>
      <sheetName val="CCTV_EST1"/>
      <sheetName val="Input"/>
      <sheetName val="Control"/>
      <sheetName val="gen"/>
      <sheetName val="dBase"/>
      <sheetName val="labour coeff"/>
      <sheetName val="beam-reinft"/>
      <sheetName val="Shuttering Analysis"/>
      <sheetName val="General P+M"/>
      <sheetName val="Curing Analysis "/>
      <sheetName val="Concrete P+M ( RMC )"/>
      <sheetName val="P+M ( SMC )"/>
      <sheetName val="P+M -EW"/>
      <sheetName val="Costing"/>
      <sheetName val="P&amp;L - AD"/>
      <sheetName val="1__PayRec"/>
      <sheetName val="Boq_Block_A"/>
      <sheetName val="Cashflow_projection"/>
      <sheetName val="G_1_obpl_x005f_x005f_x005f_x005f_x005f_x005f_x000"/>
      <sheetName val="_x005f_x005f_x005f_x005f_x005f_x005f_x005f_x0003_dpl_ot"/>
      <sheetName val="TBAL9697 _x005f_x005f_x005f_x005f_x005f_x005f_x00"/>
      <sheetName val="CASHFLOWS"/>
      <sheetName val="Annex"/>
      <sheetName val="TBAL9697 _grotp wise "/>
      <sheetName val="Fin. Assumpt. - Sensitivities"/>
      <sheetName val="LOAD SHEET "/>
      <sheetName val="Fill this out first..."/>
      <sheetName val="Labour productivity"/>
      <sheetName val="RCC,Ret. Wall"/>
      <sheetName val="Basic"/>
      <sheetName val="Labour"/>
      <sheetName val="Area &amp; Cate. Master"/>
      <sheetName val="SILICATE"/>
      <sheetName val="nanjprofit"/>
      <sheetName val="DG "/>
      <sheetName val="MRATES"/>
      <sheetName val="Detail"/>
      <sheetName val="basic-data"/>
      <sheetName val="mem-property"/>
      <sheetName val="Bill No.5"/>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TBL9798_x005f_x005f_x005f_x005f_x005f_x005f_x0010"/>
      <sheetName val="CORPN O_x005f_x005f_x005f_x005f_x005f_x005f_x0000"/>
      <sheetName val="Detail 1A"/>
      <sheetName val="Rate"/>
      <sheetName val="DLC lookups"/>
      <sheetName val="Structure Bills Qty"/>
      <sheetName val="RA-markate"/>
      <sheetName val="Sheet2"/>
      <sheetName val="GBW"/>
      <sheetName val="Fee Rate Summary"/>
      <sheetName val="Name List"/>
      <sheetName val="TBAL9697 _x005f_x005f_x005f_x000a_grotp wis"/>
      <sheetName val="220 11  BS "/>
      <sheetName val="ISO.Reconcilation Statment"/>
      <sheetName val="AVG pur rate"/>
      <sheetName val="Driveway Beams"/>
      <sheetName val="TBL9798_x0010_DPL03"/>
      <sheetName val="CORPN O_x0000_T"/>
      <sheetName val="G_1_obpl_x000b_Wori"/>
      <sheetName val="_x0003_dpl_oth Lia`"/>
      <sheetName val="TBAL9697 _x000d_grotp wise "/>
      <sheetName val="CORPN O?T"/>
      <sheetName val="TBAL9697 _x000a_grotp wise "/>
      <sheetName val="inWords"/>
      <sheetName val="Cat A Change Control"/>
      <sheetName val="#REF!"/>
      <sheetName val="concrete"/>
      <sheetName val="Boq-Con"/>
      <sheetName val="Break up Sheet"/>
      <sheetName val="Manmaster"/>
      <sheetName val="Summary of P &amp; M"/>
      <sheetName val="Config"/>
      <sheetName val="Break Dw"/>
      <sheetName val="Payroll_Statement"/>
      <sheetName val="FITZ MORT 94"/>
      <sheetName val="Sheet 1"/>
      <sheetName val="3BPA00132-5-3 W plan HVPNL"/>
      <sheetName val="Mix Design"/>
      <sheetName val="std-rates"/>
      <sheetName val="입력"/>
      <sheetName val="Intro."/>
      <sheetName val="LIST OF MAKES"/>
      <sheetName val="細目"/>
      <sheetName val="2004"/>
      <sheetName val="Form 6"/>
      <sheetName val="acevsSp (ABC)"/>
      <sheetName val="A.O.R."/>
      <sheetName val="Quote Sheet"/>
      <sheetName val="d-safe DELUXE"/>
      <sheetName val="Works - Quote Sheet"/>
      <sheetName val="IO LIST"/>
      <sheetName val="TBAL9697 _x005f_x000d_grotp wis"/>
      <sheetName val="TBAL9697  grotp wise "/>
      <sheetName val="Pivots"/>
      <sheetName val="#REF"/>
      <sheetName val="총괄표"/>
      <sheetName val="keyword"/>
      <sheetName val="Civil Works"/>
      <sheetName val="BLOCK-A (MEA.SHEET)"/>
      <sheetName val="crews"/>
      <sheetName val="fa-pl &amp; myy_x000b__x000b__x0002_"/>
      <sheetName val="Capex-fixed"/>
      <sheetName val="NLD - Assum"/>
      <sheetName val="Components"/>
      <sheetName val="Assumption Inputs"/>
      <sheetName val="3�AL9697_-group_wise__onpl"/>
      <sheetName val="Project-Material_"/>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ender Summary"/>
      <sheetName val="Excess Calc"/>
      <sheetName val="TBAL9697_-group_wise_1"/>
      <sheetName val="crs_-G-11"/>
      <sheetName val="Phasing"/>
      <sheetName val="Legal Risk Analysis"/>
      <sheetName val="Cash Flow Input Data_ISC"/>
      <sheetName val="Interface_SC"/>
      <sheetName val="Calc_ISC"/>
      <sheetName val="Calc_SC"/>
      <sheetName val="Interface_ISC"/>
      <sheetName val="GD"/>
      <sheetName val="Exc"/>
      <sheetName val="Analy_7-10"/>
      <sheetName val="Intro"/>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Staff_Acco_1"/>
      <sheetName val="SITE_OVERHEADS1"/>
      <sheetName val="PRECAST_lightconc-II1"/>
      <sheetName val="SPT_vs_PHI"/>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Mat.-Rates"/>
      <sheetName val="Deduction of assets"/>
      <sheetName val="Summary"/>
      <sheetName val="Basis"/>
      <sheetName val="BALAN1"/>
      <sheetName val="10"/>
      <sheetName val="11A"/>
      <sheetName val="6A"/>
      <sheetName val="5"/>
      <sheetName val="13"/>
      <sheetName val="14"/>
      <sheetName val="pol-60"/>
      <sheetName val="annx-1(Boq)"/>
      <sheetName val="Labels"/>
      <sheetName val="PO Payroll"/>
      <sheetName val="tie beam"/>
      <sheetName val="COST"/>
      <sheetName val="SICAM"/>
      <sheetName val="A1-Continuous"/>
      <sheetName val="Mat_Cost"/>
      <sheetName val="DetEst"/>
      <sheetName val="外気負荷"/>
      <sheetName val="3�AL9697_-group_wise__onpl1"/>
      <sheetName val="Staff_Acco_2"/>
      <sheetName val="SITE_OVERHEADS2"/>
      <sheetName val="DETAILED  BOQ"/>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3�AL9697_-group_wise__onpl2"/>
      <sheetName val="Boq_Block_A2"/>
      <sheetName val="Project-Material_2"/>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WWR"/>
      <sheetName val="Section Catalogue"/>
      <sheetName val="ITEMS_FOR_CIVIL_TENDER1"/>
      <sheetName val="CORPN_O1"/>
      <sheetName val="_x005f_x005f_x005f_x0003_dpl_oth_Lia`1"/>
      <sheetName val="TBAL9697__x005f_x005f_x005f_x000d_grotp_wi1"/>
      <sheetName val="TBAL9697__x000a_grotp_wise_1"/>
      <sheetName val="CORPN_O?T1"/>
      <sheetName val="Stress_Calculation1"/>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Lead"/>
      <sheetName val="Site Dev BOQ"/>
      <sheetName val="labour_coeff"/>
      <sheetName val="Shuttering_Analysis"/>
      <sheetName val="General_P+M"/>
      <sheetName val="Curing_Analysis_"/>
      <sheetName val="Concrete_P+M_(_RMC_)"/>
      <sheetName val="P+M_(_SMC_)"/>
      <sheetName val="P+M_-EW"/>
      <sheetName val="P&amp;L_-_AD"/>
      <sheetName val="CORPN_O_T"/>
      <sheetName val="Fin__Assumpt__-_Sensitivities"/>
      <sheetName val="LOAD_SHEET_"/>
      <sheetName val="Fill_this_out_first___"/>
      <sheetName val="Labour_productivity"/>
      <sheetName val="RCC,Ret__Wall"/>
      <sheetName val="Area_&amp;_Cate__Master"/>
      <sheetName val="Driveway_Beams"/>
      <sheetName val="TBAL9697__grotp_wise_"/>
      <sheetName val="Bill_No_5"/>
      <sheetName val="11B_"/>
      <sheetName val="BOQ_(2)"/>
      <sheetName val="Detail_1A"/>
      <sheetName val="INDIGINEOUS ITEMS "/>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Material"/>
      <sheetName val="Set"/>
      <sheetName val="CABLE DATA"/>
      <sheetName val="Parameter"/>
      <sheetName val="1_Project_Profile"/>
      <sheetName val="Quote_Sheet"/>
      <sheetName val="d-safe_DELUXE"/>
      <sheetName val="DLC_lookups"/>
      <sheetName val="Works_-_Quote_Sheet"/>
      <sheetName val="IO_LIST"/>
      <sheetName val="TBAL9697__x005f_x000d_grotp_wis"/>
      <sheetName val="TBAL9697__grotp_wise_1"/>
      <sheetName val="Fee_Rate_Summary"/>
      <sheetName val="Name_List"/>
      <sheetName val="Structure_Bills_Qty"/>
      <sheetName val="Break_Dw"/>
      <sheetName val="TBAL9697__x005f_x000a_grotp_wise_"/>
      <sheetName val="Sheet_1"/>
      <sheetName val="3BPA00132-5-3_W_plan_HVPNL"/>
      <sheetName val="Mix_Design"/>
      <sheetName val="CORPN_O_x005f_x005f_x005f_x0000_T"/>
      <sheetName val="220_11__BS_"/>
      <sheetName val="Cat_A_Change_Control"/>
      <sheetName val="Break_up_Sheet"/>
      <sheetName val="Summary_of_P_&amp;_M"/>
      <sheetName val="FITZ_MORT_94"/>
      <sheetName val="ISO_Reconcilation_Statment"/>
      <sheetName val="AVG_pur_rate"/>
      <sheetName val="BLOCK-A_(MEA_SHEET)"/>
      <sheetName val="NLD_-_Assum"/>
      <sheetName val="3‰AL9697_-group_wise__onpl3"/>
      <sheetName val="L_Oth_Bo3"/>
      <sheetName val="Civil_Boq3"/>
      <sheetName val="Staff_Acco_3"/>
      <sheetName val="SITE_OVERHEADS3"/>
      <sheetName val="Boq_Block_A3"/>
      <sheetName val="Project-Material_3"/>
      <sheetName val="3�AL9697_-group_wise__onpl3"/>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 grotp_wise_"/>
      <sheetName val="TBAL9697_ grotp_wise_1"/>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CORPN_O_x005f_x0000_T2"/>
      <sheetName val="SUPPLY_-Sanitary_Fixtures2"/>
      <sheetName val="ITEMS_FOR_CIVIL_TENDER2"/>
      <sheetName val="_x005f_x005f_x005f_x0003_dpl_oth_Lia`2"/>
      <sheetName val="TBAL9697__x005f_x005f_x005f_x000d_grotp_wi2"/>
      <sheetName val="CORPN_O2"/>
      <sheetName val="DG_2"/>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Assumptions"/>
      <sheetName val="s"/>
      <sheetName val="Detail In Door Stad"/>
      <sheetName val="TBAL9697 _x000d_grotp wis"/>
      <sheetName val="TBAL9697__group_wise__sdpl4"/>
      <sheetName val="inout_consol_okg4"/>
      <sheetName val="detail_OIP_(2)4"/>
      <sheetName val="D_fix_ysst_scdl_4"/>
      <sheetName val="cre`itors_tb_obpl4"/>
      <sheetName val="3AL9697_-group_wise__onpl4"/>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OQ "/>
      <sheetName val="BOQ-Part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Elect."/>
      <sheetName val="hyperstatic"/>
      <sheetName val="Pentaerythritol"/>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Cost summary"/>
      <sheetName val="G_1_obpl_x005f_x005f_x005f_x005f_x005f_x005f_x005"/>
      <sheetName val="_x005f_x005f_x005f_x005f_x005f_x005f_x005f_x005f_x005f_x005f_"/>
      <sheetName val="TEXT"/>
      <sheetName val="P&amp;L-BDMC"/>
      <sheetName val="dyes"/>
      <sheetName val="UTILITY"/>
      <sheetName val="final abstract"/>
      <sheetName val="sumary(3)"/>
      <sheetName val="Gen Info"/>
      <sheetName val="STAFFSCHED_"/>
      <sheetName val="C-1"/>
      <sheetName val="C-10"/>
      <sheetName val="C-11"/>
      <sheetName val="C-12"/>
      <sheetName val="C-2"/>
      <sheetName val="C-3"/>
      <sheetName val="C-4"/>
      <sheetName val="C-5"/>
      <sheetName val="C-5A"/>
      <sheetName val="C-6"/>
      <sheetName val="C-6A"/>
      <sheetName val="C-7"/>
      <sheetName val="C-8"/>
      <sheetName val="C-9"/>
      <sheetName val="G_1_obpl_x005f_x005f_x000"/>
      <sheetName val="_x005f_x005f_x005f_x0003_dpl_ot"/>
      <sheetName val="TBAL9697 _x005f_x005f_x00"/>
      <sheetName val="RA"/>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288-1"/>
      <sheetName val="SPILL OVER"/>
      <sheetName val="Pacakges split"/>
      <sheetName val="Data sheet"/>
      <sheetName val="Door"/>
      <sheetName val="Per Unit"/>
      <sheetName val="Window"/>
      <sheetName val="Reinforcement"/>
      <sheetName val="tie_beam"/>
      <sheetName val="Meas.-Hotel Part"/>
      <sheetName val="Quotation"/>
      <sheetName val="BFS"/>
      <sheetName val="General input"/>
      <sheetName val="6.05"/>
      <sheetName val="Abstract Sheet"/>
      <sheetName val="Boq- Civil"/>
      <sheetName val="Report"/>
      <sheetName val="tie_beam2"/>
      <sheetName val="Section_Catalogue2"/>
      <sheetName val="tie_beam1"/>
      <sheetName val="Section_Catalogue1"/>
      <sheetName val="TBAL9697__x000d_grotp_wise_"/>
      <sheetName val="TBAL9697__x000d_grotp_wise_1"/>
      <sheetName val="Lintel Beam 104.70 (GF)  "/>
      <sheetName val="BASIC RATES"/>
      <sheetName val="TBAL9697 -group wise sdpl"/>
      <sheetName val=" "/>
      <sheetName val="Contract Night Staff"/>
      <sheetName val="Contract Day Staff"/>
      <sheetName val="Day Shift"/>
      <sheetName val="Night Shift"/>
      <sheetName val="Base Assumptions"/>
      <sheetName val=" COP 100%"/>
      <sheetName val="Package-2"/>
      <sheetName val="Main Gate House"/>
      <sheetName val="COLUMN"/>
      <sheetName val="Invoice"/>
      <sheetName val="lineby line consolidation"/>
      <sheetName val="Global"/>
      <sheetName val="zone-2"/>
      <sheetName val="AutoOpen Stub Data"/>
      <sheetName val="Debits as on 12.04.08"/>
      <sheetName val="Material "/>
      <sheetName val="Extra Item"/>
      <sheetName val="Labour &amp; Plant"/>
      <sheetName val="Labor abs-PW"/>
      <sheetName val="M40"/>
      <sheetName val="RA_markate"/>
      <sheetName val="Columns"/>
      <sheetName val="P&amp;L(F)"/>
      <sheetName val="BS(F)"/>
      <sheetName val="TBAL9697_ grotp_wise_25"/>
      <sheetName val="TBAL9697_ grotp_wise_26"/>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Groupings-final"/>
      <sheetName val="Sched"/>
      <sheetName val="Trial"/>
      <sheetName val="FA_Final"/>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Infrastructure"/>
      <sheetName val="bending stress"/>
      <sheetName val="Area Statement"/>
      <sheetName val="Risk Analysis"/>
      <sheetName val="Material List "/>
      <sheetName val="Section_Catalogue3"/>
      <sheetName val="tie_beam3"/>
      <sheetName val="INDIGINEOUS_ITEMS_"/>
      <sheetName val="Site_Dev_BOQ"/>
      <sheetName val="Elect_"/>
      <sheetName val="final_abstract"/>
      <sheetName val="BASIC_RATES"/>
      <sheetName val="TBAL9697__x005f_x005f_x005f_x000a_grotp_wis"/>
      <sheetName val="CORPN_O_x005f_x005f_x005f_x005f_x005f_x005f_x0000"/>
      <sheetName val="Deduction_of_assets"/>
      <sheetName val="Excess_Calc"/>
      <sheetName val="Meas_-Hotel_Part"/>
      <sheetName val="Capital_by_Years_Valuation"/>
      <sheetName val="ReportsParameters"/>
      <sheetName val="Nopat_by_Years_Valuation"/>
      <sheetName val="STRUCTURAL"/>
      <sheetName val="ARCHITECTURAL"/>
      <sheetName val="SITE DEVELOPMENT"/>
      <sheetName val="Safety"/>
      <sheetName val="FitOutConfCentre"/>
      <sheetName val="office"/>
      <sheetName val="Lab"/>
      <sheetName val="L+M"/>
      <sheetName val="sumary"/>
      <sheetName val="Rate Analysis"/>
      <sheetName val="Xenon(R2)"/>
      <sheetName val="Categories"/>
      <sheetName val="indices "/>
      <sheetName val="month"/>
      <sheetName val="partner"/>
      <sheetName val="year"/>
      <sheetName val="TBAL9697__x005f_x000a_grotp_wis"/>
      <sheetName val="CORPN_O_x005f_x005f_x0000"/>
      <sheetName val="TBL9798_x005f_x005f_x005f"/>
      <sheetName val="CORPN O_x005f_x005f_x005f"/>
      <sheetName val="CORPN_O_T26"/>
      <sheetName val="RES-PLANNING"/>
      <sheetName val="Approved MTD Proj #'s"/>
      <sheetName val="9. Package split - Cost "/>
      <sheetName val="Project Budget Worksheet"/>
      <sheetName val="F1a-Pile"/>
      <sheetName val="estimate"/>
      <sheetName val="NetBQ"/>
      <sheetName val="Sheet7"/>
      <sheetName val="Building 1"/>
      <sheetName val="Lead (Final)"/>
      <sheetName val="Pile cap"/>
      <sheetName val="M.S."/>
      <sheetName val="_x0003_dpl_oth_Lia`"/>
      <sheetName val="CORPN_O_x0000_T"/>
      <sheetName val="_x0003_dpl_oth_Lia`1"/>
      <sheetName val="CORPN_O_x0000_T1"/>
      <sheetName val="TBAL9697__x005f_x000d_grotp_wi1"/>
      <sheetName val="KP1590_E"/>
      <sheetName val="SCHEDULE"/>
      <sheetName val="Database"/>
      <sheetName val="schedule nos"/>
      <sheetName val="Material Rate"/>
      <sheetName val="Customize Your Purchase Order"/>
      <sheetName val="fa-pl &amp; myy_x005f_x000b__x005f_x000b__x00"/>
      <sheetName val="appendix 2.5 final accounts"/>
      <sheetName val="Cover"/>
      <sheetName val="CORPN O_x005f"/>
      <sheetName val="ACS(1)"/>
      <sheetName val="FAS-C(4)"/>
      <sheetName val="CCTV(old)"/>
      <sheetName val="01"/>
      <sheetName val="CFForecast detail"/>
      <sheetName val="Sheet_125"/>
      <sheetName val="3BPA00132-5-3_W_plan_HVPNL25"/>
      <sheetName val="Mix_Design25"/>
      <sheetName val="LIST_OF_MAKES25"/>
      <sheetName val="Civil_Works25"/>
      <sheetName val="Form_625"/>
      <sheetName val="acevsSp_(ABC)25"/>
      <sheetName val="A_O_R_25"/>
      <sheetName val="ISO_Reconcilation_Statment25"/>
      <sheetName val="AVG_pur_rate25"/>
      <sheetName val="FITZ_MORT_9425"/>
      <sheetName val="BLOCK-A_(MEA_SHEET)25"/>
      <sheetName val="Intro_25"/>
      <sheetName val="Cash_Flow_Input_Data_ISC25"/>
      <sheetName val="NLD_-_Assum25"/>
      <sheetName val="Mat_-Rates25"/>
      <sheetName val="Assumption_Inputs8"/>
      <sheetName val="Legal_Risk_Analysis25"/>
      <sheetName val="TBAL9697__x005f_x005f_x005f_x005f_x005f_x005f_x25"/>
      <sheetName val="Tender_Summary8"/>
      <sheetName val="BOQ_"/>
      <sheetName val="PO_Payroll"/>
      <sheetName val="DETAILED__BOQ25"/>
      <sheetName val="CABLE_DATA25"/>
      <sheetName val="Main_Gate_House"/>
      <sheetName val="Detail_In_Door_Stad"/>
      <sheetName val="TBAL9697__x000a_grotp_wis"/>
      <sheetName val="TBAL9697__grotp_wise_52"/>
      <sheetName val="TBAL9697__grotp_wise_110"/>
      <sheetName val="COP_Final"/>
      <sheetName val="Cost_summary"/>
      <sheetName val="TBAL9697__grotp_wise_210"/>
      <sheetName val="TBAL9697__grotp_wise_410"/>
      <sheetName val="TBAL9697__grotp_wise_310"/>
      <sheetName val="TBAL9697__grotp_wise_53"/>
      <sheetName val="TBAL9697__grotp_wise_61"/>
      <sheetName val="TBAL9697__grotp_wise_71"/>
      <sheetName val="TBAL9697__grotp_wise_81"/>
      <sheetName val="TBAL9697__grotp_wise_91"/>
      <sheetName val="TBAL9697__grotp_wise_101"/>
      <sheetName val="TBAL9697__grotp_wise_161"/>
      <sheetName val="TBAL9697__grotp_wise_121"/>
      <sheetName val="TBAL9697__grotp_wise_111"/>
      <sheetName val="TBAL9697__grotp_wise_131"/>
      <sheetName val="TBAL9697__grotp_wise_141"/>
      <sheetName val="TBAL9697__grotp_wise_151"/>
      <sheetName val="TBAL9697__grotp_wise_221"/>
      <sheetName val="TBAL9697__grotp_wise_171"/>
      <sheetName val="TBAL9697__grotp_wise_181"/>
      <sheetName val="TBAL9697__grotp_wise_191"/>
      <sheetName val="TBAL9697__grotp_wise_201"/>
      <sheetName val="TBAL9697__grotp_wise_211"/>
      <sheetName val="TBAL9697__grotp_wise_231"/>
      <sheetName val="TBAL9697__grotp_wise_241"/>
      <sheetName val="SPILL_OVER"/>
      <sheetName val="Pacakges_split"/>
      <sheetName val="Data_sheet"/>
      <sheetName val="Per_Unit"/>
      <sheetName val="General_input"/>
      <sheetName val="6_05"/>
      <sheetName val="Abstract_Sheet"/>
      <sheetName val="Gen_Info"/>
      <sheetName val="Boq-_Civil"/>
      <sheetName val="TBAL9697__grotp_wise_251"/>
      <sheetName val="TBAL9697__grotp_wise_261"/>
      <sheetName val="Debits_as_on_12_04_08"/>
      <sheetName val="Material_"/>
      <sheetName val="Extra_Item"/>
      <sheetName val="Labour_&amp;_Plant"/>
      <sheetName val="AutoOpen_Stub_Data"/>
      <sheetName val="Base_Assumptions"/>
      <sheetName val="_COP_100%"/>
      <sheetName val="Lintel_Beam_104_70_(GF)__"/>
      <sheetName val="TBAL9697__x005f_x005f_x001"/>
      <sheetName val="Labor_abs-PW"/>
      <sheetName val="fa-pl_&amp;_myy_x00"/>
      <sheetName val="lineby_line_consolidation"/>
      <sheetName val="Contract_Night_Staff"/>
      <sheetName val="Contract_Day_Staff"/>
      <sheetName val="Day_Shift"/>
      <sheetName val="Night_Shift"/>
      <sheetName val="TBAL9697_-group_wise_sdpl"/>
      <sheetName val="_"/>
      <sheetName val="Bill 3 - Site Works"/>
      <sheetName val="refer"/>
      <sheetName val="Service Function"/>
      <sheetName val="BS - L+OE"/>
      <sheetName val="Site_Dev_BOQ1"/>
      <sheetName val="tie_beam4"/>
      <sheetName val="Section_Catalogue4"/>
      <sheetName val="final_abstract1"/>
      <sheetName val="Meas_-Hotel_Part1"/>
      <sheetName val="Deduction_of_assets1"/>
      <sheetName val="INDIGINEOUS_ITEMS_1"/>
      <sheetName val="BOQ_1"/>
      <sheetName val="Site_Dev_BOQ2"/>
      <sheetName val="tie_beam5"/>
      <sheetName val="Section_Catalogue5"/>
      <sheetName val="Deduction_of_assets2"/>
      <sheetName val="final_abstract2"/>
      <sheetName val="INDIGINEOUS_ITEMS_2"/>
      <sheetName val="Meas_-Hotel_Part2"/>
      <sheetName val="BOQ_2"/>
      <sheetName val="Site_Dev_BOQ3"/>
      <sheetName val="tie_beam6"/>
      <sheetName val="Section_Catalogue6"/>
      <sheetName val="TBAL9697__x005f_x005f_x005f_x000a_grotp_wi1"/>
      <sheetName val="CORPN_O_x005f_x005f_x005f_x005f_x005f_x005f_x0001"/>
      <sheetName val="Deduction_of_assets3"/>
      <sheetName val="Elect_1"/>
      <sheetName val="final_abstract3"/>
      <sheetName val="INDIGINEOUS_ITEMS_3"/>
      <sheetName val="Cost_summary1"/>
      <sheetName val="Meas_-Hotel_Part3"/>
      <sheetName val="BOQ_3"/>
      <sheetName val="BASIC_RATES1"/>
      <sheetName val="Excess_Calc1"/>
      <sheetName val="PO_Payroll1"/>
      <sheetName val="Detail_In_Door_Stad1"/>
      <sheetName val="COP_Final1"/>
      <sheetName val="General_input1"/>
      <sheetName val="6_051"/>
      <sheetName val="Abstract_Sheet1"/>
      <sheetName val="Boq-_Civil1"/>
      <sheetName val="Financials"/>
      <sheetName val="meas-wp"/>
      <sheetName val="Area_Statement"/>
      <sheetName val="Risk_Analysis"/>
      <sheetName val="Basic Rate"/>
      <sheetName val="INFLUENCES ON GM"/>
      <sheetName val="Load Details(B2)"/>
      <sheetName val="INDEX"/>
      <sheetName val="AREAS"/>
      <sheetName val="Indirect expenses"/>
      <sheetName val="Sheet 2"/>
      <sheetName val="TBAL9697_ grotp_wise_27"/>
      <sheetName val="TBAL9697_ grotp_wis"/>
      <sheetName val="GN-ST-10"/>
      <sheetName val="ELEC2071"/>
      <sheetName val="SUBSCRIPTION"/>
      <sheetName val="crs"/>
      <sheetName val="PIMS"/>
      <sheetName val="ABSTRACT"/>
      <sheetName val="class &amp; category"/>
      <sheetName val="code Control Sheet"/>
      <sheetName val="Check"/>
      <sheetName val="detail'02"/>
      <sheetName val="Cost Basis"/>
      <sheetName val="beam-reinft-IIInd floor"/>
      <sheetName val="GR.slab-reinft"/>
      <sheetName val="SCHEDULE OF RATES"/>
      <sheetName val="CORPN_O_x005f"/>
      <sheetName val="TBAL9697__x005f_x000d_grotp_wi2"/>
      <sheetName val="BLK2"/>
      <sheetName val="BLK3"/>
      <sheetName val="Rate Analysis "/>
      <sheetName val="소상 &quot;1&quot;"/>
      <sheetName val="CPT POST UPLOAD"/>
      <sheetName val="KQ Cost Controlling"/>
      <sheetName val="KQ Appropriation"/>
      <sheetName val="TBAL9697__grotp_䁷ise_18"/>
      <sheetName val="Sheet3 (2)"/>
      <sheetName val="Bill 1"/>
      <sheetName val="Bill 2"/>
      <sheetName val="Bill 3"/>
      <sheetName val="Bill 4"/>
      <sheetName val="Bill 5"/>
      <sheetName val="Bill 6"/>
      <sheetName val="Bill 7"/>
      <sheetName val="2.civil-RA"/>
      <sheetName val="Section_Catalogue8"/>
      <sheetName val="Section_Catalogue7"/>
      <sheetName val="Section_Catalogue9"/>
      <sheetName val="Section_Catalogue11"/>
      <sheetName val="Section_Catalogue10"/>
      <sheetName val="Section_Catalogue15"/>
      <sheetName val="Section_Catalogue14"/>
      <sheetName val="Section_Catalogue13"/>
      <sheetName val="Section_Catalogue12"/>
      <sheetName val="Section_Catalogue16"/>
      <sheetName val="Section_Catalogue17"/>
      <sheetName val="Section_Catalogue18"/>
      <sheetName val="Section_Catalogue19"/>
      <sheetName val="INDIGINEOUS_ITEMS_4"/>
      <sheetName val="Section_Catalogue20"/>
      <sheetName val="INDIGINEOUS_ITEMS_5"/>
      <sheetName val="Section_Catalogue21"/>
      <sheetName val="INDIGINEOUS_ITEMS_6"/>
      <sheetName val="TB9798OBPL06_(2)30"/>
      <sheetName val="CORPN_OCT30"/>
      <sheetName val="inout_consol-nov30"/>
      <sheetName val="inout_consol_(2)30"/>
      <sheetName val="AS_ON_DT_EXPS_Mar30"/>
      <sheetName val="fa-pl_&amp;_mach-site30"/>
      <sheetName val="fa_off_eqp30"/>
      <sheetName val="fa_fur&amp;_fix30"/>
      <sheetName val="fa-pl_&amp;_mach-Off30"/>
      <sheetName val="B_Equity-sdpl_INC30"/>
      <sheetName val="inout_consol_wkg30"/>
      <sheetName val="inout_consol_WKNG30"/>
      <sheetName val="B_Sheet_9730"/>
      <sheetName val="P&amp;L_97_30"/>
      <sheetName val="B_Sheet_97-BEXP30"/>
      <sheetName val="P&amp;L_97_-BEXP30"/>
      <sheetName val="consol_flows30"/>
      <sheetName val="sdpl_oth_Liab30"/>
      <sheetName val="obpl-oth_liab30"/>
      <sheetName val="G_land_advance30"/>
      <sheetName val="I-Wip-ot_(2)30"/>
      <sheetName val="detail_WIP_(2)30"/>
      <sheetName val="detail_G-130"/>
      <sheetName val="sobha_menon_ac30"/>
      <sheetName val="pnc_ac30"/>
      <sheetName val="fix_-p_&amp;_M_-SCC30"/>
      <sheetName val="C_fix_asst30"/>
      <sheetName val="D_fix_asst_scdl_30"/>
      <sheetName val="TBAL9697_-group_wise__sdpl39"/>
      <sheetName val="TBAL9697_-group_wise_29"/>
      <sheetName val="crs_-G-129"/>
      <sheetName val="TBAL9697_-group_wise__onpl29"/>
      <sheetName val="B_Sheet_97-OBPL29"/>
      <sheetName val="B_Sheet_97_sdpl29"/>
      <sheetName val="TBAL9697_-group_wise__sdpl229"/>
      <sheetName val="inout_consol_jan29"/>
      <sheetName val="consol_flow29"/>
      <sheetName val="D_Loan__Prom29"/>
      <sheetName val="E_Bank_Loan29"/>
      <sheetName val="G_work_Cap29"/>
      <sheetName val="H_land_adv-dec29"/>
      <sheetName val="J_Con_WIP29"/>
      <sheetName val="detail_J29"/>
      <sheetName val="L_Oth_Co29"/>
      <sheetName val="K_fix_asst__29"/>
      <sheetName val="C_fix_asst-SDPL_29"/>
      <sheetName val="TBAL9697__group_wise__sdpl29"/>
      <sheetName val="inout_consol_okg29"/>
      <sheetName val="detail_OIP_(2)29"/>
      <sheetName val="D_fix_ysst_scdl_29"/>
      <sheetName val="cre`itors_tb_obpl29"/>
      <sheetName val="3AL9697_-group_wise__onpl29"/>
      <sheetName val="3‰AL9697_-group_wise__onpl29"/>
      <sheetName val="L_Oth_Bo29"/>
      <sheetName val="Civil_Boq29"/>
      <sheetName val="Boq_Block_A28"/>
      <sheetName val="Staff_Acco_29"/>
      <sheetName val="SITE_OVERHEADS29"/>
      <sheetName val="Project-Material_28"/>
      <sheetName val="3�AL9697_-group_wise__onpl28"/>
      <sheetName val="Section_Catalogue22"/>
      <sheetName val="INDIGINEOUS_ITEMS_7"/>
      <sheetName val="tie_beam7"/>
      <sheetName val="TB9798OBPL06_(2)33"/>
      <sheetName val="CORPN_OCT33"/>
      <sheetName val="inout_consol-nov33"/>
      <sheetName val="inout_consol_(2)33"/>
      <sheetName val="AS_ON_DT_EXPS_Mar33"/>
      <sheetName val="fa-pl_&amp;_mach-site33"/>
      <sheetName val="fa_off_eqp33"/>
      <sheetName val="fa_fur&amp;_fix33"/>
      <sheetName val="fa-pl_&amp;_mach-Off33"/>
      <sheetName val="B_Equity-sdpl_INC33"/>
      <sheetName val="inout_consol_wkg33"/>
      <sheetName val="inout_consol_WKNG33"/>
      <sheetName val="B_Sheet_9733"/>
      <sheetName val="P&amp;L_97_33"/>
      <sheetName val="B_Sheet_97-BEXP33"/>
      <sheetName val="P&amp;L_97_-BEXP33"/>
      <sheetName val="consol_flows33"/>
      <sheetName val="sdpl_oth_Liab33"/>
      <sheetName val="obpl-oth_liab33"/>
      <sheetName val="G_land_advance33"/>
      <sheetName val="I-Wip-ot_(2)33"/>
      <sheetName val="detail_WIP_(2)33"/>
      <sheetName val="detail_G-133"/>
      <sheetName val="sobha_menon_ac33"/>
      <sheetName val="pnc_ac33"/>
      <sheetName val="fix_-p_&amp;_M_-SCC33"/>
      <sheetName val="C_fix_asst33"/>
      <sheetName val="D_fix_asst_scdl_33"/>
      <sheetName val="creditors_tb_obpl32"/>
      <sheetName val="TBAL9697_-group_wise__sdpl42"/>
      <sheetName val="TBAL9697_-group_wise_32"/>
      <sheetName val="crs_-G-132"/>
      <sheetName val="TBAL9697_-group_wise__onpl32"/>
      <sheetName val="B_Sheet_97-OBPL32"/>
      <sheetName val="B_Sheet_97_sdpl32"/>
      <sheetName val="TBAL9697_-group_wise__sdpl232"/>
      <sheetName val="inout_consol_jan32"/>
      <sheetName val="consol_flow32"/>
      <sheetName val="D_Loan__Prom32"/>
      <sheetName val="E_Bank_Loan32"/>
      <sheetName val="G_work_Cap32"/>
      <sheetName val="H_land_adv-dec32"/>
      <sheetName val="J_Con_WIP32"/>
      <sheetName val="detail_J32"/>
      <sheetName val="L_Oth_Co32"/>
      <sheetName val="K_fix_asst__32"/>
      <sheetName val="C_fix_asst-SDPL_32"/>
      <sheetName val="TBAL9697__group_wise__sdpl32"/>
      <sheetName val="inout_consol_okg32"/>
      <sheetName val="detail_OIP_(2)32"/>
      <sheetName val="D_fix_ysst_scdl_32"/>
      <sheetName val="cre`itors_tb_obpl32"/>
      <sheetName val="3AL9697_-group_wise__onpl32"/>
      <sheetName val="3‰AL9697_-group_wise__onpl32"/>
      <sheetName val="L_Oth_Bo32"/>
      <sheetName val="Civil_Boq32"/>
      <sheetName val="Boq_Block_A31"/>
      <sheetName val="Staff_Acco_32"/>
      <sheetName val="SITE_OVERHEADS32"/>
      <sheetName val="Project-Material_31"/>
      <sheetName val="PRECAST_lightconc-II31"/>
      <sheetName val="1__PayRec30"/>
      <sheetName val="Cashflow_projection30"/>
      <sheetName val="SPT_vs_PHI30"/>
      <sheetName val="key_dates30"/>
      <sheetName val="ino4t_conso,-nov30"/>
      <sheetName val="(nout_co,sol_(2)30"/>
      <sheetName val="Blr_hire30"/>
      <sheetName val="_bpl,oth_lia_30"/>
      <sheetName val="G_,and_adv_nce30"/>
      <sheetName val="I,Wip-ot__2)30"/>
      <sheetName val="det!il_WIP_(2)30"/>
      <sheetName val="de4ail_G-130"/>
      <sheetName val="sobha_mennn_ac30"/>
      <sheetName val="C_&amp;ix_asst30"/>
      <sheetName val="_x005f_x0003_dpl_oth_Lia`30"/>
      <sheetName val="TBAL9697__x005f_x000d_grotp_wise_30"/>
      <sheetName val="St_co_91_5lvl30"/>
      <sheetName val="INPUT_SHEET30"/>
      <sheetName val="3�AL9697_-group_wise__onpl31"/>
      <sheetName val="Stress_Calculation30"/>
      <sheetName val="Labor_abs-NMR29"/>
      <sheetName val="Sun_E_Type29"/>
      <sheetName val="TBAL9697__x000a_grotp_wise_29"/>
      <sheetName val="Fin_Sum29"/>
      <sheetName val="CORPN_O?T29"/>
      <sheetName val="labour_coeff27"/>
      <sheetName val="Shuttering_Analysis27"/>
      <sheetName val="General_P+M27"/>
      <sheetName val="Curing_Analysis_27"/>
      <sheetName val="Concrete_P+M_(_RMC_)27"/>
      <sheetName val="P+M_(_SMC_)27"/>
      <sheetName val="P+M_-EW27"/>
      <sheetName val="CORPN_O29"/>
      <sheetName val="LIST_OF_MAKES27"/>
      <sheetName val="Fill_this_out_first___27"/>
      <sheetName val="CORPN_O_x005f_x0000_T29"/>
      <sheetName val="SUPPLY_-Sanitary_Fixtures29"/>
      <sheetName val="ITEMS_FOR_CIVIL_TENDER29"/>
      <sheetName val="P&amp;L_-_AD27"/>
      <sheetName val="_x005f_x005f_x005f_x0003_dpl_oth_Lia`29"/>
      <sheetName val="TBAL9697__x005f_x005f_x005f_x000d_grotp_w29"/>
      <sheetName val="DG_29"/>
      <sheetName val="Assumption_Inputs10"/>
      <sheetName val="Section_Catalogue25"/>
      <sheetName val="INDIGINEOUS_ITEMS_10"/>
      <sheetName val="tie_beam10"/>
      <sheetName val="TB9798OBPL06_(2)32"/>
      <sheetName val="CORPN_OCT32"/>
      <sheetName val="inout_consol-nov32"/>
      <sheetName val="inout_consol_(2)32"/>
      <sheetName val="AS_ON_DT_EXPS_Mar32"/>
      <sheetName val="fa-pl_&amp;_mach-site32"/>
      <sheetName val="fa_off_eqp32"/>
      <sheetName val="fa_fur&amp;_fix32"/>
      <sheetName val="fa-pl_&amp;_mach-Off32"/>
      <sheetName val="B_Equity-sdpl_INC32"/>
      <sheetName val="inout_consol_wkg32"/>
      <sheetName val="inout_consol_WKNG32"/>
      <sheetName val="B_Sheet_9732"/>
      <sheetName val="P&amp;L_97_32"/>
      <sheetName val="B_Sheet_97-BEXP32"/>
      <sheetName val="P&amp;L_97_-BEXP32"/>
      <sheetName val="consol_flows32"/>
      <sheetName val="sdpl_oth_Liab32"/>
      <sheetName val="obpl-oth_liab32"/>
      <sheetName val="G_land_advance32"/>
      <sheetName val="I-Wip-ot_(2)32"/>
      <sheetName val="detail_WIP_(2)32"/>
      <sheetName val="detail_G-132"/>
      <sheetName val="sobha_menon_ac32"/>
      <sheetName val="pnc_ac32"/>
      <sheetName val="fix_-p_&amp;_M_-SCC32"/>
      <sheetName val="C_fix_asst32"/>
      <sheetName val="D_fix_asst_scdl_32"/>
      <sheetName val="creditors_tb_obpl31"/>
      <sheetName val="TBAL9697_-group_wise__sdpl41"/>
      <sheetName val="TBAL9697_-group_wise_31"/>
      <sheetName val="crs_-G-131"/>
      <sheetName val="TBAL9697_-group_wise__onpl31"/>
      <sheetName val="B_Sheet_97-OBPL31"/>
      <sheetName val="B_Sheet_97_sdpl31"/>
      <sheetName val="TBAL9697_-group_wise__sdpl231"/>
      <sheetName val="inout_consol_jan31"/>
      <sheetName val="consol_flow31"/>
      <sheetName val="D_Loan__Prom31"/>
      <sheetName val="E_Bank_Loan31"/>
      <sheetName val="G_work_Cap31"/>
      <sheetName val="H_land_adv-dec31"/>
      <sheetName val="J_Con_WIP31"/>
      <sheetName val="detail_J31"/>
      <sheetName val="L_Oth_Co31"/>
      <sheetName val="K_fix_asst__31"/>
      <sheetName val="C_fix_asst-SDPL_31"/>
      <sheetName val="TBAL9697__group_wise__sdpl31"/>
      <sheetName val="inout_consol_okg31"/>
      <sheetName val="detail_OIP_(2)31"/>
      <sheetName val="D_fix_ysst_scdl_31"/>
      <sheetName val="cre`itors_tb_obpl31"/>
      <sheetName val="3AL9697_-group_wise__onpl31"/>
      <sheetName val="3‰AL9697_-group_wise__onpl31"/>
      <sheetName val="L_Oth_Bo31"/>
      <sheetName val="Civil_Boq31"/>
      <sheetName val="Boq_Block_A30"/>
      <sheetName val="Staff_Acco_31"/>
      <sheetName val="SITE_OVERHEADS31"/>
      <sheetName val="Project-Material_30"/>
      <sheetName val="PRECAST_lightconc-II30"/>
      <sheetName val="1__PayRec29"/>
      <sheetName val="Cashflow_projection29"/>
      <sheetName val="SPT_vs_PHI29"/>
      <sheetName val="key_dates29"/>
      <sheetName val="ino4t_conso,-nov29"/>
      <sheetName val="(nout_co,sol_(2)29"/>
      <sheetName val="Blr_hire29"/>
      <sheetName val="_bpl,oth_lia_29"/>
      <sheetName val="G_,and_adv_nce29"/>
      <sheetName val="I,Wip-ot__2)29"/>
      <sheetName val="det!il_WIP_(2)29"/>
      <sheetName val="de4ail_G-129"/>
      <sheetName val="sobha_mennn_ac29"/>
      <sheetName val="C_&amp;ix_asst29"/>
      <sheetName val="_x005f_x0003_dpl_oth_Lia`29"/>
      <sheetName val="TBAL9697__x005f_x000d_grotp_wise_29"/>
      <sheetName val="St_co_91_5lvl29"/>
      <sheetName val="INPUT_SHEET29"/>
      <sheetName val="3�AL9697_-group_wise__onpl30"/>
      <sheetName val="Stress_Calculation29"/>
      <sheetName val="Labor_abs-NMR28"/>
      <sheetName val="Sun_E_Type28"/>
      <sheetName val="TBAL9697__x000a_grotp_wise_28"/>
      <sheetName val="Fin_Sum28"/>
      <sheetName val="CORPN_O?T28"/>
      <sheetName val="labour_coeff26"/>
      <sheetName val="Shuttering_Analysis26"/>
      <sheetName val="General_P+M26"/>
      <sheetName val="Curing_Analysis_26"/>
      <sheetName val="Concrete_P+M_(_RMC_)26"/>
      <sheetName val="P+M_(_SMC_)26"/>
      <sheetName val="P+M_-EW26"/>
      <sheetName val="CORPN_O28"/>
      <sheetName val="LIST_OF_MAKES26"/>
      <sheetName val="Fill_this_out_first___26"/>
      <sheetName val="CORPN_O_x005f_x0000_T28"/>
      <sheetName val="SUPPLY_-Sanitary_Fixtures28"/>
      <sheetName val="ITEMS_FOR_CIVIL_TENDER28"/>
      <sheetName val="P&amp;L_-_AD26"/>
      <sheetName val="_x005f_x005f_x005f_x0003_dpl_oth_Lia`28"/>
      <sheetName val="TBAL9697__x005f_x005f_x005f_x000d_grotp_w28"/>
      <sheetName val="DG_28"/>
      <sheetName val="Assumption_Inputs9"/>
      <sheetName val="Section_Catalogue24"/>
      <sheetName val="INDIGINEOUS_ITEMS_9"/>
      <sheetName val="tie_beam9"/>
      <sheetName val="TB9798OBPL06_(2)31"/>
      <sheetName val="CORPN_OCT31"/>
      <sheetName val="inout_consol-nov31"/>
      <sheetName val="inout_consol_(2)31"/>
      <sheetName val="AS_ON_DT_EXPS_Mar31"/>
      <sheetName val="fa-pl_&amp;_mach-site31"/>
      <sheetName val="fa_off_eqp31"/>
      <sheetName val="fa_fur&amp;_fix31"/>
      <sheetName val="fa-pl_&amp;_mach-Off31"/>
      <sheetName val="B_Equity-sdpl_INC31"/>
      <sheetName val="inout_consol_wkg31"/>
      <sheetName val="inout_consol_WKNG31"/>
      <sheetName val="B_Sheet_9731"/>
      <sheetName val="P&amp;L_97_31"/>
      <sheetName val="B_Sheet_97-BEXP31"/>
      <sheetName val="P&amp;L_97_-BEXP31"/>
      <sheetName val="consol_flows31"/>
      <sheetName val="sdpl_oth_Liab31"/>
      <sheetName val="obpl-oth_liab31"/>
      <sheetName val="G_land_advance31"/>
      <sheetName val="I-Wip-ot_(2)31"/>
      <sheetName val="detail_WIP_(2)31"/>
      <sheetName val="detail_G-131"/>
      <sheetName val="sobha_menon_ac31"/>
      <sheetName val="pnc_ac31"/>
      <sheetName val="fix_-p_&amp;_M_-SCC31"/>
      <sheetName val="C_fix_asst31"/>
      <sheetName val="D_fix_asst_scdl_31"/>
      <sheetName val="creditors_tb_obpl30"/>
      <sheetName val="TBAL9697_-group_wise__sdpl40"/>
      <sheetName val="TBAL9697_-group_wise_30"/>
      <sheetName val="crs_-G-130"/>
      <sheetName val="TBAL9697_-group_wise__onpl30"/>
      <sheetName val="B_Sheet_97-OBPL30"/>
      <sheetName val="B_Sheet_97_sdpl30"/>
      <sheetName val="TBAL9697_-group_wise__sdpl230"/>
      <sheetName val="inout_consol_jan30"/>
      <sheetName val="consol_flow30"/>
      <sheetName val="D_Loan__Prom30"/>
      <sheetName val="E_Bank_Loan30"/>
      <sheetName val="G_work_Cap30"/>
      <sheetName val="H_land_adv-dec30"/>
      <sheetName val="J_Con_WIP30"/>
      <sheetName val="detail_J30"/>
      <sheetName val="L_Oth_Co30"/>
      <sheetName val="K_fix_asst__30"/>
      <sheetName val="C_fix_asst-SDPL_30"/>
      <sheetName val="TBAL9697__group_wise__sdpl30"/>
      <sheetName val="inout_consol_okg30"/>
      <sheetName val="detail_OIP_(2)30"/>
      <sheetName val="D_fix_ysst_scdl_30"/>
      <sheetName val="cre`itors_tb_obpl30"/>
      <sheetName val="3AL9697_-group_wise__onpl30"/>
      <sheetName val="3‰AL9697_-group_wise__onpl30"/>
      <sheetName val="L_Oth_Bo30"/>
      <sheetName val="Civil_Boq30"/>
      <sheetName val="Boq_Block_A29"/>
      <sheetName val="Staff_Acco_30"/>
      <sheetName val="SITE_OVERHEADS30"/>
      <sheetName val="Project-Material_29"/>
      <sheetName val="PRECAST_lightconc-II29"/>
      <sheetName val="1__PayRec28"/>
      <sheetName val="Cashflow_projection28"/>
      <sheetName val="SPT_vs_PHI28"/>
      <sheetName val="key_dates28"/>
      <sheetName val="ino4t_conso,-nov28"/>
      <sheetName val="(nout_co,sol_(2)28"/>
      <sheetName val="Blr_hire28"/>
      <sheetName val="_bpl,oth_lia_28"/>
      <sheetName val="G_,and_adv_nce28"/>
      <sheetName val="I,Wip-ot__2)28"/>
      <sheetName val="det!il_WIP_(2)28"/>
      <sheetName val="de4ail_G-128"/>
      <sheetName val="sobha_mennn_ac28"/>
      <sheetName val="C_&amp;ix_asst28"/>
      <sheetName val="_x005f_x0003_dpl_oth_Lia`28"/>
      <sheetName val="TBAL9697__x005f_x000d_grotp_wise_28"/>
      <sheetName val="St_co_91_5lvl28"/>
      <sheetName val="INPUT_SHEET28"/>
      <sheetName val="3�AL9697_-group_wise__onpl29"/>
      <sheetName val="Stress_Calculation28"/>
      <sheetName val="Section_Catalogue23"/>
      <sheetName val="INDIGINEOUS_ITEMS_8"/>
      <sheetName val="tie_beam8"/>
      <sheetName val="TB9798OBPL06_(2)34"/>
      <sheetName val="CORPN_OCT34"/>
      <sheetName val="inout_consol-nov34"/>
      <sheetName val="inout_consol_(2)34"/>
      <sheetName val="AS_ON_DT_EXPS_Mar34"/>
      <sheetName val="fa-pl_&amp;_mach-site34"/>
      <sheetName val="fa_off_eqp34"/>
      <sheetName val="fa_fur&amp;_fix34"/>
      <sheetName val="fa-pl_&amp;_mach-Off34"/>
      <sheetName val="B_Equity-sdpl_INC34"/>
      <sheetName val="inout_consol_wkg34"/>
      <sheetName val="inout_consol_WKNG34"/>
      <sheetName val="B_Sheet_9734"/>
      <sheetName val="P&amp;L_97_34"/>
      <sheetName val="B_Sheet_97-BEXP34"/>
      <sheetName val="P&amp;L_97_-BEXP34"/>
      <sheetName val="consol_flows34"/>
      <sheetName val="sdpl_oth_Liab34"/>
      <sheetName val="obpl-oth_liab34"/>
      <sheetName val="G_land_advance34"/>
      <sheetName val="I-Wip-ot_(2)34"/>
      <sheetName val="detail_WIP_(2)34"/>
      <sheetName val="detail_G-134"/>
      <sheetName val="sobha_menon_ac34"/>
      <sheetName val="pnc_ac34"/>
      <sheetName val="fix_-p_&amp;_M_-SCC34"/>
      <sheetName val="C_fix_asst34"/>
      <sheetName val="D_fix_asst_scdl_34"/>
      <sheetName val="creditors_tb_obpl33"/>
      <sheetName val="TBAL9697_-group_wise__sdpl43"/>
      <sheetName val="TBAL9697_-group_wise_33"/>
      <sheetName val="crs_-G-133"/>
      <sheetName val="TBAL9697_-group_wise__onpl33"/>
      <sheetName val="B_Sheet_97-OBPL33"/>
      <sheetName val="B_Sheet_97_sdpl33"/>
      <sheetName val="TBAL9697_-group_wise__sdpl233"/>
      <sheetName val="inout_consol_jan33"/>
      <sheetName val="consol_flow33"/>
      <sheetName val="D_Loan__Prom33"/>
      <sheetName val="E_Bank_Loan33"/>
      <sheetName val="G_work_Cap33"/>
      <sheetName val="H_land_adv-dec33"/>
      <sheetName val="J_Con_WIP33"/>
      <sheetName val="detail_J33"/>
      <sheetName val="L_Oth_Co33"/>
      <sheetName val="K_fix_asst__33"/>
      <sheetName val="C_fix_asst-SDPL_33"/>
      <sheetName val="TBAL9697__group_wise__sdpl33"/>
      <sheetName val="inout_consol_okg33"/>
      <sheetName val="detail_OIP_(2)33"/>
      <sheetName val="D_fix_ysst_scdl_33"/>
      <sheetName val="cre`itors_tb_obpl33"/>
      <sheetName val="3AL9697_-group_wise__onpl33"/>
      <sheetName val="3‰AL9697_-group_wise__onpl33"/>
      <sheetName val="L_Oth_Bo33"/>
      <sheetName val="Civil_Boq33"/>
      <sheetName val="Boq_Block_A32"/>
      <sheetName val="Staff_Acco_33"/>
      <sheetName val="SITE_OVERHEADS33"/>
      <sheetName val="Project-Material_32"/>
      <sheetName val="PRECAST_lightconc-II32"/>
      <sheetName val="1__PayRec31"/>
      <sheetName val="Cashflow_projection31"/>
      <sheetName val="SPT_vs_PHI31"/>
      <sheetName val="key_dates31"/>
      <sheetName val="ino4t_conso,-nov31"/>
      <sheetName val="(nout_co,sol_(2)31"/>
      <sheetName val="Blr_hire31"/>
      <sheetName val="_bpl,oth_lia_31"/>
      <sheetName val="G_,and_adv_nce31"/>
      <sheetName val="I,Wip-ot__2)31"/>
      <sheetName val="det!il_WIP_(2)31"/>
      <sheetName val="de4ail_G-131"/>
      <sheetName val="sobha_mennn_ac31"/>
      <sheetName val="C_&amp;ix_asst31"/>
      <sheetName val="_x005f_x0003_dpl_oth_Lia`31"/>
      <sheetName val="TBAL9697__x005f_x000d_grotp_wise_31"/>
      <sheetName val="St_co_91_5lvl31"/>
      <sheetName val="INPUT_SHEET31"/>
      <sheetName val="3�AL9697_-group_wise__onpl32"/>
      <sheetName val="Stress_Calculation31"/>
      <sheetName val="Labor_abs-NMR30"/>
      <sheetName val="Sun_E_Type30"/>
      <sheetName val="TBAL9697__x000a_grotp_wise_30"/>
      <sheetName val="Fin_Sum30"/>
      <sheetName val="CORPN_O?T30"/>
      <sheetName val="labour_coeff28"/>
      <sheetName val="Shuttering_Analysis28"/>
      <sheetName val="General_P+M28"/>
      <sheetName val="Curing_Analysis_28"/>
      <sheetName val="Concrete_P+M_(_RMC_)28"/>
      <sheetName val="P+M_(_SMC_)28"/>
      <sheetName val="P+M_-EW28"/>
      <sheetName val="CORPN_O30"/>
      <sheetName val="LIST_OF_MAKES28"/>
      <sheetName val="Fill_this_out_first___28"/>
      <sheetName val="CORPN_O_x005f_x0000_T30"/>
      <sheetName val="SUPPLY_-Sanitary_Fixtures30"/>
      <sheetName val="ITEMS_FOR_CIVIL_TENDER30"/>
      <sheetName val="P&amp;L_-_AD28"/>
      <sheetName val="_x005f_x005f_x005f_x0003_dpl_oth_Lia`30"/>
      <sheetName val="TBAL9697__x005f_x005f_x005f_x000d_grotp_w30"/>
      <sheetName val="DG_30"/>
      <sheetName val="Fin__Assumpt__-_Sensitivities26"/>
      <sheetName val="LOAD_SHEET_26"/>
      <sheetName val="Labour_productivity26"/>
      <sheetName val="RCC,Ret__Wall26"/>
      <sheetName val="Area_&amp;_Cate__Master26"/>
      <sheetName val="Bill_No_526"/>
      <sheetName val="11B_26"/>
      <sheetName val="BOQ_(2)26"/>
      <sheetName val="DLC_lookups26"/>
      <sheetName val="Driveway_Beams26"/>
      <sheetName val="Fee_Rate_Summary26"/>
      <sheetName val="Name_List26"/>
      <sheetName val="Quote_Sheet26"/>
      <sheetName val="d-safe_DELUXE26"/>
      <sheetName val="Works_-_Quote_Sheet26"/>
      <sheetName val="Cat_A_Change_Control26"/>
      <sheetName val="Break_up_Sheet26"/>
      <sheetName val="Summary_of_P_&amp;_M26"/>
      <sheetName val="Break_Dw26"/>
      <sheetName val="Detail_1A26"/>
      <sheetName val="Structure_Bills_Qty26"/>
      <sheetName val="Form_626"/>
      <sheetName val="TBAL9697__x005f_x000a_grotp_wise_26"/>
      <sheetName val="ISO_Reconcilation_Statment26"/>
      <sheetName val="AVG_pur_rate26"/>
      <sheetName val="CORPN_O_x005f_x005f_x005f_x0000_T26"/>
      <sheetName val="220_11__BS_26"/>
      <sheetName val="IO_LIST26"/>
      <sheetName val="TBAL9697__x005f_x000d_grotp_wis26"/>
      <sheetName val="Sheet_126"/>
      <sheetName val="3BPA00132-5-3_W_plan_HVPNL26"/>
      <sheetName val="Mix_Design26"/>
      <sheetName val="FITZ_MORT_9426"/>
      <sheetName val="Assumption_Inputs11"/>
      <sheetName val="Section_Catalogue26"/>
      <sheetName val="INDIGINEOUS_ITEMS_11"/>
      <sheetName val="tie_beam11"/>
      <sheetName val="ANNEXURE-A"/>
      <sheetName val="COLUMN-CR"/>
      <sheetName val="SPILL_OVER1"/>
      <sheetName val="Elect_2"/>
      <sheetName val="SPILL_OVER2"/>
      <sheetName val="Day2works"/>
      <sheetName val="CABLERET"/>
      <sheetName val="CORPN_O_T27"/>
      <sheetName val="CORPN_O_x005f_x005f_x005f"/>
      <sheetName val="fa-pl &amp; myy_x005f_x000b__"/>
      <sheetName val="AoR Finishing"/>
      <sheetName val="Ass4"/>
      <sheetName val="DCF"/>
      <sheetName val="Key Ass"/>
      <sheetName val="Hardware"/>
      <sheetName val="HPL"/>
      <sheetName val="col-reinft1"/>
      <sheetName val="bs BP 04 SA"/>
      <sheetName val="Col up to plinth"/>
      <sheetName val="Footing"/>
      <sheetName val="int. pla."/>
      <sheetName val="Cash2"/>
      <sheetName val="TBAL9697  grotp wis"/>
      <sheetName val="TAX INCOME"/>
      <sheetName val="Depart Budget"/>
      <sheetName val="Corporate"/>
      <sheetName val="Masters"/>
      <sheetName val="TOS-F"/>
      <sheetName val="구성비"/>
      <sheetName val="BS8007"/>
      <sheetName val="FINOLEX"/>
      <sheetName val="BOQ Distribution"/>
      <sheetName val="Sch-1a"/>
      <sheetName val="Brand"/>
      <sheetName val="Location"/>
      <sheetName val="PackSize"/>
      <sheetName val="PackagingType"/>
      <sheetName val="Plant"/>
      <sheetName val="ProductHierarchy"/>
      <sheetName val="PurchGroup"/>
      <sheetName val="Sub-brand"/>
      <sheetName val="UOM"/>
      <sheetName val="Variant"/>
      <sheetName val="Cost_any"/>
      <sheetName val="Mat.Cost"/>
      <sheetName val="2gii"/>
      <sheetName val="Concourse"/>
      <sheetName val="G_1_obpl_x000"/>
      <sheetName val="_x005f_x0003_dpl_ot"/>
      <sheetName val="TBAL9697 _x00"/>
      <sheetName val="TBL9798_x0010"/>
      <sheetName val="CORPN O_x0000"/>
      <sheetName val="TBAL9697 _x000a_grotp wis"/>
      <sheetName val="G_1_obpl_x005"/>
      <sheetName val="_x005f_x005f_"/>
      <sheetName val="TBAL9697__x000d_grotp_wis"/>
      <sheetName val="TBAL9697__x00"/>
      <sheetName val="CORPN_O_x0000"/>
      <sheetName val="TBL9798_x005f"/>
      <sheetName val="_x0003_dpl_oth_Lia`2"/>
      <sheetName val="CORPN_O_x0000_T2"/>
      <sheetName val="_x0003_dpl_oth_Lia`4"/>
      <sheetName val="CORPN_O_x0000_T4"/>
      <sheetName val="_x0003_dpl_oth_Lia`3"/>
      <sheetName val="CORPN_O_x0000_T3"/>
      <sheetName val="_x0003_dpl_oth_Lia`5"/>
      <sheetName val="CORPN_O_x0000_T5"/>
      <sheetName val="_x0003_dpl_oth_Lia`6"/>
      <sheetName val="CORPN_O_x0000_T6"/>
      <sheetName val="_x0003_dpl_oth_Lia`7"/>
      <sheetName val="CORPN_O_x0000_T7"/>
      <sheetName val="_x0003_dpl_oth_Lia`8"/>
      <sheetName val="CORPN_O_x0000_T8"/>
      <sheetName val="_x0003_dpl_oth_Lia`9"/>
      <sheetName val="CORPN_O_x0000_T9"/>
      <sheetName val="_x0003_dpl_oth_Lia`10"/>
      <sheetName val="CORPN_O_x0000_T10"/>
      <sheetName val="_x0003_dpl_oth_Lia`16"/>
      <sheetName val="CORPN_O_x0000_T16"/>
      <sheetName val="_x0003_dpl_oth_Lia`12"/>
      <sheetName val="CORPN_O_x0000_T12"/>
      <sheetName val="_x0003_dpl_oth_Lia`11"/>
      <sheetName val="CORPN_O_x0000_T11"/>
      <sheetName val="_x0003_dpl_oth_Lia`13"/>
      <sheetName val="CORPN_O_x0000_T13"/>
      <sheetName val="_x0003_dpl_oth_Lia`14"/>
      <sheetName val="CORPN_O_x0000_T14"/>
      <sheetName val="_x0003_dpl_oth_Lia`15"/>
      <sheetName val="CORPN_O_x0000_T15"/>
      <sheetName val="_x0003_dpl_oth_Lia`22"/>
      <sheetName val="CORPN_O_x0000_T22"/>
      <sheetName val="_x0003_dpl_oth_Lia`17"/>
      <sheetName val="CORPN_O_x0000_T17"/>
      <sheetName val="_x0003_dpl_oth_Lia`18"/>
      <sheetName val="CORPN_O_x0000_T18"/>
      <sheetName val="_x0003_dpl_oth_Lia`19"/>
      <sheetName val="CORPN_O_x0000_T19"/>
      <sheetName val="_x0003_dpl_oth_Lia`20"/>
      <sheetName val="CORPN_O_x0000_T20"/>
      <sheetName val="_x0003_dpl_oth_Lia`21"/>
      <sheetName val="CORPN_O_x0000_T21"/>
      <sheetName val="_x0003_dpl_oth_Lia`23"/>
      <sheetName val="CORPN_O_x0000_T23"/>
      <sheetName val="_x0003_dpl_oth_Lia`24"/>
      <sheetName val="CORPN_O_x0000_T24"/>
      <sheetName val="_x0003_dpl_oth_Lia`25"/>
      <sheetName val="CORPN_O_x0000_T25"/>
      <sheetName val="_x0003_dpl_oth_Lia`26"/>
      <sheetName val="CORPN_O_x0000_T26"/>
      <sheetName val="TBAL9697__x000d_grotp_wise_2"/>
      <sheetName val="TBAL9697__x000d_grotp_wise_4"/>
      <sheetName val="TBAL9697__x005f_x000d_grotp_wi4"/>
      <sheetName val="TBAL9697__x000d_grotp_wis2"/>
      <sheetName val="TBAL9697__x005f_x005f_x02"/>
      <sheetName val="TBAL9697__x000d_grotp_wise_3"/>
      <sheetName val="TBAL9697__x005f_x000d_grotp_wi3"/>
      <sheetName val="TBAL9697__x000d_grotp_wis1"/>
      <sheetName val="TBAL9697__x005f_x005f_x01"/>
      <sheetName val="TBAL9697__x000d_grotp_wise_5"/>
      <sheetName val="TBAL9697__x005f_x000d_grotp_wi5"/>
      <sheetName val="TBAL9697__x000d_grotp_wis3"/>
      <sheetName val="TBAL9697__x005f_x005f_x03"/>
      <sheetName val="TBAL9697__x000d_grotp_wise_6"/>
      <sheetName val="TBAL9697__x005f_x000d_grotp_wi6"/>
      <sheetName val="TBAL9697__x000d_grotp_wis4"/>
      <sheetName val="TBAL9697__x005f_x005f_x04"/>
      <sheetName val="TBAL9697__x000d_grotp_wise_7"/>
      <sheetName val="TBAL9697__x005f_x000d_grotp_wi7"/>
      <sheetName val="TBAL9697__x000d_grotp_wis5"/>
      <sheetName val="TBAL9697__x005f_x005f_x05"/>
      <sheetName val="TBAL9697__x000d_grotp_wise_8"/>
      <sheetName val="TBAL9697__x005f_x000d_grotp_wi8"/>
      <sheetName val="TBAL9697__x000d_grotp_wis6"/>
      <sheetName val="TBAL9697__x005f_x005f_x06"/>
      <sheetName val="TBAL9697__x000d_grotp_wise_9"/>
      <sheetName val="TBAL9697__x005f_x000d_grotp_wi9"/>
      <sheetName val="TBAL9697__x000d_grotp_wis7"/>
      <sheetName val="TBAL9697__x005f_x005f_x07"/>
      <sheetName val="TBAL9697__x000d_grotp_wise_10"/>
      <sheetName val="TBAL9697__x005f_x000d_grotp_w10"/>
      <sheetName val="TBAL9697__x000d_grotp_wis8"/>
      <sheetName val="TBAL9697__x005f_x005f_x08"/>
      <sheetName val="TBAL9697__x000d_grotp_wise_16"/>
      <sheetName val="TBAL9697__x005f_x000d_grotp_w16"/>
      <sheetName val="TBAL9697__x000d_grotp_wis14"/>
      <sheetName val="TBAL9697__x005f_x005f_x14"/>
      <sheetName val="TBAL9697__x000d_grotp_wise_12"/>
      <sheetName val="TBAL9697__x005f_x000d_grotp_w12"/>
      <sheetName val="TBAL9697__x000d_grotp_wis10"/>
      <sheetName val="TBAL9697__x005f_x005f_x10"/>
      <sheetName val="TBAL9697__x000d_grotp_wise_11"/>
      <sheetName val="TBAL9697__x005f_x000d_grotp_w11"/>
      <sheetName val="TBAL9697__x000d_grotp_wis9"/>
      <sheetName val="TBAL9697__x005f_x005f_x09"/>
      <sheetName val="TBAL9697__x000d_grotp_wise_13"/>
      <sheetName val="TBAL9697__x005f_x000d_grotp_w13"/>
      <sheetName val="TBAL9697__x000d_grotp_wis11"/>
      <sheetName val="TBAL9697__x005f_x005f_x11"/>
      <sheetName val="TBAL9697__x000d_grotp_wise_14"/>
      <sheetName val="TBAL9697__x005f_x000d_grotp_w14"/>
      <sheetName val="TBAL9697__x000d_grotp_wis12"/>
      <sheetName val="TBAL9697__x005f_x005f_x12"/>
      <sheetName val="TBAL9697__x000d_grotp_wise_15"/>
      <sheetName val="TBAL9697__x005f_x000d_grotp_w15"/>
      <sheetName val="TBAL9697__x000d_grotp_wis13"/>
      <sheetName val="TBAL9697__x005f_x005f_x13"/>
      <sheetName val="TBAL9697__x000d_grotp_wise_22"/>
      <sheetName val="TBAL9697__x005f_x000d_grotp_w22"/>
      <sheetName val="TBAL9697__x000d_grotp_wis20"/>
      <sheetName val="TBAL9697__x005f_x005f_x20"/>
      <sheetName val="TBAL9697__x000d_grotp_wise_17"/>
      <sheetName val="TBAL9697__x005f_x000d_grotp_w17"/>
      <sheetName val="TBAL9697__x000d_grotp_wis15"/>
      <sheetName val="TBAL9697__x005f_x005f_x15"/>
      <sheetName val="TBAL9697__x000d_grotp_wise_18"/>
      <sheetName val="TBAL9697__x005f_x000d_grotp_w18"/>
      <sheetName val="TBAL9697__x000d_grotp_wis16"/>
      <sheetName val="TBAL9697__x005f_x005f_x16"/>
      <sheetName val="TBAL9697__x000d_grotp_wise_19"/>
      <sheetName val="TBAL9697__x005f_x000d_grotp_w19"/>
      <sheetName val="TBAL9697__x000d_grotp_wis17"/>
      <sheetName val="TBAL9697__x005f_x005f_x17"/>
      <sheetName val="TBAL9697__x000d_grotp_wise_20"/>
      <sheetName val="TBAL9697__x005f_x000d_grotp_w20"/>
      <sheetName val="TBAL9697__x000d_grotp_wis18"/>
      <sheetName val="TBAL9697__x005f_x005f_x18"/>
      <sheetName val="TBAL9697__x000d_grotp_wise_21"/>
      <sheetName val="TBAL9697__x005f_x000d_grotp_w21"/>
      <sheetName val="TBAL9697__x000d_grotp_wis19"/>
      <sheetName val="TBAL9697__x005f_x005f_x19"/>
      <sheetName val="TBAL9697__x000d_grotp_wise_23"/>
      <sheetName val="TBAL9697__x005f_x000d_grotp_w23"/>
      <sheetName val="TBAL9697__x000d_grotp_wis21"/>
      <sheetName val="TBAL9697__x005f_x005f_x21"/>
      <sheetName val="TBAL9697__x000d_grotp_wise_24"/>
      <sheetName val="TBAL9697__x005f_x000d_grotp_w24"/>
      <sheetName val="TBAL9697__x000d_grotp_wis22"/>
      <sheetName val="TBAL9697__x005f_x005f_x22"/>
      <sheetName val="TBAL9697__x000d_grotp_wise_25"/>
      <sheetName val="TBAL9697__x005f_x000d_grotp_w25"/>
      <sheetName val="TBAL9697__x000d_grotp_wis23"/>
      <sheetName val="TBAL9697__x005f_x005f_x23"/>
      <sheetName val="TBAL9697__x000d_grotp_wise_26"/>
      <sheetName val="TBAL9697__x005f_x000d_grotp_w26"/>
      <sheetName val="TBAL9697__x000d_grotp_wis24"/>
      <sheetName val="TBAL9697__x005f_x005f_x24"/>
      <sheetName val="PRSH"/>
      <sheetName val="banilad"/>
      <sheetName val="Mactan"/>
      <sheetName val="Mandaue"/>
      <sheetName val="Overall Summary"/>
      <sheetName val="Summary_CFA total - CP1 &amp; CP2"/>
      <sheetName val="S1BOQ"/>
      <sheetName val="Detail P&amp;L"/>
      <sheetName val="Assumption Sheet"/>
      <sheetName val="5_Calculation"/>
      <sheetName val="Subhead_IV"/>
      <sheetName val="Register"/>
      <sheetName val="Deduction_of_assets4"/>
      <sheetName val="Deduction_of_assets5"/>
      <sheetName val="Deduction_of_assets6"/>
      <sheetName val="Deduction_of_assets7"/>
      <sheetName val="Deduction_of_assets8"/>
      <sheetName val="Sqn-Abs(G+6) "/>
      <sheetName val="WO-Abs (G+2) 6 DUs"/>
      <sheetName val="Air-Abs(G+6) 23 DUs"/>
      <sheetName val="labor"/>
      <sheetName val="equipment"/>
      <sheetName val="upa"/>
      <sheetName val="TS"/>
      <sheetName val="Risk Assmnt"/>
      <sheetName val="DS"/>
      <sheetName val="MBOQ"/>
      <sheetName val="Escalation"/>
      <sheetName val="Loading"/>
      <sheetName val="Summary-Jaipur"/>
      <sheetName val="BoQ-Jaipur"/>
      <sheetName val="Enquiry"/>
      <sheetName val="VAT-cal"/>
      <sheetName val="Capex"/>
      <sheetName val="Comparison"/>
      <sheetName val="TC"/>
      <sheetName val="BP"/>
      <sheetName val="ecc_res"/>
      <sheetName val="5. EA"/>
      <sheetName val="DCF_VDF"/>
      <sheetName val="NOPAT_VDF"/>
      <sheetName val="Invested capital_VDF"/>
      <sheetName val="WACC_VDF"/>
      <sheetName val="PV of Op Leases_VDF"/>
      <sheetName val="Cost Index"/>
      <sheetName val="RBFC-BS"/>
      <sheetName val="DDETABLE "/>
      <sheetName val="Sch-3"/>
      <sheetName val="INPUT-DATA"/>
      <sheetName val="CI"/>
      <sheetName val="V.O.4 - PCC Qty"/>
      <sheetName val="costing_ESDV"/>
      <sheetName val="costing_FE"/>
      <sheetName val="costing_Misc"/>
      <sheetName val="costing_MOV"/>
      <sheetName val="costing_Press"/>
      <sheetName val="BoQ-1"/>
      <sheetName val="BoQ-2"/>
      <sheetName val="_x0003_dpl_oth_Lia`27"/>
      <sheetName val="TBAL9697__x000d_grotp_wise_27"/>
      <sheetName val="CORPN_O_x0000_T27"/>
      <sheetName val="TBAL9697__x005f_x000d_grotp_w27"/>
      <sheetName val="TBAL9697__x000d_grotp_wis25"/>
      <sheetName val="Projects"/>
      <sheetName val="PRICE-COMP"/>
      <sheetName val="P&amp;LSum"/>
      <sheetName val="C_link"/>
      <sheetName val="P_link"/>
      <sheetName val="CORPN_OT1"/>
      <sheetName val="dpl_oth_Lia`1"/>
      <sheetName val="TBAL9697__grotp_wise_54"/>
      <sheetName val="TBAL9697__grotp_wise_55"/>
      <sheetName val="NLD_-_Assum26"/>
      <sheetName val="BLOCK-A_(MEA_SHEET)26"/>
      <sheetName val="acevsSp_(ABC)26"/>
      <sheetName val="A_O_R_26"/>
      <sheetName val="Intro_26"/>
      <sheetName val="TBAL9697__x005f_x005f_x005f_x005f_x005f_x005f_x26"/>
      <sheetName val="Civil_Works26"/>
      <sheetName val="Cash_Flow_Input_Data_ISC26"/>
      <sheetName val="DETAILED__BOQ26"/>
      <sheetName val="Mat_-Rates26"/>
      <sheetName val="Legal_Risk_Analysis26"/>
      <sheetName val="Tender_Summary9"/>
      <sheetName val="CABLE_DATA26"/>
      <sheetName val="Elect_3"/>
      <sheetName val="SPILL_OVER3"/>
      <sheetName val="Data_sheet1"/>
      <sheetName val="Per_Unit1"/>
      <sheetName val="TBAL9697__grotp_wise_56"/>
      <sheetName val="TBAL9697__grotp_wise_112"/>
      <sheetName val="Pacakges_split1"/>
      <sheetName val="Material_1"/>
      <sheetName val="Extra_Item1"/>
      <sheetName val="Labour_&amp;_Plant1"/>
      <sheetName val="AutoOpen_Stub_Data1"/>
      <sheetName val="Debits_as_on_12_04_081"/>
      <sheetName val="Labor_abs-PW1"/>
      <sheetName val="Gen_Info1"/>
      <sheetName val="Contract_Night_Staff1"/>
      <sheetName val="Contract_Day_Staff1"/>
      <sheetName val="Day_Shift1"/>
      <sheetName val="Night_Shift1"/>
      <sheetName val="TBAL9697__grotp_wise_212"/>
      <sheetName val="TBAL9697__grotp_wise_411"/>
      <sheetName val="TBAL9697__grotp_wise_311"/>
      <sheetName val="TBAL9697__grotp_wise_57"/>
      <sheetName val="TBAL9697__grotp_wise_62"/>
      <sheetName val="TBAL9697__grotp_wise_72"/>
      <sheetName val="TBAL9697__grotp_wise_82"/>
      <sheetName val="TBAL9697__grotp_wise_92"/>
      <sheetName val="TBAL9697__grotp_wise_102"/>
      <sheetName val="TBAL9697__grotp_wise_162"/>
      <sheetName val="TBAL9697__grotp_wise_122"/>
      <sheetName val="TBAL9697__grotp_wise_113"/>
      <sheetName val="TBAL9697__grotp_wise_132"/>
      <sheetName val="TBAL9697__grotp_wise_142"/>
      <sheetName val="TBAL9697__grotp_wise_152"/>
      <sheetName val="TBAL9697__grotp_wise_222"/>
      <sheetName val="TBAL9697__grotp_wise_172"/>
      <sheetName val="TBAL9697__grotp_wise_182"/>
      <sheetName val="TBAL9697__grotp_wise_192"/>
      <sheetName val="TBAL9697__grotp_wise_202"/>
      <sheetName val="TBAL9697__grotp_wise_213"/>
      <sheetName val="TBAL9697__grotp_wise_232"/>
      <sheetName val="TBAL9697__grotp_wise_242"/>
      <sheetName val="Main_Gate_House1"/>
      <sheetName val="lineby_line_consolidation1"/>
      <sheetName val="Base_Assumptions1"/>
      <sheetName val="_COP_100%1"/>
      <sheetName val="Area_Statement1"/>
      <sheetName val="Risk_Analysis1"/>
      <sheetName val="Material_List_"/>
      <sheetName val="Basic_Rate"/>
      <sheetName val="INFLUENCES_ON_GM"/>
      <sheetName val="Load_Details(B2)"/>
      <sheetName val="Rate_analysis"/>
      <sheetName val="Beam at Ground flr lvl(Steel)"/>
      <sheetName val="Main Assump."/>
      <sheetName val="BEAM SCH"/>
      <sheetName val="SLAB  SCH "/>
      <sheetName val="schedule1"/>
      <sheetName val="電気設備表"/>
      <sheetName val="Boiler&amp;TG"/>
      <sheetName val="ICO_budzet_97"/>
      <sheetName val="App_6"/>
      <sheetName val="P &amp; M"/>
      <sheetName val="MS Items"/>
      <sheetName val="Basic rate summary"/>
      <sheetName val="Basic rate calculations"/>
      <sheetName val="Layer Table"/>
      <sheetName val="purpose&amp;input"/>
      <sheetName val="MG"/>
      <sheetName val="BTB"/>
      <sheetName val="cf"/>
      <sheetName val="orders"/>
      <sheetName val="TBL9798_x005f_x005f_x005f_x005f_x005f_x005f_x005f"/>
      <sheetName val="CORPN O_x005f_x005f_x005f_x005f_x005f_x005f_x005f"/>
      <sheetName val="Gujrat"/>
      <sheetName val="glsrpt129909e"/>
      <sheetName val="CABLE"/>
      <sheetName val="number"/>
      <sheetName val="Input &amp; Calculations"/>
      <sheetName val="Values"/>
      <sheetName val="AA"/>
      <sheetName val="Indirect_expenses"/>
      <sheetName val="Sheet_2"/>
      <sheetName val="AoR_Finishing"/>
      <sheetName val="BOQ_(2)27"/>
      <sheetName val="DLC_lookups27"/>
      <sheetName val="Fin__Assumpt__-_Sensitivities27"/>
      <sheetName val="LOAD_SHEET_27"/>
      <sheetName val="Labour_productivity27"/>
      <sheetName val="RCC,Ret__Wall27"/>
      <sheetName val="Area_&amp;_Cate__Master27"/>
      <sheetName val="Quote_Sheet27"/>
      <sheetName val="d-safe_DELUXE27"/>
      <sheetName val="Break_Dw27"/>
      <sheetName val="BLOCK-A_(MEA_SHEET)27"/>
      <sheetName val="TBAL9697__grotp_wise_58"/>
      <sheetName val="Cat_A_Change_Control27"/>
      <sheetName val="Break_up_Sheet27"/>
      <sheetName val="Summary_of_P_&amp;_M27"/>
      <sheetName val="Works_-_Quote_Sheet27"/>
      <sheetName val="IO_LIST27"/>
      <sheetName val="TBAL9697__x005f_x000d_grotp_wis27"/>
      <sheetName val="TBAL9697__grotp_wise_59"/>
      <sheetName val="Bill_No_527"/>
      <sheetName val="11B_27"/>
      <sheetName val="Fee_Rate_Summary27"/>
      <sheetName val="Name_List27"/>
      <sheetName val="Structure_Bills_Qty27"/>
      <sheetName val="Detail_1A27"/>
      <sheetName val="Driveway_Beams27"/>
      <sheetName val="CORPN_O_x005f_x005f_x005f_x0000_T27"/>
      <sheetName val="TBAL9697__x005f_x005f_x005f_x005f_x005f_x005f_x27"/>
      <sheetName val="Sheet_127"/>
      <sheetName val="3BPA00132-5-3_W_plan_HVPNL27"/>
      <sheetName val="Mix_Design27"/>
      <sheetName val="Form_627"/>
      <sheetName val="acevsSp_(ABC)27"/>
      <sheetName val="A_O_R_27"/>
      <sheetName val="220_11__BS_27"/>
      <sheetName val="TBAL9697__x005f_x000a_grotp_wise_27"/>
      <sheetName val="FITZ_MORT_9427"/>
      <sheetName val="ISO_Reconcilation_Statment27"/>
      <sheetName val="AVG_pur_rate27"/>
      <sheetName val="Civil_Works27"/>
      <sheetName val="Mat_-Rates27"/>
      <sheetName val="Intro_27"/>
      <sheetName val="NLD_-_Assum27"/>
      <sheetName val="Cash_Flow_Input_Data_ISC27"/>
      <sheetName val="Legal_Risk_Analysis27"/>
      <sheetName val="DETAILED__BOQ27"/>
      <sheetName val="TBAL9697__grotp_wise_60"/>
      <sheetName val="TBAL9697__grotp_wise_114"/>
      <sheetName val="CABLE_DATA27"/>
      <sheetName val="BASIC_RATES2"/>
      <sheetName val="Tender_Summary10"/>
      <sheetName val="TBAL9697__x005f_x005f_x005f_x000a_grotp_wi2"/>
      <sheetName val="CORPN_O_x005f_x005f_x005f_x005f_x005f_x005f_x0002"/>
      <sheetName val="Excess_Calc2"/>
      <sheetName val="Contract_Night_Staff2"/>
      <sheetName val="Contract_Day_Staff2"/>
      <sheetName val="Day_Shift2"/>
      <sheetName val="Night_Shift2"/>
      <sheetName val="Base_Assumptions2"/>
      <sheetName val="Abstract_Sheet2"/>
      <sheetName val="_COP_100%2"/>
      <sheetName val="PO_Payroll2"/>
      <sheetName val="Detail_In_Door_Stad2"/>
      <sheetName val="Gen_Info2"/>
      <sheetName val="COP_Final2"/>
      <sheetName val="General_input2"/>
      <sheetName val="6_052"/>
      <sheetName val="Boq-_Civil2"/>
      <sheetName val="Pacakges_split2"/>
      <sheetName val="Cost_summary2"/>
      <sheetName val="TBAL9697__grotp_wise_214"/>
      <sheetName val="TBAL9697__grotp_wise_412"/>
      <sheetName val="TBAL9697__grotp_wise_312"/>
      <sheetName val="TBAL9697__grotp_wise_510"/>
      <sheetName val="TBAL9697__grotp_wise_63"/>
      <sheetName val="TBAL9697__grotp_wise_73"/>
      <sheetName val="TBAL9697__grotp_wise_83"/>
      <sheetName val="TBAL9697__grotp_wise_93"/>
      <sheetName val="TBAL9697__grotp_wise_103"/>
      <sheetName val="TBAL9697__grotp_wise_163"/>
      <sheetName val="TBAL9697__grotp_wise_123"/>
      <sheetName val="TBAL9697__grotp_wise_115"/>
      <sheetName val="TBAL9697__grotp_wise_133"/>
      <sheetName val="TBAL9697__grotp_wise_143"/>
      <sheetName val="TBAL9697__grotp_wise_153"/>
      <sheetName val="TBAL9697__grotp_wise_223"/>
      <sheetName val="TBAL9697__grotp_wise_173"/>
      <sheetName val="TBAL9697__grotp_wise_183"/>
      <sheetName val="TBAL9697__grotp_wise_193"/>
      <sheetName val="TBAL9697__grotp_wise_203"/>
      <sheetName val="TBAL9697__grotp_wise_215"/>
      <sheetName val="TBAL9697__grotp_wise_233"/>
      <sheetName val="TBAL9697__grotp_wise_243"/>
      <sheetName val="Data_sheet2"/>
      <sheetName val="Per_Unit2"/>
      <sheetName val="Main_Gate_House2"/>
      <sheetName val="lineby_line_consolidation2"/>
      <sheetName val="Area_Statement2"/>
      <sheetName val="Risk_Analysis2"/>
      <sheetName val="Basic_Rate1"/>
      <sheetName val="INFLUENCES_ON_GM1"/>
      <sheetName val="Labor_abs-PW2"/>
      <sheetName val="AutoOpen_Stub_Data2"/>
      <sheetName val="Material_2"/>
      <sheetName val="Extra_Item2"/>
      <sheetName val="Labour_&amp;_Plant2"/>
      <sheetName val="Load_Details(B2)1"/>
      <sheetName val="Debits_as_on_12_04_082"/>
      <sheetName val="Material_List_1"/>
      <sheetName val="Indirect_expenses1"/>
      <sheetName val="Sheet_21"/>
      <sheetName val="AoR_Finishing1"/>
      <sheetName val="Bill 1-BOQ-Civil Works"/>
      <sheetName val="TBAL9697__x005f_x005f_x25"/>
      <sheetName val="TBAL9697__x005f_x000d_grotp_w29"/>
      <sheetName val="TBAL9697__x005f_x000d_grotp_w28"/>
      <sheetName val="TBAL9697__x005f_x000d_grotp_w30"/>
      <sheetName val="NPV"/>
      <sheetName val="Detail_P&amp;L"/>
      <sheetName val="Assumptions-Input"/>
      <sheetName val="Costs"/>
      <sheetName val="Customize Your Invoice"/>
      <sheetName val="2_civil-RA"/>
      <sheetName val="Footings"/>
      <sheetName val="organi synthesis lab"/>
      <sheetName val="Rates 7-20"/>
      <sheetName val="S-MMS without TFA"/>
      <sheetName val="TBAL9697_ grotp_wise_29"/>
      <sheetName val="TBAL9697_ grotp_wise_28"/>
      <sheetName val="TBAL9697_ grotp_wise_30"/>
      <sheetName val="factor "/>
    </sheetNames>
    <sheetDataSet>
      <sheetData sheetId="0">
        <row r="34">
          <cell r="A34" t="str">
            <v>Investments Govt Securities</v>
          </cell>
        </row>
      </sheetData>
      <sheetData sheetId="1">
        <row r="34">
          <cell r="A34" t="str">
            <v>Investments Govt Securities</v>
          </cell>
        </row>
      </sheetData>
      <sheetData sheetId="2">
        <row r="34">
          <cell r="A34" t="str">
            <v>Investments Govt Securities</v>
          </cell>
        </row>
      </sheetData>
      <sheetData sheetId="3">
        <row r="34">
          <cell r="A34" t="str">
            <v>Investments Govt Securities</v>
          </cell>
        </row>
      </sheetData>
      <sheetData sheetId="4">
        <row r="34">
          <cell r="A34" t="str">
            <v>Investments Govt Securities</v>
          </cell>
        </row>
      </sheetData>
      <sheetData sheetId="5">
        <row r="34">
          <cell r="A34" t="str">
            <v>Investments Govt Securities</v>
          </cell>
        </row>
      </sheetData>
      <sheetData sheetId="6">
        <row r="34">
          <cell r="A34" t="str">
            <v>Investments Govt Securities</v>
          </cell>
        </row>
      </sheetData>
      <sheetData sheetId="7">
        <row r="34">
          <cell r="A34" t="str">
            <v>Investments Govt Securities</v>
          </cell>
        </row>
      </sheetData>
      <sheetData sheetId="8">
        <row r="34">
          <cell r="A34" t="str">
            <v>Investments Govt Securities</v>
          </cell>
        </row>
      </sheetData>
      <sheetData sheetId="9">
        <row r="34">
          <cell r="A34" t="str">
            <v>Investments Govt Securities</v>
          </cell>
        </row>
      </sheetData>
      <sheetData sheetId="10">
        <row r="34">
          <cell r="A34" t="str">
            <v>Investments Govt Securities</v>
          </cell>
        </row>
      </sheetData>
      <sheetData sheetId="11">
        <row r="34">
          <cell r="A34" t="str">
            <v>Investments Govt Securities</v>
          </cell>
        </row>
      </sheetData>
      <sheetData sheetId="12">
        <row r="34">
          <cell r="A34" t="str">
            <v>Investments Govt Securities</v>
          </cell>
        </row>
      </sheetData>
      <sheetData sheetId="13">
        <row r="34">
          <cell r="A34" t="str">
            <v>Investments Govt Securities</v>
          </cell>
        </row>
      </sheetData>
      <sheetData sheetId="14">
        <row r="34">
          <cell r="A34" t="str">
            <v>Investments Govt Securities</v>
          </cell>
        </row>
      </sheetData>
      <sheetData sheetId="15">
        <row r="34">
          <cell r="A34" t="str">
            <v>Investments Govt Securities</v>
          </cell>
        </row>
      </sheetData>
      <sheetData sheetId="16">
        <row r="34">
          <cell r="A34" t="str">
            <v>Investments Govt Securities</v>
          </cell>
        </row>
      </sheetData>
      <sheetData sheetId="17">
        <row r="34">
          <cell r="A34" t="str">
            <v>Investments Govt Securities</v>
          </cell>
        </row>
      </sheetData>
      <sheetData sheetId="18">
        <row r="34">
          <cell r="A34" t="str">
            <v>Investments Govt Securities</v>
          </cell>
        </row>
      </sheetData>
      <sheetData sheetId="19">
        <row r="34">
          <cell r="A34" t="str">
            <v>Investments Govt Securities</v>
          </cell>
        </row>
      </sheetData>
      <sheetData sheetId="20">
        <row r="34">
          <cell r="A34" t="str">
            <v>Investments Govt Securities</v>
          </cell>
        </row>
      </sheetData>
      <sheetData sheetId="21">
        <row r="34">
          <cell r="A34" t="str">
            <v>Investments Govt Securities</v>
          </cell>
        </row>
      </sheetData>
      <sheetData sheetId="22">
        <row r="34">
          <cell r="A34" t="str">
            <v>Investments Govt Securities</v>
          </cell>
        </row>
      </sheetData>
      <sheetData sheetId="23">
        <row r="34">
          <cell r="A34" t="str">
            <v>Investments Govt Securities</v>
          </cell>
        </row>
      </sheetData>
      <sheetData sheetId="24">
        <row r="34">
          <cell r="A34" t="str">
            <v>Investments Govt Securities</v>
          </cell>
        </row>
      </sheetData>
      <sheetData sheetId="25">
        <row r="34">
          <cell r="A34" t="str">
            <v>Investments Govt Securities</v>
          </cell>
        </row>
      </sheetData>
      <sheetData sheetId="26">
        <row r="34">
          <cell r="A34" t="str">
            <v>Investments Govt Securities</v>
          </cell>
        </row>
      </sheetData>
      <sheetData sheetId="27">
        <row r="34">
          <cell r="A34" t="str">
            <v>Investments Govt Securities</v>
          </cell>
        </row>
      </sheetData>
      <sheetData sheetId="28">
        <row r="34">
          <cell r="A34" t="str">
            <v>Investments Govt Securities</v>
          </cell>
        </row>
      </sheetData>
      <sheetData sheetId="29">
        <row r="34">
          <cell r="A34" t="str">
            <v>Investments Govt Securities</v>
          </cell>
        </row>
      </sheetData>
      <sheetData sheetId="30">
        <row r="34">
          <cell r="A34" t="str">
            <v>Investments Govt Securities</v>
          </cell>
        </row>
      </sheetData>
      <sheetData sheetId="31">
        <row r="34">
          <cell r="A34" t="str">
            <v>Investments Govt Securities</v>
          </cell>
        </row>
      </sheetData>
      <sheetData sheetId="32">
        <row r="34">
          <cell r="A34" t="str">
            <v>Investments Govt Securities</v>
          </cell>
        </row>
      </sheetData>
      <sheetData sheetId="33">
        <row r="34">
          <cell r="A34" t="str">
            <v>Investments Govt Securities</v>
          </cell>
        </row>
      </sheetData>
      <sheetData sheetId="34">
        <row r="34">
          <cell r="A34" t="str">
            <v>Investments Govt Securities</v>
          </cell>
        </row>
      </sheetData>
      <sheetData sheetId="35">
        <row r="34">
          <cell r="A34" t="str">
            <v>Investments Govt Securities</v>
          </cell>
        </row>
      </sheetData>
      <sheetData sheetId="36">
        <row r="34">
          <cell r="A34" t="str">
            <v>Investments Govt Securities</v>
          </cell>
        </row>
      </sheetData>
      <sheetData sheetId="37">
        <row r="34">
          <cell r="A34" t="str">
            <v>Investments Govt Securities</v>
          </cell>
        </row>
      </sheetData>
      <sheetData sheetId="38">
        <row r="34">
          <cell r="A34" t="str">
            <v>Investments Govt Securities</v>
          </cell>
        </row>
      </sheetData>
      <sheetData sheetId="39">
        <row r="34">
          <cell r="A34" t="str">
            <v>Investments Govt Securities</v>
          </cell>
        </row>
      </sheetData>
      <sheetData sheetId="40">
        <row r="34">
          <cell r="A34" t="str">
            <v>Investments Govt Securities</v>
          </cell>
        </row>
      </sheetData>
      <sheetData sheetId="41">
        <row r="34">
          <cell r="A34" t="str">
            <v>Investments Govt Securities</v>
          </cell>
        </row>
      </sheetData>
      <sheetData sheetId="42">
        <row r="34">
          <cell r="A34" t="str">
            <v>Investments Govt Securities</v>
          </cell>
        </row>
      </sheetData>
      <sheetData sheetId="43">
        <row r="34">
          <cell r="A34" t="str">
            <v>Investments Govt Securities</v>
          </cell>
        </row>
      </sheetData>
      <sheetData sheetId="44" refreshError="1">
        <row r="34">
          <cell r="A34" t="str">
            <v>Investments Govt Securities</v>
          </cell>
        </row>
      </sheetData>
      <sheetData sheetId="45">
        <row r="34">
          <cell r="A34" t="str">
            <v>Investments Govt Securities</v>
          </cell>
        </row>
      </sheetData>
      <sheetData sheetId="46">
        <row r="34">
          <cell r="A34" t="str">
            <v>Investments Govt Securities</v>
          </cell>
        </row>
      </sheetData>
      <sheetData sheetId="47">
        <row r="34">
          <cell r="A34" t="str">
            <v>Investments Govt Securities</v>
          </cell>
        </row>
      </sheetData>
      <sheetData sheetId="48">
        <row r="34">
          <cell r="A34" t="str">
            <v>Investments Govt Securities</v>
          </cell>
        </row>
      </sheetData>
      <sheetData sheetId="49">
        <row r="34">
          <cell r="A34" t="str">
            <v>Investments Govt Securities</v>
          </cell>
        </row>
      </sheetData>
      <sheetData sheetId="50">
        <row r="34">
          <cell r="A34" t="str">
            <v>Investments Govt Securities</v>
          </cell>
        </row>
      </sheetData>
      <sheetData sheetId="51">
        <row r="34">
          <cell r="A34" t="str">
            <v>Investments Govt Securities</v>
          </cell>
        </row>
      </sheetData>
      <sheetData sheetId="52">
        <row r="34">
          <cell r="A34" t="str">
            <v>Investments Govt Securities</v>
          </cell>
        </row>
      </sheetData>
      <sheetData sheetId="53">
        <row r="34">
          <cell r="A34" t="str">
            <v>Investments Govt Securities</v>
          </cell>
        </row>
      </sheetData>
      <sheetData sheetId="54">
        <row r="34">
          <cell r="A34" t="str">
            <v>Investments Govt Securities</v>
          </cell>
        </row>
      </sheetData>
      <sheetData sheetId="55">
        <row r="34">
          <cell r="A34" t="str">
            <v>Investments Govt Securities</v>
          </cell>
        </row>
      </sheetData>
      <sheetData sheetId="56">
        <row r="34">
          <cell r="A34" t="str">
            <v>Investments Govt Securities</v>
          </cell>
        </row>
      </sheetData>
      <sheetData sheetId="57">
        <row r="34">
          <cell r="A34" t="str">
            <v>Investments Govt Securities</v>
          </cell>
        </row>
      </sheetData>
      <sheetData sheetId="58">
        <row r="34">
          <cell r="A34" t="str">
            <v>Investments Govt Securities</v>
          </cell>
        </row>
      </sheetData>
      <sheetData sheetId="59">
        <row r="34">
          <cell r="A34" t="str">
            <v>Investments Govt Securities</v>
          </cell>
        </row>
      </sheetData>
      <sheetData sheetId="60">
        <row r="34">
          <cell r="A34" t="str">
            <v>Investments Govt Securities</v>
          </cell>
        </row>
      </sheetData>
      <sheetData sheetId="61">
        <row r="34">
          <cell r="A34" t="str">
            <v>Investments Govt Securities</v>
          </cell>
        </row>
      </sheetData>
      <sheetData sheetId="62">
        <row r="34">
          <cell r="A34" t="str">
            <v>Investments Govt Securities</v>
          </cell>
        </row>
      </sheetData>
      <sheetData sheetId="63">
        <row r="34">
          <cell r="A34" t="str">
            <v>Investments Govt Securities</v>
          </cell>
        </row>
      </sheetData>
      <sheetData sheetId="64">
        <row r="34">
          <cell r="A34" t="str">
            <v>Investments Govt Securities</v>
          </cell>
        </row>
      </sheetData>
      <sheetData sheetId="65">
        <row r="34">
          <cell r="A34" t="str">
            <v>Investments Govt Securities</v>
          </cell>
        </row>
      </sheetData>
      <sheetData sheetId="66">
        <row r="34">
          <cell r="A34" t="str">
            <v>Investments Govt Securities</v>
          </cell>
        </row>
      </sheetData>
      <sheetData sheetId="67">
        <row r="34">
          <cell r="A34" t="str">
            <v>Investments Govt Securities</v>
          </cell>
        </row>
      </sheetData>
      <sheetData sheetId="68">
        <row r="34">
          <cell r="A34" t="str">
            <v>Investments Govt Securities</v>
          </cell>
        </row>
      </sheetData>
      <sheetData sheetId="69">
        <row r="34">
          <cell r="A34" t="str">
            <v>Investments Govt Securities</v>
          </cell>
        </row>
      </sheetData>
      <sheetData sheetId="70">
        <row r="34">
          <cell r="A34" t="str">
            <v>Investments Govt Securities</v>
          </cell>
        </row>
      </sheetData>
      <sheetData sheetId="71">
        <row r="34">
          <cell r="A34" t="str">
            <v>Investments Govt Securities</v>
          </cell>
        </row>
      </sheetData>
      <sheetData sheetId="72">
        <row r="34">
          <cell r="A34" t="str">
            <v>Investments Govt Securities</v>
          </cell>
        </row>
      </sheetData>
      <sheetData sheetId="73" refreshError="1"/>
      <sheetData sheetId="74" refreshError="1"/>
      <sheetData sheetId="75">
        <row r="34">
          <cell r="A34" t="str">
            <v>Investments Govt Securities</v>
          </cell>
        </row>
      </sheetData>
      <sheetData sheetId="76">
        <row r="34">
          <cell r="A34" t="str">
            <v>Investments Govt Securities</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34">
          <cell r="A34" t="str">
            <v>Investments Govt Securities</v>
          </cell>
        </row>
      </sheetData>
      <sheetData sheetId="350">
        <row r="34">
          <cell r="A34" t="str">
            <v>Investments Govt Securities</v>
          </cell>
        </row>
      </sheetData>
      <sheetData sheetId="351" refreshError="1"/>
      <sheetData sheetId="352" refreshError="1"/>
      <sheetData sheetId="353">
        <row r="34">
          <cell r="A34" t="str">
            <v>Investments Govt Securities</v>
          </cell>
        </row>
      </sheetData>
      <sheetData sheetId="354">
        <row r="34">
          <cell r="A34" t="str">
            <v>Investments Govt Securities</v>
          </cell>
        </row>
      </sheetData>
      <sheetData sheetId="355">
        <row r="34">
          <cell r="A34" t="str">
            <v>Investments Govt Securities</v>
          </cell>
        </row>
      </sheetData>
      <sheetData sheetId="356">
        <row r="34">
          <cell r="A34" t="str">
            <v>Investments Govt Securities</v>
          </cell>
        </row>
      </sheetData>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row r="34">
          <cell r="A34" t="str">
            <v>Investments Govt Securities</v>
          </cell>
        </row>
      </sheetData>
      <sheetData sheetId="454">
        <row r="34">
          <cell r="A34" t="str">
            <v>Investments Govt Securities</v>
          </cell>
        </row>
      </sheetData>
      <sheetData sheetId="455">
        <row r="34">
          <cell r="A34" t="str">
            <v>Investments Govt Securities</v>
          </cell>
        </row>
      </sheetData>
      <sheetData sheetId="456">
        <row r="34">
          <cell r="A34" t="str">
            <v>Investments Govt Securities</v>
          </cell>
        </row>
      </sheetData>
      <sheetData sheetId="457">
        <row r="34">
          <cell r="A34" t="str">
            <v>Investments Govt Securities</v>
          </cell>
        </row>
      </sheetData>
      <sheetData sheetId="458">
        <row r="34">
          <cell r="A34" t="str">
            <v>Investments Govt Securities</v>
          </cell>
        </row>
      </sheetData>
      <sheetData sheetId="459">
        <row r="34">
          <cell r="A34" t="str">
            <v>Investments Govt Securities</v>
          </cell>
        </row>
      </sheetData>
      <sheetData sheetId="460">
        <row r="34">
          <cell r="A34" t="str">
            <v>Investments Govt Securities</v>
          </cell>
        </row>
      </sheetData>
      <sheetData sheetId="461">
        <row r="34">
          <cell r="A34" t="str">
            <v>Investments Govt Securities</v>
          </cell>
        </row>
      </sheetData>
      <sheetData sheetId="462">
        <row r="34">
          <cell r="A34" t="str">
            <v>Investments Govt Securities</v>
          </cell>
        </row>
      </sheetData>
      <sheetData sheetId="463">
        <row r="34">
          <cell r="A34" t="str">
            <v>Investments Govt Securities</v>
          </cell>
        </row>
      </sheetData>
      <sheetData sheetId="464">
        <row r="34">
          <cell r="A34" t="str">
            <v>Investments Govt Securities</v>
          </cell>
        </row>
      </sheetData>
      <sheetData sheetId="465">
        <row r="34">
          <cell r="A34" t="str">
            <v>Investments Govt Securities</v>
          </cell>
        </row>
      </sheetData>
      <sheetData sheetId="466">
        <row r="34">
          <cell r="A34" t="str">
            <v>Investments Govt Securities</v>
          </cell>
        </row>
      </sheetData>
      <sheetData sheetId="467">
        <row r="34">
          <cell r="A34" t="str">
            <v>Investments Govt Securities</v>
          </cell>
        </row>
      </sheetData>
      <sheetData sheetId="468">
        <row r="34">
          <cell r="A34" t="str">
            <v>Investments Govt Securities</v>
          </cell>
        </row>
      </sheetData>
      <sheetData sheetId="469">
        <row r="34">
          <cell r="A34" t="str">
            <v>Investments Govt Securities</v>
          </cell>
        </row>
      </sheetData>
      <sheetData sheetId="470">
        <row r="34">
          <cell r="A34" t="str">
            <v>Investments Govt Securities</v>
          </cell>
        </row>
      </sheetData>
      <sheetData sheetId="471">
        <row r="34">
          <cell r="A34" t="str">
            <v>Investments Govt Securities</v>
          </cell>
        </row>
      </sheetData>
      <sheetData sheetId="472">
        <row r="34">
          <cell r="A34" t="str">
            <v>Investments Govt Securities</v>
          </cell>
        </row>
      </sheetData>
      <sheetData sheetId="473">
        <row r="34">
          <cell r="A34" t="str">
            <v>Investments Govt Securities</v>
          </cell>
        </row>
      </sheetData>
      <sheetData sheetId="474">
        <row r="34">
          <cell r="A34" t="str">
            <v>Investments Govt Securities</v>
          </cell>
        </row>
      </sheetData>
      <sheetData sheetId="475">
        <row r="34">
          <cell r="A34" t="str">
            <v>Investments Govt Securities</v>
          </cell>
        </row>
      </sheetData>
      <sheetData sheetId="476">
        <row r="34">
          <cell r="A34" t="str">
            <v>Investments Govt Securities</v>
          </cell>
        </row>
      </sheetData>
      <sheetData sheetId="477">
        <row r="34">
          <cell r="A34" t="str">
            <v>Investments Govt Securities</v>
          </cell>
        </row>
      </sheetData>
      <sheetData sheetId="478">
        <row r="34">
          <cell r="A34" t="str">
            <v>Investments Govt Securities</v>
          </cell>
        </row>
      </sheetData>
      <sheetData sheetId="479">
        <row r="34">
          <cell r="A34" t="str">
            <v>Investments Govt Securities</v>
          </cell>
        </row>
      </sheetData>
      <sheetData sheetId="480">
        <row r="34">
          <cell r="A34" t="str">
            <v>Investments Govt Securities</v>
          </cell>
        </row>
      </sheetData>
      <sheetData sheetId="481">
        <row r="34">
          <cell r="A34" t="str">
            <v>Investments Govt Securities</v>
          </cell>
        </row>
      </sheetData>
      <sheetData sheetId="482">
        <row r="34">
          <cell r="A34" t="str">
            <v>Investments Govt Securities</v>
          </cell>
        </row>
      </sheetData>
      <sheetData sheetId="483">
        <row r="34">
          <cell r="A34" t="str">
            <v>Investments Govt Securities</v>
          </cell>
        </row>
      </sheetData>
      <sheetData sheetId="484">
        <row r="34">
          <cell r="A34" t="str">
            <v>Investments Govt Securities</v>
          </cell>
        </row>
      </sheetData>
      <sheetData sheetId="485">
        <row r="34">
          <cell r="A34" t="str">
            <v>Investments Govt Securities</v>
          </cell>
        </row>
      </sheetData>
      <sheetData sheetId="486">
        <row r="34">
          <cell r="A34" t="str">
            <v>Investments Govt Securities</v>
          </cell>
        </row>
      </sheetData>
      <sheetData sheetId="487">
        <row r="34">
          <cell r="A34" t="str">
            <v>Investments Govt Securities</v>
          </cell>
        </row>
      </sheetData>
      <sheetData sheetId="488">
        <row r="34">
          <cell r="A34" t="str">
            <v>Investments Govt Securities</v>
          </cell>
        </row>
      </sheetData>
      <sheetData sheetId="489">
        <row r="34">
          <cell r="A34" t="str">
            <v>Investments Govt Securities</v>
          </cell>
        </row>
      </sheetData>
      <sheetData sheetId="490">
        <row r="34">
          <cell r="A34" t="str">
            <v>Investments Govt Securities</v>
          </cell>
        </row>
      </sheetData>
      <sheetData sheetId="491">
        <row r="34">
          <cell r="A34" t="str">
            <v>Investments Govt Securities</v>
          </cell>
        </row>
      </sheetData>
      <sheetData sheetId="492">
        <row r="34">
          <cell r="A34" t="str">
            <v>Investments Govt Securities</v>
          </cell>
        </row>
      </sheetData>
      <sheetData sheetId="493">
        <row r="34">
          <cell r="A34" t="str">
            <v>Investments Govt Securities</v>
          </cell>
        </row>
      </sheetData>
      <sheetData sheetId="494">
        <row r="34">
          <cell r="A34" t="str">
            <v>Investments Govt Securities</v>
          </cell>
        </row>
      </sheetData>
      <sheetData sheetId="495">
        <row r="34">
          <cell r="A34" t="str">
            <v>Investments Govt Securities</v>
          </cell>
        </row>
      </sheetData>
      <sheetData sheetId="496">
        <row r="34">
          <cell r="A34" t="str">
            <v>Investments Govt Securities</v>
          </cell>
        </row>
      </sheetData>
      <sheetData sheetId="497">
        <row r="34">
          <cell r="A34" t="str">
            <v>Investments Govt Securities</v>
          </cell>
        </row>
      </sheetData>
      <sheetData sheetId="498">
        <row r="34">
          <cell r="A34" t="str">
            <v>Investments Govt Securities</v>
          </cell>
        </row>
      </sheetData>
      <sheetData sheetId="499">
        <row r="34">
          <cell r="A34" t="str">
            <v>Investments Govt Securities</v>
          </cell>
        </row>
      </sheetData>
      <sheetData sheetId="500">
        <row r="34">
          <cell r="A34" t="str">
            <v>Investments Govt Securities</v>
          </cell>
        </row>
      </sheetData>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ow r="34">
          <cell r="A34" t="str">
            <v>Investments Govt Securities</v>
          </cell>
        </row>
      </sheetData>
      <sheetData sheetId="514">
        <row r="34">
          <cell r="A34" t="str">
            <v>Investments Govt Securities</v>
          </cell>
        </row>
      </sheetData>
      <sheetData sheetId="515">
        <row r="34">
          <cell r="A34" t="str">
            <v>Investments Govt Securities</v>
          </cell>
        </row>
      </sheetData>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34">
          <cell r="A34" t="str">
            <v>Investments Govt Securities</v>
          </cell>
        </row>
      </sheetData>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refreshError="1"/>
      <sheetData sheetId="669" refreshError="1"/>
      <sheetData sheetId="670" refreshError="1"/>
      <sheetData sheetId="671">
        <row r="34">
          <cell r="A34" t="str">
            <v>Investments Govt Securities</v>
          </cell>
        </row>
      </sheetData>
      <sheetData sheetId="672" refreshError="1"/>
      <sheetData sheetId="673">
        <row r="34">
          <cell r="A34" t="str">
            <v>Investments Govt Securities</v>
          </cell>
        </row>
      </sheetData>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34">
          <cell r="A34" t="str">
            <v>Investments Govt Securities</v>
          </cell>
        </row>
      </sheetData>
      <sheetData sheetId="723">
        <row r="34">
          <cell r="A34" t="str">
            <v>Investments Govt Securities</v>
          </cell>
        </row>
      </sheetData>
      <sheetData sheetId="724"/>
      <sheetData sheetId="725"/>
      <sheetData sheetId="726"/>
      <sheetData sheetId="727"/>
      <sheetData sheetId="728">
        <row r="34">
          <cell r="A34" t="str">
            <v>Investments Govt Securities</v>
          </cell>
        </row>
      </sheetData>
      <sheetData sheetId="729">
        <row r="34">
          <cell r="A34" t="str">
            <v>Investments Govt Securities</v>
          </cell>
        </row>
      </sheetData>
      <sheetData sheetId="730"/>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efreshError="1"/>
      <sheetData sheetId="738" refreshError="1"/>
      <sheetData sheetId="739" refreshError="1"/>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efreshError="1"/>
      <sheetData sheetId="797" refreshError="1"/>
      <sheetData sheetId="798" refreshError="1"/>
      <sheetData sheetId="799" refreshError="1"/>
      <sheetData sheetId="800">
        <row r="34">
          <cell r="A34" t="str">
            <v>Investments Govt Securities</v>
          </cell>
        </row>
      </sheetData>
      <sheetData sheetId="801">
        <row r="34">
          <cell r="A34" t="str">
            <v>Investments Govt Securities</v>
          </cell>
        </row>
      </sheetData>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row r="34">
          <cell r="A34" t="str">
            <v>Investments Govt Securities</v>
          </cell>
        </row>
      </sheetData>
      <sheetData sheetId="849">
        <row r="34">
          <cell r="A34" t="str">
            <v>Investments Govt Securities</v>
          </cell>
        </row>
      </sheetData>
      <sheetData sheetId="850">
        <row r="34">
          <cell r="A34" t="str">
            <v>Investments Govt Securities</v>
          </cell>
        </row>
      </sheetData>
      <sheetData sheetId="851">
        <row r="34">
          <cell r="A34" t="str">
            <v>Investments Govt Securities</v>
          </cell>
        </row>
      </sheetData>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row r="34">
          <cell r="A34" t="str">
            <v>Investments Govt Securities</v>
          </cell>
        </row>
      </sheetData>
      <sheetData sheetId="857">
        <row r="34">
          <cell r="A34" t="str">
            <v>Investments Govt Securities</v>
          </cell>
        </row>
      </sheetData>
      <sheetData sheetId="858">
        <row r="34">
          <cell r="A34" t="str">
            <v>Investments Govt Securities</v>
          </cell>
        </row>
      </sheetData>
      <sheetData sheetId="859">
        <row r="34">
          <cell r="A34" t="str">
            <v>Investments Govt Securities</v>
          </cell>
        </row>
      </sheetData>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row r="34">
          <cell r="A34" t="str">
            <v>Investments Govt Securities</v>
          </cell>
        </row>
      </sheetData>
      <sheetData sheetId="865">
        <row r="34">
          <cell r="A34" t="str">
            <v>Investments Govt Securities</v>
          </cell>
        </row>
      </sheetData>
      <sheetData sheetId="866">
        <row r="34">
          <cell r="A34" t="str">
            <v>Investments Govt Securities</v>
          </cell>
        </row>
      </sheetData>
      <sheetData sheetId="867">
        <row r="34">
          <cell r="A34" t="str">
            <v>Investments Govt Securities</v>
          </cell>
        </row>
      </sheetData>
      <sheetData sheetId="868">
        <row r="34">
          <cell r="A34" t="str">
            <v>Investments Govt Securities</v>
          </cell>
        </row>
      </sheetData>
      <sheetData sheetId="869">
        <row r="34">
          <cell r="A34" t="str">
            <v>Investments Govt Securities</v>
          </cell>
        </row>
      </sheetData>
      <sheetData sheetId="870">
        <row r="34">
          <cell r="A34" t="str">
            <v>Investments Govt Securities</v>
          </cell>
        </row>
      </sheetData>
      <sheetData sheetId="871">
        <row r="34">
          <cell r="A34" t="str">
            <v>Investments Govt Securities</v>
          </cell>
        </row>
      </sheetData>
      <sheetData sheetId="872">
        <row r="34">
          <cell r="A34" t="str">
            <v>Investments Govt Securities</v>
          </cell>
        </row>
      </sheetData>
      <sheetData sheetId="873">
        <row r="34">
          <cell r="A34" t="str">
            <v>Investments Govt Securities</v>
          </cell>
        </row>
      </sheetData>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row r="34">
          <cell r="A34" t="str">
            <v>Investments Govt Securities</v>
          </cell>
        </row>
      </sheetData>
      <sheetData sheetId="880">
        <row r="34">
          <cell r="A34" t="str">
            <v>Investments Govt Securities</v>
          </cell>
        </row>
      </sheetData>
      <sheetData sheetId="881">
        <row r="34">
          <cell r="A34" t="str">
            <v>Investments Govt Securities</v>
          </cell>
        </row>
      </sheetData>
      <sheetData sheetId="882">
        <row r="34">
          <cell r="A34" t="str">
            <v>Investments Govt Securities</v>
          </cell>
        </row>
      </sheetData>
      <sheetData sheetId="883">
        <row r="34">
          <cell r="A34" t="str">
            <v>Investments Govt Securities</v>
          </cell>
        </row>
      </sheetData>
      <sheetData sheetId="884">
        <row r="34">
          <cell r="A34" t="str">
            <v>Investments Govt Securities</v>
          </cell>
        </row>
      </sheetData>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row r="34">
          <cell r="A34" t="str">
            <v>Investments Govt Securities</v>
          </cell>
        </row>
      </sheetData>
      <sheetData sheetId="891">
        <row r="34">
          <cell r="A34" t="str">
            <v>Investments Govt Securities</v>
          </cell>
        </row>
      </sheetData>
      <sheetData sheetId="892">
        <row r="34">
          <cell r="A34" t="str">
            <v>Investments Govt Securities</v>
          </cell>
        </row>
      </sheetData>
      <sheetData sheetId="893">
        <row r="34">
          <cell r="A34" t="str">
            <v>Investments Govt Securities</v>
          </cell>
        </row>
      </sheetData>
      <sheetData sheetId="894">
        <row r="34">
          <cell r="A34" t="str">
            <v>Investments Govt Securities</v>
          </cell>
        </row>
      </sheetData>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row r="34">
          <cell r="A34" t="str">
            <v>Investments Govt Securities</v>
          </cell>
        </row>
      </sheetData>
      <sheetData sheetId="924">
        <row r="34">
          <cell r="A34" t="str">
            <v>Investments Govt Securities</v>
          </cell>
        </row>
      </sheetData>
      <sheetData sheetId="925">
        <row r="34">
          <cell r="A34" t="str">
            <v>Investments Govt Securities</v>
          </cell>
        </row>
      </sheetData>
      <sheetData sheetId="926">
        <row r="34">
          <cell r="A34" t="str">
            <v>Investments Govt Securities</v>
          </cell>
        </row>
      </sheetData>
      <sheetData sheetId="927"/>
      <sheetData sheetId="928">
        <row r="34">
          <cell r="A34" t="str">
            <v>Investments Govt Securities</v>
          </cell>
        </row>
      </sheetData>
      <sheetData sheetId="929">
        <row r="34">
          <cell r="A34" t="str">
            <v>Investments Govt Securities</v>
          </cell>
        </row>
      </sheetData>
      <sheetData sheetId="930">
        <row r="34">
          <cell r="A34" t="str">
            <v>Investments Govt Securities</v>
          </cell>
        </row>
      </sheetData>
      <sheetData sheetId="931">
        <row r="34">
          <cell r="A34" t="str">
            <v>Investments Govt Securities</v>
          </cell>
        </row>
      </sheetData>
      <sheetData sheetId="932">
        <row r="34">
          <cell r="A34" t="str">
            <v>Investments Govt Securities</v>
          </cell>
        </row>
      </sheetData>
      <sheetData sheetId="933">
        <row r="34">
          <cell r="A34" t="str">
            <v>Investments Govt Securities</v>
          </cell>
        </row>
      </sheetData>
      <sheetData sheetId="934">
        <row r="34">
          <cell r="A34" t="str">
            <v>Investments Govt Securities</v>
          </cell>
        </row>
      </sheetData>
      <sheetData sheetId="935">
        <row r="34">
          <cell r="A34" t="str">
            <v>Investments Govt Securities</v>
          </cell>
        </row>
      </sheetData>
      <sheetData sheetId="936">
        <row r="34">
          <cell r="A34" t="str">
            <v>Investments Govt Securities</v>
          </cell>
        </row>
      </sheetData>
      <sheetData sheetId="937">
        <row r="34">
          <cell r="A34" t="str">
            <v>Investments Govt Securities</v>
          </cell>
        </row>
      </sheetData>
      <sheetData sheetId="938">
        <row r="34">
          <cell r="A34" t="str">
            <v>Investments Govt Securities</v>
          </cell>
        </row>
      </sheetData>
      <sheetData sheetId="939">
        <row r="34">
          <cell r="A34" t="str">
            <v>Investments Govt Securities</v>
          </cell>
        </row>
      </sheetData>
      <sheetData sheetId="940">
        <row r="34">
          <cell r="A34" t="str">
            <v>Investments Govt Securities</v>
          </cell>
        </row>
      </sheetData>
      <sheetData sheetId="941">
        <row r="34">
          <cell r="A34" t="str">
            <v>Investments Govt Securities</v>
          </cell>
        </row>
      </sheetData>
      <sheetData sheetId="942"/>
      <sheetData sheetId="943"/>
      <sheetData sheetId="944"/>
      <sheetData sheetId="945"/>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ow r="34">
          <cell r="A34" t="str">
            <v>Investments Govt Securities</v>
          </cell>
        </row>
      </sheetData>
      <sheetData sheetId="1007" refreshError="1"/>
      <sheetData sheetId="1008" refreshError="1"/>
      <sheetData sheetId="1009" refreshError="1"/>
      <sheetData sheetId="1010" refreshError="1"/>
      <sheetData sheetId="1011" refreshError="1"/>
      <sheetData sheetId="1012">
        <row r="34">
          <cell r="A34" t="str">
            <v>Investments Govt Securities</v>
          </cell>
        </row>
      </sheetData>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row r="34">
          <cell r="A34" t="str">
            <v>Investments Govt Securities</v>
          </cell>
        </row>
      </sheetData>
      <sheetData sheetId="1073">
        <row r="34">
          <cell r="A34" t="str">
            <v>Investments Govt Securities</v>
          </cell>
        </row>
      </sheetData>
      <sheetData sheetId="1074">
        <row r="34">
          <cell r="A34" t="str">
            <v>Investments Govt Securities</v>
          </cell>
        </row>
      </sheetData>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row r="34">
          <cell r="A34" t="str">
            <v>Investments Govt Securities</v>
          </cell>
        </row>
      </sheetData>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row r="34">
          <cell r="A34" t="str">
            <v>Investments Govt Securities</v>
          </cell>
        </row>
      </sheetData>
      <sheetData sheetId="1092">
        <row r="34">
          <cell r="A34" t="str">
            <v>Investments Govt Securities</v>
          </cell>
        </row>
      </sheetData>
      <sheetData sheetId="1093">
        <row r="34">
          <cell r="A34" t="str">
            <v>Investments Govt Securities</v>
          </cell>
        </row>
      </sheetData>
      <sheetData sheetId="1094">
        <row r="34">
          <cell r="A34" t="str">
            <v>Investments Govt Securities</v>
          </cell>
        </row>
      </sheetData>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efreshError="1"/>
      <sheetData sheetId="1174" refreshError="1"/>
      <sheetData sheetId="1175" refreshError="1"/>
      <sheetData sheetId="1176">
        <row r="34">
          <cell r="A34" t="str">
            <v>Investments Govt Securities</v>
          </cell>
        </row>
      </sheetData>
      <sheetData sheetId="1177" refreshError="1"/>
      <sheetData sheetId="1178" refreshError="1"/>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row r="34">
          <cell r="A34" t="str">
            <v>Investments Govt Securities</v>
          </cell>
        </row>
      </sheetData>
      <sheetData sheetId="1308">
        <row r="34">
          <cell r="A34" t="str">
            <v>Investments Govt Securities</v>
          </cell>
        </row>
      </sheetData>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row r="34">
          <cell r="A34" t="str">
            <v>Investments Govt Securities</v>
          </cell>
        </row>
      </sheetData>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ow r="34">
          <cell r="A34" t="str">
            <v>Investments Govt Securities</v>
          </cell>
        </row>
      </sheetData>
      <sheetData sheetId="1320">
        <row r="34">
          <cell r="A34" t="str">
            <v>Investments Govt Securities</v>
          </cell>
        </row>
      </sheetData>
      <sheetData sheetId="1321">
        <row r="34">
          <cell r="A34" t="str">
            <v>Investments Govt Securities</v>
          </cell>
        </row>
      </sheetData>
      <sheetData sheetId="1322">
        <row r="34">
          <cell r="A34" t="str">
            <v>Investments Govt Securities</v>
          </cell>
        </row>
      </sheetData>
      <sheetData sheetId="1323">
        <row r="34">
          <cell r="A34" t="str">
            <v>Investments Govt Securities</v>
          </cell>
        </row>
      </sheetData>
      <sheetData sheetId="1324">
        <row r="34">
          <cell r="A34" t="str">
            <v>Investments Govt Securities</v>
          </cell>
        </row>
      </sheetData>
      <sheetData sheetId="1325">
        <row r="34">
          <cell r="A34" t="str">
            <v>Investments Govt Securities</v>
          </cell>
        </row>
      </sheetData>
      <sheetData sheetId="1326">
        <row r="34">
          <cell r="A34" t="str">
            <v>Investments Govt Securities</v>
          </cell>
        </row>
      </sheetData>
      <sheetData sheetId="1327">
        <row r="34">
          <cell r="A34" t="str">
            <v>Investments Govt Securities</v>
          </cell>
        </row>
      </sheetData>
      <sheetData sheetId="1328">
        <row r="34">
          <cell r="A34" t="str">
            <v>Investments Govt Securities</v>
          </cell>
        </row>
      </sheetData>
      <sheetData sheetId="1329">
        <row r="34">
          <cell r="A34" t="str">
            <v>Investments Govt Securities</v>
          </cell>
        </row>
      </sheetData>
      <sheetData sheetId="1330">
        <row r="34">
          <cell r="A34" t="str">
            <v>Investments Govt Securities</v>
          </cell>
        </row>
      </sheetData>
      <sheetData sheetId="1331">
        <row r="34">
          <cell r="A34" t="str">
            <v>Investments Govt Securities</v>
          </cell>
        </row>
      </sheetData>
      <sheetData sheetId="1332">
        <row r="34">
          <cell r="A34" t="str">
            <v>Investments Govt Securities</v>
          </cell>
        </row>
      </sheetData>
      <sheetData sheetId="1333">
        <row r="34">
          <cell r="A34" t="str">
            <v>Investments Govt Securities</v>
          </cell>
        </row>
      </sheetData>
      <sheetData sheetId="1334">
        <row r="34">
          <cell r="A34" t="str">
            <v>Investments Govt Securities</v>
          </cell>
        </row>
      </sheetData>
      <sheetData sheetId="1335">
        <row r="34">
          <cell r="A34" t="str">
            <v>Investments Govt Securities</v>
          </cell>
        </row>
      </sheetData>
      <sheetData sheetId="1336">
        <row r="34">
          <cell r="A34" t="str">
            <v>Investments Govt Securities</v>
          </cell>
        </row>
      </sheetData>
      <sheetData sheetId="1337">
        <row r="34">
          <cell r="A34" t="str">
            <v>Investments Govt Securities</v>
          </cell>
        </row>
      </sheetData>
      <sheetData sheetId="1338">
        <row r="34">
          <cell r="A34" t="str">
            <v>Investments Govt Securities</v>
          </cell>
        </row>
      </sheetData>
      <sheetData sheetId="1339">
        <row r="34">
          <cell r="A34" t="str">
            <v>Investments Govt Securities</v>
          </cell>
        </row>
      </sheetData>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34">
          <cell r="A34" t="str">
            <v>Investments Govt Securities</v>
          </cell>
        </row>
      </sheetData>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ow r="34">
          <cell r="A34" t="str">
            <v>Investments Govt Securities</v>
          </cell>
        </row>
      </sheetData>
      <sheetData sheetId="1660">
        <row r="34">
          <cell r="A34" t="str">
            <v>Investments Govt Securities</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34">
          <cell r="A34" t="str">
            <v>Investments Govt Securities</v>
          </cell>
        </row>
      </sheetData>
      <sheetData sheetId="1689" refreshError="1"/>
      <sheetData sheetId="1690" refreshError="1"/>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efreshError="1"/>
      <sheetData sheetId="1840">
        <row r="34">
          <cell r="A34" t="str">
            <v>Investments Govt Securities</v>
          </cell>
        </row>
      </sheetData>
      <sheetData sheetId="1841">
        <row r="34">
          <cell r="A34" t="str">
            <v>Investments Govt Securities</v>
          </cell>
        </row>
      </sheetData>
      <sheetData sheetId="1842" refreshError="1"/>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efreshError="1"/>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ow r="34">
          <cell r="A34" t="str">
            <v>Investments Govt Securities</v>
          </cell>
        </row>
      </sheetData>
      <sheetData sheetId="1906">
        <row r="34">
          <cell r="A34" t="str">
            <v>Investments Govt Securities</v>
          </cell>
        </row>
      </sheetData>
      <sheetData sheetId="1907">
        <row r="34">
          <cell r="A34" t="str">
            <v>Investments Govt Securities</v>
          </cell>
        </row>
      </sheetData>
      <sheetData sheetId="1908">
        <row r="34">
          <cell r="A34" t="str">
            <v>Investments Govt Securities</v>
          </cell>
        </row>
      </sheetData>
      <sheetData sheetId="1909">
        <row r="34">
          <cell r="A34" t="str">
            <v>Investments Govt Securities</v>
          </cell>
        </row>
      </sheetData>
      <sheetData sheetId="1910">
        <row r="34">
          <cell r="A34" t="str">
            <v>Investments Govt Securities</v>
          </cell>
        </row>
      </sheetData>
      <sheetData sheetId="1911">
        <row r="34">
          <cell r="A34" t="str">
            <v>Investments Govt Securities</v>
          </cell>
        </row>
      </sheetData>
      <sheetData sheetId="1912">
        <row r="34">
          <cell r="A34" t="str">
            <v>Investments Govt Securities</v>
          </cell>
        </row>
      </sheetData>
      <sheetData sheetId="1913">
        <row r="34">
          <cell r="A34" t="str">
            <v>Investments Govt Securities</v>
          </cell>
        </row>
      </sheetData>
      <sheetData sheetId="1914">
        <row r="34">
          <cell r="A34" t="str">
            <v>Investments Govt Securities</v>
          </cell>
        </row>
      </sheetData>
      <sheetData sheetId="1915">
        <row r="34">
          <cell r="A34" t="str">
            <v>Investments Govt Securities</v>
          </cell>
        </row>
      </sheetData>
      <sheetData sheetId="1916">
        <row r="34">
          <cell r="A34" t="str">
            <v>Investments Govt Securities</v>
          </cell>
        </row>
      </sheetData>
      <sheetData sheetId="1917">
        <row r="34">
          <cell r="A34" t="str">
            <v>Investments Govt Securities</v>
          </cell>
        </row>
      </sheetData>
      <sheetData sheetId="1918">
        <row r="34">
          <cell r="A34" t="str">
            <v>Investments Govt Securities</v>
          </cell>
        </row>
      </sheetData>
      <sheetData sheetId="1919">
        <row r="34">
          <cell r="A34" t="str">
            <v>Investments Govt Securities</v>
          </cell>
        </row>
      </sheetData>
      <sheetData sheetId="1920">
        <row r="34">
          <cell r="A34" t="str">
            <v>Investments Govt Securities</v>
          </cell>
        </row>
      </sheetData>
      <sheetData sheetId="1921">
        <row r="34">
          <cell r="A34" t="str">
            <v>Investments Govt Securities</v>
          </cell>
        </row>
      </sheetData>
      <sheetData sheetId="1922">
        <row r="34">
          <cell r="A34" t="str">
            <v>Investments Govt Securities</v>
          </cell>
        </row>
      </sheetData>
      <sheetData sheetId="1923">
        <row r="34">
          <cell r="A34" t="str">
            <v>Investments Govt Securities</v>
          </cell>
        </row>
      </sheetData>
      <sheetData sheetId="1924">
        <row r="34">
          <cell r="A34" t="str">
            <v>Investments Govt Securities</v>
          </cell>
        </row>
      </sheetData>
      <sheetData sheetId="1925">
        <row r="34">
          <cell r="A34" t="str">
            <v>Investments Govt Securities</v>
          </cell>
        </row>
      </sheetData>
      <sheetData sheetId="1926">
        <row r="34">
          <cell r="A34" t="str">
            <v>Investments Govt Securities</v>
          </cell>
        </row>
      </sheetData>
      <sheetData sheetId="1927">
        <row r="34">
          <cell r="A34" t="str">
            <v>Investments Govt Securities</v>
          </cell>
        </row>
      </sheetData>
      <sheetData sheetId="1928">
        <row r="34">
          <cell r="A34" t="str">
            <v>Investments Govt Securities</v>
          </cell>
        </row>
      </sheetData>
      <sheetData sheetId="1929">
        <row r="34">
          <cell r="A34" t="str">
            <v>Investments Govt Securities</v>
          </cell>
        </row>
      </sheetData>
      <sheetData sheetId="1930">
        <row r="34">
          <cell r="A34" t="str">
            <v>Investments Govt Securities</v>
          </cell>
        </row>
      </sheetData>
      <sheetData sheetId="1931">
        <row r="34">
          <cell r="A34" t="str">
            <v>Investments Govt Securities</v>
          </cell>
        </row>
      </sheetData>
      <sheetData sheetId="1932">
        <row r="34">
          <cell r="A34" t="str">
            <v>Investments Govt Securities</v>
          </cell>
        </row>
      </sheetData>
      <sheetData sheetId="1933">
        <row r="34">
          <cell r="A34" t="str">
            <v>Investments Govt Securities</v>
          </cell>
        </row>
      </sheetData>
      <sheetData sheetId="1934">
        <row r="34">
          <cell r="A34" t="str">
            <v>Investments Govt Securities</v>
          </cell>
        </row>
      </sheetData>
      <sheetData sheetId="1935">
        <row r="34">
          <cell r="A34" t="str">
            <v>Investments Govt Securities</v>
          </cell>
        </row>
      </sheetData>
      <sheetData sheetId="1936">
        <row r="34">
          <cell r="A34" t="str">
            <v>Investments Govt Securities</v>
          </cell>
        </row>
      </sheetData>
      <sheetData sheetId="1937">
        <row r="34">
          <cell r="A34" t="str">
            <v>Investments Govt Securities</v>
          </cell>
        </row>
      </sheetData>
      <sheetData sheetId="1938">
        <row r="34">
          <cell r="A34" t="str">
            <v>Investments Govt Securities</v>
          </cell>
        </row>
      </sheetData>
      <sheetData sheetId="1939">
        <row r="34">
          <cell r="A34" t="str">
            <v>Investments Govt Securities</v>
          </cell>
        </row>
      </sheetData>
      <sheetData sheetId="1940">
        <row r="34">
          <cell r="A34" t="str">
            <v>Investments Govt Securities</v>
          </cell>
        </row>
      </sheetData>
      <sheetData sheetId="1941">
        <row r="34">
          <cell r="A34" t="str">
            <v>Investments Govt Securities</v>
          </cell>
        </row>
      </sheetData>
      <sheetData sheetId="1942">
        <row r="34">
          <cell r="A34" t="str">
            <v>Investments Govt Securities</v>
          </cell>
        </row>
      </sheetData>
      <sheetData sheetId="1943">
        <row r="34">
          <cell r="A34" t="str">
            <v>Investments Govt Securities</v>
          </cell>
        </row>
      </sheetData>
      <sheetData sheetId="1944">
        <row r="34">
          <cell r="A34" t="str">
            <v>Investments Govt Securities</v>
          </cell>
        </row>
      </sheetData>
      <sheetData sheetId="1945">
        <row r="34">
          <cell r="A34" t="str">
            <v>Investments Govt Securities</v>
          </cell>
        </row>
      </sheetData>
      <sheetData sheetId="1946">
        <row r="34">
          <cell r="A34" t="str">
            <v>Investments Govt Securities</v>
          </cell>
        </row>
      </sheetData>
      <sheetData sheetId="1947">
        <row r="34">
          <cell r="A34" t="str">
            <v>Investments Govt Securities</v>
          </cell>
        </row>
      </sheetData>
      <sheetData sheetId="1948">
        <row r="34">
          <cell r="A34" t="str">
            <v>Investments Govt Securities</v>
          </cell>
        </row>
      </sheetData>
      <sheetData sheetId="1949">
        <row r="34">
          <cell r="A34" t="str">
            <v>Investments Govt Securities</v>
          </cell>
        </row>
      </sheetData>
      <sheetData sheetId="1950">
        <row r="34">
          <cell r="A34" t="str">
            <v>Investments Govt Securities</v>
          </cell>
        </row>
      </sheetData>
      <sheetData sheetId="1951">
        <row r="34">
          <cell r="A34" t="str">
            <v>Investments Govt Securities</v>
          </cell>
        </row>
      </sheetData>
      <sheetData sheetId="1952">
        <row r="34">
          <cell r="A34" t="str">
            <v>Investments Govt Securities</v>
          </cell>
        </row>
      </sheetData>
      <sheetData sheetId="1953">
        <row r="34">
          <cell r="A34" t="str">
            <v>Investments Govt Securities</v>
          </cell>
        </row>
      </sheetData>
      <sheetData sheetId="1954">
        <row r="34">
          <cell r="A34" t="str">
            <v>Investments Govt Securities</v>
          </cell>
        </row>
      </sheetData>
      <sheetData sheetId="1955">
        <row r="34">
          <cell r="A34" t="str">
            <v>Investments Govt Securities</v>
          </cell>
        </row>
      </sheetData>
      <sheetData sheetId="1956">
        <row r="34">
          <cell r="A34" t="str">
            <v>Investments Govt Securities</v>
          </cell>
        </row>
      </sheetData>
      <sheetData sheetId="1957">
        <row r="34">
          <cell r="A34" t="str">
            <v>Investments Govt Securities</v>
          </cell>
        </row>
      </sheetData>
      <sheetData sheetId="1958">
        <row r="34">
          <cell r="A34" t="str">
            <v>Investments Govt Securities</v>
          </cell>
        </row>
      </sheetData>
      <sheetData sheetId="1959">
        <row r="34">
          <cell r="A34" t="str">
            <v>Investments Govt Securities</v>
          </cell>
        </row>
      </sheetData>
      <sheetData sheetId="1960">
        <row r="34">
          <cell r="A34" t="str">
            <v>Investments Govt Securities</v>
          </cell>
        </row>
      </sheetData>
      <sheetData sheetId="1961">
        <row r="34">
          <cell r="A34" t="str">
            <v>Investments Govt Securities</v>
          </cell>
        </row>
      </sheetData>
      <sheetData sheetId="1962">
        <row r="34">
          <cell r="A34" t="str">
            <v>Investments Govt Securities</v>
          </cell>
        </row>
      </sheetData>
      <sheetData sheetId="1963">
        <row r="34">
          <cell r="A34" t="str">
            <v>Investments Govt Securities</v>
          </cell>
        </row>
      </sheetData>
      <sheetData sheetId="1964">
        <row r="34">
          <cell r="A34" t="str">
            <v>Investments Govt Securities</v>
          </cell>
        </row>
      </sheetData>
      <sheetData sheetId="1965">
        <row r="34">
          <cell r="A34" t="str">
            <v>Investments Govt Securities</v>
          </cell>
        </row>
      </sheetData>
      <sheetData sheetId="1966">
        <row r="34">
          <cell r="A34" t="str">
            <v>Investments Govt Securities</v>
          </cell>
        </row>
      </sheetData>
      <sheetData sheetId="1967">
        <row r="34">
          <cell r="A34" t="str">
            <v>Investments Govt Securities</v>
          </cell>
        </row>
      </sheetData>
      <sheetData sheetId="1968">
        <row r="34">
          <cell r="A34" t="str">
            <v>Investments Govt Securities</v>
          </cell>
        </row>
      </sheetData>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ow r="34">
          <cell r="A34" t="str">
            <v>Investments Govt Securities</v>
          </cell>
        </row>
      </sheetData>
      <sheetData sheetId="3585">
        <row r="34">
          <cell r="A34" t="str">
            <v>Investments Govt Securities</v>
          </cell>
        </row>
      </sheetData>
      <sheetData sheetId="3586">
        <row r="34">
          <cell r="A34" t="str">
            <v>Investments Govt Securities</v>
          </cell>
        </row>
      </sheetData>
      <sheetData sheetId="3587">
        <row r="34">
          <cell r="A34" t="str">
            <v>Investments Govt Securities</v>
          </cell>
        </row>
      </sheetData>
      <sheetData sheetId="3588">
        <row r="34">
          <cell r="A34" t="str">
            <v>Investments Govt Securities</v>
          </cell>
        </row>
      </sheetData>
      <sheetData sheetId="3589">
        <row r="34">
          <cell r="A34" t="str">
            <v>Investments Govt Securities</v>
          </cell>
        </row>
      </sheetData>
      <sheetData sheetId="3590">
        <row r="34">
          <cell r="A34" t="str">
            <v>Investments Govt Securities</v>
          </cell>
        </row>
      </sheetData>
      <sheetData sheetId="3591">
        <row r="34">
          <cell r="A34" t="str">
            <v>Investments Govt Securities</v>
          </cell>
        </row>
      </sheetData>
      <sheetData sheetId="3592">
        <row r="34">
          <cell r="A34" t="str">
            <v>Investments Govt Securities</v>
          </cell>
        </row>
      </sheetData>
      <sheetData sheetId="3593">
        <row r="34">
          <cell r="A34" t="str">
            <v>Investments Govt Securities</v>
          </cell>
        </row>
      </sheetData>
      <sheetData sheetId="3594">
        <row r="34">
          <cell r="A34" t="str">
            <v>Investments Govt Securities</v>
          </cell>
        </row>
      </sheetData>
      <sheetData sheetId="3595">
        <row r="34">
          <cell r="A34" t="str">
            <v>Investments Govt Securities</v>
          </cell>
        </row>
      </sheetData>
      <sheetData sheetId="3596">
        <row r="34">
          <cell r="A34" t="str">
            <v>Investments Govt Securities</v>
          </cell>
        </row>
      </sheetData>
      <sheetData sheetId="3597">
        <row r="34">
          <cell r="A34" t="str">
            <v>Investments Govt Securities</v>
          </cell>
        </row>
      </sheetData>
      <sheetData sheetId="3598">
        <row r="34">
          <cell r="A34" t="str">
            <v>Investments Govt Securities</v>
          </cell>
        </row>
      </sheetData>
      <sheetData sheetId="3599">
        <row r="34">
          <cell r="A34" t="str">
            <v>Investments Govt Securities</v>
          </cell>
        </row>
      </sheetData>
      <sheetData sheetId="3600">
        <row r="34">
          <cell r="A34" t="str">
            <v>Investments Govt Securities</v>
          </cell>
        </row>
      </sheetData>
      <sheetData sheetId="3601">
        <row r="34">
          <cell r="A34" t="str">
            <v>Investments Govt Securities</v>
          </cell>
        </row>
      </sheetData>
      <sheetData sheetId="3602">
        <row r="34">
          <cell r="A34" t="str">
            <v>Investments Govt Securities</v>
          </cell>
        </row>
      </sheetData>
      <sheetData sheetId="3603">
        <row r="34">
          <cell r="A34" t="str">
            <v>Investments Govt Securities</v>
          </cell>
        </row>
      </sheetData>
      <sheetData sheetId="3604">
        <row r="34">
          <cell r="A34" t="str">
            <v>Investments Govt Securities</v>
          </cell>
        </row>
      </sheetData>
      <sheetData sheetId="3605">
        <row r="34">
          <cell r="A34" t="str">
            <v>Investments Govt Securities</v>
          </cell>
        </row>
      </sheetData>
      <sheetData sheetId="3606">
        <row r="34">
          <cell r="A34" t="str">
            <v>Investments Govt Securities</v>
          </cell>
        </row>
      </sheetData>
      <sheetData sheetId="3607">
        <row r="34">
          <cell r="A34" t="str">
            <v>Investments Govt Securities</v>
          </cell>
        </row>
      </sheetData>
      <sheetData sheetId="3608">
        <row r="34">
          <cell r="A34" t="str">
            <v>Investments Govt Securities</v>
          </cell>
        </row>
      </sheetData>
      <sheetData sheetId="3609">
        <row r="34">
          <cell r="A34" t="str">
            <v>Investments Govt Securities</v>
          </cell>
        </row>
      </sheetData>
      <sheetData sheetId="3610">
        <row r="34">
          <cell r="A34" t="str">
            <v>Investments Govt Securities</v>
          </cell>
        </row>
      </sheetData>
      <sheetData sheetId="3611">
        <row r="34">
          <cell r="A34" t="str">
            <v>Investments Govt Securities</v>
          </cell>
        </row>
      </sheetData>
      <sheetData sheetId="3612">
        <row r="34">
          <cell r="A34" t="str">
            <v>Investments Govt Securities</v>
          </cell>
        </row>
      </sheetData>
      <sheetData sheetId="3613">
        <row r="34">
          <cell r="A34" t="str">
            <v>Investments Govt Securities</v>
          </cell>
        </row>
      </sheetData>
      <sheetData sheetId="3614">
        <row r="34">
          <cell r="A34" t="str">
            <v>Investments Govt Securities</v>
          </cell>
        </row>
      </sheetData>
      <sheetData sheetId="3615">
        <row r="34">
          <cell r="A34" t="str">
            <v>Investments Govt Securities</v>
          </cell>
        </row>
      </sheetData>
      <sheetData sheetId="3616">
        <row r="34">
          <cell r="A34" t="str">
            <v>Investments Govt Securities</v>
          </cell>
        </row>
      </sheetData>
      <sheetData sheetId="3617">
        <row r="34">
          <cell r="A34" t="str">
            <v>Investments Govt Securities</v>
          </cell>
        </row>
      </sheetData>
      <sheetData sheetId="3618">
        <row r="34">
          <cell r="A34" t="str">
            <v>Investments Govt Securities</v>
          </cell>
        </row>
      </sheetData>
      <sheetData sheetId="3619">
        <row r="34">
          <cell r="A34" t="str">
            <v>Investments Govt Securities</v>
          </cell>
        </row>
      </sheetData>
      <sheetData sheetId="3620">
        <row r="34">
          <cell r="A34" t="str">
            <v>Investments Govt Securities</v>
          </cell>
        </row>
      </sheetData>
      <sheetData sheetId="3621">
        <row r="34">
          <cell r="A34" t="str">
            <v>Investments Govt Securities</v>
          </cell>
        </row>
      </sheetData>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ow r="34">
          <cell r="A34" t="str">
            <v>Investments Govt Securities</v>
          </cell>
        </row>
      </sheetData>
      <sheetData sheetId="3790">
        <row r="34">
          <cell r="A34" t="str">
            <v>Investments Govt Securities</v>
          </cell>
        </row>
      </sheetData>
      <sheetData sheetId="3791">
        <row r="34">
          <cell r="A34" t="str">
            <v>Investments Govt Securities</v>
          </cell>
        </row>
      </sheetData>
      <sheetData sheetId="3792">
        <row r="34">
          <cell r="A34" t="str">
            <v>Investments Govt Securities</v>
          </cell>
        </row>
      </sheetData>
      <sheetData sheetId="3793">
        <row r="34">
          <cell r="A34" t="str">
            <v>Investments Govt Securities</v>
          </cell>
        </row>
      </sheetData>
      <sheetData sheetId="3794">
        <row r="34">
          <cell r="A34" t="str">
            <v>Investments Govt Securities</v>
          </cell>
        </row>
      </sheetData>
      <sheetData sheetId="3795">
        <row r="34">
          <cell r="A34" t="str">
            <v>Investments Govt Securities</v>
          </cell>
        </row>
      </sheetData>
      <sheetData sheetId="3796">
        <row r="34">
          <cell r="A34" t="str">
            <v>Investments Govt Securities</v>
          </cell>
        </row>
      </sheetData>
      <sheetData sheetId="3797">
        <row r="34">
          <cell r="A34" t="str">
            <v>Investments Govt Securities</v>
          </cell>
        </row>
      </sheetData>
      <sheetData sheetId="3798">
        <row r="34">
          <cell r="A34" t="str">
            <v>Investments Govt Securities</v>
          </cell>
        </row>
      </sheetData>
      <sheetData sheetId="3799">
        <row r="34">
          <cell r="A34" t="str">
            <v>Investments Govt Securities</v>
          </cell>
        </row>
      </sheetData>
      <sheetData sheetId="3800">
        <row r="34">
          <cell r="A34" t="str">
            <v>Investments Govt Securities</v>
          </cell>
        </row>
      </sheetData>
      <sheetData sheetId="3801">
        <row r="34">
          <cell r="A34" t="str">
            <v>Investments Govt Securities</v>
          </cell>
        </row>
      </sheetData>
      <sheetData sheetId="3802">
        <row r="34">
          <cell r="A34" t="str">
            <v>Investments Govt Securities</v>
          </cell>
        </row>
      </sheetData>
      <sheetData sheetId="3803">
        <row r="34">
          <cell r="A34" t="str">
            <v>Investments Govt Securities</v>
          </cell>
        </row>
      </sheetData>
      <sheetData sheetId="3804" refreshError="1"/>
      <sheetData sheetId="3805">
        <row r="34">
          <cell r="A34" t="str">
            <v>Investments Govt Securities</v>
          </cell>
        </row>
      </sheetData>
      <sheetData sheetId="3806">
        <row r="34">
          <cell r="A34" t="str">
            <v>Investments Govt Securities</v>
          </cell>
        </row>
      </sheetData>
      <sheetData sheetId="3807">
        <row r="34">
          <cell r="A34" t="str">
            <v>Investments Govt Securities</v>
          </cell>
        </row>
      </sheetData>
      <sheetData sheetId="3808">
        <row r="34">
          <cell r="A34" t="str">
            <v>Investments Govt Securities</v>
          </cell>
        </row>
      </sheetData>
      <sheetData sheetId="3809">
        <row r="34">
          <cell r="A34" t="str">
            <v>Investments Govt Securities</v>
          </cell>
        </row>
      </sheetData>
      <sheetData sheetId="3810">
        <row r="34">
          <cell r="A34" t="str">
            <v>Investments Govt Securities</v>
          </cell>
        </row>
      </sheetData>
      <sheetData sheetId="3811">
        <row r="34">
          <cell r="A34" t="str">
            <v>Investments Govt Securities</v>
          </cell>
        </row>
      </sheetData>
      <sheetData sheetId="3812">
        <row r="34">
          <cell r="A34" t="str">
            <v>Investments Govt Securities</v>
          </cell>
        </row>
      </sheetData>
      <sheetData sheetId="3813">
        <row r="34">
          <cell r="A34" t="str">
            <v>Investments Govt Securities</v>
          </cell>
        </row>
      </sheetData>
      <sheetData sheetId="3814">
        <row r="34">
          <cell r="A34" t="str">
            <v>Investments Govt Securities</v>
          </cell>
        </row>
      </sheetData>
      <sheetData sheetId="3815">
        <row r="34">
          <cell r="A34" t="str">
            <v>Investments Govt Securities</v>
          </cell>
        </row>
      </sheetData>
      <sheetData sheetId="3816">
        <row r="34">
          <cell r="A34" t="str">
            <v>Investments Govt Securities</v>
          </cell>
        </row>
      </sheetData>
      <sheetData sheetId="3817">
        <row r="34">
          <cell r="A34" t="str">
            <v>Investments Govt Securities</v>
          </cell>
        </row>
      </sheetData>
      <sheetData sheetId="3818">
        <row r="34">
          <cell r="A34" t="str">
            <v>Investments Govt Securities</v>
          </cell>
        </row>
      </sheetData>
      <sheetData sheetId="3819">
        <row r="34">
          <cell r="A34" t="str">
            <v>Investments Govt Securities</v>
          </cell>
        </row>
      </sheetData>
      <sheetData sheetId="3820">
        <row r="34">
          <cell r="A34" t="str">
            <v>Investments Govt Securities</v>
          </cell>
        </row>
      </sheetData>
      <sheetData sheetId="3821">
        <row r="34">
          <cell r="A34" t="str">
            <v>Investments Govt Securities</v>
          </cell>
        </row>
      </sheetData>
      <sheetData sheetId="3822">
        <row r="34">
          <cell r="A34" t="str">
            <v>Investments Govt Securities</v>
          </cell>
        </row>
      </sheetData>
      <sheetData sheetId="3823">
        <row r="34">
          <cell r="A34" t="str">
            <v>Investments Govt Securities</v>
          </cell>
        </row>
      </sheetData>
      <sheetData sheetId="3824">
        <row r="34">
          <cell r="A34" t="str">
            <v>Investments Govt Securities</v>
          </cell>
        </row>
      </sheetData>
      <sheetData sheetId="3825">
        <row r="34">
          <cell r="A34" t="str">
            <v>Investments Govt Securities</v>
          </cell>
        </row>
      </sheetData>
      <sheetData sheetId="3826">
        <row r="34">
          <cell r="A34" t="str">
            <v>Investments Govt Securities</v>
          </cell>
        </row>
      </sheetData>
      <sheetData sheetId="3827" refreshError="1"/>
      <sheetData sheetId="3828" refreshError="1"/>
      <sheetData sheetId="3829">
        <row r="34">
          <cell r="A34" t="str">
            <v>Investments Govt Securities</v>
          </cell>
        </row>
      </sheetData>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ow r="34">
          <cell r="A34" t="str">
            <v>Investments Govt Securities</v>
          </cell>
        </row>
      </sheetData>
      <sheetData sheetId="3930" refreshError="1"/>
      <sheetData sheetId="3931" refreshError="1"/>
      <sheetData sheetId="3932" refreshError="1"/>
      <sheetData sheetId="3933" refreshError="1"/>
      <sheetData sheetId="3934" refreshError="1"/>
      <sheetData sheetId="3935">
        <row r="34">
          <cell r="A34" t="str">
            <v>Investments Govt Securities</v>
          </cell>
        </row>
      </sheetData>
      <sheetData sheetId="3936">
        <row r="34">
          <cell r="A34" t="str">
            <v>Investments Govt Securities</v>
          </cell>
        </row>
      </sheetData>
      <sheetData sheetId="3937">
        <row r="34">
          <cell r="A34" t="str">
            <v>Investments Govt Securities</v>
          </cell>
        </row>
      </sheetData>
      <sheetData sheetId="3938">
        <row r="34">
          <cell r="A34" t="str">
            <v>Investments Govt Securities</v>
          </cell>
        </row>
      </sheetData>
      <sheetData sheetId="3939">
        <row r="34">
          <cell r="A34" t="str">
            <v>Investments Govt Securities</v>
          </cell>
        </row>
      </sheetData>
      <sheetData sheetId="3940">
        <row r="34">
          <cell r="A34" t="str">
            <v>Investments Govt Securities</v>
          </cell>
        </row>
      </sheetData>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ow r="34">
          <cell r="A34" t="str">
            <v>Investments Govt Securities</v>
          </cell>
        </row>
      </sheetData>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efreshError="1"/>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ow r="34">
          <cell r="A34" t="str">
            <v>Investments Govt Securities</v>
          </cell>
        </row>
      </sheetData>
      <sheetData sheetId="4427">
        <row r="34">
          <cell r="A34" t="str">
            <v>Investments Govt Securities</v>
          </cell>
        </row>
      </sheetData>
      <sheetData sheetId="4428">
        <row r="34">
          <cell r="A34" t="str">
            <v>Investments Govt Securities</v>
          </cell>
        </row>
      </sheetData>
      <sheetData sheetId="4429">
        <row r="34">
          <cell r="A34" t="str">
            <v>Investments Govt Securities</v>
          </cell>
        </row>
      </sheetData>
      <sheetData sheetId="4430">
        <row r="34">
          <cell r="A34" t="str">
            <v>Investments Govt Securities</v>
          </cell>
        </row>
      </sheetData>
      <sheetData sheetId="4431">
        <row r="34">
          <cell r="A34" t="str">
            <v>Investments Govt Securities</v>
          </cell>
        </row>
      </sheetData>
      <sheetData sheetId="4432">
        <row r="34">
          <cell r="A34" t="str">
            <v>Investments Govt Securities</v>
          </cell>
        </row>
      </sheetData>
      <sheetData sheetId="4433">
        <row r="34">
          <cell r="A34" t="str">
            <v>Investments Govt Securities</v>
          </cell>
        </row>
      </sheetData>
      <sheetData sheetId="4434">
        <row r="34">
          <cell r="A34" t="str">
            <v>Investments Govt Securities</v>
          </cell>
        </row>
      </sheetData>
      <sheetData sheetId="4435">
        <row r="34">
          <cell r="A34" t="str">
            <v>Investments Govt Securities</v>
          </cell>
        </row>
      </sheetData>
      <sheetData sheetId="4436">
        <row r="34">
          <cell r="A34" t="str">
            <v>Investments Govt Securities</v>
          </cell>
        </row>
      </sheetData>
      <sheetData sheetId="4437" refreshError="1"/>
      <sheetData sheetId="4438" refreshError="1"/>
      <sheetData sheetId="4439" refreshError="1"/>
      <sheetData sheetId="4440" refreshError="1"/>
      <sheetData sheetId="4441" refreshError="1"/>
      <sheetData sheetId="4442" refreshError="1"/>
      <sheetData sheetId="4443">
        <row r="34">
          <cell r="A34" t="str">
            <v>Investments Govt Securities</v>
          </cell>
        </row>
      </sheetData>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ow r="34">
          <cell r="A34" t="str">
            <v>Investments Govt Securities</v>
          </cell>
        </row>
      </sheetData>
      <sheetData sheetId="4500" refreshError="1"/>
      <sheetData sheetId="4501" refreshError="1"/>
      <sheetData sheetId="4502" refreshError="1"/>
      <sheetData sheetId="4503" refreshError="1"/>
      <sheetData sheetId="4504" refreshError="1"/>
      <sheetData sheetId="4505">
        <row r="34">
          <cell r="A34" t="str">
            <v>Investments Govt Securities</v>
          </cell>
        </row>
      </sheetData>
      <sheetData sheetId="4506">
        <row r="34">
          <cell r="A34" t="str">
            <v>Investments Govt Securities</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ow r="34">
          <cell r="A34" t="str">
            <v>Investments Govt Securities</v>
          </cell>
        </row>
      </sheetData>
      <sheetData sheetId="4524">
        <row r="34">
          <cell r="A34" t="str">
            <v>Investments Govt Securities</v>
          </cell>
        </row>
      </sheetData>
      <sheetData sheetId="4525">
        <row r="34">
          <cell r="A34" t="str">
            <v>Investments Govt Securities</v>
          </cell>
        </row>
      </sheetData>
      <sheetData sheetId="4526">
        <row r="34">
          <cell r="A34" t="str">
            <v>Investments Govt Securities</v>
          </cell>
        </row>
      </sheetData>
      <sheetData sheetId="4527">
        <row r="34">
          <cell r="A34" t="str">
            <v>Investments Govt Securities</v>
          </cell>
        </row>
      </sheetData>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row r="34">
          <cell r="A34" t="str">
            <v>Investments Govt Securities</v>
          </cell>
        </row>
      </sheetData>
      <sheetData sheetId="4532">
        <row r="34">
          <cell r="A34" t="str">
            <v>Investments Govt Securities</v>
          </cell>
        </row>
      </sheetData>
      <sheetData sheetId="4533">
        <row r="34">
          <cell r="A34" t="str">
            <v>Investments Govt Securities</v>
          </cell>
        </row>
      </sheetData>
      <sheetData sheetId="4534">
        <row r="34">
          <cell r="A34" t="str">
            <v>Investments Govt Securities</v>
          </cell>
        </row>
      </sheetData>
      <sheetData sheetId="4535">
        <row r="34">
          <cell r="A34" t="str">
            <v>Investments Govt Securities</v>
          </cell>
        </row>
      </sheetData>
      <sheetData sheetId="4536">
        <row r="34">
          <cell r="A34" t="str">
            <v>Investments Govt Securities</v>
          </cell>
        </row>
      </sheetData>
      <sheetData sheetId="4537">
        <row r="34">
          <cell r="A34" t="str">
            <v>Investments Govt Securities</v>
          </cell>
        </row>
      </sheetData>
      <sheetData sheetId="4538">
        <row r="34">
          <cell r="A34" t="str">
            <v>Investments Govt Securities</v>
          </cell>
        </row>
      </sheetData>
      <sheetData sheetId="4539">
        <row r="34">
          <cell r="A34" t="str">
            <v>Investments Govt Securities</v>
          </cell>
        </row>
      </sheetData>
      <sheetData sheetId="4540">
        <row r="34">
          <cell r="A34" t="str">
            <v>Investments Govt Securities</v>
          </cell>
        </row>
      </sheetData>
      <sheetData sheetId="4541">
        <row r="34">
          <cell r="A34" t="str">
            <v>Investments Govt Securities</v>
          </cell>
        </row>
      </sheetData>
      <sheetData sheetId="4542">
        <row r="34">
          <cell r="A34" t="str">
            <v>Investments Govt Securities</v>
          </cell>
        </row>
      </sheetData>
      <sheetData sheetId="4543">
        <row r="34">
          <cell r="A34" t="str">
            <v>Investments Govt Securities</v>
          </cell>
        </row>
      </sheetData>
      <sheetData sheetId="4544">
        <row r="34">
          <cell r="A34" t="str">
            <v>Investments Govt Securities</v>
          </cell>
        </row>
      </sheetData>
      <sheetData sheetId="4545">
        <row r="34">
          <cell r="A34" t="str">
            <v>Investments Govt Securities</v>
          </cell>
        </row>
      </sheetData>
      <sheetData sheetId="4546">
        <row r="34">
          <cell r="A34" t="str">
            <v>Investments Govt Securities</v>
          </cell>
        </row>
      </sheetData>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row r="34">
          <cell r="A34" t="str">
            <v>Investments Govt Securities</v>
          </cell>
        </row>
      </sheetData>
      <sheetData sheetId="4551">
        <row r="34">
          <cell r="A34" t="str">
            <v>Investments Govt Securities</v>
          </cell>
        </row>
      </sheetData>
      <sheetData sheetId="4552">
        <row r="34">
          <cell r="A34" t="str">
            <v>Investments Govt Securities</v>
          </cell>
        </row>
      </sheetData>
      <sheetData sheetId="4553">
        <row r="34">
          <cell r="A34" t="str">
            <v>Investments Govt Securities</v>
          </cell>
        </row>
      </sheetData>
      <sheetData sheetId="4554">
        <row r="34">
          <cell r="A34" t="str">
            <v>Investments Govt Securities</v>
          </cell>
        </row>
      </sheetData>
      <sheetData sheetId="4555">
        <row r="34">
          <cell r="A34" t="str">
            <v>Investments Govt Securities</v>
          </cell>
        </row>
      </sheetData>
      <sheetData sheetId="4556">
        <row r="34">
          <cell r="A34" t="str">
            <v>Investments Govt Securities</v>
          </cell>
        </row>
      </sheetData>
      <sheetData sheetId="4557">
        <row r="34">
          <cell r="A34" t="str">
            <v>Investments Govt Securities</v>
          </cell>
        </row>
      </sheetData>
      <sheetData sheetId="4558">
        <row r="34">
          <cell r="A34" t="str">
            <v>Investments Govt Securities</v>
          </cell>
        </row>
      </sheetData>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row r="34">
          <cell r="A34" t="str">
            <v>Investments Govt Securities</v>
          </cell>
        </row>
      </sheetData>
      <sheetData sheetId="4564">
        <row r="34">
          <cell r="A34" t="str">
            <v>Investments Govt Securities</v>
          </cell>
        </row>
      </sheetData>
      <sheetData sheetId="4565">
        <row r="34">
          <cell r="A34" t="str">
            <v>Investments Govt Securities</v>
          </cell>
        </row>
      </sheetData>
      <sheetData sheetId="4566">
        <row r="34">
          <cell r="A34" t="str">
            <v>Investments Govt Securities</v>
          </cell>
        </row>
      </sheetData>
      <sheetData sheetId="4567">
        <row r="34">
          <cell r="A34" t="str">
            <v>Investments Govt Securities</v>
          </cell>
        </row>
      </sheetData>
      <sheetData sheetId="4568">
        <row r="34">
          <cell r="A34" t="str">
            <v>Investments Govt Securities</v>
          </cell>
        </row>
      </sheetData>
      <sheetData sheetId="4569">
        <row r="34">
          <cell r="A34" t="str">
            <v>Investments Govt Securities</v>
          </cell>
        </row>
      </sheetData>
      <sheetData sheetId="4570">
        <row r="34">
          <cell r="A34" t="str">
            <v>Investments Govt Securities</v>
          </cell>
        </row>
      </sheetData>
      <sheetData sheetId="4571">
        <row r="34">
          <cell r="A34" t="str">
            <v>Investments Govt Securities</v>
          </cell>
        </row>
      </sheetData>
      <sheetData sheetId="4572">
        <row r="34">
          <cell r="A34" t="str">
            <v>Investments Govt Securities</v>
          </cell>
        </row>
      </sheetData>
      <sheetData sheetId="4573">
        <row r="34">
          <cell r="A34" t="str">
            <v>Investments Govt Securities</v>
          </cell>
        </row>
      </sheetData>
      <sheetData sheetId="4574">
        <row r="34">
          <cell r="A34" t="str">
            <v>Investments Govt Securities</v>
          </cell>
        </row>
      </sheetData>
      <sheetData sheetId="4575">
        <row r="34">
          <cell r="A34" t="str">
            <v>Investments Govt Securities</v>
          </cell>
        </row>
      </sheetData>
      <sheetData sheetId="4576">
        <row r="34">
          <cell r="A34" t="str">
            <v>Investments Govt Securities</v>
          </cell>
        </row>
      </sheetData>
      <sheetData sheetId="4577">
        <row r="34">
          <cell r="A34" t="str">
            <v>Investments Govt Securities</v>
          </cell>
        </row>
      </sheetData>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row r="34">
          <cell r="A34" t="str">
            <v>Investments Govt Securities</v>
          </cell>
        </row>
      </sheetData>
      <sheetData sheetId="4583">
        <row r="34">
          <cell r="A34" t="str">
            <v>Investments Govt Securities</v>
          </cell>
        </row>
      </sheetData>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row r="34">
          <cell r="A34" t="str">
            <v>Investments Govt Securities</v>
          </cell>
        </row>
      </sheetData>
      <sheetData sheetId="4588">
        <row r="34">
          <cell r="A34" t="str">
            <v>Investments Govt Securities</v>
          </cell>
        </row>
      </sheetData>
      <sheetData sheetId="4589">
        <row r="34">
          <cell r="A34" t="str">
            <v>Investments Govt Securities</v>
          </cell>
        </row>
      </sheetData>
      <sheetData sheetId="4590">
        <row r="34">
          <cell r="A34" t="str">
            <v>Investments Govt Securities</v>
          </cell>
        </row>
      </sheetData>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row r="34">
          <cell r="A34" t="str">
            <v>Investments Govt Securities</v>
          </cell>
        </row>
      </sheetData>
      <sheetData sheetId="4595">
        <row r="34">
          <cell r="A34" t="str">
            <v>Investments Govt Securities</v>
          </cell>
        </row>
      </sheetData>
      <sheetData sheetId="4596">
        <row r="34">
          <cell r="A34" t="str">
            <v>Investments Govt Securities</v>
          </cell>
        </row>
      </sheetData>
      <sheetData sheetId="4597">
        <row r="34">
          <cell r="A34" t="str">
            <v>Investments Govt Securities</v>
          </cell>
        </row>
      </sheetData>
      <sheetData sheetId="4598">
        <row r="34">
          <cell r="A34" t="str">
            <v>Investments Govt Securities</v>
          </cell>
        </row>
      </sheetData>
      <sheetData sheetId="4599">
        <row r="34">
          <cell r="A34" t="str">
            <v>Investments Govt Securities</v>
          </cell>
        </row>
      </sheetData>
      <sheetData sheetId="4600">
        <row r="34">
          <cell r="A34" t="str">
            <v>Investments Govt Securities</v>
          </cell>
        </row>
      </sheetData>
      <sheetData sheetId="4601">
        <row r="34">
          <cell r="A34" t="str">
            <v>Investments Govt Securities</v>
          </cell>
        </row>
      </sheetData>
      <sheetData sheetId="4602">
        <row r="34">
          <cell r="A34" t="str">
            <v>Investments Govt Securities</v>
          </cell>
        </row>
      </sheetData>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row r="34">
          <cell r="A34" t="str">
            <v>Investments Govt Securities</v>
          </cell>
        </row>
      </sheetData>
      <sheetData sheetId="4607">
        <row r="34">
          <cell r="A34" t="str">
            <v>Investments Govt Securities</v>
          </cell>
        </row>
      </sheetData>
      <sheetData sheetId="4608">
        <row r="34">
          <cell r="A34" t="str">
            <v>Investments Govt Securities</v>
          </cell>
        </row>
      </sheetData>
      <sheetData sheetId="4609">
        <row r="34">
          <cell r="A34" t="str">
            <v>Investments Govt Securities</v>
          </cell>
        </row>
      </sheetData>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ow r="34">
          <cell r="A34" t="str">
            <v>Investments Govt Securities</v>
          </cell>
        </row>
      </sheetData>
      <sheetData sheetId="4614">
        <row r="34">
          <cell r="A34" t="str">
            <v>Investments Govt Securities</v>
          </cell>
        </row>
      </sheetData>
      <sheetData sheetId="4615">
        <row r="34">
          <cell r="A34" t="str">
            <v>Investments Govt Securities</v>
          </cell>
        </row>
      </sheetData>
      <sheetData sheetId="4616">
        <row r="34">
          <cell r="A34" t="str">
            <v>Investments Govt Securities</v>
          </cell>
        </row>
      </sheetData>
      <sheetData sheetId="4617">
        <row r="34">
          <cell r="A34" t="str">
            <v>Investments Govt Securities</v>
          </cell>
        </row>
      </sheetData>
      <sheetData sheetId="4618">
        <row r="34">
          <cell r="A34" t="str">
            <v>Investments Govt Securities</v>
          </cell>
        </row>
      </sheetData>
      <sheetData sheetId="4619">
        <row r="34">
          <cell r="A34" t="str">
            <v>Investments Govt Securities</v>
          </cell>
        </row>
      </sheetData>
      <sheetData sheetId="4620">
        <row r="34">
          <cell r="A34" t="str">
            <v>Investments Govt Securities</v>
          </cell>
        </row>
      </sheetData>
      <sheetData sheetId="4621">
        <row r="34">
          <cell r="A34" t="str">
            <v>Investments Govt Securities</v>
          </cell>
        </row>
      </sheetData>
      <sheetData sheetId="4622">
        <row r="34">
          <cell r="A34" t="str">
            <v>Investments Govt Securities</v>
          </cell>
        </row>
      </sheetData>
      <sheetData sheetId="4623">
        <row r="34">
          <cell r="A34" t="str">
            <v>Investments Govt Securities</v>
          </cell>
        </row>
      </sheetData>
      <sheetData sheetId="4624">
        <row r="34">
          <cell r="A34" t="str">
            <v>Investments Govt Securities</v>
          </cell>
        </row>
      </sheetData>
      <sheetData sheetId="4625">
        <row r="34">
          <cell r="A34" t="str">
            <v>Investments Govt Securities</v>
          </cell>
        </row>
      </sheetData>
      <sheetData sheetId="4626">
        <row r="34">
          <cell r="A34" t="str">
            <v>Investments Govt Securities</v>
          </cell>
        </row>
      </sheetData>
      <sheetData sheetId="4627">
        <row r="34">
          <cell r="A34" t="str">
            <v>Investments Govt Securities</v>
          </cell>
        </row>
      </sheetData>
      <sheetData sheetId="4628">
        <row r="34">
          <cell r="A34" t="str">
            <v>Investments Govt Securities</v>
          </cell>
        </row>
      </sheetData>
      <sheetData sheetId="4629">
        <row r="34">
          <cell r="A34" t="str">
            <v>Investments Govt Securities</v>
          </cell>
        </row>
      </sheetData>
      <sheetData sheetId="4630">
        <row r="34">
          <cell r="A34" t="str">
            <v>Investments Govt Securities</v>
          </cell>
        </row>
      </sheetData>
      <sheetData sheetId="4631">
        <row r="34">
          <cell r="A34" t="str">
            <v>Investments Govt Securities</v>
          </cell>
        </row>
      </sheetData>
      <sheetData sheetId="4632">
        <row r="34">
          <cell r="A34" t="str">
            <v>Investments Govt Securities</v>
          </cell>
        </row>
      </sheetData>
      <sheetData sheetId="4633">
        <row r="34">
          <cell r="A34" t="str">
            <v>Investments Govt Securities</v>
          </cell>
        </row>
      </sheetData>
      <sheetData sheetId="4634">
        <row r="34">
          <cell r="A34" t="str">
            <v>Investments Govt Securities</v>
          </cell>
        </row>
      </sheetData>
      <sheetData sheetId="4635">
        <row r="34">
          <cell r="A34" t="str">
            <v>Investments Govt Securities</v>
          </cell>
        </row>
      </sheetData>
      <sheetData sheetId="4636">
        <row r="34">
          <cell r="A34" t="str">
            <v>Investments Govt Securities</v>
          </cell>
        </row>
      </sheetData>
      <sheetData sheetId="4637">
        <row r="34">
          <cell r="A34" t="str">
            <v>Investments Govt Securities</v>
          </cell>
        </row>
      </sheetData>
      <sheetData sheetId="4638">
        <row r="34">
          <cell r="A34" t="str">
            <v>Investments Govt Securities</v>
          </cell>
        </row>
      </sheetData>
      <sheetData sheetId="4639">
        <row r="34">
          <cell r="A34" t="str">
            <v>Investments Govt Securities</v>
          </cell>
        </row>
      </sheetData>
      <sheetData sheetId="4640">
        <row r="34">
          <cell r="A34" t="str">
            <v>Investments Govt Securities</v>
          </cell>
        </row>
      </sheetData>
      <sheetData sheetId="4641">
        <row r="34">
          <cell r="A34" t="str">
            <v>Investments Govt Securities</v>
          </cell>
        </row>
      </sheetData>
      <sheetData sheetId="4642">
        <row r="34">
          <cell r="A34" t="str">
            <v>Investments Govt Securities</v>
          </cell>
        </row>
      </sheetData>
      <sheetData sheetId="4643">
        <row r="34">
          <cell r="A34" t="str">
            <v>Investments Govt Securities</v>
          </cell>
        </row>
      </sheetData>
      <sheetData sheetId="4644">
        <row r="34">
          <cell r="A34" t="str">
            <v>Investments Govt Securities</v>
          </cell>
        </row>
      </sheetData>
      <sheetData sheetId="4645">
        <row r="34">
          <cell r="A34" t="str">
            <v>Investments Govt Securities</v>
          </cell>
        </row>
      </sheetData>
      <sheetData sheetId="4646">
        <row r="34">
          <cell r="A34" t="str">
            <v>Investments Govt Securities</v>
          </cell>
        </row>
      </sheetData>
      <sheetData sheetId="4647">
        <row r="34">
          <cell r="A34" t="str">
            <v>Investments Govt Securities</v>
          </cell>
        </row>
      </sheetData>
      <sheetData sheetId="4648">
        <row r="34">
          <cell r="A34" t="str">
            <v>Investments Govt Securities</v>
          </cell>
        </row>
      </sheetData>
      <sheetData sheetId="4649">
        <row r="34">
          <cell r="A34" t="str">
            <v>Investments Govt Securities</v>
          </cell>
        </row>
      </sheetData>
      <sheetData sheetId="4650">
        <row r="34">
          <cell r="A34" t="str">
            <v>Investments Govt Securities</v>
          </cell>
        </row>
      </sheetData>
      <sheetData sheetId="4651">
        <row r="34">
          <cell r="A34" t="str">
            <v>Investments Govt Securities</v>
          </cell>
        </row>
      </sheetData>
      <sheetData sheetId="4652">
        <row r="34">
          <cell r="A34" t="str">
            <v>Investments Govt Securities</v>
          </cell>
        </row>
      </sheetData>
      <sheetData sheetId="4653">
        <row r="34">
          <cell r="A34" t="str">
            <v>Investments Govt Securities</v>
          </cell>
        </row>
      </sheetData>
      <sheetData sheetId="4654">
        <row r="34">
          <cell r="A34" t="str">
            <v>Investments Govt Securities</v>
          </cell>
        </row>
      </sheetData>
      <sheetData sheetId="4655">
        <row r="34">
          <cell r="A34" t="str">
            <v>Investments Govt Securities</v>
          </cell>
        </row>
      </sheetData>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ow r="34">
          <cell r="A34" t="str">
            <v>Investments Govt Securities</v>
          </cell>
        </row>
      </sheetData>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ow r="34">
          <cell r="A34" t="str">
            <v>Investments Govt Securities</v>
          </cell>
        </row>
      </sheetData>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ow r="34">
          <cell r="A34" t="str">
            <v>Investments Govt Securities</v>
          </cell>
        </row>
      </sheetData>
      <sheetData sheetId="4806">
        <row r="34">
          <cell r="A34" t="str">
            <v>Investments Govt Securities</v>
          </cell>
        </row>
      </sheetData>
      <sheetData sheetId="4807">
        <row r="34">
          <cell r="A34" t="str">
            <v>Investments Govt Securities</v>
          </cell>
        </row>
      </sheetData>
      <sheetData sheetId="4808">
        <row r="34">
          <cell r="A34" t="str">
            <v>Investments Govt Securities</v>
          </cell>
        </row>
      </sheetData>
      <sheetData sheetId="4809">
        <row r="34">
          <cell r="A34" t="str">
            <v>Investments Govt Securities</v>
          </cell>
        </row>
      </sheetData>
      <sheetData sheetId="4810">
        <row r="34">
          <cell r="A34" t="str">
            <v>Investments Govt Securities</v>
          </cell>
        </row>
      </sheetData>
      <sheetData sheetId="4811" refreshError="1"/>
      <sheetData sheetId="4812" refreshError="1"/>
      <sheetData sheetId="4813">
        <row r="34">
          <cell r="A34" t="str">
            <v>Investments Govt Securities</v>
          </cell>
        </row>
      </sheetData>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ow r="34">
          <cell r="A34" t="str">
            <v>Investments Govt Securities</v>
          </cell>
        </row>
      </sheetData>
      <sheetData sheetId="4823" refreshError="1"/>
      <sheetData sheetId="4824" refreshError="1"/>
      <sheetData sheetId="4825" refreshError="1"/>
      <sheetData sheetId="4826" refreshError="1"/>
      <sheetData sheetId="4827" refreshError="1"/>
      <sheetData sheetId="4828" refreshError="1"/>
      <sheetData sheetId="4829"/>
      <sheetData sheetId="4830"/>
      <sheetData sheetId="4831"/>
      <sheetData sheetId="4832"/>
      <sheetData sheetId="4833" refreshError="1"/>
      <sheetData sheetId="4834" refreshError="1"/>
      <sheetData sheetId="4835" refreshError="1"/>
      <sheetData sheetId="4836" refreshError="1"/>
      <sheetData sheetId="4837"/>
      <sheetData sheetId="4838">
        <row r="34">
          <cell r="A34" t="str">
            <v>Investments Govt Securities</v>
          </cell>
        </row>
      </sheetData>
      <sheetData sheetId="4839"/>
      <sheetData sheetId="4840"/>
      <sheetData sheetId="4841"/>
      <sheetData sheetId="4842"/>
      <sheetData sheetId="4843"/>
      <sheetData sheetId="4844"/>
      <sheetData sheetId="4845"/>
      <sheetData sheetId="4846"/>
      <sheetData sheetId="4847">
        <row r="34">
          <cell r="A34" t="str">
            <v>Investments Govt Securities</v>
          </cell>
        </row>
      </sheetData>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ow r="34">
          <cell r="A34" t="str">
            <v>Investments Govt Securities</v>
          </cell>
        </row>
      </sheetData>
      <sheetData sheetId="4894"/>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ow r="34">
          <cell r="A34" t="str">
            <v>Investments Govt Securities</v>
          </cell>
        </row>
      </sheetData>
      <sheetData sheetId="4913">
        <row r="34">
          <cell r="A34" t="str">
            <v>Investments Govt Securities</v>
          </cell>
        </row>
      </sheetData>
      <sheetData sheetId="4914">
        <row r="34">
          <cell r="A34" t="str">
            <v>Investments Govt Securities</v>
          </cell>
        </row>
      </sheetData>
      <sheetData sheetId="4915">
        <row r="34">
          <cell r="A34" t="str">
            <v>Investments Govt Securities</v>
          </cell>
        </row>
      </sheetData>
      <sheetData sheetId="4916">
        <row r="34">
          <cell r="A34" t="str">
            <v>Investments Govt Securities</v>
          </cell>
        </row>
      </sheetData>
      <sheetData sheetId="4917">
        <row r="34">
          <cell r="A34" t="str">
            <v>Investments Govt Securities</v>
          </cell>
        </row>
      </sheetData>
      <sheetData sheetId="4918">
        <row r="34">
          <cell r="A34" t="str">
            <v>Investments Govt Securities</v>
          </cell>
        </row>
      </sheetData>
      <sheetData sheetId="4919">
        <row r="34">
          <cell r="A34" t="str">
            <v>Investments Govt Securities</v>
          </cell>
        </row>
      </sheetData>
      <sheetData sheetId="4920">
        <row r="34">
          <cell r="A34" t="str">
            <v>Investments Govt Securities</v>
          </cell>
        </row>
      </sheetData>
      <sheetData sheetId="4921">
        <row r="34">
          <cell r="A34" t="str">
            <v>Investments Govt Securities</v>
          </cell>
        </row>
      </sheetData>
      <sheetData sheetId="4922">
        <row r="34">
          <cell r="A34" t="str">
            <v>Investments Govt Securities</v>
          </cell>
        </row>
      </sheetData>
      <sheetData sheetId="4923">
        <row r="34">
          <cell r="A34" t="str">
            <v>Investments Govt Securities</v>
          </cell>
        </row>
      </sheetData>
      <sheetData sheetId="4924">
        <row r="34">
          <cell r="A34" t="str">
            <v>Investments Govt Securities</v>
          </cell>
        </row>
      </sheetData>
      <sheetData sheetId="4925">
        <row r="34">
          <cell r="A34" t="str">
            <v>Investments Govt Securities</v>
          </cell>
        </row>
      </sheetData>
      <sheetData sheetId="4926">
        <row r="34">
          <cell r="A34" t="str">
            <v>Investments Govt Securities</v>
          </cell>
        </row>
      </sheetData>
      <sheetData sheetId="4927">
        <row r="34">
          <cell r="A34" t="str">
            <v>Investments Govt Securities</v>
          </cell>
        </row>
      </sheetData>
      <sheetData sheetId="4928">
        <row r="34">
          <cell r="A34" t="str">
            <v>Investments Govt Securities</v>
          </cell>
        </row>
      </sheetData>
      <sheetData sheetId="4929">
        <row r="34">
          <cell r="A34" t="str">
            <v>Investments Govt Securities</v>
          </cell>
        </row>
      </sheetData>
      <sheetData sheetId="4930">
        <row r="34">
          <cell r="A34" t="str">
            <v>Investments Govt Securities</v>
          </cell>
        </row>
      </sheetData>
      <sheetData sheetId="4931">
        <row r="34">
          <cell r="A34" t="str">
            <v>Investments Govt Securities</v>
          </cell>
        </row>
      </sheetData>
      <sheetData sheetId="4932">
        <row r="34">
          <cell r="A34" t="str">
            <v>Investments Govt Securities</v>
          </cell>
        </row>
      </sheetData>
      <sheetData sheetId="4933">
        <row r="34">
          <cell r="A34" t="str">
            <v>Investments Govt Securities</v>
          </cell>
        </row>
      </sheetData>
      <sheetData sheetId="4934">
        <row r="34">
          <cell r="A34" t="str">
            <v>Investments Govt Securities</v>
          </cell>
        </row>
      </sheetData>
      <sheetData sheetId="4935">
        <row r="34">
          <cell r="A34" t="str">
            <v>Investments Govt Securities</v>
          </cell>
        </row>
      </sheetData>
      <sheetData sheetId="4936">
        <row r="34">
          <cell r="A34" t="str">
            <v>Investments Govt Securities</v>
          </cell>
        </row>
      </sheetData>
      <sheetData sheetId="4937">
        <row r="34">
          <cell r="A34" t="str">
            <v>Investments Govt Securities</v>
          </cell>
        </row>
      </sheetData>
      <sheetData sheetId="4938">
        <row r="34">
          <cell r="A34" t="str">
            <v>Investments Govt Securities</v>
          </cell>
        </row>
      </sheetData>
      <sheetData sheetId="4939">
        <row r="34">
          <cell r="A34" t="str">
            <v>Investments Govt Securities</v>
          </cell>
        </row>
      </sheetData>
      <sheetData sheetId="4940">
        <row r="34">
          <cell r="A34" t="str">
            <v>Investments Govt Securities</v>
          </cell>
        </row>
      </sheetData>
      <sheetData sheetId="4941">
        <row r="34">
          <cell r="A34" t="str">
            <v>Investments Govt Securities</v>
          </cell>
        </row>
      </sheetData>
      <sheetData sheetId="4942">
        <row r="34">
          <cell r="A34" t="str">
            <v>Investments Govt Securities</v>
          </cell>
        </row>
      </sheetData>
      <sheetData sheetId="4943">
        <row r="34">
          <cell r="A34" t="str">
            <v>Investments Govt Securities</v>
          </cell>
        </row>
      </sheetData>
      <sheetData sheetId="4944">
        <row r="34">
          <cell r="A34" t="str">
            <v>Investments Govt Securities</v>
          </cell>
        </row>
      </sheetData>
      <sheetData sheetId="4945">
        <row r="34">
          <cell r="A34" t="str">
            <v>Investments Govt Securities</v>
          </cell>
        </row>
      </sheetData>
      <sheetData sheetId="4946">
        <row r="34">
          <cell r="A34" t="str">
            <v>Investments Govt Securities</v>
          </cell>
        </row>
      </sheetData>
      <sheetData sheetId="4947">
        <row r="34">
          <cell r="A34" t="str">
            <v>Investments Govt Securities</v>
          </cell>
        </row>
      </sheetData>
      <sheetData sheetId="4948">
        <row r="34">
          <cell r="A34" t="str">
            <v>Investments Govt Securities</v>
          </cell>
        </row>
      </sheetData>
      <sheetData sheetId="4949">
        <row r="34">
          <cell r="A34" t="str">
            <v>Investments Govt Securities</v>
          </cell>
        </row>
      </sheetData>
      <sheetData sheetId="4950">
        <row r="34">
          <cell r="A34" t="str">
            <v>Investments Govt Securities</v>
          </cell>
        </row>
      </sheetData>
      <sheetData sheetId="4951">
        <row r="34">
          <cell r="A34" t="str">
            <v>Investments Govt Securities</v>
          </cell>
        </row>
      </sheetData>
      <sheetData sheetId="4952">
        <row r="34">
          <cell r="A34" t="str">
            <v>Investments Govt Securities</v>
          </cell>
        </row>
      </sheetData>
      <sheetData sheetId="4953">
        <row r="34">
          <cell r="A34" t="str">
            <v>Investments Govt Securities</v>
          </cell>
        </row>
      </sheetData>
      <sheetData sheetId="4954">
        <row r="34">
          <cell r="A34" t="str">
            <v>Investments Govt Securities</v>
          </cell>
        </row>
      </sheetData>
      <sheetData sheetId="4955">
        <row r="34">
          <cell r="A34" t="str">
            <v>Investments Govt Securities</v>
          </cell>
        </row>
      </sheetData>
      <sheetData sheetId="4956"/>
      <sheetData sheetId="4957">
        <row r="34">
          <cell r="A34" t="str">
            <v>Investments Govt Securities</v>
          </cell>
        </row>
      </sheetData>
      <sheetData sheetId="4958">
        <row r="34">
          <cell r="A34" t="str">
            <v>Investments Govt Securities</v>
          </cell>
        </row>
      </sheetData>
      <sheetData sheetId="4959">
        <row r="34">
          <cell r="A34" t="str">
            <v>Investments Govt Securities</v>
          </cell>
        </row>
      </sheetData>
      <sheetData sheetId="4960">
        <row r="34">
          <cell r="A34" t="str">
            <v>Investments Govt Securities</v>
          </cell>
        </row>
      </sheetData>
      <sheetData sheetId="4961">
        <row r="34">
          <cell r="A34" t="str">
            <v>Investments Govt Securities</v>
          </cell>
        </row>
      </sheetData>
      <sheetData sheetId="4962">
        <row r="34">
          <cell r="A34" t="str">
            <v>Investments Govt Securities</v>
          </cell>
        </row>
      </sheetData>
      <sheetData sheetId="4963">
        <row r="34">
          <cell r="A34" t="str">
            <v>Investments Govt Securities</v>
          </cell>
        </row>
      </sheetData>
      <sheetData sheetId="4964">
        <row r="34">
          <cell r="A34" t="str">
            <v>Investments Govt Securities</v>
          </cell>
        </row>
      </sheetData>
      <sheetData sheetId="4965">
        <row r="34">
          <cell r="A34" t="str">
            <v>Investments Govt Securities</v>
          </cell>
        </row>
      </sheetData>
      <sheetData sheetId="4966">
        <row r="34">
          <cell r="A34" t="str">
            <v>Investments Govt Securities</v>
          </cell>
        </row>
      </sheetData>
      <sheetData sheetId="4967">
        <row r="34">
          <cell r="A34" t="str">
            <v>Investments Govt Securities</v>
          </cell>
        </row>
      </sheetData>
      <sheetData sheetId="4968">
        <row r="34">
          <cell r="A34" t="str">
            <v>Investments Govt Securities</v>
          </cell>
        </row>
      </sheetData>
      <sheetData sheetId="4969">
        <row r="34">
          <cell r="A34" t="str">
            <v>Investments Govt Securities</v>
          </cell>
        </row>
      </sheetData>
      <sheetData sheetId="4970">
        <row r="34">
          <cell r="A34" t="str">
            <v>Investments Govt Securities</v>
          </cell>
        </row>
      </sheetData>
      <sheetData sheetId="4971">
        <row r="34">
          <cell r="A34" t="str">
            <v>Investments Govt Securities</v>
          </cell>
        </row>
      </sheetData>
      <sheetData sheetId="4972">
        <row r="34">
          <cell r="A34" t="str">
            <v>Investments Govt Securities</v>
          </cell>
        </row>
      </sheetData>
      <sheetData sheetId="4973">
        <row r="34">
          <cell r="A34" t="str">
            <v>Investments Govt Securities</v>
          </cell>
        </row>
      </sheetData>
      <sheetData sheetId="4974">
        <row r="34">
          <cell r="A34" t="str">
            <v>Investments Govt Securities</v>
          </cell>
        </row>
      </sheetData>
      <sheetData sheetId="4975">
        <row r="34">
          <cell r="A34" t="str">
            <v>Investments Govt Securities</v>
          </cell>
        </row>
      </sheetData>
      <sheetData sheetId="4976">
        <row r="34">
          <cell r="A34" t="str">
            <v>Investments Govt Securities</v>
          </cell>
        </row>
      </sheetData>
      <sheetData sheetId="4977">
        <row r="34">
          <cell r="A34" t="str">
            <v>Investments Govt Securities</v>
          </cell>
        </row>
      </sheetData>
      <sheetData sheetId="4978">
        <row r="34">
          <cell r="A34" t="str">
            <v>Investments Govt Securities</v>
          </cell>
        </row>
      </sheetData>
      <sheetData sheetId="4979">
        <row r="34">
          <cell r="A34" t="str">
            <v>Investments Govt Securities</v>
          </cell>
        </row>
      </sheetData>
      <sheetData sheetId="4980">
        <row r="34">
          <cell r="A34" t="str">
            <v>Investments Govt Securities</v>
          </cell>
        </row>
      </sheetData>
      <sheetData sheetId="4981">
        <row r="34">
          <cell r="A34" t="str">
            <v>Investments Govt Securities</v>
          </cell>
        </row>
      </sheetData>
      <sheetData sheetId="4982">
        <row r="34">
          <cell r="A34" t="str">
            <v>Investments Govt Securities</v>
          </cell>
        </row>
      </sheetData>
      <sheetData sheetId="4983">
        <row r="34">
          <cell r="A34" t="str">
            <v>Investments Govt Securities</v>
          </cell>
        </row>
      </sheetData>
      <sheetData sheetId="4984">
        <row r="34">
          <cell r="A34" t="str">
            <v>Investments Govt Securities</v>
          </cell>
        </row>
      </sheetData>
      <sheetData sheetId="4985">
        <row r="34">
          <cell r="A34" t="str">
            <v>Investments Govt Securities</v>
          </cell>
        </row>
      </sheetData>
      <sheetData sheetId="4986">
        <row r="34">
          <cell r="A34" t="str">
            <v>Investments Govt Securities</v>
          </cell>
        </row>
      </sheetData>
      <sheetData sheetId="4987">
        <row r="34">
          <cell r="A34" t="str">
            <v>Investments Govt Securities</v>
          </cell>
        </row>
      </sheetData>
      <sheetData sheetId="4988">
        <row r="34">
          <cell r="A34" t="str">
            <v>Investments Govt Securities</v>
          </cell>
        </row>
      </sheetData>
      <sheetData sheetId="4989">
        <row r="34">
          <cell r="A34" t="str">
            <v>Investments Govt Securities</v>
          </cell>
        </row>
      </sheetData>
      <sheetData sheetId="4990">
        <row r="34">
          <cell r="A34" t="str">
            <v>Investments Govt Securities</v>
          </cell>
        </row>
      </sheetData>
      <sheetData sheetId="4991">
        <row r="34">
          <cell r="A34" t="str">
            <v>Investments Govt Securities</v>
          </cell>
        </row>
      </sheetData>
      <sheetData sheetId="4992">
        <row r="34">
          <cell r="A34" t="str">
            <v>Investments Govt Securities</v>
          </cell>
        </row>
      </sheetData>
      <sheetData sheetId="4993">
        <row r="34">
          <cell r="A34" t="str">
            <v>Investments Govt Securities</v>
          </cell>
        </row>
      </sheetData>
      <sheetData sheetId="4994">
        <row r="34">
          <cell r="A34" t="str">
            <v>Investments Govt Securities</v>
          </cell>
        </row>
      </sheetData>
      <sheetData sheetId="4995">
        <row r="34">
          <cell r="A34" t="str">
            <v>Investments Govt Securities</v>
          </cell>
        </row>
      </sheetData>
      <sheetData sheetId="4996">
        <row r="34">
          <cell r="A34" t="str">
            <v>Investments Govt Securities</v>
          </cell>
        </row>
      </sheetData>
      <sheetData sheetId="4997">
        <row r="34">
          <cell r="A34" t="str">
            <v>Investments Govt Securities</v>
          </cell>
        </row>
      </sheetData>
      <sheetData sheetId="4998">
        <row r="34">
          <cell r="A34" t="str">
            <v>Investments Govt Securities</v>
          </cell>
        </row>
      </sheetData>
      <sheetData sheetId="4999">
        <row r="34">
          <cell r="A34" t="str">
            <v>Investments Govt Securities</v>
          </cell>
        </row>
      </sheetData>
      <sheetData sheetId="5000">
        <row r="34">
          <cell r="A34" t="str">
            <v>Investments Govt Securities</v>
          </cell>
        </row>
      </sheetData>
      <sheetData sheetId="5001">
        <row r="34">
          <cell r="A34" t="str">
            <v>Investments Govt Securities</v>
          </cell>
        </row>
      </sheetData>
      <sheetData sheetId="5002">
        <row r="34">
          <cell r="A34" t="str">
            <v>Investments Govt Securities</v>
          </cell>
        </row>
      </sheetData>
      <sheetData sheetId="5003">
        <row r="34">
          <cell r="A34" t="str">
            <v>Investments Govt Securities</v>
          </cell>
        </row>
      </sheetData>
      <sheetData sheetId="5004">
        <row r="34">
          <cell r="A34" t="str">
            <v>Investments Govt Securities</v>
          </cell>
        </row>
      </sheetData>
      <sheetData sheetId="5005">
        <row r="34">
          <cell r="A34" t="str">
            <v>Investments Govt Securities</v>
          </cell>
        </row>
      </sheetData>
      <sheetData sheetId="5006">
        <row r="34">
          <cell r="A34" t="str">
            <v>Investments Govt Securities</v>
          </cell>
        </row>
      </sheetData>
      <sheetData sheetId="5007">
        <row r="34">
          <cell r="A34" t="str">
            <v>Investments Govt Securities</v>
          </cell>
        </row>
      </sheetData>
      <sheetData sheetId="5008">
        <row r="34">
          <cell r="A34" t="str">
            <v>Investments Govt Securities</v>
          </cell>
        </row>
      </sheetData>
      <sheetData sheetId="5009">
        <row r="34">
          <cell r="A34" t="str">
            <v>Investments Govt Securities</v>
          </cell>
        </row>
      </sheetData>
      <sheetData sheetId="5010">
        <row r="34">
          <cell r="A34" t="str">
            <v>Investments Govt Securities</v>
          </cell>
        </row>
      </sheetData>
      <sheetData sheetId="5011">
        <row r="34">
          <cell r="A34" t="str">
            <v>Investments Govt Securities</v>
          </cell>
        </row>
      </sheetData>
      <sheetData sheetId="5012">
        <row r="34">
          <cell r="A34" t="str">
            <v>Investments Govt Securities</v>
          </cell>
        </row>
      </sheetData>
      <sheetData sheetId="5013">
        <row r="34">
          <cell r="A34" t="str">
            <v>Investments Govt Securities</v>
          </cell>
        </row>
      </sheetData>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ow r="34">
          <cell r="A34" t="str">
            <v>Investments Govt Securities</v>
          </cell>
        </row>
      </sheetData>
      <sheetData sheetId="5706">
        <row r="34">
          <cell r="A34" t="str">
            <v>Investments Govt Securities</v>
          </cell>
        </row>
      </sheetData>
      <sheetData sheetId="5707"/>
      <sheetData sheetId="5708">
        <row r="34">
          <cell r="A34" t="str">
            <v>Investments Govt Securities</v>
          </cell>
        </row>
      </sheetData>
      <sheetData sheetId="5709">
        <row r="34">
          <cell r="A34" t="str">
            <v>Investments Govt Securities</v>
          </cell>
        </row>
      </sheetData>
      <sheetData sheetId="5710">
        <row r="34">
          <cell r="A34" t="str">
            <v>Investments Govt Securities</v>
          </cell>
        </row>
      </sheetData>
      <sheetData sheetId="5711">
        <row r="34">
          <cell r="A34" t="str">
            <v>Investments Govt Securities</v>
          </cell>
        </row>
      </sheetData>
      <sheetData sheetId="5712">
        <row r="34">
          <cell r="A34" t="str">
            <v>Investments Govt Securities</v>
          </cell>
        </row>
      </sheetData>
      <sheetData sheetId="5713">
        <row r="34">
          <cell r="A34" t="str">
            <v>Investments Govt Securities</v>
          </cell>
        </row>
      </sheetData>
      <sheetData sheetId="5714">
        <row r="34">
          <cell r="A34" t="str">
            <v>Investments Govt Securities</v>
          </cell>
        </row>
      </sheetData>
      <sheetData sheetId="5715">
        <row r="34">
          <cell r="A34" t="str">
            <v>Investments Govt Securities</v>
          </cell>
        </row>
      </sheetData>
      <sheetData sheetId="5716">
        <row r="34">
          <cell r="A34" t="str">
            <v>Investments Govt Securities</v>
          </cell>
        </row>
      </sheetData>
      <sheetData sheetId="5717">
        <row r="34">
          <cell r="A34" t="str">
            <v>Investments Govt Securities</v>
          </cell>
        </row>
      </sheetData>
      <sheetData sheetId="5718">
        <row r="34">
          <cell r="A34" t="str">
            <v>Investments Govt Securities</v>
          </cell>
        </row>
      </sheetData>
      <sheetData sheetId="5719">
        <row r="34">
          <cell r="A34" t="str">
            <v>Investments Govt Securities</v>
          </cell>
        </row>
      </sheetData>
      <sheetData sheetId="5720">
        <row r="34">
          <cell r="A34" t="str">
            <v>Investments Govt Securities</v>
          </cell>
        </row>
      </sheetData>
      <sheetData sheetId="5721">
        <row r="34">
          <cell r="A34" t="str">
            <v>Investments Govt Securities</v>
          </cell>
        </row>
      </sheetData>
      <sheetData sheetId="5722">
        <row r="34">
          <cell r="A34" t="str">
            <v>Investments Govt Securities</v>
          </cell>
        </row>
      </sheetData>
      <sheetData sheetId="5723">
        <row r="34">
          <cell r="A34" t="str">
            <v>Investments Govt Securities</v>
          </cell>
        </row>
      </sheetData>
      <sheetData sheetId="5724">
        <row r="34">
          <cell r="A34" t="str">
            <v>Investments Govt Securities</v>
          </cell>
        </row>
      </sheetData>
      <sheetData sheetId="5725">
        <row r="34">
          <cell r="A34" t="str">
            <v>Investments Govt Securities</v>
          </cell>
        </row>
      </sheetData>
      <sheetData sheetId="5726">
        <row r="34">
          <cell r="A34" t="str">
            <v>Investments Govt Securities</v>
          </cell>
        </row>
      </sheetData>
      <sheetData sheetId="5727">
        <row r="34">
          <cell r="A34" t="str">
            <v>Investments Govt Securities</v>
          </cell>
        </row>
      </sheetData>
      <sheetData sheetId="5728">
        <row r="34">
          <cell r="A34" t="str">
            <v>Investments Govt Securities</v>
          </cell>
        </row>
      </sheetData>
      <sheetData sheetId="5729">
        <row r="34">
          <cell r="A34" t="str">
            <v>Investments Govt Securities</v>
          </cell>
        </row>
      </sheetData>
      <sheetData sheetId="5730">
        <row r="34">
          <cell r="A34" t="str">
            <v>Investments Govt Securities</v>
          </cell>
        </row>
      </sheetData>
      <sheetData sheetId="5731">
        <row r="34">
          <cell r="A34" t="str">
            <v>Investments Govt Securities</v>
          </cell>
        </row>
      </sheetData>
      <sheetData sheetId="5732">
        <row r="34">
          <cell r="A34" t="str">
            <v>Investments Govt Securities</v>
          </cell>
        </row>
      </sheetData>
      <sheetData sheetId="5733">
        <row r="34">
          <cell r="A34" t="str">
            <v>Investments Govt Securities</v>
          </cell>
        </row>
      </sheetData>
      <sheetData sheetId="5734">
        <row r="34">
          <cell r="A34" t="str">
            <v>Investments Govt Securities</v>
          </cell>
        </row>
      </sheetData>
      <sheetData sheetId="5735">
        <row r="34">
          <cell r="A34" t="str">
            <v>Investments Govt Securities</v>
          </cell>
        </row>
      </sheetData>
      <sheetData sheetId="5736">
        <row r="34">
          <cell r="A34" t="str">
            <v>Investments Govt Securities</v>
          </cell>
        </row>
      </sheetData>
      <sheetData sheetId="5737">
        <row r="34">
          <cell r="A34" t="str">
            <v>Investments Govt Securities</v>
          </cell>
        </row>
      </sheetData>
      <sheetData sheetId="5738">
        <row r="34">
          <cell r="A34" t="str">
            <v>Investments Govt Securities</v>
          </cell>
        </row>
      </sheetData>
      <sheetData sheetId="5739">
        <row r="34">
          <cell r="A34" t="str">
            <v>Investments Govt Securities</v>
          </cell>
        </row>
      </sheetData>
      <sheetData sheetId="5740">
        <row r="34">
          <cell r="A34" t="str">
            <v>Investments Govt Securities</v>
          </cell>
        </row>
      </sheetData>
      <sheetData sheetId="5741">
        <row r="34">
          <cell r="A34" t="str">
            <v>Investments Govt Securities</v>
          </cell>
        </row>
      </sheetData>
      <sheetData sheetId="5742">
        <row r="34">
          <cell r="A34" t="str">
            <v>Investments Govt Securities</v>
          </cell>
        </row>
      </sheetData>
      <sheetData sheetId="5743">
        <row r="34">
          <cell r="A34" t="str">
            <v>Investments Govt Securities</v>
          </cell>
        </row>
      </sheetData>
      <sheetData sheetId="5744">
        <row r="34">
          <cell r="A34" t="str">
            <v>Investments Govt Securities</v>
          </cell>
        </row>
      </sheetData>
      <sheetData sheetId="5745">
        <row r="34">
          <cell r="A34" t="str">
            <v>Investments Govt Securities</v>
          </cell>
        </row>
      </sheetData>
      <sheetData sheetId="5746">
        <row r="34">
          <cell r="A34" t="str">
            <v>Investments Govt Securities</v>
          </cell>
        </row>
      </sheetData>
      <sheetData sheetId="5747">
        <row r="34">
          <cell r="A34" t="str">
            <v>Investments Govt Securities</v>
          </cell>
        </row>
      </sheetData>
      <sheetData sheetId="5748">
        <row r="34">
          <cell r="A34" t="str">
            <v>Investments Govt Securities</v>
          </cell>
        </row>
      </sheetData>
      <sheetData sheetId="5749">
        <row r="34">
          <cell r="A34" t="str">
            <v>Investments Govt Securities</v>
          </cell>
        </row>
      </sheetData>
      <sheetData sheetId="5750">
        <row r="34">
          <cell r="A34" t="str">
            <v>Investments Govt Securities</v>
          </cell>
        </row>
      </sheetData>
      <sheetData sheetId="5751">
        <row r="34">
          <cell r="A34" t="str">
            <v>Investments Govt Securities</v>
          </cell>
        </row>
      </sheetData>
      <sheetData sheetId="5752">
        <row r="34">
          <cell r="A34" t="str">
            <v>Investments Govt Securities</v>
          </cell>
        </row>
      </sheetData>
      <sheetData sheetId="5753">
        <row r="34">
          <cell r="A34" t="str">
            <v>Investments Govt Securities</v>
          </cell>
        </row>
      </sheetData>
      <sheetData sheetId="5754">
        <row r="34">
          <cell r="A34" t="str">
            <v>Investments Govt Securities</v>
          </cell>
        </row>
      </sheetData>
      <sheetData sheetId="5755">
        <row r="34">
          <cell r="A34" t="str">
            <v>Investments Govt Securities</v>
          </cell>
        </row>
      </sheetData>
      <sheetData sheetId="5756">
        <row r="34">
          <cell r="A34" t="str">
            <v>Investments Govt Securities</v>
          </cell>
        </row>
      </sheetData>
      <sheetData sheetId="5757">
        <row r="34">
          <cell r="A34" t="str">
            <v>Investments Govt Securities</v>
          </cell>
        </row>
      </sheetData>
      <sheetData sheetId="5758">
        <row r="34">
          <cell r="A34" t="str">
            <v>Investments Govt Securities</v>
          </cell>
        </row>
      </sheetData>
      <sheetData sheetId="5759">
        <row r="34">
          <cell r="A34" t="str">
            <v>Investments Govt Securities</v>
          </cell>
        </row>
      </sheetData>
      <sheetData sheetId="5760">
        <row r="34">
          <cell r="A34" t="str">
            <v>Investments Govt Securities</v>
          </cell>
        </row>
      </sheetData>
      <sheetData sheetId="5761">
        <row r="34">
          <cell r="A34" t="str">
            <v>Investments Govt Securities</v>
          </cell>
        </row>
      </sheetData>
      <sheetData sheetId="5762">
        <row r="34">
          <cell r="A34" t="str">
            <v>Investments Govt Securities</v>
          </cell>
        </row>
      </sheetData>
      <sheetData sheetId="5763">
        <row r="34">
          <cell r="A34" t="str">
            <v>Investments Govt Securities</v>
          </cell>
        </row>
      </sheetData>
      <sheetData sheetId="5764">
        <row r="34">
          <cell r="A34" t="str">
            <v>Investments Govt Securities</v>
          </cell>
        </row>
      </sheetData>
      <sheetData sheetId="5765">
        <row r="34">
          <cell r="A34" t="str">
            <v>Investments Govt Securities</v>
          </cell>
        </row>
      </sheetData>
      <sheetData sheetId="5766">
        <row r="34">
          <cell r="A34" t="str">
            <v>Investments Govt Securities</v>
          </cell>
        </row>
      </sheetData>
      <sheetData sheetId="5767">
        <row r="34">
          <cell r="A34" t="str">
            <v>Investments Govt Securities</v>
          </cell>
        </row>
      </sheetData>
      <sheetData sheetId="5768">
        <row r="34">
          <cell r="A34" t="str">
            <v>Investments Govt Securities</v>
          </cell>
        </row>
      </sheetData>
      <sheetData sheetId="5769">
        <row r="34">
          <cell r="A34" t="str">
            <v>Investments Govt Securities</v>
          </cell>
        </row>
      </sheetData>
      <sheetData sheetId="5770">
        <row r="34">
          <cell r="A34" t="str">
            <v>Investments Govt Securities</v>
          </cell>
        </row>
      </sheetData>
      <sheetData sheetId="5771">
        <row r="34">
          <cell r="A34" t="str">
            <v>Investments Govt Securities</v>
          </cell>
        </row>
      </sheetData>
      <sheetData sheetId="5772">
        <row r="34">
          <cell r="A34" t="str">
            <v>Investments Govt Securities</v>
          </cell>
        </row>
      </sheetData>
      <sheetData sheetId="5773"/>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sheetData sheetId="5786"/>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ow r="34">
          <cell r="A34" t="str">
            <v>Investments Govt Securities</v>
          </cell>
        </row>
      </sheetData>
      <sheetData sheetId="5803">
        <row r="34">
          <cell r="A34" t="str">
            <v>Investments Govt Securities</v>
          </cell>
        </row>
      </sheetData>
      <sheetData sheetId="5804">
        <row r="34">
          <cell r="A34" t="str">
            <v>Investments Govt Securities</v>
          </cell>
        </row>
      </sheetData>
      <sheetData sheetId="5805">
        <row r="34">
          <cell r="A34" t="str">
            <v>Investments Govt Securities</v>
          </cell>
        </row>
      </sheetData>
      <sheetData sheetId="5806">
        <row r="34">
          <cell r="A34" t="str">
            <v>Investments Govt Securities</v>
          </cell>
        </row>
      </sheetData>
      <sheetData sheetId="5807">
        <row r="34">
          <cell r="A34" t="str">
            <v>Investments Govt Securities</v>
          </cell>
        </row>
      </sheetData>
      <sheetData sheetId="5808">
        <row r="34">
          <cell r="A34" t="str">
            <v>Investments Govt Securities</v>
          </cell>
        </row>
      </sheetData>
      <sheetData sheetId="5809">
        <row r="34">
          <cell r="A34" t="str">
            <v>Investments Govt Securities</v>
          </cell>
        </row>
      </sheetData>
      <sheetData sheetId="5810">
        <row r="34">
          <cell r="A34" t="str">
            <v>Investments Govt Securities</v>
          </cell>
        </row>
      </sheetData>
      <sheetData sheetId="5811">
        <row r="34">
          <cell r="A34" t="str">
            <v>Investments Govt Securities</v>
          </cell>
        </row>
      </sheetData>
      <sheetData sheetId="5812">
        <row r="34">
          <cell r="A34" t="str">
            <v>Investments Govt Securities</v>
          </cell>
        </row>
      </sheetData>
      <sheetData sheetId="5813">
        <row r="34">
          <cell r="A34" t="str">
            <v>Investments Govt Securities</v>
          </cell>
        </row>
      </sheetData>
      <sheetData sheetId="5814">
        <row r="34">
          <cell r="A34" t="str">
            <v>Investments Govt Securities</v>
          </cell>
        </row>
      </sheetData>
      <sheetData sheetId="5815">
        <row r="34">
          <cell r="A34" t="str">
            <v>Investments Govt Securities</v>
          </cell>
        </row>
      </sheetData>
      <sheetData sheetId="5816">
        <row r="34">
          <cell r="A34" t="str">
            <v>Investments Govt Securities</v>
          </cell>
        </row>
      </sheetData>
      <sheetData sheetId="5817">
        <row r="34">
          <cell r="A34" t="str">
            <v>Investments Govt Securities</v>
          </cell>
        </row>
      </sheetData>
      <sheetData sheetId="5818">
        <row r="34">
          <cell r="A34" t="str">
            <v>Investments Govt Securities</v>
          </cell>
        </row>
      </sheetData>
      <sheetData sheetId="5819">
        <row r="34">
          <cell r="A34" t="str">
            <v>Investments Govt Securities</v>
          </cell>
        </row>
      </sheetData>
      <sheetData sheetId="5820">
        <row r="34">
          <cell r="A34" t="str">
            <v>Investments Govt Securities</v>
          </cell>
        </row>
      </sheetData>
      <sheetData sheetId="5821">
        <row r="34">
          <cell r="A34" t="str">
            <v>Investments Govt Securities</v>
          </cell>
        </row>
      </sheetData>
      <sheetData sheetId="5822">
        <row r="34">
          <cell r="A34" t="str">
            <v>Investments Govt Securities</v>
          </cell>
        </row>
      </sheetData>
      <sheetData sheetId="5823">
        <row r="34">
          <cell r="A34" t="str">
            <v>Investments Govt Securities</v>
          </cell>
        </row>
      </sheetData>
      <sheetData sheetId="5824">
        <row r="34">
          <cell r="A34" t="str">
            <v>Investments Govt Securities</v>
          </cell>
        </row>
      </sheetData>
      <sheetData sheetId="5825">
        <row r="34">
          <cell r="A34" t="str">
            <v>Investments Govt Securities</v>
          </cell>
        </row>
      </sheetData>
      <sheetData sheetId="5826">
        <row r="34">
          <cell r="A34" t="str">
            <v>Investments Govt Securities</v>
          </cell>
        </row>
      </sheetData>
      <sheetData sheetId="5827">
        <row r="34">
          <cell r="A34" t="str">
            <v>Investments Govt Securities</v>
          </cell>
        </row>
      </sheetData>
      <sheetData sheetId="5828">
        <row r="34">
          <cell r="A34" t="str">
            <v>Investments Govt Securities</v>
          </cell>
        </row>
      </sheetData>
      <sheetData sheetId="5829">
        <row r="34">
          <cell r="A34" t="str">
            <v>Investments Govt Securities</v>
          </cell>
        </row>
      </sheetData>
      <sheetData sheetId="5830">
        <row r="34">
          <cell r="A34" t="str">
            <v>Investments Govt Securities</v>
          </cell>
        </row>
      </sheetData>
      <sheetData sheetId="5831">
        <row r="34">
          <cell r="A34" t="str">
            <v>Investments Govt Securities</v>
          </cell>
        </row>
      </sheetData>
      <sheetData sheetId="5832">
        <row r="34">
          <cell r="A34" t="str">
            <v>Investments Govt Securities</v>
          </cell>
        </row>
      </sheetData>
      <sheetData sheetId="5833">
        <row r="34">
          <cell r="A34" t="str">
            <v>Investments Govt Securities</v>
          </cell>
        </row>
      </sheetData>
      <sheetData sheetId="5834">
        <row r="34">
          <cell r="A34" t="str">
            <v>Investments Govt Securities</v>
          </cell>
        </row>
      </sheetData>
      <sheetData sheetId="5835">
        <row r="34">
          <cell r="A34" t="str">
            <v>Investments Govt Securities</v>
          </cell>
        </row>
      </sheetData>
      <sheetData sheetId="5836">
        <row r="34">
          <cell r="A34" t="str">
            <v>Investments Govt Securities</v>
          </cell>
        </row>
      </sheetData>
      <sheetData sheetId="5837">
        <row r="34">
          <cell r="A34" t="str">
            <v>Investments Govt Securities</v>
          </cell>
        </row>
      </sheetData>
      <sheetData sheetId="5838">
        <row r="34">
          <cell r="A34" t="str">
            <v>Investments Govt Securities</v>
          </cell>
        </row>
      </sheetData>
      <sheetData sheetId="5839">
        <row r="34">
          <cell r="A34" t="str">
            <v>Investments Govt Securities</v>
          </cell>
        </row>
      </sheetData>
      <sheetData sheetId="5840">
        <row r="34">
          <cell r="A34" t="str">
            <v>Investments Govt Securities</v>
          </cell>
        </row>
      </sheetData>
      <sheetData sheetId="5841">
        <row r="34">
          <cell r="A34" t="str">
            <v>Investments Govt Securities</v>
          </cell>
        </row>
      </sheetData>
      <sheetData sheetId="5842">
        <row r="34">
          <cell r="A34" t="str">
            <v>Investments Govt Securities</v>
          </cell>
        </row>
      </sheetData>
      <sheetData sheetId="5843">
        <row r="34">
          <cell r="A34" t="str">
            <v>Investments Govt Securities</v>
          </cell>
        </row>
      </sheetData>
      <sheetData sheetId="5844">
        <row r="34">
          <cell r="A34" t="str">
            <v>Investments Govt Securities</v>
          </cell>
        </row>
      </sheetData>
      <sheetData sheetId="5845">
        <row r="34">
          <cell r="A34" t="str">
            <v>Investments Govt Securities</v>
          </cell>
        </row>
      </sheetData>
      <sheetData sheetId="5846">
        <row r="34">
          <cell r="A34" t="str">
            <v>Investments Govt Securities</v>
          </cell>
        </row>
      </sheetData>
      <sheetData sheetId="5847">
        <row r="34">
          <cell r="A34" t="str">
            <v>Investments Govt Securities</v>
          </cell>
        </row>
      </sheetData>
      <sheetData sheetId="5848">
        <row r="34">
          <cell r="A34" t="str">
            <v>Investments Govt Securities</v>
          </cell>
        </row>
      </sheetData>
      <sheetData sheetId="5849">
        <row r="34">
          <cell r="A34" t="str">
            <v>Investments Govt Securities</v>
          </cell>
        </row>
      </sheetData>
      <sheetData sheetId="5850">
        <row r="34">
          <cell r="A34" t="str">
            <v>Investments Govt Securities</v>
          </cell>
        </row>
      </sheetData>
      <sheetData sheetId="5851">
        <row r="34">
          <cell r="A34" t="str">
            <v>Investments Govt Securities</v>
          </cell>
        </row>
      </sheetData>
      <sheetData sheetId="5852">
        <row r="34">
          <cell r="A34" t="str">
            <v>Investments Govt Securities</v>
          </cell>
        </row>
      </sheetData>
      <sheetData sheetId="5853">
        <row r="34">
          <cell r="A34" t="str">
            <v>Investments Govt Securities</v>
          </cell>
        </row>
      </sheetData>
      <sheetData sheetId="5854">
        <row r="34">
          <cell r="A34" t="str">
            <v>Investments Govt Securities</v>
          </cell>
        </row>
      </sheetData>
      <sheetData sheetId="5855">
        <row r="34">
          <cell r="A34" t="str">
            <v>Investments Govt Securities</v>
          </cell>
        </row>
      </sheetData>
      <sheetData sheetId="5856">
        <row r="34">
          <cell r="A34" t="str">
            <v>Investments Govt Securities</v>
          </cell>
        </row>
      </sheetData>
      <sheetData sheetId="5857">
        <row r="34">
          <cell r="A34" t="str">
            <v>Investments Govt Securities</v>
          </cell>
        </row>
      </sheetData>
      <sheetData sheetId="5858">
        <row r="34">
          <cell r="A34" t="str">
            <v>Investments Govt Securities</v>
          </cell>
        </row>
      </sheetData>
      <sheetData sheetId="5859">
        <row r="34">
          <cell r="A34" t="str">
            <v>Investments Govt Securities</v>
          </cell>
        </row>
      </sheetData>
      <sheetData sheetId="5860">
        <row r="34">
          <cell r="A34" t="str">
            <v>Investments Govt Securities</v>
          </cell>
        </row>
      </sheetData>
      <sheetData sheetId="5861">
        <row r="34">
          <cell r="A34" t="str">
            <v>Investments Govt Securities</v>
          </cell>
        </row>
      </sheetData>
      <sheetData sheetId="5862">
        <row r="34">
          <cell r="A34" t="str">
            <v>Investments Govt Securities</v>
          </cell>
        </row>
      </sheetData>
      <sheetData sheetId="5863">
        <row r="34">
          <cell r="A34" t="str">
            <v>Investments Govt Securities</v>
          </cell>
        </row>
      </sheetData>
      <sheetData sheetId="5864">
        <row r="34">
          <cell r="A34" t="str">
            <v>Investments Govt Securities</v>
          </cell>
        </row>
      </sheetData>
      <sheetData sheetId="5865">
        <row r="34">
          <cell r="A34" t="str">
            <v>Investments Govt Securities</v>
          </cell>
        </row>
      </sheetData>
      <sheetData sheetId="5866">
        <row r="34">
          <cell r="A34" t="str">
            <v>Investments Govt Securities</v>
          </cell>
        </row>
      </sheetData>
      <sheetData sheetId="5867">
        <row r="34">
          <cell r="A34" t="str">
            <v>Investments Govt Securities</v>
          </cell>
        </row>
      </sheetData>
      <sheetData sheetId="5868">
        <row r="34">
          <cell r="A34" t="str">
            <v>Investments Govt Securities</v>
          </cell>
        </row>
      </sheetData>
      <sheetData sheetId="5869">
        <row r="34">
          <cell r="A34" t="str">
            <v>Investments Govt Securities</v>
          </cell>
        </row>
      </sheetData>
      <sheetData sheetId="5870">
        <row r="34">
          <cell r="A34" t="str">
            <v>Investments Govt Securities</v>
          </cell>
        </row>
      </sheetData>
      <sheetData sheetId="5871">
        <row r="34">
          <cell r="A34" t="str">
            <v>Investments Govt Securities</v>
          </cell>
        </row>
      </sheetData>
      <sheetData sheetId="5872">
        <row r="34">
          <cell r="A34" t="str">
            <v>Investments Govt Securities</v>
          </cell>
        </row>
      </sheetData>
      <sheetData sheetId="5873">
        <row r="34">
          <cell r="A34" t="str">
            <v>Investments Govt Securities</v>
          </cell>
        </row>
      </sheetData>
      <sheetData sheetId="5874">
        <row r="34">
          <cell r="A34" t="str">
            <v>Investments Govt Securities</v>
          </cell>
        </row>
      </sheetData>
      <sheetData sheetId="5875">
        <row r="34">
          <cell r="A34" t="str">
            <v>Investments Govt Securities</v>
          </cell>
        </row>
      </sheetData>
      <sheetData sheetId="5876">
        <row r="34">
          <cell r="A34" t="str">
            <v>Investments Govt Securities</v>
          </cell>
        </row>
      </sheetData>
      <sheetData sheetId="5877">
        <row r="34">
          <cell r="A34" t="str">
            <v>Investments Govt Securities</v>
          </cell>
        </row>
      </sheetData>
      <sheetData sheetId="5878">
        <row r="34">
          <cell r="A34" t="str">
            <v>Investments Govt Securities</v>
          </cell>
        </row>
      </sheetData>
      <sheetData sheetId="5879">
        <row r="34">
          <cell r="A34" t="str">
            <v>Investments Govt Securities</v>
          </cell>
        </row>
      </sheetData>
      <sheetData sheetId="5880">
        <row r="34">
          <cell r="A34" t="str">
            <v>Investments Govt Securities</v>
          </cell>
        </row>
      </sheetData>
      <sheetData sheetId="5881">
        <row r="34">
          <cell r="A34" t="str">
            <v>Investments Govt Securities</v>
          </cell>
        </row>
      </sheetData>
      <sheetData sheetId="5882">
        <row r="34">
          <cell r="A34" t="str">
            <v>Investments Govt Securities</v>
          </cell>
        </row>
      </sheetData>
      <sheetData sheetId="5883">
        <row r="34">
          <cell r="A34" t="str">
            <v>Investments Govt Securities</v>
          </cell>
        </row>
      </sheetData>
      <sheetData sheetId="5884">
        <row r="34">
          <cell r="A34" t="str">
            <v>Investments Govt Securities</v>
          </cell>
        </row>
      </sheetData>
      <sheetData sheetId="5885">
        <row r="34">
          <cell r="A34" t="str">
            <v>Investments Govt Securities</v>
          </cell>
        </row>
      </sheetData>
      <sheetData sheetId="5886">
        <row r="34">
          <cell r="A34" t="str">
            <v>Investments Govt Securities</v>
          </cell>
        </row>
      </sheetData>
      <sheetData sheetId="5887">
        <row r="34">
          <cell r="A34" t="str">
            <v>Investments Govt Securities</v>
          </cell>
        </row>
      </sheetData>
      <sheetData sheetId="5888">
        <row r="34">
          <cell r="A34" t="str">
            <v>Investments Govt Securities</v>
          </cell>
        </row>
      </sheetData>
      <sheetData sheetId="5889">
        <row r="34">
          <cell r="A34" t="str">
            <v>Investments Govt Securities</v>
          </cell>
        </row>
      </sheetData>
      <sheetData sheetId="5890">
        <row r="34">
          <cell r="A34" t="str">
            <v>Investments Govt Securities</v>
          </cell>
        </row>
      </sheetData>
      <sheetData sheetId="5891">
        <row r="34">
          <cell r="A34" t="str">
            <v>Investments Govt Securities</v>
          </cell>
        </row>
      </sheetData>
      <sheetData sheetId="5892">
        <row r="34">
          <cell r="A34" t="str">
            <v>Investments Govt Securities</v>
          </cell>
        </row>
      </sheetData>
      <sheetData sheetId="5893">
        <row r="34">
          <cell r="A34" t="str">
            <v>Investments Govt Securities</v>
          </cell>
        </row>
      </sheetData>
      <sheetData sheetId="5894">
        <row r="34">
          <cell r="A34" t="str">
            <v>Investments Govt Securities</v>
          </cell>
        </row>
      </sheetData>
      <sheetData sheetId="5895">
        <row r="34">
          <cell r="A34" t="str">
            <v>Investments Govt Securities</v>
          </cell>
        </row>
      </sheetData>
      <sheetData sheetId="5896">
        <row r="34">
          <cell r="A34" t="str">
            <v>Investments Govt Securities</v>
          </cell>
        </row>
      </sheetData>
      <sheetData sheetId="5897">
        <row r="34">
          <cell r="A34" t="str">
            <v>Investments Govt Securities</v>
          </cell>
        </row>
      </sheetData>
      <sheetData sheetId="5898">
        <row r="34">
          <cell r="A34" t="str">
            <v>Investments Govt Securities</v>
          </cell>
        </row>
      </sheetData>
      <sheetData sheetId="5899">
        <row r="34">
          <cell r="A34" t="str">
            <v>Investments Govt Securities</v>
          </cell>
        </row>
      </sheetData>
      <sheetData sheetId="5900">
        <row r="34">
          <cell r="A34" t="str">
            <v>Investments Govt Securities</v>
          </cell>
        </row>
      </sheetData>
      <sheetData sheetId="5901">
        <row r="34">
          <cell r="A34" t="str">
            <v>Investments Govt Securities</v>
          </cell>
        </row>
      </sheetData>
      <sheetData sheetId="5902">
        <row r="34">
          <cell r="A34" t="str">
            <v>Investments Govt Securities</v>
          </cell>
        </row>
      </sheetData>
      <sheetData sheetId="5903">
        <row r="34">
          <cell r="A34" t="str">
            <v>Investments Govt Securities</v>
          </cell>
        </row>
      </sheetData>
      <sheetData sheetId="5904">
        <row r="34">
          <cell r="A34" t="str">
            <v>Investments Govt Securities</v>
          </cell>
        </row>
      </sheetData>
      <sheetData sheetId="5905">
        <row r="34">
          <cell r="A34" t="str">
            <v>Investments Govt Securities</v>
          </cell>
        </row>
      </sheetData>
      <sheetData sheetId="5906">
        <row r="34">
          <cell r="A34" t="str">
            <v>Investments Govt Securities</v>
          </cell>
        </row>
      </sheetData>
      <sheetData sheetId="5907">
        <row r="34">
          <cell r="A34" t="str">
            <v>Investments Govt Securities</v>
          </cell>
        </row>
      </sheetData>
      <sheetData sheetId="5908">
        <row r="34">
          <cell r="A34" t="str">
            <v>Investments Govt Securities</v>
          </cell>
        </row>
      </sheetData>
      <sheetData sheetId="5909"/>
      <sheetData sheetId="5910">
        <row r="34">
          <cell r="A34" t="str">
            <v>Investments Govt Securities</v>
          </cell>
        </row>
      </sheetData>
      <sheetData sheetId="5911">
        <row r="34">
          <cell r="A34" t="str">
            <v>Investments Govt Securities</v>
          </cell>
        </row>
      </sheetData>
      <sheetData sheetId="5912">
        <row r="34">
          <cell r="A34" t="str">
            <v>Investments Govt Securities</v>
          </cell>
        </row>
      </sheetData>
      <sheetData sheetId="5913">
        <row r="34">
          <cell r="A34" t="str">
            <v>Investments Govt Securities</v>
          </cell>
        </row>
      </sheetData>
      <sheetData sheetId="5914"/>
      <sheetData sheetId="5915">
        <row r="34">
          <cell r="A34" t="str">
            <v>Investments Govt Securities</v>
          </cell>
        </row>
      </sheetData>
      <sheetData sheetId="5916">
        <row r="34">
          <cell r="A34" t="str">
            <v>Investments Govt Securities</v>
          </cell>
        </row>
      </sheetData>
      <sheetData sheetId="5917">
        <row r="34">
          <cell r="A34" t="str">
            <v>Investments Govt Securities</v>
          </cell>
        </row>
      </sheetData>
      <sheetData sheetId="5918" refreshError="1"/>
      <sheetData sheetId="5919"/>
      <sheetData sheetId="5920" refreshError="1"/>
      <sheetData sheetId="5921" refreshError="1"/>
      <sheetData sheetId="5922" refreshError="1"/>
      <sheetData sheetId="5923" refreshError="1"/>
      <sheetData sheetId="5924" refreshError="1"/>
      <sheetData sheetId="5925"/>
      <sheetData sheetId="5926" refreshError="1"/>
      <sheetData sheetId="5927" refreshError="1"/>
      <sheetData sheetId="5928"/>
      <sheetData sheetId="5929"/>
      <sheetData sheetId="5930" refreshError="1"/>
      <sheetData sheetId="5931" refreshError="1"/>
      <sheetData sheetId="5932"/>
      <sheetData sheetId="5933"/>
      <sheetData sheetId="5934"/>
      <sheetData sheetId="593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FR"/>
      <sheetName val="Progress"/>
      <sheetName val="foundation counsumption"/>
      <sheetName val="VC-400-KV-OBRA"/>
      <sheetName val="VC 765 KV ANPARA"/>
      <sheetName val="400 KV FOUND CUNSUMTION"/>
      <sheetName val="FOUND CUNSUMTION"/>
      <sheetName val="Tower &amp; Stub Master"/>
      <sheetName val="L2 765 LILO Anpara "/>
      <sheetName val="L2 400 Obra"/>
      <sheetName val="Crossing Detail (2)"/>
      <sheetName val="Foundation"/>
      <sheetName val="ERECTION"/>
    </sheetNames>
    <sheetDataSet>
      <sheetData sheetId="0" refreshError="1"/>
      <sheetData sheetId="1">
        <row r="1">
          <cell r="S1">
            <v>53</v>
          </cell>
        </row>
        <row r="4">
          <cell r="A4" t="str">
            <v>400 kv Obra Jounpur</v>
          </cell>
          <cell r="B4">
            <v>1</v>
          </cell>
          <cell r="C4" t="str">
            <v>Taping</v>
          </cell>
          <cell r="D4">
            <v>104.65</v>
          </cell>
          <cell r="E4" t="str">
            <v>Taping</v>
          </cell>
          <cell r="I4">
            <v>0</v>
          </cell>
          <cell r="P4">
            <v>27</v>
          </cell>
          <cell r="Q4">
            <v>0</v>
          </cell>
          <cell r="U4">
            <v>0</v>
          </cell>
        </row>
        <row r="5">
          <cell r="A5" t="str">
            <v>400 kv Obra Jounpur</v>
          </cell>
          <cell r="B5">
            <v>2</v>
          </cell>
          <cell r="C5" t="str">
            <v>1/0</v>
          </cell>
          <cell r="D5">
            <v>309.74</v>
          </cell>
          <cell r="E5" t="str">
            <v>FD+0</v>
          </cell>
          <cell r="I5">
            <v>0</v>
          </cell>
          <cell r="P5">
            <v>27</v>
          </cell>
          <cell r="Q5">
            <v>0</v>
          </cell>
          <cell r="U5">
            <v>0</v>
          </cell>
        </row>
        <row r="6">
          <cell r="A6" t="str">
            <v>400 kv Obra Jounpur</v>
          </cell>
          <cell r="B6">
            <v>3</v>
          </cell>
          <cell r="C6" t="str">
            <v>2/0</v>
          </cell>
          <cell r="D6">
            <v>130.25</v>
          </cell>
          <cell r="E6" t="str">
            <v>FB+0</v>
          </cell>
          <cell r="I6">
            <v>0</v>
          </cell>
          <cell r="P6">
            <v>27</v>
          </cell>
          <cell r="Q6">
            <v>0</v>
          </cell>
          <cell r="U6">
            <v>0</v>
          </cell>
        </row>
        <row r="7">
          <cell r="A7" t="str">
            <v>400 kv Obra Jounpur</v>
          </cell>
          <cell r="B7">
            <v>4</v>
          </cell>
          <cell r="C7" t="str">
            <v>3/0</v>
          </cell>
          <cell r="D7">
            <v>298.60000000000002</v>
          </cell>
          <cell r="E7" t="str">
            <v>FD+0</v>
          </cell>
          <cell r="I7">
            <v>0</v>
          </cell>
          <cell r="P7">
            <v>27</v>
          </cell>
          <cell r="Q7">
            <v>0</v>
          </cell>
          <cell r="U7">
            <v>0</v>
          </cell>
        </row>
        <row r="8">
          <cell r="A8" t="str">
            <v>400 kv Obra Jounpur</v>
          </cell>
          <cell r="B8">
            <v>5</v>
          </cell>
          <cell r="C8" t="str">
            <v>4/0</v>
          </cell>
          <cell r="D8">
            <v>152.63999999999999</v>
          </cell>
          <cell r="E8" t="str">
            <v>FD+6</v>
          </cell>
          <cell r="I8">
            <v>0</v>
          </cell>
          <cell r="P8">
            <v>27</v>
          </cell>
          <cell r="Q8">
            <v>0</v>
          </cell>
          <cell r="U8">
            <v>0</v>
          </cell>
        </row>
        <row r="9">
          <cell r="A9" t="str">
            <v>400 kv Obra Jounpur</v>
          </cell>
          <cell r="B9">
            <v>6</v>
          </cell>
          <cell r="C9" t="str">
            <v>5/0</v>
          </cell>
          <cell r="D9">
            <v>187.72</v>
          </cell>
          <cell r="E9" t="str">
            <v>FD+18+3</v>
          </cell>
          <cell r="I9">
            <v>0</v>
          </cell>
          <cell r="P9">
            <v>27</v>
          </cell>
          <cell r="Q9">
            <v>0</v>
          </cell>
          <cell r="U9">
            <v>0</v>
          </cell>
        </row>
        <row r="10">
          <cell r="A10" t="str">
            <v>400 kv Obra Jounpur</v>
          </cell>
          <cell r="B10">
            <v>7</v>
          </cell>
          <cell r="C10" t="str">
            <v>6/0</v>
          </cell>
          <cell r="D10">
            <v>239</v>
          </cell>
          <cell r="E10" t="str">
            <v>FD+30+3</v>
          </cell>
          <cell r="I10">
            <v>0</v>
          </cell>
          <cell r="P10">
            <v>27</v>
          </cell>
          <cell r="Q10">
            <v>0</v>
          </cell>
          <cell r="U10">
            <v>0</v>
          </cell>
        </row>
        <row r="11">
          <cell r="A11" t="str">
            <v>400 kv Obra Jounpur</v>
          </cell>
          <cell r="B11">
            <v>8</v>
          </cell>
          <cell r="C11" t="str">
            <v>7/0</v>
          </cell>
          <cell r="D11">
            <v>377</v>
          </cell>
          <cell r="E11" t="str">
            <v>FD+0</v>
          </cell>
          <cell r="I11">
            <v>0</v>
          </cell>
          <cell r="P11">
            <v>27</v>
          </cell>
          <cell r="Q11">
            <v>0</v>
          </cell>
          <cell r="U11">
            <v>0</v>
          </cell>
        </row>
        <row r="12">
          <cell r="A12" t="str">
            <v>400 kv Obra Jounpur</v>
          </cell>
          <cell r="B12">
            <v>9</v>
          </cell>
          <cell r="C12" t="str">
            <v>7/1</v>
          </cell>
          <cell r="D12">
            <v>1209</v>
          </cell>
          <cell r="E12" t="str">
            <v>SPL</v>
          </cell>
          <cell r="I12">
            <v>0</v>
          </cell>
          <cell r="J12" t="str">
            <v>FOREST</v>
          </cell>
          <cell r="P12">
            <v>27</v>
          </cell>
          <cell r="Q12">
            <v>0</v>
          </cell>
          <cell r="U12">
            <v>0</v>
          </cell>
        </row>
        <row r="13">
          <cell r="A13" t="str">
            <v>400 kv Obra Jounpur</v>
          </cell>
          <cell r="B13">
            <v>10</v>
          </cell>
          <cell r="C13" t="str">
            <v>7/2</v>
          </cell>
          <cell r="D13">
            <v>285</v>
          </cell>
          <cell r="E13" t="str">
            <v>SPL</v>
          </cell>
          <cell r="I13">
            <v>0</v>
          </cell>
          <cell r="J13" t="str">
            <v>FOREST</v>
          </cell>
          <cell r="P13">
            <v>27</v>
          </cell>
          <cell r="Q13">
            <v>0</v>
          </cell>
          <cell r="U13">
            <v>0</v>
          </cell>
        </row>
        <row r="14">
          <cell r="A14" t="str">
            <v>400 kv Obra Jounpur</v>
          </cell>
          <cell r="B14">
            <v>11</v>
          </cell>
          <cell r="C14" t="str">
            <v>8/0</v>
          </cell>
          <cell r="D14">
            <v>457.17</v>
          </cell>
          <cell r="E14" t="str">
            <v>FD+0</v>
          </cell>
          <cell r="I14">
            <v>0</v>
          </cell>
          <cell r="J14" t="str">
            <v>FOREST</v>
          </cell>
          <cell r="P14">
            <v>27</v>
          </cell>
          <cell r="Q14">
            <v>0</v>
          </cell>
          <cell r="U14">
            <v>0</v>
          </cell>
        </row>
        <row r="15">
          <cell r="A15" t="str">
            <v>400 kv Obra Jounpur</v>
          </cell>
          <cell r="B15">
            <v>12</v>
          </cell>
          <cell r="C15" t="str">
            <v>8A/0</v>
          </cell>
          <cell r="D15">
            <v>402</v>
          </cell>
          <cell r="E15" t="str">
            <v>FD+0</v>
          </cell>
          <cell r="I15">
            <v>0</v>
          </cell>
          <cell r="J15" t="str">
            <v>FOREST</v>
          </cell>
          <cell r="P15">
            <v>27</v>
          </cell>
          <cell r="Q15">
            <v>0</v>
          </cell>
          <cell r="U15">
            <v>0</v>
          </cell>
        </row>
        <row r="16">
          <cell r="A16" t="str">
            <v>400 kv Obra Jounpur</v>
          </cell>
          <cell r="B16">
            <v>13</v>
          </cell>
          <cell r="C16" t="str">
            <v>8A/1</v>
          </cell>
          <cell r="D16">
            <v>402.45</v>
          </cell>
          <cell r="E16" t="str">
            <v>FB+0</v>
          </cell>
          <cell r="I16">
            <v>0</v>
          </cell>
          <cell r="J16" t="str">
            <v>FOREST</v>
          </cell>
          <cell r="P16">
            <v>27</v>
          </cell>
          <cell r="Q16">
            <v>0</v>
          </cell>
          <cell r="U16">
            <v>0</v>
          </cell>
        </row>
        <row r="17">
          <cell r="A17" t="str">
            <v>400 kv Obra Jounpur</v>
          </cell>
          <cell r="B17">
            <v>14</v>
          </cell>
          <cell r="C17" t="str">
            <v>9/0</v>
          </cell>
          <cell r="D17">
            <v>363</v>
          </cell>
          <cell r="E17" t="str">
            <v>FB+3</v>
          </cell>
          <cell r="I17">
            <v>0</v>
          </cell>
          <cell r="J17" t="str">
            <v>FOREST</v>
          </cell>
          <cell r="P17">
            <v>27</v>
          </cell>
          <cell r="Q17">
            <v>0</v>
          </cell>
          <cell r="U17">
            <v>0</v>
          </cell>
        </row>
        <row r="18">
          <cell r="A18" t="str">
            <v>400 kv Obra Jounpur</v>
          </cell>
          <cell r="B18">
            <v>15</v>
          </cell>
          <cell r="C18" t="str">
            <v>9/1</v>
          </cell>
          <cell r="D18">
            <v>406</v>
          </cell>
          <cell r="E18" t="str">
            <v>FA+0</v>
          </cell>
          <cell r="I18">
            <v>0</v>
          </cell>
          <cell r="J18" t="str">
            <v>FOREST</v>
          </cell>
          <cell r="P18">
            <v>27</v>
          </cell>
          <cell r="Q18">
            <v>0</v>
          </cell>
          <cell r="U18">
            <v>0</v>
          </cell>
        </row>
        <row r="19">
          <cell r="A19" t="str">
            <v>400 kv Obra Jounpur</v>
          </cell>
          <cell r="B19">
            <v>16</v>
          </cell>
          <cell r="C19" t="str">
            <v>9/2</v>
          </cell>
          <cell r="D19">
            <v>412</v>
          </cell>
          <cell r="E19" t="str">
            <v>FA+0</v>
          </cell>
          <cell r="I19">
            <v>0</v>
          </cell>
          <cell r="J19" t="str">
            <v>FOREST</v>
          </cell>
          <cell r="P19">
            <v>27</v>
          </cell>
          <cell r="Q19">
            <v>0</v>
          </cell>
          <cell r="U19">
            <v>0</v>
          </cell>
        </row>
        <row r="20">
          <cell r="A20" t="str">
            <v>400 kv Obra Jounpur</v>
          </cell>
          <cell r="B20">
            <v>17</v>
          </cell>
          <cell r="C20" t="str">
            <v>9/3</v>
          </cell>
          <cell r="D20">
            <v>425</v>
          </cell>
          <cell r="E20" t="str">
            <v>FA+0</v>
          </cell>
          <cell r="I20">
            <v>0</v>
          </cell>
          <cell r="J20" t="str">
            <v>FOREST</v>
          </cell>
          <cell r="P20">
            <v>27</v>
          </cell>
          <cell r="Q20">
            <v>0</v>
          </cell>
          <cell r="U20">
            <v>0</v>
          </cell>
        </row>
        <row r="21">
          <cell r="A21" t="str">
            <v>400 kv Obra Jounpur</v>
          </cell>
          <cell r="B21">
            <v>18</v>
          </cell>
          <cell r="C21" t="str">
            <v>9/4</v>
          </cell>
          <cell r="D21">
            <v>377.08</v>
          </cell>
          <cell r="E21" t="str">
            <v>FA+9</v>
          </cell>
          <cell r="I21">
            <v>0</v>
          </cell>
          <cell r="J21" t="str">
            <v>FOREST</v>
          </cell>
          <cell r="P21">
            <v>27</v>
          </cell>
          <cell r="Q21">
            <v>0</v>
          </cell>
          <cell r="U21">
            <v>0</v>
          </cell>
        </row>
        <row r="22">
          <cell r="A22" t="str">
            <v>400 kv Obra Jounpur</v>
          </cell>
          <cell r="B22">
            <v>19</v>
          </cell>
          <cell r="C22" t="str">
            <v>10/0</v>
          </cell>
          <cell r="D22">
            <v>458</v>
          </cell>
          <cell r="E22" t="str">
            <v>FB+0</v>
          </cell>
          <cell r="I22">
            <v>0</v>
          </cell>
          <cell r="J22" t="str">
            <v>FOREST</v>
          </cell>
          <cell r="P22">
            <v>27</v>
          </cell>
          <cell r="Q22">
            <v>0</v>
          </cell>
          <cell r="U22">
            <v>0</v>
          </cell>
        </row>
        <row r="23">
          <cell r="A23" t="str">
            <v>400 kv Obra Jounpur</v>
          </cell>
          <cell r="B23">
            <v>20</v>
          </cell>
          <cell r="C23" t="str">
            <v>10/1</v>
          </cell>
          <cell r="D23">
            <v>478.12</v>
          </cell>
          <cell r="E23" t="str">
            <v>FB+0</v>
          </cell>
          <cell r="I23">
            <v>0</v>
          </cell>
          <cell r="J23" t="str">
            <v>FOREST</v>
          </cell>
          <cell r="P23">
            <v>27</v>
          </cell>
          <cell r="Q23">
            <v>0</v>
          </cell>
          <cell r="U23">
            <v>0</v>
          </cell>
        </row>
        <row r="24">
          <cell r="A24" t="str">
            <v>400 kv Obra Jounpur</v>
          </cell>
          <cell r="B24">
            <v>21</v>
          </cell>
          <cell r="C24" t="str">
            <v>11/0</v>
          </cell>
          <cell r="D24">
            <v>472.23</v>
          </cell>
          <cell r="E24" t="str">
            <v>FD+9</v>
          </cell>
          <cell r="I24">
            <v>0</v>
          </cell>
          <cell r="J24" t="str">
            <v>FOREST</v>
          </cell>
          <cell r="P24">
            <v>27</v>
          </cell>
          <cell r="Q24">
            <v>0</v>
          </cell>
          <cell r="U24">
            <v>0</v>
          </cell>
        </row>
        <row r="25">
          <cell r="A25" t="str">
            <v>400 kv Obra Jounpur</v>
          </cell>
          <cell r="B25">
            <v>22</v>
          </cell>
          <cell r="C25" t="str">
            <v>12/0</v>
          </cell>
          <cell r="D25">
            <v>480</v>
          </cell>
          <cell r="E25" t="str">
            <v>FC+9+2</v>
          </cell>
          <cell r="I25">
            <v>0</v>
          </cell>
          <cell r="J25" t="str">
            <v>FOREST</v>
          </cell>
          <cell r="P25">
            <v>27</v>
          </cell>
          <cell r="Q25">
            <v>0</v>
          </cell>
          <cell r="U25">
            <v>0</v>
          </cell>
        </row>
        <row r="26">
          <cell r="A26" t="str">
            <v>400 kv Obra Jounpur</v>
          </cell>
          <cell r="B26">
            <v>23</v>
          </cell>
          <cell r="C26" t="str">
            <v>12/1</v>
          </cell>
          <cell r="D26">
            <v>156.79</v>
          </cell>
          <cell r="E26" t="str">
            <v>FA+3</v>
          </cell>
          <cell r="I26">
            <v>0</v>
          </cell>
          <cell r="J26" t="str">
            <v>FOREST</v>
          </cell>
          <cell r="P26">
            <v>27</v>
          </cell>
          <cell r="Q26">
            <v>0</v>
          </cell>
          <cell r="U26">
            <v>0</v>
          </cell>
        </row>
        <row r="27">
          <cell r="A27" t="str">
            <v>400 kv Obra Jounpur</v>
          </cell>
          <cell r="B27">
            <v>24</v>
          </cell>
          <cell r="C27" t="str">
            <v>13/0</v>
          </cell>
          <cell r="D27">
            <v>378</v>
          </cell>
          <cell r="E27" t="str">
            <v>FC+0</v>
          </cell>
          <cell r="I27">
            <v>0</v>
          </cell>
          <cell r="J27" t="str">
            <v>FOREST</v>
          </cell>
          <cell r="P27">
            <v>27</v>
          </cell>
          <cell r="Q27">
            <v>0</v>
          </cell>
          <cell r="U27">
            <v>0</v>
          </cell>
        </row>
        <row r="28">
          <cell r="A28" t="str">
            <v>400 kv Obra Jounpur</v>
          </cell>
          <cell r="B28">
            <v>25</v>
          </cell>
          <cell r="C28" t="str">
            <v>13/1</v>
          </cell>
          <cell r="D28">
            <v>310</v>
          </cell>
          <cell r="E28" t="str">
            <v>FA+6</v>
          </cell>
          <cell r="I28">
            <v>0</v>
          </cell>
          <cell r="J28" t="str">
            <v>FOREST</v>
          </cell>
          <cell r="P28">
            <v>27</v>
          </cell>
          <cell r="Q28">
            <v>0</v>
          </cell>
          <cell r="U28">
            <v>0</v>
          </cell>
        </row>
        <row r="29">
          <cell r="A29" t="str">
            <v>400 kv Obra Jounpur</v>
          </cell>
          <cell r="B29">
            <v>26</v>
          </cell>
          <cell r="C29" t="str">
            <v>13/2</v>
          </cell>
          <cell r="D29">
            <v>367.73</v>
          </cell>
          <cell r="E29" t="str">
            <v>FA+0</v>
          </cell>
          <cell r="I29">
            <v>0</v>
          </cell>
          <cell r="J29" t="str">
            <v>FOREST</v>
          </cell>
          <cell r="P29">
            <v>27</v>
          </cell>
          <cell r="Q29">
            <v>0</v>
          </cell>
          <cell r="U29">
            <v>0</v>
          </cell>
        </row>
        <row r="30">
          <cell r="A30" t="str">
            <v>400 kv Obra Jounpur</v>
          </cell>
          <cell r="B30">
            <v>27</v>
          </cell>
          <cell r="C30" t="str">
            <v>14/0</v>
          </cell>
          <cell r="D30">
            <v>391</v>
          </cell>
          <cell r="E30" t="str">
            <v>FB+9</v>
          </cell>
          <cell r="I30">
            <v>0</v>
          </cell>
          <cell r="J30" t="str">
            <v>FOREST</v>
          </cell>
          <cell r="P30">
            <v>27</v>
          </cell>
          <cell r="Q30">
            <v>0</v>
          </cell>
          <cell r="U30">
            <v>0</v>
          </cell>
        </row>
        <row r="31">
          <cell r="A31" t="str">
            <v>400 kv Obra Jounpur</v>
          </cell>
          <cell r="B31">
            <v>28</v>
          </cell>
          <cell r="C31" t="str">
            <v>14/1</v>
          </cell>
          <cell r="D31">
            <v>361.61</v>
          </cell>
          <cell r="E31" t="str">
            <v>FA+6</v>
          </cell>
          <cell r="I31">
            <v>0</v>
          </cell>
          <cell r="J31" t="str">
            <v>FOREST</v>
          </cell>
          <cell r="P31">
            <v>27</v>
          </cell>
          <cell r="Q31">
            <v>0</v>
          </cell>
          <cell r="U31">
            <v>0</v>
          </cell>
        </row>
        <row r="32">
          <cell r="A32" t="str">
            <v>400 kv Obra Jounpur</v>
          </cell>
          <cell r="B32">
            <v>29</v>
          </cell>
          <cell r="C32" t="str">
            <v>15/0</v>
          </cell>
          <cell r="D32">
            <v>369</v>
          </cell>
          <cell r="E32" t="str">
            <v>FD+0</v>
          </cell>
          <cell r="I32">
            <v>0</v>
          </cell>
          <cell r="J32" t="str">
            <v>FOREST</v>
          </cell>
          <cell r="P32">
            <v>27</v>
          </cell>
          <cell r="Q32">
            <v>0</v>
          </cell>
          <cell r="U32">
            <v>0</v>
          </cell>
        </row>
        <row r="33">
          <cell r="A33" t="str">
            <v>400 kv Obra Jounpur</v>
          </cell>
          <cell r="B33">
            <v>30</v>
          </cell>
          <cell r="C33" t="str">
            <v>15/1</v>
          </cell>
          <cell r="D33">
            <v>433</v>
          </cell>
          <cell r="E33" t="str">
            <v>FA+0</v>
          </cell>
          <cell r="I33">
            <v>0</v>
          </cell>
          <cell r="J33" t="str">
            <v>FOREST</v>
          </cell>
          <cell r="P33">
            <v>27</v>
          </cell>
          <cell r="Q33">
            <v>0</v>
          </cell>
          <cell r="U33">
            <v>0</v>
          </cell>
        </row>
        <row r="34">
          <cell r="A34" t="str">
            <v>400 kv Obra Jounpur</v>
          </cell>
          <cell r="B34">
            <v>31</v>
          </cell>
          <cell r="C34" t="str">
            <v>15/2</v>
          </cell>
          <cell r="D34">
            <v>387.11</v>
          </cell>
          <cell r="E34" t="str">
            <v>FA+6</v>
          </cell>
          <cell r="I34">
            <v>0</v>
          </cell>
          <cell r="P34">
            <v>27</v>
          </cell>
          <cell r="Q34">
            <v>0</v>
          </cell>
          <cell r="U34">
            <v>0</v>
          </cell>
        </row>
        <row r="35">
          <cell r="A35" t="str">
            <v>400 kv Obra Jounpur</v>
          </cell>
          <cell r="B35">
            <v>32</v>
          </cell>
          <cell r="C35" t="str">
            <v>16/0</v>
          </cell>
          <cell r="D35">
            <v>198.51</v>
          </cell>
          <cell r="E35" t="str">
            <v>FD+18</v>
          </cell>
          <cell r="I35">
            <v>0</v>
          </cell>
          <cell r="P35">
            <v>27</v>
          </cell>
          <cell r="Q35">
            <v>0</v>
          </cell>
          <cell r="U35">
            <v>0</v>
          </cell>
        </row>
        <row r="36">
          <cell r="A36" t="str">
            <v>400 kv Obra Jounpur</v>
          </cell>
          <cell r="B36">
            <v>33</v>
          </cell>
          <cell r="C36" t="str">
            <v>17/0</v>
          </cell>
          <cell r="D36">
            <v>389.62</v>
          </cell>
          <cell r="E36" t="str">
            <v>FD+30</v>
          </cell>
          <cell r="I36">
            <v>0</v>
          </cell>
          <cell r="P36">
            <v>27</v>
          </cell>
          <cell r="Q36">
            <v>0</v>
          </cell>
          <cell r="U36">
            <v>0</v>
          </cell>
        </row>
        <row r="37">
          <cell r="A37" t="str">
            <v>400 kv Obra Jounpur</v>
          </cell>
          <cell r="B37">
            <v>34</v>
          </cell>
          <cell r="C37" t="str">
            <v>18/0</v>
          </cell>
          <cell r="D37">
            <v>158.21</v>
          </cell>
          <cell r="E37" t="str">
            <v>FD+9</v>
          </cell>
          <cell r="I37">
            <v>0</v>
          </cell>
          <cell r="P37">
            <v>27</v>
          </cell>
          <cell r="Q37">
            <v>0</v>
          </cell>
          <cell r="U37">
            <v>0</v>
          </cell>
        </row>
        <row r="38">
          <cell r="A38" t="str">
            <v>400 kv Obra Jounpur</v>
          </cell>
          <cell r="B38">
            <v>35</v>
          </cell>
          <cell r="C38" t="str">
            <v>19/0</v>
          </cell>
          <cell r="D38">
            <v>173.96</v>
          </cell>
          <cell r="E38" t="str">
            <v>FD+9+3</v>
          </cell>
          <cell r="I38">
            <v>0</v>
          </cell>
          <cell r="P38">
            <v>27</v>
          </cell>
          <cell r="Q38">
            <v>0</v>
          </cell>
          <cell r="U38">
            <v>0</v>
          </cell>
        </row>
        <row r="39">
          <cell r="A39" t="str">
            <v>400 kv Obra Jounpur</v>
          </cell>
          <cell r="B39">
            <v>36</v>
          </cell>
          <cell r="C39" t="str">
            <v>20/0</v>
          </cell>
          <cell r="D39">
            <v>175.73</v>
          </cell>
          <cell r="E39" t="str">
            <v>FB+9+3</v>
          </cell>
          <cell r="H39">
            <v>3</v>
          </cell>
          <cell r="I39">
            <v>0</v>
          </cell>
          <cell r="P39">
            <v>27</v>
          </cell>
          <cell r="Q39">
            <v>0</v>
          </cell>
          <cell r="U39">
            <v>0</v>
          </cell>
        </row>
        <row r="40">
          <cell r="A40" t="str">
            <v>400 kv Obra Jounpur</v>
          </cell>
          <cell r="B40">
            <v>37</v>
          </cell>
          <cell r="C40" t="str">
            <v>21/0</v>
          </cell>
          <cell r="D40">
            <v>173.11</v>
          </cell>
          <cell r="E40" t="str">
            <v>FB+9+3</v>
          </cell>
          <cell r="H40">
            <v>3</v>
          </cell>
          <cell r="I40">
            <v>0</v>
          </cell>
          <cell r="P40">
            <v>27</v>
          </cell>
          <cell r="Q40">
            <v>0</v>
          </cell>
          <cell r="U40">
            <v>0</v>
          </cell>
        </row>
        <row r="41">
          <cell r="A41" t="str">
            <v>400 kv Obra Jounpur</v>
          </cell>
          <cell r="B41">
            <v>38</v>
          </cell>
          <cell r="C41" t="str">
            <v>21/1</v>
          </cell>
          <cell r="D41">
            <v>247.37</v>
          </cell>
          <cell r="E41" t="str">
            <v>FD+9</v>
          </cell>
          <cell r="I41">
            <v>0</v>
          </cell>
          <cell r="P41">
            <v>27</v>
          </cell>
          <cell r="Q41">
            <v>0</v>
          </cell>
          <cell r="U41">
            <v>0</v>
          </cell>
        </row>
        <row r="42">
          <cell r="A42" t="str">
            <v>400 kv Obra Jounpur</v>
          </cell>
          <cell r="B42">
            <v>39</v>
          </cell>
          <cell r="C42" t="str">
            <v>22/0</v>
          </cell>
          <cell r="D42">
            <v>252</v>
          </cell>
          <cell r="E42" t="str">
            <v>FD+9</v>
          </cell>
          <cell r="I42">
            <v>0</v>
          </cell>
          <cell r="P42">
            <v>27</v>
          </cell>
          <cell r="Q42">
            <v>0</v>
          </cell>
          <cell r="U42">
            <v>0</v>
          </cell>
        </row>
        <row r="43">
          <cell r="A43" t="str">
            <v>400 kv Obra Jounpur</v>
          </cell>
          <cell r="B43">
            <v>40</v>
          </cell>
          <cell r="C43" t="str">
            <v>23/0</v>
          </cell>
          <cell r="D43">
            <v>280.52</v>
          </cell>
          <cell r="E43" t="str">
            <v>FB+18+2</v>
          </cell>
          <cell r="H43">
            <v>2</v>
          </cell>
          <cell r="I43">
            <v>0</v>
          </cell>
          <cell r="P43">
            <v>27</v>
          </cell>
          <cell r="Q43">
            <v>0</v>
          </cell>
          <cell r="U43">
            <v>0</v>
          </cell>
        </row>
        <row r="44">
          <cell r="A44" t="str">
            <v>400 kv Obra Jounpur</v>
          </cell>
          <cell r="B44">
            <v>41</v>
          </cell>
          <cell r="C44" t="str">
            <v>24/0</v>
          </cell>
          <cell r="D44">
            <v>458.08</v>
          </cell>
          <cell r="E44" t="str">
            <v>FD+18</v>
          </cell>
          <cell r="I44">
            <v>0</v>
          </cell>
          <cell r="P44">
            <v>27</v>
          </cell>
          <cell r="Q44">
            <v>0</v>
          </cell>
          <cell r="U44">
            <v>0</v>
          </cell>
        </row>
        <row r="45">
          <cell r="A45" t="str">
            <v>400 kv Obra Jounpur</v>
          </cell>
          <cell r="B45">
            <v>42</v>
          </cell>
          <cell r="C45" t="str">
            <v>24A/0</v>
          </cell>
          <cell r="D45">
            <v>353.7</v>
          </cell>
          <cell r="E45" t="str">
            <v>FC+0</v>
          </cell>
          <cell r="I45">
            <v>0</v>
          </cell>
          <cell r="P45">
            <v>27</v>
          </cell>
          <cell r="Q45">
            <v>0</v>
          </cell>
          <cell r="U45">
            <v>0</v>
          </cell>
        </row>
        <row r="46">
          <cell r="A46" t="str">
            <v>400 kv Obra Jounpur</v>
          </cell>
          <cell r="B46">
            <v>43</v>
          </cell>
          <cell r="C46" t="str">
            <v>25/0</v>
          </cell>
          <cell r="D46">
            <v>403</v>
          </cell>
          <cell r="E46" t="str">
            <v>FD+0</v>
          </cell>
          <cell r="I46">
            <v>0</v>
          </cell>
          <cell r="P46">
            <v>27</v>
          </cell>
          <cell r="Q46">
            <v>0</v>
          </cell>
          <cell r="U46">
            <v>0</v>
          </cell>
        </row>
        <row r="47">
          <cell r="A47" t="str">
            <v>400 kv Obra Jounpur</v>
          </cell>
          <cell r="B47">
            <v>44</v>
          </cell>
          <cell r="C47" t="str">
            <v>25/1</v>
          </cell>
          <cell r="D47">
            <v>446</v>
          </cell>
          <cell r="E47" t="str">
            <v>FA+6</v>
          </cell>
          <cell r="I47">
            <v>0</v>
          </cell>
          <cell r="P47">
            <v>27</v>
          </cell>
          <cell r="Q47">
            <v>0</v>
          </cell>
          <cell r="U47">
            <v>0</v>
          </cell>
        </row>
        <row r="48">
          <cell r="A48" t="str">
            <v>400 kv Obra Jounpur</v>
          </cell>
          <cell r="B48">
            <v>45</v>
          </cell>
          <cell r="C48" t="str">
            <v>25/2</v>
          </cell>
          <cell r="D48">
            <v>387</v>
          </cell>
          <cell r="E48" t="str">
            <v>FA+0</v>
          </cell>
          <cell r="I48">
            <v>0</v>
          </cell>
          <cell r="P48">
            <v>27</v>
          </cell>
          <cell r="Q48">
            <v>0</v>
          </cell>
          <cell r="U48">
            <v>0</v>
          </cell>
        </row>
        <row r="49">
          <cell r="A49" t="str">
            <v>400 kv Obra Jounpur</v>
          </cell>
          <cell r="B49">
            <v>46</v>
          </cell>
          <cell r="C49" t="str">
            <v>25/3</v>
          </cell>
          <cell r="D49">
            <v>418</v>
          </cell>
          <cell r="E49" t="str">
            <v>FA+0</v>
          </cell>
          <cell r="I49">
            <v>0</v>
          </cell>
          <cell r="P49">
            <v>27</v>
          </cell>
          <cell r="Q49">
            <v>0</v>
          </cell>
          <cell r="U49">
            <v>0</v>
          </cell>
        </row>
        <row r="50">
          <cell r="A50" t="str">
            <v>400 kv Obra Jounpur</v>
          </cell>
          <cell r="B50">
            <v>47</v>
          </cell>
          <cell r="C50" t="str">
            <v>25/4</v>
          </cell>
          <cell r="D50">
            <v>414.07</v>
          </cell>
          <cell r="E50" t="str">
            <v>FA+3</v>
          </cell>
          <cell r="I50">
            <v>0</v>
          </cell>
          <cell r="P50">
            <v>27</v>
          </cell>
          <cell r="Q50">
            <v>0</v>
          </cell>
          <cell r="U50">
            <v>0</v>
          </cell>
        </row>
        <row r="51">
          <cell r="A51" t="str">
            <v>400 kv Obra Jounpur</v>
          </cell>
          <cell r="B51">
            <v>48</v>
          </cell>
          <cell r="C51" t="str">
            <v>26/0</v>
          </cell>
          <cell r="D51">
            <v>465</v>
          </cell>
          <cell r="E51" t="str">
            <v>FC+0</v>
          </cell>
          <cell r="I51">
            <v>0</v>
          </cell>
          <cell r="P51">
            <v>27</v>
          </cell>
          <cell r="Q51">
            <v>0</v>
          </cell>
          <cell r="U51">
            <v>0</v>
          </cell>
        </row>
        <row r="52">
          <cell r="A52" t="str">
            <v>400 kv Obra Jounpur</v>
          </cell>
          <cell r="B52">
            <v>49</v>
          </cell>
          <cell r="C52" t="str">
            <v>26/1</v>
          </cell>
          <cell r="D52">
            <v>651</v>
          </cell>
          <cell r="E52" t="str">
            <v>FB+9</v>
          </cell>
          <cell r="I52">
            <v>0</v>
          </cell>
          <cell r="P52">
            <v>27</v>
          </cell>
          <cell r="Q52">
            <v>0</v>
          </cell>
          <cell r="U52">
            <v>0</v>
          </cell>
        </row>
        <row r="53">
          <cell r="A53" t="str">
            <v>400 kv Obra Jounpur</v>
          </cell>
          <cell r="B53">
            <v>50</v>
          </cell>
          <cell r="C53" t="str">
            <v>26/2</v>
          </cell>
          <cell r="D53">
            <v>178.81</v>
          </cell>
          <cell r="E53" t="str">
            <v>FB+9</v>
          </cell>
          <cell r="I53">
            <v>0</v>
          </cell>
          <cell r="J53" t="str">
            <v>FOREST</v>
          </cell>
          <cell r="P53">
            <v>27</v>
          </cell>
          <cell r="Q53">
            <v>0</v>
          </cell>
          <cell r="U53">
            <v>0</v>
          </cell>
        </row>
        <row r="54">
          <cell r="A54" t="str">
            <v>400 kv Obra Jounpur</v>
          </cell>
          <cell r="B54">
            <v>51</v>
          </cell>
          <cell r="C54" t="str">
            <v>27/0</v>
          </cell>
          <cell r="D54">
            <v>208</v>
          </cell>
          <cell r="E54" t="str">
            <v>FC+0</v>
          </cell>
          <cell r="I54">
            <v>0</v>
          </cell>
          <cell r="J54" t="str">
            <v>FOREST</v>
          </cell>
          <cell r="P54">
            <v>27</v>
          </cell>
          <cell r="Q54">
            <v>0</v>
          </cell>
          <cell r="U54">
            <v>0</v>
          </cell>
        </row>
        <row r="55">
          <cell r="A55" t="str">
            <v>400 kv Obra Jounpur</v>
          </cell>
          <cell r="B55">
            <v>52</v>
          </cell>
          <cell r="C55" t="str">
            <v>27/1</v>
          </cell>
          <cell r="D55">
            <v>371</v>
          </cell>
          <cell r="E55" t="str">
            <v>FA+0</v>
          </cell>
          <cell r="I55">
            <v>0</v>
          </cell>
          <cell r="J55" t="str">
            <v>FOREST</v>
          </cell>
          <cell r="P55">
            <v>27</v>
          </cell>
          <cell r="Q55">
            <v>0</v>
          </cell>
          <cell r="U55">
            <v>0</v>
          </cell>
        </row>
        <row r="56">
          <cell r="A56" t="str">
            <v>400 kv Obra Jounpur</v>
          </cell>
          <cell r="B56">
            <v>53</v>
          </cell>
          <cell r="C56" t="str">
            <v>27/2</v>
          </cell>
          <cell r="D56">
            <v>357.16</v>
          </cell>
          <cell r="E56" t="str">
            <v>FA+6</v>
          </cell>
          <cell r="I56">
            <v>0</v>
          </cell>
          <cell r="J56" t="str">
            <v>FOREST</v>
          </cell>
          <cell r="P56">
            <v>27</v>
          </cell>
          <cell r="Q56">
            <v>0</v>
          </cell>
          <cell r="U56">
            <v>0</v>
          </cell>
        </row>
        <row r="57">
          <cell r="A57" t="str">
            <v>400 kv Obra Jounpur</v>
          </cell>
          <cell r="B57">
            <v>54</v>
          </cell>
          <cell r="C57" t="str">
            <v>28/0</v>
          </cell>
          <cell r="D57">
            <v>214</v>
          </cell>
          <cell r="E57" t="str">
            <v>FC+9</v>
          </cell>
          <cell r="I57">
            <v>0</v>
          </cell>
          <cell r="J57" t="str">
            <v>FOREST</v>
          </cell>
          <cell r="P57">
            <v>27</v>
          </cell>
          <cell r="Q57">
            <v>0</v>
          </cell>
          <cell r="U57">
            <v>0</v>
          </cell>
        </row>
        <row r="58">
          <cell r="A58" t="str">
            <v>400 kv Obra Jounpur</v>
          </cell>
          <cell r="B58">
            <v>55</v>
          </cell>
          <cell r="C58" t="str">
            <v>28/1</v>
          </cell>
          <cell r="D58">
            <v>390</v>
          </cell>
          <cell r="E58" t="str">
            <v>FA+0</v>
          </cell>
          <cell r="I58">
            <v>0</v>
          </cell>
          <cell r="J58" t="str">
            <v>FOREST</v>
          </cell>
          <cell r="P58">
            <v>27</v>
          </cell>
          <cell r="Q58">
            <v>0</v>
          </cell>
          <cell r="U58">
            <v>0</v>
          </cell>
        </row>
        <row r="59">
          <cell r="A59" t="str">
            <v>400 kv Obra Jounpur</v>
          </cell>
          <cell r="B59">
            <v>56</v>
          </cell>
          <cell r="C59" t="str">
            <v>28/2</v>
          </cell>
          <cell r="D59">
            <v>361</v>
          </cell>
          <cell r="E59" t="str">
            <v>FA+9</v>
          </cell>
          <cell r="I59">
            <v>0</v>
          </cell>
          <cell r="J59" t="str">
            <v>FOREST</v>
          </cell>
          <cell r="P59">
            <v>27</v>
          </cell>
          <cell r="Q59">
            <v>0</v>
          </cell>
          <cell r="U59">
            <v>0</v>
          </cell>
        </row>
        <row r="60">
          <cell r="A60" t="str">
            <v>400 kv Obra Jounpur</v>
          </cell>
          <cell r="B60">
            <v>57</v>
          </cell>
          <cell r="C60" t="str">
            <v>28/3</v>
          </cell>
          <cell r="D60">
            <v>425.19</v>
          </cell>
          <cell r="E60" t="str">
            <v>FA+3</v>
          </cell>
          <cell r="I60">
            <v>0</v>
          </cell>
          <cell r="J60" t="str">
            <v>FOREST</v>
          </cell>
          <cell r="P60">
            <v>27</v>
          </cell>
          <cell r="Q60">
            <v>0</v>
          </cell>
          <cell r="U60">
            <v>0</v>
          </cell>
        </row>
        <row r="61">
          <cell r="A61" t="str">
            <v>400 kv Obra Jounpur</v>
          </cell>
          <cell r="B61">
            <v>58</v>
          </cell>
          <cell r="C61" t="str">
            <v>28/4</v>
          </cell>
          <cell r="D61">
            <v>416.8</v>
          </cell>
          <cell r="E61" t="str">
            <v>FA+6</v>
          </cell>
          <cell r="I61">
            <v>0</v>
          </cell>
          <cell r="J61" t="str">
            <v>FOREST</v>
          </cell>
          <cell r="P61">
            <v>27</v>
          </cell>
          <cell r="Q61">
            <v>0</v>
          </cell>
          <cell r="U61">
            <v>0</v>
          </cell>
        </row>
        <row r="62">
          <cell r="A62" t="str">
            <v>400 kv Obra Jounpur</v>
          </cell>
          <cell r="B62">
            <v>59</v>
          </cell>
          <cell r="C62" t="str">
            <v>28/5</v>
          </cell>
          <cell r="D62">
            <v>409.78</v>
          </cell>
          <cell r="E62" t="str">
            <v>FA+9+3</v>
          </cell>
          <cell r="I62">
            <v>0</v>
          </cell>
          <cell r="J62" t="str">
            <v>FOREST</v>
          </cell>
          <cell r="P62">
            <v>27</v>
          </cell>
          <cell r="Q62">
            <v>0</v>
          </cell>
          <cell r="U62">
            <v>0</v>
          </cell>
        </row>
        <row r="63">
          <cell r="A63" t="str">
            <v>400 kv Obra Jounpur</v>
          </cell>
          <cell r="B63">
            <v>60</v>
          </cell>
          <cell r="C63" t="str">
            <v>28/6</v>
          </cell>
          <cell r="D63">
            <v>398.23</v>
          </cell>
          <cell r="E63" t="str">
            <v>FA+3</v>
          </cell>
          <cell r="F63" t="str">
            <v>WET</v>
          </cell>
          <cell r="I63">
            <v>0</v>
          </cell>
          <cell r="J63" t="str">
            <v>SSE</v>
          </cell>
          <cell r="P63">
            <v>27</v>
          </cell>
          <cell r="Q63">
            <v>0</v>
          </cell>
          <cell r="U63">
            <v>0</v>
          </cell>
        </row>
        <row r="64">
          <cell r="A64" t="str">
            <v>400 kv Obra Jounpur</v>
          </cell>
          <cell r="B64">
            <v>61</v>
          </cell>
          <cell r="C64" t="str">
            <v>28/7</v>
          </cell>
          <cell r="D64">
            <v>387</v>
          </cell>
          <cell r="E64" t="str">
            <v>FA+6</v>
          </cell>
          <cell r="F64" t="str">
            <v>PS</v>
          </cell>
          <cell r="G64">
            <v>3.5</v>
          </cell>
          <cell r="I64">
            <v>0</v>
          </cell>
          <cell r="J64" t="str">
            <v>SSE</v>
          </cell>
          <cell r="M64">
            <v>43848</v>
          </cell>
          <cell r="P64">
            <v>27</v>
          </cell>
          <cell r="Q64">
            <v>0</v>
          </cell>
          <cell r="U64">
            <v>0</v>
          </cell>
        </row>
        <row r="65">
          <cell r="A65" t="str">
            <v>400 kv Obra Jounpur</v>
          </cell>
          <cell r="B65">
            <v>62</v>
          </cell>
          <cell r="C65" t="str">
            <v>28/8</v>
          </cell>
          <cell r="D65">
            <v>395.93</v>
          </cell>
          <cell r="E65" t="str">
            <v>FA+0</v>
          </cell>
          <cell r="F65" t="str">
            <v>WET</v>
          </cell>
          <cell r="I65">
            <v>0</v>
          </cell>
          <cell r="P65">
            <v>27</v>
          </cell>
          <cell r="Q65">
            <v>0</v>
          </cell>
          <cell r="U65">
            <v>0</v>
          </cell>
        </row>
        <row r="66">
          <cell r="A66" t="str">
            <v>400 kv Obra Jounpur</v>
          </cell>
          <cell r="B66">
            <v>63</v>
          </cell>
          <cell r="C66" t="str">
            <v>29/0</v>
          </cell>
          <cell r="D66">
            <v>400.08</v>
          </cell>
          <cell r="E66" t="str">
            <v>FC+0</v>
          </cell>
          <cell r="F66" t="str">
            <v>WET</v>
          </cell>
          <cell r="G66">
            <v>3.5</v>
          </cell>
          <cell r="H66">
            <v>0</v>
          </cell>
          <cell r="I66">
            <v>78</v>
          </cell>
          <cell r="J66" t="str">
            <v>SSE</v>
          </cell>
          <cell r="K66" t="str">
            <v>amit</v>
          </cell>
          <cell r="L66" t="str">
            <v>Rahul</v>
          </cell>
          <cell r="M66">
            <v>43788</v>
          </cell>
          <cell r="N66">
            <v>43799</v>
          </cell>
          <cell r="P66">
            <v>43826</v>
          </cell>
          <cell r="Q66">
            <v>0</v>
          </cell>
          <cell r="U66">
            <v>0</v>
          </cell>
        </row>
        <row r="67">
          <cell r="A67" t="str">
            <v>400 kv Obra Jounpur</v>
          </cell>
          <cell r="B67">
            <v>64</v>
          </cell>
          <cell r="C67" t="str">
            <v>29/1</v>
          </cell>
          <cell r="D67">
            <v>213.1</v>
          </cell>
          <cell r="E67" t="str">
            <v>FA+3</v>
          </cell>
          <cell r="F67" t="str">
            <v>WET</v>
          </cell>
          <cell r="G67">
            <v>3.5</v>
          </cell>
          <cell r="H67">
            <v>0</v>
          </cell>
          <cell r="I67">
            <v>127</v>
          </cell>
          <cell r="J67" t="str">
            <v>SSE</v>
          </cell>
          <cell r="N67">
            <v>43826</v>
          </cell>
          <cell r="P67">
            <v>43853</v>
          </cell>
          <cell r="Q67">
            <v>0</v>
          </cell>
          <cell r="U67">
            <v>0</v>
          </cell>
        </row>
        <row r="68">
          <cell r="A68" t="str">
            <v>400 kv Obra Jounpur</v>
          </cell>
          <cell r="B68">
            <v>65</v>
          </cell>
          <cell r="C68" t="str">
            <v>30/0</v>
          </cell>
          <cell r="D68">
            <v>378.9</v>
          </cell>
          <cell r="E68" t="str">
            <v>FD+0</v>
          </cell>
          <cell r="F68" t="str">
            <v>WET</v>
          </cell>
          <cell r="G68">
            <v>3.5</v>
          </cell>
          <cell r="H68">
            <v>0</v>
          </cell>
          <cell r="I68">
            <v>141</v>
          </cell>
          <cell r="J68" t="str">
            <v>SSE</v>
          </cell>
          <cell r="N68">
            <v>43834</v>
          </cell>
          <cell r="P68">
            <v>43861</v>
          </cell>
          <cell r="Q68">
            <v>0</v>
          </cell>
          <cell r="U68">
            <v>0</v>
          </cell>
        </row>
        <row r="69">
          <cell r="A69" t="str">
            <v>400 kv Obra Jounpur</v>
          </cell>
          <cell r="B69">
            <v>66</v>
          </cell>
          <cell r="C69" t="str">
            <v>30/1</v>
          </cell>
          <cell r="D69">
            <v>375</v>
          </cell>
          <cell r="E69" t="str">
            <v>FA+0</v>
          </cell>
          <cell r="F69" t="str">
            <v>WET</v>
          </cell>
          <cell r="G69">
            <v>3.5</v>
          </cell>
          <cell r="H69">
            <v>0</v>
          </cell>
          <cell r="I69">
            <v>155</v>
          </cell>
          <cell r="J69" t="str">
            <v>A K SINGH</v>
          </cell>
          <cell r="N69">
            <v>43842</v>
          </cell>
          <cell r="P69">
            <v>43869</v>
          </cell>
          <cell r="Q69">
            <v>0</v>
          </cell>
          <cell r="U69">
            <v>0</v>
          </cell>
        </row>
        <row r="70">
          <cell r="A70" t="str">
            <v>400 kv Obra Jounpur</v>
          </cell>
          <cell r="B70">
            <v>67</v>
          </cell>
          <cell r="C70" t="str">
            <v>30/2</v>
          </cell>
          <cell r="D70">
            <v>388.3</v>
          </cell>
          <cell r="E70" t="str">
            <v>FA+0</v>
          </cell>
          <cell r="F70" t="str">
            <v>WET</v>
          </cell>
          <cell r="G70">
            <v>3.5</v>
          </cell>
          <cell r="H70">
            <v>0</v>
          </cell>
          <cell r="I70">
            <v>147</v>
          </cell>
          <cell r="J70" t="str">
            <v>A K SINGH</v>
          </cell>
          <cell r="N70">
            <v>43838</v>
          </cell>
          <cell r="P70">
            <v>43865</v>
          </cell>
          <cell r="Q70">
            <v>0</v>
          </cell>
          <cell r="U70">
            <v>0</v>
          </cell>
        </row>
        <row r="71">
          <cell r="A71" t="str">
            <v>400 kv Obra Jounpur</v>
          </cell>
          <cell r="B71">
            <v>68</v>
          </cell>
          <cell r="C71" t="str">
            <v>31/0</v>
          </cell>
          <cell r="D71">
            <v>360</v>
          </cell>
          <cell r="E71" t="str">
            <v>FC+0</v>
          </cell>
          <cell r="F71" t="str">
            <v>PS</v>
          </cell>
          <cell r="G71">
            <v>3.5</v>
          </cell>
          <cell r="H71">
            <v>0</v>
          </cell>
          <cell r="I71">
            <v>174</v>
          </cell>
          <cell r="J71" t="str">
            <v>A K SINGH</v>
          </cell>
          <cell r="N71">
            <v>43852</v>
          </cell>
          <cell r="P71">
            <v>43879</v>
          </cell>
          <cell r="Q71">
            <v>0</v>
          </cell>
          <cell r="U71">
            <v>0</v>
          </cell>
        </row>
        <row r="72">
          <cell r="A72" t="str">
            <v>400 kv Obra Jounpur</v>
          </cell>
          <cell r="B72">
            <v>69</v>
          </cell>
          <cell r="C72" t="str">
            <v>31/1</v>
          </cell>
          <cell r="D72">
            <v>355</v>
          </cell>
          <cell r="E72" t="str">
            <v>FA+0</v>
          </cell>
          <cell r="F72" t="str">
            <v>WET</v>
          </cell>
          <cell r="G72">
            <v>3.5</v>
          </cell>
          <cell r="H72">
            <v>0</v>
          </cell>
          <cell r="I72">
            <v>157</v>
          </cell>
          <cell r="J72" t="str">
            <v>SSE</v>
          </cell>
          <cell r="N72">
            <v>43843</v>
          </cell>
          <cell r="P72">
            <v>43870</v>
          </cell>
          <cell r="Q72">
            <v>0</v>
          </cell>
          <cell r="U72">
            <v>0</v>
          </cell>
        </row>
        <row r="73">
          <cell r="A73" t="str">
            <v>400 kv Obra Jounpur</v>
          </cell>
          <cell r="B73">
            <v>70</v>
          </cell>
          <cell r="C73" t="str">
            <v>31/2</v>
          </cell>
          <cell r="D73">
            <v>364</v>
          </cell>
          <cell r="E73" t="str">
            <v>FA+0</v>
          </cell>
          <cell r="I73">
            <v>0</v>
          </cell>
          <cell r="P73">
            <v>27</v>
          </cell>
          <cell r="Q73">
            <v>0</v>
          </cell>
          <cell r="U73">
            <v>0</v>
          </cell>
        </row>
        <row r="74">
          <cell r="A74" t="str">
            <v>400 kv Obra Jounpur</v>
          </cell>
          <cell r="B74">
            <v>71</v>
          </cell>
          <cell r="C74" t="str">
            <v>31/3</v>
          </cell>
          <cell r="D74">
            <v>360</v>
          </cell>
          <cell r="E74" t="str">
            <v>FA+0</v>
          </cell>
          <cell r="I74">
            <v>0</v>
          </cell>
          <cell r="P74">
            <v>27</v>
          </cell>
          <cell r="Q74">
            <v>0</v>
          </cell>
          <cell r="U74">
            <v>0</v>
          </cell>
        </row>
        <row r="75">
          <cell r="A75" t="str">
            <v>400 kv Obra Jounpur</v>
          </cell>
          <cell r="B75">
            <v>72</v>
          </cell>
          <cell r="C75" t="str">
            <v>31/4</v>
          </cell>
          <cell r="D75">
            <v>326.72000000000003</v>
          </cell>
          <cell r="E75" t="str">
            <v>FA+0</v>
          </cell>
          <cell r="I75">
            <v>0</v>
          </cell>
          <cell r="P75">
            <v>27</v>
          </cell>
          <cell r="Q75">
            <v>0</v>
          </cell>
          <cell r="U75">
            <v>0</v>
          </cell>
        </row>
        <row r="76">
          <cell r="A76" t="str">
            <v>400 kv Obra Jounpur</v>
          </cell>
          <cell r="B76">
            <v>73</v>
          </cell>
          <cell r="C76" t="str">
            <v>32/0</v>
          </cell>
          <cell r="D76">
            <v>265.98</v>
          </cell>
          <cell r="E76" t="str">
            <v>FC+0</v>
          </cell>
          <cell r="I76">
            <v>0</v>
          </cell>
          <cell r="P76">
            <v>27</v>
          </cell>
          <cell r="Q76">
            <v>0</v>
          </cell>
          <cell r="U76">
            <v>0</v>
          </cell>
        </row>
        <row r="77">
          <cell r="A77" t="str">
            <v>400 kv Obra Jounpur</v>
          </cell>
          <cell r="B77">
            <v>74</v>
          </cell>
          <cell r="C77" t="str">
            <v>32/1</v>
          </cell>
          <cell r="D77">
            <v>298.17</v>
          </cell>
          <cell r="E77" t="str">
            <v>FA+0</v>
          </cell>
          <cell r="F77" t="str">
            <v>WET</v>
          </cell>
          <cell r="G77">
            <v>3.5</v>
          </cell>
          <cell r="I77">
            <v>0</v>
          </cell>
          <cell r="P77">
            <v>27</v>
          </cell>
          <cell r="Q77">
            <v>0</v>
          </cell>
          <cell r="U77">
            <v>0</v>
          </cell>
        </row>
        <row r="78">
          <cell r="A78" t="str">
            <v>400 kv Obra Jounpur</v>
          </cell>
          <cell r="B78">
            <v>75</v>
          </cell>
          <cell r="C78" t="str">
            <v>33/0</v>
          </cell>
          <cell r="D78">
            <v>384.83</v>
          </cell>
          <cell r="E78" t="str">
            <v>FC+0</v>
          </cell>
          <cell r="I78">
            <v>0</v>
          </cell>
          <cell r="P78">
            <v>27</v>
          </cell>
          <cell r="Q78">
            <v>0</v>
          </cell>
          <cell r="U78">
            <v>0</v>
          </cell>
        </row>
        <row r="79">
          <cell r="A79" t="str">
            <v>400 kv Obra Jounpur</v>
          </cell>
          <cell r="B79">
            <v>76</v>
          </cell>
          <cell r="C79" t="str">
            <v>33/1</v>
          </cell>
          <cell r="D79">
            <v>374.17</v>
          </cell>
          <cell r="E79" t="str">
            <v>FA+0</v>
          </cell>
          <cell r="F79" t="str">
            <v>WET</v>
          </cell>
          <cell r="G79">
            <v>3.5</v>
          </cell>
          <cell r="H79">
            <v>0</v>
          </cell>
          <cell r="I79">
            <v>6</v>
          </cell>
          <cell r="J79" t="str">
            <v>MARUTI</v>
          </cell>
          <cell r="K79" t="str">
            <v>Ajay Mondal</v>
          </cell>
          <cell r="L79" t="str">
            <v>Shakar</v>
          </cell>
          <cell r="M79">
            <v>43632</v>
          </cell>
          <cell r="N79">
            <v>43638</v>
          </cell>
          <cell r="O79" t="str">
            <v>RA-1</v>
          </cell>
          <cell r="P79">
            <v>43665</v>
          </cell>
          <cell r="Q79">
            <v>4</v>
          </cell>
          <cell r="S79">
            <v>43642</v>
          </cell>
          <cell r="U79">
            <v>0</v>
          </cell>
        </row>
        <row r="80">
          <cell r="A80" t="str">
            <v>400 kv Obra Jounpur</v>
          </cell>
          <cell r="B80">
            <v>77</v>
          </cell>
          <cell r="C80" t="str">
            <v>33/2</v>
          </cell>
          <cell r="D80">
            <v>439</v>
          </cell>
          <cell r="E80" t="str">
            <v>FA+3</v>
          </cell>
          <cell r="I80">
            <v>0</v>
          </cell>
          <cell r="P80">
            <v>27</v>
          </cell>
          <cell r="Q80">
            <v>0</v>
          </cell>
          <cell r="U80">
            <v>0</v>
          </cell>
        </row>
        <row r="81">
          <cell r="A81" t="str">
            <v>400 kv Obra Jounpur</v>
          </cell>
          <cell r="B81">
            <v>78</v>
          </cell>
          <cell r="C81" t="str">
            <v>33/3</v>
          </cell>
          <cell r="D81">
            <v>393.47</v>
          </cell>
          <cell r="E81" t="str">
            <v>FA+6</v>
          </cell>
          <cell r="I81">
            <v>0</v>
          </cell>
          <cell r="P81">
            <v>27</v>
          </cell>
          <cell r="Q81">
            <v>0</v>
          </cell>
          <cell r="U81">
            <v>0</v>
          </cell>
        </row>
        <row r="82">
          <cell r="A82" t="str">
            <v>400 kv Obra Jounpur</v>
          </cell>
          <cell r="B82">
            <v>79</v>
          </cell>
          <cell r="C82" t="str">
            <v>34/0</v>
          </cell>
          <cell r="D82">
            <v>365.36</v>
          </cell>
          <cell r="E82" t="str">
            <v>FD+0</v>
          </cell>
          <cell r="I82">
            <v>0</v>
          </cell>
          <cell r="P82">
            <v>27</v>
          </cell>
          <cell r="Q82">
            <v>0</v>
          </cell>
          <cell r="U82">
            <v>0</v>
          </cell>
        </row>
        <row r="83">
          <cell r="A83" t="str">
            <v>400 kv Obra Jounpur</v>
          </cell>
          <cell r="B83">
            <v>80</v>
          </cell>
          <cell r="C83" t="str">
            <v>34/1</v>
          </cell>
          <cell r="D83">
            <v>368.48</v>
          </cell>
          <cell r="E83" t="str">
            <v>FA+0</v>
          </cell>
          <cell r="F83" t="str">
            <v>PS</v>
          </cell>
          <cell r="G83">
            <v>3.5</v>
          </cell>
          <cell r="H83">
            <v>0</v>
          </cell>
          <cell r="I83">
            <v>156</v>
          </cell>
          <cell r="J83" t="str">
            <v>Good luck</v>
          </cell>
          <cell r="N83">
            <v>43842</v>
          </cell>
          <cell r="P83">
            <v>43869</v>
          </cell>
          <cell r="Q83">
            <v>0</v>
          </cell>
          <cell r="U83">
            <v>0</v>
          </cell>
        </row>
        <row r="84">
          <cell r="A84" t="str">
            <v>400 kv Obra Jounpur</v>
          </cell>
          <cell r="B84">
            <v>81</v>
          </cell>
          <cell r="C84" t="str">
            <v>35/0</v>
          </cell>
          <cell r="D84">
            <v>431.53</v>
          </cell>
          <cell r="E84" t="str">
            <v>FD+3</v>
          </cell>
          <cell r="F84" t="str">
            <v>FS</v>
          </cell>
          <cell r="G84">
            <v>3.5</v>
          </cell>
          <cell r="H84">
            <v>0</v>
          </cell>
          <cell r="I84">
            <v>180</v>
          </cell>
          <cell r="J84" t="str">
            <v>Good luck</v>
          </cell>
          <cell r="K84" t="str">
            <v>SANJAY KR</v>
          </cell>
          <cell r="L84" t="str">
            <v>RAHUL</v>
          </cell>
          <cell r="N84">
            <v>43855</v>
          </cell>
          <cell r="P84">
            <v>43882</v>
          </cell>
          <cell r="Q84">
            <v>0</v>
          </cell>
          <cell r="U84">
            <v>0</v>
          </cell>
        </row>
        <row r="85">
          <cell r="A85" t="str">
            <v>400 kv Obra Jounpur</v>
          </cell>
          <cell r="B85">
            <v>82</v>
          </cell>
          <cell r="C85" t="str">
            <v>35/1</v>
          </cell>
          <cell r="D85">
            <v>367.67</v>
          </cell>
          <cell r="E85" t="str">
            <v>FA+3</v>
          </cell>
          <cell r="I85">
            <v>0</v>
          </cell>
          <cell r="P85">
            <v>27</v>
          </cell>
          <cell r="Q85">
            <v>0</v>
          </cell>
          <cell r="U85">
            <v>0</v>
          </cell>
        </row>
        <row r="86">
          <cell r="A86" t="str">
            <v>400 kv Obra Jounpur</v>
          </cell>
          <cell r="B86">
            <v>83</v>
          </cell>
          <cell r="C86" t="str">
            <v>36/0</v>
          </cell>
          <cell r="D86">
            <v>420.64</v>
          </cell>
          <cell r="E86" t="str">
            <v>FC+3</v>
          </cell>
          <cell r="I86">
            <v>0</v>
          </cell>
          <cell r="P86">
            <v>27</v>
          </cell>
          <cell r="Q86">
            <v>0</v>
          </cell>
          <cell r="U86">
            <v>0</v>
          </cell>
        </row>
        <row r="87">
          <cell r="A87" t="str">
            <v>400 kv Obra Jounpur</v>
          </cell>
          <cell r="B87">
            <v>84</v>
          </cell>
          <cell r="C87" t="str">
            <v>37/0</v>
          </cell>
          <cell r="D87">
            <v>392</v>
          </cell>
          <cell r="E87" t="str">
            <v>FC+3</v>
          </cell>
          <cell r="I87">
            <v>0</v>
          </cell>
          <cell r="P87">
            <v>27</v>
          </cell>
          <cell r="Q87">
            <v>0</v>
          </cell>
          <cell r="U87">
            <v>0</v>
          </cell>
        </row>
        <row r="88">
          <cell r="A88" t="str">
            <v>400 kv Obra Jounpur</v>
          </cell>
          <cell r="B88">
            <v>85</v>
          </cell>
          <cell r="C88" t="str">
            <v>37/1</v>
          </cell>
          <cell r="D88">
            <v>380</v>
          </cell>
          <cell r="E88" t="str">
            <v>FA+0</v>
          </cell>
          <cell r="I88">
            <v>0</v>
          </cell>
          <cell r="P88">
            <v>27</v>
          </cell>
          <cell r="Q88">
            <v>0</v>
          </cell>
          <cell r="U88">
            <v>0</v>
          </cell>
        </row>
        <row r="89">
          <cell r="A89" t="str">
            <v>400 kv Obra Jounpur</v>
          </cell>
          <cell r="B89">
            <v>86</v>
          </cell>
          <cell r="C89" t="str">
            <v>37/2</v>
          </cell>
          <cell r="D89">
            <v>380.77</v>
          </cell>
          <cell r="E89" t="str">
            <v>FA+0</v>
          </cell>
          <cell r="I89">
            <v>0</v>
          </cell>
          <cell r="P89">
            <v>27</v>
          </cell>
          <cell r="Q89">
            <v>0</v>
          </cell>
          <cell r="U89">
            <v>0</v>
          </cell>
        </row>
        <row r="90">
          <cell r="A90" t="str">
            <v>400 kv Obra Jounpur</v>
          </cell>
          <cell r="B90">
            <v>87</v>
          </cell>
          <cell r="C90" t="str">
            <v>38/0</v>
          </cell>
          <cell r="D90">
            <v>375</v>
          </cell>
          <cell r="E90" t="str">
            <v>FB+0</v>
          </cell>
          <cell r="I90">
            <v>0</v>
          </cell>
          <cell r="P90">
            <v>27</v>
          </cell>
          <cell r="Q90">
            <v>0</v>
          </cell>
          <cell r="U90">
            <v>0</v>
          </cell>
        </row>
        <row r="91">
          <cell r="A91" t="str">
            <v>400 kv Obra Jounpur</v>
          </cell>
          <cell r="B91">
            <v>88</v>
          </cell>
          <cell r="C91" t="str">
            <v>38/1</v>
          </cell>
          <cell r="D91">
            <v>369</v>
          </cell>
          <cell r="E91" t="str">
            <v>FA+0</v>
          </cell>
          <cell r="I91">
            <v>0</v>
          </cell>
          <cell r="P91">
            <v>27</v>
          </cell>
          <cell r="Q91">
            <v>0</v>
          </cell>
          <cell r="U91">
            <v>0</v>
          </cell>
        </row>
        <row r="92">
          <cell r="A92" t="str">
            <v>400 kv Obra Jounpur</v>
          </cell>
          <cell r="B92">
            <v>89</v>
          </cell>
          <cell r="C92" t="str">
            <v>38/2</v>
          </cell>
          <cell r="D92">
            <v>348.6</v>
          </cell>
          <cell r="E92" t="str">
            <v>FA+0</v>
          </cell>
          <cell r="I92">
            <v>0</v>
          </cell>
          <cell r="P92">
            <v>27</v>
          </cell>
          <cell r="Q92">
            <v>0</v>
          </cell>
          <cell r="U92">
            <v>0</v>
          </cell>
        </row>
        <row r="93">
          <cell r="A93" t="str">
            <v>400 kv Obra Jounpur</v>
          </cell>
          <cell r="B93">
            <v>90</v>
          </cell>
          <cell r="C93" t="str">
            <v>38A/0</v>
          </cell>
          <cell r="D93">
            <v>378</v>
          </cell>
          <cell r="E93" t="str">
            <v>FB+0</v>
          </cell>
          <cell r="F93" t="str">
            <v>WET</v>
          </cell>
          <cell r="G93">
            <v>3.5</v>
          </cell>
          <cell r="H93">
            <v>0</v>
          </cell>
          <cell r="I93">
            <v>165</v>
          </cell>
          <cell r="J93" t="str">
            <v>Santosh</v>
          </cell>
          <cell r="K93" t="str">
            <v>Sanjay kr</v>
          </cell>
          <cell r="L93" t="str">
            <v>Rahul</v>
          </cell>
          <cell r="N93">
            <v>43850</v>
          </cell>
          <cell r="P93">
            <v>43877</v>
          </cell>
          <cell r="Q93">
            <v>0</v>
          </cell>
          <cell r="U93">
            <v>0</v>
          </cell>
        </row>
        <row r="94">
          <cell r="A94" t="str">
            <v>400 kv Obra Jounpur</v>
          </cell>
          <cell r="B94">
            <v>91</v>
          </cell>
          <cell r="C94" t="str">
            <v>38A/1</v>
          </cell>
          <cell r="D94">
            <v>436</v>
          </cell>
          <cell r="E94" t="str">
            <v>FA+9</v>
          </cell>
          <cell r="F94" t="str">
            <v>WET</v>
          </cell>
          <cell r="G94">
            <v>3.5</v>
          </cell>
          <cell r="H94">
            <v>0</v>
          </cell>
          <cell r="I94">
            <v>125</v>
          </cell>
          <cell r="J94" t="str">
            <v>Santosh</v>
          </cell>
          <cell r="K94" t="str">
            <v>manash</v>
          </cell>
          <cell r="L94" t="str">
            <v>Dinesh</v>
          </cell>
          <cell r="M94">
            <v>43820</v>
          </cell>
          <cell r="N94">
            <v>43825</v>
          </cell>
          <cell r="P94">
            <v>43852</v>
          </cell>
          <cell r="Q94">
            <v>0</v>
          </cell>
          <cell r="U94">
            <v>0</v>
          </cell>
        </row>
        <row r="95">
          <cell r="A95" t="str">
            <v>400 kv Obra Jounpur</v>
          </cell>
          <cell r="B95">
            <v>92</v>
          </cell>
          <cell r="C95" t="str">
            <v>38A/2</v>
          </cell>
          <cell r="D95">
            <v>359</v>
          </cell>
          <cell r="E95" t="str">
            <v>FA+3</v>
          </cell>
          <cell r="F95" t="str">
            <v>WET</v>
          </cell>
          <cell r="G95">
            <v>3.5</v>
          </cell>
          <cell r="H95">
            <v>0</v>
          </cell>
          <cell r="I95">
            <v>0</v>
          </cell>
          <cell r="J95" t="str">
            <v>Santosh</v>
          </cell>
          <cell r="P95">
            <v>27</v>
          </cell>
          <cell r="Q95">
            <v>0</v>
          </cell>
          <cell r="U95">
            <v>0</v>
          </cell>
        </row>
        <row r="96">
          <cell r="A96" t="str">
            <v>400 kv Obra Jounpur</v>
          </cell>
          <cell r="B96">
            <v>93</v>
          </cell>
          <cell r="C96" t="str">
            <v>38A/3</v>
          </cell>
          <cell r="D96">
            <v>363</v>
          </cell>
          <cell r="E96" t="str">
            <v>FA+0</v>
          </cell>
          <cell r="F96" t="str">
            <v>WET</v>
          </cell>
          <cell r="G96">
            <v>3.5</v>
          </cell>
          <cell r="H96">
            <v>0</v>
          </cell>
          <cell r="I96">
            <v>0</v>
          </cell>
          <cell r="J96" t="str">
            <v>Santosh</v>
          </cell>
          <cell r="P96">
            <v>27</v>
          </cell>
          <cell r="Q96">
            <v>0</v>
          </cell>
          <cell r="U96">
            <v>0</v>
          </cell>
        </row>
        <row r="97">
          <cell r="A97" t="str">
            <v>400 kv Obra Jounpur</v>
          </cell>
          <cell r="B97">
            <v>94</v>
          </cell>
          <cell r="C97" t="str">
            <v>38A/4</v>
          </cell>
          <cell r="D97">
            <v>405</v>
          </cell>
          <cell r="E97" t="str">
            <v>FA+3</v>
          </cell>
          <cell r="F97" t="str">
            <v>WET</v>
          </cell>
          <cell r="G97">
            <v>3.5</v>
          </cell>
          <cell r="H97">
            <v>0</v>
          </cell>
          <cell r="I97">
            <v>176</v>
          </cell>
          <cell r="J97" t="str">
            <v>Santosh</v>
          </cell>
          <cell r="N97">
            <v>43854</v>
          </cell>
          <cell r="P97">
            <v>43881</v>
          </cell>
          <cell r="Q97">
            <v>0</v>
          </cell>
          <cell r="U97">
            <v>0</v>
          </cell>
        </row>
        <row r="98">
          <cell r="A98" t="str">
            <v>400 kv Obra Jounpur</v>
          </cell>
          <cell r="B98">
            <v>95</v>
          </cell>
          <cell r="C98" t="str">
            <v>39/0</v>
          </cell>
          <cell r="D98">
            <v>393.58</v>
          </cell>
          <cell r="E98" t="str">
            <v>FC+0</v>
          </cell>
          <cell r="I98">
            <v>0</v>
          </cell>
          <cell r="P98">
            <v>27</v>
          </cell>
          <cell r="Q98">
            <v>0</v>
          </cell>
          <cell r="U98">
            <v>0</v>
          </cell>
        </row>
        <row r="99">
          <cell r="A99" t="str">
            <v>400 kv Obra Jounpur</v>
          </cell>
          <cell r="B99">
            <v>96</v>
          </cell>
          <cell r="C99" t="str">
            <v>39/1</v>
          </cell>
          <cell r="D99">
            <v>406.66</v>
          </cell>
          <cell r="E99" t="str">
            <v>FA+0</v>
          </cell>
          <cell r="I99">
            <v>0</v>
          </cell>
          <cell r="P99">
            <v>27</v>
          </cell>
          <cell r="Q99">
            <v>0</v>
          </cell>
          <cell r="U99">
            <v>0</v>
          </cell>
        </row>
        <row r="100">
          <cell r="A100" t="str">
            <v>400 kv Obra Jounpur</v>
          </cell>
          <cell r="B100">
            <v>97</v>
          </cell>
          <cell r="C100" t="str">
            <v>39/2</v>
          </cell>
          <cell r="D100">
            <v>420.53</v>
          </cell>
          <cell r="E100" t="str">
            <v>FA+3</v>
          </cell>
          <cell r="I100">
            <v>0</v>
          </cell>
          <cell r="P100">
            <v>27</v>
          </cell>
          <cell r="Q100">
            <v>0</v>
          </cell>
          <cell r="U100">
            <v>0</v>
          </cell>
        </row>
        <row r="101">
          <cell r="A101" t="str">
            <v>400 kv Obra Jounpur</v>
          </cell>
          <cell r="B101">
            <v>98</v>
          </cell>
          <cell r="C101" t="str">
            <v>39/3</v>
          </cell>
          <cell r="D101">
            <v>373.23</v>
          </cell>
          <cell r="E101" t="str">
            <v>FA+6</v>
          </cell>
          <cell r="F101" t="str">
            <v>WET</v>
          </cell>
          <cell r="G101">
            <v>3.5</v>
          </cell>
          <cell r="H101">
            <v>0</v>
          </cell>
          <cell r="I101">
            <v>1</v>
          </cell>
          <cell r="J101" t="str">
            <v>RADHE</v>
          </cell>
          <cell r="K101" t="str">
            <v>Sanjay kr</v>
          </cell>
          <cell r="L101" t="str">
            <v>Rahul</v>
          </cell>
          <cell r="M101">
            <v>43616</v>
          </cell>
          <cell r="N101">
            <v>43621</v>
          </cell>
          <cell r="O101" t="str">
            <v>RA-1</v>
          </cell>
          <cell r="P101">
            <v>43648</v>
          </cell>
          <cell r="Q101">
            <v>1</v>
          </cell>
          <cell r="R101" t="str">
            <v>RADHE</v>
          </cell>
          <cell r="S101">
            <v>43623</v>
          </cell>
          <cell r="U101">
            <v>0</v>
          </cell>
        </row>
        <row r="102">
          <cell r="A102" t="str">
            <v>400 kv Obra Jounpur</v>
          </cell>
          <cell r="B102">
            <v>99</v>
          </cell>
          <cell r="C102" t="str">
            <v>39/4</v>
          </cell>
          <cell r="D102">
            <v>394.36</v>
          </cell>
          <cell r="E102" t="str">
            <v>FA+0</v>
          </cell>
          <cell r="F102" t="str">
            <v>WET</v>
          </cell>
          <cell r="G102">
            <v>3.5</v>
          </cell>
          <cell r="H102">
            <v>0</v>
          </cell>
          <cell r="I102">
            <v>2</v>
          </cell>
          <cell r="J102" t="str">
            <v>RADHE</v>
          </cell>
          <cell r="K102" t="str">
            <v>Manish</v>
          </cell>
          <cell r="L102" t="str">
            <v>Rahul</v>
          </cell>
          <cell r="M102">
            <v>43620</v>
          </cell>
          <cell r="N102">
            <v>43624</v>
          </cell>
          <cell r="O102" t="str">
            <v>RA-1</v>
          </cell>
          <cell r="P102">
            <v>43651</v>
          </cell>
          <cell r="Q102">
            <v>2</v>
          </cell>
          <cell r="R102" t="str">
            <v>RADHE</v>
          </cell>
          <cell r="S102">
            <v>43625</v>
          </cell>
          <cell r="U102">
            <v>0</v>
          </cell>
        </row>
        <row r="103">
          <cell r="A103" t="str">
            <v>400 kv Obra Jounpur</v>
          </cell>
          <cell r="B103">
            <v>100</v>
          </cell>
          <cell r="C103" t="str">
            <v>40/0</v>
          </cell>
          <cell r="D103">
            <v>347</v>
          </cell>
          <cell r="E103" t="str">
            <v>FC+0</v>
          </cell>
          <cell r="F103" t="str">
            <v>WET</v>
          </cell>
          <cell r="G103">
            <v>3.5</v>
          </cell>
          <cell r="H103">
            <v>0</v>
          </cell>
          <cell r="I103">
            <v>98</v>
          </cell>
          <cell r="J103" t="str">
            <v>SSE</v>
          </cell>
          <cell r="K103" t="str">
            <v>Sanjay kr</v>
          </cell>
          <cell r="L103" t="str">
            <v>Dinesh</v>
          </cell>
          <cell r="N103">
            <v>43810</v>
          </cell>
          <cell r="P103">
            <v>43837</v>
          </cell>
          <cell r="Q103">
            <v>0</v>
          </cell>
          <cell r="U103">
            <v>0</v>
          </cell>
        </row>
        <row r="104">
          <cell r="A104" t="str">
            <v>400 kv Obra Jounpur</v>
          </cell>
          <cell r="B104">
            <v>101</v>
          </cell>
          <cell r="C104" t="str">
            <v>40/1</v>
          </cell>
          <cell r="D104">
            <v>273.69</v>
          </cell>
          <cell r="E104" t="str">
            <v>FA+0</v>
          </cell>
          <cell r="F104" t="str">
            <v>WET</v>
          </cell>
          <cell r="G104">
            <v>3.5</v>
          </cell>
          <cell r="H104">
            <v>0</v>
          </cell>
          <cell r="I104">
            <v>3</v>
          </cell>
          <cell r="J104" t="str">
            <v>RADHE</v>
          </cell>
          <cell r="K104" t="str">
            <v>Sanjay kr</v>
          </cell>
          <cell r="L104" t="str">
            <v>Shakar</v>
          </cell>
          <cell r="M104">
            <v>43623</v>
          </cell>
          <cell r="N104">
            <v>43626</v>
          </cell>
          <cell r="O104" t="str">
            <v>RA-1</v>
          </cell>
          <cell r="P104">
            <v>43653</v>
          </cell>
          <cell r="Q104">
            <v>3</v>
          </cell>
          <cell r="R104" t="str">
            <v>RADHE</v>
          </cell>
          <cell r="S104">
            <v>43628</v>
          </cell>
          <cell r="U104">
            <v>0</v>
          </cell>
        </row>
        <row r="105">
          <cell r="A105" t="str">
            <v>400 kv Obra Jounpur</v>
          </cell>
          <cell r="B105">
            <v>102</v>
          </cell>
          <cell r="C105" t="str">
            <v>41/0</v>
          </cell>
          <cell r="D105">
            <v>379.7</v>
          </cell>
          <cell r="E105" t="str">
            <v>FC+0</v>
          </cell>
          <cell r="F105" t="str">
            <v>WET</v>
          </cell>
          <cell r="G105">
            <v>3.5</v>
          </cell>
          <cell r="H105">
            <v>0</v>
          </cell>
          <cell r="I105">
            <v>151</v>
          </cell>
          <cell r="J105" t="str">
            <v>Santosh</v>
          </cell>
          <cell r="N105">
            <v>43840</v>
          </cell>
          <cell r="P105">
            <v>43867</v>
          </cell>
          <cell r="Q105">
            <v>0</v>
          </cell>
          <cell r="U105">
            <v>0</v>
          </cell>
        </row>
        <row r="106">
          <cell r="A106" t="str">
            <v>400 kv Obra Jounpur</v>
          </cell>
          <cell r="B106">
            <v>103</v>
          </cell>
          <cell r="C106" t="str">
            <v>41/1</v>
          </cell>
          <cell r="D106">
            <v>407.68</v>
          </cell>
          <cell r="E106" t="str">
            <v>FA+0</v>
          </cell>
          <cell r="F106" t="str">
            <v>WET</v>
          </cell>
          <cell r="G106">
            <v>3.5</v>
          </cell>
          <cell r="H106">
            <v>0</v>
          </cell>
          <cell r="I106">
            <v>4</v>
          </cell>
          <cell r="J106" t="str">
            <v>RADHE</v>
          </cell>
          <cell r="K106" t="str">
            <v>Sanjay kr</v>
          </cell>
          <cell r="L106" t="str">
            <v>Rahul</v>
          </cell>
          <cell r="M106">
            <v>43625</v>
          </cell>
          <cell r="N106">
            <v>43628</v>
          </cell>
          <cell r="O106" t="str">
            <v>RA-1</v>
          </cell>
          <cell r="P106">
            <v>43655</v>
          </cell>
          <cell r="Q106">
            <v>0</v>
          </cell>
          <cell r="U106">
            <v>0</v>
          </cell>
        </row>
        <row r="107">
          <cell r="A107" t="str">
            <v>400 kv Obra Jounpur</v>
          </cell>
          <cell r="B107">
            <v>104</v>
          </cell>
          <cell r="C107" t="str">
            <v>41/2</v>
          </cell>
          <cell r="D107">
            <v>370.89</v>
          </cell>
          <cell r="E107" t="str">
            <v>FA+3</v>
          </cell>
          <cell r="F107" t="str">
            <v>WET</v>
          </cell>
          <cell r="G107">
            <v>3.5</v>
          </cell>
          <cell r="H107">
            <v>0</v>
          </cell>
          <cell r="I107">
            <v>5</v>
          </cell>
          <cell r="J107" t="str">
            <v>RADHE</v>
          </cell>
          <cell r="K107" t="str">
            <v>Sanjay kr</v>
          </cell>
          <cell r="L107" t="str">
            <v>Shakar</v>
          </cell>
          <cell r="M107">
            <v>43627</v>
          </cell>
          <cell r="N107">
            <v>43631</v>
          </cell>
          <cell r="O107" t="str">
            <v>RA-1</v>
          </cell>
          <cell r="P107">
            <v>43658</v>
          </cell>
          <cell r="Q107">
            <v>0</v>
          </cell>
          <cell r="U107">
            <v>0</v>
          </cell>
        </row>
        <row r="108">
          <cell r="A108" t="str">
            <v>400 kv Obra Jounpur</v>
          </cell>
          <cell r="B108">
            <v>105</v>
          </cell>
          <cell r="C108" t="str">
            <v>41/3</v>
          </cell>
          <cell r="D108">
            <v>411.89</v>
          </cell>
          <cell r="E108" t="str">
            <v>FA+0</v>
          </cell>
          <cell r="F108" t="str">
            <v>WET</v>
          </cell>
          <cell r="G108">
            <v>3.5</v>
          </cell>
          <cell r="H108">
            <v>0</v>
          </cell>
          <cell r="I108">
            <v>7</v>
          </cell>
          <cell r="J108" t="str">
            <v>MARUTI</v>
          </cell>
          <cell r="K108" t="str">
            <v>Ajay Mondal</v>
          </cell>
          <cell r="L108" t="str">
            <v>Dinesh</v>
          </cell>
          <cell r="M108">
            <v>43631</v>
          </cell>
          <cell r="N108">
            <v>43643</v>
          </cell>
          <cell r="O108" t="str">
            <v>RA-4</v>
          </cell>
          <cell r="P108">
            <v>43670</v>
          </cell>
          <cell r="Q108">
            <v>0</v>
          </cell>
          <cell r="U108">
            <v>0</v>
          </cell>
        </row>
        <row r="109">
          <cell r="A109" t="str">
            <v>400 kv Obra Jounpur</v>
          </cell>
          <cell r="B109">
            <v>106</v>
          </cell>
          <cell r="C109" t="str">
            <v>42/0</v>
          </cell>
          <cell r="D109">
            <v>434.65</v>
          </cell>
          <cell r="E109" t="str">
            <v>FC+6</v>
          </cell>
          <cell r="F109" t="str">
            <v>WET</v>
          </cell>
          <cell r="G109">
            <v>3.5</v>
          </cell>
          <cell r="H109">
            <v>0</v>
          </cell>
          <cell r="I109">
            <v>0</v>
          </cell>
          <cell r="J109" t="str">
            <v>JaiKrishna</v>
          </cell>
          <cell r="P109">
            <v>27</v>
          </cell>
          <cell r="Q109">
            <v>0</v>
          </cell>
          <cell r="U109">
            <v>0</v>
          </cell>
        </row>
        <row r="110">
          <cell r="A110" t="str">
            <v>400 kv Obra Jounpur</v>
          </cell>
          <cell r="B110">
            <v>107</v>
          </cell>
          <cell r="C110" t="str">
            <v>43/0</v>
          </cell>
          <cell r="D110">
            <v>338</v>
          </cell>
          <cell r="E110" t="str">
            <v>FD+0</v>
          </cell>
          <cell r="F110" t="str">
            <v>WET</v>
          </cell>
          <cell r="G110">
            <v>3.5</v>
          </cell>
          <cell r="H110">
            <v>0</v>
          </cell>
          <cell r="I110">
            <v>175</v>
          </cell>
          <cell r="J110" t="str">
            <v>JaiKrishna</v>
          </cell>
          <cell r="N110">
            <v>43853</v>
          </cell>
          <cell r="P110">
            <v>43880</v>
          </cell>
          <cell r="Q110">
            <v>0</v>
          </cell>
          <cell r="U110">
            <v>0</v>
          </cell>
        </row>
        <row r="111">
          <cell r="A111" t="str">
            <v>400 kv Obra Jounpur</v>
          </cell>
          <cell r="B111">
            <v>108</v>
          </cell>
          <cell r="C111" t="str">
            <v>43/1</v>
          </cell>
          <cell r="D111">
            <v>366</v>
          </cell>
          <cell r="E111" t="str">
            <v>FA+0</v>
          </cell>
          <cell r="F111" t="str">
            <v>WET</v>
          </cell>
          <cell r="G111">
            <v>3.5</v>
          </cell>
          <cell r="H111">
            <v>0</v>
          </cell>
          <cell r="I111">
            <v>8</v>
          </cell>
          <cell r="J111" t="str">
            <v>MARUTI</v>
          </cell>
          <cell r="K111" t="str">
            <v>Sanjay kr</v>
          </cell>
          <cell r="L111" t="str">
            <v>Shakar</v>
          </cell>
          <cell r="M111">
            <v>43644</v>
          </cell>
          <cell r="N111">
            <v>43650</v>
          </cell>
          <cell r="O111" t="str">
            <v>RA-2</v>
          </cell>
          <cell r="P111">
            <v>43677</v>
          </cell>
          <cell r="Q111">
            <v>0</v>
          </cell>
          <cell r="U111">
            <v>0</v>
          </cell>
        </row>
        <row r="112">
          <cell r="A112" t="str">
            <v>400 kv Obra Jounpur</v>
          </cell>
          <cell r="B112">
            <v>109</v>
          </cell>
          <cell r="C112" t="str">
            <v>43/2</v>
          </cell>
          <cell r="D112">
            <v>455.28</v>
          </cell>
          <cell r="E112" t="str">
            <v>FA+6</v>
          </cell>
          <cell r="F112" t="str">
            <v>WET</v>
          </cell>
          <cell r="G112">
            <v>3.5</v>
          </cell>
          <cell r="I112">
            <v>177</v>
          </cell>
          <cell r="J112" t="str">
            <v>JaiKrishna</v>
          </cell>
          <cell r="N112">
            <v>43854</v>
          </cell>
          <cell r="P112">
            <v>43881</v>
          </cell>
          <cell r="Q112">
            <v>0</v>
          </cell>
          <cell r="U112">
            <v>0</v>
          </cell>
        </row>
        <row r="113">
          <cell r="A113" t="str">
            <v>400 kv Obra Jounpur</v>
          </cell>
          <cell r="B113">
            <v>110</v>
          </cell>
          <cell r="C113" t="str">
            <v>44/0</v>
          </cell>
          <cell r="D113">
            <v>412</v>
          </cell>
          <cell r="E113" t="str">
            <v>FC+3</v>
          </cell>
          <cell r="I113">
            <v>0</v>
          </cell>
          <cell r="P113">
            <v>27</v>
          </cell>
          <cell r="Q113">
            <v>0</v>
          </cell>
          <cell r="U113">
            <v>0</v>
          </cell>
        </row>
        <row r="114">
          <cell r="A114" t="str">
            <v>400 kv Obra Jounpur</v>
          </cell>
          <cell r="B114">
            <v>111</v>
          </cell>
          <cell r="C114" t="str">
            <v>44/1</v>
          </cell>
          <cell r="D114">
            <v>398</v>
          </cell>
          <cell r="E114" t="str">
            <v>FA+0</v>
          </cell>
          <cell r="I114">
            <v>0</v>
          </cell>
          <cell r="P114">
            <v>27</v>
          </cell>
          <cell r="Q114">
            <v>0</v>
          </cell>
          <cell r="U114">
            <v>0</v>
          </cell>
        </row>
        <row r="115">
          <cell r="A115" t="str">
            <v>400 kv Obra Jounpur</v>
          </cell>
          <cell r="B115">
            <v>112</v>
          </cell>
          <cell r="C115" t="str">
            <v>44/2</v>
          </cell>
          <cell r="D115">
            <v>386.4</v>
          </cell>
          <cell r="E115" t="str">
            <v>FA+0</v>
          </cell>
          <cell r="F115" t="str">
            <v>PS</v>
          </cell>
          <cell r="G115">
            <v>3.5</v>
          </cell>
          <cell r="H115">
            <v>0</v>
          </cell>
          <cell r="I115">
            <v>148</v>
          </cell>
          <cell r="J115" t="str">
            <v>JaiKrishna</v>
          </cell>
          <cell r="N115">
            <v>43839</v>
          </cell>
          <cell r="P115">
            <v>43866</v>
          </cell>
          <cell r="Q115">
            <v>0</v>
          </cell>
          <cell r="U115">
            <v>0</v>
          </cell>
        </row>
        <row r="116">
          <cell r="A116" t="str">
            <v>400 kv Obra Jounpur</v>
          </cell>
          <cell r="B116">
            <v>113</v>
          </cell>
          <cell r="C116" t="str">
            <v>44A/0</v>
          </cell>
          <cell r="D116">
            <v>379</v>
          </cell>
          <cell r="E116" t="str">
            <v>FB+0</v>
          </cell>
          <cell r="F116" t="str">
            <v>PS</v>
          </cell>
          <cell r="G116">
            <v>3.5</v>
          </cell>
          <cell r="H116">
            <v>0</v>
          </cell>
          <cell r="I116">
            <v>166</v>
          </cell>
          <cell r="J116" t="str">
            <v>JaiKrishna</v>
          </cell>
          <cell r="N116">
            <v>43850</v>
          </cell>
          <cell r="P116">
            <v>43877</v>
          </cell>
          <cell r="Q116">
            <v>0</v>
          </cell>
          <cell r="U116">
            <v>0</v>
          </cell>
        </row>
        <row r="117">
          <cell r="A117" t="str">
            <v>400 kv Obra Jounpur</v>
          </cell>
          <cell r="B117">
            <v>114</v>
          </cell>
          <cell r="C117" t="str">
            <v>44A/1</v>
          </cell>
          <cell r="D117">
            <v>435</v>
          </cell>
          <cell r="E117" t="str">
            <v>FA+6</v>
          </cell>
          <cell r="I117">
            <v>0</v>
          </cell>
          <cell r="P117">
            <v>27</v>
          </cell>
          <cell r="Q117">
            <v>0</v>
          </cell>
          <cell r="U117">
            <v>0</v>
          </cell>
        </row>
        <row r="118">
          <cell r="A118" t="str">
            <v>400 kv Obra Jounpur</v>
          </cell>
          <cell r="B118">
            <v>115</v>
          </cell>
          <cell r="C118" t="str">
            <v>44A/2</v>
          </cell>
          <cell r="D118">
            <v>385.36</v>
          </cell>
          <cell r="E118" t="str">
            <v>FA+6</v>
          </cell>
          <cell r="I118">
            <v>0</v>
          </cell>
          <cell r="P118">
            <v>27</v>
          </cell>
          <cell r="Q118">
            <v>0</v>
          </cell>
          <cell r="U118">
            <v>0</v>
          </cell>
        </row>
        <row r="119">
          <cell r="A119" t="str">
            <v>400 kv Obra Jounpur</v>
          </cell>
          <cell r="B119">
            <v>116</v>
          </cell>
          <cell r="C119" t="str">
            <v>45/0</v>
          </cell>
          <cell r="D119">
            <v>333</v>
          </cell>
          <cell r="E119" t="str">
            <v>FC+0</v>
          </cell>
          <cell r="F119" t="str">
            <v>WET</v>
          </cell>
          <cell r="G119">
            <v>3.5</v>
          </cell>
          <cell r="H119">
            <v>0</v>
          </cell>
          <cell r="I119">
            <v>35</v>
          </cell>
          <cell r="J119" t="str">
            <v>Good luck</v>
          </cell>
          <cell r="K119" t="str">
            <v>Manish</v>
          </cell>
          <cell r="L119" t="str">
            <v>Rahul</v>
          </cell>
          <cell r="M119">
            <v>43763</v>
          </cell>
          <cell r="N119">
            <v>43768</v>
          </cell>
          <cell r="O119" t="str">
            <v>RA-5</v>
          </cell>
          <cell r="P119">
            <v>43795</v>
          </cell>
          <cell r="Q119">
            <v>5</v>
          </cell>
          <cell r="R119" t="str">
            <v>Good luck</v>
          </cell>
          <cell r="S119">
            <v>43769</v>
          </cell>
          <cell r="U119">
            <v>0</v>
          </cell>
        </row>
        <row r="120">
          <cell r="A120" t="str">
            <v>400 kv Obra Jounpur</v>
          </cell>
          <cell r="B120">
            <v>117</v>
          </cell>
          <cell r="C120" t="str">
            <v>45/1</v>
          </cell>
          <cell r="D120">
            <v>396</v>
          </cell>
          <cell r="E120" t="str">
            <v>FA+0</v>
          </cell>
          <cell r="F120" t="str">
            <v>WET</v>
          </cell>
          <cell r="G120">
            <v>3.5</v>
          </cell>
          <cell r="H120">
            <v>0</v>
          </cell>
          <cell r="I120">
            <v>108</v>
          </cell>
          <cell r="J120" t="str">
            <v>JaiKrishna</v>
          </cell>
          <cell r="K120" t="str">
            <v>amit</v>
          </cell>
          <cell r="L120" t="str">
            <v>Dinesh</v>
          </cell>
          <cell r="N120">
            <v>43815</v>
          </cell>
          <cell r="P120">
            <v>43842</v>
          </cell>
          <cell r="Q120">
            <v>0</v>
          </cell>
          <cell r="U120">
            <v>0</v>
          </cell>
        </row>
        <row r="121">
          <cell r="A121" t="str">
            <v>400 kv Obra Jounpur</v>
          </cell>
          <cell r="B121">
            <v>118</v>
          </cell>
          <cell r="C121" t="str">
            <v>45/2</v>
          </cell>
          <cell r="D121">
            <v>382</v>
          </cell>
          <cell r="E121" t="str">
            <v>FA+0</v>
          </cell>
          <cell r="F121" t="str">
            <v>WET</v>
          </cell>
          <cell r="G121">
            <v>3.5</v>
          </cell>
          <cell r="H121">
            <v>0</v>
          </cell>
          <cell r="I121">
            <v>123</v>
          </cell>
          <cell r="J121" t="str">
            <v>JaiKrishna</v>
          </cell>
          <cell r="N121">
            <v>43824</v>
          </cell>
          <cell r="P121">
            <v>43851</v>
          </cell>
          <cell r="Q121">
            <v>0</v>
          </cell>
          <cell r="U121">
            <v>0</v>
          </cell>
        </row>
        <row r="122">
          <cell r="A122" t="str">
            <v>400 kv Obra Jounpur</v>
          </cell>
          <cell r="B122">
            <v>119</v>
          </cell>
          <cell r="C122" t="str">
            <v>45/3</v>
          </cell>
          <cell r="D122">
            <v>374</v>
          </cell>
          <cell r="E122" t="str">
            <v>FA+0</v>
          </cell>
          <cell r="F122" t="str">
            <v>WET</v>
          </cell>
          <cell r="G122">
            <v>3.5</v>
          </cell>
          <cell r="H122">
            <v>0</v>
          </cell>
          <cell r="I122">
            <v>145</v>
          </cell>
          <cell r="J122" t="str">
            <v>JaiKrishna</v>
          </cell>
          <cell r="N122">
            <v>43836</v>
          </cell>
          <cell r="P122">
            <v>43863</v>
          </cell>
          <cell r="Q122">
            <v>0</v>
          </cell>
          <cell r="U122">
            <v>0</v>
          </cell>
        </row>
        <row r="123">
          <cell r="A123" t="str">
            <v>400 kv Obra Jounpur</v>
          </cell>
          <cell r="B123">
            <v>120</v>
          </cell>
          <cell r="C123" t="str">
            <v>45/4</v>
          </cell>
          <cell r="D123">
            <v>410</v>
          </cell>
          <cell r="E123" t="str">
            <v>FA+3</v>
          </cell>
          <cell r="F123" t="str">
            <v>WET</v>
          </cell>
          <cell r="G123">
            <v>3.5</v>
          </cell>
          <cell r="H123">
            <v>0</v>
          </cell>
          <cell r="I123">
            <v>115</v>
          </cell>
          <cell r="J123" t="str">
            <v>JaiKrishna</v>
          </cell>
          <cell r="K123" t="str">
            <v>Sanjay kr</v>
          </cell>
          <cell r="L123" t="str">
            <v>Dinesh</v>
          </cell>
          <cell r="N123">
            <v>43819</v>
          </cell>
          <cell r="P123">
            <v>43846</v>
          </cell>
          <cell r="Q123">
            <v>0</v>
          </cell>
          <cell r="U123">
            <v>0</v>
          </cell>
        </row>
        <row r="124">
          <cell r="A124" t="str">
            <v>400 kv Obra Jounpur</v>
          </cell>
          <cell r="B124">
            <v>121</v>
          </cell>
          <cell r="C124" t="str">
            <v>45/5</v>
          </cell>
          <cell r="D124">
            <v>426</v>
          </cell>
          <cell r="E124" t="str">
            <v>FA+6</v>
          </cell>
          <cell r="F124" t="str">
            <v>WET</v>
          </cell>
          <cell r="G124">
            <v>3.5</v>
          </cell>
          <cell r="H124">
            <v>0</v>
          </cell>
          <cell r="I124">
            <v>119</v>
          </cell>
          <cell r="J124" t="str">
            <v>JaiKrishna</v>
          </cell>
          <cell r="N124">
            <v>43822</v>
          </cell>
          <cell r="P124">
            <v>43849</v>
          </cell>
          <cell r="Q124">
            <v>0</v>
          </cell>
          <cell r="U124">
            <v>0</v>
          </cell>
        </row>
        <row r="125">
          <cell r="A125" t="str">
            <v>400 kv Obra Jounpur</v>
          </cell>
          <cell r="B125">
            <v>122</v>
          </cell>
          <cell r="C125" t="str">
            <v>45/6</v>
          </cell>
          <cell r="D125">
            <v>417.01</v>
          </cell>
          <cell r="E125" t="str">
            <v>FA+3</v>
          </cell>
          <cell r="F125" t="str">
            <v>WET</v>
          </cell>
          <cell r="G125">
            <v>3.5</v>
          </cell>
          <cell r="H125">
            <v>0</v>
          </cell>
          <cell r="I125">
            <v>131</v>
          </cell>
          <cell r="J125" t="str">
            <v>JaiKrishna</v>
          </cell>
          <cell r="K125" t="str">
            <v>Manish</v>
          </cell>
          <cell r="M125">
            <v>43826</v>
          </cell>
          <cell r="N125">
            <v>43828</v>
          </cell>
          <cell r="P125">
            <v>43855</v>
          </cell>
          <cell r="Q125">
            <v>0</v>
          </cell>
          <cell r="U125">
            <v>0</v>
          </cell>
        </row>
        <row r="126">
          <cell r="A126" t="str">
            <v>400 kv Obra Jounpur</v>
          </cell>
          <cell r="B126">
            <v>123</v>
          </cell>
          <cell r="C126" t="str">
            <v>46/0</v>
          </cell>
          <cell r="D126">
            <v>344</v>
          </cell>
          <cell r="E126" t="str">
            <v>FC+0</v>
          </cell>
          <cell r="F126" t="str">
            <v>WET</v>
          </cell>
          <cell r="G126">
            <v>3.5</v>
          </cell>
          <cell r="H126">
            <v>0</v>
          </cell>
          <cell r="I126">
            <v>134</v>
          </cell>
          <cell r="J126" t="str">
            <v>JaiKrishna</v>
          </cell>
          <cell r="N126">
            <v>43830</v>
          </cell>
          <cell r="P126">
            <v>43857</v>
          </cell>
          <cell r="Q126">
            <v>0</v>
          </cell>
          <cell r="U126">
            <v>0</v>
          </cell>
        </row>
        <row r="127">
          <cell r="A127" t="str">
            <v>400 kv Obra Jounpur</v>
          </cell>
          <cell r="B127">
            <v>124</v>
          </cell>
          <cell r="C127" t="str">
            <v>46/1</v>
          </cell>
          <cell r="D127">
            <v>378</v>
          </cell>
          <cell r="E127" t="str">
            <v>FA+3</v>
          </cell>
          <cell r="F127" t="str">
            <v>FS</v>
          </cell>
          <cell r="G127">
            <v>3.5</v>
          </cell>
          <cell r="H127">
            <v>0</v>
          </cell>
          <cell r="I127">
            <v>160</v>
          </cell>
          <cell r="J127" t="str">
            <v>Shubh Shree</v>
          </cell>
          <cell r="N127">
            <v>43846</v>
          </cell>
          <cell r="P127">
            <v>43873</v>
          </cell>
          <cell r="Q127">
            <v>0</v>
          </cell>
          <cell r="U127">
            <v>0</v>
          </cell>
        </row>
        <row r="128">
          <cell r="A128" t="str">
            <v>400 kv Obra Jounpur</v>
          </cell>
          <cell r="B128">
            <v>125</v>
          </cell>
          <cell r="C128" t="str">
            <v>46/2</v>
          </cell>
          <cell r="D128">
            <v>356</v>
          </cell>
          <cell r="E128" t="str">
            <v>FA+0</v>
          </cell>
          <cell r="I128">
            <v>0</v>
          </cell>
          <cell r="P128">
            <v>27</v>
          </cell>
          <cell r="Q128">
            <v>0</v>
          </cell>
          <cell r="U128">
            <v>0</v>
          </cell>
        </row>
        <row r="129">
          <cell r="A129" t="str">
            <v>400 kv Obra Jounpur</v>
          </cell>
          <cell r="B129">
            <v>126</v>
          </cell>
          <cell r="C129" t="str">
            <v>46/3</v>
          </cell>
          <cell r="D129">
            <v>434</v>
          </cell>
          <cell r="E129" t="str">
            <v>FA+3</v>
          </cell>
          <cell r="F129" t="str">
            <v>PS</v>
          </cell>
          <cell r="G129">
            <v>3.5</v>
          </cell>
          <cell r="H129">
            <v>0</v>
          </cell>
          <cell r="I129">
            <v>146</v>
          </cell>
          <cell r="J129" t="str">
            <v>Shubh Shree</v>
          </cell>
          <cell r="N129">
            <v>43837</v>
          </cell>
          <cell r="P129">
            <v>43864</v>
          </cell>
          <cell r="Q129">
            <v>0</v>
          </cell>
          <cell r="U129">
            <v>0</v>
          </cell>
        </row>
        <row r="130">
          <cell r="A130" t="str">
            <v>400 kv Obra Jounpur</v>
          </cell>
          <cell r="B130">
            <v>127</v>
          </cell>
          <cell r="C130" t="str">
            <v>46/4</v>
          </cell>
          <cell r="D130">
            <v>399</v>
          </cell>
          <cell r="E130" t="str">
            <v>FA+0</v>
          </cell>
          <cell r="F130" t="str">
            <v>WET</v>
          </cell>
          <cell r="G130">
            <v>3.5</v>
          </cell>
          <cell r="H130">
            <v>0</v>
          </cell>
          <cell r="I130">
            <v>135</v>
          </cell>
          <cell r="J130" t="str">
            <v>Shubh Shree</v>
          </cell>
          <cell r="N130">
            <v>43830</v>
          </cell>
          <cell r="P130">
            <v>43857</v>
          </cell>
          <cell r="Q130">
            <v>0</v>
          </cell>
          <cell r="U130">
            <v>0</v>
          </cell>
        </row>
        <row r="131">
          <cell r="A131" t="str">
            <v>400 kv Obra Jounpur</v>
          </cell>
          <cell r="B131">
            <v>128</v>
          </cell>
          <cell r="C131" t="str">
            <v>46/5</v>
          </cell>
          <cell r="D131">
            <v>401.29</v>
          </cell>
          <cell r="E131" t="str">
            <v>FA+0</v>
          </cell>
          <cell r="F131" t="str">
            <v>WET</v>
          </cell>
          <cell r="G131">
            <v>3.5</v>
          </cell>
          <cell r="H131">
            <v>0</v>
          </cell>
          <cell r="I131">
            <v>133</v>
          </cell>
          <cell r="J131" t="str">
            <v>Shubh Shree</v>
          </cell>
          <cell r="N131">
            <v>43829</v>
          </cell>
          <cell r="P131">
            <v>43856</v>
          </cell>
          <cell r="Q131">
            <v>0</v>
          </cell>
          <cell r="U131">
            <v>0</v>
          </cell>
        </row>
        <row r="132">
          <cell r="A132" t="str">
            <v>400 kv Obra Jounpur</v>
          </cell>
          <cell r="B132">
            <v>129</v>
          </cell>
          <cell r="C132" t="str">
            <v>47/0</v>
          </cell>
          <cell r="D132">
            <v>265</v>
          </cell>
          <cell r="E132" t="str">
            <v>FB+0</v>
          </cell>
          <cell r="F132" t="str">
            <v>WET</v>
          </cell>
          <cell r="G132">
            <v>3.5</v>
          </cell>
          <cell r="H132">
            <v>0</v>
          </cell>
          <cell r="I132">
            <v>121</v>
          </cell>
          <cell r="J132" t="str">
            <v>Shubh Shree</v>
          </cell>
          <cell r="K132" t="str">
            <v>amit</v>
          </cell>
          <cell r="L132" t="str">
            <v>Rahul</v>
          </cell>
          <cell r="N132">
            <v>43823</v>
          </cell>
          <cell r="P132">
            <v>43850</v>
          </cell>
          <cell r="Q132">
            <v>0</v>
          </cell>
          <cell r="U132">
            <v>0</v>
          </cell>
        </row>
        <row r="133">
          <cell r="A133" t="str">
            <v>400 kv Obra Jounpur</v>
          </cell>
          <cell r="B133">
            <v>130</v>
          </cell>
          <cell r="C133" t="str">
            <v>47/1</v>
          </cell>
          <cell r="D133">
            <v>316</v>
          </cell>
          <cell r="E133" t="str">
            <v>FA+0</v>
          </cell>
          <cell r="F133" t="str">
            <v>WET</v>
          </cell>
          <cell r="G133">
            <v>3.5</v>
          </cell>
          <cell r="H133">
            <v>0</v>
          </cell>
          <cell r="I133">
            <v>93</v>
          </cell>
          <cell r="J133" t="str">
            <v>Hemant</v>
          </cell>
          <cell r="K133" t="str">
            <v>amit</v>
          </cell>
          <cell r="L133" t="str">
            <v>Rahul</v>
          </cell>
          <cell r="N133">
            <v>43806</v>
          </cell>
          <cell r="P133">
            <v>43833</v>
          </cell>
          <cell r="Q133">
            <v>0</v>
          </cell>
          <cell r="U133">
            <v>0</v>
          </cell>
        </row>
        <row r="134">
          <cell r="A134" t="str">
            <v>400 kv Obra Jounpur</v>
          </cell>
          <cell r="B134">
            <v>131</v>
          </cell>
          <cell r="C134" t="str">
            <v>47/2</v>
          </cell>
          <cell r="D134">
            <v>401.37</v>
          </cell>
          <cell r="E134" t="str">
            <v>FA+6</v>
          </cell>
          <cell r="F134" t="str">
            <v>WET</v>
          </cell>
          <cell r="G134">
            <v>3.5</v>
          </cell>
          <cell r="H134">
            <v>0</v>
          </cell>
          <cell r="I134">
            <v>164</v>
          </cell>
          <cell r="J134" t="str">
            <v>Shubh Shree</v>
          </cell>
          <cell r="K134" t="str">
            <v>amit</v>
          </cell>
          <cell r="L134" t="str">
            <v>Rahul</v>
          </cell>
          <cell r="M134">
            <v>43846</v>
          </cell>
          <cell r="N134">
            <v>43849</v>
          </cell>
          <cell r="P134">
            <v>43876</v>
          </cell>
          <cell r="Q134">
            <v>0</v>
          </cell>
          <cell r="U134">
            <v>0</v>
          </cell>
        </row>
        <row r="135">
          <cell r="A135" t="str">
            <v>400 kv Obra Jounpur</v>
          </cell>
          <cell r="B135">
            <v>132</v>
          </cell>
          <cell r="C135" t="str">
            <v>48/0</v>
          </cell>
          <cell r="D135">
            <v>174.66</v>
          </cell>
          <cell r="E135" t="str">
            <v>FD+30</v>
          </cell>
          <cell r="I135">
            <v>0</v>
          </cell>
          <cell r="P135">
            <v>27</v>
          </cell>
          <cell r="Q135">
            <v>0</v>
          </cell>
          <cell r="U135">
            <v>0</v>
          </cell>
        </row>
        <row r="136">
          <cell r="A136" t="str">
            <v>400 kv Obra Jounpur</v>
          </cell>
          <cell r="B136">
            <v>133</v>
          </cell>
          <cell r="C136" t="str">
            <v>49/0</v>
          </cell>
          <cell r="D136">
            <v>467.05</v>
          </cell>
          <cell r="E136" t="str">
            <v>FD+30</v>
          </cell>
          <cell r="I136">
            <v>0</v>
          </cell>
          <cell r="P136">
            <v>27</v>
          </cell>
          <cell r="Q136">
            <v>0</v>
          </cell>
          <cell r="U136">
            <v>0</v>
          </cell>
        </row>
        <row r="137">
          <cell r="A137" t="str">
            <v>400 kv Obra Jounpur</v>
          </cell>
          <cell r="B137">
            <v>134</v>
          </cell>
          <cell r="C137" t="str">
            <v>50/0</v>
          </cell>
          <cell r="D137">
            <v>224.46</v>
          </cell>
          <cell r="E137" t="str">
            <v>FD+18</v>
          </cell>
          <cell r="I137">
            <v>0</v>
          </cell>
          <cell r="P137">
            <v>27</v>
          </cell>
          <cell r="Q137">
            <v>0</v>
          </cell>
          <cell r="U137">
            <v>0</v>
          </cell>
        </row>
        <row r="138">
          <cell r="A138" t="str">
            <v>400 kv Obra Jounpur</v>
          </cell>
          <cell r="B138">
            <v>135</v>
          </cell>
          <cell r="C138" t="str">
            <v>51/0</v>
          </cell>
          <cell r="D138">
            <v>362</v>
          </cell>
          <cell r="E138" t="str">
            <v>FD+18</v>
          </cell>
          <cell r="I138">
            <v>0</v>
          </cell>
          <cell r="P138">
            <v>27</v>
          </cell>
          <cell r="Q138">
            <v>0</v>
          </cell>
          <cell r="U138">
            <v>0</v>
          </cell>
        </row>
        <row r="139">
          <cell r="A139" t="str">
            <v>400 kv Obra Jounpur</v>
          </cell>
          <cell r="B139">
            <v>136</v>
          </cell>
          <cell r="C139" t="str">
            <v>51/1</v>
          </cell>
          <cell r="D139">
            <v>235.61</v>
          </cell>
          <cell r="E139" t="str">
            <v>FA+0</v>
          </cell>
          <cell r="F139" t="str">
            <v>WET</v>
          </cell>
          <cell r="G139">
            <v>3.5</v>
          </cell>
          <cell r="H139">
            <v>0</v>
          </cell>
          <cell r="I139">
            <v>136</v>
          </cell>
          <cell r="J139" t="str">
            <v>Good luck</v>
          </cell>
          <cell r="N139">
            <v>43830</v>
          </cell>
          <cell r="P139">
            <v>43857</v>
          </cell>
          <cell r="Q139">
            <v>0</v>
          </cell>
          <cell r="U139">
            <v>0</v>
          </cell>
        </row>
        <row r="140">
          <cell r="A140" t="str">
            <v>400 kv Obra Jounpur</v>
          </cell>
          <cell r="B140">
            <v>137</v>
          </cell>
          <cell r="C140" t="str">
            <v>52/0</v>
          </cell>
          <cell r="D140">
            <v>332</v>
          </cell>
          <cell r="E140" t="str">
            <v>FB+0</v>
          </cell>
          <cell r="I140">
            <v>0</v>
          </cell>
          <cell r="P140">
            <v>27</v>
          </cell>
          <cell r="Q140">
            <v>0</v>
          </cell>
          <cell r="U140">
            <v>0</v>
          </cell>
        </row>
        <row r="141">
          <cell r="A141" t="str">
            <v>400 kv Obra Jounpur</v>
          </cell>
          <cell r="B141">
            <v>138</v>
          </cell>
          <cell r="C141" t="str">
            <v>52/1</v>
          </cell>
          <cell r="D141">
            <v>327.19</v>
          </cell>
          <cell r="E141" t="str">
            <v>FA+0</v>
          </cell>
          <cell r="I141">
            <v>0</v>
          </cell>
          <cell r="P141">
            <v>27</v>
          </cell>
          <cell r="Q141">
            <v>0</v>
          </cell>
          <cell r="U141">
            <v>0</v>
          </cell>
        </row>
        <row r="142">
          <cell r="A142" t="str">
            <v>400 kv Obra Jounpur</v>
          </cell>
          <cell r="B142">
            <v>139</v>
          </cell>
          <cell r="C142" t="str">
            <v>53/0</v>
          </cell>
          <cell r="D142">
            <v>333</v>
          </cell>
          <cell r="E142" t="str">
            <v>FC+0</v>
          </cell>
          <cell r="F142" t="str">
            <v>PS</v>
          </cell>
          <cell r="G142">
            <v>3.5</v>
          </cell>
          <cell r="H142">
            <v>0</v>
          </cell>
          <cell r="I142">
            <v>113</v>
          </cell>
          <cell r="J142" t="str">
            <v>Good luck</v>
          </cell>
          <cell r="K142" t="str">
            <v>Sanjay kr</v>
          </cell>
          <cell r="L142" t="str">
            <v>Dinesh</v>
          </cell>
          <cell r="N142">
            <v>43817</v>
          </cell>
          <cell r="P142">
            <v>43844</v>
          </cell>
          <cell r="Q142">
            <v>0</v>
          </cell>
          <cell r="U142">
            <v>0</v>
          </cell>
        </row>
        <row r="143">
          <cell r="A143" t="str">
            <v>400 kv Obra Jounpur</v>
          </cell>
          <cell r="B143">
            <v>140</v>
          </cell>
          <cell r="C143" t="str">
            <v>53/1</v>
          </cell>
          <cell r="D143">
            <v>367.66</v>
          </cell>
          <cell r="E143" t="str">
            <v>FA+0</v>
          </cell>
          <cell r="F143" t="str">
            <v>FS</v>
          </cell>
          <cell r="G143">
            <v>3.5</v>
          </cell>
          <cell r="H143">
            <v>0</v>
          </cell>
          <cell r="I143">
            <v>129</v>
          </cell>
          <cell r="J143" t="str">
            <v>Good luck</v>
          </cell>
          <cell r="N143">
            <v>43827</v>
          </cell>
          <cell r="P143">
            <v>43854</v>
          </cell>
          <cell r="Q143">
            <v>0</v>
          </cell>
          <cell r="U143">
            <v>0</v>
          </cell>
        </row>
        <row r="144">
          <cell r="A144" t="str">
            <v>400 kv Obra Jounpur</v>
          </cell>
          <cell r="B144">
            <v>141</v>
          </cell>
          <cell r="C144" t="str">
            <v>54/0</v>
          </cell>
          <cell r="D144">
            <v>328</v>
          </cell>
          <cell r="E144" t="str">
            <v>FC+0</v>
          </cell>
          <cell r="F144" t="str">
            <v>WET</v>
          </cell>
          <cell r="G144">
            <v>3.5</v>
          </cell>
          <cell r="H144">
            <v>0</v>
          </cell>
          <cell r="I144">
            <v>111</v>
          </cell>
          <cell r="J144" t="str">
            <v>Shubh Shree</v>
          </cell>
          <cell r="K144" t="str">
            <v>amit</v>
          </cell>
          <cell r="L144" t="str">
            <v>Rahul</v>
          </cell>
          <cell r="N144">
            <v>43816</v>
          </cell>
          <cell r="P144">
            <v>43843</v>
          </cell>
          <cell r="Q144">
            <v>0</v>
          </cell>
          <cell r="U144">
            <v>0</v>
          </cell>
        </row>
        <row r="145">
          <cell r="A145" t="str">
            <v>400 kv Obra Jounpur</v>
          </cell>
          <cell r="B145">
            <v>142</v>
          </cell>
          <cell r="C145" t="str">
            <v>54/1</v>
          </cell>
          <cell r="D145">
            <v>373</v>
          </cell>
          <cell r="E145" t="str">
            <v>FA+0</v>
          </cell>
          <cell r="F145" t="str">
            <v>WET</v>
          </cell>
          <cell r="G145">
            <v>3.5</v>
          </cell>
          <cell r="H145">
            <v>0</v>
          </cell>
          <cell r="I145">
            <v>50</v>
          </cell>
          <cell r="J145" t="str">
            <v>Good luck</v>
          </cell>
          <cell r="K145" t="str">
            <v>Sanjay kr</v>
          </cell>
          <cell r="L145" t="str">
            <v>Rahul</v>
          </cell>
          <cell r="M145">
            <v>43777</v>
          </cell>
          <cell r="N145">
            <v>43780</v>
          </cell>
          <cell r="P145">
            <v>43807</v>
          </cell>
          <cell r="Q145">
            <v>6</v>
          </cell>
          <cell r="R145" t="str">
            <v>Good luck</v>
          </cell>
          <cell r="S145">
            <v>43781</v>
          </cell>
          <cell r="U145">
            <v>0</v>
          </cell>
        </row>
        <row r="146">
          <cell r="A146" t="str">
            <v>400 kv Obra Jounpur</v>
          </cell>
          <cell r="B146">
            <v>143</v>
          </cell>
          <cell r="C146" t="str">
            <v>54/2</v>
          </cell>
          <cell r="D146">
            <v>346.96</v>
          </cell>
          <cell r="E146" t="str">
            <v>FA+6</v>
          </cell>
          <cell r="F146" t="str">
            <v>WET</v>
          </cell>
          <cell r="G146">
            <v>3.5</v>
          </cell>
          <cell r="H146">
            <v>0</v>
          </cell>
          <cell r="I146">
            <v>70</v>
          </cell>
          <cell r="J146" t="str">
            <v>Shubh Shree</v>
          </cell>
          <cell r="K146" t="str">
            <v>amit</v>
          </cell>
          <cell r="L146" t="str">
            <v>Rahul</v>
          </cell>
          <cell r="N146">
            <v>43794</v>
          </cell>
          <cell r="P146">
            <v>43821</v>
          </cell>
          <cell r="Q146">
            <v>8</v>
          </cell>
          <cell r="R146" t="str">
            <v>ARUN UP</v>
          </cell>
          <cell r="S146">
            <v>43795</v>
          </cell>
          <cell r="U146">
            <v>0</v>
          </cell>
        </row>
        <row r="147">
          <cell r="A147" t="str">
            <v>400 kv Obra Jounpur</v>
          </cell>
          <cell r="B147">
            <v>144</v>
          </cell>
          <cell r="C147" t="str">
            <v>55/0</v>
          </cell>
          <cell r="D147">
            <v>331.31</v>
          </cell>
          <cell r="E147" t="str">
            <v>FD+0</v>
          </cell>
          <cell r="F147" t="str">
            <v>PS</v>
          </cell>
          <cell r="G147">
            <v>3.5</v>
          </cell>
          <cell r="H147">
            <v>0</v>
          </cell>
          <cell r="I147">
            <v>61</v>
          </cell>
          <cell r="J147" t="str">
            <v>Shubh Shree</v>
          </cell>
          <cell r="K147" t="str">
            <v>Sanjay kr</v>
          </cell>
          <cell r="L147" t="str">
            <v>Rahul</v>
          </cell>
          <cell r="N147">
            <v>43789</v>
          </cell>
          <cell r="P147">
            <v>43816</v>
          </cell>
          <cell r="Q147">
            <v>7</v>
          </cell>
          <cell r="R147" t="str">
            <v>ARUN UP</v>
          </cell>
          <cell r="S147">
            <v>43791</v>
          </cell>
          <cell r="U147">
            <v>0</v>
          </cell>
        </row>
        <row r="148">
          <cell r="A148" t="str">
            <v>400 kv Obra Jounpur</v>
          </cell>
          <cell r="B148">
            <v>145</v>
          </cell>
          <cell r="C148" t="str">
            <v>56/0</v>
          </cell>
          <cell r="D148">
            <v>349</v>
          </cell>
          <cell r="E148" t="str">
            <v>FC+0</v>
          </cell>
          <cell r="F148" t="str">
            <v>WET</v>
          </cell>
          <cell r="G148">
            <v>3.5</v>
          </cell>
          <cell r="H148">
            <v>0</v>
          </cell>
          <cell r="I148">
            <v>94</v>
          </cell>
          <cell r="J148" t="str">
            <v>Shubh Shree</v>
          </cell>
          <cell r="K148" t="str">
            <v>amit</v>
          </cell>
          <cell r="L148" t="str">
            <v>Rahul</v>
          </cell>
          <cell r="N148">
            <v>43807</v>
          </cell>
          <cell r="P148">
            <v>43834</v>
          </cell>
          <cell r="Q148">
            <v>0</v>
          </cell>
          <cell r="U148">
            <v>0</v>
          </cell>
        </row>
        <row r="149">
          <cell r="A149" t="str">
            <v>400 kv Obra Jounpur</v>
          </cell>
          <cell r="B149">
            <v>146</v>
          </cell>
          <cell r="C149" t="str">
            <v>56/1</v>
          </cell>
          <cell r="D149">
            <v>441.42</v>
          </cell>
          <cell r="E149" t="str">
            <v>FA+9</v>
          </cell>
          <cell r="F149" t="str">
            <v>DFR</v>
          </cell>
          <cell r="G149">
            <v>3</v>
          </cell>
          <cell r="H149">
            <v>0</v>
          </cell>
          <cell r="P149">
            <v>27</v>
          </cell>
          <cell r="Q149">
            <v>0</v>
          </cell>
          <cell r="U149">
            <v>0</v>
          </cell>
        </row>
        <row r="150">
          <cell r="A150" t="str">
            <v>400 kv Obra Jounpur</v>
          </cell>
          <cell r="B150">
            <v>147</v>
          </cell>
          <cell r="C150" t="str">
            <v>57/0</v>
          </cell>
          <cell r="D150">
            <v>431</v>
          </cell>
          <cell r="E150" t="str">
            <v>FD+0</v>
          </cell>
          <cell r="I150">
            <v>0</v>
          </cell>
          <cell r="P150">
            <v>27</v>
          </cell>
          <cell r="Q150">
            <v>0</v>
          </cell>
          <cell r="U150">
            <v>0</v>
          </cell>
        </row>
        <row r="151">
          <cell r="A151" t="str">
            <v>400 kv Obra Jounpur</v>
          </cell>
          <cell r="B151">
            <v>148</v>
          </cell>
          <cell r="C151" t="str">
            <v>57/1</v>
          </cell>
          <cell r="D151">
            <v>359.94</v>
          </cell>
          <cell r="E151" t="str">
            <v>FA+9</v>
          </cell>
          <cell r="F151" t="str">
            <v>PS</v>
          </cell>
          <cell r="G151">
            <v>3.5</v>
          </cell>
          <cell r="H151">
            <v>0</v>
          </cell>
          <cell r="I151">
            <v>84</v>
          </cell>
          <cell r="J151" t="str">
            <v>Good luck</v>
          </cell>
          <cell r="K151" t="str">
            <v>Sanjay kr</v>
          </cell>
          <cell r="M151">
            <v>43799</v>
          </cell>
          <cell r="N151">
            <v>43802</v>
          </cell>
          <cell r="P151">
            <v>43829</v>
          </cell>
          <cell r="Q151">
            <v>0</v>
          </cell>
          <cell r="U151">
            <v>0</v>
          </cell>
        </row>
        <row r="152">
          <cell r="A152" t="str">
            <v>400 kv Obra Jounpur</v>
          </cell>
          <cell r="B152">
            <v>149</v>
          </cell>
          <cell r="C152" t="str">
            <v>58/0</v>
          </cell>
          <cell r="D152">
            <v>435</v>
          </cell>
          <cell r="E152" t="str">
            <v>FD+0</v>
          </cell>
          <cell r="F152" t="str">
            <v>FS</v>
          </cell>
          <cell r="G152">
            <v>3.5</v>
          </cell>
          <cell r="H152">
            <v>0</v>
          </cell>
          <cell r="I152">
            <v>73</v>
          </cell>
          <cell r="J152" t="str">
            <v>Good luck</v>
          </cell>
          <cell r="N152">
            <v>43795</v>
          </cell>
          <cell r="P152">
            <v>43822</v>
          </cell>
          <cell r="Q152">
            <v>0</v>
          </cell>
          <cell r="U152">
            <v>0</v>
          </cell>
        </row>
        <row r="153">
          <cell r="A153" t="str">
            <v>400 kv Obra Jounpur</v>
          </cell>
          <cell r="B153">
            <v>150</v>
          </cell>
          <cell r="C153" t="str">
            <v>58/1</v>
          </cell>
          <cell r="D153">
            <v>381</v>
          </cell>
          <cell r="E153" t="str">
            <v>FA+6</v>
          </cell>
          <cell r="F153" t="str">
            <v>PS</v>
          </cell>
          <cell r="G153">
            <v>3.5</v>
          </cell>
          <cell r="I153">
            <v>181</v>
          </cell>
          <cell r="J153" t="str">
            <v>Shubh Shree</v>
          </cell>
          <cell r="N153">
            <v>43855</v>
          </cell>
          <cell r="P153">
            <v>43882</v>
          </cell>
          <cell r="Q153">
            <v>0</v>
          </cell>
          <cell r="U153">
            <v>0</v>
          </cell>
        </row>
        <row r="154">
          <cell r="A154" t="str">
            <v>400 kv Obra Jounpur</v>
          </cell>
          <cell r="B154">
            <v>151</v>
          </cell>
          <cell r="C154" t="str">
            <v>58/2</v>
          </cell>
          <cell r="D154">
            <v>418</v>
          </cell>
          <cell r="E154" t="str">
            <v>FA+3</v>
          </cell>
          <cell r="I154">
            <v>0</v>
          </cell>
          <cell r="P154">
            <v>27</v>
          </cell>
          <cell r="Q154">
            <v>0</v>
          </cell>
          <cell r="U154">
            <v>0</v>
          </cell>
        </row>
        <row r="155">
          <cell r="A155" t="str">
            <v>400 kv Obra Jounpur</v>
          </cell>
          <cell r="B155">
            <v>152</v>
          </cell>
          <cell r="C155" t="str">
            <v>58/3</v>
          </cell>
          <cell r="D155">
            <v>399</v>
          </cell>
          <cell r="E155" t="str">
            <v>FA+6</v>
          </cell>
          <cell r="I155">
            <v>0</v>
          </cell>
          <cell r="P155">
            <v>27</v>
          </cell>
          <cell r="Q155">
            <v>0</v>
          </cell>
          <cell r="U155">
            <v>0</v>
          </cell>
        </row>
        <row r="156">
          <cell r="A156" t="str">
            <v>400 kv Obra Jounpur</v>
          </cell>
          <cell r="B156">
            <v>153</v>
          </cell>
          <cell r="C156" t="str">
            <v>58/4</v>
          </cell>
          <cell r="D156">
            <v>372</v>
          </cell>
          <cell r="E156" t="str">
            <v>FA+3</v>
          </cell>
          <cell r="I156">
            <v>0</v>
          </cell>
          <cell r="P156">
            <v>27</v>
          </cell>
          <cell r="Q156">
            <v>0</v>
          </cell>
          <cell r="U156">
            <v>0</v>
          </cell>
        </row>
        <row r="157">
          <cell r="A157" t="str">
            <v>400 kv Obra Jounpur</v>
          </cell>
          <cell r="B157">
            <v>154</v>
          </cell>
          <cell r="C157" t="str">
            <v>58/5</v>
          </cell>
          <cell r="D157">
            <v>342.08</v>
          </cell>
          <cell r="E157" t="str">
            <v>FA+3</v>
          </cell>
          <cell r="F157" t="str">
            <v>DFR</v>
          </cell>
          <cell r="G157">
            <v>3</v>
          </cell>
          <cell r="H157">
            <v>0</v>
          </cell>
          <cell r="I157">
            <v>85</v>
          </cell>
          <cell r="J157" t="str">
            <v>Shubh Shree</v>
          </cell>
          <cell r="K157" t="str">
            <v>amit</v>
          </cell>
          <cell r="M157">
            <v>43799</v>
          </cell>
          <cell r="N157">
            <v>43802</v>
          </cell>
          <cell r="P157">
            <v>43829</v>
          </cell>
          <cell r="Q157">
            <v>0</v>
          </cell>
          <cell r="U157">
            <v>0</v>
          </cell>
        </row>
        <row r="158">
          <cell r="A158" t="str">
            <v>400 kv Obra Jounpur</v>
          </cell>
          <cell r="B158">
            <v>155</v>
          </cell>
          <cell r="C158" t="str">
            <v>59/0</v>
          </cell>
          <cell r="D158">
            <v>369</v>
          </cell>
          <cell r="E158" t="str">
            <v>FD+0</v>
          </cell>
          <cell r="F158" t="str">
            <v>DFR</v>
          </cell>
          <cell r="G158">
            <v>3</v>
          </cell>
          <cell r="H158">
            <v>0</v>
          </cell>
          <cell r="I158">
            <v>0</v>
          </cell>
          <cell r="P158">
            <v>27</v>
          </cell>
          <cell r="Q158">
            <v>0</v>
          </cell>
          <cell r="U158">
            <v>0</v>
          </cell>
        </row>
        <row r="159">
          <cell r="A159" t="str">
            <v>400 kv Obra Jounpur</v>
          </cell>
          <cell r="B159">
            <v>156</v>
          </cell>
          <cell r="C159" t="str">
            <v>59/1</v>
          </cell>
          <cell r="D159">
            <v>352</v>
          </cell>
          <cell r="E159" t="str">
            <v>FA+0</v>
          </cell>
          <cell r="I159">
            <v>0</v>
          </cell>
          <cell r="P159">
            <v>27</v>
          </cell>
          <cell r="Q159">
            <v>0</v>
          </cell>
          <cell r="U159">
            <v>0</v>
          </cell>
        </row>
        <row r="160">
          <cell r="A160" t="str">
            <v>400 kv Obra Jounpur</v>
          </cell>
          <cell r="B160">
            <v>157</v>
          </cell>
          <cell r="C160" t="str">
            <v>59/2</v>
          </cell>
          <cell r="D160">
            <v>400.58</v>
          </cell>
          <cell r="E160" t="str">
            <v>FA+0</v>
          </cell>
          <cell r="I160">
            <v>0</v>
          </cell>
          <cell r="P160">
            <v>27</v>
          </cell>
          <cell r="Q160">
            <v>0</v>
          </cell>
          <cell r="U160">
            <v>0</v>
          </cell>
        </row>
        <row r="161">
          <cell r="A161" t="str">
            <v>400 kv Obra Jounpur</v>
          </cell>
          <cell r="B161">
            <v>158</v>
          </cell>
          <cell r="C161" t="str">
            <v>60/0</v>
          </cell>
          <cell r="D161">
            <v>342</v>
          </cell>
          <cell r="E161" t="str">
            <v>FC+0</v>
          </cell>
          <cell r="I161">
            <v>0</v>
          </cell>
          <cell r="P161">
            <v>27</v>
          </cell>
          <cell r="Q161">
            <v>0</v>
          </cell>
          <cell r="U161">
            <v>0</v>
          </cell>
        </row>
        <row r="162">
          <cell r="A162" t="str">
            <v>400 kv Obra Jounpur</v>
          </cell>
          <cell r="B162">
            <v>159</v>
          </cell>
          <cell r="C162" t="str">
            <v>60/1</v>
          </cell>
          <cell r="D162">
            <v>391</v>
          </cell>
          <cell r="E162" t="str">
            <v>FA+0</v>
          </cell>
          <cell r="I162">
            <v>0</v>
          </cell>
          <cell r="P162">
            <v>27</v>
          </cell>
          <cell r="Q162">
            <v>0</v>
          </cell>
          <cell r="U162">
            <v>0</v>
          </cell>
        </row>
        <row r="163">
          <cell r="A163" t="str">
            <v>400 kv Obra Jounpur</v>
          </cell>
          <cell r="B163">
            <v>160</v>
          </cell>
          <cell r="C163" t="str">
            <v>60/2</v>
          </cell>
          <cell r="D163">
            <v>401</v>
          </cell>
          <cell r="E163" t="str">
            <v>FA+0</v>
          </cell>
          <cell r="I163">
            <v>0</v>
          </cell>
          <cell r="J163" t="str">
            <v>FOREST</v>
          </cell>
          <cell r="P163">
            <v>27</v>
          </cell>
          <cell r="Q163">
            <v>0</v>
          </cell>
          <cell r="U163">
            <v>0</v>
          </cell>
        </row>
        <row r="164">
          <cell r="A164" t="str">
            <v>400 kv Obra Jounpur</v>
          </cell>
          <cell r="B164">
            <v>161</v>
          </cell>
          <cell r="C164" t="str">
            <v>60/3</v>
          </cell>
          <cell r="D164">
            <v>386</v>
          </cell>
          <cell r="E164" t="str">
            <v>FA+0</v>
          </cell>
          <cell r="I164">
            <v>0</v>
          </cell>
          <cell r="J164" t="str">
            <v>FOREST</v>
          </cell>
          <cell r="P164">
            <v>27</v>
          </cell>
          <cell r="Q164">
            <v>0</v>
          </cell>
          <cell r="U164">
            <v>0</v>
          </cell>
        </row>
        <row r="165">
          <cell r="A165" t="str">
            <v>400 kv Obra Jounpur</v>
          </cell>
          <cell r="B165">
            <v>162</v>
          </cell>
          <cell r="C165" t="str">
            <v>60/4</v>
          </cell>
          <cell r="D165">
            <v>415</v>
          </cell>
          <cell r="E165" t="str">
            <v>FA+0</v>
          </cell>
          <cell r="I165">
            <v>0</v>
          </cell>
          <cell r="J165" t="str">
            <v>FOREST</v>
          </cell>
          <cell r="P165">
            <v>27</v>
          </cell>
          <cell r="Q165">
            <v>0</v>
          </cell>
          <cell r="U165">
            <v>0</v>
          </cell>
        </row>
        <row r="166">
          <cell r="A166" t="str">
            <v>400 kv Obra Jounpur</v>
          </cell>
          <cell r="B166">
            <v>163</v>
          </cell>
          <cell r="C166" t="str">
            <v>60/5</v>
          </cell>
          <cell r="D166">
            <v>371</v>
          </cell>
          <cell r="E166" t="str">
            <v>FA+3</v>
          </cell>
          <cell r="I166">
            <v>0</v>
          </cell>
          <cell r="J166" t="str">
            <v>FOREST</v>
          </cell>
          <cell r="P166">
            <v>27</v>
          </cell>
          <cell r="Q166">
            <v>0</v>
          </cell>
          <cell r="U166">
            <v>0</v>
          </cell>
        </row>
        <row r="167">
          <cell r="A167" t="str">
            <v>400 kv Obra Jounpur</v>
          </cell>
          <cell r="B167">
            <v>164</v>
          </cell>
          <cell r="C167" t="str">
            <v>60/6</v>
          </cell>
          <cell r="D167">
            <v>398</v>
          </cell>
          <cell r="E167" t="str">
            <v>FA+3</v>
          </cell>
          <cell r="I167">
            <v>0</v>
          </cell>
          <cell r="J167" t="str">
            <v>FOREST</v>
          </cell>
          <cell r="P167">
            <v>27</v>
          </cell>
          <cell r="Q167">
            <v>0</v>
          </cell>
          <cell r="U167">
            <v>0</v>
          </cell>
        </row>
        <row r="168">
          <cell r="A168" t="str">
            <v>400 kv Obra Jounpur</v>
          </cell>
          <cell r="B168">
            <v>165</v>
          </cell>
          <cell r="C168" t="str">
            <v>60/7</v>
          </cell>
          <cell r="D168">
            <v>390</v>
          </cell>
          <cell r="E168" t="str">
            <v>FA+0</v>
          </cell>
          <cell r="I168">
            <v>0</v>
          </cell>
          <cell r="J168" t="str">
            <v>FOREST</v>
          </cell>
          <cell r="P168">
            <v>27</v>
          </cell>
          <cell r="Q168">
            <v>0</v>
          </cell>
          <cell r="U168">
            <v>0</v>
          </cell>
        </row>
        <row r="169">
          <cell r="A169" t="str">
            <v>400 kv Obra Jounpur</v>
          </cell>
          <cell r="B169">
            <v>166</v>
          </cell>
          <cell r="C169" t="str">
            <v>60/8</v>
          </cell>
          <cell r="D169">
            <v>415</v>
          </cell>
          <cell r="E169" t="str">
            <v>FA+6</v>
          </cell>
          <cell r="I169">
            <v>0</v>
          </cell>
          <cell r="J169" t="str">
            <v>FOREST</v>
          </cell>
          <cell r="P169">
            <v>27</v>
          </cell>
          <cell r="Q169">
            <v>0</v>
          </cell>
          <cell r="U169">
            <v>0</v>
          </cell>
        </row>
        <row r="170">
          <cell r="A170" t="str">
            <v>400 kv Obra Jounpur</v>
          </cell>
          <cell r="B170">
            <v>167</v>
          </cell>
          <cell r="C170" t="str">
            <v>60A/0</v>
          </cell>
          <cell r="D170">
            <v>349</v>
          </cell>
          <cell r="E170" t="str">
            <v>FB+3</v>
          </cell>
          <cell r="I170">
            <v>0</v>
          </cell>
          <cell r="J170" t="str">
            <v>FOREST</v>
          </cell>
          <cell r="P170">
            <v>27</v>
          </cell>
          <cell r="Q170">
            <v>0</v>
          </cell>
          <cell r="U170">
            <v>0</v>
          </cell>
        </row>
        <row r="171">
          <cell r="A171" t="str">
            <v>400 kv Obra Jounpur</v>
          </cell>
          <cell r="B171">
            <v>168</v>
          </cell>
          <cell r="C171" t="str">
            <v>60A/1</v>
          </cell>
          <cell r="D171">
            <v>246</v>
          </cell>
          <cell r="E171" t="str">
            <v>FA+0</v>
          </cell>
          <cell r="I171">
            <v>0</v>
          </cell>
          <cell r="P171">
            <v>27</v>
          </cell>
          <cell r="Q171">
            <v>0</v>
          </cell>
          <cell r="U171">
            <v>0</v>
          </cell>
        </row>
        <row r="172">
          <cell r="A172" t="str">
            <v>400 kv Obra Jounpur</v>
          </cell>
          <cell r="B172">
            <v>169</v>
          </cell>
          <cell r="C172" t="str">
            <v>60A/2</v>
          </cell>
          <cell r="D172">
            <v>413</v>
          </cell>
          <cell r="E172" t="str">
            <v>FA+0</v>
          </cell>
          <cell r="I172">
            <v>0</v>
          </cell>
          <cell r="P172">
            <v>27</v>
          </cell>
          <cell r="Q172">
            <v>0</v>
          </cell>
          <cell r="U172">
            <v>0</v>
          </cell>
        </row>
        <row r="173">
          <cell r="A173" t="str">
            <v>400 kv Obra Jounpur</v>
          </cell>
          <cell r="B173">
            <v>170</v>
          </cell>
          <cell r="C173" t="str">
            <v>61/0</v>
          </cell>
          <cell r="D173">
            <v>260</v>
          </cell>
          <cell r="E173" t="str">
            <v>FC+0</v>
          </cell>
          <cell r="I173">
            <v>0</v>
          </cell>
          <cell r="P173">
            <v>27</v>
          </cell>
          <cell r="Q173">
            <v>0</v>
          </cell>
          <cell r="U173">
            <v>0</v>
          </cell>
        </row>
        <row r="174">
          <cell r="A174" t="str">
            <v>400 kv Obra Jounpur</v>
          </cell>
          <cell r="B174">
            <v>171</v>
          </cell>
          <cell r="C174" t="str">
            <v>62/0</v>
          </cell>
          <cell r="D174">
            <v>360</v>
          </cell>
          <cell r="E174" t="str">
            <v>FC+0</v>
          </cell>
          <cell r="I174">
            <v>0</v>
          </cell>
          <cell r="P174">
            <v>27</v>
          </cell>
          <cell r="Q174">
            <v>0</v>
          </cell>
          <cell r="U174">
            <v>0</v>
          </cell>
        </row>
        <row r="175">
          <cell r="A175" t="str">
            <v>400 kv Obra Jounpur</v>
          </cell>
          <cell r="B175">
            <v>172</v>
          </cell>
          <cell r="C175" t="str">
            <v>62/1</v>
          </cell>
          <cell r="D175">
            <v>316</v>
          </cell>
          <cell r="E175" t="str">
            <v>FA+3</v>
          </cell>
          <cell r="I175">
            <v>0</v>
          </cell>
          <cell r="J175" t="str">
            <v>FOREST</v>
          </cell>
          <cell r="P175">
            <v>27</v>
          </cell>
          <cell r="Q175">
            <v>0</v>
          </cell>
          <cell r="U175">
            <v>0</v>
          </cell>
        </row>
        <row r="176">
          <cell r="A176" t="str">
            <v>400 kv Obra Jounpur</v>
          </cell>
          <cell r="B176">
            <v>173</v>
          </cell>
          <cell r="C176" t="str">
            <v>62/2</v>
          </cell>
          <cell r="D176">
            <v>381</v>
          </cell>
          <cell r="E176" t="str">
            <v>FA+0</v>
          </cell>
          <cell r="I176">
            <v>0</v>
          </cell>
          <cell r="J176" t="str">
            <v>FOREST</v>
          </cell>
          <cell r="P176">
            <v>27</v>
          </cell>
          <cell r="Q176">
            <v>0</v>
          </cell>
          <cell r="U176">
            <v>0</v>
          </cell>
        </row>
        <row r="177">
          <cell r="A177" t="str">
            <v>400 kv Obra Jounpur</v>
          </cell>
          <cell r="B177">
            <v>174</v>
          </cell>
          <cell r="C177" t="str">
            <v>62/3</v>
          </cell>
          <cell r="D177">
            <v>409</v>
          </cell>
          <cell r="E177" t="str">
            <v>FA+9</v>
          </cell>
          <cell r="I177">
            <v>0</v>
          </cell>
          <cell r="J177" t="str">
            <v>FOREST</v>
          </cell>
          <cell r="P177">
            <v>27</v>
          </cell>
          <cell r="Q177">
            <v>0</v>
          </cell>
          <cell r="U177">
            <v>0</v>
          </cell>
        </row>
        <row r="178">
          <cell r="A178" t="str">
            <v>400 kv Obra Jounpur</v>
          </cell>
          <cell r="B178">
            <v>175</v>
          </cell>
          <cell r="C178" t="str">
            <v>62/4</v>
          </cell>
          <cell r="D178">
            <v>323</v>
          </cell>
          <cell r="E178" t="str">
            <v>FA+0</v>
          </cell>
          <cell r="I178">
            <v>0</v>
          </cell>
          <cell r="P178">
            <v>27</v>
          </cell>
          <cell r="Q178">
            <v>0</v>
          </cell>
          <cell r="U178">
            <v>0</v>
          </cell>
        </row>
        <row r="179">
          <cell r="A179" t="str">
            <v>400 kv Obra Jounpur</v>
          </cell>
          <cell r="B179">
            <v>176</v>
          </cell>
          <cell r="C179" t="str">
            <v>62/5</v>
          </cell>
          <cell r="D179">
            <v>473</v>
          </cell>
          <cell r="E179" t="str">
            <v>FA+9</v>
          </cell>
          <cell r="I179">
            <v>0</v>
          </cell>
          <cell r="J179" t="str">
            <v>FOREST</v>
          </cell>
          <cell r="P179">
            <v>27</v>
          </cell>
          <cell r="Q179">
            <v>0</v>
          </cell>
          <cell r="U179">
            <v>0</v>
          </cell>
        </row>
        <row r="180">
          <cell r="A180" t="str">
            <v>400 kv Obra Jounpur</v>
          </cell>
          <cell r="B180">
            <v>177</v>
          </cell>
          <cell r="C180" t="str">
            <v xml:space="preserve">63/0 </v>
          </cell>
          <cell r="D180">
            <v>345</v>
          </cell>
          <cell r="E180" t="str">
            <v>FB+3</v>
          </cell>
          <cell r="I180">
            <v>0</v>
          </cell>
          <cell r="J180" t="str">
            <v>FOREST</v>
          </cell>
          <cell r="P180">
            <v>27</v>
          </cell>
          <cell r="Q180">
            <v>0</v>
          </cell>
          <cell r="U180">
            <v>0</v>
          </cell>
        </row>
        <row r="181">
          <cell r="A181" t="str">
            <v>400 kv Obra Jounpur</v>
          </cell>
          <cell r="B181">
            <v>178</v>
          </cell>
          <cell r="C181" t="str">
            <v>63/1</v>
          </cell>
          <cell r="D181">
            <v>456</v>
          </cell>
          <cell r="E181" t="str">
            <v>FB+9</v>
          </cell>
          <cell r="I181">
            <v>0</v>
          </cell>
          <cell r="J181" t="str">
            <v>FOREST</v>
          </cell>
          <cell r="P181">
            <v>27</v>
          </cell>
          <cell r="Q181">
            <v>0</v>
          </cell>
          <cell r="U181">
            <v>0</v>
          </cell>
        </row>
        <row r="182">
          <cell r="A182" t="str">
            <v>400 kv Obra Jounpur</v>
          </cell>
          <cell r="B182">
            <v>179</v>
          </cell>
          <cell r="C182" t="str">
            <v>63/2</v>
          </cell>
          <cell r="D182">
            <v>385</v>
          </cell>
          <cell r="E182" t="str">
            <v>FA+0</v>
          </cell>
          <cell r="I182">
            <v>0</v>
          </cell>
          <cell r="P182">
            <v>27</v>
          </cell>
          <cell r="Q182">
            <v>0</v>
          </cell>
          <cell r="U182">
            <v>0</v>
          </cell>
        </row>
        <row r="183">
          <cell r="A183" t="str">
            <v>400 kv Obra Jounpur</v>
          </cell>
          <cell r="B183">
            <v>180</v>
          </cell>
          <cell r="C183" t="str">
            <v>63/3</v>
          </cell>
          <cell r="D183">
            <v>376</v>
          </cell>
          <cell r="E183" t="str">
            <v>FA+0</v>
          </cell>
          <cell r="I183">
            <v>0</v>
          </cell>
          <cell r="J183" t="str">
            <v>FOREST</v>
          </cell>
          <cell r="P183">
            <v>27</v>
          </cell>
          <cell r="Q183">
            <v>0</v>
          </cell>
          <cell r="U183">
            <v>0</v>
          </cell>
        </row>
        <row r="184">
          <cell r="A184" t="str">
            <v>400 kv Obra Jounpur</v>
          </cell>
          <cell r="B184">
            <v>181</v>
          </cell>
          <cell r="C184" t="str">
            <v>63/4</v>
          </cell>
          <cell r="D184">
            <v>418</v>
          </cell>
          <cell r="E184" t="str">
            <v>FA+0</v>
          </cell>
          <cell r="I184">
            <v>0</v>
          </cell>
          <cell r="J184" t="str">
            <v>FOREST</v>
          </cell>
          <cell r="P184">
            <v>27</v>
          </cell>
          <cell r="Q184">
            <v>0</v>
          </cell>
          <cell r="U184">
            <v>0</v>
          </cell>
        </row>
        <row r="185">
          <cell r="A185" t="str">
            <v>400 kv Obra Jounpur</v>
          </cell>
          <cell r="B185">
            <v>182</v>
          </cell>
          <cell r="C185" t="str">
            <v>63/5</v>
          </cell>
          <cell r="D185">
            <v>375</v>
          </cell>
          <cell r="E185" t="str">
            <v>FA+0</v>
          </cell>
          <cell r="I185">
            <v>0</v>
          </cell>
          <cell r="J185" t="str">
            <v>FOREST</v>
          </cell>
          <cell r="P185">
            <v>27</v>
          </cell>
          <cell r="Q185">
            <v>0</v>
          </cell>
          <cell r="U185">
            <v>0</v>
          </cell>
        </row>
        <row r="186">
          <cell r="A186" t="str">
            <v>400 kv Obra Jounpur</v>
          </cell>
          <cell r="B186">
            <v>183</v>
          </cell>
          <cell r="C186" t="str">
            <v>63/6</v>
          </cell>
          <cell r="D186">
            <v>367</v>
          </cell>
          <cell r="E186" t="str">
            <v>FA+0</v>
          </cell>
          <cell r="I186">
            <v>0</v>
          </cell>
          <cell r="J186" t="str">
            <v>FOREST</v>
          </cell>
          <cell r="P186">
            <v>27</v>
          </cell>
          <cell r="Q186">
            <v>0</v>
          </cell>
          <cell r="U186">
            <v>0</v>
          </cell>
        </row>
        <row r="187">
          <cell r="A187" t="str">
            <v>400 kv Obra Jounpur</v>
          </cell>
          <cell r="B187">
            <v>184</v>
          </cell>
          <cell r="C187" t="str">
            <v>63/7</v>
          </cell>
          <cell r="D187">
            <v>459</v>
          </cell>
          <cell r="E187" t="str">
            <v>FA+6</v>
          </cell>
          <cell r="I187">
            <v>0</v>
          </cell>
          <cell r="J187" t="str">
            <v>FOREST</v>
          </cell>
          <cell r="P187">
            <v>27</v>
          </cell>
          <cell r="Q187">
            <v>0</v>
          </cell>
          <cell r="U187">
            <v>0</v>
          </cell>
        </row>
        <row r="188">
          <cell r="A188" t="str">
            <v>400 kv Obra Jounpur</v>
          </cell>
          <cell r="B188">
            <v>185</v>
          </cell>
          <cell r="C188" t="str">
            <v>64/0</v>
          </cell>
          <cell r="D188">
            <v>373</v>
          </cell>
          <cell r="E188" t="str">
            <v>FC+0</v>
          </cell>
          <cell r="I188">
            <v>0</v>
          </cell>
          <cell r="J188" t="str">
            <v>FOREST</v>
          </cell>
          <cell r="P188">
            <v>27</v>
          </cell>
          <cell r="Q188">
            <v>0</v>
          </cell>
          <cell r="U188">
            <v>0</v>
          </cell>
        </row>
        <row r="189">
          <cell r="A189" t="str">
            <v>400 kv Obra Jounpur</v>
          </cell>
          <cell r="B189">
            <v>186</v>
          </cell>
          <cell r="C189" t="str">
            <v>64/1</v>
          </cell>
          <cell r="D189">
            <v>355</v>
          </cell>
          <cell r="E189" t="str">
            <v>FB+9</v>
          </cell>
          <cell r="I189">
            <v>0</v>
          </cell>
          <cell r="J189" t="str">
            <v>FOREST</v>
          </cell>
          <cell r="P189">
            <v>27</v>
          </cell>
          <cell r="Q189">
            <v>0</v>
          </cell>
          <cell r="U189">
            <v>0</v>
          </cell>
        </row>
        <row r="190">
          <cell r="A190" t="str">
            <v>400 kv Obra Jounpur</v>
          </cell>
          <cell r="B190">
            <v>187</v>
          </cell>
          <cell r="C190" t="str">
            <v>65/0</v>
          </cell>
          <cell r="D190">
            <v>311</v>
          </cell>
          <cell r="E190" t="str">
            <v>FD+0</v>
          </cell>
          <cell r="F190" t="str">
            <v>PS</v>
          </cell>
          <cell r="G190">
            <v>3.5</v>
          </cell>
          <cell r="H190">
            <v>0</v>
          </cell>
          <cell r="I190">
            <v>178</v>
          </cell>
          <cell r="J190" t="str">
            <v>VKI</v>
          </cell>
          <cell r="N190">
            <v>43854</v>
          </cell>
          <cell r="P190">
            <v>43881</v>
          </cell>
          <cell r="Q190">
            <v>0</v>
          </cell>
          <cell r="U190">
            <v>0</v>
          </cell>
        </row>
        <row r="191">
          <cell r="A191" t="str">
            <v>400 kv Obra Jounpur</v>
          </cell>
          <cell r="B191">
            <v>188</v>
          </cell>
          <cell r="C191" t="str">
            <v>65/1</v>
          </cell>
          <cell r="D191">
            <v>336</v>
          </cell>
          <cell r="E191" t="str">
            <v>FA+0</v>
          </cell>
          <cell r="F191" t="str">
            <v>PS</v>
          </cell>
          <cell r="G191">
            <v>3.5</v>
          </cell>
          <cell r="H191">
            <v>0</v>
          </cell>
          <cell r="I191">
            <v>143</v>
          </cell>
          <cell r="J191" t="str">
            <v>VKI</v>
          </cell>
          <cell r="N191">
            <v>43835</v>
          </cell>
          <cell r="P191">
            <v>43862</v>
          </cell>
          <cell r="Q191">
            <v>0</v>
          </cell>
          <cell r="U191">
            <v>0</v>
          </cell>
        </row>
        <row r="192">
          <cell r="A192" t="str">
            <v>400 kv Obra Jounpur</v>
          </cell>
          <cell r="B192">
            <v>189</v>
          </cell>
          <cell r="C192" t="str">
            <v>65/2</v>
          </cell>
          <cell r="D192">
            <v>338</v>
          </cell>
          <cell r="E192" t="str">
            <v>FA+0</v>
          </cell>
          <cell r="F192" t="str">
            <v>WET</v>
          </cell>
          <cell r="G192">
            <v>3.5</v>
          </cell>
          <cell r="H192">
            <v>0</v>
          </cell>
          <cell r="I192">
            <v>149</v>
          </cell>
          <cell r="J192" t="str">
            <v>VKI</v>
          </cell>
          <cell r="N192">
            <v>43839</v>
          </cell>
          <cell r="P192">
            <v>43866</v>
          </cell>
          <cell r="Q192">
            <v>0</v>
          </cell>
          <cell r="U192">
            <v>0</v>
          </cell>
        </row>
        <row r="193">
          <cell r="A193" t="str">
            <v>400 kv Obra Jounpur</v>
          </cell>
          <cell r="B193">
            <v>190</v>
          </cell>
          <cell r="C193" t="str">
            <v>66/0</v>
          </cell>
          <cell r="D193">
            <v>338</v>
          </cell>
          <cell r="E193" t="str">
            <v>FC+0</v>
          </cell>
          <cell r="I193">
            <v>0</v>
          </cell>
          <cell r="P193">
            <v>27</v>
          </cell>
          <cell r="Q193">
            <v>0</v>
          </cell>
          <cell r="U193">
            <v>0</v>
          </cell>
        </row>
        <row r="194">
          <cell r="A194" t="str">
            <v>400 kv Obra Jounpur</v>
          </cell>
          <cell r="B194">
            <v>191</v>
          </cell>
          <cell r="C194" t="str">
            <v>66/1</v>
          </cell>
          <cell r="D194">
            <v>354</v>
          </cell>
          <cell r="E194" t="str">
            <v>FA+0</v>
          </cell>
          <cell r="I194">
            <v>0</v>
          </cell>
          <cell r="P194">
            <v>27</v>
          </cell>
          <cell r="Q194">
            <v>0</v>
          </cell>
          <cell r="U194">
            <v>0</v>
          </cell>
        </row>
        <row r="195">
          <cell r="A195" t="str">
            <v>400 kv Obra Jounpur</v>
          </cell>
          <cell r="B195">
            <v>192</v>
          </cell>
          <cell r="C195" t="str">
            <v>66/2</v>
          </cell>
          <cell r="D195">
            <v>427</v>
          </cell>
          <cell r="E195" t="str">
            <v>FA+0</v>
          </cell>
          <cell r="I195">
            <v>0</v>
          </cell>
          <cell r="P195">
            <v>27</v>
          </cell>
          <cell r="Q195">
            <v>0</v>
          </cell>
          <cell r="U195">
            <v>0</v>
          </cell>
        </row>
        <row r="196">
          <cell r="A196" t="str">
            <v>400 kv Obra Jounpur</v>
          </cell>
          <cell r="B196">
            <v>193</v>
          </cell>
          <cell r="C196" t="str">
            <v>66/3</v>
          </cell>
          <cell r="D196">
            <v>392</v>
          </cell>
          <cell r="E196" t="str">
            <v>FA+6</v>
          </cell>
          <cell r="F196" t="str">
            <v>PS</v>
          </cell>
          <cell r="G196">
            <v>3.5</v>
          </cell>
          <cell r="H196">
            <v>0</v>
          </cell>
          <cell r="I196">
            <v>154</v>
          </cell>
          <cell r="J196" t="str">
            <v>WARISH</v>
          </cell>
          <cell r="N196">
            <v>43841</v>
          </cell>
          <cell r="P196">
            <v>43868</v>
          </cell>
          <cell r="Q196">
            <v>0</v>
          </cell>
          <cell r="U196">
            <v>0</v>
          </cell>
        </row>
        <row r="197">
          <cell r="A197" t="str">
            <v>400 kv Obra Jounpur</v>
          </cell>
          <cell r="B197">
            <v>194</v>
          </cell>
          <cell r="C197" t="str">
            <v>66/4</v>
          </cell>
          <cell r="D197">
            <v>397</v>
          </cell>
          <cell r="E197" t="str">
            <v>FA+0</v>
          </cell>
          <cell r="F197" t="str">
            <v>DFR</v>
          </cell>
          <cell r="G197">
            <v>3</v>
          </cell>
          <cell r="H197">
            <v>0</v>
          </cell>
          <cell r="I197">
            <v>169</v>
          </cell>
          <cell r="J197" t="str">
            <v>WARISH</v>
          </cell>
          <cell r="N197">
            <v>43851</v>
          </cell>
          <cell r="P197">
            <v>43878</v>
          </cell>
          <cell r="Q197">
            <v>0</v>
          </cell>
          <cell r="U197">
            <v>0</v>
          </cell>
        </row>
        <row r="198">
          <cell r="A198" t="str">
            <v>400 kv Obra Jounpur</v>
          </cell>
          <cell r="B198">
            <v>195</v>
          </cell>
          <cell r="C198" t="str">
            <v>66/5</v>
          </cell>
          <cell r="D198">
            <v>444</v>
          </cell>
          <cell r="E198" t="str">
            <v>FA+9</v>
          </cell>
          <cell r="F198" t="str">
            <v>DFR</v>
          </cell>
          <cell r="G198">
            <v>3</v>
          </cell>
          <cell r="H198">
            <v>0</v>
          </cell>
          <cell r="I198">
            <v>163</v>
          </cell>
          <cell r="J198" t="str">
            <v>WARISH</v>
          </cell>
          <cell r="M198">
            <v>43845</v>
          </cell>
          <cell r="N198">
            <v>43848</v>
          </cell>
          <cell r="P198">
            <v>43875</v>
          </cell>
          <cell r="Q198">
            <v>0</v>
          </cell>
          <cell r="U198">
            <v>0</v>
          </cell>
        </row>
        <row r="199">
          <cell r="A199" t="str">
            <v>400 kv Obra Jounpur</v>
          </cell>
          <cell r="B199">
            <v>196</v>
          </cell>
          <cell r="C199" t="str">
            <v>67/0</v>
          </cell>
          <cell r="D199">
            <v>379</v>
          </cell>
          <cell r="E199" t="str">
            <v>FB+6</v>
          </cell>
          <cell r="I199">
            <v>0</v>
          </cell>
          <cell r="J199" t="str">
            <v>FOREST</v>
          </cell>
          <cell r="P199">
            <v>27</v>
          </cell>
          <cell r="Q199">
            <v>0</v>
          </cell>
          <cell r="U199">
            <v>0</v>
          </cell>
        </row>
        <row r="200">
          <cell r="A200" t="str">
            <v>400 kv Obra Jounpur</v>
          </cell>
          <cell r="B200">
            <v>197</v>
          </cell>
          <cell r="C200" t="str">
            <v>67/1</v>
          </cell>
          <cell r="D200">
            <v>397</v>
          </cell>
          <cell r="E200" t="str">
            <v>FA+0</v>
          </cell>
          <cell r="I200">
            <v>0</v>
          </cell>
          <cell r="P200">
            <v>27</v>
          </cell>
          <cell r="Q200">
            <v>0</v>
          </cell>
          <cell r="U200">
            <v>0</v>
          </cell>
        </row>
        <row r="201">
          <cell r="A201" t="str">
            <v>400 kv Obra Jounpur</v>
          </cell>
          <cell r="B201">
            <v>198</v>
          </cell>
          <cell r="C201" t="str">
            <v>67/2</v>
          </cell>
          <cell r="D201">
            <v>387</v>
          </cell>
          <cell r="E201" t="str">
            <v>FA+0</v>
          </cell>
          <cell r="F201" t="str">
            <v>WFR</v>
          </cell>
          <cell r="G201">
            <v>3</v>
          </cell>
          <cell r="H201">
            <v>0</v>
          </cell>
          <cell r="I201">
            <v>182</v>
          </cell>
          <cell r="J201" t="str">
            <v>WARISH</v>
          </cell>
          <cell r="N201">
            <v>43855</v>
          </cell>
          <cell r="P201">
            <v>43882</v>
          </cell>
          <cell r="Q201">
            <v>0</v>
          </cell>
          <cell r="U201">
            <v>0</v>
          </cell>
        </row>
        <row r="202">
          <cell r="A202" t="str">
            <v>400 kv Obra Jounpur</v>
          </cell>
          <cell r="B202">
            <v>199</v>
          </cell>
          <cell r="C202" t="str">
            <v>67/3</v>
          </cell>
          <cell r="D202">
            <v>387</v>
          </cell>
          <cell r="E202" t="str">
            <v>FA+0</v>
          </cell>
          <cell r="I202">
            <v>0</v>
          </cell>
          <cell r="P202">
            <v>27</v>
          </cell>
          <cell r="Q202">
            <v>0</v>
          </cell>
          <cell r="U202">
            <v>0</v>
          </cell>
        </row>
        <row r="203">
          <cell r="A203" t="str">
            <v>400 kv Obra Jounpur</v>
          </cell>
          <cell r="B203">
            <v>200</v>
          </cell>
          <cell r="C203" t="str">
            <v>67/4</v>
          </cell>
          <cell r="D203">
            <v>365.95</v>
          </cell>
          <cell r="E203" t="str">
            <v>FA+0</v>
          </cell>
          <cell r="I203">
            <v>0</v>
          </cell>
          <cell r="P203">
            <v>27</v>
          </cell>
          <cell r="Q203">
            <v>0</v>
          </cell>
          <cell r="U203">
            <v>0</v>
          </cell>
        </row>
        <row r="204">
          <cell r="A204" t="str">
            <v>400 kv Obra Jounpur</v>
          </cell>
          <cell r="B204">
            <v>201</v>
          </cell>
          <cell r="C204" t="str">
            <v>68/0</v>
          </cell>
          <cell r="D204">
            <v>376</v>
          </cell>
          <cell r="E204" t="str">
            <v>FC+0</v>
          </cell>
          <cell r="I204">
            <v>0</v>
          </cell>
          <cell r="P204">
            <v>27</v>
          </cell>
          <cell r="Q204">
            <v>0</v>
          </cell>
          <cell r="U204">
            <v>0</v>
          </cell>
        </row>
        <row r="205">
          <cell r="A205" t="str">
            <v>400 kv Obra Jounpur</v>
          </cell>
          <cell r="B205">
            <v>202</v>
          </cell>
          <cell r="C205" t="str">
            <v>68/1</v>
          </cell>
          <cell r="D205">
            <v>388</v>
          </cell>
          <cell r="E205" t="str">
            <v>FA+3</v>
          </cell>
          <cell r="I205">
            <v>0</v>
          </cell>
          <cell r="P205">
            <v>27</v>
          </cell>
          <cell r="Q205">
            <v>0</v>
          </cell>
          <cell r="U205">
            <v>0</v>
          </cell>
        </row>
        <row r="206">
          <cell r="A206" t="str">
            <v>400 kv Obra Jounpur</v>
          </cell>
          <cell r="B206">
            <v>203</v>
          </cell>
          <cell r="C206" t="str">
            <v>68/2</v>
          </cell>
          <cell r="D206">
            <v>400.91</v>
          </cell>
          <cell r="E206" t="str">
            <v>FA+3</v>
          </cell>
          <cell r="I206">
            <v>0</v>
          </cell>
          <cell r="P206">
            <v>27</v>
          </cell>
          <cell r="Q206">
            <v>0</v>
          </cell>
          <cell r="U206">
            <v>0</v>
          </cell>
        </row>
        <row r="207">
          <cell r="A207" t="str">
            <v>400 kv Obra Jounpur</v>
          </cell>
          <cell r="B207">
            <v>204</v>
          </cell>
          <cell r="C207" t="str">
            <v>69/0</v>
          </cell>
          <cell r="D207">
            <v>372</v>
          </cell>
          <cell r="E207" t="str">
            <v>FC+0</v>
          </cell>
          <cell r="I207">
            <v>0</v>
          </cell>
          <cell r="P207">
            <v>27</v>
          </cell>
          <cell r="Q207">
            <v>0</v>
          </cell>
          <cell r="U207">
            <v>0</v>
          </cell>
        </row>
        <row r="208">
          <cell r="A208" t="str">
            <v>400 kv Obra Jounpur</v>
          </cell>
          <cell r="B208">
            <v>205</v>
          </cell>
          <cell r="C208" t="str">
            <v>69/1</v>
          </cell>
          <cell r="D208">
            <v>403</v>
          </cell>
          <cell r="E208" t="str">
            <v>FA+0</v>
          </cell>
          <cell r="I208">
            <v>0</v>
          </cell>
          <cell r="J208" t="str">
            <v>FOREST</v>
          </cell>
          <cell r="P208">
            <v>27</v>
          </cell>
          <cell r="Q208">
            <v>0</v>
          </cell>
          <cell r="U208">
            <v>0</v>
          </cell>
        </row>
        <row r="209">
          <cell r="A209" t="str">
            <v>400 kv Obra Jounpur</v>
          </cell>
          <cell r="B209">
            <v>206</v>
          </cell>
          <cell r="C209" t="str">
            <v>69/2</v>
          </cell>
          <cell r="D209">
            <v>408</v>
          </cell>
          <cell r="E209" t="str">
            <v>FA+0</v>
          </cell>
          <cell r="I209">
            <v>0</v>
          </cell>
          <cell r="J209" t="str">
            <v>FOREST</v>
          </cell>
          <cell r="P209">
            <v>27</v>
          </cell>
          <cell r="Q209">
            <v>0</v>
          </cell>
          <cell r="U209">
            <v>0</v>
          </cell>
        </row>
        <row r="210">
          <cell r="A210" t="str">
            <v>400 kv Obra Jounpur</v>
          </cell>
          <cell r="B210">
            <v>207</v>
          </cell>
          <cell r="C210" t="str">
            <v>69/3</v>
          </cell>
          <cell r="D210">
            <v>402</v>
          </cell>
          <cell r="E210" t="str">
            <v>FA+0</v>
          </cell>
          <cell r="I210">
            <v>0</v>
          </cell>
          <cell r="J210" t="str">
            <v>FOREST</v>
          </cell>
          <cell r="P210">
            <v>27</v>
          </cell>
          <cell r="Q210">
            <v>0</v>
          </cell>
          <cell r="U210">
            <v>0</v>
          </cell>
        </row>
        <row r="211">
          <cell r="A211" t="str">
            <v>400 kv Obra Jounpur</v>
          </cell>
          <cell r="B211">
            <v>208</v>
          </cell>
          <cell r="C211" t="str">
            <v>69/4</v>
          </cell>
          <cell r="D211">
            <v>396</v>
          </cell>
          <cell r="E211" t="str">
            <v>FA+3</v>
          </cell>
          <cell r="I211">
            <v>0</v>
          </cell>
          <cell r="J211" t="str">
            <v>FOREST</v>
          </cell>
          <cell r="P211">
            <v>27</v>
          </cell>
          <cell r="Q211">
            <v>0</v>
          </cell>
          <cell r="U211">
            <v>0</v>
          </cell>
        </row>
        <row r="212">
          <cell r="A212" t="str">
            <v>400 kv Obra Jounpur</v>
          </cell>
          <cell r="B212">
            <v>209</v>
          </cell>
          <cell r="C212" t="str">
            <v>69/5</v>
          </cell>
          <cell r="D212">
            <v>445</v>
          </cell>
          <cell r="E212" t="str">
            <v>FA+0</v>
          </cell>
          <cell r="I212">
            <v>0</v>
          </cell>
          <cell r="J212" t="str">
            <v>FOREST</v>
          </cell>
          <cell r="P212">
            <v>27</v>
          </cell>
          <cell r="Q212">
            <v>0</v>
          </cell>
          <cell r="U212">
            <v>0</v>
          </cell>
        </row>
        <row r="213">
          <cell r="A213" t="str">
            <v>400 kv Obra Jounpur</v>
          </cell>
          <cell r="B213">
            <v>210</v>
          </cell>
          <cell r="C213" t="str">
            <v>69/6</v>
          </cell>
          <cell r="D213">
            <v>398.7</v>
          </cell>
          <cell r="E213" t="str">
            <v>FA+9</v>
          </cell>
          <cell r="I213">
            <v>0</v>
          </cell>
          <cell r="J213" t="str">
            <v>FOREST</v>
          </cell>
          <cell r="P213">
            <v>27</v>
          </cell>
          <cell r="Q213">
            <v>0</v>
          </cell>
          <cell r="U213">
            <v>0</v>
          </cell>
        </row>
        <row r="214">
          <cell r="A214" t="str">
            <v>400 kv Obra Jounpur</v>
          </cell>
          <cell r="B214">
            <v>211</v>
          </cell>
          <cell r="C214" t="str">
            <v xml:space="preserve">70/0 </v>
          </cell>
          <cell r="D214">
            <v>436</v>
          </cell>
          <cell r="E214" t="str">
            <v>FB+0</v>
          </cell>
          <cell r="I214">
            <v>0</v>
          </cell>
          <cell r="J214" t="str">
            <v>FOREST</v>
          </cell>
          <cell r="P214">
            <v>27</v>
          </cell>
          <cell r="Q214">
            <v>0</v>
          </cell>
          <cell r="U214">
            <v>0</v>
          </cell>
        </row>
        <row r="215">
          <cell r="A215" t="str">
            <v>400 kv Obra Jounpur</v>
          </cell>
          <cell r="B215">
            <v>212</v>
          </cell>
          <cell r="C215" t="str">
            <v>70/1</v>
          </cell>
          <cell r="D215">
            <v>380</v>
          </cell>
          <cell r="E215" t="str">
            <v>FA+9</v>
          </cell>
          <cell r="I215">
            <v>0</v>
          </cell>
          <cell r="P215">
            <v>27</v>
          </cell>
          <cell r="Q215">
            <v>0</v>
          </cell>
          <cell r="U215">
            <v>0</v>
          </cell>
        </row>
        <row r="216">
          <cell r="A216" t="str">
            <v>400 kv Obra Jounpur</v>
          </cell>
          <cell r="B216">
            <v>213</v>
          </cell>
          <cell r="C216" t="str">
            <v>70/2</v>
          </cell>
          <cell r="D216">
            <v>352</v>
          </cell>
          <cell r="E216" t="str">
            <v>FA+0</v>
          </cell>
          <cell r="I216">
            <v>0</v>
          </cell>
          <cell r="J216" t="str">
            <v>FOREST</v>
          </cell>
          <cell r="P216">
            <v>27</v>
          </cell>
          <cell r="Q216">
            <v>0</v>
          </cell>
          <cell r="U216">
            <v>0</v>
          </cell>
        </row>
        <row r="217">
          <cell r="A217" t="str">
            <v>400 kv Obra Jounpur</v>
          </cell>
          <cell r="B217">
            <v>214</v>
          </cell>
          <cell r="C217" t="str">
            <v>70/3</v>
          </cell>
          <cell r="D217">
            <v>404</v>
          </cell>
          <cell r="E217" t="str">
            <v>FA+0</v>
          </cell>
          <cell r="I217">
            <v>0</v>
          </cell>
          <cell r="P217">
            <v>27</v>
          </cell>
          <cell r="Q217">
            <v>0</v>
          </cell>
          <cell r="U217">
            <v>0</v>
          </cell>
        </row>
        <row r="218">
          <cell r="A218" t="str">
            <v>400 kv Obra Jounpur</v>
          </cell>
          <cell r="B218">
            <v>215</v>
          </cell>
          <cell r="C218" t="str">
            <v>70/4</v>
          </cell>
          <cell r="D218">
            <v>443.71</v>
          </cell>
          <cell r="E218" t="str">
            <v>FA+3</v>
          </cell>
          <cell r="I218">
            <v>0</v>
          </cell>
          <cell r="P218">
            <v>27</v>
          </cell>
          <cell r="Q218">
            <v>0</v>
          </cell>
          <cell r="U218">
            <v>0</v>
          </cell>
        </row>
        <row r="219">
          <cell r="A219" t="str">
            <v>400 kv Obra Jounpur</v>
          </cell>
          <cell r="B219">
            <v>216</v>
          </cell>
          <cell r="C219" t="str">
            <v>71/0</v>
          </cell>
          <cell r="D219">
            <v>322.64</v>
          </cell>
          <cell r="E219" t="str">
            <v>FB+18</v>
          </cell>
          <cell r="I219">
            <v>0</v>
          </cell>
          <cell r="P219">
            <v>27</v>
          </cell>
          <cell r="Q219">
            <v>0</v>
          </cell>
          <cell r="U219">
            <v>0</v>
          </cell>
        </row>
        <row r="220">
          <cell r="A220" t="str">
            <v>400 kv Obra Jounpur</v>
          </cell>
          <cell r="B220">
            <v>217</v>
          </cell>
          <cell r="C220" t="str">
            <v>72/0</v>
          </cell>
          <cell r="D220">
            <v>235.88</v>
          </cell>
          <cell r="E220" t="str">
            <v>FB+9</v>
          </cell>
          <cell r="I220">
            <v>0</v>
          </cell>
          <cell r="P220">
            <v>27</v>
          </cell>
          <cell r="Q220">
            <v>0</v>
          </cell>
          <cell r="U220">
            <v>0</v>
          </cell>
        </row>
        <row r="221">
          <cell r="A221" t="str">
            <v>400 kv Obra Jounpur</v>
          </cell>
          <cell r="B221">
            <v>218</v>
          </cell>
          <cell r="C221" t="str">
            <v>73/0</v>
          </cell>
          <cell r="D221">
            <v>405</v>
          </cell>
          <cell r="E221" t="str">
            <v>FC+0</v>
          </cell>
          <cell r="I221">
            <v>0</v>
          </cell>
          <cell r="P221">
            <v>27</v>
          </cell>
          <cell r="Q221">
            <v>0</v>
          </cell>
          <cell r="U221">
            <v>0</v>
          </cell>
        </row>
        <row r="222">
          <cell r="A222" t="str">
            <v>400 kv Obra Jounpur</v>
          </cell>
          <cell r="B222">
            <v>219</v>
          </cell>
          <cell r="C222" t="str">
            <v>73/1</v>
          </cell>
          <cell r="D222">
            <v>415.47</v>
          </cell>
          <cell r="E222" t="str">
            <v>FA+3</v>
          </cell>
          <cell r="I222">
            <v>0</v>
          </cell>
          <cell r="P222">
            <v>27</v>
          </cell>
          <cell r="Q222">
            <v>0</v>
          </cell>
          <cell r="U222">
            <v>0</v>
          </cell>
        </row>
        <row r="223">
          <cell r="A223" t="str">
            <v>400 kv Obra Jounpur</v>
          </cell>
          <cell r="B223">
            <v>220</v>
          </cell>
          <cell r="C223" t="str">
            <v>74/0</v>
          </cell>
          <cell r="D223">
            <v>244.92</v>
          </cell>
          <cell r="E223" t="str">
            <v>FD+3</v>
          </cell>
          <cell r="I223">
            <v>0</v>
          </cell>
          <cell r="P223">
            <v>27</v>
          </cell>
          <cell r="Q223">
            <v>0</v>
          </cell>
          <cell r="U223">
            <v>0</v>
          </cell>
        </row>
        <row r="224">
          <cell r="A224" t="str">
            <v>400 kv Obra Jounpur</v>
          </cell>
          <cell r="B224">
            <v>221</v>
          </cell>
          <cell r="C224" t="str">
            <v>75/0</v>
          </cell>
          <cell r="D224">
            <v>245.64</v>
          </cell>
          <cell r="E224" t="str">
            <v>FD+18</v>
          </cell>
          <cell r="I224">
            <v>0</v>
          </cell>
          <cell r="P224">
            <v>27</v>
          </cell>
          <cell r="Q224">
            <v>0</v>
          </cell>
          <cell r="U224">
            <v>0</v>
          </cell>
        </row>
        <row r="225">
          <cell r="A225" t="str">
            <v>400 kv Obra Jounpur</v>
          </cell>
          <cell r="B225">
            <v>222</v>
          </cell>
          <cell r="C225" t="str">
            <v>75/1</v>
          </cell>
          <cell r="D225">
            <v>531</v>
          </cell>
          <cell r="E225" t="str">
            <v>FD+30</v>
          </cell>
          <cell r="I225">
            <v>0</v>
          </cell>
          <cell r="P225">
            <v>27</v>
          </cell>
          <cell r="Q225">
            <v>0</v>
          </cell>
          <cell r="U225">
            <v>0</v>
          </cell>
        </row>
        <row r="226">
          <cell r="A226" t="str">
            <v>400 kv Obra Jounpur</v>
          </cell>
          <cell r="B226">
            <v>223</v>
          </cell>
          <cell r="C226" t="str">
            <v>75/2</v>
          </cell>
          <cell r="D226">
            <v>418.87</v>
          </cell>
          <cell r="E226" t="str">
            <v>FB+6</v>
          </cell>
          <cell r="I226">
            <v>0</v>
          </cell>
          <cell r="P226">
            <v>27</v>
          </cell>
          <cell r="Q226">
            <v>0</v>
          </cell>
          <cell r="U226">
            <v>0</v>
          </cell>
        </row>
        <row r="227">
          <cell r="A227" t="str">
            <v>400 kv Obra Jounpur</v>
          </cell>
          <cell r="B227">
            <v>224</v>
          </cell>
          <cell r="C227" t="str">
            <v>76/0</v>
          </cell>
          <cell r="D227">
            <v>484.73</v>
          </cell>
          <cell r="E227" t="str">
            <v>FC+0</v>
          </cell>
          <cell r="I227">
            <v>0</v>
          </cell>
          <cell r="P227">
            <v>27</v>
          </cell>
          <cell r="Q227">
            <v>0</v>
          </cell>
          <cell r="U227">
            <v>0</v>
          </cell>
        </row>
        <row r="228">
          <cell r="A228" t="str">
            <v>400 kv Obra Jounpur</v>
          </cell>
          <cell r="B228">
            <v>225</v>
          </cell>
          <cell r="C228" t="str">
            <v>77/0</v>
          </cell>
          <cell r="D228">
            <v>345.88</v>
          </cell>
          <cell r="E228" t="str">
            <v>FD+0</v>
          </cell>
          <cell r="I228">
            <v>0</v>
          </cell>
          <cell r="P228">
            <v>27</v>
          </cell>
          <cell r="Q228">
            <v>0</v>
          </cell>
          <cell r="U228">
            <v>0</v>
          </cell>
        </row>
        <row r="229">
          <cell r="A229" t="str">
            <v>400 kv Obra Jounpur</v>
          </cell>
          <cell r="B229">
            <v>226</v>
          </cell>
          <cell r="C229" t="str">
            <v>77/1</v>
          </cell>
          <cell r="D229">
            <v>1066.4100000000001</v>
          </cell>
          <cell r="E229" t="str">
            <v>SPL</v>
          </cell>
          <cell r="I229">
            <v>0</v>
          </cell>
          <cell r="P229">
            <v>27</v>
          </cell>
          <cell r="Q229">
            <v>0</v>
          </cell>
          <cell r="U229">
            <v>0</v>
          </cell>
        </row>
        <row r="230">
          <cell r="A230" t="str">
            <v>400 kv Obra Jounpur</v>
          </cell>
          <cell r="B230">
            <v>227</v>
          </cell>
          <cell r="C230" t="str">
            <v>77/2</v>
          </cell>
          <cell r="D230">
            <v>462.63</v>
          </cell>
          <cell r="E230" t="str">
            <v>SPL</v>
          </cell>
          <cell r="I230">
            <v>0</v>
          </cell>
          <cell r="P230">
            <v>27</v>
          </cell>
          <cell r="Q230">
            <v>0</v>
          </cell>
          <cell r="U230">
            <v>0</v>
          </cell>
        </row>
        <row r="231">
          <cell r="A231" t="str">
            <v>400 kv Obra Jounpur</v>
          </cell>
          <cell r="B231">
            <v>228</v>
          </cell>
          <cell r="C231" t="str">
            <v>78/0</v>
          </cell>
          <cell r="D231">
            <v>384.8</v>
          </cell>
          <cell r="E231" t="str">
            <v>FD+0</v>
          </cell>
          <cell r="I231">
            <v>0</v>
          </cell>
          <cell r="P231">
            <v>27</v>
          </cell>
          <cell r="Q231">
            <v>0</v>
          </cell>
          <cell r="U231">
            <v>0</v>
          </cell>
        </row>
        <row r="232">
          <cell r="A232" t="str">
            <v>400 kv Obra Jounpur</v>
          </cell>
          <cell r="B232">
            <v>229</v>
          </cell>
          <cell r="C232" t="str">
            <v>78/1</v>
          </cell>
          <cell r="D232">
            <v>384</v>
          </cell>
          <cell r="E232" t="str">
            <v>FA+0</v>
          </cell>
          <cell r="F232" t="str">
            <v>WET</v>
          </cell>
          <cell r="G232">
            <v>3.5</v>
          </cell>
          <cell r="H232">
            <v>0</v>
          </cell>
          <cell r="I232">
            <v>0</v>
          </cell>
          <cell r="J232" t="str">
            <v>Madan</v>
          </cell>
          <cell r="K232" t="str">
            <v>Harsh</v>
          </cell>
          <cell r="P232">
            <v>27</v>
          </cell>
          <cell r="Q232">
            <v>0</v>
          </cell>
          <cell r="U232">
            <v>0</v>
          </cell>
        </row>
        <row r="233">
          <cell r="A233" t="str">
            <v>400 kv Obra Jounpur</v>
          </cell>
          <cell r="B233">
            <v>230</v>
          </cell>
          <cell r="C233" t="str">
            <v>78/2</v>
          </cell>
          <cell r="D233">
            <v>395</v>
          </cell>
          <cell r="E233" t="str">
            <v>FA+0</v>
          </cell>
          <cell r="F233" t="str">
            <v>WET</v>
          </cell>
          <cell r="G233">
            <v>3.5</v>
          </cell>
          <cell r="H233">
            <v>0</v>
          </cell>
          <cell r="I233">
            <v>170</v>
          </cell>
          <cell r="J233" t="str">
            <v>Madan</v>
          </cell>
          <cell r="K233" t="str">
            <v>Harsh</v>
          </cell>
          <cell r="N233">
            <v>43851</v>
          </cell>
          <cell r="P233">
            <v>43878</v>
          </cell>
          <cell r="Q233">
            <v>0</v>
          </cell>
          <cell r="U233">
            <v>0</v>
          </cell>
        </row>
        <row r="234">
          <cell r="A234" t="str">
            <v>400 kv Obra Jounpur</v>
          </cell>
          <cell r="B234">
            <v>231</v>
          </cell>
          <cell r="C234" t="str">
            <v>79/0</v>
          </cell>
          <cell r="D234">
            <v>371</v>
          </cell>
          <cell r="E234" t="str">
            <v>FC+0</v>
          </cell>
          <cell r="F234" t="str">
            <v>WET</v>
          </cell>
          <cell r="G234">
            <v>3.5</v>
          </cell>
          <cell r="H234">
            <v>0</v>
          </cell>
          <cell r="I234">
            <v>161</v>
          </cell>
          <cell r="J234" t="str">
            <v>Madan</v>
          </cell>
          <cell r="K234" t="str">
            <v>Harsh</v>
          </cell>
          <cell r="N234">
            <v>43847</v>
          </cell>
          <cell r="P234">
            <v>43874</v>
          </cell>
          <cell r="Q234">
            <v>0</v>
          </cell>
          <cell r="U234">
            <v>0</v>
          </cell>
        </row>
        <row r="235">
          <cell r="A235" t="str">
            <v>400 kv Obra Jounpur</v>
          </cell>
          <cell r="B235">
            <v>232</v>
          </cell>
          <cell r="C235" t="str">
            <v>79/1</v>
          </cell>
          <cell r="D235">
            <v>425</v>
          </cell>
          <cell r="E235" t="str">
            <v>FA+6</v>
          </cell>
          <cell r="F235" t="str">
            <v>WET</v>
          </cell>
          <cell r="G235">
            <v>3.5</v>
          </cell>
          <cell r="H235">
            <v>0</v>
          </cell>
          <cell r="I235">
            <v>79</v>
          </cell>
          <cell r="J235" t="str">
            <v>Madan</v>
          </cell>
          <cell r="K235" t="str">
            <v>Harsh</v>
          </cell>
          <cell r="L235" t="str">
            <v>Bhanu</v>
          </cell>
          <cell r="N235">
            <v>43799</v>
          </cell>
          <cell r="O235" t="str">
            <v>RA-6</v>
          </cell>
          <cell r="P235">
            <v>43826</v>
          </cell>
          <cell r="Q235">
            <v>0</v>
          </cell>
          <cell r="U235">
            <v>0</v>
          </cell>
        </row>
        <row r="236">
          <cell r="A236" t="str">
            <v>400 kv Obra Jounpur</v>
          </cell>
          <cell r="B236">
            <v>233</v>
          </cell>
          <cell r="C236" t="str">
            <v>79/2</v>
          </cell>
          <cell r="D236">
            <v>414</v>
          </cell>
          <cell r="E236" t="str">
            <v>FA+6</v>
          </cell>
          <cell r="F236" t="str">
            <v>WET</v>
          </cell>
          <cell r="G236">
            <v>3.5</v>
          </cell>
          <cell r="H236">
            <v>0</v>
          </cell>
          <cell r="I236">
            <v>71</v>
          </cell>
          <cell r="J236" t="str">
            <v>Madan</v>
          </cell>
          <cell r="K236" t="str">
            <v>Harsh</v>
          </cell>
          <cell r="L236" t="str">
            <v>Bhanu</v>
          </cell>
          <cell r="N236">
            <v>43794</v>
          </cell>
          <cell r="O236" t="str">
            <v>RA-6</v>
          </cell>
          <cell r="P236">
            <v>43821</v>
          </cell>
          <cell r="Q236">
            <v>0</v>
          </cell>
          <cell r="U236">
            <v>0</v>
          </cell>
        </row>
        <row r="237">
          <cell r="A237" t="str">
            <v>400 kv Obra Jounpur</v>
          </cell>
          <cell r="B237">
            <v>234</v>
          </cell>
          <cell r="C237" t="str">
            <v>79/3</v>
          </cell>
          <cell r="D237">
            <v>408</v>
          </cell>
          <cell r="E237" t="str">
            <v>FA+3</v>
          </cell>
          <cell r="F237" t="str">
            <v>WET</v>
          </cell>
          <cell r="G237">
            <v>3.5</v>
          </cell>
          <cell r="H237">
            <v>0</v>
          </cell>
          <cell r="I237">
            <v>87</v>
          </cell>
          <cell r="J237" t="str">
            <v>Madan</v>
          </cell>
          <cell r="K237" t="str">
            <v>Harsh</v>
          </cell>
          <cell r="L237" t="str">
            <v>Nemchand</v>
          </cell>
          <cell r="M237">
            <v>43802</v>
          </cell>
          <cell r="N237">
            <v>43803</v>
          </cell>
          <cell r="P237">
            <v>43830</v>
          </cell>
          <cell r="Q237">
            <v>0</v>
          </cell>
          <cell r="U237">
            <v>0</v>
          </cell>
        </row>
        <row r="238">
          <cell r="A238" t="str">
            <v>400 kv Obra Jounpur</v>
          </cell>
          <cell r="B238">
            <v>235</v>
          </cell>
          <cell r="C238" t="str">
            <v>79/4</v>
          </cell>
          <cell r="D238">
            <v>367</v>
          </cell>
          <cell r="E238" t="str">
            <v>FA+3</v>
          </cell>
          <cell r="F238" t="str">
            <v>WET</v>
          </cell>
          <cell r="G238">
            <v>3.5</v>
          </cell>
          <cell r="H238">
            <v>0</v>
          </cell>
          <cell r="I238">
            <v>80</v>
          </cell>
          <cell r="J238" t="str">
            <v>Vinayak</v>
          </cell>
          <cell r="K238" t="str">
            <v>Harsh</v>
          </cell>
          <cell r="L238" t="str">
            <v>Bhanu</v>
          </cell>
          <cell r="N238">
            <v>43799</v>
          </cell>
          <cell r="O238" t="str">
            <v>RA-6</v>
          </cell>
          <cell r="P238">
            <v>43826</v>
          </cell>
          <cell r="Q238">
            <v>0</v>
          </cell>
          <cell r="U238">
            <v>0</v>
          </cell>
        </row>
        <row r="239">
          <cell r="A239" t="str">
            <v>400 kv Obra Jounpur</v>
          </cell>
          <cell r="B239">
            <v>236</v>
          </cell>
          <cell r="C239" t="str">
            <v>79/5</v>
          </cell>
          <cell r="D239">
            <v>408</v>
          </cell>
          <cell r="E239" t="str">
            <v>FA+6</v>
          </cell>
          <cell r="F239" t="str">
            <v>WET</v>
          </cell>
          <cell r="G239">
            <v>3.5</v>
          </cell>
          <cell r="H239">
            <v>0</v>
          </cell>
          <cell r="I239">
            <v>92</v>
          </cell>
          <cell r="J239" t="str">
            <v>Vinayak</v>
          </cell>
          <cell r="K239" t="str">
            <v>Harsh</v>
          </cell>
          <cell r="L239" t="str">
            <v>Bhanu</v>
          </cell>
          <cell r="M239">
            <v>43804</v>
          </cell>
          <cell r="N239">
            <v>43805</v>
          </cell>
          <cell r="P239">
            <v>43832</v>
          </cell>
          <cell r="Q239">
            <v>0</v>
          </cell>
          <cell r="U239">
            <v>0</v>
          </cell>
        </row>
        <row r="240">
          <cell r="A240" t="str">
            <v>400 kv Obra Jounpur</v>
          </cell>
          <cell r="B240">
            <v>237</v>
          </cell>
          <cell r="C240" t="str">
            <v>79/6</v>
          </cell>
          <cell r="D240">
            <v>403.9</v>
          </cell>
          <cell r="E240" t="str">
            <v>FA+3</v>
          </cell>
          <cell r="F240" t="str">
            <v>WET</v>
          </cell>
          <cell r="G240">
            <v>3.5</v>
          </cell>
          <cell r="H240">
            <v>0</v>
          </cell>
          <cell r="I240">
            <v>116</v>
          </cell>
          <cell r="J240" t="str">
            <v>Madan</v>
          </cell>
          <cell r="K240" t="str">
            <v>Harsh</v>
          </cell>
          <cell r="L240" t="str">
            <v>Bhanu</v>
          </cell>
          <cell r="M240">
            <v>43819</v>
          </cell>
          <cell r="N240">
            <v>43820</v>
          </cell>
          <cell r="P240">
            <v>43847</v>
          </cell>
          <cell r="Q240">
            <v>0</v>
          </cell>
          <cell r="U240">
            <v>0</v>
          </cell>
        </row>
        <row r="241">
          <cell r="A241" t="str">
            <v>400 kv Obra Jounpur</v>
          </cell>
          <cell r="B241">
            <v>238</v>
          </cell>
          <cell r="C241" t="str">
            <v>80/0</v>
          </cell>
          <cell r="D241">
            <v>230.35</v>
          </cell>
          <cell r="E241" t="str">
            <v>FC+0</v>
          </cell>
          <cell r="F241" t="str">
            <v>WET</v>
          </cell>
          <cell r="G241">
            <v>3.5</v>
          </cell>
          <cell r="H241">
            <v>0</v>
          </cell>
          <cell r="I241">
            <v>99</v>
          </cell>
          <cell r="J241" t="str">
            <v>Madan</v>
          </cell>
          <cell r="K241" t="str">
            <v>Harsh</v>
          </cell>
          <cell r="L241" t="str">
            <v>Bhanu</v>
          </cell>
          <cell r="M241">
            <v>43809</v>
          </cell>
          <cell r="N241">
            <v>43810</v>
          </cell>
          <cell r="P241">
            <v>43837</v>
          </cell>
          <cell r="Q241">
            <v>0</v>
          </cell>
          <cell r="U241">
            <v>0</v>
          </cell>
        </row>
        <row r="242">
          <cell r="A242" t="str">
            <v>400 kv Obra Jounpur</v>
          </cell>
          <cell r="B242">
            <v>239</v>
          </cell>
          <cell r="C242" t="str">
            <v>80A/0</v>
          </cell>
          <cell r="D242">
            <v>340</v>
          </cell>
          <cell r="E242" t="str">
            <v>FB+0</v>
          </cell>
          <cell r="F242" t="str">
            <v>WET</v>
          </cell>
          <cell r="G242">
            <v>3.5</v>
          </cell>
          <cell r="H242">
            <v>0</v>
          </cell>
          <cell r="I242">
            <v>109</v>
          </cell>
          <cell r="J242" t="str">
            <v>Madan</v>
          </cell>
          <cell r="K242" t="str">
            <v>Harsh</v>
          </cell>
          <cell r="L242" t="str">
            <v>Bhanu</v>
          </cell>
          <cell r="M242">
            <v>43814</v>
          </cell>
          <cell r="N242">
            <v>43815</v>
          </cell>
          <cell r="P242">
            <v>43842</v>
          </cell>
          <cell r="Q242">
            <v>0</v>
          </cell>
          <cell r="U242">
            <v>0</v>
          </cell>
        </row>
        <row r="243">
          <cell r="A243" t="str">
            <v>400 kv Obra Jounpur</v>
          </cell>
          <cell r="B243">
            <v>240</v>
          </cell>
          <cell r="C243" t="str">
            <v>80A/1</v>
          </cell>
          <cell r="D243">
            <v>331</v>
          </cell>
          <cell r="E243" t="str">
            <v>FA+0</v>
          </cell>
          <cell r="F243" t="str">
            <v>WET</v>
          </cell>
          <cell r="G243">
            <v>3.5</v>
          </cell>
          <cell r="H243">
            <v>0</v>
          </cell>
          <cell r="I243">
            <v>114</v>
          </cell>
          <cell r="J243" t="str">
            <v>Vinayak</v>
          </cell>
          <cell r="K243" t="str">
            <v>Harsh</v>
          </cell>
          <cell r="L243" t="str">
            <v>Bhanu</v>
          </cell>
          <cell r="M243">
            <v>43817</v>
          </cell>
          <cell r="N243">
            <v>43818</v>
          </cell>
          <cell r="P243">
            <v>43845</v>
          </cell>
          <cell r="Q243">
            <v>0</v>
          </cell>
          <cell r="U243">
            <v>0</v>
          </cell>
        </row>
        <row r="244">
          <cell r="A244" t="str">
            <v>400 kv Obra Jounpur</v>
          </cell>
          <cell r="B244">
            <v>241</v>
          </cell>
          <cell r="C244" t="str">
            <v>80A/2</v>
          </cell>
          <cell r="D244">
            <v>297.57</v>
          </cell>
          <cell r="E244" t="str">
            <v>FA+0</v>
          </cell>
          <cell r="F244" t="str">
            <v>WET</v>
          </cell>
          <cell r="G244">
            <v>3.5</v>
          </cell>
          <cell r="H244">
            <v>0</v>
          </cell>
          <cell r="I244">
            <v>104</v>
          </cell>
          <cell r="J244" t="str">
            <v>Vinayak</v>
          </cell>
          <cell r="K244" t="str">
            <v>Harsh</v>
          </cell>
          <cell r="L244" t="str">
            <v>Bhanu</v>
          </cell>
          <cell r="M244">
            <v>43812</v>
          </cell>
          <cell r="N244">
            <v>43813</v>
          </cell>
          <cell r="P244">
            <v>43840</v>
          </cell>
          <cell r="Q244">
            <v>0</v>
          </cell>
          <cell r="U244">
            <v>0</v>
          </cell>
        </row>
        <row r="245">
          <cell r="A245" t="str">
            <v>400 kv Obra Jounpur</v>
          </cell>
          <cell r="B245">
            <v>242</v>
          </cell>
          <cell r="C245" t="str">
            <v>81/0</v>
          </cell>
          <cell r="D245">
            <v>286.77999999999997</v>
          </cell>
          <cell r="E245" t="str">
            <v>FD+0</v>
          </cell>
          <cell r="F245" t="str">
            <v>WET</v>
          </cell>
          <cell r="G245">
            <v>3.5</v>
          </cell>
          <cell r="H245">
            <v>0</v>
          </cell>
          <cell r="I245">
            <v>102</v>
          </cell>
          <cell r="J245" t="str">
            <v>Vinayak</v>
          </cell>
          <cell r="K245" t="str">
            <v>Harsh</v>
          </cell>
          <cell r="L245" t="str">
            <v>Bhanu</v>
          </cell>
          <cell r="M245">
            <v>43810</v>
          </cell>
          <cell r="N245">
            <v>43811</v>
          </cell>
          <cell r="P245">
            <v>43838</v>
          </cell>
          <cell r="Q245">
            <v>0</v>
          </cell>
          <cell r="U245">
            <v>0</v>
          </cell>
        </row>
        <row r="246">
          <cell r="A246" t="str">
            <v>400 kv Obra Jounpur</v>
          </cell>
          <cell r="B246">
            <v>243</v>
          </cell>
          <cell r="C246" t="str">
            <v>82/0</v>
          </cell>
          <cell r="D246">
            <v>401.09</v>
          </cell>
          <cell r="E246" t="str">
            <v>FD+0</v>
          </cell>
          <cell r="F246" t="str">
            <v>WET</v>
          </cell>
          <cell r="G246">
            <v>3.5</v>
          </cell>
          <cell r="H246">
            <v>0</v>
          </cell>
          <cell r="I246">
            <v>76</v>
          </cell>
          <cell r="J246" t="str">
            <v>Vinayak</v>
          </cell>
          <cell r="K246" t="str">
            <v>Harsh</v>
          </cell>
          <cell r="L246" t="str">
            <v>Bhanu</v>
          </cell>
          <cell r="M246">
            <v>43795</v>
          </cell>
          <cell r="N246">
            <v>43797</v>
          </cell>
          <cell r="O246" t="str">
            <v>RA-6</v>
          </cell>
          <cell r="P246">
            <v>43824</v>
          </cell>
          <cell r="Q246">
            <v>0</v>
          </cell>
          <cell r="U246">
            <v>0</v>
          </cell>
        </row>
        <row r="247">
          <cell r="A247" t="str">
            <v>400 kv Obra Jounpur</v>
          </cell>
          <cell r="B247">
            <v>244</v>
          </cell>
          <cell r="C247" t="str">
            <v>83/0</v>
          </cell>
          <cell r="D247">
            <v>411</v>
          </cell>
          <cell r="E247" t="str">
            <v>FB+9</v>
          </cell>
          <cell r="F247" t="str">
            <v>WET</v>
          </cell>
          <cell r="G247">
            <v>3.5</v>
          </cell>
          <cell r="H247">
            <v>0</v>
          </cell>
          <cell r="I247">
            <v>66</v>
          </cell>
          <cell r="J247" t="str">
            <v>Vinayak</v>
          </cell>
          <cell r="K247" t="str">
            <v>Harsh</v>
          </cell>
          <cell r="L247" t="str">
            <v>Bhanu</v>
          </cell>
          <cell r="M247">
            <v>43790</v>
          </cell>
          <cell r="N247">
            <v>43791</v>
          </cell>
          <cell r="O247" t="str">
            <v>RA-6</v>
          </cell>
          <cell r="P247">
            <v>43818</v>
          </cell>
          <cell r="Q247">
            <v>0</v>
          </cell>
          <cell r="U247">
            <v>0</v>
          </cell>
        </row>
        <row r="248">
          <cell r="A248" t="str">
            <v>400 kv Obra Jounpur</v>
          </cell>
          <cell r="B248">
            <v>245</v>
          </cell>
          <cell r="C248" t="str">
            <v>83/1</v>
          </cell>
          <cell r="D248">
            <v>324.74</v>
          </cell>
          <cell r="E248" t="str">
            <v>FA+0</v>
          </cell>
          <cell r="F248" t="str">
            <v>WET</v>
          </cell>
          <cell r="G248">
            <v>3.5</v>
          </cell>
          <cell r="H248">
            <v>0</v>
          </cell>
          <cell r="I248">
            <v>51</v>
          </cell>
          <cell r="J248" t="str">
            <v>Vinayak</v>
          </cell>
          <cell r="K248" t="str">
            <v>Harsh</v>
          </cell>
          <cell r="L248" t="str">
            <v>Bhanu</v>
          </cell>
          <cell r="M248">
            <v>43779</v>
          </cell>
          <cell r="N248">
            <v>43780</v>
          </cell>
          <cell r="O248" t="str">
            <v>RA-6</v>
          </cell>
          <cell r="P248">
            <v>43807</v>
          </cell>
          <cell r="Q248">
            <v>0</v>
          </cell>
          <cell r="U248">
            <v>19</v>
          </cell>
          <cell r="W248">
            <v>43836</v>
          </cell>
          <cell r="X248" t="str">
            <v>Navaya</v>
          </cell>
        </row>
        <row r="249">
          <cell r="A249" t="str">
            <v>400 kv Obra Jounpur</v>
          </cell>
          <cell r="B249">
            <v>246</v>
          </cell>
          <cell r="C249" t="str">
            <v>84/0</v>
          </cell>
          <cell r="D249">
            <v>294.27999999999997</v>
          </cell>
          <cell r="E249" t="str">
            <v>FC+3</v>
          </cell>
          <cell r="F249" t="str">
            <v>PS</v>
          </cell>
          <cell r="G249">
            <v>3.5</v>
          </cell>
          <cell r="H249">
            <v>0</v>
          </cell>
          <cell r="I249">
            <v>65</v>
          </cell>
          <cell r="J249" t="str">
            <v>Vinayak</v>
          </cell>
          <cell r="K249" t="str">
            <v>Harsh</v>
          </cell>
          <cell r="L249" t="str">
            <v>Bhanu</v>
          </cell>
          <cell r="M249">
            <v>43785</v>
          </cell>
          <cell r="N249">
            <v>43790</v>
          </cell>
          <cell r="O249" t="str">
            <v>RA-6</v>
          </cell>
          <cell r="P249">
            <v>43817</v>
          </cell>
          <cell r="Q249">
            <v>0</v>
          </cell>
          <cell r="U249">
            <v>0</v>
          </cell>
        </row>
        <row r="250">
          <cell r="A250" t="str">
            <v>400 kv Obra Jounpur</v>
          </cell>
          <cell r="B250">
            <v>247</v>
          </cell>
          <cell r="C250" t="str">
            <v>85/0</v>
          </cell>
          <cell r="D250">
            <v>431</v>
          </cell>
          <cell r="E250" t="str">
            <v>FC+0</v>
          </cell>
          <cell r="F250" t="str">
            <v>WET</v>
          </cell>
          <cell r="G250">
            <v>3.5</v>
          </cell>
          <cell r="H250">
            <v>0</v>
          </cell>
          <cell r="I250">
            <v>25</v>
          </cell>
          <cell r="J250" t="str">
            <v>VKI</v>
          </cell>
          <cell r="K250" t="str">
            <v>M P sharma</v>
          </cell>
          <cell r="L250" t="str">
            <v>Bhanu</v>
          </cell>
          <cell r="M250">
            <v>43759</v>
          </cell>
          <cell r="N250">
            <v>43759</v>
          </cell>
          <cell r="O250" t="str">
            <v>RA-5</v>
          </cell>
          <cell r="P250">
            <v>43786</v>
          </cell>
          <cell r="Q250">
            <v>0</v>
          </cell>
          <cell r="U250">
            <v>0</v>
          </cell>
        </row>
        <row r="251">
          <cell r="A251" t="str">
            <v>400 kv Obra Jounpur</v>
          </cell>
          <cell r="B251">
            <v>248</v>
          </cell>
          <cell r="C251" t="str">
            <v>85/1</v>
          </cell>
          <cell r="D251">
            <v>371</v>
          </cell>
          <cell r="E251" t="str">
            <v>FA+9</v>
          </cell>
          <cell r="F251" t="str">
            <v>WET</v>
          </cell>
          <cell r="G251">
            <v>3.5</v>
          </cell>
          <cell r="H251">
            <v>0</v>
          </cell>
          <cell r="I251">
            <v>18</v>
          </cell>
          <cell r="J251" t="str">
            <v>VKI</v>
          </cell>
          <cell r="K251" t="str">
            <v>Harsh</v>
          </cell>
          <cell r="L251" t="str">
            <v>Bhanu</v>
          </cell>
          <cell r="M251">
            <v>43729</v>
          </cell>
          <cell r="N251">
            <v>43730</v>
          </cell>
          <cell r="O251" t="str">
            <v>RA-3</v>
          </cell>
          <cell r="P251">
            <v>43757</v>
          </cell>
          <cell r="Q251">
            <v>0</v>
          </cell>
          <cell r="U251">
            <v>16</v>
          </cell>
          <cell r="W251">
            <v>43833</v>
          </cell>
          <cell r="X251" t="str">
            <v>Navaya</v>
          </cell>
        </row>
        <row r="252">
          <cell r="A252" t="str">
            <v>400 kv Obra Jounpur</v>
          </cell>
          <cell r="B252">
            <v>249</v>
          </cell>
          <cell r="C252" t="str">
            <v>85/2</v>
          </cell>
          <cell r="D252">
            <v>366.72</v>
          </cell>
          <cell r="E252" t="str">
            <v>FA+3</v>
          </cell>
          <cell r="F252" t="str">
            <v>WET</v>
          </cell>
          <cell r="G252">
            <v>3.5</v>
          </cell>
          <cell r="H252">
            <v>0</v>
          </cell>
          <cell r="I252">
            <v>15</v>
          </cell>
          <cell r="J252" t="str">
            <v>VKI</v>
          </cell>
          <cell r="K252" t="str">
            <v>Harsh</v>
          </cell>
          <cell r="L252" t="str">
            <v>Bhanu</v>
          </cell>
          <cell r="M252">
            <v>43717</v>
          </cell>
          <cell r="N252">
            <v>43720</v>
          </cell>
          <cell r="O252" t="str">
            <v>RA-3</v>
          </cell>
          <cell r="P252">
            <v>43747</v>
          </cell>
          <cell r="Q252">
            <v>0</v>
          </cell>
          <cell r="U252">
            <v>0</v>
          </cell>
        </row>
        <row r="253">
          <cell r="A253" t="str">
            <v>400 kv Obra Jounpur</v>
          </cell>
          <cell r="B253">
            <v>250</v>
          </cell>
          <cell r="C253" t="str">
            <v>86/0</v>
          </cell>
          <cell r="D253">
            <v>115</v>
          </cell>
          <cell r="E253" t="str">
            <v>FD+0</v>
          </cell>
          <cell r="I253">
            <v>0</v>
          </cell>
          <cell r="P253">
            <v>27</v>
          </cell>
          <cell r="Q253">
            <v>0</v>
          </cell>
          <cell r="U253">
            <v>0</v>
          </cell>
        </row>
        <row r="254">
          <cell r="A254" t="str">
            <v>400 kv Obra Jounpur</v>
          </cell>
          <cell r="B254">
            <v>251</v>
          </cell>
          <cell r="C254" t="str">
            <v>86/1</v>
          </cell>
          <cell r="D254">
            <v>90.2</v>
          </cell>
          <cell r="E254" t="str">
            <v>DWARF+0</v>
          </cell>
          <cell r="I254">
            <v>0</v>
          </cell>
          <cell r="P254">
            <v>27</v>
          </cell>
          <cell r="Q254">
            <v>0</v>
          </cell>
          <cell r="U254">
            <v>0</v>
          </cell>
        </row>
        <row r="255">
          <cell r="A255" t="str">
            <v>400 kv Obra Jounpur</v>
          </cell>
          <cell r="B255">
            <v>252</v>
          </cell>
          <cell r="C255" t="str">
            <v>86/2</v>
          </cell>
          <cell r="D255">
            <v>147.27000000000001</v>
          </cell>
          <cell r="E255" t="str">
            <v>DWARF+0</v>
          </cell>
          <cell r="I255">
            <v>0</v>
          </cell>
          <cell r="P255">
            <v>27</v>
          </cell>
          <cell r="Q255">
            <v>0</v>
          </cell>
          <cell r="U255">
            <v>0</v>
          </cell>
        </row>
        <row r="256">
          <cell r="A256" t="str">
            <v>400 kv Obra Jounpur</v>
          </cell>
          <cell r="B256">
            <v>253</v>
          </cell>
          <cell r="C256" t="str">
            <v>87/0</v>
          </cell>
          <cell r="D256">
            <v>236.38</v>
          </cell>
          <cell r="E256" t="str">
            <v>FB+0</v>
          </cell>
          <cell r="I256">
            <v>0</v>
          </cell>
          <cell r="P256">
            <v>27</v>
          </cell>
          <cell r="Q256">
            <v>0</v>
          </cell>
          <cell r="U256">
            <v>0</v>
          </cell>
        </row>
        <row r="257">
          <cell r="A257" t="str">
            <v>400 kv Obra Jounpur</v>
          </cell>
          <cell r="B257">
            <v>254</v>
          </cell>
          <cell r="C257" t="str">
            <v>87/1</v>
          </cell>
          <cell r="D257">
            <v>96.06</v>
          </cell>
          <cell r="E257" t="str">
            <v>DWARF+0</v>
          </cell>
          <cell r="I257">
            <v>0</v>
          </cell>
          <cell r="P257">
            <v>27</v>
          </cell>
          <cell r="Q257">
            <v>0</v>
          </cell>
          <cell r="U257">
            <v>0</v>
          </cell>
        </row>
        <row r="258">
          <cell r="A258" t="str">
            <v>400 kv Obra Jounpur</v>
          </cell>
          <cell r="B258">
            <v>255</v>
          </cell>
          <cell r="C258" t="str">
            <v>87/2</v>
          </cell>
          <cell r="D258">
            <v>141.72999999999999</v>
          </cell>
          <cell r="E258" t="str">
            <v>DWARF+0</v>
          </cell>
          <cell r="I258">
            <v>0</v>
          </cell>
          <cell r="P258">
            <v>27</v>
          </cell>
          <cell r="Q258">
            <v>0</v>
          </cell>
          <cell r="U258">
            <v>0</v>
          </cell>
        </row>
        <row r="259">
          <cell r="A259" t="str">
            <v>400 kv Obra Jounpur</v>
          </cell>
          <cell r="B259">
            <v>256</v>
          </cell>
          <cell r="C259" t="str">
            <v>88/0</v>
          </cell>
          <cell r="D259">
            <v>406</v>
          </cell>
          <cell r="E259" t="str">
            <v>FC+0</v>
          </cell>
          <cell r="I259">
            <v>0</v>
          </cell>
          <cell r="P259">
            <v>27</v>
          </cell>
          <cell r="Q259">
            <v>0</v>
          </cell>
          <cell r="U259">
            <v>0</v>
          </cell>
        </row>
        <row r="260">
          <cell r="A260" t="str">
            <v>400 kv Obra Jounpur</v>
          </cell>
          <cell r="B260">
            <v>257</v>
          </cell>
          <cell r="C260" t="str">
            <v>88/1</v>
          </cell>
          <cell r="D260">
            <v>413.76</v>
          </cell>
          <cell r="E260" t="str">
            <v>FA+3</v>
          </cell>
          <cell r="F260" t="str">
            <v>WET</v>
          </cell>
          <cell r="G260">
            <v>3.5</v>
          </cell>
          <cell r="H260">
            <v>0</v>
          </cell>
          <cell r="I260">
            <v>150</v>
          </cell>
          <cell r="J260" t="str">
            <v>Vinayak</v>
          </cell>
          <cell r="K260" t="str">
            <v>Girdhari</v>
          </cell>
          <cell r="L260" t="str">
            <v>Bhanu</v>
          </cell>
          <cell r="N260">
            <v>43839</v>
          </cell>
          <cell r="P260">
            <v>43866</v>
          </cell>
          <cell r="Q260">
            <v>0</v>
          </cell>
          <cell r="U260">
            <v>0</v>
          </cell>
        </row>
        <row r="261">
          <cell r="A261" t="str">
            <v>400 kv Obra Jounpur</v>
          </cell>
          <cell r="B261">
            <v>258</v>
          </cell>
          <cell r="C261" t="str">
            <v>89/0</v>
          </cell>
          <cell r="D261">
            <v>310</v>
          </cell>
          <cell r="E261" t="str">
            <v>FD+0</v>
          </cell>
          <cell r="F261" t="str">
            <v>WET</v>
          </cell>
          <cell r="G261">
            <v>3.5</v>
          </cell>
          <cell r="H261">
            <v>0</v>
          </cell>
          <cell r="I261">
            <v>137</v>
          </cell>
          <cell r="J261" t="str">
            <v>Vinayak</v>
          </cell>
          <cell r="K261" t="str">
            <v>Girdhari</v>
          </cell>
          <cell r="L261" t="str">
            <v>Bhanu</v>
          </cell>
          <cell r="M261">
            <v>43827</v>
          </cell>
          <cell r="N261">
            <v>43830</v>
          </cell>
          <cell r="P261">
            <v>43857</v>
          </cell>
          <cell r="Q261">
            <v>0</v>
          </cell>
          <cell r="U261">
            <v>0</v>
          </cell>
        </row>
        <row r="262">
          <cell r="A262" t="str">
            <v>400 kv Obra Jounpur</v>
          </cell>
          <cell r="B262">
            <v>259</v>
          </cell>
          <cell r="C262" t="str">
            <v>89/1</v>
          </cell>
          <cell r="D262">
            <v>341</v>
          </cell>
          <cell r="E262" t="str">
            <v>FA+0</v>
          </cell>
          <cell r="F262" t="str">
            <v>WET</v>
          </cell>
          <cell r="G262">
            <v>3.5</v>
          </cell>
          <cell r="H262">
            <v>0</v>
          </cell>
          <cell r="I262">
            <v>122</v>
          </cell>
          <cell r="J262" t="str">
            <v>Vinayak</v>
          </cell>
          <cell r="K262" t="str">
            <v>Harsh</v>
          </cell>
          <cell r="L262" t="str">
            <v>Bhanu</v>
          </cell>
          <cell r="M262">
            <v>43822</v>
          </cell>
          <cell r="N262">
            <v>43823</v>
          </cell>
          <cell r="P262">
            <v>43850</v>
          </cell>
          <cell r="Q262">
            <v>0</v>
          </cell>
          <cell r="U262">
            <v>0</v>
          </cell>
        </row>
        <row r="263">
          <cell r="A263" t="str">
            <v>400 kv Obra Jounpur</v>
          </cell>
          <cell r="B263">
            <v>260</v>
          </cell>
          <cell r="C263" t="str">
            <v>89/2</v>
          </cell>
          <cell r="D263">
            <v>341.95</v>
          </cell>
          <cell r="E263" t="str">
            <v>FA+0</v>
          </cell>
          <cell r="F263" t="str">
            <v>WET</v>
          </cell>
          <cell r="G263">
            <v>3.5</v>
          </cell>
          <cell r="H263">
            <v>0</v>
          </cell>
          <cell r="I263">
            <v>126</v>
          </cell>
          <cell r="J263" t="str">
            <v>Vinayak</v>
          </cell>
          <cell r="K263" t="str">
            <v>Harsh</v>
          </cell>
          <cell r="L263" t="str">
            <v>Bhanu</v>
          </cell>
          <cell r="M263">
            <v>43823</v>
          </cell>
          <cell r="N263">
            <v>43825</v>
          </cell>
          <cell r="P263">
            <v>43852</v>
          </cell>
          <cell r="Q263">
            <v>0</v>
          </cell>
          <cell r="U263">
            <v>0</v>
          </cell>
        </row>
        <row r="264">
          <cell r="A264" t="str">
            <v>400 kv Obra Jounpur</v>
          </cell>
          <cell r="B264">
            <v>261</v>
          </cell>
          <cell r="C264" t="str">
            <v>90/0</v>
          </cell>
          <cell r="D264">
            <v>348.16</v>
          </cell>
          <cell r="E264" t="str">
            <v>FC+0</v>
          </cell>
          <cell r="I264">
            <v>0</v>
          </cell>
          <cell r="P264">
            <v>27</v>
          </cell>
          <cell r="Q264">
            <v>0</v>
          </cell>
          <cell r="U264">
            <v>0</v>
          </cell>
        </row>
        <row r="265">
          <cell r="A265" t="str">
            <v>400 kv Obra Jounpur</v>
          </cell>
          <cell r="B265">
            <v>262</v>
          </cell>
          <cell r="C265" t="str">
            <v>91/0</v>
          </cell>
          <cell r="D265">
            <v>189.64</v>
          </cell>
          <cell r="E265" t="str">
            <v>FD+30</v>
          </cell>
          <cell r="I265">
            <v>0</v>
          </cell>
          <cell r="P265">
            <v>27</v>
          </cell>
          <cell r="Q265">
            <v>0</v>
          </cell>
          <cell r="U265">
            <v>0</v>
          </cell>
        </row>
        <row r="266">
          <cell r="A266" t="str">
            <v>400 kv Obra Jounpur</v>
          </cell>
          <cell r="B266">
            <v>263</v>
          </cell>
          <cell r="C266" t="str">
            <v>92/0</v>
          </cell>
          <cell r="D266">
            <v>494</v>
          </cell>
          <cell r="E266" t="str">
            <v>FD+18+3</v>
          </cell>
          <cell r="I266">
            <v>0</v>
          </cell>
          <cell r="P266">
            <v>27</v>
          </cell>
          <cell r="Q266">
            <v>0</v>
          </cell>
          <cell r="U266">
            <v>0</v>
          </cell>
        </row>
        <row r="267">
          <cell r="A267" t="str">
            <v>400 kv Obra Jounpur</v>
          </cell>
          <cell r="B267">
            <v>264</v>
          </cell>
          <cell r="C267" t="str">
            <v>92/1</v>
          </cell>
          <cell r="D267">
            <v>385.96</v>
          </cell>
          <cell r="E267" t="str">
            <v>FB+0</v>
          </cell>
          <cell r="I267">
            <v>0</v>
          </cell>
          <cell r="P267">
            <v>27</v>
          </cell>
          <cell r="Q267">
            <v>0</v>
          </cell>
          <cell r="U267">
            <v>0</v>
          </cell>
        </row>
        <row r="268">
          <cell r="A268" t="str">
            <v>400 kv Obra Jounpur</v>
          </cell>
          <cell r="B268">
            <v>265</v>
          </cell>
          <cell r="C268" t="str">
            <v>93/0</v>
          </cell>
          <cell r="D268">
            <v>255.11</v>
          </cell>
          <cell r="E268" t="str">
            <v>FD+0</v>
          </cell>
          <cell r="I268">
            <v>0</v>
          </cell>
          <cell r="P268">
            <v>27</v>
          </cell>
          <cell r="Q268">
            <v>0</v>
          </cell>
          <cell r="U268">
            <v>0</v>
          </cell>
        </row>
        <row r="269">
          <cell r="A269" t="str">
            <v>400 kv Obra Jounpur</v>
          </cell>
          <cell r="B269">
            <v>266</v>
          </cell>
          <cell r="C269" t="str">
            <v>93A/0</v>
          </cell>
          <cell r="D269">
            <v>226.42</v>
          </cell>
          <cell r="E269" t="str">
            <v>FD+0</v>
          </cell>
          <cell r="I269">
            <v>0</v>
          </cell>
          <cell r="P269">
            <v>27</v>
          </cell>
          <cell r="Q269">
            <v>0</v>
          </cell>
          <cell r="U269">
            <v>0</v>
          </cell>
        </row>
        <row r="270">
          <cell r="A270" t="str">
            <v>400 kv Obra Jounpur</v>
          </cell>
          <cell r="B270">
            <v>267</v>
          </cell>
          <cell r="C270" t="str">
            <v>94/0</v>
          </cell>
          <cell r="D270">
            <v>179.62</v>
          </cell>
          <cell r="E270" t="str">
            <v>FD+18</v>
          </cell>
          <cell r="I270">
            <v>0</v>
          </cell>
          <cell r="P270">
            <v>27</v>
          </cell>
          <cell r="Q270">
            <v>0</v>
          </cell>
          <cell r="U270">
            <v>0</v>
          </cell>
        </row>
        <row r="271">
          <cell r="A271" t="str">
            <v>400 kv Obra Jounpur</v>
          </cell>
          <cell r="B271">
            <v>268</v>
          </cell>
          <cell r="C271" t="str">
            <v>95/0</v>
          </cell>
          <cell r="D271">
            <v>308.43</v>
          </cell>
          <cell r="E271" t="str">
            <v>FD+18</v>
          </cell>
          <cell r="F271" t="str">
            <v>FS</v>
          </cell>
          <cell r="G271">
            <v>3.5</v>
          </cell>
          <cell r="H271">
            <v>0</v>
          </cell>
          <cell r="I271">
            <v>179</v>
          </cell>
          <cell r="J271" t="str">
            <v>Vinayak</v>
          </cell>
          <cell r="N271">
            <v>43854</v>
          </cell>
          <cell r="P271">
            <v>43881</v>
          </cell>
          <cell r="Q271">
            <v>0</v>
          </cell>
          <cell r="U271">
            <v>0</v>
          </cell>
        </row>
        <row r="272">
          <cell r="A272" t="str">
            <v>400 kv Obra Jounpur</v>
          </cell>
          <cell r="B272">
            <v>269</v>
          </cell>
          <cell r="C272" t="str">
            <v>96/0</v>
          </cell>
          <cell r="D272">
            <v>363</v>
          </cell>
          <cell r="E272" t="str">
            <v>FB+0</v>
          </cell>
          <cell r="F272" t="str">
            <v>FS</v>
          </cell>
          <cell r="G272">
            <v>3.5</v>
          </cell>
          <cell r="H272">
            <v>0</v>
          </cell>
          <cell r="I272">
            <v>142</v>
          </cell>
          <cell r="J272" t="str">
            <v>Madan</v>
          </cell>
          <cell r="K272" t="str">
            <v>GIRDHARI</v>
          </cell>
          <cell r="L272" t="str">
            <v>Bhanu</v>
          </cell>
          <cell r="N272">
            <v>43834</v>
          </cell>
          <cell r="P272">
            <v>43861</v>
          </cell>
          <cell r="Q272">
            <v>0</v>
          </cell>
          <cell r="U272">
            <v>0</v>
          </cell>
        </row>
        <row r="273">
          <cell r="A273" t="str">
            <v>400 kv Obra Jounpur</v>
          </cell>
          <cell r="B273">
            <v>270</v>
          </cell>
          <cell r="C273" t="str">
            <v>96/1</v>
          </cell>
          <cell r="D273">
            <v>327.01</v>
          </cell>
          <cell r="E273" t="str">
            <v>FA+6</v>
          </cell>
          <cell r="F273" t="str">
            <v>WET</v>
          </cell>
          <cell r="I273">
            <v>0</v>
          </cell>
          <cell r="P273">
            <v>27</v>
          </cell>
          <cell r="Q273">
            <v>0</v>
          </cell>
          <cell r="U273">
            <v>0</v>
          </cell>
        </row>
        <row r="274">
          <cell r="A274" t="str">
            <v>400 kv Obra Jounpur</v>
          </cell>
          <cell r="B274">
            <v>271</v>
          </cell>
          <cell r="C274" t="str">
            <v>97/0</v>
          </cell>
          <cell r="D274">
            <v>332.63</v>
          </cell>
          <cell r="E274" t="str">
            <v>FD+0</v>
          </cell>
          <cell r="I274">
            <v>0</v>
          </cell>
          <cell r="P274">
            <v>27</v>
          </cell>
          <cell r="Q274">
            <v>0</v>
          </cell>
          <cell r="U274">
            <v>0</v>
          </cell>
        </row>
        <row r="275">
          <cell r="A275" t="str">
            <v>400 kv Obra Jounpur</v>
          </cell>
          <cell r="B275">
            <v>272</v>
          </cell>
          <cell r="C275" t="str">
            <v>98/0</v>
          </cell>
          <cell r="D275">
            <v>189.17</v>
          </cell>
          <cell r="E275" t="str">
            <v>FD+3</v>
          </cell>
          <cell r="I275">
            <v>0</v>
          </cell>
          <cell r="P275">
            <v>27</v>
          </cell>
          <cell r="Q275">
            <v>0</v>
          </cell>
          <cell r="U275">
            <v>0</v>
          </cell>
        </row>
        <row r="276">
          <cell r="A276" t="str">
            <v>400 kv Obra Jounpur</v>
          </cell>
          <cell r="B276">
            <v>273</v>
          </cell>
          <cell r="C276" t="str">
            <v>99/0</v>
          </cell>
          <cell r="D276">
            <v>428</v>
          </cell>
          <cell r="E276" t="str">
            <v>FD+6</v>
          </cell>
          <cell r="I276">
            <v>0</v>
          </cell>
          <cell r="P276">
            <v>27</v>
          </cell>
          <cell r="Q276">
            <v>0</v>
          </cell>
          <cell r="U276">
            <v>0</v>
          </cell>
        </row>
        <row r="277">
          <cell r="A277" t="str">
            <v>400 kv Obra Jounpur</v>
          </cell>
          <cell r="B277">
            <v>274</v>
          </cell>
          <cell r="C277" t="str">
            <v>99/1</v>
          </cell>
          <cell r="D277">
            <v>368.93</v>
          </cell>
          <cell r="E277" t="str">
            <v>FA+0</v>
          </cell>
          <cell r="I277">
            <v>0</v>
          </cell>
          <cell r="P277">
            <v>27</v>
          </cell>
          <cell r="Q277">
            <v>0</v>
          </cell>
          <cell r="U277">
            <v>0</v>
          </cell>
        </row>
        <row r="278">
          <cell r="A278" t="str">
            <v>400 kv Obra Jounpur</v>
          </cell>
          <cell r="B278">
            <v>275</v>
          </cell>
          <cell r="C278" t="str">
            <v>100/0</v>
          </cell>
          <cell r="D278">
            <v>345.83</v>
          </cell>
          <cell r="E278" t="str">
            <v>FD+6</v>
          </cell>
          <cell r="F278" t="str">
            <v>WET</v>
          </cell>
          <cell r="G278">
            <v>3.5</v>
          </cell>
          <cell r="H278">
            <v>0</v>
          </cell>
          <cell r="I278">
            <v>0</v>
          </cell>
          <cell r="J278" t="str">
            <v>A.K.Rai</v>
          </cell>
          <cell r="P278">
            <v>27</v>
          </cell>
          <cell r="Q278">
            <v>0</v>
          </cell>
          <cell r="U278">
            <v>0</v>
          </cell>
        </row>
        <row r="279">
          <cell r="A279" t="str">
            <v>400 kv Obra Jounpur</v>
          </cell>
          <cell r="B279">
            <v>276</v>
          </cell>
          <cell r="C279" t="str">
            <v>101/0</v>
          </cell>
          <cell r="D279">
            <v>378</v>
          </cell>
          <cell r="E279" t="str">
            <v>FC+0</v>
          </cell>
          <cell r="F279" t="str">
            <v>WET</v>
          </cell>
          <cell r="G279">
            <v>3.5</v>
          </cell>
          <cell r="H279">
            <v>0</v>
          </cell>
          <cell r="I279">
            <v>138</v>
          </cell>
          <cell r="J279" t="str">
            <v>A.K.Rai</v>
          </cell>
          <cell r="K279" t="str">
            <v>karthik</v>
          </cell>
          <cell r="L279" t="str">
            <v>Bhanu</v>
          </cell>
          <cell r="M279">
            <v>43827</v>
          </cell>
          <cell r="N279">
            <v>43830</v>
          </cell>
          <cell r="P279">
            <v>43857</v>
          </cell>
          <cell r="Q279">
            <v>0</v>
          </cell>
          <cell r="U279">
            <v>0</v>
          </cell>
        </row>
        <row r="280">
          <cell r="A280" t="str">
            <v>400 kv Obra Jounpur</v>
          </cell>
          <cell r="B280">
            <v>277</v>
          </cell>
          <cell r="C280" t="str">
            <v>101/1</v>
          </cell>
          <cell r="D280">
            <v>412</v>
          </cell>
          <cell r="E280" t="str">
            <v>FA+0</v>
          </cell>
          <cell r="F280" t="str">
            <v>WET</v>
          </cell>
          <cell r="G280">
            <v>3.5</v>
          </cell>
          <cell r="H280">
            <v>0</v>
          </cell>
          <cell r="I280">
            <v>88</v>
          </cell>
          <cell r="J280" t="str">
            <v>A.K.Rai</v>
          </cell>
          <cell r="K280" t="str">
            <v>Harsh</v>
          </cell>
          <cell r="L280" t="str">
            <v>Bhanu</v>
          </cell>
          <cell r="M280">
            <v>43802</v>
          </cell>
          <cell r="N280">
            <v>43803</v>
          </cell>
          <cell r="P280">
            <v>43830</v>
          </cell>
          <cell r="Q280">
            <v>0</v>
          </cell>
          <cell r="U280">
            <v>0</v>
          </cell>
        </row>
        <row r="281">
          <cell r="A281" t="str">
            <v>400 kv Obra Jounpur</v>
          </cell>
          <cell r="B281">
            <v>278</v>
          </cell>
          <cell r="C281" t="str">
            <v>101/2</v>
          </cell>
          <cell r="D281">
            <v>372</v>
          </cell>
          <cell r="E281" t="str">
            <v>FA+3</v>
          </cell>
          <cell r="F281" t="str">
            <v>WET</v>
          </cell>
          <cell r="G281">
            <v>3.5</v>
          </cell>
          <cell r="H281">
            <v>0</v>
          </cell>
          <cell r="I281">
            <v>103</v>
          </cell>
          <cell r="J281" t="str">
            <v>A.K.Rai</v>
          </cell>
          <cell r="K281" t="str">
            <v>M P sharma</v>
          </cell>
          <cell r="L281" t="str">
            <v>Bhanu</v>
          </cell>
          <cell r="M281">
            <v>43810</v>
          </cell>
          <cell r="N281">
            <v>43811</v>
          </cell>
          <cell r="P281">
            <v>43838</v>
          </cell>
          <cell r="Q281">
            <v>0</v>
          </cell>
          <cell r="U281">
            <v>0</v>
          </cell>
        </row>
        <row r="282">
          <cell r="A282" t="str">
            <v>400 kv Obra Jounpur</v>
          </cell>
          <cell r="B282">
            <v>279</v>
          </cell>
          <cell r="C282" t="str">
            <v>101/3</v>
          </cell>
          <cell r="D282">
            <v>383.8</v>
          </cell>
          <cell r="E282" t="str">
            <v>FA+3</v>
          </cell>
          <cell r="F282" t="str">
            <v>WET</v>
          </cell>
          <cell r="G282">
            <v>3.5</v>
          </cell>
          <cell r="H282">
            <v>0</v>
          </cell>
          <cell r="I282">
            <v>117</v>
          </cell>
          <cell r="J282" t="str">
            <v>A.K.Rai</v>
          </cell>
          <cell r="K282" t="str">
            <v>M P sharma</v>
          </cell>
          <cell r="L282" t="str">
            <v>Bhanu</v>
          </cell>
          <cell r="M282">
            <v>43819</v>
          </cell>
          <cell r="N282">
            <v>43820</v>
          </cell>
          <cell r="P282">
            <v>43847</v>
          </cell>
          <cell r="Q282">
            <v>0</v>
          </cell>
          <cell r="U282">
            <v>0</v>
          </cell>
        </row>
        <row r="283">
          <cell r="A283" t="str">
            <v>400 kv Obra Jounpur</v>
          </cell>
          <cell r="B283">
            <v>280</v>
          </cell>
          <cell r="C283" t="str">
            <v>101A/0</v>
          </cell>
          <cell r="D283">
            <v>301.20999999999998</v>
          </cell>
          <cell r="E283" t="str">
            <v>FB+0</v>
          </cell>
          <cell r="F283" t="str">
            <v>WET</v>
          </cell>
          <cell r="G283">
            <v>3.5</v>
          </cell>
          <cell r="H283">
            <v>0</v>
          </cell>
          <cell r="I283">
            <v>162</v>
          </cell>
          <cell r="J283" t="str">
            <v>A.K.Rai</v>
          </cell>
          <cell r="K283" t="str">
            <v>karthik</v>
          </cell>
          <cell r="L283" t="str">
            <v>Bhanu</v>
          </cell>
          <cell r="N283">
            <v>43847</v>
          </cell>
          <cell r="P283">
            <v>43874</v>
          </cell>
          <cell r="Q283">
            <v>0</v>
          </cell>
          <cell r="U283">
            <v>0</v>
          </cell>
        </row>
        <row r="284">
          <cell r="A284" t="str">
            <v>400 kv Obra Jounpur</v>
          </cell>
          <cell r="B284">
            <v>281</v>
          </cell>
          <cell r="C284" t="str">
            <v>102/0</v>
          </cell>
          <cell r="D284">
            <v>152.82</v>
          </cell>
          <cell r="E284" t="str">
            <v>FB+0</v>
          </cell>
          <cell r="I284">
            <v>0</v>
          </cell>
          <cell r="P284">
            <v>27</v>
          </cell>
          <cell r="Q284">
            <v>0</v>
          </cell>
          <cell r="U284">
            <v>0</v>
          </cell>
        </row>
        <row r="285">
          <cell r="A285" t="str">
            <v>400 kv Obra Jounpur</v>
          </cell>
          <cell r="B285">
            <v>282</v>
          </cell>
          <cell r="C285" t="str">
            <v>102/1</v>
          </cell>
          <cell r="D285">
            <v>98.01</v>
          </cell>
          <cell r="E285" t="str">
            <v>DWARF+0</v>
          </cell>
          <cell r="I285">
            <v>0</v>
          </cell>
          <cell r="P285">
            <v>27</v>
          </cell>
          <cell r="Q285">
            <v>0</v>
          </cell>
          <cell r="U285">
            <v>0</v>
          </cell>
        </row>
        <row r="286">
          <cell r="A286" t="str">
            <v>400 kv Obra Jounpur</v>
          </cell>
          <cell r="B286">
            <v>283</v>
          </cell>
          <cell r="C286" t="str">
            <v>102/2</v>
          </cell>
          <cell r="D286">
            <v>174.18</v>
          </cell>
          <cell r="E286" t="str">
            <v>DWARF+0</v>
          </cell>
          <cell r="I286">
            <v>0</v>
          </cell>
          <cell r="P286">
            <v>27</v>
          </cell>
          <cell r="Q286">
            <v>0</v>
          </cell>
          <cell r="U286">
            <v>0</v>
          </cell>
        </row>
        <row r="287">
          <cell r="A287" t="str">
            <v>400 kv Obra Jounpur</v>
          </cell>
          <cell r="B287">
            <v>284</v>
          </cell>
          <cell r="C287" t="str">
            <v>104/0</v>
          </cell>
          <cell r="D287">
            <v>379.83</v>
          </cell>
          <cell r="E287" t="str">
            <v>FD+0</v>
          </cell>
          <cell r="I287">
            <v>0</v>
          </cell>
          <cell r="P287">
            <v>27</v>
          </cell>
          <cell r="Q287">
            <v>0</v>
          </cell>
          <cell r="U287">
            <v>0</v>
          </cell>
        </row>
        <row r="288">
          <cell r="A288" t="str">
            <v>400 kv Obra Jounpur</v>
          </cell>
          <cell r="B288">
            <v>285</v>
          </cell>
          <cell r="C288" t="str">
            <v>105/0</v>
          </cell>
          <cell r="D288">
            <v>471.89</v>
          </cell>
          <cell r="E288" t="str">
            <v>FC+9</v>
          </cell>
          <cell r="I288">
            <v>0</v>
          </cell>
          <cell r="P288">
            <v>27</v>
          </cell>
          <cell r="Q288">
            <v>0</v>
          </cell>
          <cell r="U288">
            <v>0</v>
          </cell>
        </row>
        <row r="289">
          <cell r="A289" t="str">
            <v>400 kv Obra Jounpur</v>
          </cell>
          <cell r="B289">
            <v>286</v>
          </cell>
          <cell r="C289" t="str">
            <v>106/0</v>
          </cell>
          <cell r="D289">
            <v>245.52</v>
          </cell>
          <cell r="E289" t="str">
            <v>FD+3</v>
          </cell>
          <cell r="I289">
            <v>0</v>
          </cell>
          <cell r="P289">
            <v>27</v>
          </cell>
          <cell r="Q289">
            <v>0</v>
          </cell>
          <cell r="U289">
            <v>0</v>
          </cell>
        </row>
        <row r="290">
          <cell r="A290" t="str">
            <v>400 kv Obra Jounpur</v>
          </cell>
          <cell r="B290">
            <v>287</v>
          </cell>
          <cell r="C290" t="str">
            <v>107/0</v>
          </cell>
          <cell r="D290">
            <v>231.94</v>
          </cell>
          <cell r="E290" t="str">
            <v>FD+0</v>
          </cell>
          <cell r="I290">
            <v>0</v>
          </cell>
          <cell r="P290">
            <v>27</v>
          </cell>
          <cell r="Q290">
            <v>0</v>
          </cell>
          <cell r="U290">
            <v>0</v>
          </cell>
        </row>
        <row r="291">
          <cell r="A291" t="str">
            <v>400 kv Obra Jounpur</v>
          </cell>
          <cell r="B291">
            <v>288</v>
          </cell>
          <cell r="C291" t="str">
            <v>108/0</v>
          </cell>
          <cell r="D291">
            <v>350.19</v>
          </cell>
          <cell r="E291" t="str">
            <v>FD+0</v>
          </cell>
          <cell r="I291">
            <v>0</v>
          </cell>
          <cell r="P291">
            <v>27</v>
          </cell>
          <cell r="Q291">
            <v>0</v>
          </cell>
          <cell r="U291">
            <v>0</v>
          </cell>
        </row>
        <row r="292">
          <cell r="A292" t="str">
            <v>400 kv Obra Jounpur</v>
          </cell>
          <cell r="B292">
            <v>289</v>
          </cell>
          <cell r="C292" t="str">
            <v>108/1</v>
          </cell>
          <cell r="D292">
            <v>418.6</v>
          </cell>
          <cell r="E292" t="str">
            <v>FA+3</v>
          </cell>
          <cell r="I292">
            <v>0</v>
          </cell>
          <cell r="P292">
            <v>27</v>
          </cell>
          <cell r="Q292">
            <v>0</v>
          </cell>
          <cell r="U292">
            <v>0</v>
          </cell>
        </row>
        <row r="293">
          <cell r="A293" t="str">
            <v>400 kv Obra Jounpur</v>
          </cell>
          <cell r="B293">
            <v>290</v>
          </cell>
          <cell r="C293" t="str">
            <v>109/0</v>
          </cell>
          <cell r="D293">
            <v>373.6</v>
          </cell>
          <cell r="E293" t="str">
            <v>FB+0</v>
          </cell>
          <cell r="I293">
            <v>0</v>
          </cell>
          <cell r="P293">
            <v>27</v>
          </cell>
          <cell r="Q293">
            <v>0</v>
          </cell>
          <cell r="U293">
            <v>0</v>
          </cell>
        </row>
        <row r="294">
          <cell r="A294" t="str">
            <v>400 kv Obra Jounpur</v>
          </cell>
          <cell r="B294">
            <v>291</v>
          </cell>
          <cell r="C294" t="str">
            <v>109/1</v>
          </cell>
          <cell r="D294">
            <v>429.2</v>
          </cell>
          <cell r="E294" t="str">
            <v>FA+6</v>
          </cell>
          <cell r="I294">
            <v>0</v>
          </cell>
          <cell r="P294">
            <v>27</v>
          </cell>
          <cell r="Q294">
            <v>0</v>
          </cell>
          <cell r="U294">
            <v>0</v>
          </cell>
        </row>
        <row r="295">
          <cell r="A295" t="str">
            <v>400 kv Obra Jounpur</v>
          </cell>
          <cell r="B295">
            <v>292</v>
          </cell>
          <cell r="C295" t="str">
            <v>110/0</v>
          </cell>
          <cell r="D295">
            <v>160.38999999999999</v>
          </cell>
          <cell r="E295" t="str">
            <v>FD+9</v>
          </cell>
          <cell r="I295">
            <v>0</v>
          </cell>
          <cell r="P295">
            <v>27</v>
          </cell>
          <cell r="Q295">
            <v>0</v>
          </cell>
          <cell r="U295">
            <v>0</v>
          </cell>
        </row>
        <row r="296">
          <cell r="A296" t="str">
            <v>400 kv Obra Jounpur</v>
          </cell>
          <cell r="B296">
            <v>293</v>
          </cell>
          <cell r="C296" t="str">
            <v>111/0</v>
          </cell>
          <cell r="D296">
            <v>415.23</v>
          </cell>
          <cell r="E296" t="str">
            <v>FD+18</v>
          </cell>
          <cell r="I296">
            <v>0</v>
          </cell>
          <cell r="P296">
            <v>27</v>
          </cell>
          <cell r="Q296">
            <v>0</v>
          </cell>
          <cell r="U296">
            <v>0</v>
          </cell>
        </row>
        <row r="297">
          <cell r="A297" t="str">
            <v>400 kv Obra Jounpur</v>
          </cell>
          <cell r="B297">
            <v>294</v>
          </cell>
          <cell r="C297" t="str">
            <v>111/1</v>
          </cell>
          <cell r="D297">
            <v>403.71</v>
          </cell>
          <cell r="E297" t="str">
            <v>FA+0</v>
          </cell>
          <cell r="I297">
            <v>0</v>
          </cell>
          <cell r="P297">
            <v>27</v>
          </cell>
          <cell r="Q297">
            <v>0</v>
          </cell>
          <cell r="U297">
            <v>0</v>
          </cell>
        </row>
        <row r="298">
          <cell r="A298" t="str">
            <v>400 kv Obra Jounpur</v>
          </cell>
          <cell r="B298">
            <v>295</v>
          </cell>
          <cell r="C298" t="str">
            <v>111/2</v>
          </cell>
          <cell r="D298">
            <v>411.46</v>
          </cell>
          <cell r="E298" t="str">
            <v>FA+3</v>
          </cell>
          <cell r="I298">
            <v>0</v>
          </cell>
          <cell r="P298">
            <v>27</v>
          </cell>
          <cell r="Q298">
            <v>0</v>
          </cell>
          <cell r="U298">
            <v>0</v>
          </cell>
        </row>
        <row r="299">
          <cell r="A299" t="str">
            <v>400 kv Obra Jounpur</v>
          </cell>
          <cell r="B299">
            <v>296</v>
          </cell>
          <cell r="C299" t="str">
            <v>111/3</v>
          </cell>
          <cell r="D299">
            <v>431.33</v>
          </cell>
          <cell r="E299" t="str">
            <v>FA+0</v>
          </cell>
          <cell r="I299">
            <v>0</v>
          </cell>
          <cell r="P299">
            <v>27</v>
          </cell>
          <cell r="Q299">
            <v>0</v>
          </cell>
          <cell r="U299">
            <v>0</v>
          </cell>
        </row>
        <row r="300">
          <cell r="A300" t="str">
            <v>400 kv Obra Jounpur</v>
          </cell>
          <cell r="B300">
            <v>297</v>
          </cell>
          <cell r="C300" t="str">
            <v>111/4</v>
          </cell>
          <cell r="D300">
            <v>348.82</v>
          </cell>
          <cell r="E300" t="str">
            <v>FA+6</v>
          </cell>
          <cell r="I300">
            <v>0</v>
          </cell>
          <cell r="P300">
            <v>27</v>
          </cell>
          <cell r="Q300">
            <v>0</v>
          </cell>
          <cell r="U300">
            <v>0</v>
          </cell>
        </row>
        <row r="301">
          <cell r="A301" t="str">
            <v>400 kv Obra Jounpur</v>
          </cell>
          <cell r="B301">
            <v>298</v>
          </cell>
          <cell r="C301" t="str">
            <v>112/0</v>
          </cell>
          <cell r="D301">
            <v>224.41</v>
          </cell>
          <cell r="E301" t="str">
            <v>FD+18</v>
          </cell>
          <cell r="I301">
            <v>0</v>
          </cell>
          <cell r="P301">
            <v>27</v>
          </cell>
          <cell r="Q301">
            <v>0</v>
          </cell>
          <cell r="U301">
            <v>0</v>
          </cell>
        </row>
        <row r="302">
          <cell r="A302" t="str">
            <v>400 kv Obra Jounpur</v>
          </cell>
          <cell r="B302">
            <v>299</v>
          </cell>
          <cell r="C302" t="str">
            <v>113/0</v>
          </cell>
          <cell r="D302">
            <v>435</v>
          </cell>
          <cell r="E302" t="str">
            <v>FD+30+2</v>
          </cell>
          <cell r="I302">
            <v>0</v>
          </cell>
          <cell r="P302">
            <v>27</v>
          </cell>
          <cell r="Q302">
            <v>0</v>
          </cell>
          <cell r="U302">
            <v>0</v>
          </cell>
        </row>
        <row r="303">
          <cell r="A303" t="str">
            <v>400 kv Obra Jounpur</v>
          </cell>
          <cell r="B303">
            <v>300</v>
          </cell>
          <cell r="C303" t="str">
            <v>113/1</v>
          </cell>
          <cell r="D303">
            <v>406</v>
          </cell>
          <cell r="E303" t="str">
            <v>FA+6</v>
          </cell>
          <cell r="F303" t="str">
            <v>WET</v>
          </cell>
          <cell r="G303">
            <v>3.5</v>
          </cell>
          <cell r="H303">
            <v>0</v>
          </cell>
          <cell r="I303">
            <v>96</v>
          </cell>
          <cell r="J303" t="str">
            <v>SAMSHER</v>
          </cell>
          <cell r="K303" t="str">
            <v>Vipul</v>
          </cell>
          <cell r="L303" t="str">
            <v>Bhanu</v>
          </cell>
          <cell r="M303">
            <v>43808</v>
          </cell>
          <cell r="N303">
            <v>43809</v>
          </cell>
          <cell r="P303">
            <v>43836</v>
          </cell>
          <cell r="Q303">
            <v>0</v>
          </cell>
          <cell r="U303">
            <v>0</v>
          </cell>
        </row>
        <row r="304">
          <cell r="A304" t="str">
            <v>400 kv Obra Jounpur</v>
          </cell>
          <cell r="B304">
            <v>301</v>
          </cell>
          <cell r="C304" t="str">
            <v>113/2</v>
          </cell>
          <cell r="D304">
            <v>344.71</v>
          </cell>
          <cell r="E304" t="str">
            <v>FA+3</v>
          </cell>
          <cell r="F304" t="str">
            <v>WET</v>
          </cell>
          <cell r="G304">
            <v>3.5</v>
          </cell>
          <cell r="H304">
            <v>0</v>
          </cell>
          <cell r="I304">
            <v>106</v>
          </cell>
          <cell r="J304" t="str">
            <v>SAMSHER</v>
          </cell>
          <cell r="K304" t="str">
            <v>M P sharma</v>
          </cell>
          <cell r="L304" t="str">
            <v>Bhanu</v>
          </cell>
          <cell r="M304">
            <v>43813</v>
          </cell>
          <cell r="N304">
            <v>43814</v>
          </cell>
          <cell r="P304">
            <v>43841</v>
          </cell>
          <cell r="Q304">
            <v>0</v>
          </cell>
          <cell r="U304">
            <v>0</v>
          </cell>
        </row>
        <row r="305">
          <cell r="A305" t="str">
            <v>400 kv Obra Jounpur</v>
          </cell>
          <cell r="B305">
            <v>302</v>
          </cell>
          <cell r="C305" t="str">
            <v>114/0</v>
          </cell>
          <cell r="D305">
            <v>416</v>
          </cell>
          <cell r="E305" t="str">
            <v>FD+0</v>
          </cell>
          <cell r="F305" t="str">
            <v>WET</v>
          </cell>
          <cell r="G305">
            <v>3.5</v>
          </cell>
          <cell r="H305">
            <v>0</v>
          </cell>
          <cell r="I305">
            <v>128</v>
          </cell>
          <cell r="J305" t="str">
            <v>SAMSHER</v>
          </cell>
          <cell r="N305">
            <v>43826</v>
          </cell>
          <cell r="P305">
            <v>43853</v>
          </cell>
          <cell r="Q305">
            <v>0</v>
          </cell>
          <cell r="U305">
            <v>0</v>
          </cell>
        </row>
        <row r="306">
          <cell r="A306" t="str">
            <v>400 kv Obra Jounpur</v>
          </cell>
          <cell r="B306">
            <v>303</v>
          </cell>
          <cell r="C306" t="str">
            <v>114/1</v>
          </cell>
          <cell r="D306">
            <v>433</v>
          </cell>
          <cell r="E306" t="str">
            <v>FA+3</v>
          </cell>
          <cell r="F306" t="str">
            <v>WET</v>
          </cell>
          <cell r="G306">
            <v>3.5</v>
          </cell>
          <cell r="H306">
            <v>0</v>
          </cell>
          <cell r="I306">
            <v>89</v>
          </cell>
          <cell r="J306" t="str">
            <v>SAMSHER</v>
          </cell>
          <cell r="K306" t="str">
            <v>Shivam</v>
          </cell>
          <cell r="L306" t="str">
            <v>Bhanu</v>
          </cell>
          <cell r="M306">
            <v>43802</v>
          </cell>
          <cell r="N306">
            <v>43803</v>
          </cell>
          <cell r="P306">
            <v>43830</v>
          </cell>
          <cell r="Q306">
            <v>0</v>
          </cell>
          <cell r="U306">
            <v>0</v>
          </cell>
        </row>
        <row r="307">
          <cell r="A307" t="str">
            <v>400 kv Obra Jounpur</v>
          </cell>
          <cell r="B307">
            <v>304</v>
          </cell>
          <cell r="C307" t="str">
            <v>114/2</v>
          </cell>
          <cell r="D307">
            <v>334.22</v>
          </cell>
          <cell r="E307" t="str">
            <v>FA+3</v>
          </cell>
          <cell r="I307">
            <v>0</v>
          </cell>
          <cell r="P307">
            <v>27</v>
          </cell>
          <cell r="Q307">
            <v>0</v>
          </cell>
          <cell r="U307">
            <v>0</v>
          </cell>
        </row>
        <row r="308">
          <cell r="A308" t="str">
            <v>400 kv Obra Jounpur</v>
          </cell>
          <cell r="B308">
            <v>305</v>
          </cell>
          <cell r="C308" t="str">
            <v>115/0</v>
          </cell>
          <cell r="D308">
            <v>402</v>
          </cell>
          <cell r="E308" t="str">
            <v>FC+0</v>
          </cell>
          <cell r="I308">
            <v>0</v>
          </cell>
          <cell r="P308">
            <v>27</v>
          </cell>
          <cell r="Q308">
            <v>0</v>
          </cell>
          <cell r="U308">
            <v>0</v>
          </cell>
        </row>
        <row r="309">
          <cell r="A309" t="str">
            <v>400 kv Obra Jounpur</v>
          </cell>
          <cell r="B309">
            <v>306</v>
          </cell>
          <cell r="C309" t="str">
            <v>115/1</v>
          </cell>
          <cell r="D309">
            <v>388.77</v>
          </cell>
          <cell r="E309" t="str">
            <v>FA+9</v>
          </cell>
          <cell r="F309" t="str">
            <v>WET</v>
          </cell>
          <cell r="G309">
            <v>3.5</v>
          </cell>
          <cell r="H309">
            <v>0</v>
          </cell>
          <cell r="I309">
            <v>167</v>
          </cell>
          <cell r="J309" t="str">
            <v>SAMSHER</v>
          </cell>
          <cell r="K309" t="str">
            <v>Harsh</v>
          </cell>
          <cell r="L309" t="str">
            <v>Bhanu</v>
          </cell>
          <cell r="N309">
            <v>43850</v>
          </cell>
          <cell r="P309">
            <v>43877</v>
          </cell>
          <cell r="Q309">
            <v>0</v>
          </cell>
          <cell r="U309">
            <v>0</v>
          </cell>
        </row>
        <row r="310">
          <cell r="A310" t="str">
            <v>400 kv Obra Jounpur</v>
          </cell>
          <cell r="B310">
            <v>307</v>
          </cell>
          <cell r="C310" t="str">
            <v>116/0</v>
          </cell>
          <cell r="D310">
            <v>334</v>
          </cell>
          <cell r="E310" t="str">
            <v>FB+0</v>
          </cell>
          <cell r="I310">
            <v>0</v>
          </cell>
          <cell r="P310">
            <v>27</v>
          </cell>
          <cell r="Q310">
            <v>0</v>
          </cell>
          <cell r="U310">
            <v>0</v>
          </cell>
        </row>
        <row r="311">
          <cell r="A311" t="str">
            <v>400 kv Obra Jounpur</v>
          </cell>
          <cell r="B311">
            <v>308</v>
          </cell>
          <cell r="C311" t="str">
            <v>116/1</v>
          </cell>
          <cell r="D311">
            <v>412</v>
          </cell>
          <cell r="E311" t="str">
            <v>FA+6</v>
          </cell>
          <cell r="I311">
            <v>0</v>
          </cell>
          <cell r="P311">
            <v>27</v>
          </cell>
          <cell r="Q311">
            <v>0</v>
          </cell>
          <cell r="U311">
            <v>0</v>
          </cell>
        </row>
        <row r="312">
          <cell r="A312" t="str">
            <v>400 kv Obra Jounpur</v>
          </cell>
          <cell r="B312">
            <v>309</v>
          </cell>
          <cell r="C312" t="str">
            <v>116/2</v>
          </cell>
          <cell r="D312">
            <v>542.41</v>
          </cell>
          <cell r="E312" t="str">
            <v>FB+9</v>
          </cell>
          <cell r="F312" t="str">
            <v>WET</v>
          </cell>
          <cell r="G312">
            <v>3.5</v>
          </cell>
          <cell r="H312">
            <v>0</v>
          </cell>
          <cell r="I312">
            <v>171</v>
          </cell>
          <cell r="J312" t="str">
            <v>SAMSHER</v>
          </cell>
          <cell r="N312">
            <v>43851</v>
          </cell>
          <cell r="P312">
            <v>43878</v>
          </cell>
          <cell r="Q312">
            <v>0</v>
          </cell>
          <cell r="U312">
            <v>0</v>
          </cell>
        </row>
        <row r="313">
          <cell r="A313" t="str">
            <v>400 kv Obra Jounpur</v>
          </cell>
          <cell r="B313">
            <v>310</v>
          </cell>
          <cell r="C313" t="str">
            <v>117/0</v>
          </cell>
          <cell r="D313">
            <v>175.58</v>
          </cell>
          <cell r="E313" t="str">
            <v>FD+30+2</v>
          </cell>
          <cell r="I313">
            <v>0</v>
          </cell>
          <cell r="P313">
            <v>27</v>
          </cell>
          <cell r="Q313">
            <v>0</v>
          </cell>
          <cell r="U313">
            <v>0</v>
          </cell>
        </row>
        <row r="314">
          <cell r="A314" t="str">
            <v>400 kv Obra Jounpur</v>
          </cell>
          <cell r="B314">
            <v>311</v>
          </cell>
          <cell r="C314" t="str">
            <v>118/0</v>
          </cell>
          <cell r="D314">
            <v>467.03</v>
          </cell>
          <cell r="E314" t="str">
            <v>FD+30+2</v>
          </cell>
          <cell r="I314">
            <v>0</v>
          </cell>
          <cell r="P314">
            <v>27</v>
          </cell>
          <cell r="Q314">
            <v>0</v>
          </cell>
          <cell r="U314">
            <v>0</v>
          </cell>
        </row>
        <row r="315">
          <cell r="A315" t="str">
            <v>400 kv Obra Jounpur</v>
          </cell>
          <cell r="B315">
            <v>312</v>
          </cell>
          <cell r="C315" t="str">
            <v>119/0</v>
          </cell>
          <cell r="D315">
            <v>276</v>
          </cell>
          <cell r="E315" t="str">
            <v>FG+0</v>
          </cell>
          <cell r="I315">
            <v>0</v>
          </cell>
          <cell r="P315">
            <v>27</v>
          </cell>
          <cell r="Q315">
            <v>0</v>
          </cell>
          <cell r="U315">
            <v>0</v>
          </cell>
        </row>
        <row r="316">
          <cell r="A316" t="str">
            <v>400 kv Obra Jounpur</v>
          </cell>
          <cell r="B316">
            <v>313</v>
          </cell>
          <cell r="C316" t="str">
            <v>119/1</v>
          </cell>
          <cell r="D316">
            <v>257</v>
          </cell>
          <cell r="E316" t="str">
            <v>FA+0</v>
          </cell>
          <cell r="I316">
            <v>0</v>
          </cell>
          <cell r="P316">
            <v>27</v>
          </cell>
          <cell r="Q316">
            <v>0</v>
          </cell>
          <cell r="U316">
            <v>0</v>
          </cell>
        </row>
        <row r="317">
          <cell r="A317" t="str">
            <v>400 kv Obra Jounpur</v>
          </cell>
          <cell r="B317">
            <v>314</v>
          </cell>
          <cell r="C317" t="str">
            <v>119/2</v>
          </cell>
          <cell r="D317">
            <v>363.27</v>
          </cell>
          <cell r="E317" t="str">
            <v>FA+0</v>
          </cell>
          <cell r="I317">
            <v>0</v>
          </cell>
          <cell r="P317">
            <v>27</v>
          </cell>
          <cell r="Q317">
            <v>0</v>
          </cell>
          <cell r="U317">
            <v>0</v>
          </cell>
        </row>
        <row r="318">
          <cell r="A318" t="str">
            <v>400 kv Obra Jounpur</v>
          </cell>
          <cell r="B318">
            <v>315</v>
          </cell>
          <cell r="C318" t="str">
            <v>120/0</v>
          </cell>
          <cell r="D318">
            <v>398.1</v>
          </cell>
          <cell r="E318" t="str">
            <v>FC+3</v>
          </cell>
          <cell r="I318">
            <v>0</v>
          </cell>
          <cell r="P318">
            <v>27</v>
          </cell>
          <cell r="Q318">
            <v>0</v>
          </cell>
          <cell r="U318">
            <v>0</v>
          </cell>
        </row>
        <row r="319">
          <cell r="A319" t="str">
            <v>400 kv Obra Jounpur</v>
          </cell>
          <cell r="B319">
            <v>316</v>
          </cell>
          <cell r="C319" t="str">
            <v>121/0</v>
          </cell>
          <cell r="D319">
            <v>401</v>
          </cell>
          <cell r="E319" t="str">
            <v>FD+6</v>
          </cell>
          <cell r="I319">
            <v>0</v>
          </cell>
          <cell r="P319">
            <v>27</v>
          </cell>
          <cell r="Q319">
            <v>0</v>
          </cell>
          <cell r="U319">
            <v>0</v>
          </cell>
        </row>
        <row r="320">
          <cell r="A320" t="str">
            <v>400 kv Obra Jounpur</v>
          </cell>
          <cell r="B320">
            <v>317</v>
          </cell>
          <cell r="C320" t="str">
            <v>121A/0</v>
          </cell>
          <cell r="D320">
            <v>251.65</v>
          </cell>
          <cell r="E320" t="str">
            <v>FD+3</v>
          </cell>
          <cell r="I320">
            <v>0</v>
          </cell>
          <cell r="P320">
            <v>27</v>
          </cell>
          <cell r="Q320">
            <v>0</v>
          </cell>
          <cell r="U320">
            <v>0</v>
          </cell>
        </row>
        <row r="321">
          <cell r="A321" t="str">
            <v>400 kv Obra Jounpur</v>
          </cell>
          <cell r="B321">
            <v>318</v>
          </cell>
          <cell r="C321" t="str">
            <v>122/0</v>
          </cell>
          <cell r="D321">
            <v>241.7</v>
          </cell>
          <cell r="E321" t="str">
            <v>FD+6</v>
          </cell>
          <cell r="I321">
            <v>0</v>
          </cell>
          <cell r="P321">
            <v>27</v>
          </cell>
          <cell r="Q321">
            <v>0</v>
          </cell>
          <cell r="U321">
            <v>0</v>
          </cell>
        </row>
        <row r="322">
          <cell r="A322" t="str">
            <v>400 kv Obra Jounpur</v>
          </cell>
          <cell r="B322">
            <v>319</v>
          </cell>
          <cell r="C322" t="str">
            <v>123/0</v>
          </cell>
          <cell r="D322">
            <v>280</v>
          </cell>
          <cell r="E322" t="str">
            <v>FD+9</v>
          </cell>
          <cell r="I322">
            <v>0</v>
          </cell>
          <cell r="P322">
            <v>27</v>
          </cell>
          <cell r="Q322">
            <v>0</v>
          </cell>
          <cell r="U322">
            <v>0</v>
          </cell>
        </row>
        <row r="323">
          <cell r="A323" t="str">
            <v>400 kv Obra Jounpur</v>
          </cell>
          <cell r="B323">
            <v>320</v>
          </cell>
          <cell r="C323" t="str">
            <v>124/0</v>
          </cell>
          <cell r="D323">
            <v>110.13</v>
          </cell>
          <cell r="E323" t="str">
            <v>DWARF+0</v>
          </cell>
          <cell r="I323">
            <v>0</v>
          </cell>
          <cell r="P323">
            <v>27</v>
          </cell>
          <cell r="Q323">
            <v>0</v>
          </cell>
          <cell r="U323">
            <v>0</v>
          </cell>
        </row>
        <row r="324">
          <cell r="A324" t="str">
            <v>400 kv Obra Jounpur</v>
          </cell>
          <cell r="B324">
            <v>321</v>
          </cell>
          <cell r="C324" t="str">
            <v>124A/0</v>
          </cell>
          <cell r="D324">
            <v>271.32</v>
          </cell>
          <cell r="E324" t="str">
            <v>DWARF+0</v>
          </cell>
          <cell r="I324">
            <v>0</v>
          </cell>
          <cell r="P324">
            <v>27</v>
          </cell>
          <cell r="Q324">
            <v>0</v>
          </cell>
          <cell r="U324">
            <v>0</v>
          </cell>
        </row>
        <row r="325">
          <cell r="A325" t="str">
            <v>400 kv Obra Jounpur</v>
          </cell>
          <cell r="B325">
            <v>322</v>
          </cell>
          <cell r="C325" t="str">
            <v>125/0</v>
          </cell>
          <cell r="D325">
            <v>480.08</v>
          </cell>
          <cell r="E325" t="str">
            <v>FB+0</v>
          </cell>
          <cell r="I325">
            <v>0</v>
          </cell>
          <cell r="P325">
            <v>27</v>
          </cell>
          <cell r="Q325">
            <v>0</v>
          </cell>
          <cell r="U325">
            <v>0</v>
          </cell>
        </row>
        <row r="326">
          <cell r="A326" t="str">
            <v>400 kv Obra Jounpur</v>
          </cell>
          <cell r="B326">
            <v>323</v>
          </cell>
          <cell r="C326" t="str">
            <v xml:space="preserve">126/0 </v>
          </cell>
          <cell r="D326">
            <v>189.91</v>
          </cell>
          <cell r="E326" t="str">
            <v>FD+30</v>
          </cell>
          <cell r="I326">
            <v>0</v>
          </cell>
          <cell r="P326">
            <v>27</v>
          </cell>
          <cell r="Q326">
            <v>0</v>
          </cell>
          <cell r="U326">
            <v>0</v>
          </cell>
        </row>
        <row r="327">
          <cell r="A327" t="str">
            <v>400 kv Obra Jounpur</v>
          </cell>
          <cell r="B327">
            <v>324</v>
          </cell>
          <cell r="C327" t="str">
            <v>127/0</v>
          </cell>
          <cell r="D327">
            <v>441</v>
          </cell>
          <cell r="E327" t="str">
            <v>FD+30</v>
          </cell>
          <cell r="I327">
            <v>0</v>
          </cell>
          <cell r="P327">
            <v>27</v>
          </cell>
          <cell r="Q327">
            <v>0</v>
          </cell>
          <cell r="U327">
            <v>0</v>
          </cell>
        </row>
        <row r="328">
          <cell r="A328" t="str">
            <v>400 kv Obra Jounpur</v>
          </cell>
          <cell r="B328">
            <v>325</v>
          </cell>
          <cell r="C328" t="str">
            <v>127/1</v>
          </cell>
          <cell r="D328">
            <v>315.08999999999997</v>
          </cell>
          <cell r="E328" t="str">
            <v>FA+0</v>
          </cell>
          <cell r="F328" t="str">
            <v>WET</v>
          </cell>
          <cell r="G328">
            <v>3.5</v>
          </cell>
          <cell r="H328">
            <v>0</v>
          </cell>
          <cell r="I328">
            <v>139</v>
          </cell>
          <cell r="J328" t="str">
            <v>RAJESH</v>
          </cell>
          <cell r="K328" t="str">
            <v>Aravind</v>
          </cell>
          <cell r="L328" t="str">
            <v>Bhanu</v>
          </cell>
          <cell r="M328">
            <v>43830</v>
          </cell>
          <cell r="N328">
            <v>43830</v>
          </cell>
          <cell r="P328">
            <v>43857</v>
          </cell>
          <cell r="Q328">
            <v>0</v>
          </cell>
          <cell r="U328">
            <v>0</v>
          </cell>
        </row>
        <row r="329">
          <cell r="A329" t="str">
            <v>400 kv Obra Jounpur</v>
          </cell>
          <cell r="B329">
            <v>326</v>
          </cell>
          <cell r="C329" t="str">
            <v>128/0</v>
          </cell>
          <cell r="D329">
            <v>329</v>
          </cell>
          <cell r="E329" t="str">
            <v>FD+0</v>
          </cell>
          <cell r="F329" t="str">
            <v>WET</v>
          </cell>
          <cell r="G329">
            <v>3.5</v>
          </cell>
          <cell r="H329">
            <v>0</v>
          </cell>
          <cell r="I329">
            <v>120</v>
          </cell>
          <cell r="J329" t="str">
            <v>RAJESH</v>
          </cell>
          <cell r="K329" t="str">
            <v>Prabhu</v>
          </cell>
          <cell r="L329" t="str">
            <v>Akhil</v>
          </cell>
          <cell r="M329">
            <v>43821</v>
          </cell>
          <cell r="N329">
            <v>43822</v>
          </cell>
          <cell r="P329">
            <v>43849</v>
          </cell>
          <cell r="Q329">
            <v>0</v>
          </cell>
          <cell r="U329">
            <v>0</v>
          </cell>
        </row>
        <row r="330">
          <cell r="A330" t="str">
            <v>400 kv Obra Jounpur</v>
          </cell>
          <cell r="B330">
            <v>327</v>
          </cell>
          <cell r="C330" t="str">
            <v>128/1</v>
          </cell>
          <cell r="D330">
            <v>355</v>
          </cell>
          <cell r="E330" t="str">
            <v>FA+0</v>
          </cell>
          <cell r="F330" t="str">
            <v>WET</v>
          </cell>
          <cell r="G330">
            <v>3.5</v>
          </cell>
          <cell r="H330">
            <v>0</v>
          </cell>
          <cell r="I330">
            <v>124</v>
          </cell>
          <cell r="J330" t="str">
            <v>RAJESH</v>
          </cell>
          <cell r="K330" t="str">
            <v>Vipul</v>
          </cell>
          <cell r="L330" t="str">
            <v>Shankar</v>
          </cell>
          <cell r="M330">
            <v>43824</v>
          </cell>
          <cell r="N330">
            <v>43824</v>
          </cell>
          <cell r="P330">
            <v>43851</v>
          </cell>
          <cell r="Q330">
            <v>0</v>
          </cell>
          <cell r="U330">
            <v>0</v>
          </cell>
        </row>
        <row r="331">
          <cell r="A331" t="str">
            <v>400 kv Obra Jounpur</v>
          </cell>
          <cell r="B331">
            <v>328</v>
          </cell>
          <cell r="C331" t="str">
            <v>128/2</v>
          </cell>
          <cell r="D331">
            <v>216.17</v>
          </cell>
          <cell r="E331" t="str">
            <v>FA+0</v>
          </cell>
          <cell r="F331" t="str">
            <v>WET</v>
          </cell>
          <cell r="G331">
            <v>3.5</v>
          </cell>
          <cell r="H331">
            <v>0</v>
          </cell>
          <cell r="I331">
            <v>0</v>
          </cell>
          <cell r="J331" t="str">
            <v>RAJESH</v>
          </cell>
          <cell r="P331">
            <v>27</v>
          </cell>
          <cell r="Q331">
            <v>0</v>
          </cell>
          <cell r="U331">
            <v>0</v>
          </cell>
        </row>
        <row r="332">
          <cell r="A332" t="str">
            <v>400 kv Obra Jounpur</v>
          </cell>
          <cell r="B332">
            <v>329</v>
          </cell>
          <cell r="C332" t="str">
            <v>129/0</v>
          </cell>
          <cell r="D332">
            <v>350</v>
          </cell>
          <cell r="E332" t="str">
            <v>FD+0</v>
          </cell>
          <cell r="F332" t="str">
            <v>WET</v>
          </cell>
          <cell r="I332">
            <v>0</v>
          </cell>
          <cell r="P332">
            <v>27</v>
          </cell>
          <cell r="Q332">
            <v>0</v>
          </cell>
          <cell r="U332">
            <v>0</v>
          </cell>
        </row>
        <row r="333">
          <cell r="A333" t="str">
            <v>400 kv Obra Jounpur</v>
          </cell>
          <cell r="B333">
            <v>330</v>
          </cell>
          <cell r="C333" t="str">
            <v>129/1</v>
          </cell>
          <cell r="D333">
            <v>310.26</v>
          </cell>
          <cell r="E333" t="str">
            <v>FA+0</v>
          </cell>
          <cell r="F333" t="str">
            <v>WET</v>
          </cell>
          <cell r="G333">
            <v>3.5</v>
          </cell>
          <cell r="H333">
            <v>0</v>
          </cell>
          <cell r="I333">
            <v>105</v>
          </cell>
          <cell r="J333" t="str">
            <v>RAJESH</v>
          </cell>
          <cell r="K333" t="str">
            <v>Harsh</v>
          </cell>
          <cell r="L333" t="str">
            <v>Akhil</v>
          </cell>
          <cell r="M333">
            <v>43813</v>
          </cell>
          <cell r="N333">
            <v>43813</v>
          </cell>
          <cell r="P333">
            <v>43840</v>
          </cell>
          <cell r="Q333">
            <v>0</v>
          </cell>
          <cell r="U333">
            <v>36</v>
          </cell>
          <cell r="W333">
            <v>43850</v>
          </cell>
          <cell r="X333" t="str">
            <v>Navaya</v>
          </cell>
        </row>
        <row r="334">
          <cell r="A334" t="str">
            <v>400 kv Obra Jounpur</v>
          </cell>
          <cell r="B334">
            <v>331</v>
          </cell>
          <cell r="C334" t="str">
            <v>129A/0</v>
          </cell>
          <cell r="D334">
            <v>385.5</v>
          </cell>
          <cell r="E334" t="str">
            <v>FB+0</v>
          </cell>
          <cell r="F334" t="str">
            <v>WET</v>
          </cell>
          <cell r="G334">
            <v>3.5</v>
          </cell>
          <cell r="I334">
            <v>130</v>
          </cell>
          <cell r="J334" t="str">
            <v>RAJESH</v>
          </cell>
          <cell r="N334">
            <v>43827</v>
          </cell>
          <cell r="P334">
            <v>43854</v>
          </cell>
          <cell r="Q334">
            <v>0</v>
          </cell>
          <cell r="U334">
            <v>0</v>
          </cell>
        </row>
        <row r="335">
          <cell r="A335" t="str">
            <v>400 kv Obra Jounpur</v>
          </cell>
          <cell r="B335">
            <v>332</v>
          </cell>
          <cell r="C335" t="str">
            <v>130/0</v>
          </cell>
          <cell r="D335">
            <v>326.25</v>
          </cell>
          <cell r="E335" t="str">
            <v>FD+0</v>
          </cell>
          <cell r="F335" t="str">
            <v>WET</v>
          </cell>
          <cell r="G335">
            <v>3.5</v>
          </cell>
          <cell r="H335">
            <v>0</v>
          </cell>
          <cell r="I335">
            <v>43</v>
          </cell>
          <cell r="J335" t="str">
            <v>Anju</v>
          </cell>
          <cell r="K335" t="str">
            <v>Harsh</v>
          </cell>
          <cell r="L335" t="str">
            <v>Prabhu</v>
          </cell>
          <cell r="M335">
            <v>43772</v>
          </cell>
          <cell r="N335">
            <v>43775</v>
          </cell>
          <cell r="O335" t="str">
            <v>RA-6</v>
          </cell>
          <cell r="P335">
            <v>43802</v>
          </cell>
          <cell r="Q335">
            <v>9</v>
          </cell>
          <cell r="R335" t="str">
            <v>Kanchan</v>
          </cell>
          <cell r="S335">
            <v>43800</v>
          </cell>
          <cell r="U335">
            <v>29</v>
          </cell>
          <cell r="W335">
            <v>43845</v>
          </cell>
          <cell r="X335" t="str">
            <v>Navaya</v>
          </cell>
        </row>
        <row r="336">
          <cell r="A336" t="str">
            <v>400 kv Obra Jounpur</v>
          </cell>
          <cell r="B336">
            <v>333</v>
          </cell>
          <cell r="C336" t="str">
            <v>130/1</v>
          </cell>
          <cell r="D336">
            <v>377.28</v>
          </cell>
          <cell r="E336" t="str">
            <v>FA+6</v>
          </cell>
          <cell r="F336" t="str">
            <v>WET</v>
          </cell>
          <cell r="G336">
            <v>3.5</v>
          </cell>
          <cell r="H336">
            <v>0</v>
          </cell>
          <cell r="I336">
            <v>26</v>
          </cell>
          <cell r="J336" t="str">
            <v>Anju</v>
          </cell>
          <cell r="K336" t="str">
            <v>Harsh</v>
          </cell>
          <cell r="L336" t="str">
            <v>Akhil</v>
          </cell>
          <cell r="M336">
            <v>43760</v>
          </cell>
          <cell r="N336">
            <v>43760</v>
          </cell>
          <cell r="O336" t="str">
            <v>RA-5</v>
          </cell>
          <cell r="P336">
            <v>43787</v>
          </cell>
          <cell r="Q336">
            <v>10</v>
          </cell>
          <cell r="R336" t="str">
            <v>Kanchan</v>
          </cell>
          <cell r="S336">
            <v>43800</v>
          </cell>
          <cell r="U336">
            <v>22</v>
          </cell>
          <cell r="W336">
            <v>43840</v>
          </cell>
          <cell r="X336" t="str">
            <v>Navaya</v>
          </cell>
        </row>
        <row r="337">
          <cell r="A337" t="str">
            <v>400 kv Obra Jounpur</v>
          </cell>
          <cell r="B337">
            <v>334</v>
          </cell>
          <cell r="C337" t="str">
            <v>131/0</v>
          </cell>
          <cell r="D337">
            <v>400</v>
          </cell>
          <cell r="E337" t="str">
            <v>FD+0</v>
          </cell>
          <cell r="F337" t="str">
            <v>WET</v>
          </cell>
          <cell r="G337">
            <v>3.5</v>
          </cell>
          <cell r="H337">
            <v>0</v>
          </cell>
          <cell r="I337">
            <v>34</v>
          </cell>
          <cell r="J337" t="str">
            <v>Anju</v>
          </cell>
          <cell r="K337" t="str">
            <v>M P sharma</v>
          </cell>
          <cell r="L337" t="str">
            <v>Prabhu</v>
          </cell>
          <cell r="M337">
            <v>43764</v>
          </cell>
          <cell r="N337">
            <v>43767</v>
          </cell>
          <cell r="O337" t="str">
            <v>RA-5</v>
          </cell>
          <cell r="P337">
            <v>43794</v>
          </cell>
          <cell r="Q337">
            <v>11</v>
          </cell>
          <cell r="R337" t="str">
            <v>Kanchan</v>
          </cell>
          <cell r="S337">
            <v>43800</v>
          </cell>
          <cell r="U337">
            <v>0</v>
          </cell>
          <cell r="X337" t="str">
            <v>Navaya</v>
          </cell>
        </row>
        <row r="338">
          <cell r="A338" t="str">
            <v>400 kv Obra Jounpur</v>
          </cell>
          <cell r="B338">
            <v>335</v>
          </cell>
          <cell r="C338" t="str">
            <v>131/1</v>
          </cell>
          <cell r="D338">
            <v>379</v>
          </cell>
          <cell r="E338" t="str">
            <v>FA+0</v>
          </cell>
          <cell r="F338" t="str">
            <v>WET</v>
          </cell>
          <cell r="G338">
            <v>3.5</v>
          </cell>
          <cell r="H338">
            <v>0</v>
          </cell>
          <cell r="I338">
            <v>77</v>
          </cell>
          <cell r="J338" t="str">
            <v>Anju</v>
          </cell>
          <cell r="K338" t="str">
            <v>Bipin</v>
          </cell>
          <cell r="L338" t="str">
            <v>Nemchand</v>
          </cell>
          <cell r="M338">
            <v>43797</v>
          </cell>
          <cell r="N338">
            <v>43797</v>
          </cell>
          <cell r="O338" t="str">
            <v>RA-6</v>
          </cell>
          <cell r="P338">
            <v>43824</v>
          </cell>
          <cell r="Q338">
            <v>12</v>
          </cell>
          <cell r="R338" t="str">
            <v>Kanchan</v>
          </cell>
          <cell r="S338">
            <v>43801</v>
          </cell>
          <cell r="U338">
            <v>0</v>
          </cell>
        </row>
        <row r="339">
          <cell r="A339" t="str">
            <v>400 kv Obra Jounpur</v>
          </cell>
          <cell r="B339">
            <v>336</v>
          </cell>
          <cell r="C339" t="str">
            <v>131/2</v>
          </cell>
          <cell r="D339">
            <v>396</v>
          </cell>
          <cell r="E339" t="str">
            <v>FA+0</v>
          </cell>
          <cell r="F339" t="str">
            <v>WET</v>
          </cell>
          <cell r="G339">
            <v>3.5</v>
          </cell>
          <cell r="H339">
            <v>0</v>
          </cell>
          <cell r="I339">
            <v>74</v>
          </cell>
          <cell r="J339" t="str">
            <v>Anju</v>
          </cell>
          <cell r="L339" t="str">
            <v>Nemchand</v>
          </cell>
          <cell r="M339">
            <v>43795</v>
          </cell>
          <cell r="N339">
            <v>43795</v>
          </cell>
          <cell r="O339" t="str">
            <v>RA-6</v>
          </cell>
          <cell r="P339">
            <v>43822</v>
          </cell>
          <cell r="Q339">
            <v>13</v>
          </cell>
          <cell r="R339" t="str">
            <v>Kanchan</v>
          </cell>
          <cell r="S339">
            <v>43801</v>
          </cell>
          <cell r="U339">
            <v>44</v>
          </cell>
          <cell r="W339">
            <v>43855</v>
          </cell>
          <cell r="X339" t="str">
            <v>Navaya</v>
          </cell>
        </row>
        <row r="340">
          <cell r="A340" t="str">
            <v>400 kv Obra Jounpur</v>
          </cell>
          <cell r="B340">
            <v>337</v>
          </cell>
          <cell r="C340" t="str">
            <v>131/3</v>
          </cell>
          <cell r="D340">
            <v>387</v>
          </cell>
          <cell r="E340" t="str">
            <v>FA+3</v>
          </cell>
          <cell r="F340" t="str">
            <v>WET</v>
          </cell>
          <cell r="G340">
            <v>3.5</v>
          </cell>
          <cell r="H340">
            <v>0</v>
          </cell>
          <cell r="I340">
            <v>48</v>
          </cell>
          <cell r="J340" t="str">
            <v>Anju</v>
          </cell>
          <cell r="K340" t="str">
            <v>Harsh</v>
          </cell>
          <cell r="L340" t="str">
            <v>Bhanu</v>
          </cell>
          <cell r="M340">
            <v>43778</v>
          </cell>
          <cell r="N340">
            <v>43779</v>
          </cell>
          <cell r="O340" t="str">
            <v>RA-6</v>
          </cell>
          <cell r="P340">
            <v>43806</v>
          </cell>
          <cell r="Q340">
            <v>14</v>
          </cell>
          <cell r="R340" t="str">
            <v>Kanchan</v>
          </cell>
          <cell r="S340">
            <v>43802</v>
          </cell>
          <cell r="U340">
            <v>0</v>
          </cell>
        </row>
        <row r="341">
          <cell r="A341" t="str">
            <v>400 kv Obra Jounpur</v>
          </cell>
          <cell r="B341">
            <v>338</v>
          </cell>
          <cell r="C341" t="str">
            <v>131/4</v>
          </cell>
          <cell r="D341">
            <v>381</v>
          </cell>
          <cell r="E341" t="str">
            <v>FA+0</v>
          </cell>
          <cell r="F341" t="str">
            <v>WET</v>
          </cell>
          <cell r="G341">
            <v>3.5</v>
          </cell>
          <cell r="H341">
            <v>0</v>
          </cell>
          <cell r="I341">
            <v>59</v>
          </cell>
          <cell r="J341" t="str">
            <v>Anju</v>
          </cell>
          <cell r="K341" t="str">
            <v>M P sharma</v>
          </cell>
          <cell r="L341" t="str">
            <v>Nemchand</v>
          </cell>
          <cell r="M341">
            <v>43785</v>
          </cell>
          <cell r="N341">
            <v>43786</v>
          </cell>
          <cell r="O341" t="str">
            <v>RA-6</v>
          </cell>
          <cell r="P341">
            <v>43813</v>
          </cell>
          <cell r="Q341">
            <v>15</v>
          </cell>
          <cell r="R341" t="str">
            <v>Kanchan</v>
          </cell>
          <cell r="S341">
            <v>43803</v>
          </cell>
          <cell r="U341">
            <v>47</v>
          </cell>
          <cell r="W341">
            <v>43858</v>
          </cell>
          <cell r="X341" t="str">
            <v>Navaya</v>
          </cell>
        </row>
        <row r="342">
          <cell r="A342" t="str">
            <v>400 kv Obra Jounpur</v>
          </cell>
          <cell r="B342">
            <v>339</v>
          </cell>
          <cell r="C342" t="str">
            <v>131/5</v>
          </cell>
          <cell r="D342">
            <v>344</v>
          </cell>
          <cell r="E342" t="str">
            <v>FA+0</v>
          </cell>
          <cell r="F342" t="str">
            <v>WET</v>
          </cell>
          <cell r="G342">
            <v>3.5</v>
          </cell>
          <cell r="H342">
            <v>0</v>
          </cell>
          <cell r="I342">
            <v>54</v>
          </cell>
          <cell r="J342" t="str">
            <v>Anju</v>
          </cell>
          <cell r="K342" t="str">
            <v>M P sharma</v>
          </cell>
          <cell r="L342" t="str">
            <v>Nemchand</v>
          </cell>
          <cell r="M342">
            <v>43781</v>
          </cell>
          <cell r="N342">
            <v>43782</v>
          </cell>
          <cell r="O342" t="str">
            <v>RA-6</v>
          </cell>
          <cell r="P342">
            <v>43809</v>
          </cell>
          <cell r="Q342">
            <v>16</v>
          </cell>
          <cell r="R342" t="str">
            <v>Kanchan</v>
          </cell>
          <cell r="S342">
            <v>43803</v>
          </cell>
          <cell r="U342">
            <v>30</v>
          </cell>
          <cell r="W342">
            <v>43847</v>
          </cell>
          <cell r="X342" t="str">
            <v>Navaya</v>
          </cell>
        </row>
        <row r="343">
          <cell r="A343" t="str">
            <v>400 kv Obra Jounpur</v>
          </cell>
          <cell r="B343">
            <v>340</v>
          </cell>
          <cell r="C343" t="str">
            <v>131/6</v>
          </cell>
          <cell r="D343">
            <v>306</v>
          </cell>
          <cell r="E343" t="str">
            <v>FA+0</v>
          </cell>
          <cell r="F343" t="str">
            <v>WET</v>
          </cell>
          <cell r="G343">
            <v>3.5</v>
          </cell>
          <cell r="H343">
            <v>0</v>
          </cell>
          <cell r="I343">
            <v>62</v>
          </cell>
          <cell r="J343" t="str">
            <v>Anju</v>
          </cell>
          <cell r="K343" t="str">
            <v>Prabhu</v>
          </cell>
          <cell r="L343" t="str">
            <v>Nemchand</v>
          </cell>
          <cell r="M343">
            <v>43781</v>
          </cell>
          <cell r="N343">
            <v>43789</v>
          </cell>
          <cell r="O343" t="str">
            <v>RA-6</v>
          </cell>
          <cell r="P343">
            <v>43816</v>
          </cell>
          <cell r="Q343">
            <v>17</v>
          </cell>
          <cell r="R343" t="str">
            <v>Kanchan</v>
          </cell>
          <cell r="S343">
            <v>43803</v>
          </cell>
          <cell r="U343">
            <v>42</v>
          </cell>
          <cell r="W343">
            <v>43854</v>
          </cell>
          <cell r="X343" t="str">
            <v>Anju-3</v>
          </cell>
        </row>
        <row r="344">
          <cell r="A344" t="str">
            <v>400 kv Obra Jounpur</v>
          </cell>
          <cell r="B344">
            <v>341</v>
          </cell>
          <cell r="C344" t="str">
            <v>131/7</v>
          </cell>
          <cell r="D344">
            <v>387.08</v>
          </cell>
          <cell r="E344" t="str">
            <v>FA+0</v>
          </cell>
          <cell r="F344" t="str">
            <v>WET</v>
          </cell>
          <cell r="G344">
            <v>3.5</v>
          </cell>
          <cell r="H344">
            <v>0</v>
          </cell>
          <cell r="I344">
            <v>67</v>
          </cell>
          <cell r="J344" t="str">
            <v>Anju</v>
          </cell>
          <cell r="K344" t="str">
            <v>Prabhu</v>
          </cell>
          <cell r="L344" t="str">
            <v>Nemchand</v>
          </cell>
          <cell r="M344">
            <v>43790</v>
          </cell>
          <cell r="N344">
            <v>43791</v>
          </cell>
          <cell r="O344" t="str">
            <v>RA-6</v>
          </cell>
          <cell r="P344">
            <v>43818</v>
          </cell>
          <cell r="Q344">
            <v>18</v>
          </cell>
          <cell r="R344" t="str">
            <v>Kanchan</v>
          </cell>
          <cell r="S344">
            <v>43803</v>
          </cell>
          <cell r="U344">
            <v>0</v>
          </cell>
        </row>
        <row r="345">
          <cell r="A345" t="str">
            <v>400 kv Obra Jounpur</v>
          </cell>
          <cell r="B345">
            <v>342</v>
          </cell>
          <cell r="C345" t="str">
            <v>132/0</v>
          </cell>
          <cell r="D345">
            <v>358</v>
          </cell>
          <cell r="E345" t="str">
            <v>FD+0</v>
          </cell>
          <cell r="F345" t="str">
            <v>WET</v>
          </cell>
          <cell r="G345">
            <v>3.5</v>
          </cell>
          <cell r="H345">
            <v>0</v>
          </cell>
          <cell r="I345">
            <v>72</v>
          </cell>
          <cell r="J345" t="str">
            <v>RAJESH</v>
          </cell>
          <cell r="K345" t="str">
            <v>Prabhu</v>
          </cell>
          <cell r="L345" t="str">
            <v>Nemchand</v>
          </cell>
          <cell r="M345">
            <v>43793</v>
          </cell>
          <cell r="N345">
            <v>43794</v>
          </cell>
          <cell r="O345" t="str">
            <v>RA-6</v>
          </cell>
          <cell r="P345">
            <v>43821</v>
          </cell>
          <cell r="Q345">
            <v>0</v>
          </cell>
          <cell r="U345">
            <v>0</v>
          </cell>
          <cell r="X345" t="str">
            <v>Anju-3</v>
          </cell>
        </row>
        <row r="346">
          <cell r="A346" t="str">
            <v>400 kv Obra Jounpur</v>
          </cell>
          <cell r="B346">
            <v>343</v>
          </cell>
          <cell r="C346" t="str">
            <v>132/1</v>
          </cell>
          <cell r="D346">
            <v>433.74</v>
          </cell>
          <cell r="E346" t="str">
            <v>FA+3</v>
          </cell>
          <cell r="F346" t="str">
            <v>WET</v>
          </cell>
          <cell r="G346">
            <v>3.5</v>
          </cell>
          <cell r="H346">
            <v>0</v>
          </cell>
          <cell r="I346">
            <v>68</v>
          </cell>
          <cell r="J346" t="str">
            <v>RAJESH</v>
          </cell>
          <cell r="K346" t="str">
            <v>Prabhu</v>
          </cell>
          <cell r="L346" t="str">
            <v>Nemchand</v>
          </cell>
          <cell r="M346">
            <v>43791</v>
          </cell>
          <cell r="N346">
            <v>43792</v>
          </cell>
          <cell r="O346" t="str">
            <v>RA-6</v>
          </cell>
          <cell r="P346">
            <v>43819</v>
          </cell>
          <cell r="Q346">
            <v>0</v>
          </cell>
          <cell r="U346">
            <v>0</v>
          </cell>
        </row>
        <row r="347">
          <cell r="A347" t="str">
            <v>400 kv Obra Jounpur</v>
          </cell>
          <cell r="B347">
            <v>344</v>
          </cell>
          <cell r="C347" t="str">
            <v xml:space="preserve">133/0 </v>
          </cell>
          <cell r="D347">
            <v>159.01</v>
          </cell>
          <cell r="E347" t="str">
            <v>FD+30</v>
          </cell>
          <cell r="F347" t="str">
            <v>WET</v>
          </cell>
          <cell r="G347">
            <v>3.5</v>
          </cell>
          <cell r="H347">
            <v>0</v>
          </cell>
          <cell r="I347">
            <v>158</v>
          </cell>
          <cell r="J347" t="str">
            <v>Privaersa</v>
          </cell>
          <cell r="K347" t="str">
            <v>Vipul</v>
          </cell>
          <cell r="L347" t="str">
            <v>Shankar</v>
          </cell>
          <cell r="N347">
            <v>43843</v>
          </cell>
          <cell r="P347">
            <v>43870</v>
          </cell>
          <cell r="Q347">
            <v>0</v>
          </cell>
          <cell r="U347">
            <v>0</v>
          </cell>
        </row>
        <row r="348">
          <cell r="A348" t="str">
            <v>400 kv Obra Jounpur</v>
          </cell>
          <cell r="B348">
            <v>345</v>
          </cell>
          <cell r="C348" t="str">
            <v xml:space="preserve">134/0 </v>
          </cell>
          <cell r="D348">
            <v>502.76</v>
          </cell>
          <cell r="E348" t="str">
            <v>FB+18+3</v>
          </cell>
          <cell r="F348" t="str">
            <v>WET</v>
          </cell>
          <cell r="H348">
            <v>3</v>
          </cell>
          <cell r="I348">
            <v>0</v>
          </cell>
          <cell r="P348">
            <v>27</v>
          </cell>
          <cell r="Q348">
            <v>0</v>
          </cell>
          <cell r="U348">
            <v>0</v>
          </cell>
        </row>
        <row r="349">
          <cell r="A349" t="str">
            <v>400 kv Obra Jounpur</v>
          </cell>
          <cell r="B349">
            <v>346</v>
          </cell>
          <cell r="C349" t="str">
            <v>135/0</v>
          </cell>
          <cell r="D349">
            <v>400.7</v>
          </cell>
          <cell r="E349" t="str">
            <v>FD+6</v>
          </cell>
          <cell r="F349" t="str">
            <v>WET</v>
          </cell>
          <cell r="G349">
            <v>3.5</v>
          </cell>
          <cell r="H349">
            <v>0</v>
          </cell>
          <cell r="I349">
            <v>63</v>
          </cell>
          <cell r="J349" t="str">
            <v>RAJESH</v>
          </cell>
          <cell r="K349" t="str">
            <v>Prabhu</v>
          </cell>
          <cell r="L349" t="str">
            <v>Nemchand</v>
          </cell>
          <cell r="M349">
            <v>43788</v>
          </cell>
          <cell r="N349">
            <v>43789</v>
          </cell>
          <cell r="O349" t="str">
            <v>RA-6</v>
          </cell>
          <cell r="P349">
            <v>43816</v>
          </cell>
          <cell r="Q349">
            <v>0</v>
          </cell>
          <cell r="U349">
            <v>0</v>
          </cell>
        </row>
        <row r="350">
          <cell r="A350" t="str">
            <v>400 kv Obra Jounpur</v>
          </cell>
          <cell r="B350">
            <v>347</v>
          </cell>
          <cell r="C350" t="str">
            <v>135/1</v>
          </cell>
          <cell r="D350">
            <v>419</v>
          </cell>
          <cell r="E350" t="str">
            <v>FA+0</v>
          </cell>
          <cell r="F350" t="str">
            <v>WET</v>
          </cell>
          <cell r="G350">
            <v>3.5</v>
          </cell>
          <cell r="H350">
            <v>0</v>
          </cell>
          <cell r="I350">
            <v>39</v>
          </cell>
          <cell r="J350" t="str">
            <v>RAJESH</v>
          </cell>
          <cell r="K350" t="str">
            <v>Ashish</v>
          </cell>
          <cell r="L350" t="str">
            <v>Nemchand</v>
          </cell>
          <cell r="M350">
            <v>43770</v>
          </cell>
          <cell r="N350">
            <v>43771</v>
          </cell>
          <cell r="O350" t="str">
            <v>RA-6</v>
          </cell>
          <cell r="P350">
            <v>43798</v>
          </cell>
          <cell r="Q350">
            <v>0</v>
          </cell>
          <cell r="U350">
            <v>31</v>
          </cell>
          <cell r="W350">
            <v>43847</v>
          </cell>
          <cell r="X350" t="str">
            <v>Anju</v>
          </cell>
        </row>
        <row r="351">
          <cell r="A351" t="str">
            <v>400 kv Obra Jounpur</v>
          </cell>
          <cell r="B351">
            <v>348</v>
          </cell>
          <cell r="C351" t="str">
            <v>135/2</v>
          </cell>
          <cell r="D351">
            <v>405</v>
          </cell>
          <cell r="E351" t="str">
            <v>FA+3</v>
          </cell>
          <cell r="F351" t="str">
            <v>WET</v>
          </cell>
          <cell r="G351">
            <v>3.5</v>
          </cell>
          <cell r="H351">
            <v>0</v>
          </cell>
          <cell r="I351">
            <v>41</v>
          </cell>
          <cell r="J351" t="str">
            <v>RAJESH</v>
          </cell>
          <cell r="K351" t="str">
            <v>Ashish</v>
          </cell>
          <cell r="L351" t="str">
            <v>Nemchand</v>
          </cell>
          <cell r="M351">
            <v>43773</v>
          </cell>
          <cell r="N351">
            <v>43773</v>
          </cell>
          <cell r="O351" t="str">
            <v>RA-6</v>
          </cell>
          <cell r="P351">
            <v>43800</v>
          </cell>
          <cell r="Q351">
            <v>0</v>
          </cell>
          <cell r="U351">
            <v>34</v>
          </cell>
          <cell r="W351">
            <v>43849</v>
          </cell>
          <cell r="X351" t="str">
            <v>Anju</v>
          </cell>
        </row>
        <row r="352">
          <cell r="A352" t="str">
            <v>400 kv Obra Jounpur</v>
          </cell>
          <cell r="B352">
            <v>349</v>
          </cell>
          <cell r="C352" t="str">
            <v>135/3</v>
          </cell>
          <cell r="D352">
            <v>394.27</v>
          </cell>
          <cell r="E352" t="str">
            <v>FA+6</v>
          </cell>
          <cell r="F352" t="str">
            <v>WET</v>
          </cell>
          <cell r="G352">
            <v>3.5</v>
          </cell>
          <cell r="H352">
            <v>0</v>
          </cell>
          <cell r="I352">
            <v>37</v>
          </cell>
          <cell r="J352" t="str">
            <v>RAJESH</v>
          </cell>
          <cell r="K352" t="str">
            <v>Ashish</v>
          </cell>
          <cell r="L352" t="str">
            <v>Nemchand</v>
          </cell>
          <cell r="M352">
            <v>43769</v>
          </cell>
          <cell r="N352">
            <v>43769</v>
          </cell>
          <cell r="O352" t="str">
            <v>RA-5</v>
          </cell>
          <cell r="P352">
            <v>43796</v>
          </cell>
          <cell r="Q352">
            <v>0</v>
          </cell>
          <cell r="U352">
            <v>37</v>
          </cell>
          <cell r="W352">
            <v>43851</v>
          </cell>
          <cell r="X352" t="str">
            <v>Anju</v>
          </cell>
        </row>
        <row r="353">
          <cell r="A353" t="str">
            <v>400 kv Obra Jounpur</v>
          </cell>
          <cell r="B353">
            <v>350</v>
          </cell>
          <cell r="C353" t="str">
            <v>136/0</v>
          </cell>
          <cell r="D353">
            <v>342</v>
          </cell>
          <cell r="E353" t="str">
            <v>FD+0</v>
          </cell>
          <cell r="F353" t="str">
            <v>WET</v>
          </cell>
          <cell r="G353">
            <v>3.5</v>
          </cell>
          <cell r="H353">
            <v>0</v>
          </cell>
          <cell r="I353">
            <v>44</v>
          </cell>
          <cell r="J353" t="str">
            <v>RAJESH</v>
          </cell>
          <cell r="K353" t="str">
            <v>Ashish</v>
          </cell>
          <cell r="L353" t="str">
            <v>Nemchand</v>
          </cell>
          <cell r="M353">
            <v>43775</v>
          </cell>
          <cell r="N353">
            <v>43776</v>
          </cell>
          <cell r="O353" t="str">
            <v>RA-6</v>
          </cell>
          <cell r="P353">
            <v>43803</v>
          </cell>
          <cell r="Q353">
            <v>0</v>
          </cell>
          <cell r="U353">
            <v>45</v>
          </cell>
          <cell r="W353">
            <v>43855</v>
          </cell>
          <cell r="X353" t="str">
            <v>Anju</v>
          </cell>
        </row>
        <row r="354">
          <cell r="A354" t="str">
            <v>400 kv Obra Jounpur</v>
          </cell>
          <cell r="B354">
            <v>351</v>
          </cell>
          <cell r="C354" t="str">
            <v>136/1</v>
          </cell>
          <cell r="D354">
            <v>390</v>
          </cell>
          <cell r="E354" t="str">
            <v>FA+0</v>
          </cell>
          <cell r="F354" t="str">
            <v>WET</v>
          </cell>
          <cell r="G354">
            <v>3.5</v>
          </cell>
          <cell r="H354">
            <v>0</v>
          </cell>
          <cell r="I354">
            <v>46</v>
          </cell>
          <cell r="J354" t="str">
            <v>RAJESH</v>
          </cell>
          <cell r="K354" t="str">
            <v>Ashish</v>
          </cell>
          <cell r="L354" t="str">
            <v>Nemchand</v>
          </cell>
          <cell r="M354">
            <v>43778</v>
          </cell>
          <cell r="N354">
            <v>43778</v>
          </cell>
          <cell r="O354" t="str">
            <v>RA-6</v>
          </cell>
          <cell r="P354">
            <v>43805</v>
          </cell>
          <cell r="Q354">
            <v>0</v>
          </cell>
          <cell r="U354">
            <v>46</v>
          </cell>
          <cell r="W354">
            <v>43857</v>
          </cell>
          <cell r="X354" t="str">
            <v>Anju</v>
          </cell>
        </row>
        <row r="355">
          <cell r="A355" t="str">
            <v>400 kv Obra Jounpur</v>
          </cell>
          <cell r="B355">
            <v>352</v>
          </cell>
          <cell r="C355" t="str">
            <v>136/2</v>
          </cell>
          <cell r="D355">
            <v>413</v>
          </cell>
          <cell r="E355" t="str">
            <v>FA+0</v>
          </cell>
          <cell r="F355" t="str">
            <v>WET</v>
          </cell>
          <cell r="G355">
            <v>3.5</v>
          </cell>
          <cell r="H355">
            <v>0</v>
          </cell>
          <cell r="I355">
            <v>55</v>
          </cell>
          <cell r="J355" t="str">
            <v>RAJESH</v>
          </cell>
          <cell r="K355" t="str">
            <v>Ashish</v>
          </cell>
          <cell r="L355" t="str">
            <v>Nemchand</v>
          </cell>
          <cell r="M355">
            <v>43781</v>
          </cell>
          <cell r="N355">
            <v>43782</v>
          </cell>
          <cell r="O355" t="str">
            <v>RA-6</v>
          </cell>
          <cell r="P355">
            <v>43809</v>
          </cell>
          <cell r="Q355">
            <v>0</v>
          </cell>
          <cell r="U355">
            <v>0</v>
          </cell>
        </row>
        <row r="356">
          <cell r="A356" t="str">
            <v>400 kv Obra Jounpur</v>
          </cell>
          <cell r="B356">
            <v>353</v>
          </cell>
          <cell r="C356" t="str">
            <v>136/3</v>
          </cell>
          <cell r="D356">
            <v>423.14</v>
          </cell>
          <cell r="E356" t="str">
            <v>FA+6</v>
          </cell>
          <cell r="F356" t="str">
            <v>WET</v>
          </cell>
          <cell r="G356">
            <v>3.5</v>
          </cell>
          <cell r="H356">
            <v>0</v>
          </cell>
          <cell r="I356">
            <v>49</v>
          </cell>
          <cell r="J356" t="str">
            <v>RAJESH</v>
          </cell>
          <cell r="K356" t="str">
            <v>Ashish</v>
          </cell>
          <cell r="L356" t="str">
            <v>Nemchand</v>
          </cell>
          <cell r="M356">
            <v>43779</v>
          </cell>
          <cell r="N356">
            <v>43779</v>
          </cell>
          <cell r="O356" t="str">
            <v>RA-6</v>
          </cell>
          <cell r="P356">
            <v>43806</v>
          </cell>
          <cell r="Q356">
            <v>0</v>
          </cell>
          <cell r="U356">
            <v>38</v>
          </cell>
          <cell r="W356">
            <v>43851</v>
          </cell>
          <cell r="X356" t="str">
            <v>Anju-2</v>
          </cell>
        </row>
        <row r="357">
          <cell r="A357" t="str">
            <v>400 kv Obra Jounpur</v>
          </cell>
          <cell r="B357">
            <v>354</v>
          </cell>
          <cell r="C357" t="str">
            <v>137/0</v>
          </cell>
          <cell r="D357">
            <v>392.45</v>
          </cell>
          <cell r="E357" t="str">
            <v>FD+0</v>
          </cell>
          <cell r="F357" t="str">
            <v>PS</v>
          </cell>
          <cell r="G357">
            <v>3.5</v>
          </cell>
          <cell r="H357">
            <v>0</v>
          </cell>
          <cell r="I357">
            <v>57</v>
          </cell>
          <cell r="J357" t="str">
            <v>RAJESH</v>
          </cell>
          <cell r="K357" t="str">
            <v>Prabhu</v>
          </cell>
          <cell r="L357" t="str">
            <v>Nemchand</v>
          </cell>
          <cell r="M357">
            <v>43784</v>
          </cell>
          <cell r="N357">
            <v>43785</v>
          </cell>
          <cell r="O357" t="str">
            <v>RA-6</v>
          </cell>
          <cell r="P357">
            <v>43812</v>
          </cell>
          <cell r="Q357">
            <v>0</v>
          </cell>
          <cell r="U357">
            <v>43</v>
          </cell>
          <cell r="W357">
            <v>43854</v>
          </cell>
          <cell r="X357" t="str">
            <v>Anju-2</v>
          </cell>
        </row>
        <row r="358">
          <cell r="A358" t="str">
            <v>400 kv Obra Jounpur</v>
          </cell>
          <cell r="B358">
            <v>355</v>
          </cell>
          <cell r="C358" t="str">
            <v>137/1</v>
          </cell>
          <cell r="D358">
            <v>420</v>
          </cell>
          <cell r="E358" t="str">
            <v>FA+0</v>
          </cell>
          <cell r="F358" t="str">
            <v>WET</v>
          </cell>
          <cell r="G358">
            <v>3.5</v>
          </cell>
          <cell r="H358">
            <v>0</v>
          </cell>
          <cell r="I358">
            <v>83</v>
          </cell>
          <cell r="J358" t="str">
            <v>RAJESH</v>
          </cell>
          <cell r="K358" t="str">
            <v>Vipul</v>
          </cell>
          <cell r="L358" t="str">
            <v>Nemchand</v>
          </cell>
          <cell r="M358">
            <v>43801</v>
          </cell>
          <cell r="N358">
            <v>43801</v>
          </cell>
          <cell r="P358">
            <v>43828</v>
          </cell>
          <cell r="Q358">
            <v>0</v>
          </cell>
          <cell r="U358">
            <v>0</v>
          </cell>
        </row>
        <row r="359">
          <cell r="A359" t="str">
            <v>400 kv Obra Jounpur</v>
          </cell>
          <cell r="B359">
            <v>356</v>
          </cell>
          <cell r="C359" t="str">
            <v>137/2</v>
          </cell>
          <cell r="D359">
            <v>375.83</v>
          </cell>
          <cell r="E359" t="str">
            <v>FA+6</v>
          </cell>
          <cell r="F359" t="str">
            <v>WET</v>
          </cell>
          <cell r="G359">
            <v>3.5</v>
          </cell>
          <cell r="H359">
            <v>0</v>
          </cell>
          <cell r="I359">
            <v>95</v>
          </cell>
          <cell r="J359" t="str">
            <v>RAJESH</v>
          </cell>
          <cell r="K359" t="str">
            <v>M P sharma</v>
          </cell>
          <cell r="L359" t="str">
            <v>Shankar</v>
          </cell>
          <cell r="M359">
            <v>43806</v>
          </cell>
          <cell r="N359">
            <v>43807</v>
          </cell>
          <cell r="P359">
            <v>43834</v>
          </cell>
          <cell r="Q359">
            <v>0</v>
          </cell>
          <cell r="U359">
            <v>0</v>
          </cell>
        </row>
        <row r="360">
          <cell r="A360" t="str">
            <v>400 kv Obra Jounpur</v>
          </cell>
          <cell r="B360">
            <v>357</v>
          </cell>
          <cell r="C360" t="str">
            <v>138/0</v>
          </cell>
          <cell r="D360">
            <v>421.18</v>
          </cell>
          <cell r="E360" t="str">
            <v>FC+3</v>
          </cell>
          <cell r="I360">
            <v>0</v>
          </cell>
          <cell r="P360">
            <v>27</v>
          </cell>
          <cell r="Q360">
            <v>0</v>
          </cell>
          <cell r="U360">
            <v>0</v>
          </cell>
        </row>
        <row r="361">
          <cell r="A361" t="str">
            <v>400 kv Obra Jounpur</v>
          </cell>
          <cell r="B361">
            <v>358</v>
          </cell>
          <cell r="C361" t="str">
            <v>138/1</v>
          </cell>
          <cell r="D361">
            <v>379</v>
          </cell>
          <cell r="E361" t="str">
            <v>FA+0</v>
          </cell>
          <cell r="I361">
            <v>0</v>
          </cell>
          <cell r="P361">
            <v>27</v>
          </cell>
          <cell r="Q361">
            <v>0</v>
          </cell>
          <cell r="U361">
            <v>0</v>
          </cell>
        </row>
        <row r="362">
          <cell r="A362" t="str">
            <v>400 kv Obra Jounpur</v>
          </cell>
          <cell r="B362">
            <v>359</v>
          </cell>
          <cell r="C362" t="str">
            <v>138/2</v>
          </cell>
          <cell r="D362">
            <v>421</v>
          </cell>
          <cell r="E362" t="str">
            <v>FA+0</v>
          </cell>
          <cell r="P362">
            <v>27</v>
          </cell>
          <cell r="Q362">
            <v>0</v>
          </cell>
          <cell r="U362">
            <v>0</v>
          </cell>
        </row>
        <row r="363">
          <cell r="A363" t="str">
            <v>400 kv Obra Jounpur</v>
          </cell>
          <cell r="B363">
            <v>360</v>
          </cell>
          <cell r="C363" t="str">
            <v>138/3</v>
          </cell>
          <cell r="D363">
            <v>367.87</v>
          </cell>
          <cell r="E363" t="str">
            <v>FA+3</v>
          </cell>
          <cell r="F363" t="str">
            <v>FS</v>
          </cell>
          <cell r="G363">
            <v>3.5</v>
          </cell>
          <cell r="H363">
            <v>0</v>
          </cell>
          <cell r="I363">
            <v>90</v>
          </cell>
          <cell r="J363" t="str">
            <v>RAJESH</v>
          </cell>
          <cell r="K363" t="str">
            <v>Prabhu</v>
          </cell>
          <cell r="L363" t="str">
            <v>Akhil</v>
          </cell>
          <cell r="M363">
            <v>43802</v>
          </cell>
          <cell r="N363">
            <v>43804</v>
          </cell>
          <cell r="P363">
            <v>43831</v>
          </cell>
          <cell r="Q363">
            <v>0</v>
          </cell>
          <cell r="R363" t="str">
            <v>Kanchan</v>
          </cell>
          <cell r="U363">
            <v>0</v>
          </cell>
        </row>
        <row r="364">
          <cell r="A364" t="str">
            <v>400 kv Obra Jounpur</v>
          </cell>
          <cell r="B364">
            <v>361</v>
          </cell>
          <cell r="C364" t="str">
            <v>139/0</v>
          </cell>
          <cell r="D364">
            <v>292.38</v>
          </cell>
          <cell r="E364" t="str">
            <v>FB+0</v>
          </cell>
          <cell r="F364" t="str">
            <v>WET</v>
          </cell>
          <cell r="G364">
            <v>3.5</v>
          </cell>
          <cell r="H364">
            <v>0</v>
          </cell>
          <cell r="I364">
            <v>81</v>
          </cell>
          <cell r="J364" t="str">
            <v>RAJESH</v>
          </cell>
          <cell r="K364" t="str">
            <v>Jainto</v>
          </cell>
          <cell r="L364" t="str">
            <v>Nemchand</v>
          </cell>
          <cell r="M364">
            <v>43799</v>
          </cell>
          <cell r="N364">
            <v>43799</v>
          </cell>
          <cell r="O364" t="str">
            <v>RA-6</v>
          </cell>
          <cell r="P364">
            <v>43826</v>
          </cell>
          <cell r="Q364">
            <v>55</v>
          </cell>
          <cell r="R364" t="str">
            <v>Kanchan</v>
          </cell>
          <cell r="S364">
            <v>43849</v>
          </cell>
          <cell r="U364">
            <v>0</v>
          </cell>
          <cell r="X364" t="str">
            <v>Anju-2</v>
          </cell>
        </row>
        <row r="365">
          <cell r="A365" t="str">
            <v>400 kv Obra Jounpur</v>
          </cell>
          <cell r="B365">
            <v>362</v>
          </cell>
          <cell r="C365" t="str">
            <v>139/1</v>
          </cell>
          <cell r="D365">
            <v>294.93</v>
          </cell>
          <cell r="E365" t="str">
            <v>FA+0</v>
          </cell>
          <cell r="F365" t="str">
            <v>WET</v>
          </cell>
          <cell r="G365">
            <v>3.5</v>
          </cell>
          <cell r="H365">
            <v>0</v>
          </cell>
          <cell r="I365">
            <v>31</v>
          </cell>
          <cell r="J365" t="str">
            <v>RAJESH</v>
          </cell>
          <cell r="K365" t="str">
            <v>Vipul</v>
          </cell>
          <cell r="L365" t="str">
            <v>Nemchand</v>
          </cell>
          <cell r="M365">
            <v>43763</v>
          </cell>
          <cell r="N365">
            <v>43763</v>
          </cell>
          <cell r="O365" t="str">
            <v>RA-5</v>
          </cell>
          <cell r="P365">
            <v>43790</v>
          </cell>
          <cell r="Q365">
            <v>56</v>
          </cell>
          <cell r="R365" t="str">
            <v>Kanchan</v>
          </cell>
          <cell r="S365">
            <v>43849</v>
          </cell>
          <cell r="U365">
            <v>0</v>
          </cell>
        </row>
        <row r="366">
          <cell r="A366" t="str">
            <v>400 kv Obra Jounpur</v>
          </cell>
          <cell r="B366">
            <v>363</v>
          </cell>
          <cell r="C366" t="str">
            <v>139/2</v>
          </cell>
          <cell r="D366">
            <v>342.06</v>
          </cell>
          <cell r="E366" t="str">
            <v>FA+0</v>
          </cell>
          <cell r="F366" t="str">
            <v>WET</v>
          </cell>
          <cell r="G366">
            <v>3.5</v>
          </cell>
          <cell r="H366">
            <v>0</v>
          </cell>
          <cell r="I366">
            <v>27</v>
          </cell>
          <cell r="J366" t="str">
            <v>RAJESH</v>
          </cell>
          <cell r="K366" t="str">
            <v>Ashish</v>
          </cell>
          <cell r="L366" t="str">
            <v>Nemchand</v>
          </cell>
          <cell r="M366">
            <v>43761</v>
          </cell>
          <cell r="N366">
            <v>43761</v>
          </cell>
          <cell r="O366" t="str">
            <v>RA-5</v>
          </cell>
          <cell r="P366">
            <v>43788</v>
          </cell>
          <cell r="Q366">
            <v>57</v>
          </cell>
          <cell r="R366" t="str">
            <v>Kanchan</v>
          </cell>
          <cell r="S366">
            <v>43850</v>
          </cell>
          <cell r="U366">
            <v>23</v>
          </cell>
          <cell r="W366">
            <v>43840</v>
          </cell>
          <cell r="X366" t="str">
            <v>PPM-2</v>
          </cell>
        </row>
        <row r="367">
          <cell r="A367" t="str">
            <v>400 kv Obra Jounpur</v>
          </cell>
          <cell r="B367">
            <v>364</v>
          </cell>
          <cell r="C367" t="str">
            <v>140/0</v>
          </cell>
          <cell r="D367">
            <v>374.19</v>
          </cell>
          <cell r="E367" t="str">
            <v>FD+3</v>
          </cell>
          <cell r="F367" t="str">
            <v>WET</v>
          </cell>
          <cell r="G367">
            <v>3.5</v>
          </cell>
          <cell r="H367">
            <v>0</v>
          </cell>
          <cell r="I367">
            <v>28</v>
          </cell>
          <cell r="J367" t="str">
            <v>RAJESH</v>
          </cell>
          <cell r="K367" t="str">
            <v>Ashish</v>
          </cell>
          <cell r="L367" t="str">
            <v>Nemchand</v>
          </cell>
          <cell r="M367">
            <v>43760</v>
          </cell>
          <cell r="N367">
            <v>43761</v>
          </cell>
          <cell r="O367" t="str">
            <v>RA-5</v>
          </cell>
          <cell r="P367">
            <v>43788</v>
          </cell>
          <cell r="Q367">
            <v>58</v>
          </cell>
          <cell r="R367" t="str">
            <v>Kanchan</v>
          </cell>
          <cell r="S367">
            <v>43850</v>
          </cell>
          <cell r="U367">
            <v>0</v>
          </cell>
        </row>
        <row r="368">
          <cell r="A368" t="str">
            <v>400 kv Obra Jounpur</v>
          </cell>
          <cell r="B368">
            <v>365</v>
          </cell>
          <cell r="C368" t="str">
            <v>141/0</v>
          </cell>
          <cell r="D368">
            <v>412.02</v>
          </cell>
          <cell r="E368" t="str">
            <v>FB+6</v>
          </cell>
          <cell r="F368" t="str">
            <v>WET</v>
          </cell>
          <cell r="G368">
            <v>3.5</v>
          </cell>
          <cell r="H368">
            <v>0</v>
          </cell>
          <cell r="I368">
            <v>16</v>
          </cell>
          <cell r="J368" t="str">
            <v>RAJESH</v>
          </cell>
          <cell r="K368" t="str">
            <v>Prabhu</v>
          </cell>
          <cell r="L368" t="str">
            <v>Shankar</v>
          </cell>
          <cell r="M368">
            <v>43723</v>
          </cell>
          <cell r="N368">
            <v>43724</v>
          </cell>
          <cell r="O368" t="str">
            <v>RA-3</v>
          </cell>
          <cell r="P368">
            <v>43751</v>
          </cell>
          <cell r="Q368">
            <v>59</v>
          </cell>
          <cell r="R368" t="str">
            <v>Kanchan</v>
          </cell>
          <cell r="S368">
            <v>43850</v>
          </cell>
          <cell r="U368">
            <v>0</v>
          </cell>
          <cell r="X368" t="str">
            <v>PPM-2</v>
          </cell>
        </row>
        <row r="369">
          <cell r="A369" t="str">
            <v>400 kv Obra Jounpur</v>
          </cell>
          <cell r="B369">
            <v>366</v>
          </cell>
          <cell r="C369" t="str">
            <v>141/1</v>
          </cell>
          <cell r="D369">
            <v>356.77</v>
          </cell>
          <cell r="E369" t="str">
            <v>FA+0</v>
          </cell>
          <cell r="F369" t="str">
            <v>WET</v>
          </cell>
          <cell r="G369">
            <v>3.5</v>
          </cell>
          <cell r="H369">
            <v>0</v>
          </cell>
          <cell r="I369">
            <v>9</v>
          </cell>
          <cell r="J369" t="str">
            <v>RAJESH</v>
          </cell>
          <cell r="K369" t="str">
            <v>Prabhu</v>
          </cell>
          <cell r="L369" t="str">
            <v>Bhanu</v>
          </cell>
          <cell r="M369">
            <v>43714</v>
          </cell>
          <cell r="N369">
            <v>43714</v>
          </cell>
          <cell r="O369" t="str">
            <v>RA-3</v>
          </cell>
          <cell r="P369">
            <v>43741</v>
          </cell>
          <cell r="Q369">
            <v>60</v>
          </cell>
          <cell r="R369" t="str">
            <v>Kanchan</v>
          </cell>
          <cell r="S369">
            <v>43850</v>
          </cell>
          <cell r="U369">
            <v>35</v>
          </cell>
          <cell r="W369">
            <v>43849</v>
          </cell>
          <cell r="X369" t="str">
            <v>PPM-2</v>
          </cell>
        </row>
        <row r="370">
          <cell r="A370" t="str">
            <v>400 kv Obra Jounpur</v>
          </cell>
          <cell r="B370">
            <v>367</v>
          </cell>
          <cell r="C370" t="str">
            <v>142/0</v>
          </cell>
          <cell r="D370">
            <v>357.91</v>
          </cell>
          <cell r="E370" t="str">
            <v>FC+0</v>
          </cell>
          <cell r="F370" t="str">
            <v>WET</v>
          </cell>
          <cell r="G370">
            <v>3.5</v>
          </cell>
          <cell r="H370">
            <v>0</v>
          </cell>
          <cell r="I370">
            <v>21</v>
          </cell>
          <cell r="J370" t="str">
            <v>RAJESH</v>
          </cell>
          <cell r="K370" t="str">
            <v>M P sharma</v>
          </cell>
          <cell r="L370" t="str">
            <v>Shankar</v>
          </cell>
          <cell r="M370">
            <v>43754</v>
          </cell>
          <cell r="N370">
            <v>43755</v>
          </cell>
          <cell r="O370" t="str">
            <v>RA-5</v>
          </cell>
          <cell r="P370">
            <v>43782</v>
          </cell>
          <cell r="Q370">
            <v>61</v>
          </cell>
          <cell r="R370" t="str">
            <v>Kanchan</v>
          </cell>
          <cell r="S370">
            <v>43850</v>
          </cell>
          <cell r="U370">
            <v>0</v>
          </cell>
        </row>
        <row r="371">
          <cell r="A371" t="str">
            <v>400 kv Obra Jounpur</v>
          </cell>
          <cell r="B371">
            <v>368</v>
          </cell>
          <cell r="C371" t="str">
            <v>142/1</v>
          </cell>
          <cell r="D371">
            <v>414.73</v>
          </cell>
          <cell r="E371" t="str">
            <v>FA+3</v>
          </cell>
          <cell r="F371" t="str">
            <v>WET</v>
          </cell>
          <cell r="G371">
            <v>3.5</v>
          </cell>
          <cell r="H371">
            <v>0</v>
          </cell>
          <cell r="I371">
            <v>13</v>
          </cell>
          <cell r="J371" t="str">
            <v>RAJESH</v>
          </cell>
          <cell r="K371" t="str">
            <v>Prabhu</v>
          </cell>
          <cell r="L371" t="str">
            <v>Bhanu</v>
          </cell>
          <cell r="M371">
            <v>43718</v>
          </cell>
          <cell r="N371">
            <v>43718</v>
          </cell>
          <cell r="O371" t="str">
            <v>RA-3</v>
          </cell>
          <cell r="P371">
            <v>43745</v>
          </cell>
          <cell r="Q371">
            <v>0</v>
          </cell>
          <cell r="R371" t="str">
            <v>Kanchan</v>
          </cell>
          <cell r="U371">
            <v>40</v>
          </cell>
          <cell r="W371">
            <v>43853</v>
          </cell>
          <cell r="X371" t="str">
            <v>ppm-2</v>
          </cell>
        </row>
        <row r="372">
          <cell r="A372" t="str">
            <v>400 kv Obra Jounpur</v>
          </cell>
          <cell r="B372">
            <v>369</v>
          </cell>
          <cell r="C372" t="str">
            <v>142/2</v>
          </cell>
          <cell r="D372">
            <v>413</v>
          </cell>
          <cell r="E372" t="str">
            <v>FA+0</v>
          </cell>
          <cell r="F372" t="str">
            <v>PS</v>
          </cell>
          <cell r="G372">
            <v>3.5</v>
          </cell>
          <cell r="H372">
            <v>0</v>
          </cell>
          <cell r="I372">
            <v>118</v>
          </cell>
          <cell r="J372" t="str">
            <v>Privaersa</v>
          </cell>
          <cell r="K372" t="str">
            <v>Vipul</v>
          </cell>
          <cell r="L372" t="str">
            <v>Nemchand</v>
          </cell>
          <cell r="M372">
            <v>43820</v>
          </cell>
          <cell r="N372">
            <v>43821</v>
          </cell>
          <cell r="P372">
            <v>43848</v>
          </cell>
          <cell r="Q372">
            <v>0</v>
          </cell>
          <cell r="R372" t="str">
            <v>Kanchan</v>
          </cell>
          <cell r="U372">
            <v>0</v>
          </cell>
        </row>
        <row r="373">
          <cell r="A373" t="str">
            <v>400 kv Obra Jounpur</v>
          </cell>
          <cell r="B373">
            <v>370</v>
          </cell>
          <cell r="C373" t="str">
            <v>142/3</v>
          </cell>
          <cell r="D373">
            <v>408.96</v>
          </cell>
          <cell r="E373" t="str">
            <v>FA+6</v>
          </cell>
          <cell r="F373" t="str">
            <v>FS</v>
          </cell>
          <cell r="I373">
            <v>0</v>
          </cell>
          <cell r="J373" t="str">
            <v>Privaersa</v>
          </cell>
          <cell r="P373">
            <v>27</v>
          </cell>
          <cell r="Q373">
            <v>0</v>
          </cell>
          <cell r="U373">
            <v>0</v>
          </cell>
        </row>
        <row r="374">
          <cell r="A374" t="str">
            <v>400 kv Obra Jounpur</v>
          </cell>
          <cell r="B374">
            <v>371</v>
          </cell>
          <cell r="C374" t="str">
            <v>143/0</v>
          </cell>
          <cell r="D374">
            <v>429.95</v>
          </cell>
          <cell r="E374" t="str">
            <v>FB+6</v>
          </cell>
          <cell r="I374">
            <v>0</v>
          </cell>
          <cell r="J374" t="str">
            <v>Privaersa</v>
          </cell>
          <cell r="P374">
            <v>27</v>
          </cell>
          <cell r="Q374">
            <v>0</v>
          </cell>
          <cell r="U374">
            <v>0</v>
          </cell>
        </row>
        <row r="375">
          <cell r="A375" t="str">
            <v>400 kv Obra Jounpur</v>
          </cell>
          <cell r="B375">
            <v>372</v>
          </cell>
          <cell r="C375" t="str">
            <v>143/1</v>
          </cell>
          <cell r="D375">
            <v>415.27</v>
          </cell>
          <cell r="E375" t="str">
            <v>FA+0</v>
          </cell>
          <cell r="F375" t="str">
            <v>WET</v>
          </cell>
          <cell r="G375">
            <v>3.5</v>
          </cell>
          <cell r="H375">
            <v>0</v>
          </cell>
          <cell r="I375">
            <v>20</v>
          </cell>
          <cell r="J375" t="str">
            <v>ALOK</v>
          </cell>
          <cell r="K375" t="str">
            <v>Bipin</v>
          </cell>
          <cell r="L375" t="str">
            <v>Nemchand</v>
          </cell>
          <cell r="M375">
            <v>43729</v>
          </cell>
          <cell r="N375">
            <v>43732</v>
          </cell>
          <cell r="O375" t="str">
            <v>RA-3</v>
          </cell>
          <cell r="P375">
            <v>43759</v>
          </cell>
          <cell r="Q375">
            <v>19</v>
          </cell>
          <cell r="R375" t="str">
            <v>Kanchan</v>
          </cell>
          <cell r="S375">
            <v>43805</v>
          </cell>
          <cell r="U375">
            <v>0</v>
          </cell>
        </row>
        <row r="376">
          <cell r="A376" t="str">
            <v>400 kv Obra Jounpur</v>
          </cell>
          <cell r="B376">
            <v>373</v>
          </cell>
          <cell r="C376" t="str">
            <v>143/2</v>
          </cell>
          <cell r="D376">
            <v>343.24</v>
          </cell>
          <cell r="E376" t="str">
            <v>FA+3</v>
          </cell>
          <cell r="F376" t="str">
            <v>WET</v>
          </cell>
          <cell r="G376">
            <v>3.5</v>
          </cell>
          <cell r="H376">
            <v>0</v>
          </cell>
          <cell r="I376">
            <v>14</v>
          </cell>
          <cell r="J376" t="str">
            <v>ALOK</v>
          </cell>
          <cell r="K376" t="str">
            <v>Bipin</v>
          </cell>
          <cell r="L376" t="str">
            <v>Nemchand</v>
          </cell>
          <cell r="M376">
            <v>43718</v>
          </cell>
          <cell r="N376">
            <v>43718</v>
          </cell>
          <cell r="O376" t="str">
            <v>RA-3</v>
          </cell>
          <cell r="P376">
            <v>43745</v>
          </cell>
          <cell r="Q376">
            <v>20</v>
          </cell>
          <cell r="R376" t="str">
            <v>Kanchan</v>
          </cell>
          <cell r="S376">
            <v>43805</v>
          </cell>
          <cell r="U376">
            <v>5</v>
          </cell>
          <cell r="W376">
            <v>43818</v>
          </cell>
          <cell r="X376" t="str">
            <v>PPM</v>
          </cell>
        </row>
        <row r="377">
          <cell r="A377" t="str">
            <v>400 kv Obra Jounpur</v>
          </cell>
          <cell r="B377">
            <v>374</v>
          </cell>
          <cell r="C377" t="str">
            <v>144/0</v>
          </cell>
          <cell r="D377">
            <v>390.5</v>
          </cell>
          <cell r="E377" t="str">
            <v>FC+0</v>
          </cell>
          <cell r="F377" t="str">
            <v>WET</v>
          </cell>
          <cell r="G377">
            <v>3.5</v>
          </cell>
          <cell r="H377">
            <v>0</v>
          </cell>
          <cell r="I377">
            <v>12</v>
          </cell>
          <cell r="J377" t="str">
            <v>ALOK</v>
          </cell>
          <cell r="K377" t="str">
            <v>Bipin</v>
          </cell>
          <cell r="L377" t="str">
            <v>Nemchand</v>
          </cell>
          <cell r="M377">
            <v>43717</v>
          </cell>
          <cell r="N377">
            <v>43717</v>
          </cell>
          <cell r="O377" t="str">
            <v>RA-3</v>
          </cell>
          <cell r="P377">
            <v>43744</v>
          </cell>
          <cell r="Q377">
            <v>21</v>
          </cell>
          <cell r="R377" t="str">
            <v>Kanchan</v>
          </cell>
          <cell r="S377">
            <v>43805</v>
          </cell>
          <cell r="U377">
            <v>0</v>
          </cell>
          <cell r="X377" t="str">
            <v>PPM</v>
          </cell>
        </row>
        <row r="378">
          <cell r="A378" t="str">
            <v>400 kv Obra Jounpur</v>
          </cell>
          <cell r="B378">
            <v>375</v>
          </cell>
          <cell r="C378" t="str">
            <v>144/1</v>
          </cell>
          <cell r="D378">
            <v>304</v>
          </cell>
          <cell r="E378" t="str">
            <v>FA+0</v>
          </cell>
          <cell r="F378" t="str">
            <v>WET</v>
          </cell>
          <cell r="G378">
            <v>3.5</v>
          </cell>
          <cell r="H378">
            <v>0</v>
          </cell>
          <cell r="I378">
            <v>11</v>
          </cell>
          <cell r="J378" t="str">
            <v>ALOK</v>
          </cell>
          <cell r="K378" t="str">
            <v>Bipin</v>
          </cell>
          <cell r="L378" t="str">
            <v>Nemchand</v>
          </cell>
          <cell r="M378">
            <v>43715</v>
          </cell>
          <cell r="N378">
            <v>43715</v>
          </cell>
          <cell r="O378" t="str">
            <v>RA-3</v>
          </cell>
          <cell r="P378">
            <v>43742</v>
          </cell>
          <cell r="Q378">
            <v>24</v>
          </cell>
          <cell r="R378" t="str">
            <v>Kanchan</v>
          </cell>
          <cell r="S378">
            <v>43809</v>
          </cell>
          <cell r="U378">
            <v>1</v>
          </cell>
          <cell r="W378">
            <v>43807</v>
          </cell>
          <cell r="X378" t="str">
            <v>PPM</v>
          </cell>
        </row>
        <row r="379">
          <cell r="A379" t="str">
            <v>400 kv Obra Jounpur</v>
          </cell>
          <cell r="B379">
            <v>376</v>
          </cell>
          <cell r="C379" t="str">
            <v>144/2</v>
          </cell>
          <cell r="D379">
            <v>379.03</v>
          </cell>
          <cell r="E379" t="str">
            <v>FA+0</v>
          </cell>
          <cell r="F379" t="str">
            <v>WET</v>
          </cell>
          <cell r="G379">
            <v>3.5</v>
          </cell>
          <cell r="H379">
            <v>0</v>
          </cell>
          <cell r="I379">
            <v>10</v>
          </cell>
          <cell r="J379" t="str">
            <v>ALOK</v>
          </cell>
          <cell r="K379" t="str">
            <v>Bipin</v>
          </cell>
          <cell r="L379" t="str">
            <v>Nemchand</v>
          </cell>
          <cell r="M379">
            <v>43714</v>
          </cell>
          <cell r="N379">
            <v>43714</v>
          </cell>
          <cell r="O379" t="str">
            <v>RA-3</v>
          </cell>
          <cell r="P379">
            <v>43741</v>
          </cell>
          <cell r="Q379">
            <v>22</v>
          </cell>
          <cell r="R379" t="str">
            <v>Kanchan</v>
          </cell>
          <cell r="S379">
            <v>43806</v>
          </cell>
          <cell r="U379">
            <v>2</v>
          </cell>
          <cell r="W379">
            <v>43813</v>
          </cell>
          <cell r="X379" t="str">
            <v>PPM</v>
          </cell>
        </row>
        <row r="380">
          <cell r="A380" t="str">
            <v>400 kv Obra Jounpur</v>
          </cell>
          <cell r="B380">
            <v>377</v>
          </cell>
          <cell r="C380" t="str">
            <v>145/0</v>
          </cell>
          <cell r="D380">
            <v>370.46</v>
          </cell>
          <cell r="E380" t="str">
            <v>FD+0</v>
          </cell>
          <cell r="F380" t="str">
            <v>WET</v>
          </cell>
          <cell r="G380">
            <v>3.5</v>
          </cell>
          <cell r="H380">
            <v>0</v>
          </cell>
          <cell r="I380">
            <v>17</v>
          </cell>
          <cell r="J380" t="str">
            <v>ALOK</v>
          </cell>
          <cell r="K380" t="str">
            <v>Bipin</v>
          </cell>
          <cell r="L380" t="str">
            <v>Nemchand</v>
          </cell>
          <cell r="M380">
            <v>43722</v>
          </cell>
          <cell r="N380">
            <v>43724</v>
          </cell>
          <cell r="O380" t="str">
            <v>RA-3</v>
          </cell>
          <cell r="P380">
            <v>43751</v>
          </cell>
          <cell r="Q380">
            <v>23</v>
          </cell>
          <cell r="R380" t="str">
            <v>Kanchan</v>
          </cell>
          <cell r="S380">
            <v>43806</v>
          </cell>
          <cell r="U380">
            <v>15</v>
          </cell>
          <cell r="W380">
            <v>43830</v>
          </cell>
          <cell r="X380" t="str">
            <v>PPM</v>
          </cell>
        </row>
        <row r="381">
          <cell r="A381" t="str">
            <v>400 kv Obra Jounpur</v>
          </cell>
          <cell r="B381">
            <v>378</v>
          </cell>
          <cell r="C381" t="str">
            <v>145/1</v>
          </cell>
          <cell r="D381">
            <v>403.89</v>
          </cell>
          <cell r="E381" t="str">
            <v>FA+3</v>
          </cell>
          <cell r="F381" t="str">
            <v>WET</v>
          </cell>
          <cell r="G381">
            <v>3.5</v>
          </cell>
          <cell r="H381">
            <v>0</v>
          </cell>
          <cell r="I381">
            <v>47</v>
          </cell>
          <cell r="J381" t="str">
            <v>ALOK</v>
          </cell>
          <cell r="K381" t="str">
            <v>Bipin</v>
          </cell>
          <cell r="L381" t="str">
            <v>Shankar</v>
          </cell>
          <cell r="M381">
            <v>43778</v>
          </cell>
          <cell r="N381">
            <v>43778</v>
          </cell>
          <cell r="O381" t="str">
            <v>RA-6</v>
          </cell>
          <cell r="P381">
            <v>43805</v>
          </cell>
          <cell r="Q381">
            <v>25</v>
          </cell>
          <cell r="R381" t="str">
            <v>Kanchan</v>
          </cell>
          <cell r="S381">
            <v>43809</v>
          </cell>
          <cell r="U381">
            <v>20</v>
          </cell>
          <cell r="W381">
            <v>43837</v>
          </cell>
          <cell r="X381" t="str">
            <v>PPM</v>
          </cell>
        </row>
        <row r="382">
          <cell r="A382" t="str">
            <v>400 kv Obra Jounpur</v>
          </cell>
          <cell r="B382">
            <v>379</v>
          </cell>
          <cell r="C382" t="str">
            <v>145/2</v>
          </cell>
          <cell r="D382">
            <v>380.08</v>
          </cell>
          <cell r="E382" t="str">
            <v>FA+0</v>
          </cell>
          <cell r="F382" t="str">
            <v>FS</v>
          </cell>
          <cell r="G382">
            <v>3.5</v>
          </cell>
          <cell r="H382">
            <v>0</v>
          </cell>
          <cell r="I382">
            <v>140</v>
          </cell>
          <cell r="J382" t="str">
            <v>Privaersa</v>
          </cell>
          <cell r="K382" t="str">
            <v>Bipin</v>
          </cell>
          <cell r="L382" t="str">
            <v>Shankar</v>
          </cell>
          <cell r="N382">
            <v>43832</v>
          </cell>
          <cell r="P382">
            <v>43859</v>
          </cell>
          <cell r="Q382">
            <v>0</v>
          </cell>
          <cell r="U382">
            <v>48</v>
          </cell>
          <cell r="W382">
            <v>43858</v>
          </cell>
          <cell r="X382" t="str">
            <v>PPM</v>
          </cell>
        </row>
        <row r="383">
          <cell r="A383" t="str">
            <v>400 kv Obra Jounpur</v>
          </cell>
          <cell r="B383">
            <v>380</v>
          </cell>
          <cell r="C383" t="str">
            <v>145/3</v>
          </cell>
          <cell r="D383">
            <v>393.67</v>
          </cell>
          <cell r="E383" t="str">
            <v>FA+0</v>
          </cell>
          <cell r="I383">
            <v>0</v>
          </cell>
          <cell r="J383" t="str">
            <v>Privaersa</v>
          </cell>
          <cell r="P383">
            <v>27</v>
          </cell>
          <cell r="Q383">
            <v>0</v>
          </cell>
          <cell r="U383">
            <v>0</v>
          </cell>
        </row>
        <row r="384">
          <cell r="A384" t="str">
            <v>400 kv Obra Jounpur</v>
          </cell>
          <cell r="B384">
            <v>381</v>
          </cell>
          <cell r="C384" t="str">
            <v>145/4</v>
          </cell>
          <cell r="D384">
            <v>416.52</v>
          </cell>
          <cell r="E384" t="str">
            <v>FA+0</v>
          </cell>
          <cell r="I384">
            <v>0</v>
          </cell>
          <cell r="P384">
            <v>27</v>
          </cell>
          <cell r="Q384">
            <v>0</v>
          </cell>
          <cell r="U384">
            <v>0</v>
          </cell>
        </row>
        <row r="385">
          <cell r="A385" t="str">
            <v>400 kv Obra Jounpur</v>
          </cell>
          <cell r="B385">
            <v>382</v>
          </cell>
          <cell r="C385" t="str">
            <v>145/5</v>
          </cell>
          <cell r="D385">
            <v>389.11</v>
          </cell>
          <cell r="E385" t="str">
            <v>FA+3</v>
          </cell>
          <cell r="F385" t="str">
            <v>WET</v>
          </cell>
          <cell r="G385">
            <v>3.5</v>
          </cell>
          <cell r="H385">
            <v>0</v>
          </cell>
          <cell r="I385">
            <v>19</v>
          </cell>
          <cell r="J385" t="str">
            <v>ALOK</v>
          </cell>
          <cell r="K385" t="str">
            <v>Bipin</v>
          </cell>
          <cell r="L385" t="str">
            <v>Shankar</v>
          </cell>
          <cell r="M385">
            <v>43730</v>
          </cell>
          <cell r="N385">
            <v>43731</v>
          </cell>
          <cell r="O385" t="str">
            <v>RA-3</v>
          </cell>
          <cell r="P385">
            <v>43758</v>
          </cell>
          <cell r="Q385">
            <v>29</v>
          </cell>
          <cell r="R385" t="str">
            <v>Kanchan</v>
          </cell>
          <cell r="S385">
            <v>43812</v>
          </cell>
          <cell r="U385">
            <v>25</v>
          </cell>
          <cell r="W385">
            <v>43842</v>
          </cell>
          <cell r="X385" t="str">
            <v>PPM</v>
          </cell>
        </row>
        <row r="386">
          <cell r="A386" t="str">
            <v>400 kv Obra Jounpur</v>
          </cell>
          <cell r="B386">
            <v>383</v>
          </cell>
          <cell r="C386" t="str">
            <v>145/6</v>
          </cell>
          <cell r="D386">
            <v>285.86</v>
          </cell>
          <cell r="E386" t="str">
            <v>FA+0</v>
          </cell>
          <cell r="F386" t="str">
            <v>WET</v>
          </cell>
          <cell r="G386">
            <v>3.5</v>
          </cell>
          <cell r="H386">
            <v>0</v>
          </cell>
          <cell r="I386">
            <v>52</v>
          </cell>
          <cell r="J386" t="str">
            <v>ALOK</v>
          </cell>
          <cell r="K386" t="str">
            <v>Bipin</v>
          </cell>
          <cell r="L386" t="str">
            <v>Jitendra</v>
          </cell>
          <cell r="M386">
            <v>43780</v>
          </cell>
          <cell r="N386">
            <v>43780</v>
          </cell>
          <cell r="O386" t="str">
            <v>RA-6</v>
          </cell>
          <cell r="P386">
            <v>43807</v>
          </cell>
          <cell r="Q386">
            <v>30</v>
          </cell>
          <cell r="R386" t="str">
            <v>Kanchan</v>
          </cell>
          <cell r="S386">
            <v>43812</v>
          </cell>
          <cell r="U386">
            <v>27</v>
          </cell>
          <cell r="W386">
            <v>43844</v>
          </cell>
          <cell r="X386" t="str">
            <v>PPM</v>
          </cell>
        </row>
        <row r="387">
          <cell r="A387" t="str">
            <v>400 kv Obra Jounpur</v>
          </cell>
          <cell r="B387">
            <v>384</v>
          </cell>
          <cell r="C387" t="str">
            <v>146/0</v>
          </cell>
          <cell r="D387">
            <v>347.46</v>
          </cell>
          <cell r="E387" t="str">
            <v>FD+3</v>
          </cell>
          <cell r="I387">
            <v>0</v>
          </cell>
          <cell r="P387">
            <v>27</v>
          </cell>
          <cell r="Q387">
            <v>0</v>
          </cell>
          <cell r="U387">
            <v>0</v>
          </cell>
        </row>
        <row r="388">
          <cell r="A388" t="str">
            <v>400 kv Obra Jounpur</v>
          </cell>
          <cell r="B388">
            <v>385</v>
          </cell>
          <cell r="C388" t="str">
            <v>146/1</v>
          </cell>
          <cell r="D388">
            <v>396.36</v>
          </cell>
          <cell r="E388" t="str">
            <v>FA+0</v>
          </cell>
          <cell r="F388" t="str">
            <v>WET</v>
          </cell>
          <cell r="G388">
            <v>3.5</v>
          </cell>
          <cell r="H388">
            <v>0</v>
          </cell>
          <cell r="I388">
            <v>42</v>
          </cell>
          <cell r="J388" t="str">
            <v>ALOK</v>
          </cell>
          <cell r="K388" t="str">
            <v>Bipin</v>
          </cell>
          <cell r="L388" t="str">
            <v>Shankar</v>
          </cell>
          <cell r="M388">
            <v>43774</v>
          </cell>
          <cell r="N388">
            <v>43774</v>
          </cell>
          <cell r="O388" t="str">
            <v>RA-6</v>
          </cell>
          <cell r="P388">
            <v>43801</v>
          </cell>
          <cell r="Q388">
            <v>26</v>
          </cell>
          <cell r="R388" t="str">
            <v>Kanchan</v>
          </cell>
          <cell r="S388">
            <v>43810</v>
          </cell>
          <cell r="U388">
            <v>10</v>
          </cell>
          <cell r="W388">
            <v>43821</v>
          </cell>
          <cell r="X388" t="str">
            <v>PPM</v>
          </cell>
        </row>
        <row r="389">
          <cell r="A389" t="str">
            <v>400 kv Obra Jounpur</v>
          </cell>
          <cell r="B389">
            <v>386</v>
          </cell>
          <cell r="C389" t="str">
            <v>146/2</v>
          </cell>
          <cell r="D389">
            <v>348.64</v>
          </cell>
          <cell r="E389" t="str">
            <v>FA+0</v>
          </cell>
          <cell r="F389" t="str">
            <v>WET</v>
          </cell>
          <cell r="G389">
            <v>3.5</v>
          </cell>
          <cell r="H389">
            <v>0</v>
          </cell>
          <cell r="I389">
            <v>53</v>
          </cell>
          <cell r="J389" t="str">
            <v>ALOK</v>
          </cell>
          <cell r="K389" t="str">
            <v>Bipin</v>
          </cell>
          <cell r="L389" t="str">
            <v>Shankar</v>
          </cell>
          <cell r="M389">
            <v>43781</v>
          </cell>
          <cell r="N389">
            <v>43781</v>
          </cell>
          <cell r="O389" t="str">
            <v>RA-6</v>
          </cell>
          <cell r="P389">
            <v>43808</v>
          </cell>
          <cell r="Q389">
            <v>27</v>
          </cell>
          <cell r="R389" t="str">
            <v>Kanchan</v>
          </cell>
          <cell r="S389">
            <v>43811</v>
          </cell>
          <cell r="U389">
            <v>32</v>
          </cell>
          <cell r="W389">
            <v>43848</v>
          </cell>
          <cell r="X389" t="str">
            <v>PPM</v>
          </cell>
        </row>
        <row r="390">
          <cell r="A390" t="str">
            <v>400 kv Obra Jounpur</v>
          </cell>
          <cell r="B390">
            <v>387</v>
          </cell>
          <cell r="C390" t="str">
            <v>146/3</v>
          </cell>
          <cell r="D390">
            <v>456.12</v>
          </cell>
          <cell r="E390" t="str">
            <v>FA+3</v>
          </cell>
          <cell r="F390" t="str">
            <v>WET</v>
          </cell>
          <cell r="G390">
            <v>3.5</v>
          </cell>
          <cell r="H390">
            <v>0</v>
          </cell>
          <cell r="I390">
            <v>40</v>
          </cell>
          <cell r="J390" t="str">
            <v>ALOK</v>
          </cell>
          <cell r="K390" t="str">
            <v>Ashish</v>
          </cell>
          <cell r="L390" t="str">
            <v>Shankar</v>
          </cell>
          <cell r="M390">
            <v>43772</v>
          </cell>
          <cell r="N390">
            <v>43772</v>
          </cell>
          <cell r="O390" t="str">
            <v>RA-6</v>
          </cell>
          <cell r="P390">
            <v>43799</v>
          </cell>
          <cell r="Q390">
            <v>28</v>
          </cell>
          <cell r="R390" t="str">
            <v>Kanchan</v>
          </cell>
          <cell r="S390">
            <v>43811</v>
          </cell>
          <cell r="U390">
            <v>41</v>
          </cell>
          <cell r="W390">
            <v>43853</v>
          </cell>
          <cell r="X390" t="str">
            <v>PPM</v>
          </cell>
        </row>
        <row r="391">
          <cell r="A391" t="str">
            <v>400 kv Obra Jounpur</v>
          </cell>
          <cell r="B391">
            <v>388</v>
          </cell>
          <cell r="C391" t="str">
            <v>147/0</v>
          </cell>
          <cell r="D391">
            <v>218.68</v>
          </cell>
          <cell r="E391" t="str">
            <v>FB+6</v>
          </cell>
          <cell r="F391" t="str">
            <v>WET</v>
          </cell>
          <cell r="G391">
            <v>3.5</v>
          </cell>
          <cell r="H391">
            <v>0</v>
          </cell>
          <cell r="I391">
            <v>168</v>
          </cell>
          <cell r="J391" t="str">
            <v>Privaersa</v>
          </cell>
          <cell r="K391" t="str">
            <v>Vipul</v>
          </cell>
          <cell r="L391" t="str">
            <v>Shankar</v>
          </cell>
          <cell r="N391">
            <v>43850</v>
          </cell>
          <cell r="P391">
            <v>43877</v>
          </cell>
          <cell r="Q391">
            <v>0</v>
          </cell>
          <cell r="U391">
            <v>0</v>
          </cell>
        </row>
        <row r="392">
          <cell r="A392" t="str">
            <v>400 kv Obra Jounpur</v>
          </cell>
          <cell r="B392">
            <v>389</v>
          </cell>
          <cell r="C392" t="str">
            <v xml:space="preserve">148/0 </v>
          </cell>
          <cell r="D392">
            <v>344.02</v>
          </cell>
          <cell r="E392" t="str">
            <v>FB+3+1</v>
          </cell>
          <cell r="F392" t="str">
            <v>WET</v>
          </cell>
          <cell r="G392">
            <v>3.5</v>
          </cell>
          <cell r="H392">
            <v>1</v>
          </cell>
          <cell r="I392">
            <v>0</v>
          </cell>
          <cell r="J392" t="str">
            <v>Privaersa</v>
          </cell>
          <cell r="P392">
            <v>27</v>
          </cell>
          <cell r="Q392">
            <v>0</v>
          </cell>
          <cell r="U392">
            <v>0</v>
          </cell>
        </row>
        <row r="393">
          <cell r="A393" t="str">
            <v>400 kv Obra Jounpur</v>
          </cell>
          <cell r="B393">
            <v>390</v>
          </cell>
          <cell r="C393" t="str">
            <v>148/1</v>
          </cell>
          <cell r="D393">
            <v>419.71</v>
          </cell>
          <cell r="E393" t="str">
            <v>FA+6</v>
          </cell>
          <cell r="F393" t="str">
            <v>WET</v>
          </cell>
          <cell r="G393">
            <v>3.5</v>
          </cell>
          <cell r="H393">
            <v>0</v>
          </cell>
          <cell r="I393">
            <v>38</v>
          </cell>
          <cell r="J393" t="str">
            <v>ALOK</v>
          </cell>
          <cell r="K393" t="str">
            <v>Bipin</v>
          </cell>
          <cell r="L393" t="str">
            <v>Shankar</v>
          </cell>
          <cell r="M393">
            <v>43768</v>
          </cell>
          <cell r="N393">
            <v>43770</v>
          </cell>
          <cell r="O393" t="str">
            <v>RA-6</v>
          </cell>
          <cell r="P393">
            <v>43797</v>
          </cell>
          <cell r="Q393">
            <v>31</v>
          </cell>
          <cell r="R393" t="str">
            <v>Kanchan</v>
          </cell>
          <cell r="S393">
            <v>43813</v>
          </cell>
          <cell r="U393">
            <v>0</v>
          </cell>
        </row>
        <row r="394">
          <cell r="A394" t="str">
            <v>400 kv Obra Jounpur</v>
          </cell>
          <cell r="B394">
            <v>391</v>
          </cell>
          <cell r="C394" t="str">
            <v>149/0</v>
          </cell>
          <cell r="D394">
            <v>428.47</v>
          </cell>
          <cell r="E394" t="str">
            <v>FD+0</v>
          </cell>
          <cell r="F394" t="str">
            <v>WET</v>
          </cell>
          <cell r="G394">
            <v>3.5</v>
          </cell>
          <cell r="H394">
            <v>0</v>
          </cell>
          <cell r="I394">
            <v>36</v>
          </cell>
          <cell r="J394" t="str">
            <v>ALOK</v>
          </cell>
          <cell r="K394" t="str">
            <v>Bipin</v>
          </cell>
          <cell r="L394" t="str">
            <v>Shankar</v>
          </cell>
          <cell r="M394">
            <v>43767</v>
          </cell>
          <cell r="N394">
            <v>43768</v>
          </cell>
          <cell r="O394" t="str">
            <v>RA-5</v>
          </cell>
          <cell r="P394">
            <v>43795</v>
          </cell>
          <cell r="Q394">
            <v>32</v>
          </cell>
          <cell r="R394" t="str">
            <v>Kanchan</v>
          </cell>
          <cell r="S394">
            <v>43813</v>
          </cell>
          <cell r="U394">
            <v>24</v>
          </cell>
          <cell r="W394">
            <v>43841</v>
          </cell>
          <cell r="X394" t="str">
            <v>INDRAM</v>
          </cell>
        </row>
        <row r="395">
          <cell r="A395" t="str">
            <v>400 kv Obra Jounpur</v>
          </cell>
          <cell r="B395">
            <v>392</v>
          </cell>
          <cell r="C395" t="str">
            <v>149/1</v>
          </cell>
          <cell r="D395">
            <v>514.88</v>
          </cell>
          <cell r="E395" t="str">
            <v>FB+9</v>
          </cell>
          <cell r="F395" t="str">
            <v>WET</v>
          </cell>
          <cell r="G395">
            <v>3.5</v>
          </cell>
          <cell r="H395">
            <v>0</v>
          </cell>
          <cell r="I395">
            <v>56</v>
          </cell>
          <cell r="J395" t="str">
            <v>ALOK</v>
          </cell>
          <cell r="K395" t="str">
            <v>Bipin</v>
          </cell>
          <cell r="L395" t="str">
            <v>Shankar</v>
          </cell>
          <cell r="M395">
            <v>43782</v>
          </cell>
          <cell r="N395">
            <v>43783</v>
          </cell>
          <cell r="O395" t="str">
            <v>RA-6</v>
          </cell>
          <cell r="P395">
            <v>43810</v>
          </cell>
          <cell r="Q395">
            <v>33</v>
          </cell>
          <cell r="R395" t="str">
            <v>Kanchan</v>
          </cell>
          <cell r="S395">
            <v>43814</v>
          </cell>
          <cell r="U395">
            <v>0</v>
          </cell>
        </row>
        <row r="396">
          <cell r="A396" t="str">
            <v>400 kv Obra Jounpur</v>
          </cell>
          <cell r="B396">
            <v>393</v>
          </cell>
          <cell r="C396" t="str">
            <v>150/0</v>
          </cell>
          <cell r="D396">
            <v>191.71</v>
          </cell>
          <cell r="E396" t="str">
            <v>FD+30</v>
          </cell>
          <cell r="G396">
            <v>3.5</v>
          </cell>
          <cell r="H396">
            <v>0</v>
          </cell>
          <cell r="I396">
            <v>159</v>
          </cell>
          <cell r="N396">
            <v>43845</v>
          </cell>
          <cell r="P396">
            <v>43872</v>
          </cell>
          <cell r="Q396">
            <v>0</v>
          </cell>
          <cell r="U396">
            <v>0</v>
          </cell>
        </row>
        <row r="397">
          <cell r="A397" t="str">
            <v>400 kv Obra Jounpur</v>
          </cell>
          <cell r="B397">
            <v>394</v>
          </cell>
          <cell r="C397" t="str">
            <v>150A/0</v>
          </cell>
          <cell r="D397">
            <v>357.66</v>
          </cell>
          <cell r="E397" t="str">
            <v>FD+30</v>
          </cell>
          <cell r="F397" t="str">
            <v>WET</v>
          </cell>
          <cell r="G397">
            <v>3.5</v>
          </cell>
          <cell r="H397">
            <v>0</v>
          </cell>
          <cell r="I397">
            <v>172</v>
          </cell>
          <cell r="J397" t="str">
            <v>Anju</v>
          </cell>
          <cell r="K397" t="str">
            <v>Bipin</v>
          </cell>
          <cell r="L397" t="str">
            <v>Shankar</v>
          </cell>
          <cell r="N397">
            <v>43851</v>
          </cell>
          <cell r="P397">
            <v>43878</v>
          </cell>
          <cell r="Q397">
            <v>0</v>
          </cell>
          <cell r="U397">
            <v>0</v>
          </cell>
        </row>
        <row r="398">
          <cell r="A398" t="str">
            <v>400 kv Obra Jounpur</v>
          </cell>
          <cell r="B398">
            <v>395</v>
          </cell>
          <cell r="C398" t="str">
            <v>151/0</v>
          </cell>
          <cell r="D398">
            <v>405.8</v>
          </cell>
          <cell r="E398" t="str">
            <v>FB+0</v>
          </cell>
          <cell r="F398" t="str">
            <v>WET</v>
          </cell>
          <cell r="G398">
            <v>3.5</v>
          </cell>
          <cell r="H398">
            <v>0</v>
          </cell>
          <cell r="I398">
            <v>32</v>
          </cell>
          <cell r="J398" t="str">
            <v>ALOK</v>
          </cell>
          <cell r="K398" t="str">
            <v>M P sharma</v>
          </cell>
          <cell r="L398" t="str">
            <v>Shankar</v>
          </cell>
          <cell r="M398">
            <v>43763</v>
          </cell>
          <cell r="N398">
            <v>43763</v>
          </cell>
          <cell r="O398" t="str">
            <v>RA-5</v>
          </cell>
          <cell r="P398">
            <v>43790</v>
          </cell>
          <cell r="Q398">
            <v>39</v>
          </cell>
          <cell r="R398" t="str">
            <v>Kanchan</v>
          </cell>
          <cell r="S398">
            <v>43817</v>
          </cell>
          <cell r="U398">
            <v>0</v>
          </cell>
        </row>
        <row r="399">
          <cell r="A399" t="str">
            <v>400 kv Obra Jounpur</v>
          </cell>
          <cell r="B399">
            <v>396</v>
          </cell>
          <cell r="C399" t="str">
            <v>151/1</v>
          </cell>
          <cell r="D399">
            <v>388.13</v>
          </cell>
          <cell r="E399" t="str">
            <v>FA+3</v>
          </cell>
          <cell r="F399" t="str">
            <v>WET</v>
          </cell>
          <cell r="G399">
            <v>3.5</v>
          </cell>
          <cell r="H399">
            <v>0</v>
          </cell>
          <cell r="I399">
            <v>30</v>
          </cell>
          <cell r="J399" t="str">
            <v>ALOK</v>
          </cell>
          <cell r="K399" t="str">
            <v>Bipin</v>
          </cell>
          <cell r="L399" t="str">
            <v>Shankar</v>
          </cell>
          <cell r="M399">
            <v>43762</v>
          </cell>
          <cell r="N399">
            <v>43762</v>
          </cell>
          <cell r="O399" t="str">
            <v>RA-5</v>
          </cell>
          <cell r="P399">
            <v>43789</v>
          </cell>
          <cell r="Q399">
            <v>40</v>
          </cell>
          <cell r="R399" t="str">
            <v>Kanchan</v>
          </cell>
          <cell r="S399">
            <v>43817</v>
          </cell>
          <cell r="U399">
            <v>3</v>
          </cell>
          <cell r="W399">
            <v>43814</v>
          </cell>
          <cell r="X399" t="str">
            <v>Indr ram</v>
          </cell>
        </row>
        <row r="400">
          <cell r="A400" t="str">
            <v>400 kv Obra Jounpur</v>
          </cell>
          <cell r="B400">
            <v>397</v>
          </cell>
          <cell r="C400" t="str">
            <v>151/2</v>
          </cell>
          <cell r="D400">
            <v>323.38</v>
          </cell>
          <cell r="E400" t="str">
            <v>FA+0</v>
          </cell>
          <cell r="F400" t="str">
            <v>WET</v>
          </cell>
          <cell r="G400">
            <v>3.5</v>
          </cell>
          <cell r="H400">
            <v>0</v>
          </cell>
          <cell r="I400">
            <v>22</v>
          </cell>
          <cell r="J400" t="str">
            <v>ALOK</v>
          </cell>
          <cell r="K400" t="str">
            <v>Bipin</v>
          </cell>
          <cell r="L400" t="str">
            <v>Shankar</v>
          </cell>
          <cell r="M400">
            <v>43756</v>
          </cell>
          <cell r="N400">
            <v>43756</v>
          </cell>
          <cell r="O400" t="str">
            <v>RA-5</v>
          </cell>
          <cell r="P400">
            <v>43783</v>
          </cell>
          <cell r="Q400">
            <v>36</v>
          </cell>
          <cell r="R400" t="str">
            <v>Kanchan</v>
          </cell>
          <cell r="S400">
            <v>43816</v>
          </cell>
          <cell r="U400">
            <v>8</v>
          </cell>
          <cell r="W400">
            <v>43820</v>
          </cell>
          <cell r="X400" t="str">
            <v>Indr ram</v>
          </cell>
        </row>
        <row r="401">
          <cell r="A401" t="str">
            <v>400 kv Obra Jounpur</v>
          </cell>
          <cell r="B401">
            <v>398</v>
          </cell>
          <cell r="C401" t="str">
            <v>151A/0</v>
          </cell>
          <cell r="D401">
            <v>356.19</v>
          </cell>
          <cell r="E401" t="str">
            <v>FB+0</v>
          </cell>
          <cell r="F401" t="str">
            <v>WET</v>
          </cell>
          <cell r="G401">
            <v>3.5</v>
          </cell>
          <cell r="H401">
            <v>0</v>
          </cell>
          <cell r="I401">
            <v>23</v>
          </cell>
          <cell r="J401" t="str">
            <v>ALOK</v>
          </cell>
          <cell r="K401" t="str">
            <v>Ashish</v>
          </cell>
          <cell r="L401" t="str">
            <v>Shankar</v>
          </cell>
          <cell r="M401">
            <v>43758</v>
          </cell>
          <cell r="N401">
            <v>43758</v>
          </cell>
          <cell r="O401" t="str">
            <v>RA-5</v>
          </cell>
          <cell r="P401">
            <v>43785</v>
          </cell>
          <cell r="Q401">
            <v>37</v>
          </cell>
          <cell r="R401" t="str">
            <v>Kanchan</v>
          </cell>
          <cell r="S401">
            <v>43816</v>
          </cell>
          <cell r="U401">
            <v>33</v>
          </cell>
          <cell r="W401">
            <v>43848</v>
          </cell>
          <cell r="X401" t="str">
            <v>Indr ram</v>
          </cell>
        </row>
        <row r="402">
          <cell r="A402" t="str">
            <v>400 kv Obra Jounpur</v>
          </cell>
          <cell r="B402">
            <v>399</v>
          </cell>
          <cell r="C402" t="str">
            <v>151A/1</v>
          </cell>
          <cell r="D402">
            <v>351.4</v>
          </cell>
          <cell r="E402" t="str">
            <v>FA+0</v>
          </cell>
          <cell r="F402" t="str">
            <v>WET</v>
          </cell>
          <cell r="G402">
            <v>3.5</v>
          </cell>
          <cell r="H402">
            <v>0</v>
          </cell>
          <cell r="I402">
            <v>24</v>
          </cell>
          <cell r="J402" t="str">
            <v>ALOK</v>
          </cell>
          <cell r="K402" t="str">
            <v>Ashish</v>
          </cell>
          <cell r="L402" t="str">
            <v>Shankar</v>
          </cell>
          <cell r="M402">
            <v>43758</v>
          </cell>
          <cell r="N402">
            <v>43758</v>
          </cell>
          <cell r="O402" t="str">
            <v>RA-5</v>
          </cell>
          <cell r="P402">
            <v>43785</v>
          </cell>
          <cell r="Q402">
            <v>38</v>
          </cell>
          <cell r="R402" t="str">
            <v>Kanchan</v>
          </cell>
          <cell r="S402">
            <v>43816</v>
          </cell>
          <cell r="U402">
            <v>13</v>
          </cell>
          <cell r="W402">
            <v>43828</v>
          </cell>
          <cell r="X402" t="str">
            <v>Indr ram</v>
          </cell>
        </row>
        <row r="403">
          <cell r="A403" t="str">
            <v>400 kv Obra Jounpur</v>
          </cell>
          <cell r="B403">
            <v>400</v>
          </cell>
          <cell r="C403" t="str">
            <v>151B/0</v>
          </cell>
          <cell r="D403">
            <v>286.35000000000002</v>
          </cell>
          <cell r="E403" t="str">
            <v>FB+0</v>
          </cell>
          <cell r="F403" t="str">
            <v>WET</v>
          </cell>
          <cell r="G403">
            <v>3.5</v>
          </cell>
          <cell r="H403">
            <v>0</v>
          </cell>
          <cell r="I403">
            <v>29</v>
          </cell>
          <cell r="J403" t="str">
            <v>ALOK</v>
          </cell>
          <cell r="K403" t="str">
            <v>Bipin</v>
          </cell>
          <cell r="L403" t="str">
            <v>Shankar</v>
          </cell>
          <cell r="M403">
            <v>43761</v>
          </cell>
          <cell r="N403">
            <v>43761</v>
          </cell>
          <cell r="O403" t="str">
            <v>RA-5</v>
          </cell>
          <cell r="P403">
            <v>43788</v>
          </cell>
          <cell r="Q403">
            <v>34</v>
          </cell>
          <cell r="R403" t="str">
            <v>Kanchan</v>
          </cell>
          <cell r="S403">
            <v>43815</v>
          </cell>
          <cell r="U403">
            <v>39</v>
          </cell>
          <cell r="W403">
            <v>43852</v>
          </cell>
          <cell r="X403" t="str">
            <v>Indr ram</v>
          </cell>
        </row>
        <row r="404">
          <cell r="A404" t="str">
            <v>400 kv Obra Jounpur</v>
          </cell>
          <cell r="B404">
            <v>401</v>
          </cell>
          <cell r="C404" t="str">
            <v>151B/1</v>
          </cell>
          <cell r="D404">
            <v>283.24</v>
          </cell>
          <cell r="E404" t="str">
            <v>FA+0</v>
          </cell>
          <cell r="F404" t="str">
            <v>WET</v>
          </cell>
          <cell r="G404">
            <v>3.5</v>
          </cell>
          <cell r="H404">
            <v>0</v>
          </cell>
          <cell r="I404">
            <v>33</v>
          </cell>
          <cell r="J404" t="str">
            <v>ALOK</v>
          </cell>
          <cell r="K404" t="str">
            <v>M P sharma</v>
          </cell>
          <cell r="L404" t="str">
            <v>Shankar</v>
          </cell>
          <cell r="M404">
            <v>43763</v>
          </cell>
          <cell r="N404">
            <v>43764</v>
          </cell>
          <cell r="O404" t="str">
            <v>RA-5</v>
          </cell>
          <cell r="P404">
            <v>43791</v>
          </cell>
          <cell r="Q404">
            <v>35</v>
          </cell>
          <cell r="R404" t="str">
            <v>Kanchan</v>
          </cell>
          <cell r="S404">
            <v>43815</v>
          </cell>
          <cell r="U404">
            <v>4</v>
          </cell>
          <cell r="W404">
            <v>43814</v>
          </cell>
          <cell r="X404" t="str">
            <v>Anju</v>
          </cell>
        </row>
        <row r="405">
          <cell r="A405" t="str">
            <v>400 kv Obra Jounpur</v>
          </cell>
          <cell r="B405">
            <v>402</v>
          </cell>
          <cell r="C405" t="str">
            <v>152/0</v>
          </cell>
          <cell r="D405">
            <v>273.75</v>
          </cell>
          <cell r="E405" t="str">
            <v>FB+0</v>
          </cell>
          <cell r="F405" t="str">
            <v>WET</v>
          </cell>
          <cell r="G405">
            <v>3.5</v>
          </cell>
          <cell r="H405">
            <v>0</v>
          </cell>
          <cell r="I405">
            <v>45</v>
          </cell>
          <cell r="J405" t="str">
            <v>ALOK</v>
          </cell>
          <cell r="K405" t="str">
            <v>M P sharma</v>
          </cell>
          <cell r="L405" t="str">
            <v>Shankar</v>
          </cell>
          <cell r="M405">
            <v>43775</v>
          </cell>
          <cell r="N405">
            <v>43777</v>
          </cell>
          <cell r="O405" t="str">
            <v>RA-6</v>
          </cell>
          <cell r="P405">
            <v>43804</v>
          </cell>
          <cell r="Q405">
            <v>41</v>
          </cell>
          <cell r="R405" t="str">
            <v>Kanchan</v>
          </cell>
          <cell r="S405">
            <v>43818</v>
          </cell>
          <cell r="U405">
            <v>0</v>
          </cell>
          <cell r="X405" t="str">
            <v>Indr ram</v>
          </cell>
        </row>
        <row r="406">
          <cell r="A406" t="str">
            <v>400 kv Obra Jounpur</v>
          </cell>
          <cell r="B406">
            <v>403</v>
          </cell>
          <cell r="C406" t="str">
            <v>152/1</v>
          </cell>
          <cell r="D406">
            <v>275.38</v>
          </cell>
          <cell r="E406" t="str">
            <v>FA+0</v>
          </cell>
          <cell r="I406">
            <v>0</v>
          </cell>
          <cell r="P406">
            <v>27</v>
          </cell>
          <cell r="Q406">
            <v>0</v>
          </cell>
          <cell r="U406">
            <v>0</v>
          </cell>
        </row>
        <row r="407">
          <cell r="A407" t="str">
            <v>400 kv Obra Jounpur</v>
          </cell>
          <cell r="B407">
            <v>404</v>
          </cell>
          <cell r="C407" t="str">
            <v>153/0</v>
          </cell>
          <cell r="D407">
            <v>212.18</v>
          </cell>
          <cell r="E407" t="str">
            <v>FD+6</v>
          </cell>
          <cell r="I407">
            <v>0</v>
          </cell>
          <cell r="P407">
            <v>27</v>
          </cell>
          <cell r="Q407">
            <v>0</v>
          </cell>
          <cell r="U407">
            <v>0</v>
          </cell>
        </row>
        <row r="408">
          <cell r="A408" t="str">
            <v>400 kv Obra Jounpur</v>
          </cell>
          <cell r="B408">
            <v>405</v>
          </cell>
          <cell r="C408" t="str">
            <v>154/0</v>
          </cell>
          <cell r="D408">
            <v>442.95</v>
          </cell>
          <cell r="E408" t="str">
            <v>FD+9</v>
          </cell>
          <cell r="I408">
            <v>0</v>
          </cell>
          <cell r="P408">
            <v>27</v>
          </cell>
          <cell r="Q408">
            <v>0</v>
          </cell>
          <cell r="U408">
            <v>0</v>
          </cell>
        </row>
        <row r="409">
          <cell r="A409" t="str">
            <v>400 kv Obra Jounpur</v>
          </cell>
          <cell r="B409">
            <v>406</v>
          </cell>
          <cell r="C409" t="str">
            <v>154/1</v>
          </cell>
          <cell r="D409">
            <v>478.22</v>
          </cell>
          <cell r="E409" t="str">
            <v>FB+0</v>
          </cell>
          <cell r="I409">
            <v>0</v>
          </cell>
          <cell r="P409">
            <v>27</v>
          </cell>
          <cell r="Q409">
            <v>0</v>
          </cell>
          <cell r="U409">
            <v>0</v>
          </cell>
        </row>
        <row r="410">
          <cell r="A410" t="str">
            <v>400 kv Obra Jounpur</v>
          </cell>
          <cell r="B410">
            <v>407</v>
          </cell>
          <cell r="C410" t="str">
            <v>154A/0</v>
          </cell>
          <cell r="D410">
            <v>181.33</v>
          </cell>
          <cell r="E410" t="str">
            <v>FD+30</v>
          </cell>
          <cell r="F410" t="str">
            <v>WET</v>
          </cell>
          <cell r="G410">
            <v>3.5</v>
          </cell>
          <cell r="H410">
            <v>0</v>
          </cell>
          <cell r="I410">
            <v>144</v>
          </cell>
          <cell r="J410" t="str">
            <v>Anju</v>
          </cell>
          <cell r="K410" t="str">
            <v>Bipin</v>
          </cell>
          <cell r="L410" t="str">
            <v>Shankar</v>
          </cell>
          <cell r="N410">
            <v>43835</v>
          </cell>
          <cell r="P410">
            <v>43862</v>
          </cell>
          <cell r="Q410">
            <v>0</v>
          </cell>
          <cell r="U410">
            <v>0</v>
          </cell>
        </row>
        <row r="411">
          <cell r="A411" t="str">
            <v>400 kv Obra Jounpur</v>
          </cell>
          <cell r="B411">
            <v>408</v>
          </cell>
          <cell r="C411" t="str">
            <v>155/0</v>
          </cell>
          <cell r="D411">
            <v>490.68</v>
          </cell>
          <cell r="E411" t="str">
            <v>FD+30</v>
          </cell>
          <cell r="F411" t="str">
            <v>WET</v>
          </cell>
          <cell r="G411">
            <v>3.5</v>
          </cell>
          <cell r="H411">
            <v>0</v>
          </cell>
          <cell r="I411">
            <v>152</v>
          </cell>
          <cell r="J411" t="str">
            <v>Anju</v>
          </cell>
          <cell r="K411" t="str">
            <v>Bipin</v>
          </cell>
          <cell r="L411" t="str">
            <v>Shankar</v>
          </cell>
          <cell r="N411">
            <v>43840</v>
          </cell>
          <cell r="P411">
            <v>43867</v>
          </cell>
          <cell r="Q411">
            <v>0</v>
          </cell>
          <cell r="U411">
            <v>0</v>
          </cell>
        </row>
        <row r="412">
          <cell r="A412" t="str">
            <v>400 kv Obra Jounpur</v>
          </cell>
          <cell r="B412">
            <v>409</v>
          </cell>
          <cell r="C412" t="str">
            <v>155/1</v>
          </cell>
          <cell r="D412">
            <v>351.16</v>
          </cell>
          <cell r="E412" t="str">
            <v>FA+6</v>
          </cell>
          <cell r="F412" t="str">
            <v>WET</v>
          </cell>
          <cell r="G412">
            <v>3.5</v>
          </cell>
          <cell r="H412">
            <v>0</v>
          </cell>
          <cell r="I412">
            <v>58</v>
          </cell>
          <cell r="J412" t="str">
            <v>ALOK</v>
          </cell>
          <cell r="K412" t="str">
            <v>Bipin</v>
          </cell>
          <cell r="L412" t="str">
            <v>Shankar</v>
          </cell>
          <cell r="M412">
            <v>43785</v>
          </cell>
          <cell r="N412">
            <v>43785</v>
          </cell>
          <cell r="O412" t="str">
            <v>RA-6</v>
          </cell>
          <cell r="P412">
            <v>43812</v>
          </cell>
          <cell r="Q412">
            <v>42</v>
          </cell>
          <cell r="R412" t="str">
            <v>Kanchan</v>
          </cell>
          <cell r="S412">
            <v>43819</v>
          </cell>
          <cell r="U412">
            <v>6</v>
          </cell>
          <cell r="W412">
            <v>43818</v>
          </cell>
          <cell r="X412" t="str">
            <v>Anju</v>
          </cell>
        </row>
        <row r="413">
          <cell r="A413" t="str">
            <v>400 kv Obra Jounpur</v>
          </cell>
          <cell r="B413">
            <v>410</v>
          </cell>
          <cell r="C413" t="str">
            <v>155/2</v>
          </cell>
          <cell r="D413">
            <v>356.76</v>
          </cell>
          <cell r="E413" t="str">
            <v>FA+0</v>
          </cell>
          <cell r="F413" t="str">
            <v>PS</v>
          </cell>
          <cell r="G413">
            <v>3.5</v>
          </cell>
          <cell r="H413">
            <v>0</v>
          </cell>
          <cell r="I413">
            <v>60</v>
          </cell>
          <cell r="J413" t="str">
            <v>ALOK</v>
          </cell>
          <cell r="K413" t="str">
            <v>Bipin</v>
          </cell>
          <cell r="L413" t="str">
            <v>Shankar</v>
          </cell>
          <cell r="M413">
            <v>43787</v>
          </cell>
          <cell r="N413">
            <v>43787</v>
          </cell>
          <cell r="O413" t="str">
            <v>RA-6</v>
          </cell>
          <cell r="P413">
            <v>43814</v>
          </cell>
          <cell r="Q413">
            <v>43</v>
          </cell>
          <cell r="R413" t="str">
            <v>Kanchan</v>
          </cell>
          <cell r="S413">
            <v>43819</v>
          </cell>
          <cell r="U413">
            <v>7</v>
          </cell>
          <cell r="W413">
            <v>43819</v>
          </cell>
          <cell r="X413" t="str">
            <v>Anju</v>
          </cell>
        </row>
        <row r="414">
          <cell r="A414" t="str">
            <v>400 kv Obra Jounpur</v>
          </cell>
          <cell r="B414">
            <v>411</v>
          </cell>
          <cell r="C414" t="str">
            <v>155/3</v>
          </cell>
          <cell r="D414">
            <v>325.13</v>
          </cell>
          <cell r="E414" t="str">
            <v>FA+0</v>
          </cell>
          <cell r="F414" t="str">
            <v>PS</v>
          </cell>
          <cell r="G414">
            <v>3.5</v>
          </cell>
          <cell r="H414">
            <v>0</v>
          </cell>
          <cell r="I414">
            <v>64</v>
          </cell>
          <cell r="J414" t="str">
            <v>ALOK</v>
          </cell>
          <cell r="K414" t="str">
            <v>Bipin</v>
          </cell>
          <cell r="L414" t="str">
            <v>Shankar</v>
          </cell>
          <cell r="M414">
            <v>43789</v>
          </cell>
          <cell r="N414">
            <v>43789</v>
          </cell>
          <cell r="O414" t="str">
            <v>RA-6</v>
          </cell>
          <cell r="P414">
            <v>43816</v>
          </cell>
          <cell r="Q414">
            <v>44</v>
          </cell>
          <cell r="R414" t="str">
            <v>Kanchan</v>
          </cell>
          <cell r="S414">
            <v>43820</v>
          </cell>
          <cell r="U414">
            <v>9</v>
          </cell>
          <cell r="W414">
            <v>43820</v>
          </cell>
          <cell r="X414" t="str">
            <v>Anju</v>
          </cell>
        </row>
        <row r="415">
          <cell r="A415" t="str">
            <v>400 kv Obra Jounpur</v>
          </cell>
          <cell r="B415">
            <v>412</v>
          </cell>
          <cell r="C415" t="str">
            <v>156/0</v>
          </cell>
          <cell r="D415">
            <v>386.74</v>
          </cell>
          <cell r="E415" t="str">
            <v>FD+3</v>
          </cell>
          <cell r="F415" t="str">
            <v>WET</v>
          </cell>
          <cell r="G415">
            <v>3.5</v>
          </cell>
          <cell r="H415">
            <v>0</v>
          </cell>
          <cell r="I415">
            <v>100</v>
          </cell>
          <cell r="J415" t="str">
            <v>Anju</v>
          </cell>
          <cell r="K415" t="str">
            <v>Bipin</v>
          </cell>
          <cell r="L415" t="str">
            <v>Shankar</v>
          </cell>
          <cell r="M415">
            <v>43808</v>
          </cell>
          <cell r="N415">
            <v>43810</v>
          </cell>
          <cell r="P415">
            <v>43837</v>
          </cell>
          <cell r="Q415">
            <v>45</v>
          </cell>
          <cell r="R415" t="str">
            <v>Kanchan</v>
          </cell>
          <cell r="S415">
            <v>43820</v>
          </cell>
          <cell r="U415">
            <v>0</v>
          </cell>
        </row>
        <row r="416">
          <cell r="A416" t="str">
            <v>400 kv Obra Jounpur</v>
          </cell>
          <cell r="B416">
            <v>413</v>
          </cell>
          <cell r="C416" t="str">
            <v>156/1</v>
          </cell>
          <cell r="D416">
            <v>390.87</v>
          </cell>
          <cell r="E416" t="str">
            <v>FA+3</v>
          </cell>
          <cell r="F416" t="str">
            <v>PS</v>
          </cell>
          <cell r="G416">
            <v>3.5</v>
          </cell>
          <cell r="H416">
            <v>0</v>
          </cell>
          <cell r="I416">
            <v>107</v>
          </cell>
          <cell r="J416" t="str">
            <v>Anju</v>
          </cell>
          <cell r="K416" t="str">
            <v>Bipin</v>
          </cell>
          <cell r="L416" t="str">
            <v>Shankar</v>
          </cell>
          <cell r="M416">
            <v>43813</v>
          </cell>
          <cell r="N416">
            <v>43814</v>
          </cell>
          <cell r="P416">
            <v>43841</v>
          </cell>
          <cell r="Q416">
            <v>50</v>
          </cell>
          <cell r="R416" t="str">
            <v>Kanchan</v>
          </cell>
          <cell r="S416">
            <v>43847</v>
          </cell>
          <cell r="U416">
            <v>18</v>
          </cell>
          <cell r="W416">
            <v>43835</v>
          </cell>
          <cell r="X416" t="str">
            <v>Anju</v>
          </cell>
        </row>
        <row r="417">
          <cell r="A417" t="str">
            <v>400 kv Obra Jounpur</v>
          </cell>
          <cell r="B417">
            <v>414</v>
          </cell>
          <cell r="C417" t="str">
            <v>156/2</v>
          </cell>
          <cell r="D417">
            <v>374.65</v>
          </cell>
          <cell r="E417" t="str">
            <v>FA+0</v>
          </cell>
          <cell r="F417" t="str">
            <v>WET</v>
          </cell>
          <cell r="G417">
            <v>3.5</v>
          </cell>
          <cell r="H417">
            <v>0</v>
          </cell>
          <cell r="I417">
            <v>91</v>
          </cell>
          <cell r="J417" t="str">
            <v>Anju</v>
          </cell>
          <cell r="K417" t="str">
            <v>Bipin</v>
          </cell>
          <cell r="L417" t="str">
            <v>Shankar</v>
          </cell>
          <cell r="M417">
            <v>43804</v>
          </cell>
          <cell r="N417">
            <v>43804</v>
          </cell>
          <cell r="P417">
            <v>43831</v>
          </cell>
          <cell r="Q417">
            <v>48</v>
          </cell>
          <cell r="R417" t="str">
            <v>Kanchan</v>
          </cell>
          <cell r="S417">
            <v>43823</v>
          </cell>
          <cell r="U417">
            <v>17</v>
          </cell>
          <cell r="W417">
            <v>43833</v>
          </cell>
          <cell r="X417" t="str">
            <v>Anju</v>
          </cell>
        </row>
        <row r="418">
          <cell r="A418" t="str">
            <v>400 kv Obra Jounpur</v>
          </cell>
          <cell r="B418">
            <v>415</v>
          </cell>
          <cell r="C418" t="str">
            <v>156/3</v>
          </cell>
          <cell r="D418">
            <v>435.59</v>
          </cell>
          <cell r="E418" t="str">
            <v>FA+3</v>
          </cell>
          <cell r="F418" t="str">
            <v>PS</v>
          </cell>
          <cell r="G418">
            <v>3.5</v>
          </cell>
          <cell r="H418">
            <v>0</v>
          </cell>
          <cell r="I418">
            <v>97</v>
          </cell>
          <cell r="J418" t="str">
            <v>Anju</v>
          </cell>
          <cell r="K418" t="str">
            <v>Bipin</v>
          </cell>
          <cell r="L418" t="str">
            <v>Shankar</v>
          </cell>
          <cell r="M418">
            <v>43808</v>
          </cell>
          <cell r="N418">
            <v>43809</v>
          </cell>
          <cell r="P418">
            <v>43836</v>
          </cell>
          <cell r="Q418">
            <v>49</v>
          </cell>
          <cell r="R418" t="str">
            <v>Kanchan</v>
          </cell>
          <cell r="S418">
            <v>43823</v>
          </cell>
          <cell r="U418">
            <v>14</v>
          </cell>
          <cell r="W418">
            <v>43828</v>
          </cell>
          <cell r="X418" t="str">
            <v>Anju</v>
          </cell>
        </row>
        <row r="419">
          <cell r="A419" t="str">
            <v>400 kv Obra Jounpur</v>
          </cell>
          <cell r="B419">
            <v>416</v>
          </cell>
          <cell r="C419" t="str">
            <v>156/4</v>
          </cell>
          <cell r="D419">
            <v>412.72</v>
          </cell>
          <cell r="E419" t="str">
            <v>FA+3</v>
          </cell>
          <cell r="F419" t="str">
            <v>PS</v>
          </cell>
          <cell r="G419">
            <v>3.5</v>
          </cell>
          <cell r="H419">
            <v>0</v>
          </cell>
          <cell r="I419">
            <v>75</v>
          </cell>
          <cell r="J419" t="str">
            <v>Privaersa</v>
          </cell>
          <cell r="K419" t="str">
            <v>Bipin</v>
          </cell>
          <cell r="L419" t="str">
            <v>Shankar</v>
          </cell>
          <cell r="M419">
            <v>43791</v>
          </cell>
          <cell r="N419">
            <v>43795</v>
          </cell>
          <cell r="O419" t="str">
            <v>RA-6</v>
          </cell>
          <cell r="P419">
            <v>43822</v>
          </cell>
          <cell r="Q419">
            <v>46</v>
          </cell>
          <cell r="R419" t="str">
            <v>Kanchan</v>
          </cell>
          <cell r="S419">
            <v>43822</v>
          </cell>
          <cell r="U419">
            <v>11</v>
          </cell>
          <cell r="W419">
            <v>43824</v>
          </cell>
          <cell r="X419" t="str">
            <v>Anju</v>
          </cell>
        </row>
        <row r="420">
          <cell r="A420" t="str">
            <v>400 kv Obra Jounpur</v>
          </cell>
          <cell r="B420">
            <v>417</v>
          </cell>
          <cell r="C420" t="str">
            <v>156/5</v>
          </cell>
          <cell r="D420">
            <v>305.07</v>
          </cell>
          <cell r="E420" t="str">
            <v>FA+0</v>
          </cell>
          <cell r="F420" t="str">
            <v>WET</v>
          </cell>
          <cell r="G420">
            <v>3.5</v>
          </cell>
          <cell r="H420">
            <v>0</v>
          </cell>
          <cell r="I420">
            <v>82</v>
          </cell>
          <cell r="J420" t="str">
            <v>Privaersa</v>
          </cell>
          <cell r="K420" t="str">
            <v>Bipin</v>
          </cell>
          <cell r="L420" t="str">
            <v>Shankar</v>
          </cell>
          <cell r="M420">
            <v>43796</v>
          </cell>
          <cell r="N420">
            <v>43799</v>
          </cell>
          <cell r="O420" t="str">
            <v>RA-6</v>
          </cell>
          <cell r="P420">
            <v>43826</v>
          </cell>
          <cell r="Q420">
            <v>51</v>
          </cell>
          <cell r="R420" t="str">
            <v>Kanchan</v>
          </cell>
          <cell r="S420">
            <v>43848</v>
          </cell>
          <cell r="U420">
            <v>12</v>
          </cell>
          <cell r="W420">
            <v>43826</v>
          </cell>
          <cell r="X420" t="str">
            <v>Anju</v>
          </cell>
        </row>
        <row r="421">
          <cell r="A421" t="str">
            <v>400 kv Obra Jounpur</v>
          </cell>
          <cell r="B421">
            <v>418</v>
          </cell>
          <cell r="C421" t="str">
            <v>157/0</v>
          </cell>
          <cell r="D421">
            <v>384.35</v>
          </cell>
          <cell r="E421" t="str">
            <v>FD+0</v>
          </cell>
          <cell r="F421" t="str">
            <v>WET</v>
          </cell>
          <cell r="G421">
            <v>3.5</v>
          </cell>
          <cell r="H421">
            <v>0</v>
          </cell>
          <cell r="I421">
            <v>69</v>
          </cell>
          <cell r="J421" t="str">
            <v>ALOK</v>
          </cell>
          <cell r="K421" t="str">
            <v>Harsh</v>
          </cell>
          <cell r="L421" t="str">
            <v>Shankar</v>
          </cell>
          <cell r="M421">
            <v>43790</v>
          </cell>
          <cell r="N421">
            <v>43792</v>
          </cell>
          <cell r="O421" t="str">
            <v>RA-6</v>
          </cell>
          <cell r="P421">
            <v>43819</v>
          </cell>
          <cell r="Q421">
            <v>47</v>
          </cell>
          <cell r="R421" t="str">
            <v>Kanchan</v>
          </cell>
          <cell r="S421">
            <v>43822</v>
          </cell>
          <cell r="U421">
            <v>21</v>
          </cell>
          <cell r="W421">
            <v>43839</v>
          </cell>
          <cell r="X421" t="str">
            <v>Anju</v>
          </cell>
        </row>
        <row r="422">
          <cell r="A422" t="str">
            <v>400 kv Obra Jounpur</v>
          </cell>
          <cell r="B422">
            <v>419</v>
          </cell>
          <cell r="C422" t="str">
            <v>157/1</v>
          </cell>
          <cell r="D422">
            <v>403.3</v>
          </cell>
          <cell r="E422" t="str">
            <v>FA+3</v>
          </cell>
          <cell r="F422" t="str">
            <v>WET</v>
          </cell>
          <cell r="G422">
            <v>3.5</v>
          </cell>
          <cell r="H422">
            <v>0</v>
          </cell>
          <cell r="I422">
            <v>86</v>
          </cell>
          <cell r="J422" t="str">
            <v>Privaersa</v>
          </cell>
          <cell r="K422" t="str">
            <v>Vipul</v>
          </cell>
          <cell r="L422" t="str">
            <v>Shankar</v>
          </cell>
          <cell r="M422">
            <v>43801</v>
          </cell>
          <cell r="N422">
            <v>43802</v>
          </cell>
          <cell r="P422">
            <v>43829</v>
          </cell>
          <cell r="Q422">
            <v>52</v>
          </cell>
          <cell r="R422" t="str">
            <v>Kanchan</v>
          </cell>
          <cell r="S422">
            <v>43848</v>
          </cell>
          <cell r="U422">
            <v>26</v>
          </cell>
          <cell r="W422">
            <v>43842</v>
          </cell>
          <cell r="X422" t="str">
            <v>Anju</v>
          </cell>
        </row>
        <row r="423">
          <cell r="A423" t="str">
            <v>400 kv Obra Jounpur</v>
          </cell>
          <cell r="B423">
            <v>420</v>
          </cell>
          <cell r="C423" t="str">
            <v>158/0</v>
          </cell>
          <cell r="D423">
            <v>377.91</v>
          </cell>
          <cell r="E423" t="str">
            <v>FC+0</v>
          </cell>
          <cell r="F423" t="str">
            <v>WET</v>
          </cell>
          <cell r="G423">
            <v>3.5</v>
          </cell>
          <cell r="H423">
            <v>0</v>
          </cell>
          <cell r="I423">
            <v>101</v>
          </cell>
          <cell r="J423" t="str">
            <v>Privaersa</v>
          </cell>
          <cell r="K423" t="str">
            <v>Vipul</v>
          </cell>
          <cell r="L423" t="str">
            <v>Shankar</v>
          </cell>
          <cell r="M423">
            <v>43808</v>
          </cell>
          <cell r="N423">
            <v>43810</v>
          </cell>
          <cell r="P423">
            <v>43837</v>
          </cell>
          <cell r="Q423">
            <v>53</v>
          </cell>
          <cell r="R423" t="str">
            <v>Kanchan</v>
          </cell>
          <cell r="S423">
            <v>43848</v>
          </cell>
          <cell r="U423">
            <v>0</v>
          </cell>
        </row>
        <row r="424">
          <cell r="A424" t="str">
            <v>400 kv Obra Jounpur</v>
          </cell>
          <cell r="B424">
            <v>421</v>
          </cell>
          <cell r="C424" t="str">
            <v>158/1</v>
          </cell>
          <cell r="D424">
            <v>424.37</v>
          </cell>
          <cell r="E424" t="str">
            <v>FA+6</v>
          </cell>
          <cell r="F424" t="str">
            <v>PS</v>
          </cell>
          <cell r="G424">
            <v>3.5</v>
          </cell>
          <cell r="H424">
            <v>0</v>
          </cell>
          <cell r="I424">
            <v>112</v>
          </cell>
          <cell r="J424" t="str">
            <v>Privaersa</v>
          </cell>
          <cell r="K424" t="str">
            <v>Bipin</v>
          </cell>
          <cell r="L424" t="str">
            <v>Shankar</v>
          </cell>
          <cell r="M424">
            <v>43815</v>
          </cell>
          <cell r="N424">
            <v>43816</v>
          </cell>
          <cell r="P424">
            <v>43843</v>
          </cell>
          <cell r="Q424">
            <v>54</v>
          </cell>
          <cell r="R424" t="str">
            <v>Kanchan</v>
          </cell>
          <cell r="S424">
            <v>43848</v>
          </cell>
          <cell r="U424">
            <v>28</v>
          </cell>
          <cell r="W424">
            <v>43844</v>
          </cell>
          <cell r="X424" t="str">
            <v>Anju</v>
          </cell>
        </row>
        <row r="425">
          <cell r="A425" t="str">
            <v>400 kv Obra Jounpur</v>
          </cell>
          <cell r="B425">
            <v>422</v>
          </cell>
          <cell r="C425" t="str">
            <v>159/0</v>
          </cell>
          <cell r="D425">
            <v>310.22000000000003</v>
          </cell>
          <cell r="E425" t="str">
            <v>FB+0</v>
          </cell>
          <cell r="I425">
            <v>0</v>
          </cell>
          <cell r="P425">
            <v>27</v>
          </cell>
          <cell r="Q425">
            <v>0</v>
          </cell>
          <cell r="U425">
            <v>0</v>
          </cell>
        </row>
        <row r="426">
          <cell r="A426" t="str">
            <v>400 kv Obra Jounpur</v>
          </cell>
          <cell r="B426">
            <v>423</v>
          </cell>
          <cell r="C426" t="str">
            <v>159/1</v>
          </cell>
          <cell r="D426">
            <v>396.52</v>
          </cell>
          <cell r="E426" t="str">
            <v>FA+0</v>
          </cell>
          <cell r="I426">
            <v>0</v>
          </cell>
          <cell r="P426">
            <v>27</v>
          </cell>
          <cell r="Q426">
            <v>0</v>
          </cell>
          <cell r="U426">
            <v>0</v>
          </cell>
        </row>
        <row r="427">
          <cell r="A427" t="str">
            <v>400 kv Obra Jounpur</v>
          </cell>
          <cell r="B427">
            <v>424</v>
          </cell>
          <cell r="C427" t="str">
            <v>159/2</v>
          </cell>
          <cell r="D427">
            <v>409.9</v>
          </cell>
          <cell r="E427" t="str">
            <v>FA+0</v>
          </cell>
          <cell r="I427">
            <v>0</v>
          </cell>
          <cell r="P427">
            <v>27</v>
          </cell>
          <cell r="Q427">
            <v>0</v>
          </cell>
          <cell r="U427">
            <v>0</v>
          </cell>
        </row>
        <row r="428">
          <cell r="A428" t="str">
            <v>400 kv Obra Jounpur</v>
          </cell>
          <cell r="B428">
            <v>425</v>
          </cell>
          <cell r="C428" t="str">
            <v>159/3</v>
          </cell>
          <cell r="D428">
            <v>416.87</v>
          </cell>
          <cell r="E428" t="str">
            <v>FA+3</v>
          </cell>
          <cell r="I428">
            <v>0</v>
          </cell>
          <cell r="P428">
            <v>27</v>
          </cell>
          <cell r="Q428">
            <v>0</v>
          </cell>
          <cell r="U428">
            <v>0</v>
          </cell>
        </row>
        <row r="429">
          <cell r="A429" t="str">
            <v>400 kv Obra Jounpur</v>
          </cell>
          <cell r="B429">
            <v>426</v>
          </cell>
          <cell r="C429" t="str">
            <v>159/4</v>
          </cell>
          <cell r="D429">
            <v>393.87</v>
          </cell>
          <cell r="E429" t="str">
            <v>FA+0</v>
          </cell>
          <cell r="I429">
            <v>0</v>
          </cell>
          <cell r="P429">
            <v>27</v>
          </cell>
          <cell r="Q429">
            <v>0</v>
          </cell>
          <cell r="U429">
            <v>0</v>
          </cell>
        </row>
        <row r="430">
          <cell r="A430" t="str">
            <v>400 kv Obra Jounpur</v>
          </cell>
          <cell r="B430">
            <v>427</v>
          </cell>
          <cell r="C430" t="str">
            <v>159/5</v>
          </cell>
          <cell r="D430">
            <v>386.55</v>
          </cell>
          <cell r="E430" t="str">
            <v>FA+0</v>
          </cell>
          <cell r="I430">
            <v>0</v>
          </cell>
          <cell r="P430">
            <v>27</v>
          </cell>
          <cell r="Q430">
            <v>0</v>
          </cell>
          <cell r="U430">
            <v>0</v>
          </cell>
        </row>
        <row r="431">
          <cell r="A431" t="str">
            <v>400 kv Obra Jounpur</v>
          </cell>
          <cell r="B431">
            <v>428</v>
          </cell>
          <cell r="C431" t="str">
            <v>160/0</v>
          </cell>
          <cell r="D431">
            <v>397.23</v>
          </cell>
          <cell r="E431" t="str">
            <v>FD+0</v>
          </cell>
          <cell r="I431">
            <v>0</v>
          </cell>
          <cell r="P431">
            <v>27</v>
          </cell>
          <cell r="Q431">
            <v>0</v>
          </cell>
          <cell r="U431">
            <v>0</v>
          </cell>
        </row>
        <row r="432">
          <cell r="A432" t="str">
            <v>400 kv Obra Jounpur</v>
          </cell>
          <cell r="B432">
            <v>429</v>
          </cell>
          <cell r="C432" t="str">
            <v>160/1</v>
          </cell>
          <cell r="D432">
            <v>398.48</v>
          </cell>
          <cell r="E432" t="str">
            <v>FA+0</v>
          </cell>
          <cell r="I432">
            <v>0</v>
          </cell>
          <cell r="P432">
            <v>27</v>
          </cell>
          <cell r="Q432">
            <v>0</v>
          </cell>
          <cell r="U432">
            <v>0</v>
          </cell>
        </row>
        <row r="433">
          <cell r="A433" t="str">
            <v>400 kv Obra Jounpur</v>
          </cell>
          <cell r="B433">
            <v>430</v>
          </cell>
          <cell r="C433" t="str">
            <v>160/2</v>
          </cell>
          <cell r="D433">
            <v>420.08</v>
          </cell>
          <cell r="E433" t="str">
            <v>FA+0</v>
          </cell>
          <cell r="I433">
            <v>0</v>
          </cell>
          <cell r="P433">
            <v>27</v>
          </cell>
          <cell r="Q433">
            <v>0</v>
          </cell>
          <cell r="U433">
            <v>0</v>
          </cell>
        </row>
        <row r="434">
          <cell r="A434" t="str">
            <v>400 kv Obra Jounpur</v>
          </cell>
          <cell r="B434">
            <v>431</v>
          </cell>
          <cell r="C434" t="str">
            <v>160/3</v>
          </cell>
          <cell r="D434">
            <v>418.44</v>
          </cell>
          <cell r="E434" t="str">
            <v>FA+3</v>
          </cell>
          <cell r="I434">
            <v>0</v>
          </cell>
          <cell r="P434">
            <v>27</v>
          </cell>
          <cell r="Q434">
            <v>0</v>
          </cell>
          <cell r="U434">
            <v>0</v>
          </cell>
        </row>
        <row r="435">
          <cell r="A435" t="str">
            <v>400 kv Obra Jounpur</v>
          </cell>
          <cell r="B435">
            <v>432</v>
          </cell>
          <cell r="C435" t="str">
            <v>160/4</v>
          </cell>
          <cell r="D435">
            <v>424.2</v>
          </cell>
          <cell r="E435" t="str">
            <v>FA+0</v>
          </cell>
          <cell r="I435">
            <v>0</v>
          </cell>
          <cell r="P435">
            <v>27</v>
          </cell>
          <cell r="Q435">
            <v>0</v>
          </cell>
          <cell r="U435">
            <v>0</v>
          </cell>
        </row>
        <row r="436">
          <cell r="A436" t="str">
            <v>400 kv Obra Jounpur</v>
          </cell>
          <cell r="B436">
            <v>433</v>
          </cell>
          <cell r="C436" t="str">
            <v>160/5</v>
          </cell>
          <cell r="D436">
            <v>409.32</v>
          </cell>
          <cell r="E436" t="str">
            <v>FA+3</v>
          </cell>
          <cell r="I436">
            <v>0</v>
          </cell>
          <cell r="P436">
            <v>27</v>
          </cell>
          <cell r="Q436">
            <v>0</v>
          </cell>
          <cell r="U436">
            <v>0</v>
          </cell>
        </row>
        <row r="437">
          <cell r="A437" t="str">
            <v>400 kv Obra Jounpur</v>
          </cell>
          <cell r="B437">
            <v>434</v>
          </cell>
          <cell r="C437" t="str">
            <v>160A/0</v>
          </cell>
          <cell r="D437">
            <v>354.5</v>
          </cell>
          <cell r="E437" t="str">
            <v>FC+0</v>
          </cell>
          <cell r="I437">
            <v>0</v>
          </cell>
          <cell r="P437">
            <v>27</v>
          </cell>
          <cell r="Q437">
            <v>0</v>
          </cell>
          <cell r="U437">
            <v>0</v>
          </cell>
        </row>
        <row r="438">
          <cell r="A438" t="str">
            <v>400 kv Obra Jounpur</v>
          </cell>
          <cell r="B438">
            <v>435</v>
          </cell>
          <cell r="C438" t="str">
            <v>160A/1</v>
          </cell>
          <cell r="D438">
            <v>396.79</v>
          </cell>
          <cell r="E438" t="str">
            <v>FA+0</v>
          </cell>
          <cell r="I438">
            <v>0</v>
          </cell>
          <cell r="P438">
            <v>27</v>
          </cell>
          <cell r="Q438">
            <v>0</v>
          </cell>
          <cell r="U438">
            <v>0</v>
          </cell>
        </row>
        <row r="439">
          <cell r="A439" t="str">
            <v>400 kv Obra Jounpur</v>
          </cell>
          <cell r="B439">
            <v>436</v>
          </cell>
          <cell r="C439" t="str">
            <v>160A/2</v>
          </cell>
          <cell r="D439">
            <v>399.82</v>
          </cell>
          <cell r="E439" t="str">
            <v>FA+0</v>
          </cell>
          <cell r="F439" t="str">
            <v>FS</v>
          </cell>
          <cell r="G439">
            <v>3.5</v>
          </cell>
          <cell r="H439">
            <v>0</v>
          </cell>
          <cell r="I439">
            <v>173</v>
          </cell>
          <cell r="J439" t="str">
            <v>Shalendra</v>
          </cell>
          <cell r="N439">
            <v>43851</v>
          </cell>
          <cell r="P439">
            <v>43878</v>
          </cell>
          <cell r="Q439">
            <v>0</v>
          </cell>
          <cell r="U439">
            <v>0</v>
          </cell>
        </row>
        <row r="440">
          <cell r="A440" t="str">
            <v>400 kv Obra Jounpur</v>
          </cell>
          <cell r="B440">
            <v>437</v>
          </cell>
          <cell r="C440" t="str">
            <v>160A/3</v>
          </cell>
          <cell r="D440">
            <v>339.47</v>
          </cell>
          <cell r="E440" t="str">
            <v>FA+0</v>
          </cell>
          <cell r="F440" t="str">
            <v>PS</v>
          </cell>
          <cell r="G440">
            <v>3.5</v>
          </cell>
          <cell r="H440">
            <v>0</v>
          </cell>
          <cell r="I440">
            <v>153</v>
          </cell>
          <cell r="J440" t="str">
            <v>Shalendra</v>
          </cell>
          <cell r="N440">
            <v>43840</v>
          </cell>
          <cell r="P440">
            <v>43867</v>
          </cell>
          <cell r="Q440">
            <v>0</v>
          </cell>
          <cell r="U440">
            <v>0</v>
          </cell>
        </row>
        <row r="441">
          <cell r="A441" t="str">
            <v>400 kv Obra Jounpur</v>
          </cell>
          <cell r="B441">
            <v>438</v>
          </cell>
          <cell r="C441" t="str">
            <v>160A/4</v>
          </cell>
          <cell r="D441">
            <v>397.54</v>
          </cell>
          <cell r="E441" t="str">
            <v>FA+0</v>
          </cell>
          <cell r="F441" t="str">
            <v>FS</v>
          </cell>
          <cell r="G441">
            <v>3.5</v>
          </cell>
          <cell r="H441">
            <v>0</v>
          </cell>
          <cell r="I441">
            <v>132</v>
          </cell>
          <cell r="J441" t="str">
            <v>Shalendra</v>
          </cell>
          <cell r="N441">
            <v>43828</v>
          </cell>
          <cell r="P441">
            <v>43855</v>
          </cell>
          <cell r="Q441">
            <v>0</v>
          </cell>
          <cell r="U441">
            <v>0</v>
          </cell>
        </row>
        <row r="442">
          <cell r="A442" t="str">
            <v>400 kv Obra Jounpur</v>
          </cell>
          <cell r="B442">
            <v>439</v>
          </cell>
          <cell r="C442" t="str">
            <v>161/0</v>
          </cell>
          <cell r="D442">
            <v>387.34</v>
          </cell>
          <cell r="E442" t="str">
            <v>FB+0</v>
          </cell>
          <cell r="I442">
            <v>0</v>
          </cell>
          <cell r="P442">
            <v>27</v>
          </cell>
          <cell r="Q442">
            <v>0</v>
          </cell>
          <cell r="U442">
            <v>0</v>
          </cell>
        </row>
        <row r="443">
          <cell r="A443" t="str">
            <v>400 kv Obra Jounpur</v>
          </cell>
          <cell r="B443">
            <v>440</v>
          </cell>
          <cell r="C443" t="str">
            <v>161/1</v>
          </cell>
          <cell r="D443">
            <v>336.25</v>
          </cell>
          <cell r="E443" t="str">
            <v>FA+0</v>
          </cell>
          <cell r="I443">
            <v>0</v>
          </cell>
          <cell r="P443">
            <v>27</v>
          </cell>
          <cell r="Q443">
            <v>0</v>
          </cell>
          <cell r="U443">
            <v>0</v>
          </cell>
        </row>
        <row r="444">
          <cell r="A444" t="str">
            <v>400 kv Obra Jounpur</v>
          </cell>
          <cell r="B444">
            <v>441</v>
          </cell>
          <cell r="C444" t="str">
            <v>161/2</v>
          </cell>
          <cell r="D444">
            <v>333.13</v>
          </cell>
          <cell r="E444" t="str">
            <v>FA+0</v>
          </cell>
          <cell r="I444">
            <v>0</v>
          </cell>
          <cell r="P444">
            <v>27</v>
          </cell>
          <cell r="Q444">
            <v>0</v>
          </cell>
          <cell r="U444">
            <v>0</v>
          </cell>
        </row>
        <row r="445">
          <cell r="A445" t="str">
            <v>400 kv Obra Jounpur</v>
          </cell>
          <cell r="B445">
            <v>442</v>
          </cell>
          <cell r="C445" t="str">
            <v>161/3</v>
          </cell>
          <cell r="D445">
            <v>394.93</v>
          </cell>
          <cell r="E445" t="str">
            <v>FA+0</v>
          </cell>
          <cell r="I445">
            <v>0</v>
          </cell>
          <cell r="P445">
            <v>27</v>
          </cell>
          <cell r="Q445">
            <v>0</v>
          </cell>
          <cell r="U445">
            <v>0</v>
          </cell>
        </row>
        <row r="446">
          <cell r="A446" t="str">
            <v>400 kv Obra Jounpur</v>
          </cell>
          <cell r="B446">
            <v>443</v>
          </cell>
          <cell r="C446" t="str">
            <v>161/4</v>
          </cell>
          <cell r="D446">
            <v>395.5</v>
          </cell>
          <cell r="E446" t="str">
            <v>FA+0</v>
          </cell>
          <cell r="I446">
            <v>0</v>
          </cell>
          <cell r="P446">
            <v>27</v>
          </cell>
          <cell r="Q446">
            <v>0</v>
          </cell>
          <cell r="U446">
            <v>0</v>
          </cell>
        </row>
        <row r="447">
          <cell r="A447" t="str">
            <v>400 kv Obra Jounpur</v>
          </cell>
          <cell r="B447">
            <v>444</v>
          </cell>
          <cell r="C447" t="str">
            <v>162/0</v>
          </cell>
          <cell r="D447">
            <v>186.6</v>
          </cell>
          <cell r="E447" t="str">
            <v>FB+6</v>
          </cell>
          <cell r="I447">
            <v>0</v>
          </cell>
          <cell r="P447">
            <v>27</v>
          </cell>
          <cell r="Q447">
            <v>0</v>
          </cell>
          <cell r="U447">
            <v>0</v>
          </cell>
        </row>
        <row r="448">
          <cell r="A448" t="str">
            <v>400 kv Obra Jounpur</v>
          </cell>
          <cell r="B448">
            <v>445</v>
          </cell>
          <cell r="C448" t="str">
            <v>163/0</v>
          </cell>
          <cell r="D448">
            <v>359</v>
          </cell>
          <cell r="E448" t="str">
            <v>FC+6</v>
          </cell>
          <cell r="I448">
            <v>0</v>
          </cell>
          <cell r="P448">
            <v>27</v>
          </cell>
          <cell r="Q448">
            <v>0</v>
          </cell>
          <cell r="U448">
            <v>0</v>
          </cell>
        </row>
        <row r="449">
          <cell r="A449" t="str">
            <v>400 kv Obra Jounpur</v>
          </cell>
          <cell r="B449">
            <v>446</v>
          </cell>
          <cell r="C449" t="str">
            <v>163/1</v>
          </cell>
          <cell r="D449">
            <v>371</v>
          </cell>
          <cell r="E449" t="str">
            <v>FA+0</v>
          </cell>
          <cell r="I449">
            <v>0</v>
          </cell>
          <cell r="P449">
            <v>27</v>
          </cell>
          <cell r="Q449">
            <v>0</v>
          </cell>
          <cell r="U449">
            <v>0</v>
          </cell>
        </row>
        <row r="450">
          <cell r="A450" t="str">
            <v>400 kv Obra Jounpur</v>
          </cell>
          <cell r="B450">
            <v>447</v>
          </cell>
          <cell r="C450" t="str">
            <v>163/2</v>
          </cell>
          <cell r="D450">
            <v>367.75</v>
          </cell>
          <cell r="E450" t="str">
            <v>FA+0</v>
          </cell>
          <cell r="I450">
            <v>0</v>
          </cell>
          <cell r="P450">
            <v>27</v>
          </cell>
          <cell r="Q450">
            <v>0</v>
          </cell>
          <cell r="U450">
            <v>0</v>
          </cell>
        </row>
        <row r="451">
          <cell r="A451" t="str">
            <v>400 kv Obra Jounpur</v>
          </cell>
          <cell r="B451">
            <v>448</v>
          </cell>
          <cell r="C451" t="str">
            <v>164/0</v>
          </cell>
          <cell r="D451">
            <v>248.65</v>
          </cell>
          <cell r="E451" t="str">
            <v>FB+0</v>
          </cell>
          <cell r="I451">
            <v>0</v>
          </cell>
          <cell r="P451">
            <v>27</v>
          </cell>
          <cell r="Q451">
            <v>0</v>
          </cell>
          <cell r="U451">
            <v>0</v>
          </cell>
        </row>
        <row r="452">
          <cell r="A452" t="str">
            <v>400 kv Obra Jounpur</v>
          </cell>
          <cell r="B452">
            <v>449</v>
          </cell>
          <cell r="C452" t="str">
            <v>165/0</v>
          </cell>
          <cell r="D452">
            <v>316</v>
          </cell>
          <cell r="E452" t="str">
            <v>FC+0</v>
          </cell>
          <cell r="I452">
            <v>0</v>
          </cell>
          <cell r="P452">
            <v>27</v>
          </cell>
          <cell r="Q452">
            <v>0</v>
          </cell>
          <cell r="U452">
            <v>0</v>
          </cell>
        </row>
        <row r="453">
          <cell r="A453" t="str">
            <v>400 kv Obra Jounpur</v>
          </cell>
          <cell r="B453">
            <v>450</v>
          </cell>
          <cell r="C453" t="str">
            <v>165/1</v>
          </cell>
          <cell r="D453">
            <v>419</v>
          </cell>
          <cell r="E453" t="str">
            <v>FA+0</v>
          </cell>
          <cell r="I453">
            <v>0</v>
          </cell>
          <cell r="P453">
            <v>27</v>
          </cell>
          <cell r="Q453">
            <v>0</v>
          </cell>
          <cell r="U453">
            <v>0</v>
          </cell>
        </row>
        <row r="454">
          <cell r="A454" t="str">
            <v>400 kv Obra Jounpur</v>
          </cell>
          <cell r="B454">
            <v>451</v>
          </cell>
          <cell r="C454" t="str">
            <v>165/2</v>
          </cell>
          <cell r="D454">
            <v>422</v>
          </cell>
          <cell r="E454" t="str">
            <v>FA+3</v>
          </cell>
          <cell r="I454">
            <v>0</v>
          </cell>
          <cell r="P454">
            <v>27</v>
          </cell>
          <cell r="Q454">
            <v>0</v>
          </cell>
          <cell r="U454">
            <v>0</v>
          </cell>
        </row>
        <row r="455">
          <cell r="A455" t="str">
            <v>400 kv Obra Jounpur</v>
          </cell>
          <cell r="B455">
            <v>452</v>
          </cell>
          <cell r="C455" t="str">
            <v>165/3</v>
          </cell>
          <cell r="D455">
            <v>404.22</v>
          </cell>
          <cell r="E455" t="str">
            <v>FA+0</v>
          </cell>
          <cell r="I455">
            <v>0</v>
          </cell>
          <cell r="P455">
            <v>27</v>
          </cell>
          <cell r="Q455">
            <v>0</v>
          </cell>
          <cell r="U455">
            <v>0</v>
          </cell>
        </row>
        <row r="456">
          <cell r="A456" t="str">
            <v>400 kv Obra Jounpur</v>
          </cell>
          <cell r="B456">
            <v>453</v>
          </cell>
          <cell r="C456" t="str">
            <v>166/0</v>
          </cell>
          <cell r="D456">
            <v>249</v>
          </cell>
          <cell r="E456" t="str">
            <v>FB+0</v>
          </cell>
          <cell r="I456">
            <v>0</v>
          </cell>
          <cell r="P456">
            <v>27</v>
          </cell>
          <cell r="Q456">
            <v>0</v>
          </cell>
          <cell r="U456">
            <v>0</v>
          </cell>
        </row>
        <row r="457">
          <cell r="A457" t="str">
            <v>400 kv Obra Jounpur</v>
          </cell>
          <cell r="B457">
            <v>454</v>
          </cell>
          <cell r="C457" t="str">
            <v>166/1</v>
          </cell>
          <cell r="D457">
            <v>277.48</v>
          </cell>
          <cell r="E457" t="str">
            <v>FA+0</v>
          </cell>
          <cell r="I457">
            <v>0</v>
          </cell>
          <cell r="P457">
            <v>27</v>
          </cell>
          <cell r="Q457">
            <v>0</v>
          </cell>
          <cell r="U457">
            <v>0</v>
          </cell>
        </row>
        <row r="458">
          <cell r="A458" t="str">
            <v>400 kv Obra Jounpur</v>
          </cell>
          <cell r="B458">
            <v>455</v>
          </cell>
          <cell r="C458" t="str">
            <v>167/0</v>
          </cell>
          <cell r="D458">
            <v>291</v>
          </cell>
          <cell r="E458" t="str">
            <v>FC+0</v>
          </cell>
          <cell r="I458">
            <v>0</v>
          </cell>
          <cell r="P458">
            <v>27</v>
          </cell>
          <cell r="Q458">
            <v>0</v>
          </cell>
          <cell r="U458">
            <v>0</v>
          </cell>
        </row>
        <row r="459">
          <cell r="A459" t="str">
            <v>400 kv Obra Jounpur</v>
          </cell>
          <cell r="B459">
            <v>456</v>
          </cell>
          <cell r="C459" t="str">
            <v>167/1</v>
          </cell>
          <cell r="D459">
            <v>393.65</v>
          </cell>
          <cell r="E459" t="str">
            <v>FA+0</v>
          </cell>
          <cell r="I459">
            <v>0</v>
          </cell>
          <cell r="P459">
            <v>27</v>
          </cell>
          <cell r="Q459">
            <v>0</v>
          </cell>
          <cell r="U459">
            <v>0</v>
          </cell>
        </row>
        <row r="460">
          <cell r="A460" t="str">
            <v>400 kv Obra Jounpur</v>
          </cell>
          <cell r="B460">
            <v>457</v>
          </cell>
          <cell r="C460" t="str">
            <v>168/0</v>
          </cell>
          <cell r="D460">
            <v>339</v>
          </cell>
          <cell r="E460" t="str">
            <v>FD+0</v>
          </cell>
          <cell r="P460">
            <v>27</v>
          </cell>
          <cell r="Q460">
            <v>0</v>
          </cell>
          <cell r="U460">
            <v>0</v>
          </cell>
        </row>
        <row r="461">
          <cell r="A461" t="str">
            <v>400 kv Obra Jounpur</v>
          </cell>
          <cell r="B461">
            <v>458</v>
          </cell>
          <cell r="C461" t="str">
            <v>168/1</v>
          </cell>
          <cell r="D461">
            <v>344.19</v>
          </cell>
          <cell r="E461" t="str">
            <v>FA+0</v>
          </cell>
          <cell r="F461" t="str">
            <v>PS</v>
          </cell>
          <cell r="G461">
            <v>3.5</v>
          </cell>
          <cell r="H461">
            <v>0</v>
          </cell>
          <cell r="I461">
            <v>110</v>
          </cell>
          <cell r="J461" t="str">
            <v>Pramod Rai</v>
          </cell>
          <cell r="K461" t="str">
            <v>Bipin</v>
          </cell>
          <cell r="L461" t="str">
            <v>Shankar</v>
          </cell>
          <cell r="M461">
            <v>43814</v>
          </cell>
          <cell r="N461">
            <v>43815</v>
          </cell>
          <cell r="P461">
            <v>43842</v>
          </cell>
          <cell r="Q461">
            <v>0</v>
          </cell>
          <cell r="U461">
            <v>0</v>
          </cell>
        </row>
        <row r="462">
          <cell r="A462" t="str">
            <v>400 kv Obra Jounpur</v>
          </cell>
          <cell r="B462">
            <v>459</v>
          </cell>
          <cell r="C462" t="str">
            <v>169/0</v>
          </cell>
          <cell r="D462">
            <v>266</v>
          </cell>
          <cell r="E462" t="str">
            <v>FC+0</v>
          </cell>
          <cell r="I462">
            <v>0</v>
          </cell>
          <cell r="P462">
            <v>27</v>
          </cell>
          <cell r="Q462">
            <v>0</v>
          </cell>
          <cell r="U462">
            <v>0</v>
          </cell>
        </row>
        <row r="463">
          <cell r="A463" t="str">
            <v>400 kv Obra Jounpur</v>
          </cell>
          <cell r="B463">
            <v>460</v>
          </cell>
          <cell r="C463" t="str">
            <v>169/1</v>
          </cell>
          <cell r="D463">
            <v>277.62</v>
          </cell>
          <cell r="E463" t="str">
            <v>FA+0</v>
          </cell>
          <cell r="I463">
            <v>0</v>
          </cell>
          <cell r="P463">
            <v>27</v>
          </cell>
          <cell r="Q463">
            <v>0</v>
          </cell>
          <cell r="U463">
            <v>0</v>
          </cell>
        </row>
        <row r="464">
          <cell r="A464" t="str">
            <v>400 kv Obra Jounpur</v>
          </cell>
          <cell r="B464">
            <v>461</v>
          </cell>
          <cell r="C464" t="str">
            <v>170/0</v>
          </cell>
          <cell r="D464">
            <v>115.11</v>
          </cell>
          <cell r="E464" t="str">
            <v>FD+0</v>
          </cell>
          <cell r="I464">
            <v>0</v>
          </cell>
          <cell r="P464">
            <v>27</v>
          </cell>
          <cell r="Q464">
            <v>0</v>
          </cell>
          <cell r="U464">
            <v>0</v>
          </cell>
        </row>
        <row r="465">
          <cell r="A465" t="str">
            <v>400 kv Obra Jounpur</v>
          </cell>
          <cell r="B465">
            <v>462</v>
          </cell>
          <cell r="C465" t="str">
            <v>170/0</v>
          </cell>
          <cell r="D465">
            <v>115.11</v>
          </cell>
          <cell r="E465" t="str">
            <v>FD+0</v>
          </cell>
          <cell r="I465">
            <v>0</v>
          </cell>
          <cell r="P465">
            <v>27</v>
          </cell>
          <cell r="Q465">
            <v>0</v>
          </cell>
          <cell r="U465">
            <v>0</v>
          </cell>
        </row>
        <row r="466">
          <cell r="A466" t="str">
            <v>400 kv Obra Jounpur</v>
          </cell>
          <cell r="B466">
            <v>463</v>
          </cell>
          <cell r="C466" t="str">
            <v>Gantry</v>
          </cell>
          <cell r="E466" t="str">
            <v>Gantry</v>
          </cell>
          <cell r="I466">
            <v>0</v>
          </cell>
          <cell r="P466">
            <v>27</v>
          </cell>
          <cell r="Q466">
            <v>0</v>
          </cell>
          <cell r="U466">
            <v>0</v>
          </cell>
        </row>
        <row r="467">
          <cell r="A467" t="str">
            <v>765 kv Anpara Unnao</v>
          </cell>
          <cell r="B467">
            <v>464</v>
          </cell>
          <cell r="C467">
            <v>1</v>
          </cell>
          <cell r="E467" t="str">
            <v>EA+3</v>
          </cell>
          <cell r="I467">
            <v>0</v>
          </cell>
          <cell r="P467">
            <v>27</v>
          </cell>
          <cell r="Q467">
            <v>0</v>
          </cell>
          <cell r="U467">
            <v>0</v>
          </cell>
        </row>
        <row r="468">
          <cell r="A468" t="str">
            <v>765 kv Anpara Unnao</v>
          </cell>
          <cell r="B468">
            <v>465</v>
          </cell>
          <cell r="C468">
            <v>2</v>
          </cell>
          <cell r="E468" t="str">
            <v>EA+0</v>
          </cell>
          <cell r="I468">
            <v>0</v>
          </cell>
          <cell r="P468">
            <v>27</v>
          </cell>
          <cell r="Q468">
            <v>0</v>
          </cell>
          <cell r="U468">
            <v>0</v>
          </cell>
        </row>
        <row r="469">
          <cell r="A469" t="str">
            <v>765 kv Anpara Unnao</v>
          </cell>
          <cell r="B469">
            <v>466</v>
          </cell>
          <cell r="C469">
            <v>3</v>
          </cell>
          <cell r="E469" t="str">
            <v>EA+0</v>
          </cell>
          <cell r="I469">
            <v>0</v>
          </cell>
          <cell r="P469">
            <v>27</v>
          </cell>
          <cell r="Q469">
            <v>0</v>
          </cell>
          <cell r="U469">
            <v>0</v>
          </cell>
        </row>
        <row r="470">
          <cell r="A470" t="str">
            <v>765 kv Anpara Unnao</v>
          </cell>
          <cell r="B470">
            <v>467</v>
          </cell>
          <cell r="C470">
            <v>4</v>
          </cell>
          <cell r="E470" t="str">
            <v>ED+0</v>
          </cell>
          <cell r="I470">
            <v>0</v>
          </cell>
          <cell r="P470">
            <v>27</v>
          </cell>
          <cell r="Q470">
            <v>0</v>
          </cell>
          <cell r="U470">
            <v>0</v>
          </cell>
        </row>
        <row r="471">
          <cell r="A471" t="str">
            <v>765 kv Anpara Unnao</v>
          </cell>
          <cell r="B471">
            <v>468</v>
          </cell>
          <cell r="C471">
            <v>5</v>
          </cell>
          <cell r="E471" t="str">
            <v>EA+0</v>
          </cell>
          <cell r="I471">
            <v>0</v>
          </cell>
          <cell r="P471">
            <v>27</v>
          </cell>
          <cell r="Q471">
            <v>0</v>
          </cell>
          <cell r="U471">
            <v>0</v>
          </cell>
        </row>
        <row r="472">
          <cell r="A472" t="str">
            <v>765 kv Anpara Unnao</v>
          </cell>
          <cell r="B472">
            <v>469</v>
          </cell>
          <cell r="C472">
            <v>6</v>
          </cell>
          <cell r="E472" t="str">
            <v>EA+0</v>
          </cell>
          <cell r="I472">
            <v>0</v>
          </cell>
          <cell r="P472">
            <v>27</v>
          </cell>
          <cell r="Q472">
            <v>0</v>
          </cell>
          <cell r="U472">
            <v>0</v>
          </cell>
        </row>
        <row r="473">
          <cell r="A473" t="str">
            <v>765 kv Anpara Unnao</v>
          </cell>
          <cell r="B473">
            <v>470</v>
          </cell>
          <cell r="C473">
            <v>7</v>
          </cell>
          <cell r="E473" t="str">
            <v>EA+3</v>
          </cell>
          <cell r="I473">
            <v>0</v>
          </cell>
          <cell r="P473">
            <v>27</v>
          </cell>
          <cell r="Q473">
            <v>0</v>
          </cell>
          <cell r="U473">
            <v>0</v>
          </cell>
        </row>
        <row r="474">
          <cell r="A474" t="str">
            <v>765 kv Anpara Unnao</v>
          </cell>
          <cell r="B474">
            <v>471</v>
          </cell>
          <cell r="C474">
            <v>8</v>
          </cell>
          <cell r="E474" t="str">
            <v>EA+0</v>
          </cell>
          <cell r="I474">
            <v>0</v>
          </cell>
          <cell r="P474">
            <v>27</v>
          </cell>
          <cell r="Q474">
            <v>0</v>
          </cell>
          <cell r="U474">
            <v>0</v>
          </cell>
        </row>
        <row r="475">
          <cell r="A475" t="str">
            <v>765 kv Anpara Unnao</v>
          </cell>
          <cell r="B475">
            <v>472</v>
          </cell>
          <cell r="C475">
            <v>9</v>
          </cell>
          <cell r="E475" t="str">
            <v>EA+3</v>
          </cell>
          <cell r="I475">
            <v>0</v>
          </cell>
          <cell r="P475">
            <v>27</v>
          </cell>
          <cell r="Q475">
            <v>0</v>
          </cell>
          <cell r="U475">
            <v>0</v>
          </cell>
        </row>
        <row r="476">
          <cell r="A476" t="str">
            <v>765 kv Anpara Unnao</v>
          </cell>
          <cell r="B476">
            <v>473</v>
          </cell>
          <cell r="C476">
            <v>10</v>
          </cell>
          <cell r="E476" t="str">
            <v>EC+0</v>
          </cell>
          <cell r="I476">
            <v>0</v>
          </cell>
          <cell r="P476">
            <v>27</v>
          </cell>
          <cell r="Q476">
            <v>0</v>
          </cell>
          <cell r="U476">
            <v>0</v>
          </cell>
        </row>
        <row r="477">
          <cell r="A477" t="str">
            <v>765 kv Anpara Unnao</v>
          </cell>
          <cell r="B477">
            <v>474</v>
          </cell>
          <cell r="C477">
            <v>11</v>
          </cell>
          <cell r="E477" t="str">
            <v>EA+0</v>
          </cell>
          <cell r="I477">
            <v>0</v>
          </cell>
          <cell r="P477">
            <v>27</v>
          </cell>
          <cell r="Q477">
            <v>0</v>
          </cell>
          <cell r="U477">
            <v>0</v>
          </cell>
        </row>
        <row r="478">
          <cell r="A478" t="str">
            <v>765 kv Anpara Unnao</v>
          </cell>
          <cell r="B478">
            <v>475</v>
          </cell>
          <cell r="C478">
            <v>12</v>
          </cell>
          <cell r="E478" t="str">
            <v>EA+0</v>
          </cell>
          <cell r="I478">
            <v>0</v>
          </cell>
          <cell r="P478">
            <v>27</v>
          </cell>
          <cell r="Q478">
            <v>0</v>
          </cell>
          <cell r="U478">
            <v>0</v>
          </cell>
        </row>
        <row r="479">
          <cell r="A479" t="str">
            <v>765 kv Anpara Unnao</v>
          </cell>
          <cell r="B479">
            <v>476</v>
          </cell>
          <cell r="C479">
            <v>13</v>
          </cell>
          <cell r="E479" t="str">
            <v>EA+0</v>
          </cell>
          <cell r="I479">
            <v>0</v>
          </cell>
          <cell r="P479">
            <v>27</v>
          </cell>
          <cell r="Q479">
            <v>0</v>
          </cell>
          <cell r="U479">
            <v>0</v>
          </cell>
        </row>
        <row r="480">
          <cell r="A480" t="str">
            <v>765 kv Anpara Unnao</v>
          </cell>
          <cell r="B480">
            <v>477</v>
          </cell>
          <cell r="C480">
            <v>14</v>
          </cell>
          <cell r="E480" t="str">
            <v>EA+0</v>
          </cell>
          <cell r="I480">
            <v>0</v>
          </cell>
          <cell r="P480">
            <v>27</v>
          </cell>
          <cell r="Q480">
            <v>0</v>
          </cell>
          <cell r="U480">
            <v>0</v>
          </cell>
        </row>
        <row r="481">
          <cell r="A481" t="str">
            <v>765 kv Anpara Unnao</v>
          </cell>
          <cell r="B481">
            <v>478</v>
          </cell>
          <cell r="C481">
            <v>15</v>
          </cell>
          <cell r="E481" t="str">
            <v>EB+0</v>
          </cell>
          <cell r="I481">
            <v>0</v>
          </cell>
          <cell r="P481">
            <v>27</v>
          </cell>
          <cell r="Q481">
            <v>0</v>
          </cell>
          <cell r="U481">
            <v>0</v>
          </cell>
        </row>
        <row r="482">
          <cell r="A482" t="str">
            <v>765 kv Anpara Unnao</v>
          </cell>
          <cell r="B482">
            <v>479</v>
          </cell>
          <cell r="C482">
            <v>16</v>
          </cell>
          <cell r="E482" t="str">
            <v>EA+0</v>
          </cell>
          <cell r="I482">
            <v>0</v>
          </cell>
          <cell r="P482">
            <v>27</v>
          </cell>
          <cell r="Q482">
            <v>0</v>
          </cell>
          <cell r="U482">
            <v>0</v>
          </cell>
        </row>
        <row r="483">
          <cell r="A483" t="str">
            <v>765 kv Anpara Unnao</v>
          </cell>
          <cell r="B483">
            <v>480</v>
          </cell>
          <cell r="C483">
            <v>17</v>
          </cell>
          <cell r="E483" t="str">
            <v>EA+0</v>
          </cell>
          <cell r="I483">
            <v>0</v>
          </cell>
          <cell r="P483">
            <v>27</v>
          </cell>
          <cell r="Q483">
            <v>0</v>
          </cell>
          <cell r="U483">
            <v>0</v>
          </cell>
        </row>
        <row r="484">
          <cell r="A484" t="str">
            <v>765 kv Anpara Unnao</v>
          </cell>
          <cell r="B484">
            <v>481</v>
          </cell>
          <cell r="C484">
            <v>18</v>
          </cell>
          <cell r="E484" t="str">
            <v>EA+0</v>
          </cell>
          <cell r="I484">
            <v>0</v>
          </cell>
          <cell r="P484">
            <v>27</v>
          </cell>
          <cell r="Q484">
            <v>0</v>
          </cell>
          <cell r="U484">
            <v>0</v>
          </cell>
        </row>
        <row r="485">
          <cell r="A485" t="str">
            <v>765 kv Anpara Unnao</v>
          </cell>
          <cell r="B485">
            <v>482</v>
          </cell>
          <cell r="C485">
            <v>19</v>
          </cell>
          <cell r="E485" t="str">
            <v>EA+0</v>
          </cell>
          <cell r="I485">
            <v>0</v>
          </cell>
          <cell r="P485">
            <v>27</v>
          </cell>
          <cell r="Q485">
            <v>0</v>
          </cell>
          <cell r="U485">
            <v>0</v>
          </cell>
        </row>
        <row r="486">
          <cell r="A486" t="str">
            <v>765 kv Anpara Unnao</v>
          </cell>
          <cell r="B486">
            <v>483</v>
          </cell>
          <cell r="C486">
            <v>20</v>
          </cell>
          <cell r="E486" t="str">
            <v>EB+6</v>
          </cell>
          <cell r="I486">
            <v>0</v>
          </cell>
          <cell r="P486">
            <v>27</v>
          </cell>
          <cell r="Q486">
            <v>0</v>
          </cell>
          <cell r="U486">
            <v>0</v>
          </cell>
        </row>
        <row r="487">
          <cell r="A487" t="str">
            <v>765 kv Anpara Unnao</v>
          </cell>
          <cell r="B487">
            <v>484</v>
          </cell>
          <cell r="C487">
            <v>21</v>
          </cell>
          <cell r="E487" t="str">
            <v>EB+6</v>
          </cell>
          <cell r="I487">
            <v>0</v>
          </cell>
          <cell r="P487">
            <v>27</v>
          </cell>
          <cell r="Q487">
            <v>0</v>
          </cell>
          <cell r="U487">
            <v>0</v>
          </cell>
        </row>
        <row r="488">
          <cell r="A488" t="str">
            <v>765 kv Anpara Unnao</v>
          </cell>
          <cell r="B488">
            <v>485</v>
          </cell>
          <cell r="C488">
            <v>22</v>
          </cell>
          <cell r="E488" t="str">
            <v>EA+0</v>
          </cell>
          <cell r="I488">
            <v>0</v>
          </cell>
          <cell r="P488">
            <v>27</v>
          </cell>
          <cell r="Q488">
            <v>0</v>
          </cell>
          <cell r="U488">
            <v>0</v>
          </cell>
        </row>
        <row r="489">
          <cell r="A489" t="str">
            <v>765 kv Anpara Unnao</v>
          </cell>
          <cell r="B489">
            <v>486</v>
          </cell>
          <cell r="C489">
            <v>23</v>
          </cell>
          <cell r="E489" t="str">
            <v>EA+0</v>
          </cell>
          <cell r="I489">
            <v>0</v>
          </cell>
          <cell r="P489">
            <v>27</v>
          </cell>
          <cell r="Q489">
            <v>0</v>
          </cell>
          <cell r="U489">
            <v>0</v>
          </cell>
        </row>
        <row r="490">
          <cell r="A490" t="str">
            <v>765 kv Anpara Unnao</v>
          </cell>
          <cell r="B490">
            <v>487</v>
          </cell>
          <cell r="C490">
            <v>24</v>
          </cell>
          <cell r="E490" t="str">
            <v>EB+0</v>
          </cell>
          <cell r="I490">
            <v>0</v>
          </cell>
          <cell r="P490">
            <v>27</v>
          </cell>
          <cell r="Q490">
            <v>0</v>
          </cell>
          <cell r="U490">
            <v>0</v>
          </cell>
        </row>
        <row r="491">
          <cell r="A491" t="str">
            <v>765 kv Anpara Unnao</v>
          </cell>
          <cell r="B491">
            <v>488</v>
          </cell>
          <cell r="C491">
            <v>25</v>
          </cell>
          <cell r="E491" t="str">
            <v>EC+0</v>
          </cell>
          <cell r="I491">
            <v>0</v>
          </cell>
          <cell r="P491">
            <v>27</v>
          </cell>
          <cell r="Q491">
            <v>0</v>
          </cell>
          <cell r="U491">
            <v>0</v>
          </cell>
        </row>
        <row r="492">
          <cell r="A492" t="str">
            <v>765 kv Anpara Unnao</v>
          </cell>
          <cell r="B492">
            <v>489</v>
          </cell>
          <cell r="C492">
            <v>26</v>
          </cell>
          <cell r="E492" t="str">
            <v>EA+0</v>
          </cell>
          <cell r="I492">
            <v>0</v>
          </cell>
          <cell r="P492">
            <v>27</v>
          </cell>
          <cell r="Q492">
            <v>0</v>
          </cell>
          <cell r="U492">
            <v>0</v>
          </cell>
        </row>
        <row r="493">
          <cell r="A493" t="str">
            <v>765 kv Anpara Unnao</v>
          </cell>
          <cell r="B493">
            <v>490</v>
          </cell>
          <cell r="C493">
            <v>27</v>
          </cell>
          <cell r="E493" t="str">
            <v>EA+0</v>
          </cell>
          <cell r="I493">
            <v>0</v>
          </cell>
          <cell r="P493">
            <v>27</v>
          </cell>
          <cell r="Q493">
            <v>0</v>
          </cell>
          <cell r="U493">
            <v>0</v>
          </cell>
        </row>
        <row r="494">
          <cell r="A494" t="str">
            <v>765 kv Anpara Unnao</v>
          </cell>
          <cell r="B494">
            <v>491</v>
          </cell>
          <cell r="C494">
            <v>28</v>
          </cell>
          <cell r="E494" t="str">
            <v>EA+0</v>
          </cell>
          <cell r="I494">
            <v>0</v>
          </cell>
          <cell r="P494">
            <v>27</v>
          </cell>
          <cell r="Q494">
            <v>0</v>
          </cell>
          <cell r="U494">
            <v>0</v>
          </cell>
        </row>
        <row r="495">
          <cell r="A495" t="str">
            <v>765 kv Anpara Unnao</v>
          </cell>
          <cell r="B495">
            <v>492</v>
          </cell>
          <cell r="C495">
            <v>29</v>
          </cell>
          <cell r="E495" t="str">
            <v>EB+0</v>
          </cell>
          <cell r="I495">
            <v>0</v>
          </cell>
          <cell r="P495">
            <v>27</v>
          </cell>
          <cell r="Q495">
            <v>0</v>
          </cell>
          <cell r="U495">
            <v>0</v>
          </cell>
        </row>
        <row r="496">
          <cell r="A496" t="str">
            <v>765 kv Anpara Unnao</v>
          </cell>
          <cell r="B496">
            <v>493</v>
          </cell>
          <cell r="C496">
            <v>30</v>
          </cell>
          <cell r="E496" t="str">
            <v>EC+0</v>
          </cell>
          <cell r="I496">
            <v>0</v>
          </cell>
          <cell r="P496">
            <v>27</v>
          </cell>
          <cell r="Q496">
            <v>0</v>
          </cell>
          <cell r="U496">
            <v>0</v>
          </cell>
        </row>
        <row r="497">
          <cell r="A497" t="str">
            <v>765 kv Anpara Unnao</v>
          </cell>
          <cell r="B497">
            <v>494</v>
          </cell>
          <cell r="C497">
            <v>31</v>
          </cell>
          <cell r="E497" t="str">
            <v>EA+0</v>
          </cell>
          <cell r="I497">
            <v>0</v>
          </cell>
          <cell r="P497">
            <v>27</v>
          </cell>
          <cell r="Q497">
            <v>0</v>
          </cell>
          <cell r="U497">
            <v>0</v>
          </cell>
        </row>
      </sheetData>
      <sheetData sheetId="2">
        <row r="4">
          <cell r="A4" t="str">
            <v>400 kv Obra Jounpur</v>
          </cell>
          <cell r="B4">
            <v>1</v>
          </cell>
          <cell r="C4" t="str">
            <v>Taping</v>
          </cell>
          <cell r="D4">
            <v>104.65</v>
          </cell>
          <cell r="E4" t="str">
            <v>Taping</v>
          </cell>
          <cell r="F4">
            <v>0</v>
          </cell>
          <cell r="G4">
            <v>0</v>
          </cell>
          <cell r="H4">
            <v>0</v>
          </cell>
          <cell r="I4">
            <v>0</v>
          </cell>
          <cell r="J4">
            <v>0</v>
          </cell>
          <cell r="K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K4">
            <v>0</v>
          </cell>
          <cell r="AL4">
            <v>0</v>
          </cell>
          <cell r="AM4">
            <v>0</v>
          </cell>
          <cell r="AN4">
            <v>0</v>
          </cell>
        </row>
        <row r="5">
          <cell r="A5" t="str">
            <v>400 kv Obra Jounpur</v>
          </cell>
          <cell r="B5">
            <v>2</v>
          </cell>
          <cell r="C5" t="str">
            <v>1/0</v>
          </cell>
          <cell r="D5">
            <v>309.74</v>
          </cell>
          <cell r="E5" t="str">
            <v>FD+0</v>
          </cell>
          <cell r="F5">
            <v>0</v>
          </cell>
          <cell r="G5">
            <v>0</v>
          </cell>
          <cell r="H5">
            <v>0</v>
          </cell>
          <cell r="I5">
            <v>0</v>
          </cell>
          <cell r="J5">
            <v>0</v>
          </cell>
          <cell r="K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K5">
            <v>219.6</v>
          </cell>
          <cell r="AL5">
            <v>772.18999999999994</v>
          </cell>
          <cell r="AM5">
            <v>239.82</v>
          </cell>
          <cell r="AN5">
            <v>1231.6099999999999</v>
          </cell>
        </row>
        <row r="6">
          <cell r="A6" t="str">
            <v>400 kv Obra Jounpur</v>
          </cell>
          <cell r="B6">
            <v>3</v>
          </cell>
          <cell r="C6" t="str">
            <v>2/0</v>
          </cell>
          <cell r="D6">
            <v>130.25</v>
          </cell>
          <cell r="E6" t="str">
            <v>FB+0</v>
          </cell>
          <cell r="F6">
            <v>0</v>
          </cell>
          <cell r="G6">
            <v>0</v>
          </cell>
          <cell r="H6">
            <v>0</v>
          </cell>
          <cell r="I6">
            <v>0</v>
          </cell>
          <cell r="J6">
            <v>0</v>
          </cell>
          <cell r="K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K6">
            <v>339.88</v>
          </cell>
          <cell r="AL6">
            <v>1266.1399999999999</v>
          </cell>
          <cell r="AM6">
            <v>103.24</v>
          </cell>
          <cell r="AN6">
            <v>1709.26</v>
          </cell>
        </row>
        <row r="7">
          <cell r="A7" t="str">
            <v>400 kv Obra Jounpur</v>
          </cell>
          <cell r="B7">
            <v>4</v>
          </cell>
          <cell r="C7" t="str">
            <v>3/0</v>
          </cell>
          <cell r="D7">
            <v>298.60000000000002</v>
          </cell>
          <cell r="E7" t="str">
            <v>FD+0</v>
          </cell>
          <cell r="F7">
            <v>0</v>
          </cell>
          <cell r="G7">
            <v>0</v>
          </cell>
          <cell r="H7">
            <v>0</v>
          </cell>
          <cell r="I7">
            <v>0</v>
          </cell>
          <cell r="J7">
            <v>0</v>
          </cell>
          <cell r="K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K7">
            <v>219.6</v>
          </cell>
          <cell r="AL7">
            <v>772.18999999999994</v>
          </cell>
          <cell r="AM7">
            <v>239.82</v>
          </cell>
          <cell r="AN7">
            <v>1231.6099999999999</v>
          </cell>
        </row>
        <row r="8">
          <cell r="A8" t="str">
            <v>400 kv Obra Jounpur</v>
          </cell>
          <cell r="B8">
            <v>5</v>
          </cell>
          <cell r="C8" t="str">
            <v>4/0</v>
          </cell>
          <cell r="D8">
            <v>152.63999999999999</v>
          </cell>
          <cell r="E8" t="str">
            <v>FD+6</v>
          </cell>
          <cell r="F8">
            <v>0</v>
          </cell>
          <cell r="G8">
            <v>0</v>
          </cell>
          <cell r="H8">
            <v>0</v>
          </cell>
          <cell r="I8">
            <v>0</v>
          </cell>
          <cell r="J8">
            <v>0</v>
          </cell>
          <cell r="K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K8">
            <v>995.56</v>
          </cell>
          <cell r="AL8">
            <v>2659.92</v>
          </cell>
          <cell r="AM8">
            <v>228.75</v>
          </cell>
          <cell r="AN8">
            <v>3884.23</v>
          </cell>
        </row>
        <row r="9">
          <cell r="A9" t="str">
            <v>400 kv Obra Jounpur</v>
          </cell>
          <cell r="B9">
            <v>6</v>
          </cell>
          <cell r="C9" t="str">
            <v>5/0</v>
          </cell>
          <cell r="D9">
            <v>187.72</v>
          </cell>
          <cell r="E9" t="str">
            <v>FD+18+3</v>
          </cell>
          <cell r="F9">
            <v>0</v>
          </cell>
          <cell r="G9">
            <v>0</v>
          </cell>
          <cell r="H9">
            <v>0</v>
          </cell>
          <cell r="I9">
            <v>0</v>
          </cell>
          <cell r="J9">
            <v>0</v>
          </cell>
          <cell r="K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K9">
            <v>0</v>
          </cell>
          <cell r="AL9">
            <v>0</v>
          </cell>
          <cell r="AM9">
            <v>0</v>
          </cell>
          <cell r="AN9">
            <v>0</v>
          </cell>
        </row>
        <row r="10">
          <cell r="A10" t="str">
            <v>400 kv Obra Jounpur</v>
          </cell>
          <cell r="B10">
            <v>7</v>
          </cell>
          <cell r="C10" t="str">
            <v>6/0</v>
          </cell>
          <cell r="D10">
            <v>239</v>
          </cell>
          <cell r="E10" t="str">
            <v>FD+30+3</v>
          </cell>
          <cell r="F10">
            <v>0</v>
          </cell>
          <cell r="G10">
            <v>0</v>
          </cell>
          <cell r="H10">
            <v>0</v>
          </cell>
          <cell r="I10">
            <v>0</v>
          </cell>
          <cell r="J10">
            <v>0</v>
          </cell>
          <cell r="K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K10">
            <v>0</v>
          </cell>
          <cell r="AL10">
            <v>0</v>
          </cell>
          <cell r="AM10">
            <v>0</v>
          </cell>
          <cell r="AN10">
            <v>0</v>
          </cell>
        </row>
        <row r="11">
          <cell r="A11" t="str">
            <v>400 kv Obra Jounpur</v>
          </cell>
          <cell r="B11">
            <v>8</v>
          </cell>
          <cell r="C11" t="str">
            <v>7/0</v>
          </cell>
          <cell r="D11">
            <v>377</v>
          </cell>
          <cell r="E11" t="str">
            <v>FD+0</v>
          </cell>
          <cell r="F11">
            <v>0</v>
          </cell>
          <cell r="G11">
            <v>0</v>
          </cell>
          <cell r="H11">
            <v>0</v>
          </cell>
          <cell r="I11">
            <v>0</v>
          </cell>
          <cell r="J11">
            <v>0</v>
          </cell>
          <cell r="K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K11">
            <v>219.6</v>
          </cell>
          <cell r="AL11">
            <v>772.18999999999994</v>
          </cell>
          <cell r="AM11">
            <v>239.82</v>
          </cell>
          <cell r="AN11">
            <v>1231.6099999999999</v>
          </cell>
        </row>
        <row r="12">
          <cell r="A12" t="str">
            <v>400 kv Obra Jounpur</v>
          </cell>
          <cell r="B12">
            <v>9</v>
          </cell>
          <cell r="C12" t="str">
            <v>7/1</v>
          </cell>
          <cell r="D12">
            <v>1209</v>
          </cell>
          <cell r="E12" t="str">
            <v>SPL</v>
          </cell>
          <cell r="F12">
            <v>0</v>
          </cell>
          <cell r="G12">
            <v>0</v>
          </cell>
          <cell r="H12">
            <v>0</v>
          </cell>
          <cell r="I12">
            <v>0</v>
          </cell>
          <cell r="J12" t="str">
            <v>FOREST</v>
          </cell>
          <cell r="K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K12">
            <v>0</v>
          </cell>
          <cell r="AL12">
            <v>0</v>
          </cell>
          <cell r="AM12">
            <v>0</v>
          </cell>
          <cell r="AN12">
            <v>0</v>
          </cell>
        </row>
        <row r="13">
          <cell r="A13" t="str">
            <v>400 kv Obra Jounpur</v>
          </cell>
          <cell r="B13">
            <v>10</v>
          </cell>
          <cell r="C13" t="str">
            <v>7/2</v>
          </cell>
          <cell r="D13">
            <v>285</v>
          </cell>
          <cell r="E13" t="str">
            <v>SPL</v>
          </cell>
          <cell r="F13">
            <v>0</v>
          </cell>
          <cell r="G13">
            <v>0</v>
          </cell>
          <cell r="H13">
            <v>0</v>
          </cell>
          <cell r="I13">
            <v>0</v>
          </cell>
          <cell r="J13" t="str">
            <v>FOREST</v>
          </cell>
          <cell r="K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K13">
            <v>0</v>
          </cell>
          <cell r="AL13">
            <v>0</v>
          </cell>
          <cell r="AM13">
            <v>0</v>
          </cell>
          <cell r="AN13">
            <v>0</v>
          </cell>
        </row>
        <row r="14">
          <cell r="A14" t="str">
            <v>400 kv Obra Jounpur</v>
          </cell>
          <cell r="B14">
            <v>11</v>
          </cell>
          <cell r="C14" t="str">
            <v>8/0</v>
          </cell>
          <cell r="D14">
            <v>457.17</v>
          </cell>
          <cell r="E14" t="str">
            <v>FD+0</v>
          </cell>
          <cell r="F14">
            <v>0</v>
          </cell>
          <cell r="G14">
            <v>0</v>
          </cell>
          <cell r="H14">
            <v>0</v>
          </cell>
          <cell r="I14">
            <v>0</v>
          </cell>
          <cell r="J14" t="str">
            <v>FOREST</v>
          </cell>
          <cell r="K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K14">
            <v>219.6</v>
          </cell>
          <cell r="AL14">
            <v>772.18999999999994</v>
          </cell>
          <cell r="AM14">
            <v>239.82</v>
          </cell>
          <cell r="AN14">
            <v>1231.6099999999999</v>
          </cell>
        </row>
        <row r="15">
          <cell r="A15" t="str">
            <v>400 kv Obra Jounpur</v>
          </cell>
          <cell r="B15">
            <v>12</v>
          </cell>
          <cell r="C15" t="str">
            <v>8A/0</v>
          </cell>
          <cell r="D15">
            <v>402</v>
          </cell>
          <cell r="E15" t="str">
            <v>FD+0</v>
          </cell>
          <cell r="F15">
            <v>0</v>
          </cell>
          <cell r="G15">
            <v>0</v>
          </cell>
          <cell r="H15">
            <v>0</v>
          </cell>
          <cell r="I15">
            <v>0</v>
          </cell>
          <cell r="J15" t="str">
            <v>FOREST</v>
          </cell>
          <cell r="K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K15">
            <v>219.6</v>
          </cell>
          <cell r="AL15">
            <v>772.18999999999994</v>
          </cell>
          <cell r="AM15">
            <v>239.82</v>
          </cell>
          <cell r="AN15">
            <v>1231.6099999999999</v>
          </cell>
        </row>
        <row r="16">
          <cell r="A16" t="str">
            <v>400 kv Obra Jounpur</v>
          </cell>
          <cell r="B16">
            <v>13</v>
          </cell>
          <cell r="C16" t="str">
            <v>8A/1</v>
          </cell>
          <cell r="D16">
            <v>402.45</v>
          </cell>
          <cell r="E16" t="str">
            <v>FB+0</v>
          </cell>
          <cell r="F16">
            <v>0</v>
          </cell>
          <cell r="G16">
            <v>0</v>
          </cell>
          <cell r="H16">
            <v>0</v>
          </cell>
          <cell r="I16">
            <v>0</v>
          </cell>
          <cell r="J16" t="str">
            <v>FOREST</v>
          </cell>
          <cell r="K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K16">
            <v>339.88</v>
          </cell>
          <cell r="AL16">
            <v>1266.1399999999999</v>
          </cell>
          <cell r="AM16">
            <v>103.24</v>
          </cell>
          <cell r="AN16">
            <v>1709.26</v>
          </cell>
        </row>
        <row r="17">
          <cell r="A17" t="str">
            <v>400 kv Obra Jounpur</v>
          </cell>
          <cell r="B17">
            <v>14</v>
          </cell>
          <cell r="C17" t="str">
            <v>9/0</v>
          </cell>
          <cell r="D17">
            <v>363</v>
          </cell>
          <cell r="E17" t="str">
            <v>FB+3</v>
          </cell>
          <cell r="F17">
            <v>0</v>
          </cell>
          <cell r="G17">
            <v>0</v>
          </cell>
          <cell r="H17">
            <v>0</v>
          </cell>
          <cell r="I17">
            <v>0</v>
          </cell>
          <cell r="J17" t="str">
            <v>FOREST</v>
          </cell>
          <cell r="K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K17">
            <v>439.2</v>
          </cell>
          <cell r="AL17">
            <v>1544.3799999999999</v>
          </cell>
          <cell r="AM17">
            <v>103.24</v>
          </cell>
          <cell r="AN17">
            <v>2086.8199999999997</v>
          </cell>
        </row>
        <row r="18">
          <cell r="A18" t="str">
            <v>400 kv Obra Jounpur</v>
          </cell>
          <cell r="B18">
            <v>15</v>
          </cell>
          <cell r="C18" t="str">
            <v>9/1</v>
          </cell>
          <cell r="D18">
            <v>406</v>
          </cell>
          <cell r="E18" t="str">
            <v>FA+0</v>
          </cell>
          <cell r="F18">
            <v>0</v>
          </cell>
          <cell r="G18">
            <v>0</v>
          </cell>
          <cell r="H18">
            <v>0</v>
          </cell>
          <cell r="I18">
            <v>0</v>
          </cell>
          <cell r="J18" t="str">
            <v>FOREST</v>
          </cell>
          <cell r="K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K18">
            <v>777.67</v>
          </cell>
          <cell r="AL18">
            <v>2138.39</v>
          </cell>
          <cell r="AM18">
            <v>198.9</v>
          </cell>
          <cell r="AN18">
            <v>3114.96</v>
          </cell>
        </row>
        <row r="19">
          <cell r="A19" t="str">
            <v>400 kv Obra Jounpur</v>
          </cell>
          <cell r="B19">
            <v>16</v>
          </cell>
          <cell r="C19" t="str">
            <v>9/2</v>
          </cell>
          <cell r="D19">
            <v>412</v>
          </cell>
          <cell r="E19" t="str">
            <v>FA+0</v>
          </cell>
          <cell r="F19">
            <v>0</v>
          </cell>
          <cell r="G19">
            <v>0</v>
          </cell>
          <cell r="H19">
            <v>0</v>
          </cell>
          <cell r="I19">
            <v>0</v>
          </cell>
          <cell r="J19" t="str">
            <v>FOREST</v>
          </cell>
          <cell r="K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K19">
            <v>777.67</v>
          </cell>
          <cell r="AL19">
            <v>2138.39</v>
          </cell>
          <cell r="AM19">
            <v>198.9</v>
          </cell>
          <cell r="AN19">
            <v>3114.96</v>
          </cell>
        </row>
        <row r="20">
          <cell r="A20" t="str">
            <v>400 kv Obra Jounpur</v>
          </cell>
          <cell r="B20">
            <v>17</v>
          </cell>
          <cell r="C20" t="str">
            <v>9/3</v>
          </cell>
          <cell r="D20">
            <v>425</v>
          </cell>
          <cell r="E20" t="str">
            <v>FA+0</v>
          </cell>
          <cell r="F20">
            <v>0</v>
          </cell>
          <cell r="G20">
            <v>0</v>
          </cell>
          <cell r="H20">
            <v>0</v>
          </cell>
          <cell r="I20">
            <v>0</v>
          </cell>
          <cell r="J20" t="str">
            <v>FOREST</v>
          </cell>
          <cell r="K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K20">
            <v>777.67</v>
          </cell>
          <cell r="AL20">
            <v>2138.39</v>
          </cell>
          <cell r="AM20">
            <v>198.9</v>
          </cell>
          <cell r="AN20">
            <v>3114.96</v>
          </cell>
        </row>
        <row r="21">
          <cell r="A21" t="str">
            <v>400 kv Obra Jounpur</v>
          </cell>
          <cell r="B21">
            <v>18</v>
          </cell>
          <cell r="C21" t="str">
            <v>9/4</v>
          </cell>
          <cell r="D21">
            <v>377.08</v>
          </cell>
          <cell r="E21" t="str">
            <v>FA+9</v>
          </cell>
          <cell r="F21">
            <v>0</v>
          </cell>
          <cell r="G21">
            <v>0</v>
          </cell>
          <cell r="H21">
            <v>0</v>
          </cell>
          <cell r="I21">
            <v>0</v>
          </cell>
          <cell r="J21" t="str">
            <v>FOREST</v>
          </cell>
          <cell r="K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K21">
            <v>1318.4099999999999</v>
          </cell>
          <cell r="AL21">
            <v>3186.48</v>
          </cell>
          <cell r="AM21">
            <v>138.82999999999998</v>
          </cell>
          <cell r="AN21">
            <v>4643.7199999999993</v>
          </cell>
        </row>
        <row r="22">
          <cell r="A22" t="str">
            <v>400 kv Obra Jounpur</v>
          </cell>
          <cell r="B22">
            <v>19</v>
          </cell>
          <cell r="C22" t="str">
            <v>10/0</v>
          </cell>
          <cell r="D22">
            <v>458</v>
          </cell>
          <cell r="E22" t="str">
            <v>FB+0</v>
          </cell>
          <cell r="F22">
            <v>0</v>
          </cell>
          <cell r="G22">
            <v>0</v>
          </cell>
          <cell r="H22">
            <v>0</v>
          </cell>
          <cell r="I22">
            <v>0</v>
          </cell>
          <cell r="J22" t="str">
            <v>FOREST</v>
          </cell>
          <cell r="K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K22">
            <v>339.88</v>
          </cell>
          <cell r="AL22">
            <v>1266.1399999999999</v>
          </cell>
          <cell r="AM22">
            <v>103.24</v>
          </cell>
          <cell r="AN22">
            <v>1709.26</v>
          </cell>
        </row>
        <row r="23">
          <cell r="A23" t="str">
            <v>400 kv Obra Jounpur</v>
          </cell>
          <cell r="B23">
            <v>20</v>
          </cell>
          <cell r="C23" t="str">
            <v>10/1</v>
          </cell>
          <cell r="D23">
            <v>478.12</v>
          </cell>
          <cell r="E23" t="str">
            <v>FB+0</v>
          </cell>
          <cell r="F23">
            <v>0</v>
          </cell>
          <cell r="G23">
            <v>0</v>
          </cell>
          <cell r="H23">
            <v>0</v>
          </cell>
          <cell r="I23">
            <v>0</v>
          </cell>
          <cell r="J23" t="str">
            <v>FOREST</v>
          </cell>
          <cell r="K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K23">
            <v>339.88</v>
          </cell>
          <cell r="AL23">
            <v>1266.1399999999999</v>
          </cell>
          <cell r="AM23">
            <v>103.24</v>
          </cell>
          <cell r="AN23">
            <v>1709.26</v>
          </cell>
        </row>
        <row r="24">
          <cell r="A24" t="str">
            <v>400 kv Obra Jounpur</v>
          </cell>
          <cell r="B24">
            <v>21</v>
          </cell>
          <cell r="C24" t="str">
            <v>11/0</v>
          </cell>
          <cell r="D24">
            <v>472.23</v>
          </cell>
          <cell r="E24" t="str">
            <v>FD+9</v>
          </cell>
          <cell r="F24">
            <v>0</v>
          </cell>
          <cell r="G24">
            <v>0</v>
          </cell>
          <cell r="H24">
            <v>0</v>
          </cell>
          <cell r="I24">
            <v>0</v>
          </cell>
          <cell r="J24" t="str">
            <v>FOREST</v>
          </cell>
          <cell r="K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K24">
            <v>1318.4099999999999</v>
          </cell>
          <cell r="AL24">
            <v>3186.48</v>
          </cell>
          <cell r="AM24">
            <v>278.35999999999996</v>
          </cell>
          <cell r="AN24">
            <v>4783.2499999999991</v>
          </cell>
        </row>
        <row r="25">
          <cell r="A25" t="str">
            <v>400 kv Obra Jounpur</v>
          </cell>
          <cell r="B25">
            <v>22</v>
          </cell>
          <cell r="C25" t="str">
            <v>12/0</v>
          </cell>
          <cell r="D25">
            <v>480</v>
          </cell>
          <cell r="E25" t="str">
            <v>FC+9+2</v>
          </cell>
          <cell r="F25">
            <v>0</v>
          </cell>
          <cell r="G25">
            <v>0</v>
          </cell>
          <cell r="H25">
            <v>0</v>
          </cell>
          <cell r="I25">
            <v>0</v>
          </cell>
          <cell r="J25" t="str">
            <v>FOREST</v>
          </cell>
          <cell r="K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K25">
            <v>0</v>
          </cell>
          <cell r="AL25">
            <v>0</v>
          </cell>
          <cell r="AM25">
            <v>0</v>
          </cell>
          <cell r="AN25">
            <v>0</v>
          </cell>
        </row>
        <row r="26">
          <cell r="A26" t="str">
            <v>400 kv Obra Jounpur</v>
          </cell>
          <cell r="B26">
            <v>23</v>
          </cell>
          <cell r="C26" t="str">
            <v>12/1</v>
          </cell>
          <cell r="D26">
            <v>156.79</v>
          </cell>
          <cell r="E26" t="str">
            <v>FA+3</v>
          </cell>
          <cell r="F26">
            <v>0</v>
          </cell>
          <cell r="G26">
            <v>0</v>
          </cell>
          <cell r="H26">
            <v>0</v>
          </cell>
          <cell r="I26">
            <v>0</v>
          </cell>
          <cell r="J26" t="str">
            <v>FOREST</v>
          </cell>
          <cell r="K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K26">
            <v>897.94999999999993</v>
          </cell>
          <cell r="AL26">
            <v>2632.34</v>
          </cell>
          <cell r="AM26">
            <v>239.45</v>
          </cell>
          <cell r="AN26">
            <v>3769.74</v>
          </cell>
        </row>
        <row r="27">
          <cell r="A27" t="str">
            <v>400 kv Obra Jounpur</v>
          </cell>
          <cell r="B27">
            <v>24</v>
          </cell>
          <cell r="C27" t="str">
            <v>13/0</v>
          </cell>
          <cell r="D27">
            <v>378</v>
          </cell>
          <cell r="E27" t="str">
            <v>FC+0</v>
          </cell>
          <cell r="F27">
            <v>0</v>
          </cell>
          <cell r="G27">
            <v>0</v>
          </cell>
          <cell r="H27">
            <v>0</v>
          </cell>
          <cell r="I27">
            <v>0</v>
          </cell>
          <cell r="J27" t="str">
            <v>FOREST</v>
          </cell>
          <cell r="K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K27">
            <v>995.56</v>
          </cell>
          <cell r="AL27">
            <v>2659.92</v>
          </cell>
          <cell r="AM27">
            <v>278.35999999999996</v>
          </cell>
          <cell r="AN27">
            <v>3933.84</v>
          </cell>
        </row>
        <row r="28">
          <cell r="A28" t="str">
            <v>400 kv Obra Jounpur</v>
          </cell>
          <cell r="B28">
            <v>25</v>
          </cell>
          <cell r="C28" t="str">
            <v>13/1</v>
          </cell>
          <cell r="D28">
            <v>310</v>
          </cell>
          <cell r="E28" t="str">
            <v>FA+6</v>
          </cell>
          <cell r="F28">
            <v>0</v>
          </cell>
          <cell r="G28">
            <v>0</v>
          </cell>
          <cell r="H28">
            <v>0</v>
          </cell>
          <cell r="I28">
            <v>0</v>
          </cell>
          <cell r="J28" t="str">
            <v>FOREST</v>
          </cell>
          <cell r="K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K28">
            <v>997.27</v>
          </cell>
          <cell r="AL28">
            <v>2910.58</v>
          </cell>
          <cell r="AM28">
            <v>250.52</v>
          </cell>
          <cell r="AN28">
            <v>4158.37</v>
          </cell>
        </row>
        <row r="29">
          <cell r="A29" t="str">
            <v>400 kv Obra Jounpur</v>
          </cell>
          <cell r="B29">
            <v>26</v>
          </cell>
          <cell r="C29" t="str">
            <v>13/2</v>
          </cell>
          <cell r="D29">
            <v>367.73</v>
          </cell>
          <cell r="E29" t="str">
            <v>FA+0</v>
          </cell>
          <cell r="F29">
            <v>0</v>
          </cell>
          <cell r="G29">
            <v>0</v>
          </cell>
          <cell r="H29">
            <v>0</v>
          </cell>
          <cell r="I29">
            <v>0</v>
          </cell>
          <cell r="J29" t="str">
            <v>FOREST</v>
          </cell>
          <cell r="K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K29">
            <v>777.67</v>
          </cell>
          <cell r="AL29">
            <v>2138.39</v>
          </cell>
          <cell r="AM29">
            <v>198.9</v>
          </cell>
          <cell r="AN29">
            <v>3114.96</v>
          </cell>
        </row>
        <row r="30">
          <cell r="A30" t="str">
            <v>400 kv Obra Jounpur</v>
          </cell>
          <cell r="B30">
            <v>27</v>
          </cell>
          <cell r="C30" t="str">
            <v>14/0</v>
          </cell>
          <cell r="D30">
            <v>391</v>
          </cell>
          <cell r="E30" t="str">
            <v>FB+9</v>
          </cell>
          <cell r="F30">
            <v>0</v>
          </cell>
          <cell r="G30">
            <v>0</v>
          </cell>
          <cell r="H30">
            <v>0</v>
          </cell>
          <cell r="I30">
            <v>0</v>
          </cell>
          <cell r="J30" t="str">
            <v>FOREST</v>
          </cell>
          <cell r="K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K30">
            <v>219.6</v>
          </cell>
          <cell r="AL30">
            <v>772.18999999999994</v>
          </cell>
          <cell r="AM30">
            <v>38.54</v>
          </cell>
          <cell r="AN30">
            <v>1030.33</v>
          </cell>
        </row>
        <row r="31">
          <cell r="A31" t="str">
            <v>400 kv Obra Jounpur</v>
          </cell>
          <cell r="B31">
            <v>28</v>
          </cell>
          <cell r="C31" t="str">
            <v>14/1</v>
          </cell>
          <cell r="D31">
            <v>361.61</v>
          </cell>
          <cell r="E31" t="str">
            <v>FA+6</v>
          </cell>
          <cell r="F31">
            <v>0</v>
          </cell>
          <cell r="G31">
            <v>0</v>
          </cell>
          <cell r="H31">
            <v>0</v>
          </cell>
          <cell r="I31">
            <v>0</v>
          </cell>
          <cell r="J31" t="str">
            <v>FOREST</v>
          </cell>
          <cell r="K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K31">
            <v>997.27</v>
          </cell>
          <cell r="AL31">
            <v>2910.58</v>
          </cell>
          <cell r="AM31">
            <v>250.52</v>
          </cell>
          <cell r="AN31">
            <v>4158.37</v>
          </cell>
        </row>
        <row r="32">
          <cell r="A32" t="str">
            <v>400 kv Obra Jounpur</v>
          </cell>
          <cell r="B32">
            <v>29</v>
          </cell>
          <cell r="C32" t="str">
            <v>15/0</v>
          </cell>
          <cell r="D32">
            <v>369</v>
          </cell>
          <cell r="E32" t="str">
            <v>FD+0</v>
          </cell>
          <cell r="F32">
            <v>0</v>
          </cell>
          <cell r="G32">
            <v>0</v>
          </cell>
          <cell r="H32">
            <v>0</v>
          </cell>
          <cell r="I32">
            <v>0</v>
          </cell>
          <cell r="J32" t="str">
            <v>FOREST</v>
          </cell>
          <cell r="K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K32">
            <v>219.6</v>
          </cell>
          <cell r="AL32">
            <v>772.18999999999994</v>
          </cell>
          <cell r="AM32">
            <v>239.82</v>
          </cell>
          <cell r="AN32">
            <v>1231.6099999999999</v>
          </cell>
        </row>
        <row r="33">
          <cell r="A33" t="str">
            <v>400 kv Obra Jounpur</v>
          </cell>
          <cell r="B33">
            <v>30</v>
          </cell>
          <cell r="C33" t="str">
            <v>15/1</v>
          </cell>
          <cell r="D33">
            <v>433</v>
          </cell>
          <cell r="E33" t="str">
            <v>FA+0</v>
          </cell>
          <cell r="F33">
            <v>0</v>
          </cell>
          <cell r="G33">
            <v>0</v>
          </cell>
          <cell r="H33">
            <v>0</v>
          </cell>
          <cell r="I33">
            <v>0</v>
          </cell>
          <cell r="J33" t="str">
            <v>FOREST</v>
          </cell>
          <cell r="K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K33">
            <v>777.67</v>
          </cell>
          <cell r="AL33">
            <v>2138.39</v>
          </cell>
          <cell r="AM33">
            <v>198.9</v>
          </cell>
          <cell r="AN33">
            <v>3114.96</v>
          </cell>
        </row>
        <row r="34">
          <cell r="A34" t="str">
            <v>400 kv Obra Jounpur</v>
          </cell>
          <cell r="B34">
            <v>31</v>
          </cell>
          <cell r="C34" t="str">
            <v>15/2</v>
          </cell>
          <cell r="D34">
            <v>387.11</v>
          </cell>
          <cell r="E34" t="str">
            <v>FA+6</v>
          </cell>
          <cell r="F34">
            <v>0</v>
          </cell>
          <cell r="G34">
            <v>0</v>
          </cell>
          <cell r="H34">
            <v>0</v>
          </cell>
          <cell r="I34">
            <v>0</v>
          </cell>
          <cell r="J34">
            <v>0</v>
          </cell>
          <cell r="K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K34">
            <v>997.27</v>
          </cell>
          <cell r="AL34">
            <v>2910.58</v>
          </cell>
          <cell r="AM34">
            <v>250.52</v>
          </cell>
          <cell r="AN34">
            <v>4158.37</v>
          </cell>
        </row>
        <row r="35">
          <cell r="A35" t="str">
            <v>400 kv Obra Jounpur</v>
          </cell>
          <cell r="B35">
            <v>32</v>
          </cell>
          <cell r="C35" t="str">
            <v>16/0</v>
          </cell>
          <cell r="D35">
            <v>198.51</v>
          </cell>
          <cell r="E35" t="str">
            <v>FD+18</v>
          </cell>
          <cell r="F35">
            <v>0</v>
          </cell>
          <cell r="G35">
            <v>0</v>
          </cell>
          <cell r="H35">
            <v>0</v>
          </cell>
          <cell r="I35">
            <v>0</v>
          </cell>
          <cell r="J35">
            <v>0</v>
          </cell>
          <cell r="K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K35">
            <v>443.13</v>
          </cell>
          <cell r="AL35">
            <v>1020.51</v>
          </cell>
          <cell r="AM35">
            <v>130.71</v>
          </cell>
          <cell r="AN35">
            <v>1594.35</v>
          </cell>
        </row>
        <row r="36">
          <cell r="A36" t="str">
            <v>400 kv Obra Jounpur</v>
          </cell>
          <cell r="B36">
            <v>33</v>
          </cell>
          <cell r="C36" t="str">
            <v>17/0</v>
          </cell>
          <cell r="D36">
            <v>389.62</v>
          </cell>
          <cell r="E36" t="str">
            <v>FD+30</v>
          </cell>
          <cell r="F36">
            <v>0</v>
          </cell>
          <cell r="G36">
            <v>0</v>
          </cell>
          <cell r="H36">
            <v>0</v>
          </cell>
          <cell r="I36">
            <v>0</v>
          </cell>
          <cell r="J36">
            <v>0</v>
          </cell>
          <cell r="K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K36">
            <v>339.88</v>
          </cell>
          <cell r="AL36">
            <v>1266.1399999999999</v>
          </cell>
          <cell r="AM36">
            <v>92.169999999999987</v>
          </cell>
          <cell r="AN36">
            <v>1698.19</v>
          </cell>
        </row>
        <row r="37">
          <cell r="A37" t="str">
            <v>400 kv Obra Jounpur</v>
          </cell>
          <cell r="B37">
            <v>34</v>
          </cell>
          <cell r="C37" t="str">
            <v>18/0</v>
          </cell>
          <cell r="D37">
            <v>158.21</v>
          </cell>
          <cell r="E37" t="str">
            <v>FD+9</v>
          </cell>
          <cell r="F37">
            <v>0</v>
          </cell>
          <cell r="G37">
            <v>0</v>
          </cell>
          <cell r="H37">
            <v>0</v>
          </cell>
          <cell r="I37">
            <v>0</v>
          </cell>
          <cell r="J37">
            <v>0</v>
          </cell>
          <cell r="K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K37">
            <v>1318.4099999999999</v>
          </cell>
          <cell r="AL37">
            <v>3186.48</v>
          </cell>
          <cell r="AM37">
            <v>278.35999999999996</v>
          </cell>
          <cell r="AN37">
            <v>4783.2499999999991</v>
          </cell>
        </row>
        <row r="38">
          <cell r="A38" t="str">
            <v>400 kv Obra Jounpur</v>
          </cell>
          <cell r="B38">
            <v>35</v>
          </cell>
          <cell r="C38" t="str">
            <v>19/0</v>
          </cell>
          <cell r="D38">
            <v>173.96</v>
          </cell>
          <cell r="E38" t="str">
            <v>FD+9+3</v>
          </cell>
          <cell r="F38">
            <v>0</v>
          </cell>
          <cell r="G38">
            <v>0</v>
          </cell>
          <cell r="H38">
            <v>0</v>
          </cell>
          <cell r="I38">
            <v>0</v>
          </cell>
          <cell r="J38">
            <v>0</v>
          </cell>
          <cell r="K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K38">
            <v>0</v>
          </cell>
          <cell r="AL38">
            <v>0</v>
          </cell>
          <cell r="AM38">
            <v>0</v>
          </cell>
          <cell r="AN38">
            <v>0</v>
          </cell>
        </row>
        <row r="39">
          <cell r="A39" t="str">
            <v>400 kv Obra Jounpur</v>
          </cell>
          <cell r="B39">
            <v>36</v>
          </cell>
          <cell r="C39" t="str">
            <v>20/0</v>
          </cell>
          <cell r="D39">
            <v>175.73</v>
          </cell>
          <cell r="E39" t="str">
            <v>FB+9+3</v>
          </cell>
          <cell r="F39">
            <v>0</v>
          </cell>
          <cell r="G39">
            <v>0</v>
          </cell>
          <cell r="H39">
            <v>3</v>
          </cell>
          <cell r="I39">
            <v>0</v>
          </cell>
          <cell r="J39">
            <v>0</v>
          </cell>
          <cell r="K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K39">
            <v>0</v>
          </cell>
          <cell r="AL39">
            <v>0</v>
          </cell>
          <cell r="AM39">
            <v>0</v>
          </cell>
          <cell r="AN39">
            <v>0</v>
          </cell>
        </row>
        <row r="40">
          <cell r="A40" t="str">
            <v>400 kv Obra Jounpur</v>
          </cell>
          <cell r="B40">
            <v>37</v>
          </cell>
          <cell r="C40" t="str">
            <v>21/0</v>
          </cell>
          <cell r="D40">
            <v>173.11</v>
          </cell>
          <cell r="E40" t="str">
            <v>FB+9+3</v>
          </cell>
          <cell r="F40">
            <v>0</v>
          </cell>
          <cell r="G40">
            <v>0</v>
          </cell>
          <cell r="H40">
            <v>3</v>
          </cell>
          <cell r="I40">
            <v>0</v>
          </cell>
          <cell r="J40">
            <v>0</v>
          </cell>
          <cell r="K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K40">
            <v>0</v>
          </cell>
          <cell r="AL40">
            <v>0</v>
          </cell>
          <cell r="AM40">
            <v>0</v>
          </cell>
          <cell r="AN40">
            <v>0</v>
          </cell>
        </row>
        <row r="41">
          <cell r="A41" t="str">
            <v>400 kv Obra Jounpur</v>
          </cell>
          <cell r="B41">
            <v>38</v>
          </cell>
          <cell r="C41" t="str">
            <v>21/1</v>
          </cell>
          <cell r="D41">
            <v>247.37</v>
          </cell>
          <cell r="E41" t="str">
            <v>FD+9</v>
          </cell>
          <cell r="F41">
            <v>0</v>
          </cell>
          <cell r="G41">
            <v>0</v>
          </cell>
          <cell r="H41">
            <v>0</v>
          </cell>
          <cell r="I41">
            <v>0</v>
          </cell>
          <cell r="J41">
            <v>0</v>
          </cell>
          <cell r="K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K41">
            <v>1318.4099999999999</v>
          </cell>
          <cell r="AL41">
            <v>3186.48</v>
          </cell>
          <cell r="AM41">
            <v>278.35999999999996</v>
          </cell>
          <cell r="AN41">
            <v>4783.2499999999991</v>
          </cell>
        </row>
        <row r="42">
          <cell r="A42" t="str">
            <v>400 kv Obra Jounpur</v>
          </cell>
          <cell r="B42">
            <v>39</v>
          </cell>
          <cell r="C42" t="str">
            <v>22/0</v>
          </cell>
          <cell r="D42">
            <v>252</v>
          </cell>
          <cell r="E42" t="str">
            <v>FD+9</v>
          </cell>
          <cell r="F42">
            <v>0</v>
          </cell>
          <cell r="G42">
            <v>0</v>
          </cell>
          <cell r="H42">
            <v>0</v>
          </cell>
          <cell r="I42">
            <v>0</v>
          </cell>
          <cell r="J42">
            <v>0</v>
          </cell>
          <cell r="K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K42">
            <v>1318.4099999999999</v>
          </cell>
          <cell r="AL42">
            <v>3186.48</v>
          </cell>
          <cell r="AM42">
            <v>278.35999999999996</v>
          </cell>
          <cell r="AN42">
            <v>4783.2499999999991</v>
          </cell>
        </row>
        <row r="43">
          <cell r="A43" t="str">
            <v>400 kv Obra Jounpur</v>
          </cell>
          <cell r="B43">
            <v>40</v>
          </cell>
          <cell r="C43" t="str">
            <v>23/0</v>
          </cell>
          <cell r="D43">
            <v>280.52</v>
          </cell>
          <cell r="E43" t="str">
            <v>FB+18+2</v>
          </cell>
          <cell r="F43">
            <v>0</v>
          </cell>
          <cell r="G43">
            <v>0</v>
          </cell>
          <cell r="H43">
            <v>2</v>
          </cell>
          <cell r="I43">
            <v>0</v>
          </cell>
          <cell r="J43">
            <v>0</v>
          </cell>
          <cell r="K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K43">
            <v>0</v>
          </cell>
          <cell r="AL43">
            <v>0</v>
          </cell>
          <cell r="AM43">
            <v>0</v>
          </cell>
          <cell r="AN43">
            <v>0</v>
          </cell>
        </row>
        <row r="44">
          <cell r="A44" t="str">
            <v>400 kv Obra Jounpur</v>
          </cell>
          <cell r="B44">
            <v>41</v>
          </cell>
          <cell r="C44" t="str">
            <v>24/0</v>
          </cell>
          <cell r="D44">
            <v>458.08</v>
          </cell>
          <cell r="E44" t="str">
            <v>FD+18</v>
          </cell>
          <cell r="F44">
            <v>0</v>
          </cell>
          <cell r="G44">
            <v>0</v>
          </cell>
          <cell r="H44">
            <v>0</v>
          </cell>
          <cell r="I44">
            <v>0</v>
          </cell>
          <cell r="J44">
            <v>0</v>
          </cell>
          <cell r="K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K44">
            <v>443.13</v>
          </cell>
          <cell r="AL44">
            <v>1020.51</v>
          </cell>
          <cell r="AM44">
            <v>130.71</v>
          </cell>
          <cell r="AN44">
            <v>1594.35</v>
          </cell>
        </row>
        <row r="45">
          <cell r="A45" t="str">
            <v>400 kv Obra Jounpur</v>
          </cell>
          <cell r="B45">
            <v>42</v>
          </cell>
          <cell r="C45" t="str">
            <v>24A/0</v>
          </cell>
          <cell r="D45">
            <v>353.7</v>
          </cell>
          <cell r="E45" t="str">
            <v>FC+0</v>
          </cell>
          <cell r="F45">
            <v>0</v>
          </cell>
          <cell r="G45">
            <v>0</v>
          </cell>
          <cell r="H45">
            <v>0</v>
          </cell>
          <cell r="I45">
            <v>0</v>
          </cell>
          <cell r="J45">
            <v>0</v>
          </cell>
          <cell r="K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K45">
            <v>995.56</v>
          </cell>
          <cell r="AL45">
            <v>2659.92</v>
          </cell>
          <cell r="AM45">
            <v>278.35999999999996</v>
          </cell>
          <cell r="AN45">
            <v>3933.84</v>
          </cell>
        </row>
        <row r="46">
          <cell r="A46" t="str">
            <v>400 kv Obra Jounpur</v>
          </cell>
          <cell r="B46">
            <v>43</v>
          </cell>
          <cell r="C46" t="str">
            <v>25/0</v>
          </cell>
          <cell r="D46">
            <v>403</v>
          </cell>
          <cell r="E46" t="str">
            <v>FD+0</v>
          </cell>
          <cell r="F46">
            <v>0</v>
          </cell>
          <cell r="G46">
            <v>0</v>
          </cell>
          <cell r="H46">
            <v>0</v>
          </cell>
          <cell r="I46">
            <v>0</v>
          </cell>
          <cell r="J46">
            <v>0</v>
          </cell>
          <cell r="K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K46">
            <v>219.6</v>
          </cell>
          <cell r="AL46">
            <v>772.18999999999994</v>
          </cell>
          <cell r="AM46">
            <v>239.82</v>
          </cell>
          <cell r="AN46">
            <v>1231.6099999999999</v>
          </cell>
        </row>
        <row r="47">
          <cell r="A47" t="str">
            <v>400 kv Obra Jounpur</v>
          </cell>
          <cell r="B47">
            <v>44</v>
          </cell>
          <cell r="C47" t="str">
            <v>25/1</v>
          </cell>
          <cell r="D47">
            <v>446</v>
          </cell>
          <cell r="E47" t="str">
            <v>FA+6</v>
          </cell>
          <cell r="F47">
            <v>0</v>
          </cell>
          <cell r="G47">
            <v>0</v>
          </cell>
          <cell r="H47">
            <v>0</v>
          </cell>
          <cell r="I47">
            <v>0</v>
          </cell>
          <cell r="J47">
            <v>0</v>
          </cell>
          <cell r="K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K47">
            <v>997.27</v>
          </cell>
          <cell r="AL47">
            <v>2910.58</v>
          </cell>
          <cell r="AM47">
            <v>250.52</v>
          </cell>
          <cell r="AN47">
            <v>4158.37</v>
          </cell>
        </row>
        <row r="48">
          <cell r="A48" t="str">
            <v>400 kv Obra Jounpur</v>
          </cell>
          <cell r="B48">
            <v>45</v>
          </cell>
          <cell r="C48" t="str">
            <v>25/2</v>
          </cell>
          <cell r="D48">
            <v>387</v>
          </cell>
          <cell r="E48" t="str">
            <v>FA+0</v>
          </cell>
          <cell r="F48">
            <v>0</v>
          </cell>
          <cell r="G48">
            <v>0</v>
          </cell>
          <cell r="H48">
            <v>0</v>
          </cell>
          <cell r="I48">
            <v>0</v>
          </cell>
          <cell r="J48">
            <v>0</v>
          </cell>
          <cell r="K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K48">
            <v>777.67</v>
          </cell>
          <cell r="AL48">
            <v>2138.39</v>
          </cell>
          <cell r="AM48">
            <v>198.9</v>
          </cell>
          <cell r="AN48">
            <v>3114.96</v>
          </cell>
        </row>
        <row r="49">
          <cell r="A49" t="str">
            <v>400 kv Obra Jounpur</v>
          </cell>
          <cell r="B49">
            <v>46</v>
          </cell>
          <cell r="C49" t="str">
            <v>25/3</v>
          </cell>
          <cell r="D49">
            <v>418</v>
          </cell>
          <cell r="E49" t="str">
            <v>FA+0</v>
          </cell>
          <cell r="F49">
            <v>0</v>
          </cell>
          <cell r="G49">
            <v>0</v>
          </cell>
          <cell r="H49">
            <v>0</v>
          </cell>
          <cell r="I49">
            <v>0</v>
          </cell>
          <cell r="J49">
            <v>0</v>
          </cell>
          <cell r="K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K49">
            <v>777.67</v>
          </cell>
          <cell r="AL49">
            <v>2138.39</v>
          </cell>
          <cell r="AM49">
            <v>198.9</v>
          </cell>
          <cell r="AN49">
            <v>3114.96</v>
          </cell>
        </row>
        <row r="50">
          <cell r="A50" t="str">
            <v>400 kv Obra Jounpur</v>
          </cell>
          <cell r="B50">
            <v>47</v>
          </cell>
          <cell r="C50" t="str">
            <v>25/4</v>
          </cell>
          <cell r="D50">
            <v>414.07</v>
          </cell>
          <cell r="E50" t="str">
            <v>FA+3</v>
          </cell>
          <cell r="F50">
            <v>0</v>
          </cell>
          <cell r="G50">
            <v>0</v>
          </cell>
          <cell r="H50">
            <v>0</v>
          </cell>
          <cell r="I50">
            <v>0</v>
          </cell>
          <cell r="J50">
            <v>0</v>
          </cell>
          <cell r="K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K50">
            <v>897.94999999999993</v>
          </cell>
          <cell r="AL50">
            <v>2632.34</v>
          </cell>
          <cell r="AM50">
            <v>239.45</v>
          </cell>
          <cell r="AN50">
            <v>3769.74</v>
          </cell>
        </row>
        <row r="51">
          <cell r="A51" t="str">
            <v>400 kv Obra Jounpur</v>
          </cell>
          <cell r="B51">
            <v>48</v>
          </cell>
          <cell r="C51" t="str">
            <v>26/0</v>
          </cell>
          <cell r="D51">
            <v>465</v>
          </cell>
          <cell r="E51" t="str">
            <v>FC+0</v>
          </cell>
          <cell r="F51">
            <v>0</v>
          </cell>
          <cell r="G51">
            <v>0</v>
          </cell>
          <cell r="H51">
            <v>0</v>
          </cell>
          <cell r="I51">
            <v>0</v>
          </cell>
          <cell r="J51">
            <v>0</v>
          </cell>
          <cell r="K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K51">
            <v>995.56</v>
          </cell>
          <cell r="AL51">
            <v>2659.92</v>
          </cell>
          <cell r="AM51">
            <v>278.35999999999996</v>
          </cell>
          <cell r="AN51">
            <v>3933.84</v>
          </cell>
        </row>
        <row r="52">
          <cell r="A52" t="str">
            <v>400 kv Obra Jounpur</v>
          </cell>
          <cell r="B52">
            <v>49</v>
          </cell>
          <cell r="C52" t="str">
            <v>26/1</v>
          </cell>
          <cell r="D52">
            <v>651</v>
          </cell>
          <cell r="E52" t="str">
            <v>FB+9</v>
          </cell>
          <cell r="F52">
            <v>0</v>
          </cell>
          <cell r="G52">
            <v>0</v>
          </cell>
          <cell r="H52">
            <v>0</v>
          </cell>
          <cell r="I52">
            <v>0</v>
          </cell>
          <cell r="J52">
            <v>0</v>
          </cell>
          <cell r="K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K52">
            <v>219.6</v>
          </cell>
          <cell r="AL52">
            <v>772.18999999999994</v>
          </cell>
          <cell r="AM52">
            <v>38.54</v>
          </cell>
          <cell r="AN52">
            <v>1030.33</v>
          </cell>
        </row>
        <row r="53">
          <cell r="A53" t="str">
            <v>400 kv Obra Jounpur</v>
          </cell>
          <cell r="B53">
            <v>50</v>
          </cell>
          <cell r="C53" t="str">
            <v>26/2</v>
          </cell>
          <cell r="D53">
            <v>178.81</v>
          </cell>
          <cell r="E53" t="str">
            <v>FB+9</v>
          </cell>
          <cell r="F53">
            <v>0</v>
          </cell>
          <cell r="G53">
            <v>0</v>
          </cell>
          <cell r="H53">
            <v>0</v>
          </cell>
          <cell r="I53">
            <v>0</v>
          </cell>
          <cell r="J53" t="str">
            <v>FOREST</v>
          </cell>
          <cell r="K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K53">
            <v>219.6</v>
          </cell>
          <cell r="AL53">
            <v>772.18999999999994</v>
          </cell>
          <cell r="AM53">
            <v>38.54</v>
          </cell>
          <cell r="AN53">
            <v>1030.33</v>
          </cell>
        </row>
        <row r="54">
          <cell r="A54" t="str">
            <v>400 kv Obra Jounpur</v>
          </cell>
          <cell r="B54">
            <v>51</v>
          </cell>
          <cell r="C54" t="str">
            <v>27/0</v>
          </cell>
          <cell r="D54">
            <v>208</v>
          </cell>
          <cell r="E54" t="str">
            <v>FC+0</v>
          </cell>
          <cell r="F54">
            <v>0</v>
          </cell>
          <cell r="G54">
            <v>0</v>
          </cell>
          <cell r="H54">
            <v>0</v>
          </cell>
          <cell r="I54">
            <v>0</v>
          </cell>
          <cell r="J54" t="str">
            <v>FOREST</v>
          </cell>
          <cell r="K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K54">
            <v>995.56</v>
          </cell>
          <cell r="AL54">
            <v>2659.92</v>
          </cell>
          <cell r="AM54">
            <v>278.35999999999996</v>
          </cell>
          <cell r="AN54">
            <v>3933.84</v>
          </cell>
        </row>
        <row r="55">
          <cell r="A55" t="str">
            <v>400 kv Obra Jounpur</v>
          </cell>
          <cell r="B55">
            <v>52</v>
          </cell>
          <cell r="C55" t="str">
            <v>27/1</v>
          </cell>
          <cell r="D55">
            <v>371</v>
          </cell>
          <cell r="E55" t="str">
            <v>FA+0</v>
          </cell>
          <cell r="F55">
            <v>0</v>
          </cell>
          <cell r="G55">
            <v>0</v>
          </cell>
          <cell r="H55">
            <v>0</v>
          </cell>
          <cell r="I55">
            <v>0</v>
          </cell>
          <cell r="J55" t="str">
            <v>FOREST</v>
          </cell>
          <cell r="K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K55">
            <v>777.67</v>
          </cell>
          <cell r="AL55">
            <v>2138.39</v>
          </cell>
          <cell r="AM55">
            <v>198.9</v>
          </cell>
          <cell r="AN55">
            <v>3114.96</v>
          </cell>
        </row>
        <row r="56">
          <cell r="A56" t="str">
            <v>400 kv Obra Jounpur</v>
          </cell>
          <cell r="B56">
            <v>53</v>
          </cell>
          <cell r="C56" t="str">
            <v>27/2</v>
          </cell>
          <cell r="D56">
            <v>357.16</v>
          </cell>
          <cell r="E56" t="str">
            <v>FA+6</v>
          </cell>
          <cell r="F56">
            <v>0</v>
          </cell>
          <cell r="G56">
            <v>0</v>
          </cell>
          <cell r="H56">
            <v>0</v>
          </cell>
          <cell r="I56">
            <v>0</v>
          </cell>
          <cell r="J56" t="str">
            <v>FOREST</v>
          </cell>
          <cell r="K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K56">
            <v>997.27</v>
          </cell>
          <cell r="AL56">
            <v>2910.58</v>
          </cell>
          <cell r="AM56">
            <v>250.52</v>
          </cell>
          <cell r="AN56">
            <v>4158.37</v>
          </cell>
        </row>
        <row r="57">
          <cell r="A57" t="str">
            <v>400 kv Obra Jounpur</v>
          </cell>
          <cell r="B57">
            <v>54</v>
          </cell>
          <cell r="C57" t="str">
            <v>28/0</v>
          </cell>
          <cell r="D57">
            <v>214</v>
          </cell>
          <cell r="E57" t="str">
            <v>FC+9</v>
          </cell>
          <cell r="F57">
            <v>0</v>
          </cell>
          <cell r="G57">
            <v>0</v>
          </cell>
          <cell r="H57">
            <v>0</v>
          </cell>
          <cell r="I57">
            <v>0</v>
          </cell>
          <cell r="J57" t="str">
            <v>FOREST</v>
          </cell>
          <cell r="K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K57">
            <v>339.88</v>
          </cell>
          <cell r="AL57">
            <v>1266.1399999999999</v>
          </cell>
          <cell r="AM57">
            <v>103.24</v>
          </cell>
          <cell r="AN57">
            <v>1709.26</v>
          </cell>
        </row>
        <row r="58">
          <cell r="A58" t="str">
            <v>400 kv Obra Jounpur</v>
          </cell>
          <cell r="B58">
            <v>55</v>
          </cell>
          <cell r="C58" t="str">
            <v>28/1</v>
          </cell>
          <cell r="D58">
            <v>390</v>
          </cell>
          <cell r="E58" t="str">
            <v>FA+0</v>
          </cell>
          <cell r="F58">
            <v>0</v>
          </cell>
          <cell r="G58">
            <v>0</v>
          </cell>
          <cell r="H58">
            <v>0</v>
          </cell>
          <cell r="I58">
            <v>0</v>
          </cell>
          <cell r="J58" t="str">
            <v>FOREST</v>
          </cell>
          <cell r="K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K58">
            <v>777.67</v>
          </cell>
          <cell r="AL58">
            <v>2138.39</v>
          </cell>
          <cell r="AM58">
            <v>198.9</v>
          </cell>
          <cell r="AN58">
            <v>3114.96</v>
          </cell>
        </row>
        <row r="59">
          <cell r="A59" t="str">
            <v>400 kv Obra Jounpur</v>
          </cell>
          <cell r="B59">
            <v>56</v>
          </cell>
          <cell r="C59" t="str">
            <v>28/2</v>
          </cell>
          <cell r="D59">
            <v>361</v>
          </cell>
          <cell r="E59" t="str">
            <v>FA+9</v>
          </cell>
          <cell r="F59">
            <v>0</v>
          </cell>
          <cell r="G59">
            <v>0</v>
          </cell>
          <cell r="H59">
            <v>0</v>
          </cell>
          <cell r="I59">
            <v>0</v>
          </cell>
          <cell r="J59" t="str">
            <v>FOREST</v>
          </cell>
          <cell r="K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K59">
            <v>1318.4099999999999</v>
          </cell>
          <cell r="AL59">
            <v>3186.48</v>
          </cell>
          <cell r="AM59">
            <v>138.82999999999998</v>
          </cell>
          <cell r="AN59">
            <v>4643.7199999999993</v>
          </cell>
        </row>
        <row r="60">
          <cell r="A60" t="str">
            <v>400 kv Obra Jounpur</v>
          </cell>
          <cell r="B60">
            <v>57</v>
          </cell>
          <cell r="C60" t="str">
            <v>28/3</v>
          </cell>
          <cell r="D60">
            <v>425.19</v>
          </cell>
          <cell r="E60" t="str">
            <v>FA+3</v>
          </cell>
          <cell r="F60">
            <v>0</v>
          </cell>
          <cell r="G60">
            <v>0</v>
          </cell>
          <cell r="H60">
            <v>0</v>
          </cell>
          <cell r="I60">
            <v>0</v>
          </cell>
          <cell r="J60" t="str">
            <v>FOREST</v>
          </cell>
          <cell r="K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K60">
            <v>897.94999999999993</v>
          </cell>
          <cell r="AL60">
            <v>2632.34</v>
          </cell>
          <cell r="AM60">
            <v>239.45</v>
          </cell>
          <cell r="AN60">
            <v>3769.74</v>
          </cell>
        </row>
        <row r="61">
          <cell r="A61" t="str">
            <v>400 kv Obra Jounpur</v>
          </cell>
          <cell r="B61">
            <v>58</v>
          </cell>
          <cell r="C61" t="str">
            <v>28/4</v>
          </cell>
          <cell r="D61">
            <v>416.8</v>
          </cell>
          <cell r="E61" t="str">
            <v>FA+6</v>
          </cell>
          <cell r="F61">
            <v>0</v>
          </cell>
          <cell r="G61">
            <v>0</v>
          </cell>
          <cell r="H61">
            <v>0</v>
          </cell>
          <cell r="I61">
            <v>0</v>
          </cell>
          <cell r="J61" t="str">
            <v>FOREST</v>
          </cell>
          <cell r="K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K61">
            <v>997.27</v>
          </cell>
          <cell r="AL61">
            <v>2910.58</v>
          </cell>
          <cell r="AM61">
            <v>250.52</v>
          </cell>
          <cell r="AN61">
            <v>4158.37</v>
          </cell>
        </row>
        <row r="62">
          <cell r="A62" t="str">
            <v>400 kv Obra Jounpur</v>
          </cell>
          <cell r="B62">
            <v>59</v>
          </cell>
          <cell r="C62" t="str">
            <v>28/5</v>
          </cell>
          <cell r="D62">
            <v>409.78</v>
          </cell>
          <cell r="E62" t="str">
            <v>FA+9+3</v>
          </cell>
          <cell r="F62">
            <v>0</v>
          </cell>
          <cell r="G62">
            <v>0</v>
          </cell>
          <cell r="H62">
            <v>0</v>
          </cell>
          <cell r="I62">
            <v>0</v>
          </cell>
          <cell r="J62" t="str">
            <v>FOREST</v>
          </cell>
          <cell r="K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K62">
            <v>0</v>
          </cell>
          <cell r="AL62">
            <v>0</v>
          </cell>
          <cell r="AM62">
            <v>0</v>
          </cell>
          <cell r="AN62">
            <v>0</v>
          </cell>
        </row>
        <row r="63">
          <cell r="A63" t="str">
            <v>400 kv Obra Jounpur</v>
          </cell>
          <cell r="B63">
            <v>60</v>
          </cell>
          <cell r="C63" t="str">
            <v>28/6</v>
          </cell>
          <cell r="D63">
            <v>398.23</v>
          </cell>
          <cell r="E63" t="str">
            <v>FA+3</v>
          </cell>
          <cell r="F63">
            <v>0</v>
          </cell>
          <cell r="G63">
            <v>0</v>
          </cell>
          <cell r="H63">
            <v>0</v>
          </cell>
          <cell r="I63">
            <v>0</v>
          </cell>
          <cell r="J63">
            <v>0</v>
          </cell>
          <cell r="K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K63">
            <v>897.94999999999993</v>
          </cell>
          <cell r="AL63">
            <v>2632.34</v>
          </cell>
          <cell r="AM63">
            <v>239.45</v>
          </cell>
          <cell r="AN63">
            <v>3769.74</v>
          </cell>
        </row>
        <row r="64">
          <cell r="A64" t="str">
            <v>400 kv Obra Jounpur</v>
          </cell>
          <cell r="B64">
            <v>61</v>
          </cell>
          <cell r="C64" t="str">
            <v>28/7</v>
          </cell>
          <cell r="D64">
            <v>387</v>
          </cell>
          <cell r="E64" t="str">
            <v>FA+0</v>
          </cell>
          <cell r="F64" t="str">
            <v>PS</v>
          </cell>
          <cell r="G64">
            <v>3.5</v>
          </cell>
          <cell r="H64">
            <v>0</v>
          </cell>
          <cell r="I64">
            <v>0</v>
          </cell>
          <cell r="J64" t="str">
            <v>SSE</v>
          </cell>
          <cell r="K64">
            <v>0</v>
          </cell>
          <cell r="P64">
            <v>173.5</v>
          </cell>
          <cell r="Q64">
            <v>14.57</v>
          </cell>
          <cell r="R64">
            <v>2.0699999999999998</v>
          </cell>
          <cell r="S64">
            <v>126</v>
          </cell>
          <cell r="T64">
            <v>7.5705603999999989</v>
          </cell>
          <cell r="U64">
            <v>2.6459999999999999</v>
          </cell>
          <cell r="V64">
            <v>11.495301599999998</v>
          </cell>
          <cell r="W64">
            <v>122.56</v>
          </cell>
          <cell r="X64">
            <v>17.68</v>
          </cell>
          <cell r="Y64">
            <v>6.51</v>
          </cell>
          <cell r="Z64">
            <v>146.75</v>
          </cell>
          <cell r="AA64">
            <v>39.26</v>
          </cell>
          <cell r="AB64">
            <v>261.07600000000002</v>
          </cell>
          <cell r="AC64">
            <v>0</v>
          </cell>
          <cell r="AD64">
            <v>305.32799999999997</v>
          </cell>
          <cell r="AE64">
            <v>192.256</v>
          </cell>
          <cell r="AF64">
            <v>0</v>
          </cell>
          <cell r="AG64">
            <v>0</v>
          </cell>
          <cell r="AH64">
            <v>0</v>
          </cell>
          <cell r="AI64">
            <v>797.92</v>
          </cell>
          <cell r="AK64">
            <v>777.67</v>
          </cell>
          <cell r="AL64">
            <v>2138.39</v>
          </cell>
          <cell r="AM64">
            <v>198.9</v>
          </cell>
          <cell r="AN64">
            <v>3114.96</v>
          </cell>
        </row>
        <row r="65">
          <cell r="A65" t="str">
            <v>400 kv Obra Jounpur</v>
          </cell>
          <cell r="B65">
            <v>62</v>
          </cell>
          <cell r="C65" t="str">
            <v>28/8</v>
          </cell>
          <cell r="D65">
            <v>395.93</v>
          </cell>
          <cell r="E65" t="str">
            <v>FA+0</v>
          </cell>
          <cell r="F65">
            <v>0</v>
          </cell>
          <cell r="G65">
            <v>0</v>
          </cell>
          <cell r="H65">
            <v>0</v>
          </cell>
          <cell r="I65">
            <v>0</v>
          </cell>
          <cell r="J65">
            <v>0</v>
          </cell>
          <cell r="K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K65">
            <v>777.67</v>
          </cell>
          <cell r="AL65">
            <v>2138.39</v>
          </cell>
          <cell r="AM65">
            <v>198.9</v>
          </cell>
          <cell r="AN65">
            <v>3114.96</v>
          </cell>
        </row>
        <row r="66">
          <cell r="A66" t="str">
            <v>400 kv Obra Jounpur</v>
          </cell>
          <cell r="B66">
            <v>63</v>
          </cell>
          <cell r="C66" t="str">
            <v>29/0</v>
          </cell>
          <cell r="D66">
            <v>400.08</v>
          </cell>
          <cell r="E66" t="str">
            <v>FC+0</v>
          </cell>
          <cell r="F66" t="str">
            <v>WET</v>
          </cell>
          <cell r="G66">
            <v>3.5</v>
          </cell>
          <cell r="H66">
            <v>0</v>
          </cell>
          <cell r="I66">
            <v>78</v>
          </cell>
          <cell r="J66" t="str">
            <v>SSE</v>
          </cell>
          <cell r="K66">
            <v>43799</v>
          </cell>
          <cell r="P66">
            <v>256.5</v>
          </cell>
          <cell r="Q66">
            <v>21.86</v>
          </cell>
          <cell r="R66">
            <v>3.17</v>
          </cell>
          <cell r="S66">
            <v>189</v>
          </cell>
          <cell r="T66">
            <v>11.385160000000001</v>
          </cell>
          <cell r="U66">
            <v>2.7710591999999998</v>
          </cell>
          <cell r="V66">
            <v>18.5043808</v>
          </cell>
          <cell r="W66">
            <v>249.32</v>
          </cell>
          <cell r="X66">
            <v>32.799999999999997</v>
          </cell>
          <cell r="Y66">
            <v>8</v>
          </cell>
          <cell r="Z66">
            <v>290.12</v>
          </cell>
          <cell r="AA66">
            <v>23.815999999999999</v>
          </cell>
          <cell r="AB66">
            <v>67.180000000000007</v>
          </cell>
          <cell r="AC66">
            <v>0</v>
          </cell>
          <cell r="AD66">
            <v>1444.8600000000001</v>
          </cell>
          <cell r="AE66">
            <v>195.98</v>
          </cell>
          <cell r="AF66">
            <v>0</v>
          </cell>
          <cell r="AG66">
            <v>0</v>
          </cell>
          <cell r="AH66">
            <v>0</v>
          </cell>
          <cell r="AI66">
            <v>1731.8360000000002</v>
          </cell>
          <cell r="AK66">
            <v>995.56</v>
          </cell>
          <cell r="AL66">
            <v>2659.92</v>
          </cell>
          <cell r="AM66">
            <v>278.35999999999996</v>
          </cell>
          <cell r="AN66">
            <v>3933.84</v>
          </cell>
        </row>
        <row r="67">
          <cell r="A67" t="str">
            <v>400 kv Obra Jounpur</v>
          </cell>
          <cell r="B67">
            <v>64</v>
          </cell>
          <cell r="C67" t="str">
            <v>29/1</v>
          </cell>
          <cell r="D67">
            <v>213.1</v>
          </cell>
          <cell r="E67" t="str">
            <v>FA+3</v>
          </cell>
          <cell r="F67" t="str">
            <v>WET</v>
          </cell>
          <cell r="G67">
            <v>3.5</v>
          </cell>
          <cell r="H67">
            <v>0</v>
          </cell>
          <cell r="I67">
            <v>127</v>
          </cell>
          <cell r="J67" t="str">
            <v>SSE</v>
          </cell>
          <cell r="K67">
            <v>43826</v>
          </cell>
          <cell r="P67">
            <v>151.5</v>
          </cell>
          <cell r="Q67">
            <v>13.08</v>
          </cell>
          <cell r="R67">
            <v>1.79</v>
          </cell>
          <cell r="S67">
            <v>113</v>
          </cell>
          <cell r="T67">
            <v>6.7686184000000011</v>
          </cell>
          <cell r="U67">
            <v>2.6459999999999999</v>
          </cell>
          <cell r="V67">
            <v>9.9880336000000032</v>
          </cell>
          <cell r="W67">
            <v>122.56</v>
          </cell>
          <cell r="X67">
            <v>17.68</v>
          </cell>
          <cell r="Y67">
            <v>6.51</v>
          </cell>
          <cell r="Z67">
            <v>146.75</v>
          </cell>
          <cell r="AA67">
            <v>39.26</v>
          </cell>
          <cell r="AB67">
            <v>234.23599999999999</v>
          </cell>
          <cell r="AC67">
            <v>0</v>
          </cell>
          <cell r="AD67">
            <v>282.45600000000002</v>
          </cell>
          <cell r="AE67">
            <v>192.256</v>
          </cell>
          <cell r="AF67">
            <v>0</v>
          </cell>
          <cell r="AG67">
            <v>0</v>
          </cell>
          <cell r="AH67">
            <v>0</v>
          </cell>
          <cell r="AI67">
            <v>748.20799999999997</v>
          </cell>
          <cell r="AK67">
            <v>897.94999999999993</v>
          </cell>
          <cell r="AL67">
            <v>2632.34</v>
          </cell>
          <cell r="AM67">
            <v>239.45</v>
          </cell>
          <cell r="AN67">
            <v>3769.74</v>
          </cell>
        </row>
        <row r="68">
          <cell r="A68" t="str">
            <v>400 kv Obra Jounpur</v>
          </cell>
          <cell r="B68">
            <v>65</v>
          </cell>
          <cell r="C68" t="str">
            <v>30/0</v>
          </cell>
          <cell r="D68">
            <v>378.9</v>
          </cell>
          <cell r="E68" t="str">
            <v>FD+0</v>
          </cell>
          <cell r="F68" t="str">
            <v>WET</v>
          </cell>
          <cell r="G68">
            <v>3.5</v>
          </cell>
          <cell r="H68">
            <v>0</v>
          </cell>
          <cell r="I68">
            <v>141</v>
          </cell>
          <cell r="J68" t="str">
            <v>SSE</v>
          </cell>
          <cell r="K68">
            <v>43834</v>
          </cell>
          <cell r="P68">
            <v>301.39999999999998</v>
          </cell>
          <cell r="Q68">
            <v>27.79</v>
          </cell>
          <cell r="R68">
            <v>3.77</v>
          </cell>
          <cell r="S68">
            <v>239</v>
          </cell>
          <cell r="T68">
            <v>14.366839866666666</v>
          </cell>
          <cell r="U68">
            <v>2.6802048000000003</v>
          </cell>
          <cell r="V68">
            <v>24.131867999999994</v>
          </cell>
          <cell r="W68">
            <v>301.24</v>
          </cell>
          <cell r="X68">
            <v>49.2</v>
          </cell>
          <cell r="Y68">
            <v>10.3</v>
          </cell>
          <cell r="Z68">
            <v>360.74</v>
          </cell>
          <cell r="AA68">
            <v>23.815999999999999</v>
          </cell>
          <cell r="AB68">
            <v>44.816000000000003</v>
          </cell>
          <cell r="AC68">
            <v>0</v>
          </cell>
          <cell r="AD68">
            <v>1769.5239999999999</v>
          </cell>
          <cell r="AE68">
            <v>99.156000000000006</v>
          </cell>
          <cell r="AF68">
            <v>156.13999999999999</v>
          </cell>
          <cell r="AG68">
            <v>0</v>
          </cell>
          <cell r="AH68">
            <v>0</v>
          </cell>
          <cell r="AI68">
            <v>2093.4519999999998</v>
          </cell>
          <cell r="AK68">
            <v>219.6</v>
          </cell>
          <cell r="AL68">
            <v>772.18999999999994</v>
          </cell>
          <cell r="AM68">
            <v>239.82</v>
          </cell>
          <cell r="AN68">
            <v>1231.6099999999999</v>
          </cell>
        </row>
        <row r="69">
          <cell r="A69" t="str">
            <v>400 kv Obra Jounpur</v>
          </cell>
          <cell r="B69">
            <v>66</v>
          </cell>
          <cell r="C69" t="str">
            <v>30/1</v>
          </cell>
          <cell r="D69">
            <v>375</v>
          </cell>
          <cell r="E69" t="str">
            <v>FA+0</v>
          </cell>
          <cell r="F69" t="str">
            <v>WET</v>
          </cell>
          <cell r="G69">
            <v>3.5</v>
          </cell>
          <cell r="H69">
            <v>0</v>
          </cell>
          <cell r="I69">
            <v>155</v>
          </cell>
          <cell r="J69" t="str">
            <v>A K SINGH</v>
          </cell>
          <cell r="K69">
            <v>43842</v>
          </cell>
          <cell r="P69">
            <v>135.4</v>
          </cell>
          <cell r="Q69">
            <v>12</v>
          </cell>
          <cell r="R69">
            <v>1.58</v>
          </cell>
          <cell r="S69">
            <v>103</v>
          </cell>
          <cell r="T69">
            <v>6.1852743999999991</v>
          </cell>
          <cell r="U69">
            <v>2.6460000000000004</v>
          </cell>
          <cell r="V69">
            <v>8.8906576000000008</v>
          </cell>
          <cell r="W69">
            <v>122.56</v>
          </cell>
          <cell r="X69">
            <v>17.68</v>
          </cell>
          <cell r="Y69">
            <v>6.51</v>
          </cell>
          <cell r="Z69">
            <v>146.75</v>
          </cell>
          <cell r="AA69">
            <v>39.26</v>
          </cell>
          <cell r="AB69">
            <v>180.04000000000002</v>
          </cell>
          <cell r="AC69">
            <v>0</v>
          </cell>
          <cell r="AD69">
            <v>207.864</v>
          </cell>
          <cell r="AE69">
            <v>192.256</v>
          </cell>
          <cell r="AF69">
            <v>0</v>
          </cell>
          <cell r="AG69">
            <v>0</v>
          </cell>
          <cell r="AH69">
            <v>0</v>
          </cell>
          <cell r="AI69">
            <v>619.41999999999996</v>
          </cell>
          <cell r="AK69">
            <v>777.67</v>
          </cell>
          <cell r="AL69">
            <v>2138.39</v>
          </cell>
          <cell r="AM69">
            <v>198.9</v>
          </cell>
          <cell r="AN69">
            <v>3114.96</v>
          </cell>
        </row>
        <row r="70">
          <cell r="A70" t="str">
            <v>400 kv Obra Jounpur</v>
          </cell>
          <cell r="B70">
            <v>67</v>
          </cell>
          <cell r="C70" t="str">
            <v>30/2</v>
          </cell>
          <cell r="D70">
            <v>388.3</v>
          </cell>
          <cell r="E70" t="str">
            <v>FA+0</v>
          </cell>
          <cell r="F70" t="str">
            <v>WET</v>
          </cell>
          <cell r="G70">
            <v>3.5</v>
          </cell>
          <cell r="H70">
            <v>0</v>
          </cell>
          <cell r="I70">
            <v>147</v>
          </cell>
          <cell r="J70" t="str">
            <v>A K SINGH</v>
          </cell>
          <cell r="K70">
            <v>43838</v>
          </cell>
          <cell r="P70">
            <v>135.4</v>
          </cell>
          <cell r="Q70">
            <v>12</v>
          </cell>
          <cell r="R70">
            <v>1.58</v>
          </cell>
          <cell r="S70">
            <v>103</v>
          </cell>
          <cell r="T70">
            <v>6.1852743999999991</v>
          </cell>
          <cell r="U70">
            <v>2.6460000000000004</v>
          </cell>
          <cell r="V70">
            <v>8.8906576000000008</v>
          </cell>
          <cell r="W70">
            <v>122.56</v>
          </cell>
          <cell r="X70">
            <v>17.68</v>
          </cell>
          <cell r="Y70">
            <v>6.51</v>
          </cell>
          <cell r="Z70">
            <v>146.75</v>
          </cell>
          <cell r="AA70">
            <v>39.26</v>
          </cell>
          <cell r="AB70">
            <v>180.04000000000002</v>
          </cell>
          <cell r="AC70">
            <v>0</v>
          </cell>
          <cell r="AD70">
            <v>207.864</v>
          </cell>
          <cell r="AE70">
            <v>192.256</v>
          </cell>
          <cell r="AF70">
            <v>0</v>
          </cell>
          <cell r="AG70">
            <v>0</v>
          </cell>
          <cell r="AH70">
            <v>0</v>
          </cell>
          <cell r="AI70">
            <v>619.41999999999996</v>
          </cell>
          <cell r="AK70">
            <v>777.67</v>
          </cell>
          <cell r="AL70">
            <v>2138.39</v>
          </cell>
          <cell r="AM70">
            <v>198.9</v>
          </cell>
          <cell r="AN70">
            <v>3114.96</v>
          </cell>
        </row>
        <row r="71">
          <cell r="A71" t="str">
            <v>400 kv Obra Jounpur</v>
          </cell>
          <cell r="B71">
            <v>68</v>
          </cell>
          <cell r="C71" t="str">
            <v>31/0</v>
          </cell>
          <cell r="D71">
            <v>360</v>
          </cell>
          <cell r="E71" t="str">
            <v>FC+0</v>
          </cell>
          <cell r="F71" t="str">
            <v>PS</v>
          </cell>
          <cell r="G71">
            <v>3.5</v>
          </cell>
          <cell r="H71">
            <v>0</v>
          </cell>
          <cell r="I71">
            <v>174</v>
          </cell>
          <cell r="J71" t="str">
            <v>A K SINGH</v>
          </cell>
          <cell r="K71">
            <v>43852</v>
          </cell>
          <cell r="P71">
            <v>315.89999999999998</v>
          </cell>
          <cell r="Q71">
            <v>26.29</v>
          </cell>
          <cell r="R71">
            <v>3.96</v>
          </cell>
          <cell r="S71">
            <v>228</v>
          </cell>
          <cell r="T71">
            <v>13.757621199999999</v>
          </cell>
          <cell r="U71">
            <v>2.7710591999999998</v>
          </cell>
          <cell r="V71">
            <v>22.957605599999997</v>
          </cell>
          <cell r="W71">
            <v>249.32</v>
          </cell>
          <cell r="X71">
            <v>32.799999999999997</v>
          </cell>
          <cell r="Y71">
            <v>8</v>
          </cell>
          <cell r="Z71">
            <v>290.12</v>
          </cell>
          <cell r="AA71">
            <v>23.815999999999999</v>
          </cell>
          <cell r="AB71">
            <v>87.443999999999988</v>
          </cell>
          <cell r="AC71">
            <v>0</v>
          </cell>
          <cell r="AD71">
            <v>1745.4079999999999</v>
          </cell>
          <cell r="AE71">
            <v>97.992000000000004</v>
          </cell>
          <cell r="AF71">
            <v>158.26400000000001</v>
          </cell>
          <cell r="AG71">
            <v>0</v>
          </cell>
          <cell r="AH71">
            <v>0</v>
          </cell>
          <cell r="AI71">
            <v>2112.924</v>
          </cell>
          <cell r="AK71">
            <v>995.56</v>
          </cell>
          <cell r="AL71">
            <v>2659.92</v>
          </cell>
          <cell r="AM71">
            <v>278.35999999999996</v>
          </cell>
          <cell r="AN71">
            <v>3933.84</v>
          </cell>
        </row>
        <row r="72">
          <cell r="A72" t="str">
            <v>400 kv Obra Jounpur</v>
          </cell>
          <cell r="B72">
            <v>69</v>
          </cell>
          <cell r="C72" t="str">
            <v>31/1</v>
          </cell>
          <cell r="D72">
            <v>355</v>
          </cell>
          <cell r="E72" t="str">
            <v>FA+0</v>
          </cell>
          <cell r="F72" t="str">
            <v>WET</v>
          </cell>
          <cell r="G72">
            <v>3.5</v>
          </cell>
          <cell r="H72">
            <v>0</v>
          </cell>
          <cell r="I72">
            <v>157</v>
          </cell>
          <cell r="J72" t="str">
            <v>SSE</v>
          </cell>
          <cell r="K72">
            <v>43843</v>
          </cell>
          <cell r="P72">
            <v>135.4</v>
          </cell>
          <cell r="Q72">
            <v>12</v>
          </cell>
          <cell r="R72">
            <v>1.58</v>
          </cell>
          <cell r="S72">
            <v>103</v>
          </cell>
          <cell r="T72">
            <v>6.1852743999999991</v>
          </cell>
          <cell r="U72">
            <v>2.6460000000000004</v>
          </cell>
          <cell r="V72">
            <v>8.8906576000000008</v>
          </cell>
          <cell r="W72">
            <v>122.56</v>
          </cell>
          <cell r="X72">
            <v>17.68</v>
          </cell>
          <cell r="Y72">
            <v>6.51</v>
          </cell>
          <cell r="Z72">
            <v>146.75</v>
          </cell>
          <cell r="AA72">
            <v>39.26</v>
          </cell>
          <cell r="AB72">
            <v>180.04000000000002</v>
          </cell>
          <cell r="AC72">
            <v>0</v>
          </cell>
          <cell r="AD72">
            <v>207.864</v>
          </cell>
          <cell r="AE72">
            <v>192.256</v>
          </cell>
          <cell r="AF72">
            <v>0</v>
          </cell>
          <cell r="AG72">
            <v>0</v>
          </cell>
          <cell r="AH72">
            <v>0</v>
          </cell>
          <cell r="AI72">
            <v>619.41999999999996</v>
          </cell>
          <cell r="AK72">
            <v>777.67</v>
          </cell>
          <cell r="AL72">
            <v>2138.39</v>
          </cell>
          <cell r="AM72">
            <v>198.9</v>
          </cell>
          <cell r="AN72">
            <v>3114.96</v>
          </cell>
        </row>
        <row r="73">
          <cell r="A73" t="str">
            <v>400 kv Obra Jounpur</v>
          </cell>
          <cell r="B73">
            <v>70</v>
          </cell>
          <cell r="C73" t="str">
            <v>31/2</v>
          </cell>
          <cell r="D73">
            <v>364</v>
          </cell>
          <cell r="E73" t="str">
            <v>FA+0</v>
          </cell>
          <cell r="F73">
            <v>0</v>
          </cell>
          <cell r="G73">
            <v>0</v>
          </cell>
          <cell r="H73">
            <v>0</v>
          </cell>
          <cell r="I73">
            <v>0</v>
          </cell>
          <cell r="J73">
            <v>0</v>
          </cell>
          <cell r="K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K73">
            <v>777.67</v>
          </cell>
          <cell r="AL73">
            <v>2138.39</v>
          </cell>
          <cell r="AM73">
            <v>198.9</v>
          </cell>
          <cell r="AN73">
            <v>3114.96</v>
          </cell>
        </row>
        <row r="74">
          <cell r="A74" t="str">
            <v>400 kv Obra Jounpur</v>
          </cell>
          <cell r="B74">
            <v>71</v>
          </cell>
          <cell r="C74" t="str">
            <v>31/3</v>
          </cell>
          <cell r="D74">
            <v>360</v>
          </cell>
          <cell r="E74" t="str">
            <v>FA+0</v>
          </cell>
          <cell r="F74">
            <v>0</v>
          </cell>
          <cell r="G74">
            <v>0</v>
          </cell>
          <cell r="H74">
            <v>0</v>
          </cell>
          <cell r="I74">
            <v>0</v>
          </cell>
          <cell r="J74">
            <v>0</v>
          </cell>
          <cell r="K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K74">
            <v>777.67</v>
          </cell>
          <cell r="AL74">
            <v>2138.39</v>
          </cell>
          <cell r="AM74">
            <v>198.9</v>
          </cell>
          <cell r="AN74">
            <v>3114.96</v>
          </cell>
        </row>
        <row r="75">
          <cell r="A75" t="str">
            <v>400 kv Obra Jounpur</v>
          </cell>
          <cell r="B75">
            <v>72</v>
          </cell>
          <cell r="C75" t="str">
            <v>31/4</v>
          </cell>
          <cell r="D75">
            <v>326.72000000000003</v>
          </cell>
          <cell r="E75" t="str">
            <v>FA+0</v>
          </cell>
          <cell r="F75">
            <v>0</v>
          </cell>
          <cell r="G75">
            <v>0</v>
          </cell>
          <cell r="H75">
            <v>0</v>
          </cell>
          <cell r="I75">
            <v>0</v>
          </cell>
          <cell r="J75">
            <v>0</v>
          </cell>
          <cell r="K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K75">
            <v>777.67</v>
          </cell>
          <cell r="AL75">
            <v>2138.39</v>
          </cell>
          <cell r="AM75">
            <v>198.9</v>
          </cell>
          <cell r="AN75">
            <v>3114.96</v>
          </cell>
        </row>
        <row r="76">
          <cell r="A76" t="str">
            <v>400 kv Obra Jounpur</v>
          </cell>
          <cell r="B76">
            <v>73</v>
          </cell>
          <cell r="C76" t="str">
            <v>32/0</v>
          </cell>
          <cell r="D76">
            <v>265.98</v>
          </cell>
          <cell r="E76" t="str">
            <v>FC+0</v>
          </cell>
          <cell r="F76">
            <v>0</v>
          </cell>
          <cell r="G76">
            <v>0</v>
          </cell>
          <cell r="H76">
            <v>0</v>
          </cell>
          <cell r="I76">
            <v>0</v>
          </cell>
          <cell r="J76">
            <v>0</v>
          </cell>
          <cell r="K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K76">
            <v>995.56</v>
          </cell>
          <cell r="AL76">
            <v>2659.92</v>
          </cell>
          <cell r="AM76">
            <v>278.35999999999996</v>
          </cell>
          <cell r="AN76">
            <v>3933.84</v>
          </cell>
        </row>
        <row r="77">
          <cell r="A77" t="str">
            <v>400 kv Obra Jounpur</v>
          </cell>
          <cell r="B77">
            <v>74</v>
          </cell>
          <cell r="C77" t="str">
            <v>32/1</v>
          </cell>
          <cell r="D77">
            <v>298.17</v>
          </cell>
          <cell r="E77" t="str">
            <v>FA+0</v>
          </cell>
          <cell r="F77" t="str">
            <v>WET</v>
          </cell>
          <cell r="G77">
            <v>3.5</v>
          </cell>
          <cell r="H77">
            <v>0</v>
          </cell>
          <cell r="I77">
            <v>0</v>
          </cell>
          <cell r="J77">
            <v>0</v>
          </cell>
          <cell r="K77">
            <v>0</v>
          </cell>
          <cell r="P77">
            <v>135.4</v>
          </cell>
          <cell r="Q77">
            <v>12</v>
          </cell>
          <cell r="R77">
            <v>1.58</v>
          </cell>
          <cell r="S77">
            <v>103</v>
          </cell>
          <cell r="T77">
            <v>6.1852743999999991</v>
          </cell>
          <cell r="U77">
            <v>2.6460000000000004</v>
          </cell>
          <cell r="V77">
            <v>8.8906576000000008</v>
          </cell>
          <cell r="W77">
            <v>122.56</v>
          </cell>
          <cell r="X77">
            <v>17.68</v>
          </cell>
          <cell r="Y77">
            <v>6.51</v>
          </cell>
          <cell r="Z77">
            <v>146.75</v>
          </cell>
          <cell r="AA77">
            <v>39.26</v>
          </cell>
          <cell r="AB77">
            <v>180.04000000000002</v>
          </cell>
          <cell r="AC77">
            <v>0</v>
          </cell>
          <cell r="AD77">
            <v>207.864</v>
          </cell>
          <cell r="AE77">
            <v>192.256</v>
          </cell>
          <cell r="AF77">
            <v>0</v>
          </cell>
          <cell r="AG77">
            <v>0</v>
          </cell>
          <cell r="AH77">
            <v>0</v>
          </cell>
          <cell r="AI77">
            <v>619.41999999999996</v>
          </cell>
          <cell r="AK77">
            <v>777.67</v>
          </cell>
          <cell r="AL77">
            <v>2138.39</v>
          </cell>
          <cell r="AM77">
            <v>198.9</v>
          </cell>
          <cell r="AN77">
            <v>3114.96</v>
          </cell>
        </row>
        <row r="78">
          <cell r="A78" t="str">
            <v>400 kv Obra Jounpur</v>
          </cell>
          <cell r="B78">
            <v>75</v>
          </cell>
          <cell r="C78" t="str">
            <v>33/0</v>
          </cell>
          <cell r="D78">
            <v>384.83</v>
          </cell>
          <cell r="E78" t="str">
            <v>FC+0</v>
          </cell>
          <cell r="F78">
            <v>0</v>
          </cell>
          <cell r="G78">
            <v>0</v>
          </cell>
          <cell r="H78">
            <v>0</v>
          </cell>
          <cell r="I78">
            <v>0</v>
          </cell>
          <cell r="J78">
            <v>0</v>
          </cell>
          <cell r="K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K78">
            <v>995.56</v>
          </cell>
          <cell r="AL78">
            <v>2659.92</v>
          </cell>
          <cell r="AM78">
            <v>278.35999999999996</v>
          </cell>
          <cell r="AN78">
            <v>3933.84</v>
          </cell>
        </row>
        <row r="79">
          <cell r="A79" t="str">
            <v>400 kv Obra Jounpur</v>
          </cell>
          <cell r="B79">
            <v>76</v>
          </cell>
          <cell r="C79" t="str">
            <v>33/1</v>
          </cell>
          <cell r="D79">
            <v>374.17</v>
          </cell>
          <cell r="E79" t="str">
            <v>FA+0</v>
          </cell>
          <cell r="F79" t="str">
            <v>WET</v>
          </cell>
          <cell r="G79">
            <v>3.5</v>
          </cell>
          <cell r="H79">
            <v>0</v>
          </cell>
          <cell r="I79">
            <v>6</v>
          </cell>
          <cell r="J79" t="str">
            <v>MARUTI</v>
          </cell>
          <cell r="K79">
            <v>43638</v>
          </cell>
          <cell r="P79">
            <v>135.4</v>
          </cell>
          <cell r="Q79">
            <v>12</v>
          </cell>
          <cell r="R79">
            <v>1.58</v>
          </cell>
          <cell r="S79">
            <v>103</v>
          </cell>
          <cell r="T79">
            <v>6.1852743999999991</v>
          </cell>
          <cell r="U79">
            <v>2.6460000000000004</v>
          </cell>
          <cell r="V79">
            <v>8.8906576000000008</v>
          </cell>
          <cell r="W79">
            <v>122.56</v>
          </cell>
          <cell r="X79">
            <v>17.68</v>
          </cell>
          <cell r="Y79">
            <v>6.51</v>
          </cell>
          <cell r="Z79">
            <v>146.75</v>
          </cell>
          <cell r="AA79">
            <v>39.26</v>
          </cell>
          <cell r="AB79">
            <v>180.04000000000002</v>
          </cell>
          <cell r="AC79">
            <v>0</v>
          </cell>
          <cell r="AD79">
            <v>207.864</v>
          </cell>
          <cell r="AE79">
            <v>192.256</v>
          </cell>
          <cell r="AF79">
            <v>0</v>
          </cell>
          <cell r="AG79">
            <v>0</v>
          </cell>
          <cell r="AH79">
            <v>0</v>
          </cell>
          <cell r="AI79">
            <v>619.41999999999996</v>
          </cell>
          <cell r="AK79">
            <v>777.67</v>
          </cell>
          <cell r="AL79">
            <v>2138.39</v>
          </cell>
          <cell r="AM79">
            <v>198.9</v>
          </cell>
          <cell r="AN79">
            <v>3114.96</v>
          </cell>
        </row>
        <row r="80">
          <cell r="A80" t="str">
            <v>400 kv Obra Jounpur</v>
          </cell>
          <cell r="B80">
            <v>77</v>
          </cell>
          <cell r="C80" t="str">
            <v>33/2</v>
          </cell>
          <cell r="D80">
            <v>439</v>
          </cell>
          <cell r="E80" t="str">
            <v>FA+3</v>
          </cell>
          <cell r="F80">
            <v>0</v>
          </cell>
          <cell r="G80">
            <v>0</v>
          </cell>
          <cell r="H80">
            <v>0</v>
          </cell>
          <cell r="I80">
            <v>0</v>
          </cell>
          <cell r="J80">
            <v>0</v>
          </cell>
          <cell r="K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K80">
            <v>897.94999999999993</v>
          </cell>
          <cell r="AL80">
            <v>2632.34</v>
          </cell>
          <cell r="AM80">
            <v>239.45</v>
          </cell>
          <cell r="AN80">
            <v>3769.74</v>
          </cell>
        </row>
        <row r="81">
          <cell r="A81" t="str">
            <v>400 kv Obra Jounpur</v>
          </cell>
          <cell r="B81">
            <v>78</v>
          </cell>
          <cell r="C81" t="str">
            <v>33/3</v>
          </cell>
          <cell r="D81">
            <v>393.47</v>
          </cell>
          <cell r="E81" t="str">
            <v>FA+6</v>
          </cell>
          <cell r="F81">
            <v>0</v>
          </cell>
          <cell r="G81">
            <v>0</v>
          </cell>
          <cell r="H81">
            <v>0</v>
          </cell>
          <cell r="I81">
            <v>0</v>
          </cell>
          <cell r="J81">
            <v>0</v>
          </cell>
          <cell r="K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K81">
            <v>997.27</v>
          </cell>
          <cell r="AL81">
            <v>2910.58</v>
          </cell>
          <cell r="AM81">
            <v>250.52</v>
          </cell>
          <cell r="AN81">
            <v>4158.37</v>
          </cell>
        </row>
        <row r="82">
          <cell r="A82" t="str">
            <v>400 kv Obra Jounpur</v>
          </cell>
          <cell r="B82">
            <v>79</v>
          </cell>
          <cell r="C82" t="str">
            <v>34/0</v>
          </cell>
          <cell r="D82">
            <v>365.36</v>
          </cell>
          <cell r="E82" t="str">
            <v>FD+0</v>
          </cell>
          <cell r="F82">
            <v>0</v>
          </cell>
          <cell r="G82">
            <v>0</v>
          </cell>
          <cell r="H82">
            <v>0</v>
          </cell>
          <cell r="I82">
            <v>0</v>
          </cell>
          <cell r="J82">
            <v>0</v>
          </cell>
          <cell r="K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K82">
            <v>219.6</v>
          </cell>
          <cell r="AL82">
            <v>772.18999999999994</v>
          </cell>
          <cell r="AM82">
            <v>239.82</v>
          </cell>
          <cell r="AN82">
            <v>1231.6099999999999</v>
          </cell>
        </row>
        <row r="83">
          <cell r="A83" t="str">
            <v>400 kv Obra Jounpur</v>
          </cell>
          <cell r="B83">
            <v>80</v>
          </cell>
          <cell r="C83" t="str">
            <v>34/1</v>
          </cell>
          <cell r="D83">
            <v>368.48</v>
          </cell>
          <cell r="E83" t="str">
            <v>FA+0</v>
          </cell>
          <cell r="F83" t="str">
            <v>PS</v>
          </cell>
          <cell r="G83">
            <v>3.5</v>
          </cell>
          <cell r="H83">
            <v>0</v>
          </cell>
          <cell r="I83">
            <v>156</v>
          </cell>
          <cell r="J83" t="str">
            <v>Good luck</v>
          </cell>
          <cell r="K83">
            <v>43842</v>
          </cell>
          <cell r="P83">
            <v>173.5</v>
          </cell>
          <cell r="Q83">
            <v>14.57</v>
          </cell>
          <cell r="R83">
            <v>2.0699999999999998</v>
          </cell>
          <cell r="S83">
            <v>126</v>
          </cell>
          <cell r="T83">
            <v>7.5705603999999989</v>
          </cell>
          <cell r="U83">
            <v>2.6459999999999999</v>
          </cell>
          <cell r="V83">
            <v>11.495301599999998</v>
          </cell>
          <cell r="W83">
            <v>122.56</v>
          </cell>
          <cell r="X83">
            <v>17.68</v>
          </cell>
          <cell r="Y83">
            <v>6.51</v>
          </cell>
          <cell r="Z83">
            <v>146.75</v>
          </cell>
          <cell r="AA83">
            <v>39.26</v>
          </cell>
          <cell r="AB83">
            <v>261.07600000000002</v>
          </cell>
          <cell r="AC83">
            <v>0</v>
          </cell>
          <cell r="AD83">
            <v>305.32799999999997</v>
          </cell>
          <cell r="AE83">
            <v>192.256</v>
          </cell>
          <cell r="AF83">
            <v>0</v>
          </cell>
          <cell r="AG83">
            <v>0</v>
          </cell>
          <cell r="AH83">
            <v>0</v>
          </cell>
          <cell r="AI83">
            <v>797.92</v>
          </cell>
          <cell r="AK83">
            <v>777.67</v>
          </cell>
          <cell r="AL83">
            <v>2138.39</v>
          </cell>
          <cell r="AM83">
            <v>198.9</v>
          </cell>
          <cell r="AN83">
            <v>3114.96</v>
          </cell>
        </row>
        <row r="84">
          <cell r="A84" t="str">
            <v>400 kv Obra Jounpur</v>
          </cell>
          <cell r="B84">
            <v>81</v>
          </cell>
          <cell r="C84" t="str">
            <v>35/0</v>
          </cell>
          <cell r="D84">
            <v>431.53</v>
          </cell>
          <cell r="E84" t="str">
            <v>FD+3</v>
          </cell>
          <cell r="F84" t="str">
            <v>FS</v>
          </cell>
          <cell r="G84">
            <v>3.5</v>
          </cell>
          <cell r="H84">
            <v>0</v>
          </cell>
          <cell r="I84">
            <v>180</v>
          </cell>
          <cell r="J84" t="str">
            <v>Good luck</v>
          </cell>
          <cell r="K84">
            <v>43855</v>
          </cell>
          <cell r="P84">
            <v>0</v>
          </cell>
          <cell r="Q84">
            <v>0</v>
          </cell>
          <cell r="R84">
            <v>0</v>
          </cell>
          <cell r="S84">
            <v>0</v>
          </cell>
          <cell r="T84">
            <v>0</v>
          </cell>
          <cell r="U84">
            <v>0</v>
          </cell>
          <cell r="V84">
            <v>0</v>
          </cell>
          <cell r="W84">
            <v>301.24</v>
          </cell>
          <cell r="X84">
            <v>49.2</v>
          </cell>
          <cell r="Y84">
            <v>10.3</v>
          </cell>
          <cell r="Z84">
            <v>360.74</v>
          </cell>
          <cell r="AA84">
            <v>0</v>
          </cell>
          <cell r="AB84">
            <v>0</v>
          </cell>
          <cell r="AC84">
            <v>0</v>
          </cell>
          <cell r="AD84">
            <v>0</v>
          </cell>
          <cell r="AE84">
            <v>0</v>
          </cell>
          <cell r="AF84">
            <v>0</v>
          </cell>
          <cell r="AG84">
            <v>0</v>
          </cell>
          <cell r="AH84">
            <v>0</v>
          </cell>
          <cell r="AI84">
            <v>0</v>
          </cell>
          <cell r="AK84">
            <v>0</v>
          </cell>
          <cell r="AL84">
            <v>0</v>
          </cell>
          <cell r="AM84">
            <v>38.54</v>
          </cell>
          <cell r="AN84">
            <v>38.54</v>
          </cell>
        </row>
        <row r="85">
          <cell r="A85" t="str">
            <v>400 kv Obra Jounpur</v>
          </cell>
          <cell r="B85">
            <v>82</v>
          </cell>
          <cell r="C85" t="str">
            <v>35/1</v>
          </cell>
          <cell r="D85">
            <v>367.67</v>
          </cell>
          <cell r="E85" t="str">
            <v>FA+3</v>
          </cell>
          <cell r="F85">
            <v>0</v>
          </cell>
          <cell r="G85">
            <v>0</v>
          </cell>
          <cell r="H85">
            <v>0</v>
          </cell>
          <cell r="I85">
            <v>0</v>
          </cell>
          <cell r="J85">
            <v>0</v>
          </cell>
          <cell r="K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K85">
            <v>897.94999999999993</v>
          </cell>
          <cell r="AL85">
            <v>2632.34</v>
          </cell>
          <cell r="AM85">
            <v>239.45</v>
          </cell>
          <cell r="AN85">
            <v>3769.74</v>
          </cell>
        </row>
        <row r="86">
          <cell r="A86" t="str">
            <v>400 kv Obra Jounpur</v>
          </cell>
          <cell r="B86">
            <v>83</v>
          </cell>
          <cell r="C86" t="str">
            <v>36/0</v>
          </cell>
          <cell r="D86">
            <v>420.64</v>
          </cell>
          <cell r="E86" t="str">
            <v>FC+3</v>
          </cell>
          <cell r="F86">
            <v>0</v>
          </cell>
          <cell r="G86">
            <v>0</v>
          </cell>
          <cell r="H86">
            <v>0</v>
          </cell>
          <cell r="I86">
            <v>0</v>
          </cell>
          <cell r="J86">
            <v>0</v>
          </cell>
          <cell r="K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K86">
            <v>1318.4099999999999</v>
          </cell>
          <cell r="AL86">
            <v>3186.48</v>
          </cell>
          <cell r="AM86">
            <v>130.71</v>
          </cell>
          <cell r="AN86">
            <v>4635.5999999999995</v>
          </cell>
        </row>
        <row r="87">
          <cell r="A87" t="str">
            <v>400 kv Obra Jounpur</v>
          </cell>
          <cell r="B87">
            <v>84</v>
          </cell>
          <cell r="C87" t="str">
            <v>37/0</v>
          </cell>
          <cell r="D87">
            <v>392</v>
          </cell>
          <cell r="E87" t="str">
            <v>FC+3</v>
          </cell>
          <cell r="F87">
            <v>0</v>
          </cell>
          <cell r="G87">
            <v>0</v>
          </cell>
          <cell r="H87">
            <v>0</v>
          </cell>
          <cell r="I87">
            <v>0</v>
          </cell>
          <cell r="J87">
            <v>0</v>
          </cell>
          <cell r="K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K87">
            <v>1318.4099999999999</v>
          </cell>
          <cell r="AL87">
            <v>3186.48</v>
          </cell>
          <cell r="AM87">
            <v>130.71</v>
          </cell>
          <cell r="AN87">
            <v>4635.5999999999995</v>
          </cell>
        </row>
        <row r="88">
          <cell r="A88" t="str">
            <v>400 kv Obra Jounpur</v>
          </cell>
          <cell r="B88">
            <v>85</v>
          </cell>
          <cell r="C88" t="str">
            <v>37/1</v>
          </cell>
          <cell r="D88">
            <v>380</v>
          </cell>
          <cell r="E88" t="str">
            <v>FA+0</v>
          </cell>
          <cell r="F88">
            <v>0</v>
          </cell>
          <cell r="G88">
            <v>0</v>
          </cell>
          <cell r="H88">
            <v>0</v>
          </cell>
          <cell r="I88">
            <v>0</v>
          </cell>
          <cell r="J88">
            <v>0</v>
          </cell>
          <cell r="K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K88">
            <v>777.67</v>
          </cell>
          <cell r="AL88">
            <v>2138.39</v>
          </cell>
          <cell r="AM88">
            <v>198.9</v>
          </cell>
          <cell r="AN88">
            <v>3114.96</v>
          </cell>
        </row>
        <row r="89">
          <cell r="A89" t="str">
            <v>400 kv Obra Jounpur</v>
          </cell>
          <cell r="B89">
            <v>86</v>
          </cell>
          <cell r="C89" t="str">
            <v>37/2</v>
          </cell>
          <cell r="D89">
            <v>380.77</v>
          </cell>
          <cell r="E89" t="str">
            <v>FA+0</v>
          </cell>
          <cell r="F89">
            <v>0</v>
          </cell>
          <cell r="G89">
            <v>0</v>
          </cell>
          <cell r="H89">
            <v>0</v>
          </cell>
          <cell r="I89">
            <v>0</v>
          </cell>
          <cell r="J89">
            <v>0</v>
          </cell>
          <cell r="K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K89">
            <v>777.67</v>
          </cell>
          <cell r="AL89">
            <v>2138.39</v>
          </cell>
          <cell r="AM89">
            <v>198.9</v>
          </cell>
          <cell r="AN89">
            <v>3114.96</v>
          </cell>
        </row>
        <row r="90">
          <cell r="A90" t="str">
            <v>400 kv Obra Jounpur</v>
          </cell>
          <cell r="B90">
            <v>87</v>
          </cell>
          <cell r="C90" t="str">
            <v>38/0</v>
          </cell>
          <cell r="D90">
            <v>375</v>
          </cell>
          <cell r="E90" t="str">
            <v>FB+0</v>
          </cell>
          <cell r="F90">
            <v>0</v>
          </cell>
          <cell r="G90">
            <v>0</v>
          </cell>
          <cell r="H90">
            <v>0</v>
          </cell>
          <cell r="I90">
            <v>0</v>
          </cell>
          <cell r="J90">
            <v>0</v>
          </cell>
          <cell r="K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K90">
            <v>339.88</v>
          </cell>
          <cell r="AL90">
            <v>1266.1399999999999</v>
          </cell>
          <cell r="AM90">
            <v>103.24</v>
          </cell>
          <cell r="AN90">
            <v>1709.26</v>
          </cell>
        </row>
        <row r="91">
          <cell r="A91" t="str">
            <v>400 kv Obra Jounpur</v>
          </cell>
          <cell r="B91">
            <v>88</v>
          </cell>
          <cell r="C91" t="str">
            <v>38/1</v>
          </cell>
          <cell r="D91">
            <v>369</v>
          </cell>
          <cell r="E91" t="str">
            <v>FA+0</v>
          </cell>
          <cell r="F91">
            <v>0</v>
          </cell>
          <cell r="G91">
            <v>0</v>
          </cell>
          <cell r="H91">
            <v>0</v>
          </cell>
          <cell r="I91">
            <v>0</v>
          </cell>
          <cell r="J91">
            <v>0</v>
          </cell>
          <cell r="K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K91">
            <v>777.67</v>
          </cell>
          <cell r="AL91">
            <v>2138.39</v>
          </cell>
          <cell r="AM91">
            <v>198.9</v>
          </cell>
          <cell r="AN91">
            <v>3114.96</v>
          </cell>
        </row>
        <row r="92">
          <cell r="A92" t="str">
            <v>400 kv Obra Jounpur</v>
          </cell>
          <cell r="B92">
            <v>89</v>
          </cell>
          <cell r="C92" t="str">
            <v>38/2</v>
          </cell>
          <cell r="D92">
            <v>348.6</v>
          </cell>
          <cell r="E92" t="str">
            <v>FA+0</v>
          </cell>
          <cell r="F92">
            <v>0</v>
          </cell>
          <cell r="G92">
            <v>0</v>
          </cell>
          <cell r="H92">
            <v>0</v>
          </cell>
          <cell r="I92">
            <v>0</v>
          </cell>
          <cell r="J92">
            <v>0</v>
          </cell>
          <cell r="K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K92">
            <v>777.67</v>
          </cell>
          <cell r="AL92">
            <v>2138.39</v>
          </cell>
          <cell r="AM92">
            <v>198.9</v>
          </cell>
          <cell r="AN92">
            <v>3114.96</v>
          </cell>
        </row>
        <row r="93">
          <cell r="A93" t="str">
            <v>400 kv Obra Jounpur</v>
          </cell>
          <cell r="B93">
            <v>90</v>
          </cell>
          <cell r="C93" t="str">
            <v>38A/0</v>
          </cell>
          <cell r="D93">
            <v>378</v>
          </cell>
          <cell r="E93" t="str">
            <v>FB+0</v>
          </cell>
          <cell r="F93" t="str">
            <v>WET</v>
          </cell>
          <cell r="G93">
            <v>3.5</v>
          </cell>
          <cell r="H93">
            <v>0</v>
          </cell>
          <cell r="I93">
            <v>165</v>
          </cell>
          <cell r="J93" t="str">
            <v>Santosh</v>
          </cell>
          <cell r="K93">
            <v>43850</v>
          </cell>
          <cell r="P93">
            <v>216.2</v>
          </cell>
          <cell r="Q93">
            <v>19.02</v>
          </cell>
          <cell r="R93">
            <v>2.64</v>
          </cell>
          <cell r="S93">
            <v>164</v>
          </cell>
          <cell r="T93">
            <v>9.8597572000000007</v>
          </cell>
          <cell r="U93">
            <v>2.7710591999999998</v>
          </cell>
          <cell r="V93">
            <v>15.637749599999999</v>
          </cell>
          <cell r="W93">
            <v>221.28</v>
          </cell>
          <cell r="X93">
            <v>29.52</v>
          </cell>
          <cell r="Y93">
            <v>8</v>
          </cell>
          <cell r="Z93">
            <v>258.8</v>
          </cell>
          <cell r="AA93">
            <v>23.815999999999999</v>
          </cell>
          <cell r="AB93">
            <v>0</v>
          </cell>
          <cell r="AC93">
            <v>436.76000000000005</v>
          </cell>
          <cell r="AD93">
            <v>618.048</v>
          </cell>
          <cell r="AE93">
            <v>97.147999999999996</v>
          </cell>
          <cell r="AF93">
            <v>156.94399999999999</v>
          </cell>
          <cell r="AG93">
            <v>0</v>
          </cell>
          <cell r="AH93">
            <v>0</v>
          </cell>
          <cell r="AI93">
            <v>1332.7159999999999</v>
          </cell>
          <cell r="AK93">
            <v>339.88</v>
          </cell>
          <cell r="AL93">
            <v>1266.1399999999999</v>
          </cell>
          <cell r="AM93">
            <v>103.24</v>
          </cell>
          <cell r="AN93">
            <v>1709.26</v>
          </cell>
        </row>
        <row r="94">
          <cell r="A94" t="str">
            <v>400 kv Obra Jounpur</v>
          </cell>
          <cell r="B94">
            <v>91</v>
          </cell>
          <cell r="C94" t="str">
            <v>38A/1</v>
          </cell>
          <cell r="D94">
            <v>436</v>
          </cell>
          <cell r="E94" t="str">
            <v>FA+9</v>
          </cell>
          <cell r="F94" t="str">
            <v>WET</v>
          </cell>
          <cell r="G94">
            <v>3.5</v>
          </cell>
          <cell r="H94">
            <v>0</v>
          </cell>
          <cell r="I94">
            <v>125</v>
          </cell>
          <cell r="J94" t="str">
            <v>Santosh</v>
          </cell>
          <cell r="K94">
            <v>43825</v>
          </cell>
          <cell r="P94">
            <v>151.5</v>
          </cell>
          <cell r="Q94">
            <v>13.08</v>
          </cell>
          <cell r="R94">
            <v>1.79</v>
          </cell>
          <cell r="S94">
            <v>113</v>
          </cell>
          <cell r="T94">
            <v>6.7686184000000011</v>
          </cell>
          <cell r="U94">
            <v>2.6459999999999999</v>
          </cell>
          <cell r="V94">
            <v>9.9880336000000032</v>
          </cell>
          <cell r="W94">
            <v>122.56</v>
          </cell>
          <cell r="X94">
            <v>17.68</v>
          </cell>
          <cell r="Y94">
            <v>6.51</v>
          </cell>
          <cell r="Z94">
            <v>146.75</v>
          </cell>
          <cell r="AA94">
            <v>39.26</v>
          </cell>
          <cell r="AB94">
            <v>234.23599999999999</v>
          </cell>
          <cell r="AC94">
            <v>0</v>
          </cell>
          <cell r="AD94">
            <v>282.45600000000002</v>
          </cell>
          <cell r="AE94">
            <v>192.256</v>
          </cell>
          <cell r="AF94">
            <v>0</v>
          </cell>
          <cell r="AG94">
            <v>0</v>
          </cell>
          <cell r="AH94">
            <v>0</v>
          </cell>
          <cell r="AI94">
            <v>748.20799999999997</v>
          </cell>
          <cell r="AK94">
            <v>1318.4099999999999</v>
          </cell>
          <cell r="AL94">
            <v>3186.48</v>
          </cell>
          <cell r="AM94">
            <v>138.82999999999998</v>
          </cell>
          <cell r="AN94">
            <v>4643.7199999999993</v>
          </cell>
        </row>
        <row r="95">
          <cell r="A95" t="str">
            <v>400 kv Obra Jounpur</v>
          </cell>
          <cell r="B95">
            <v>92</v>
          </cell>
          <cell r="C95" t="str">
            <v>38A/2</v>
          </cell>
          <cell r="D95">
            <v>359</v>
          </cell>
          <cell r="E95" t="str">
            <v>FA+3</v>
          </cell>
          <cell r="F95" t="str">
            <v>WET</v>
          </cell>
          <cell r="G95">
            <v>3.5</v>
          </cell>
          <cell r="H95">
            <v>0</v>
          </cell>
          <cell r="I95">
            <v>0</v>
          </cell>
          <cell r="J95" t="str">
            <v>Santosh</v>
          </cell>
          <cell r="K95">
            <v>0</v>
          </cell>
          <cell r="P95">
            <v>151.5</v>
          </cell>
          <cell r="Q95">
            <v>13.08</v>
          </cell>
          <cell r="R95">
            <v>1.79</v>
          </cell>
          <cell r="S95">
            <v>113</v>
          </cell>
          <cell r="T95">
            <v>6.7686184000000011</v>
          </cell>
          <cell r="U95">
            <v>2.6459999999999999</v>
          </cell>
          <cell r="V95">
            <v>9.9880336000000032</v>
          </cell>
          <cell r="W95">
            <v>122.56</v>
          </cell>
          <cell r="X95">
            <v>17.68</v>
          </cell>
          <cell r="Y95">
            <v>6.51</v>
          </cell>
          <cell r="Z95">
            <v>146.75</v>
          </cell>
          <cell r="AA95">
            <v>39.26</v>
          </cell>
          <cell r="AB95">
            <v>234.23599999999999</v>
          </cell>
          <cell r="AC95">
            <v>0</v>
          </cell>
          <cell r="AD95">
            <v>282.45600000000002</v>
          </cell>
          <cell r="AE95">
            <v>192.256</v>
          </cell>
          <cell r="AF95">
            <v>0</v>
          </cell>
          <cell r="AG95">
            <v>0</v>
          </cell>
          <cell r="AH95">
            <v>0</v>
          </cell>
          <cell r="AI95">
            <v>748.20799999999997</v>
          </cell>
          <cell r="AK95">
            <v>897.94999999999993</v>
          </cell>
          <cell r="AL95">
            <v>2632.34</v>
          </cell>
          <cell r="AM95">
            <v>239.45</v>
          </cell>
          <cell r="AN95">
            <v>3769.74</v>
          </cell>
        </row>
        <row r="96">
          <cell r="A96" t="str">
            <v>400 kv Obra Jounpur</v>
          </cell>
          <cell r="B96">
            <v>93</v>
          </cell>
          <cell r="C96" t="str">
            <v>38A/3</v>
          </cell>
          <cell r="D96">
            <v>363</v>
          </cell>
          <cell r="E96" t="str">
            <v>FA+0</v>
          </cell>
          <cell r="F96" t="str">
            <v>WET</v>
          </cell>
          <cell r="G96">
            <v>3.5</v>
          </cell>
          <cell r="H96">
            <v>0</v>
          </cell>
          <cell r="I96">
            <v>0</v>
          </cell>
          <cell r="J96" t="str">
            <v>Santosh</v>
          </cell>
          <cell r="K96">
            <v>0</v>
          </cell>
          <cell r="P96">
            <v>135.4</v>
          </cell>
          <cell r="Q96">
            <v>12</v>
          </cell>
          <cell r="R96">
            <v>1.58</v>
          </cell>
          <cell r="S96">
            <v>103</v>
          </cell>
          <cell r="T96">
            <v>6.1852743999999991</v>
          </cell>
          <cell r="U96">
            <v>2.6460000000000004</v>
          </cell>
          <cell r="V96">
            <v>8.8906576000000008</v>
          </cell>
          <cell r="W96">
            <v>122.56</v>
          </cell>
          <cell r="X96">
            <v>17.68</v>
          </cell>
          <cell r="Y96">
            <v>6.51</v>
          </cell>
          <cell r="Z96">
            <v>146.75</v>
          </cell>
          <cell r="AA96">
            <v>39.26</v>
          </cell>
          <cell r="AB96">
            <v>180.04000000000002</v>
          </cell>
          <cell r="AC96">
            <v>0</v>
          </cell>
          <cell r="AD96">
            <v>207.864</v>
          </cell>
          <cell r="AE96">
            <v>192.256</v>
          </cell>
          <cell r="AF96">
            <v>0</v>
          </cell>
          <cell r="AG96">
            <v>0</v>
          </cell>
          <cell r="AH96">
            <v>0</v>
          </cell>
          <cell r="AI96">
            <v>619.41999999999996</v>
          </cell>
          <cell r="AK96">
            <v>777.67</v>
          </cell>
          <cell r="AL96">
            <v>2138.39</v>
          </cell>
          <cell r="AM96">
            <v>198.9</v>
          </cell>
          <cell r="AN96">
            <v>3114.96</v>
          </cell>
        </row>
        <row r="97">
          <cell r="A97" t="str">
            <v>400 kv Obra Jounpur</v>
          </cell>
          <cell r="B97">
            <v>94</v>
          </cell>
          <cell r="C97" t="str">
            <v>38A/4</v>
          </cell>
          <cell r="D97">
            <v>405</v>
          </cell>
          <cell r="E97" t="str">
            <v>FA+3</v>
          </cell>
          <cell r="F97" t="str">
            <v>WET</v>
          </cell>
          <cell r="G97">
            <v>3.5</v>
          </cell>
          <cell r="H97">
            <v>0</v>
          </cell>
          <cell r="I97">
            <v>176</v>
          </cell>
          <cell r="J97" t="str">
            <v>Santosh</v>
          </cell>
          <cell r="K97">
            <v>43854</v>
          </cell>
          <cell r="P97">
            <v>151.5</v>
          </cell>
          <cell r="Q97">
            <v>13.08</v>
          </cell>
          <cell r="R97">
            <v>1.79</v>
          </cell>
          <cell r="S97">
            <v>113</v>
          </cell>
          <cell r="T97">
            <v>6.7686184000000011</v>
          </cell>
          <cell r="U97">
            <v>2.6459999999999999</v>
          </cell>
          <cell r="V97">
            <v>9.9880336000000032</v>
          </cell>
          <cell r="W97">
            <v>122.56</v>
          </cell>
          <cell r="X97">
            <v>17.68</v>
          </cell>
          <cell r="Y97">
            <v>6.51</v>
          </cell>
          <cell r="Z97">
            <v>146.75</v>
          </cell>
          <cell r="AA97">
            <v>39.26</v>
          </cell>
          <cell r="AB97">
            <v>234.23599999999999</v>
          </cell>
          <cell r="AC97">
            <v>0</v>
          </cell>
          <cell r="AD97">
            <v>282.45600000000002</v>
          </cell>
          <cell r="AE97">
            <v>192.256</v>
          </cell>
          <cell r="AF97">
            <v>0</v>
          </cell>
          <cell r="AG97">
            <v>0</v>
          </cell>
          <cell r="AH97">
            <v>0</v>
          </cell>
          <cell r="AI97">
            <v>748.20799999999997</v>
          </cell>
          <cell r="AK97">
            <v>897.94999999999993</v>
          </cell>
          <cell r="AL97">
            <v>2632.34</v>
          </cell>
          <cell r="AM97">
            <v>239.45</v>
          </cell>
          <cell r="AN97">
            <v>3769.74</v>
          </cell>
        </row>
        <row r="98">
          <cell r="A98" t="str">
            <v>400 kv Obra Jounpur</v>
          </cell>
          <cell r="B98">
            <v>95</v>
          </cell>
          <cell r="C98" t="str">
            <v>39/0</v>
          </cell>
          <cell r="D98">
            <v>393.58</v>
          </cell>
          <cell r="E98" t="str">
            <v>FC+0</v>
          </cell>
          <cell r="F98">
            <v>0</v>
          </cell>
          <cell r="G98">
            <v>0</v>
          </cell>
          <cell r="H98">
            <v>0</v>
          </cell>
          <cell r="I98">
            <v>0</v>
          </cell>
          <cell r="J98">
            <v>0</v>
          </cell>
          <cell r="K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K98">
            <v>995.56</v>
          </cell>
          <cell r="AL98">
            <v>2659.92</v>
          </cell>
          <cell r="AM98">
            <v>278.35999999999996</v>
          </cell>
          <cell r="AN98">
            <v>3933.84</v>
          </cell>
        </row>
        <row r="99">
          <cell r="A99" t="str">
            <v>400 kv Obra Jounpur</v>
          </cell>
          <cell r="B99">
            <v>96</v>
          </cell>
          <cell r="C99" t="str">
            <v>39/1</v>
          </cell>
          <cell r="D99">
            <v>406.66</v>
          </cell>
          <cell r="E99" t="str">
            <v>FA+0</v>
          </cell>
          <cell r="F99">
            <v>0</v>
          </cell>
          <cell r="G99">
            <v>0</v>
          </cell>
          <cell r="H99">
            <v>0</v>
          </cell>
          <cell r="I99">
            <v>0</v>
          </cell>
          <cell r="J99">
            <v>0</v>
          </cell>
          <cell r="K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K99">
            <v>777.67</v>
          </cell>
          <cell r="AL99">
            <v>2138.39</v>
          </cell>
          <cell r="AM99">
            <v>198.9</v>
          </cell>
          <cell r="AN99">
            <v>3114.96</v>
          </cell>
        </row>
        <row r="100">
          <cell r="A100" t="str">
            <v>400 kv Obra Jounpur</v>
          </cell>
          <cell r="B100">
            <v>97</v>
          </cell>
          <cell r="C100" t="str">
            <v>39/2</v>
          </cell>
          <cell r="D100">
            <v>420.53</v>
          </cell>
          <cell r="E100" t="str">
            <v>FA+3</v>
          </cell>
          <cell r="F100">
            <v>0</v>
          </cell>
          <cell r="G100">
            <v>0</v>
          </cell>
          <cell r="H100">
            <v>0</v>
          </cell>
          <cell r="I100">
            <v>0</v>
          </cell>
          <cell r="J100">
            <v>0</v>
          </cell>
          <cell r="K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K100">
            <v>897.94999999999993</v>
          </cell>
          <cell r="AL100">
            <v>2632.34</v>
          </cell>
          <cell r="AM100">
            <v>239.45</v>
          </cell>
          <cell r="AN100">
            <v>3769.74</v>
          </cell>
        </row>
        <row r="101">
          <cell r="A101" t="str">
            <v>400 kv Obra Jounpur</v>
          </cell>
          <cell r="B101">
            <v>98</v>
          </cell>
          <cell r="C101" t="str">
            <v>39/3</v>
          </cell>
          <cell r="D101">
            <v>373.23</v>
          </cell>
          <cell r="E101" t="str">
            <v>FA+6</v>
          </cell>
          <cell r="F101" t="str">
            <v>WET</v>
          </cell>
          <cell r="G101">
            <v>3.5</v>
          </cell>
          <cell r="H101">
            <v>0</v>
          </cell>
          <cell r="I101">
            <v>1</v>
          </cell>
          <cell r="J101" t="str">
            <v>RADHE</v>
          </cell>
          <cell r="K101">
            <v>43621</v>
          </cell>
          <cell r="P101">
            <v>151.5</v>
          </cell>
          <cell r="Q101">
            <v>13.08</v>
          </cell>
          <cell r="R101">
            <v>1.79</v>
          </cell>
          <cell r="S101">
            <v>113</v>
          </cell>
          <cell r="T101">
            <v>6.7686184000000011</v>
          </cell>
          <cell r="U101">
            <v>2.6459999999999999</v>
          </cell>
          <cell r="V101">
            <v>9.9880336000000032</v>
          </cell>
          <cell r="W101">
            <v>122.56</v>
          </cell>
          <cell r="X101">
            <v>17.68</v>
          </cell>
          <cell r="Y101">
            <v>6.51</v>
          </cell>
          <cell r="Z101">
            <v>146.75</v>
          </cell>
          <cell r="AA101">
            <v>39.26</v>
          </cell>
          <cell r="AB101">
            <v>234.23599999999999</v>
          </cell>
          <cell r="AC101">
            <v>0</v>
          </cell>
          <cell r="AD101">
            <v>282.45600000000002</v>
          </cell>
          <cell r="AE101">
            <v>192.256</v>
          </cell>
          <cell r="AF101">
            <v>0</v>
          </cell>
          <cell r="AG101">
            <v>0</v>
          </cell>
          <cell r="AH101">
            <v>0</v>
          </cell>
          <cell r="AI101">
            <v>748.20799999999997</v>
          </cell>
          <cell r="AK101">
            <v>997.27</v>
          </cell>
          <cell r="AL101">
            <v>2910.58</v>
          </cell>
          <cell r="AM101">
            <v>250.52</v>
          </cell>
          <cell r="AN101">
            <v>4158.37</v>
          </cell>
        </row>
        <row r="102">
          <cell r="A102" t="str">
            <v>400 kv Obra Jounpur</v>
          </cell>
          <cell r="B102">
            <v>99</v>
          </cell>
          <cell r="C102" t="str">
            <v>39/4</v>
          </cell>
          <cell r="D102">
            <v>394.36</v>
          </cell>
          <cell r="E102" t="str">
            <v>FA+0</v>
          </cell>
          <cell r="F102" t="str">
            <v>WET</v>
          </cell>
          <cell r="G102">
            <v>3.5</v>
          </cell>
          <cell r="H102">
            <v>0</v>
          </cell>
          <cell r="I102">
            <v>2</v>
          </cell>
          <cell r="J102" t="str">
            <v>RADHE</v>
          </cell>
          <cell r="K102">
            <v>43624</v>
          </cell>
          <cell r="P102">
            <v>135.4</v>
          </cell>
          <cell r="Q102">
            <v>12</v>
          </cell>
          <cell r="R102">
            <v>1.58</v>
          </cell>
          <cell r="S102">
            <v>103</v>
          </cell>
          <cell r="T102">
            <v>6.1852743999999991</v>
          </cell>
          <cell r="U102">
            <v>2.6460000000000004</v>
          </cell>
          <cell r="V102">
            <v>8.8906576000000008</v>
          </cell>
          <cell r="W102">
            <v>122.56</v>
          </cell>
          <cell r="X102">
            <v>17.68</v>
          </cell>
          <cell r="Y102">
            <v>6.51</v>
          </cell>
          <cell r="Z102">
            <v>146.75</v>
          </cell>
          <cell r="AA102">
            <v>39.26</v>
          </cell>
          <cell r="AB102">
            <v>180.04000000000002</v>
          </cell>
          <cell r="AC102">
            <v>0</v>
          </cell>
          <cell r="AD102">
            <v>207.864</v>
          </cell>
          <cell r="AE102">
            <v>192.256</v>
          </cell>
          <cell r="AF102">
            <v>0</v>
          </cell>
          <cell r="AG102">
            <v>0</v>
          </cell>
          <cell r="AH102">
            <v>0</v>
          </cell>
          <cell r="AI102">
            <v>619.41999999999996</v>
          </cell>
          <cell r="AK102">
            <v>777.67</v>
          </cell>
          <cell r="AL102">
            <v>2138.39</v>
          </cell>
          <cell r="AM102">
            <v>198.9</v>
          </cell>
          <cell r="AN102">
            <v>3114.96</v>
          </cell>
        </row>
        <row r="103">
          <cell r="A103" t="str">
            <v>400 kv Obra Jounpur</v>
          </cell>
          <cell r="B103">
            <v>100</v>
          </cell>
          <cell r="C103" t="str">
            <v>40/0</v>
          </cell>
          <cell r="D103">
            <v>347</v>
          </cell>
          <cell r="E103" t="str">
            <v>FC+0</v>
          </cell>
          <cell r="F103" t="str">
            <v>WET</v>
          </cell>
          <cell r="G103">
            <v>3.5</v>
          </cell>
          <cell r="H103">
            <v>0</v>
          </cell>
          <cell r="I103">
            <v>98</v>
          </cell>
          <cell r="J103" t="str">
            <v>SSE</v>
          </cell>
          <cell r="K103">
            <v>43810</v>
          </cell>
          <cell r="P103">
            <v>256.5</v>
          </cell>
          <cell r="Q103">
            <v>21.86</v>
          </cell>
          <cell r="R103">
            <v>3.17</v>
          </cell>
          <cell r="S103">
            <v>189</v>
          </cell>
          <cell r="T103">
            <v>11.385160000000001</v>
          </cell>
          <cell r="U103">
            <v>2.7710591999999998</v>
          </cell>
          <cell r="V103">
            <v>18.5043808</v>
          </cell>
          <cell r="W103">
            <v>249.32</v>
          </cell>
          <cell r="X103">
            <v>32.799999999999997</v>
          </cell>
          <cell r="Y103">
            <v>8</v>
          </cell>
          <cell r="Z103">
            <v>290.12</v>
          </cell>
          <cell r="AA103">
            <v>23.815999999999999</v>
          </cell>
          <cell r="AB103">
            <v>67.180000000000007</v>
          </cell>
          <cell r="AC103">
            <v>0</v>
          </cell>
          <cell r="AD103">
            <v>1444.8600000000001</v>
          </cell>
          <cell r="AE103">
            <v>195.98</v>
          </cell>
          <cell r="AF103">
            <v>0</v>
          </cell>
          <cell r="AG103">
            <v>0</v>
          </cell>
          <cell r="AH103">
            <v>0</v>
          </cell>
          <cell r="AI103">
            <v>1731.8360000000002</v>
          </cell>
          <cell r="AK103">
            <v>995.56</v>
          </cell>
          <cell r="AL103">
            <v>2659.92</v>
          </cell>
          <cell r="AM103">
            <v>278.35999999999996</v>
          </cell>
          <cell r="AN103">
            <v>3933.84</v>
          </cell>
        </row>
        <row r="104">
          <cell r="A104" t="str">
            <v>400 kv Obra Jounpur</v>
          </cell>
          <cell r="B104">
            <v>101</v>
          </cell>
          <cell r="C104" t="str">
            <v>40/1</v>
          </cell>
          <cell r="D104">
            <v>273.69</v>
          </cell>
          <cell r="E104" t="str">
            <v>FA+0</v>
          </cell>
          <cell r="F104" t="str">
            <v>WET</v>
          </cell>
          <cell r="G104">
            <v>3.5</v>
          </cell>
          <cell r="H104">
            <v>0</v>
          </cell>
          <cell r="I104">
            <v>3</v>
          </cell>
          <cell r="J104" t="str">
            <v>RADHE</v>
          </cell>
          <cell r="K104">
            <v>43626</v>
          </cell>
          <cell r="P104">
            <v>135.4</v>
          </cell>
          <cell r="Q104">
            <v>12</v>
          </cell>
          <cell r="R104">
            <v>1.58</v>
          </cell>
          <cell r="S104">
            <v>103</v>
          </cell>
          <cell r="T104">
            <v>6.1852743999999991</v>
          </cell>
          <cell r="U104">
            <v>2.6460000000000004</v>
          </cell>
          <cell r="V104">
            <v>8.8906576000000008</v>
          </cell>
          <cell r="W104">
            <v>122.56</v>
          </cell>
          <cell r="X104">
            <v>17.68</v>
          </cell>
          <cell r="Y104">
            <v>6.51</v>
          </cell>
          <cell r="Z104">
            <v>146.75</v>
          </cell>
          <cell r="AA104">
            <v>39.26</v>
          </cell>
          <cell r="AB104">
            <v>180.04000000000002</v>
          </cell>
          <cell r="AC104">
            <v>0</v>
          </cell>
          <cell r="AD104">
            <v>207.864</v>
          </cell>
          <cell r="AE104">
            <v>192.256</v>
          </cell>
          <cell r="AF104">
            <v>0</v>
          </cell>
          <cell r="AG104">
            <v>0</v>
          </cell>
          <cell r="AH104">
            <v>0</v>
          </cell>
          <cell r="AI104">
            <v>619.41999999999996</v>
          </cell>
          <cell r="AK104">
            <v>777.67</v>
          </cell>
          <cell r="AL104">
            <v>2138.39</v>
          </cell>
          <cell r="AM104">
            <v>198.9</v>
          </cell>
          <cell r="AN104">
            <v>3114.96</v>
          </cell>
        </row>
        <row r="105">
          <cell r="A105" t="str">
            <v>400 kv Obra Jounpur</v>
          </cell>
          <cell r="B105">
            <v>102</v>
          </cell>
          <cell r="C105" t="str">
            <v>41/0</v>
          </cell>
          <cell r="D105">
            <v>379.7</v>
          </cell>
          <cell r="E105" t="str">
            <v>FC+0</v>
          </cell>
          <cell r="F105" t="str">
            <v>WET</v>
          </cell>
          <cell r="G105">
            <v>3.5</v>
          </cell>
          <cell r="H105">
            <v>0</v>
          </cell>
          <cell r="I105">
            <v>151</v>
          </cell>
          <cell r="J105" t="str">
            <v>Santosh</v>
          </cell>
          <cell r="K105">
            <v>43840</v>
          </cell>
          <cell r="P105">
            <v>256.5</v>
          </cell>
          <cell r="Q105">
            <v>21.86</v>
          </cell>
          <cell r="R105">
            <v>3.17</v>
          </cell>
          <cell r="S105">
            <v>189</v>
          </cell>
          <cell r="T105">
            <v>11.385160000000001</v>
          </cell>
          <cell r="U105">
            <v>2.7710591999999998</v>
          </cell>
          <cell r="V105">
            <v>18.5043808</v>
          </cell>
          <cell r="W105">
            <v>249.32</v>
          </cell>
          <cell r="X105">
            <v>32.799999999999997</v>
          </cell>
          <cell r="Y105">
            <v>8</v>
          </cell>
          <cell r="Z105">
            <v>290.12</v>
          </cell>
          <cell r="AA105">
            <v>23.815999999999999</v>
          </cell>
          <cell r="AB105">
            <v>67.180000000000007</v>
          </cell>
          <cell r="AC105">
            <v>0</v>
          </cell>
          <cell r="AD105">
            <v>1444.8600000000001</v>
          </cell>
          <cell r="AE105">
            <v>195.98</v>
          </cell>
          <cell r="AF105">
            <v>0</v>
          </cell>
          <cell r="AG105">
            <v>0</v>
          </cell>
          <cell r="AH105">
            <v>0</v>
          </cell>
          <cell r="AI105">
            <v>1731.8360000000002</v>
          </cell>
          <cell r="AK105">
            <v>995.56</v>
          </cell>
          <cell r="AL105">
            <v>2659.92</v>
          </cell>
          <cell r="AM105">
            <v>278.35999999999996</v>
          </cell>
          <cell r="AN105">
            <v>3933.84</v>
          </cell>
        </row>
        <row r="106">
          <cell r="A106" t="str">
            <v>400 kv Obra Jounpur</v>
          </cell>
          <cell r="B106">
            <v>103</v>
          </cell>
          <cell r="C106" t="str">
            <v>41/1</v>
          </cell>
          <cell r="D106">
            <v>407.68</v>
          </cell>
          <cell r="E106" t="str">
            <v>FA+0</v>
          </cell>
          <cell r="F106" t="str">
            <v>WET</v>
          </cell>
          <cell r="G106">
            <v>3.5</v>
          </cell>
          <cell r="H106">
            <v>0</v>
          </cell>
          <cell r="I106">
            <v>4</v>
          </cell>
          <cell r="J106" t="str">
            <v>RADHE</v>
          </cell>
          <cell r="K106">
            <v>43628</v>
          </cell>
          <cell r="P106">
            <v>135.4</v>
          </cell>
          <cell r="Q106">
            <v>12</v>
          </cell>
          <cell r="R106">
            <v>1.58</v>
          </cell>
          <cell r="S106">
            <v>103</v>
          </cell>
          <cell r="T106">
            <v>6.1852743999999991</v>
          </cell>
          <cell r="U106">
            <v>2.6460000000000004</v>
          </cell>
          <cell r="V106">
            <v>8.8906576000000008</v>
          </cell>
          <cell r="W106">
            <v>122.56</v>
          </cell>
          <cell r="X106">
            <v>17.68</v>
          </cell>
          <cell r="Y106">
            <v>6.51</v>
          </cell>
          <cell r="Z106">
            <v>146.75</v>
          </cell>
          <cell r="AA106">
            <v>39.26</v>
          </cell>
          <cell r="AB106">
            <v>180.04000000000002</v>
          </cell>
          <cell r="AC106">
            <v>0</v>
          </cell>
          <cell r="AD106">
            <v>207.864</v>
          </cell>
          <cell r="AE106">
            <v>192.256</v>
          </cell>
          <cell r="AF106">
            <v>0</v>
          </cell>
          <cell r="AG106">
            <v>0</v>
          </cell>
          <cell r="AH106">
            <v>0</v>
          </cell>
          <cell r="AI106">
            <v>619.41999999999996</v>
          </cell>
          <cell r="AK106">
            <v>777.67</v>
          </cell>
          <cell r="AL106">
            <v>2138.39</v>
          </cell>
          <cell r="AM106">
            <v>198.9</v>
          </cell>
          <cell r="AN106">
            <v>3114.96</v>
          </cell>
        </row>
        <row r="107">
          <cell r="A107" t="str">
            <v>400 kv Obra Jounpur</v>
          </cell>
          <cell r="B107">
            <v>104</v>
          </cell>
          <cell r="C107" t="str">
            <v>41/2</v>
          </cell>
          <cell r="D107">
            <v>370.89</v>
          </cell>
          <cell r="E107" t="str">
            <v>FA+3</v>
          </cell>
          <cell r="F107" t="str">
            <v>WET</v>
          </cell>
          <cell r="G107">
            <v>3.5</v>
          </cell>
          <cell r="H107">
            <v>0</v>
          </cell>
          <cell r="I107">
            <v>5</v>
          </cell>
          <cell r="J107" t="str">
            <v>RADHE</v>
          </cell>
          <cell r="K107">
            <v>43631</v>
          </cell>
          <cell r="P107">
            <v>151.5</v>
          </cell>
          <cell r="Q107">
            <v>13.08</v>
          </cell>
          <cell r="R107">
            <v>1.79</v>
          </cell>
          <cell r="S107">
            <v>113</v>
          </cell>
          <cell r="T107">
            <v>6.7686184000000011</v>
          </cell>
          <cell r="U107">
            <v>2.6459999999999999</v>
          </cell>
          <cell r="V107">
            <v>9.9880336000000032</v>
          </cell>
          <cell r="W107">
            <v>122.56</v>
          </cell>
          <cell r="X107">
            <v>17.68</v>
          </cell>
          <cell r="Y107">
            <v>6.51</v>
          </cell>
          <cell r="Z107">
            <v>146.75</v>
          </cell>
          <cell r="AA107">
            <v>39.26</v>
          </cell>
          <cell r="AB107">
            <v>234.23599999999999</v>
          </cell>
          <cell r="AC107">
            <v>0</v>
          </cell>
          <cell r="AD107">
            <v>282.45600000000002</v>
          </cell>
          <cell r="AE107">
            <v>192.256</v>
          </cell>
          <cell r="AF107">
            <v>0</v>
          </cell>
          <cell r="AG107">
            <v>0</v>
          </cell>
          <cell r="AH107">
            <v>0</v>
          </cell>
          <cell r="AI107">
            <v>748.20799999999997</v>
          </cell>
          <cell r="AK107">
            <v>897.94999999999993</v>
          </cell>
          <cell r="AL107">
            <v>2632.34</v>
          </cell>
          <cell r="AM107">
            <v>239.45</v>
          </cell>
          <cell r="AN107">
            <v>3769.74</v>
          </cell>
        </row>
        <row r="108">
          <cell r="A108" t="str">
            <v>400 kv Obra Jounpur</v>
          </cell>
          <cell r="B108">
            <v>105</v>
          </cell>
          <cell r="C108" t="str">
            <v>41/3</v>
          </cell>
          <cell r="D108">
            <v>411.89</v>
          </cell>
          <cell r="E108" t="str">
            <v>FA+0</v>
          </cell>
          <cell r="F108" t="str">
            <v>WET</v>
          </cell>
          <cell r="G108">
            <v>3.5</v>
          </cell>
          <cell r="H108">
            <v>0</v>
          </cell>
          <cell r="I108">
            <v>7</v>
          </cell>
          <cell r="J108" t="str">
            <v>MARUTI</v>
          </cell>
          <cell r="K108">
            <v>43643</v>
          </cell>
          <cell r="P108">
            <v>135.4</v>
          </cell>
          <cell r="Q108">
            <v>12</v>
          </cell>
          <cell r="R108">
            <v>1.58</v>
          </cell>
          <cell r="S108">
            <v>103</v>
          </cell>
          <cell r="T108">
            <v>6.1852743999999991</v>
          </cell>
          <cell r="U108">
            <v>2.6460000000000004</v>
          </cell>
          <cell r="V108">
            <v>8.8906576000000008</v>
          </cell>
          <cell r="W108">
            <v>122.56</v>
          </cell>
          <cell r="X108">
            <v>17.68</v>
          </cell>
          <cell r="Y108">
            <v>6.51</v>
          </cell>
          <cell r="Z108">
            <v>146.75</v>
          </cell>
          <cell r="AA108">
            <v>39.26</v>
          </cell>
          <cell r="AB108">
            <v>180.04000000000002</v>
          </cell>
          <cell r="AC108">
            <v>0</v>
          </cell>
          <cell r="AD108">
            <v>207.864</v>
          </cell>
          <cell r="AE108">
            <v>192.256</v>
          </cell>
          <cell r="AF108">
            <v>0</v>
          </cell>
          <cell r="AG108">
            <v>0</v>
          </cell>
          <cell r="AH108">
            <v>0</v>
          </cell>
          <cell r="AI108">
            <v>619.41999999999996</v>
          </cell>
          <cell r="AK108">
            <v>777.67</v>
          </cell>
          <cell r="AL108">
            <v>2138.39</v>
          </cell>
          <cell r="AM108">
            <v>198.9</v>
          </cell>
          <cell r="AN108">
            <v>3114.96</v>
          </cell>
        </row>
        <row r="109">
          <cell r="A109" t="str">
            <v>400 kv Obra Jounpur</v>
          </cell>
          <cell r="B109">
            <v>106</v>
          </cell>
          <cell r="C109" t="str">
            <v>42/0</v>
          </cell>
          <cell r="D109">
            <v>434.65</v>
          </cell>
          <cell r="E109" t="str">
            <v>FC+6</v>
          </cell>
          <cell r="F109" t="str">
            <v>WET</v>
          </cell>
          <cell r="G109">
            <v>3.5</v>
          </cell>
          <cell r="H109">
            <v>0</v>
          </cell>
          <cell r="I109">
            <v>0</v>
          </cell>
          <cell r="J109" t="str">
            <v>JaiKrishna</v>
          </cell>
          <cell r="P109">
            <v>256.5</v>
          </cell>
          <cell r="Q109">
            <v>21.86</v>
          </cell>
          <cell r="R109">
            <v>3.17</v>
          </cell>
          <cell r="S109">
            <v>189</v>
          </cell>
          <cell r="T109">
            <v>11.385160000000001</v>
          </cell>
          <cell r="U109">
            <v>2.7710591999999998</v>
          </cell>
          <cell r="V109">
            <v>18.5043808</v>
          </cell>
          <cell r="W109">
            <v>249.32</v>
          </cell>
          <cell r="X109">
            <v>32.799999999999997</v>
          </cell>
          <cell r="Y109">
            <v>8</v>
          </cell>
          <cell r="Z109">
            <v>290.12</v>
          </cell>
          <cell r="AA109">
            <v>23.815999999999999</v>
          </cell>
          <cell r="AB109">
            <v>67.180000000000007</v>
          </cell>
          <cell r="AC109">
            <v>0</v>
          </cell>
          <cell r="AD109">
            <v>1444.8600000000001</v>
          </cell>
          <cell r="AE109">
            <v>195.98</v>
          </cell>
          <cell r="AF109">
            <v>0</v>
          </cell>
          <cell r="AG109">
            <v>0</v>
          </cell>
          <cell r="AH109">
            <v>0</v>
          </cell>
          <cell r="AI109">
            <v>1731.8360000000002</v>
          </cell>
          <cell r="AK109">
            <v>443.13</v>
          </cell>
          <cell r="AL109">
            <v>1020.51</v>
          </cell>
          <cell r="AM109">
            <v>143.79</v>
          </cell>
          <cell r="AN109">
            <v>1607.4299999999998</v>
          </cell>
        </row>
        <row r="110">
          <cell r="A110" t="str">
            <v>400 kv Obra Jounpur</v>
          </cell>
          <cell r="B110">
            <v>107</v>
          </cell>
          <cell r="C110" t="str">
            <v>43/0</v>
          </cell>
          <cell r="D110">
            <v>338</v>
          </cell>
          <cell r="E110" t="str">
            <v>FD+0</v>
          </cell>
          <cell r="F110" t="str">
            <v>WET</v>
          </cell>
          <cell r="G110">
            <v>3.5</v>
          </cell>
          <cell r="H110">
            <v>0</v>
          </cell>
          <cell r="I110">
            <v>175</v>
          </cell>
          <cell r="J110" t="str">
            <v>JaiKrishna</v>
          </cell>
          <cell r="K110">
            <v>43853</v>
          </cell>
          <cell r="P110">
            <v>301.39999999999998</v>
          </cell>
          <cell r="Q110">
            <v>27.79</v>
          </cell>
          <cell r="R110">
            <v>3.77</v>
          </cell>
          <cell r="S110">
            <v>239</v>
          </cell>
          <cell r="T110">
            <v>14.366839866666666</v>
          </cell>
          <cell r="U110">
            <v>2.6802048000000003</v>
          </cell>
          <cell r="V110">
            <v>24.131867999999994</v>
          </cell>
          <cell r="W110">
            <v>301.24</v>
          </cell>
          <cell r="X110">
            <v>49.2</v>
          </cell>
          <cell r="Y110">
            <v>10.3</v>
          </cell>
          <cell r="Z110">
            <v>360.74</v>
          </cell>
          <cell r="AA110">
            <v>23.815999999999999</v>
          </cell>
          <cell r="AB110">
            <v>44.816000000000003</v>
          </cell>
          <cell r="AC110">
            <v>0</v>
          </cell>
          <cell r="AD110">
            <v>1769.5239999999999</v>
          </cell>
          <cell r="AE110">
            <v>99.156000000000006</v>
          </cell>
          <cell r="AF110">
            <v>156.13999999999999</v>
          </cell>
          <cell r="AG110">
            <v>0</v>
          </cell>
          <cell r="AH110">
            <v>0</v>
          </cell>
          <cell r="AI110">
            <v>2093.4519999999998</v>
          </cell>
          <cell r="AK110">
            <v>219.6</v>
          </cell>
          <cell r="AL110">
            <v>772.18999999999994</v>
          </cell>
          <cell r="AM110">
            <v>239.82</v>
          </cell>
          <cell r="AN110">
            <v>1231.6099999999999</v>
          </cell>
        </row>
        <row r="111">
          <cell r="A111" t="str">
            <v>400 kv Obra Jounpur</v>
          </cell>
          <cell r="B111">
            <v>108</v>
          </cell>
          <cell r="C111" t="str">
            <v>43/1</v>
          </cell>
          <cell r="D111">
            <v>366</v>
          </cell>
          <cell r="E111" t="str">
            <v>FA+0</v>
          </cell>
          <cell r="F111" t="str">
            <v>WET</v>
          </cell>
          <cell r="G111">
            <v>3.5</v>
          </cell>
          <cell r="H111">
            <v>0</v>
          </cell>
          <cell r="I111">
            <v>8</v>
          </cell>
          <cell r="J111" t="str">
            <v>MARUTI</v>
          </cell>
          <cell r="K111">
            <v>43650</v>
          </cell>
          <cell r="P111">
            <v>135.4</v>
          </cell>
          <cell r="Q111">
            <v>12</v>
          </cell>
          <cell r="R111">
            <v>1.58</v>
          </cell>
          <cell r="S111">
            <v>103</v>
          </cell>
          <cell r="T111">
            <v>6.1852743999999991</v>
          </cell>
          <cell r="U111">
            <v>2.6460000000000004</v>
          </cell>
          <cell r="V111">
            <v>8.8906576000000008</v>
          </cell>
          <cell r="W111">
            <v>122.56</v>
          </cell>
          <cell r="X111">
            <v>17.68</v>
          </cell>
          <cell r="Y111">
            <v>6.51</v>
          </cell>
          <cell r="Z111">
            <v>146.75</v>
          </cell>
          <cell r="AA111">
            <v>39.26</v>
          </cell>
          <cell r="AB111">
            <v>180.04000000000002</v>
          </cell>
          <cell r="AC111">
            <v>0</v>
          </cell>
          <cell r="AD111">
            <v>207.864</v>
          </cell>
          <cell r="AE111">
            <v>192.256</v>
          </cell>
          <cell r="AF111">
            <v>0</v>
          </cell>
          <cell r="AG111">
            <v>0</v>
          </cell>
          <cell r="AH111">
            <v>0</v>
          </cell>
          <cell r="AI111">
            <v>619.41999999999996</v>
          </cell>
          <cell r="AK111">
            <v>777.67</v>
          </cell>
          <cell r="AL111">
            <v>2138.39</v>
          </cell>
          <cell r="AM111">
            <v>198.9</v>
          </cell>
          <cell r="AN111">
            <v>3114.96</v>
          </cell>
        </row>
        <row r="112">
          <cell r="A112" t="str">
            <v>400 kv Obra Jounpur</v>
          </cell>
          <cell r="B112">
            <v>109</v>
          </cell>
          <cell r="C112" t="str">
            <v>43/2</v>
          </cell>
          <cell r="D112">
            <v>455.28</v>
          </cell>
          <cell r="E112" t="str">
            <v>FA+6</v>
          </cell>
          <cell r="F112" t="str">
            <v>WET</v>
          </cell>
          <cell r="G112">
            <v>3.5</v>
          </cell>
          <cell r="H112">
            <v>0</v>
          </cell>
          <cell r="I112">
            <v>177</v>
          </cell>
          <cell r="J112" t="str">
            <v>JaiKrishna</v>
          </cell>
          <cell r="K112">
            <v>43854</v>
          </cell>
          <cell r="P112">
            <v>151.5</v>
          </cell>
          <cell r="Q112">
            <v>13.08</v>
          </cell>
          <cell r="R112">
            <v>1.79</v>
          </cell>
          <cell r="S112">
            <v>113</v>
          </cell>
          <cell r="T112">
            <v>6.7686184000000011</v>
          </cell>
          <cell r="U112">
            <v>2.6459999999999999</v>
          </cell>
          <cell r="V112">
            <v>9.9880336000000032</v>
          </cell>
          <cell r="W112">
            <v>122.56</v>
          </cell>
          <cell r="X112">
            <v>17.68</v>
          </cell>
          <cell r="Y112">
            <v>6.51</v>
          </cell>
          <cell r="Z112">
            <v>146.75</v>
          </cell>
          <cell r="AA112">
            <v>39.26</v>
          </cell>
          <cell r="AB112">
            <v>234.23599999999999</v>
          </cell>
          <cell r="AC112">
            <v>0</v>
          </cell>
          <cell r="AD112">
            <v>282.45600000000002</v>
          </cell>
          <cell r="AE112">
            <v>192.256</v>
          </cell>
          <cell r="AF112">
            <v>0</v>
          </cell>
          <cell r="AG112">
            <v>0</v>
          </cell>
          <cell r="AH112">
            <v>0</v>
          </cell>
          <cell r="AI112">
            <v>748.20799999999997</v>
          </cell>
          <cell r="AK112">
            <v>997.27</v>
          </cell>
          <cell r="AL112">
            <v>2910.58</v>
          </cell>
          <cell r="AM112">
            <v>250.52</v>
          </cell>
          <cell r="AN112">
            <v>4158.37</v>
          </cell>
        </row>
        <row r="113">
          <cell r="A113" t="str">
            <v>400 kv Obra Jounpur</v>
          </cell>
          <cell r="B113">
            <v>110</v>
          </cell>
          <cell r="C113" t="str">
            <v>44/0</v>
          </cell>
          <cell r="D113">
            <v>412</v>
          </cell>
          <cell r="E113" t="str">
            <v>FC+3</v>
          </cell>
          <cell r="F113">
            <v>0</v>
          </cell>
          <cell r="G113">
            <v>0</v>
          </cell>
          <cell r="H113">
            <v>0</v>
          </cell>
          <cell r="I113">
            <v>0</v>
          </cell>
          <cell r="J113">
            <v>0</v>
          </cell>
          <cell r="K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K113">
            <v>1318.4099999999999</v>
          </cell>
          <cell r="AL113">
            <v>3186.48</v>
          </cell>
          <cell r="AM113">
            <v>130.71</v>
          </cell>
          <cell r="AN113">
            <v>4635.5999999999995</v>
          </cell>
        </row>
        <row r="114">
          <cell r="A114" t="str">
            <v>400 kv Obra Jounpur</v>
          </cell>
          <cell r="B114">
            <v>111</v>
          </cell>
          <cell r="C114" t="str">
            <v>44/1</v>
          </cell>
          <cell r="D114">
            <v>398</v>
          </cell>
          <cell r="E114" t="str">
            <v>FA+0</v>
          </cell>
          <cell r="F114">
            <v>0</v>
          </cell>
          <cell r="G114">
            <v>0</v>
          </cell>
          <cell r="H114">
            <v>0</v>
          </cell>
          <cell r="I114">
            <v>0</v>
          </cell>
          <cell r="J114">
            <v>0</v>
          </cell>
          <cell r="K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K114">
            <v>777.67</v>
          </cell>
          <cell r="AL114">
            <v>2138.39</v>
          </cell>
          <cell r="AM114">
            <v>198.9</v>
          </cell>
          <cell r="AN114">
            <v>3114.96</v>
          </cell>
        </row>
        <row r="115">
          <cell r="A115" t="str">
            <v>400 kv Obra Jounpur</v>
          </cell>
          <cell r="B115">
            <v>112</v>
          </cell>
          <cell r="C115" t="str">
            <v>44/2</v>
          </cell>
          <cell r="D115">
            <v>386.4</v>
          </cell>
          <cell r="E115" t="str">
            <v>FA+0</v>
          </cell>
          <cell r="F115" t="str">
            <v>PS</v>
          </cell>
          <cell r="G115">
            <v>3.5</v>
          </cell>
          <cell r="H115">
            <v>0</v>
          </cell>
          <cell r="I115">
            <v>148</v>
          </cell>
          <cell r="J115" t="str">
            <v>JaiKrishna</v>
          </cell>
          <cell r="K115">
            <v>43839</v>
          </cell>
          <cell r="P115">
            <v>173.5</v>
          </cell>
          <cell r="Q115">
            <v>14.57</v>
          </cell>
          <cell r="R115">
            <v>2.0699999999999998</v>
          </cell>
          <cell r="S115">
            <v>126</v>
          </cell>
          <cell r="T115">
            <v>7.5705603999999989</v>
          </cell>
          <cell r="U115">
            <v>2.6459999999999999</v>
          </cell>
          <cell r="V115">
            <v>11.495301599999998</v>
          </cell>
          <cell r="W115">
            <v>122.56</v>
          </cell>
          <cell r="X115">
            <v>17.68</v>
          </cell>
          <cell r="Y115">
            <v>6.51</v>
          </cell>
          <cell r="Z115">
            <v>146.75</v>
          </cell>
          <cell r="AA115">
            <v>39.26</v>
          </cell>
          <cell r="AB115">
            <v>261.07600000000002</v>
          </cell>
          <cell r="AC115">
            <v>0</v>
          </cell>
          <cell r="AD115">
            <v>305.32799999999997</v>
          </cell>
          <cell r="AE115">
            <v>192.256</v>
          </cell>
          <cell r="AF115">
            <v>0</v>
          </cell>
          <cell r="AG115">
            <v>0</v>
          </cell>
          <cell r="AH115">
            <v>0</v>
          </cell>
          <cell r="AI115">
            <v>797.92</v>
          </cell>
          <cell r="AK115">
            <v>777.67</v>
          </cell>
          <cell r="AL115">
            <v>2138.39</v>
          </cell>
          <cell r="AM115">
            <v>198.9</v>
          </cell>
          <cell r="AN115">
            <v>3114.96</v>
          </cell>
        </row>
        <row r="116">
          <cell r="A116" t="str">
            <v>400 kv Obra Jounpur</v>
          </cell>
          <cell r="B116">
            <v>113</v>
          </cell>
          <cell r="C116" t="str">
            <v>44A/0</v>
          </cell>
          <cell r="D116">
            <v>379</v>
          </cell>
          <cell r="E116" t="str">
            <v>FB+0</v>
          </cell>
          <cell r="F116" t="str">
            <v>PS</v>
          </cell>
          <cell r="G116">
            <v>3.5</v>
          </cell>
          <cell r="H116">
            <v>0</v>
          </cell>
          <cell r="I116">
            <v>166</v>
          </cell>
          <cell r="J116" t="str">
            <v>JaiKrishna</v>
          </cell>
          <cell r="K116">
            <v>43850</v>
          </cell>
          <cell r="P116">
            <v>268.60000000000002</v>
          </cell>
          <cell r="Q116">
            <v>22.89</v>
          </cell>
          <cell r="R116">
            <v>3.33</v>
          </cell>
          <cell r="S116">
            <v>198</v>
          </cell>
          <cell r="T116">
            <v>11.926123199999999</v>
          </cell>
          <cell r="U116">
            <v>2.7710591999999998</v>
          </cell>
          <cell r="V116">
            <v>19.516713599999999</v>
          </cell>
          <cell r="W116">
            <v>221.28</v>
          </cell>
          <cell r="X116">
            <v>29.52</v>
          </cell>
          <cell r="Y116">
            <v>8</v>
          </cell>
          <cell r="Z116">
            <v>258.8</v>
          </cell>
          <cell r="AA116">
            <v>19.052</v>
          </cell>
          <cell r="AB116">
            <v>0</v>
          </cell>
          <cell r="AC116">
            <v>548.28399999999999</v>
          </cell>
          <cell r="AD116">
            <v>753.80399999999997</v>
          </cell>
          <cell r="AE116">
            <v>0</v>
          </cell>
          <cell r="AF116">
            <v>313.892</v>
          </cell>
          <cell r="AG116">
            <v>0</v>
          </cell>
          <cell r="AH116">
            <v>0</v>
          </cell>
          <cell r="AI116">
            <v>1635.0319999999999</v>
          </cell>
          <cell r="AK116">
            <v>339.88</v>
          </cell>
          <cell r="AL116">
            <v>1266.1399999999999</v>
          </cell>
          <cell r="AM116">
            <v>103.24</v>
          </cell>
          <cell r="AN116">
            <v>1709.26</v>
          </cell>
        </row>
        <row r="117">
          <cell r="A117" t="str">
            <v>400 kv Obra Jounpur</v>
          </cell>
          <cell r="B117">
            <v>114</v>
          </cell>
          <cell r="C117" t="str">
            <v>44A/1</v>
          </cell>
          <cell r="D117">
            <v>435</v>
          </cell>
          <cell r="E117" t="str">
            <v>FA+6</v>
          </cell>
          <cell r="F117">
            <v>0</v>
          </cell>
          <cell r="G117">
            <v>0</v>
          </cell>
          <cell r="H117">
            <v>0</v>
          </cell>
          <cell r="I117">
            <v>0</v>
          </cell>
          <cell r="J117">
            <v>0</v>
          </cell>
          <cell r="K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K117">
            <v>997.27</v>
          </cell>
          <cell r="AL117">
            <v>2910.58</v>
          </cell>
          <cell r="AM117">
            <v>250.52</v>
          </cell>
          <cell r="AN117">
            <v>4158.37</v>
          </cell>
        </row>
        <row r="118">
          <cell r="A118" t="str">
            <v>400 kv Obra Jounpur</v>
          </cell>
          <cell r="B118">
            <v>115</v>
          </cell>
          <cell r="C118" t="str">
            <v>44A/2</v>
          </cell>
          <cell r="D118">
            <v>385.36</v>
          </cell>
          <cell r="E118" t="str">
            <v>FA+6</v>
          </cell>
          <cell r="F118">
            <v>0</v>
          </cell>
          <cell r="G118">
            <v>0</v>
          </cell>
          <cell r="H118">
            <v>0</v>
          </cell>
          <cell r="I118">
            <v>0</v>
          </cell>
          <cell r="J118">
            <v>0</v>
          </cell>
          <cell r="K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K118">
            <v>997.27</v>
          </cell>
          <cell r="AL118">
            <v>2910.58</v>
          </cell>
          <cell r="AM118">
            <v>250.52</v>
          </cell>
          <cell r="AN118">
            <v>4158.37</v>
          </cell>
        </row>
        <row r="119">
          <cell r="A119" t="str">
            <v>400 kv Obra Jounpur</v>
          </cell>
          <cell r="B119">
            <v>116</v>
          </cell>
          <cell r="C119" t="str">
            <v>45/0</v>
          </cell>
          <cell r="D119">
            <v>333</v>
          </cell>
          <cell r="E119" t="str">
            <v>FC+0</v>
          </cell>
          <cell r="F119" t="str">
            <v>WET</v>
          </cell>
          <cell r="G119">
            <v>3.5</v>
          </cell>
          <cell r="H119">
            <v>0</v>
          </cell>
          <cell r="I119">
            <v>35</v>
          </cell>
          <cell r="J119" t="str">
            <v>Good luck</v>
          </cell>
          <cell r="K119">
            <v>43768</v>
          </cell>
          <cell r="P119">
            <v>256.5</v>
          </cell>
          <cell r="Q119">
            <v>21.86</v>
          </cell>
          <cell r="R119">
            <v>3.17</v>
          </cell>
          <cell r="S119">
            <v>189</v>
          </cell>
          <cell r="T119">
            <v>11.385160000000001</v>
          </cell>
          <cell r="U119">
            <v>2.7710591999999998</v>
          </cell>
          <cell r="V119">
            <v>18.5043808</v>
          </cell>
          <cell r="W119">
            <v>249.32</v>
          </cell>
          <cell r="X119">
            <v>32.799999999999997</v>
          </cell>
          <cell r="Y119">
            <v>8</v>
          </cell>
          <cell r="Z119">
            <v>290.12</v>
          </cell>
          <cell r="AA119">
            <v>23.815999999999999</v>
          </cell>
          <cell r="AB119">
            <v>67.180000000000007</v>
          </cell>
          <cell r="AC119">
            <v>0</v>
          </cell>
          <cell r="AD119">
            <v>1444.8600000000001</v>
          </cell>
          <cell r="AE119">
            <v>195.98</v>
          </cell>
          <cell r="AF119">
            <v>0</v>
          </cell>
          <cell r="AG119">
            <v>0</v>
          </cell>
          <cell r="AH119">
            <v>0</v>
          </cell>
          <cell r="AI119">
            <v>1731.8360000000002</v>
          </cell>
          <cell r="AK119">
            <v>995.56</v>
          </cell>
          <cell r="AL119">
            <v>2659.92</v>
          </cell>
          <cell r="AM119">
            <v>278.35999999999996</v>
          </cell>
          <cell r="AN119">
            <v>3933.84</v>
          </cell>
        </row>
        <row r="120">
          <cell r="A120" t="str">
            <v>400 kv Obra Jounpur</v>
          </cell>
          <cell r="B120">
            <v>117</v>
          </cell>
          <cell r="C120" t="str">
            <v>45/1</v>
          </cell>
          <cell r="D120">
            <v>396</v>
          </cell>
          <cell r="E120" t="str">
            <v>FA+0</v>
          </cell>
          <cell r="F120" t="str">
            <v>WET</v>
          </cell>
          <cell r="G120">
            <v>3.5</v>
          </cell>
          <cell r="H120">
            <v>0</v>
          </cell>
          <cell r="I120">
            <v>108</v>
          </cell>
          <cell r="J120" t="str">
            <v>JaiKrishna</v>
          </cell>
          <cell r="K120">
            <v>43815</v>
          </cell>
          <cell r="P120">
            <v>135.4</v>
          </cell>
          <cell r="Q120">
            <v>12</v>
          </cell>
          <cell r="R120">
            <v>1.58</v>
          </cell>
          <cell r="S120">
            <v>103</v>
          </cell>
          <cell r="T120">
            <v>6.1852743999999991</v>
          </cell>
          <cell r="U120">
            <v>2.6460000000000004</v>
          </cell>
          <cell r="V120">
            <v>8.8906576000000008</v>
          </cell>
          <cell r="W120">
            <v>122.56</v>
          </cell>
          <cell r="X120">
            <v>17.68</v>
          </cell>
          <cell r="Y120">
            <v>6.51</v>
          </cell>
          <cell r="Z120">
            <v>146.75</v>
          </cell>
          <cell r="AA120">
            <v>39.26</v>
          </cell>
          <cell r="AB120">
            <v>180.04000000000002</v>
          </cell>
          <cell r="AC120">
            <v>0</v>
          </cell>
          <cell r="AD120">
            <v>207.864</v>
          </cell>
          <cell r="AE120">
            <v>192.256</v>
          </cell>
          <cell r="AF120">
            <v>0</v>
          </cell>
          <cell r="AG120">
            <v>0</v>
          </cell>
          <cell r="AH120">
            <v>0</v>
          </cell>
          <cell r="AI120">
            <v>619.41999999999996</v>
          </cell>
          <cell r="AK120">
            <v>777.67</v>
          </cell>
          <cell r="AL120">
            <v>2138.39</v>
          </cell>
          <cell r="AM120">
            <v>198.9</v>
          </cell>
          <cell r="AN120">
            <v>3114.96</v>
          </cell>
        </row>
        <row r="121">
          <cell r="A121" t="str">
            <v>400 kv Obra Jounpur</v>
          </cell>
          <cell r="B121">
            <v>118</v>
          </cell>
          <cell r="C121" t="str">
            <v>45/2</v>
          </cell>
          <cell r="D121">
            <v>382</v>
          </cell>
          <cell r="E121" t="str">
            <v>FA+0</v>
          </cell>
          <cell r="F121" t="str">
            <v>WET</v>
          </cell>
          <cell r="G121">
            <v>3.5</v>
          </cell>
          <cell r="H121">
            <v>0</v>
          </cell>
          <cell r="I121">
            <v>123</v>
          </cell>
          <cell r="J121" t="str">
            <v>JaiKrishna</v>
          </cell>
          <cell r="K121">
            <v>43824</v>
          </cell>
          <cell r="P121">
            <v>135.4</v>
          </cell>
          <cell r="Q121">
            <v>12</v>
          </cell>
          <cell r="R121">
            <v>1.58</v>
          </cell>
          <cell r="S121">
            <v>103</v>
          </cell>
          <cell r="T121">
            <v>6.1852743999999991</v>
          </cell>
          <cell r="U121">
            <v>2.6460000000000004</v>
          </cell>
          <cell r="V121">
            <v>8.8906576000000008</v>
          </cell>
          <cell r="W121">
            <v>122.56</v>
          </cell>
          <cell r="X121">
            <v>17.68</v>
          </cell>
          <cell r="Y121">
            <v>6.51</v>
          </cell>
          <cell r="Z121">
            <v>146.75</v>
          </cell>
          <cell r="AA121">
            <v>39.26</v>
          </cell>
          <cell r="AB121">
            <v>180.04000000000002</v>
          </cell>
          <cell r="AC121">
            <v>0</v>
          </cell>
          <cell r="AD121">
            <v>207.864</v>
          </cell>
          <cell r="AE121">
            <v>192.256</v>
          </cell>
          <cell r="AF121">
            <v>0</v>
          </cell>
          <cell r="AG121">
            <v>0</v>
          </cell>
          <cell r="AH121">
            <v>0</v>
          </cell>
          <cell r="AI121">
            <v>619.41999999999996</v>
          </cell>
          <cell r="AK121">
            <v>777.67</v>
          </cell>
          <cell r="AL121">
            <v>2138.39</v>
          </cell>
          <cell r="AM121">
            <v>198.9</v>
          </cell>
          <cell r="AN121">
            <v>3114.96</v>
          </cell>
        </row>
        <row r="122">
          <cell r="A122" t="str">
            <v>400 kv Obra Jounpur</v>
          </cell>
          <cell r="B122">
            <v>119</v>
          </cell>
          <cell r="C122" t="str">
            <v>45/3</v>
          </cell>
          <cell r="D122">
            <v>374</v>
          </cell>
          <cell r="E122" t="str">
            <v>FA+0</v>
          </cell>
          <cell r="F122" t="str">
            <v>WET</v>
          </cell>
          <cell r="G122">
            <v>3.5</v>
          </cell>
          <cell r="H122">
            <v>0</v>
          </cell>
          <cell r="I122">
            <v>145</v>
          </cell>
          <cell r="J122" t="str">
            <v>JaiKrishna</v>
          </cell>
          <cell r="K122">
            <v>43836</v>
          </cell>
          <cell r="P122">
            <v>135.4</v>
          </cell>
          <cell r="Q122">
            <v>12</v>
          </cell>
          <cell r="R122">
            <v>1.58</v>
          </cell>
          <cell r="S122">
            <v>103</v>
          </cell>
          <cell r="T122">
            <v>6.1852743999999991</v>
          </cell>
          <cell r="U122">
            <v>2.6460000000000004</v>
          </cell>
          <cell r="V122">
            <v>8.8906576000000008</v>
          </cell>
          <cell r="W122">
            <v>122.56</v>
          </cell>
          <cell r="X122">
            <v>17.68</v>
          </cell>
          <cell r="Y122">
            <v>6.51</v>
          </cell>
          <cell r="Z122">
            <v>146.75</v>
          </cell>
          <cell r="AA122">
            <v>39.26</v>
          </cell>
          <cell r="AB122">
            <v>180.04000000000002</v>
          </cell>
          <cell r="AC122">
            <v>0</v>
          </cell>
          <cell r="AD122">
            <v>207.864</v>
          </cell>
          <cell r="AE122">
            <v>192.256</v>
          </cell>
          <cell r="AF122">
            <v>0</v>
          </cell>
          <cell r="AG122">
            <v>0</v>
          </cell>
          <cell r="AH122">
            <v>0</v>
          </cell>
          <cell r="AI122">
            <v>619.41999999999996</v>
          </cell>
          <cell r="AK122">
            <v>777.67</v>
          </cell>
          <cell r="AL122">
            <v>2138.39</v>
          </cell>
          <cell r="AM122">
            <v>198.9</v>
          </cell>
          <cell r="AN122">
            <v>3114.96</v>
          </cell>
        </row>
        <row r="123">
          <cell r="A123" t="str">
            <v>400 kv Obra Jounpur</v>
          </cell>
          <cell r="B123">
            <v>120</v>
          </cell>
          <cell r="C123" t="str">
            <v>45/4</v>
          </cell>
          <cell r="D123">
            <v>410</v>
          </cell>
          <cell r="E123" t="str">
            <v>FA+3</v>
          </cell>
          <cell r="F123" t="str">
            <v>WET</v>
          </cell>
          <cell r="G123">
            <v>3.5</v>
          </cell>
          <cell r="H123">
            <v>0</v>
          </cell>
          <cell r="I123">
            <v>115</v>
          </cell>
          <cell r="J123" t="str">
            <v>JaiKrishna</v>
          </cell>
          <cell r="K123">
            <v>43819</v>
          </cell>
          <cell r="P123">
            <v>151.5</v>
          </cell>
          <cell r="Q123">
            <v>13.08</v>
          </cell>
          <cell r="R123">
            <v>1.79</v>
          </cell>
          <cell r="S123">
            <v>113</v>
          </cell>
          <cell r="T123">
            <v>6.7686184000000011</v>
          </cell>
          <cell r="U123">
            <v>2.6459999999999999</v>
          </cell>
          <cell r="V123">
            <v>9.9880336000000032</v>
          </cell>
          <cell r="W123">
            <v>122.56</v>
          </cell>
          <cell r="X123">
            <v>17.68</v>
          </cell>
          <cell r="Y123">
            <v>6.51</v>
          </cell>
          <cell r="Z123">
            <v>146.75</v>
          </cell>
          <cell r="AA123">
            <v>39.26</v>
          </cell>
          <cell r="AB123">
            <v>234.23599999999999</v>
          </cell>
          <cell r="AC123">
            <v>0</v>
          </cell>
          <cell r="AD123">
            <v>282.45600000000002</v>
          </cell>
          <cell r="AE123">
            <v>192.256</v>
          </cell>
          <cell r="AF123">
            <v>0</v>
          </cell>
          <cell r="AG123">
            <v>0</v>
          </cell>
          <cell r="AH123">
            <v>0</v>
          </cell>
          <cell r="AI123">
            <v>748.20799999999997</v>
          </cell>
          <cell r="AK123">
            <v>897.94999999999993</v>
          </cell>
          <cell r="AL123">
            <v>2632.34</v>
          </cell>
          <cell r="AM123">
            <v>239.45</v>
          </cell>
          <cell r="AN123">
            <v>3769.74</v>
          </cell>
        </row>
        <row r="124">
          <cell r="A124" t="str">
            <v>400 kv Obra Jounpur</v>
          </cell>
          <cell r="B124">
            <v>121</v>
          </cell>
          <cell r="C124" t="str">
            <v>45/5</v>
          </cell>
          <cell r="D124">
            <v>426</v>
          </cell>
          <cell r="E124" t="str">
            <v>FA+6</v>
          </cell>
          <cell r="F124" t="str">
            <v>WET</v>
          </cell>
          <cell r="G124">
            <v>3.5</v>
          </cell>
          <cell r="H124">
            <v>0</v>
          </cell>
          <cell r="I124">
            <v>119</v>
          </cell>
          <cell r="J124" t="str">
            <v>JaiKrishna</v>
          </cell>
          <cell r="K124">
            <v>43822</v>
          </cell>
          <cell r="P124">
            <v>151.5</v>
          </cell>
          <cell r="Q124">
            <v>13.08</v>
          </cell>
          <cell r="R124">
            <v>1.79</v>
          </cell>
          <cell r="S124">
            <v>113</v>
          </cell>
          <cell r="T124">
            <v>6.7686184000000011</v>
          </cell>
          <cell r="U124">
            <v>2.6459999999999999</v>
          </cell>
          <cell r="V124">
            <v>9.9880336000000032</v>
          </cell>
          <cell r="W124">
            <v>122.56</v>
          </cell>
          <cell r="X124">
            <v>17.68</v>
          </cell>
          <cell r="Y124">
            <v>6.51</v>
          </cell>
          <cell r="Z124">
            <v>146.75</v>
          </cell>
          <cell r="AA124">
            <v>39.26</v>
          </cell>
          <cell r="AB124">
            <v>234.23599999999999</v>
          </cell>
          <cell r="AC124">
            <v>0</v>
          </cell>
          <cell r="AD124">
            <v>282.45600000000002</v>
          </cell>
          <cell r="AE124">
            <v>192.256</v>
          </cell>
          <cell r="AF124">
            <v>0</v>
          </cell>
          <cell r="AG124">
            <v>0</v>
          </cell>
          <cell r="AH124">
            <v>0</v>
          </cell>
          <cell r="AI124">
            <v>748.20799999999997</v>
          </cell>
          <cell r="AK124">
            <v>997.27</v>
          </cell>
          <cell r="AL124">
            <v>2910.58</v>
          </cell>
          <cell r="AM124">
            <v>250.52</v>
          </cell>
          <cell r="AN124">
            <v>4158.37</v>
          </cell>
        </row>
        <row r="125">
          <cell r="A125" t="str">
            <v>400 kv Obra Jounpur</v>
          </cell>
          <cell r="B125">
            <v>122</v>
          </cell>
          <cell r="C125" t="str">
            <v>45/6</v>
          </cell>
          <cell r="D125">
            <v>417.01</v>
          </cell>
          <cell r="E125" t="str">
            <v>FA+3</v>
          </cell>
          <cell r="F125" t="str">
            <v>WET</v>
          </cell>
          <cell r="G125">
            <v>3.5</v>
          </cell>
          <cell r="H125">
            <v>0</v>
          </cell>
          <cell r="I125">
            <v>131</v>
          </cell>
          <cell r="J125" t="str">
            <v>JaiKrishna</v>
          </cell>
          <cell r="K125">
            <v>43828</v>
          </cell>
          <cell r="P125">
            <v>151.5</v>
          </cell>
          <cell r="Q125">
            <v>13.08</v>
          </cell>
          <cell r="R125">
            <v>1.79</v>
          </cell>
          <cell r="S125">
            <v>113</v>
          </cell>
          <cell r="T125">
            <v>6.7686184000000011</v>
          </cell>
          <cell r="U125">
            <v>2.6459999999999999</v>
          </cell>
          <cell r="V125">
            <v>9.9880336000000032</v>
          </cell>
          <cell r="W125">
            <v>122.56</v>
          </cell>
          <cell r="X125">
            <v>17.68</v>
          </cell>
          <cell r="Y125">
            <v>6.51</v>
          </cell>
          <cell r="Z125">
            <v>146.75</v>
          </cell>
          <cell r="AA125">
            <v>39.26</v>
          </cell>
          <cell r="AB125">
            <v>234.23599999999999</v>
          </cell>
          <cell r="AC125">
            <v>0</v>
          </cell>
          <cell r="AD125">
            <v>282.45600000000002</v>
          </cell>
          <cell r="AE125">
            <v>192.256</v>
          </cell>
          <cell r="AF125">
            <v>0</v>
          </cell>
          <cell r="AG125">
            <v>0</v>
          </cell>
          <cell r="AH125">
            <v>0</v>
          </cell>
          <cell r="AI125">
            <v>748.20799999999997</v>
          </cell>
          <cell r="AK125">
            <v>897.94999999999993</v>
          </cell>
          <cell r="AL125">
            <v>2632.34</v>
          </cell>
          <cell r="AM125">
            <v>239.45</v>
          </cell>
          <cell r="AN125">
            <v>3769.74</v>
          </cell>
        </row>
        <row r="126">
          <cell r="A126" t="str">
            <v>400 kv Obra Jounpur</v>
          </cell>
          <cell r="B126">
            <v>123</v>
          </cell>
          <cell r="C126" t="str">
            <v>46/0</v>
          </cell>
          <cell r="D126">
            <v>344</v>
          </cell>
          <cell r="E126" t="str">
            <v>FC+0</v>
          </cell>
          <cell r="F126" t="str">
            <v>WET</v>
          </cell>
          <cell r="G126">
            <v>3.5</v>
          </cell>
          <cell r="H126">
            <v>0</v>
          </cell>
          <cell r="I126">
            <v>134</v>
          </cell>
          <cell r="J126" t="str">
            <v>JaiKrishna</v>
          </cell>
          <cell r="K126">
            <v>43830</v>
          </cell>
          <cell r="P126">
            <v>256.5</v>
          </cell>
          <cell r="Q126">
            <v>21.86</v>
          </cell>
          <cell r="R126">
            <v>3.17</v>
          </cell>
          <cell r="S126">
            <v>189</v>
          </cell>
          <cell r="T126">
            <v>11.385160000000001</v>
          </cell>
          <cell r="U126">
            <v>2.7710591999999998</v>
          </cell>
          <cell r="V126">
            <v>18.5043808</v>
          </cell>
          <cell r="W126">
            <v>249.32</v>
          </cell>
          <cell r="X126">
            <v>32.799999999999997</v>
          </cell>
          <cell r="Y126">
            <v>8</v>
          </cell>
          <cell r="Z126">
            <v>290.12</v>
          </cell>
          <cell r="AA126">
            <v>23.815999999999999</v>
          </cell>
          <cell r="AB126">
            <v>67.180000000000007</v>
          </cell>
          <cell r="AC126">
            <v>0</v>
          </cell>
          <cell r="AD126">
            <v>1444.8600000000001</v>
          </cell>
          <cell r="AE126">
            <v>195.98</v>
          </cell>
          <cell r="AF126">
            <v>0</v>
          </cell>
          <cell r="AG126">
            <v>0</v>
          </cell>
          <cell r="AH126">
            <v>0</v>
          </cell>
          <cell r="AI126">
            <v>1731.8360000000002</v>
          </cell>
          <cell r="AK126">
            <v>995.56</v>
          </cell>
          <cell r="AL126">
            <v>2659.92</v>
          </cell>
          <cell r="AM126">
            <v>278.35999999999996</v>
          </cell>
          <cell r="AN126">
            <v>3933.84</v>
          </cell>
        </row>
        <row r="127">
          <cell r="A127" t="str">
            <v>400 kv Obra Jounpur</v>
          </cell>
          <cell r="B127">
            <v>124</v>
          </cell>
          <cell r="C127" t="str">
            <v>46/1</v>
          </cell>
          <cell r="D127">
            <v>378</v>
          </cell>
          <cell r="E127" t="str">
            <v>FA+3</v>
          </cell>
          <cell r="F127" t="str">
            <v>FS</v>
          </cell>
          <cell r="G127">
            <v>3.5</v>
          </cell>
          <cell r="H127">
            <v>0</v>
          </cell>
          <cell r="I127">
            <v>160</v>
          </cell>
          <cell r="J127" t="str">
            <v>Shubh Shree</v>
          </cell>
          <cell r="K127">
            <v>43846</v>
          </cell>
          <cell r="P127">
            <v>0</v>
          </cell>
          <cell r="Q127">
            <v>0</v>
          </cell>
          <cell r="R127">
            <v>0</v>
          </cell>
          <cell r="S127">
            <v>0</v>
          </cell>
          <cell r="T127">
            <v>0</v>
          </cell>
          <cell r="U127">
            <v>0</v>
          </cell>
          <cell r="V127">
            <v>0</v>
          </cell>
          <cell r="W127">
            <v>122.56</v>
          </cell>
          <cell r="X127">
            <v>17.68</v>
          </cell>
          <cell r="Y127">
            <v>6.51</v>
          </cell>
          <cell r="Z127">
            <v>146.75</v>
          </cell>
          <cell r="AA127">
            <v>0</v>
          </cell>
          <cell r="AB127">
            <v>0</v>
          </cell>
          <cell r="AC127">
            <v>0</v>
          </cell>
          <cell r="AD127">
            <v>0</v>
          </cell>
          <cell r="AE127">
            <v>0</v>
          </cell>
          <cell r="AF127">
            <v>0</v>
          </cell>
          <cell r="AG127">
            <v>0</v>
          </cell>
          <cell r="AH127">
            <v>0</v>
          </cell>
          <cell r="AI127">
            <v>0</v>
          </cell>
          <cell r="AK127">
            <v>897.94999999999993</v>
          </cell>
          <cell r="AL127">
            <v>2632.34</v>
          </cell>
          <cell r="AM127">
            <v>239.45</v>
          </cell>
          <cell r="AN127">
            <v>3769.74</v>
          </cell>
        </row>
        <row r="128">
          <cell r="A128" t="str">
            <v>400 kv Obra Jounpur</v>
          </cell>
          <cell r="B128">
            <v>125</v>
          </cell>
          <cell r="C128" t="str">
            <v>46/2</v>
          </cell>
          <cell r="D128">
            <v>356</v>
          </cell>
          <cell r="E128" t="str">
            <v>FA+0</v>
          </cell>
          <cell r="F128">
            <v>0</v>
          </cell>
          <cell r="G128">
            <v>0</v>
          </cell>
          <cell r="H128">
            <v>0</v>
          </cell>
          <cell r="I128">
            <v>0</v>
          </cell>
          <cell r="J128">
            <v>0</v>
          </cell>
          <cell r="K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K128">
            <v>777.67</v>
          </cell>
          <cell r="AL128">
            <v>2138.39</v>
          </cell>
          <cell r="AM128">
            <v>198.9</v>
          </cell>
          <cell r="AN128">
            <v>3114.96</v>
          </cell>
        </row>
        <row r="129">
          <cell r="A129" t="str">
            <v>400 kv Obra Jounpur</v>
          </cell>
          <cell r="B129">
            <v>126</v>
          </cell>
          <cell r="C129" t="str">
            <v>46/3</v>
          </cell>
          <cell r="D129">
            <v>434</v>
          </cell>
          <cell r="E129" t="str">
            <v>FA+3</v>
          </cell>
          <cell r="F129" t="str">
            <v>PS</v>
          </cell>
          <cell r="G129">
            <v>3.5</v>
          </cell>
          <cell r="H129">
            <v>0</v>
          </cell>
          <cell r="I129">
            <v>146</v>
          </cell>
          <cell r="J129" t="str">
            <v>Shubh Shree</v>
          </cell>
          <cell r="K129">
            <v>43837</v>
          </cell>
          <cell r="P129">
            <v>191.7</v>
          </cell>
          <cell r="Q129">
            <v>15.96</v>
          </cell>
          <cell r="R129">
            <v>2.31</v>
          </cell>
          <cell r="S129">
            <v>138</v>
          </cell>
          <cell r="T129">
            <v>8.3118736000000002</v>
          </cell>
          <cell r="U129">
            <v>2.6459999999999999</v>
          </cell>
          <cell r="V129">
            <v>12.885734399999999</v>
          </cell>
          <cell r="W129">
            <v>122.56</v>
          </cell>
          <cell r="X129">
            <v>17.68</v>
          </cell>
          <cell r="Y129">
            <v>6.51</v>
          </cell>
          <cell r="Z129">
            <v>146.75</v>
          </cell>
          <cell r="AA129">
            <v>39.26</v>
          </cell>
          <cell r="AB129">
            <v>309.08</v>
          </cell>
          <cell r="AC129">
            <v>0</v>
          </cell>
          <cell r="AD129">
            <v>392.49599999999998</v>
          </cell>
          <cell r="AE129">
            <v>192.256</v>
          </cell>
          <cell r="AF129">
            <v>0</v>
          </cell>
          <cell r="AG129">
            <v>0</v>
          </cell>
          <cell r="AH129">
            <v>0</v>
          </cell>
          <cell r="AI129">
            <v>933.09199999999998</v>
          </cell>
          <cell r="AK129">
            <v>897.94999999999993</v>
          </cell>
          <cell r="AL129">
            <v>2632.34</v>
          </cell>
          <cell r="AM129">
            <v>239.45</v>
          </cell>
          <cell r="AN129">
            <v>3769.74</v>
          </cell>
        </row>
        <row r="130">
          <cell r="A130" t="str">
            <v>400 kv Obra Jounpur</v>
          </cell>
          <cell r="B130">
            <v>127</v>
          </cell>
          <cell r="C130" t="str">
            <v>46/4</v>
          </cell>
          <cell r="D130">
            <v>399</v>
          </cell>
          <cell r="E130" t="str">
            <v>FA+0</v>
          </cell>
          <cell r="F130" t="str">
            <v>WET</v>
          </cell>
          <cell r="G130">
            <v>3.5</v>
          </cell>
          <cell r="H130">
            <v>0</v>
          </cell>
          <cell r="I130">
            <v>135</v>
          </cell>
          <cell r="J130" t="str">
            <v>Shubh Shree</v>
          </cell>
          <cell r="K130">
            <v>43830</v>
          </cell>
          <cell r="P130">
            <v>135.4</v>
          </cell>
          <cell r="Q130">
            <v>12</v>
          </cell>
          <cell r="R130">
            <v>1.58</v>
          </cell>
          <cell r="S130">
            <v>103</v>
          </cell>
          <cell r="T130">
            <v>6.1852743999999991</v>
          </cell>
          <cell r="U130">
            <v>2.6460000000000004</v>
          </cell>
          <cell r="V130">
            <v>8.8906576000000008</v>
          </cell>
          <cell r="W130">
            <v>122.56</v>
          </cell>
          <cell r="X130">
            <v>17.68</v>
          </cell>
          <cell r="Y130">
            <v>6.51</v>
          </cell>
          <cell r="Z130">
            <v>146.75</v>
          </cell>
          <cell r="AA130">
            <v>39.26</v>
          </cell>
          <cell r="AB130">
            <v>180.04000000000002</v>
          </cell>
          <cell r="AC130">
            <v>0</v>
          </cell>
          <cell r="AD130">
            <v>207.864</v>
          </cell>
          <cell r="AE130">
            <v>192.256</v>
          </cell>
          <cell r="AF130">
            <v>0</v>
          </cell>
          <cell r="AG130">
            <v>0</v>
          </cell>
          <cell r="AH130">
            <v>0</v>
          </cell>
          <cell r="AI130">
            <v>619.41999999999996</v>
          </cell>
          <cell r="AK130">
            <v>777.67</v>
          </cell>
          <cell r="AL130">
            <v>2138.39</v>
          </cell>
          <cell r="AM130">
            <v>198.9</v>
          </cell>
          <cell r="AN130">
            <v>3114.96</v>
          </cell>
        </row>
        <row r="131">
          <cell r="A131" t="str">
            <v>400 kv Obra Jounpur</v>
          </cell>
          <cell r="B131">
            <v>128</v>
          </cell>
          <cell r="C131" t="str">
            <v>46/5</v>
          </cell>
          <cell r="D131">
            <v>401.29</v>
          </cell>
          <cell r="E131" t="str">
            <v>FA+0</v>
          </cell>
          <cell r="F131" t="str">
            <v>WET</v>
          </cell>
          <cell r="G131">
            <v>3.5</v>
          </cell>
          <cell r="H131">
            <v>0</v>
          </cell>
          <cell r="I131">
            <v>133</v>
          </cell>
          <cell r="J131" t="str">
            <v>Shubh Shree</v>
          </cell>
          <cell r="K131">
            <v>43829</v>
          </cell>
          <cell r="P131">
            <v>135.4</v>
          </cell>
          <cell r="Q131">
            <v>12</v>
          </cell>
          <cell r="R131">
            <v>1.58</v>
          </cell>
          <cell r="S131">
            <v>103</v>
          </cell>
          <cell r="T131">
            <v>6.1852743999999991</v>
          </cell>
          <cell r="U131">
            <v>2.6460000000000004</v>
          </cell>
          <cell r="V131">
            <v>8.8906576000000008</v>
          </cell>
          <cell r="W131">
            <v>122.56</v>
          </cell>
          <cell r="X131">
            <v>17.68</v>
          </cell>
          <cell r="Y131">
            <v>6.51</v>
          </cell>
          <cell r="Z131">
            <v>146.75</v>
          </cell>
          <cell r="AA131">
            <v>39.26</v>
          </cell>
          <cell r="AB131">
            <v>180.04000000000002</v>
          </cell>
          <cell r="AC131">
            <v>0</v>
          </cell>
          <cell r="AD131">
            <v>207.864</v>
          </cell>
          <cell r="AE131">
            <v>192.256</v>
          </cell>
          <cell r="AF131">
            <v>0</v>
          </cell>
          <cell r="AG131">
            <v>0</v>
          </cell>
          <cell r="AH131">
            <v>0</v>
          </cell>
          <cell r="AI131">
            <v>619.41999999999996</v>
          </cell>
          <cell r="AK131">
            <v>777.67</v>
          </cell>
          <cell r="AL131">
            <v>2138.39</v>
          </cell>
          <cell r="AM131">
            <v>198.9</v>
          </cell>
          <cell r="AN131">
            <v>3114.96</v>
          </cell>
        </row>
        <row r="132">
          <cell r="A132" t="str">
            <v>400 kv Obra Jounpur</v>
          </cell>
          <cell r="B132">
            <v>129</v>
          </cell>
          <cell r="C132" t="str">
            <v>47/0</v>
          </cell>
          <cell r="D132">
            <v>265</v>
          </cell>
          <cell r="E132" t="str">
            <v>FB+0</v>
          </cell>
          <cell r="F132" t="str">
            <v>WET</v>
          </cell>
          <cell r="G132">
            <v>3.5</v>
          </cell>
          <cell r="H132">
            <v>0</v>
          </cell>
          <cell r="I132">
            <v>121</v>
          </cell>
          <cell r="J132" t="str">
            <v>Shubh Shree</v>
          </cell>
          <cell r="K132">
            <v>43823</v>
          </cell>
          <cell r="P132">
            <v>216.2</v>
          </cell>
          <cell r="Q132">
            <v>19.02</v>
          </cell>
          <cell r="R132">
            <v>2.64</v>
          </cell>
          <cell r="S132">
            <v>164</v>
          </cell>
          <cell r="T132">
            <v>9.8597572000000007</v>
          </cell>
          <cell r="U132">
            <v>2.7710591999999998</v>
          </cell>
          <cell r="V132">
            <v>15.637749599999999</v>
          </cell>
          <cell r="W132">
            <v>221.28</v>
          </cell>
          <cell r="X132">
            <v>29.52</v>
          </cell>
          <cell r="Y132">
            <v>8</v>
          </cell>
          <cell r="Z132">
            <v>258.8</v>
          </cell>
          <cell r="AA132">
            <v>23.815999999999999</v>
          </cell>
          <cell r="AB132">
            <v>0</v>
          </cell>
          <cell r="AC132">
            <v>436.76000000000005</v>
          </cell>
          <cell r="AD132">
            <v>618.048</v>
          </cell>
          <cell r="AE132">
            <v>97.147999999999996</v>
          </cell>
          <cell r="AF132">
            <v>156.94399999999999</v>
          </cell>
          <cell r="AG132">
            <v>0</v>
          </cell>
          <cell r="AH132">
            <v>0</v>
          </cell>
          <cell r="AI132">
            <v>1332.7159999999999</v>
          </cell>
          <cell r="AK132">
            <v>339.88</v>
          </cell>
          <cell r="AL132">
            <v>1266.1399999999999</v>
          </cell>
          <cell r="AM132">
            <v>103.24</v>
          </cell>
          <cell r="AN132">
            <v>1709.26</v>
          </cell>
        </row>
        <row r="133">
          <cell r="A133" t="str">
            <v>400 kv Obra Jounpur</v>
          </cell>
          <cell r="B133">
            <v>130</v>
          </cell>
          <cell r="C133" t="str">
            <v>47/1</v>
          </cell>
          <cell r="D133">
            <v>316</v>
          </cell>
          <cell r="E133" t="str">
            <v>FA+0</v>
          </cell>
          <cell r="F133" t="str">
            <v>WET</v>
          </cell>
          <cell r="G133">
            <v>3.5</v>
          </cell>
          <cell r="H133">
            <v>0</v>
          </cell>
          <cell r="I133">
            <v>93</v>
          </cell>
          <cell r="J133" t="str">
            <v>Hemant</v>
          </cell>
          <cell r="K133">
            <v>43806</v>
          </cell>
          <cell r="P133">
            <v>135.4</v>
          </cell>
          <cell r="Q133">
            <v>12</v>
          </cell>
          <cell r="R133">
            <v>1.58</v>
          </cell>
          <cell r="S133">
            <v>103</v>
          </cell>
          <cell r="T133">
            <v>6.1852743999999991</v>
          </cell>
          <cell r="U133">
            <v>2.6460000000000004</v>
          </cell>
          <cell r="V133">
            <v>8.8906576000000008</v>
          </cell>
          <cell r="W133">
            <v>122.56</v>
          </cell>
          <cell r="X133">
            <v>17.68</v>
          </cell>
          <cell r="Y133">
            <v>6.51</v>
          </cell>
          <cell r="Z133">
            <v>146.75</v>
          </cell>
          <cell r="AA133">
            <v>39.26</v>
          </cell>
          <cell r="AB133">
            <v>180.04000000000002</v>
          </cell>
          <cell r="AC133">
            <v>0</v>
          </cell>
          <cell r="AD133">
            <v>207.864</v>
          </cell>
          <cell r="AE133">
            <v>192.256</v>
          </cell>
          <cell r="AF133">
            <v>0</v>
          </cell>
          <cell r="AG133">
            <v>0</v>
          </cell>
          <cell r="AH133">
            <v>0</v>
          </cell>
          <cell r="AI133">
            <v>619.41999999999996</v>
          </cell>
          <cell r="AK133">
            <v>777.67</v>
          </cell>
          <cell r="AL133">
            <v>2138.39</v>
          </cell>
          <cell r="AM133">
            <v>198.9</v>
          </cell>
          <cell r="AN133">
            <v>3114.96</v>
          </cell>
        </row>
        <row r="134">
          <cell r="A134" t="str">
            <v>400 kv Obra Jounpur</v>
          </cell>
          <cell r="B134">
            <v>131</v>
          </cell>
          <cell r="C134" t="str">
            <v>47/2</v>
          </cell>
          <cell r="D134">
            <v>401.37</v>
          </cell>
          <cell r="E134" t="str">
            <v>FA+6</v>
          </cell>
          <cell r="F134" t="str">
            <v>WET</v>
          </cell>
          <cell r="G134">
            <v>3.5</v>
          </cell>
          <cell r="H134">
            <v>0</v>
          </cell>
          <cell r="I134">
            <v>164</v>
          </cell>
          <cell r="J134" t="str">
            <v>Shubh Shree</v>
          </cell>
          <cell r="K134">
            <v>43849</v>
          </cell>
          <cell r="P134">
            <v>151.5</v>
          </cell>
          <cell r="Q134">
            <v>13.08</v>
          </cell>
          <cell r="R134">
            <v>1.79</v>
          </cell>
          <cell r="S134">
            <v>113</v>
          </cell>
          <cell r="T134">
            <v>6.7686184000000011</v>
          </cell>
          <cell r="U134">
            <v>2.6459999999999999</v>
          </cell>
          <cell r="V134">
            <v>9.9880336000000032</v>
          </cell>
          <cell r="W134">
            <v>122.56</v>
          </cell>
          <cell r="X134">
            <v>17.68</v>
          </cell>
          <cell r="Y134">
            <v>6.51</v>
          </cell>
          <cell r="Z134">
            <v>146.75</v>
          </cell>
          <cell r="AA134">
            <v>39.26</v>
          </cell>
          <cell r="AB134">
            <v>234.23599999999999</v>
          </cell>
          <cell r="AC134">
            <v>0</v>
          </cell>
          <cell r="AD134">
            <v>282.45600000000002</v>
          </cell>
          <cell r="AE134">
            <v>192.256</v>
          </cell>
          <cell r="AF134">
            <v>0</v>
          </cell>
          <cell r="AG134">
            <v>0</v>
          </cell>
          <cell r="AH134">
            <v>0</v>
          </cell>
          <cell r="AI134">
            <v>748.20799999999997</v>
          </cell>
          <cell r="AK134">
            <v>997.27</v>
          </cell>
          <cell r="AL134">
            <v>2910.58</v>
          </cell>
          <cell r="AM134">
            <v>250.52</v>
          </cell>
          <cell r="AN134">
            <v>4158.37</v>
          </cell>
        </row>
        <row r="135">
          <cell r="A135" t="str">
            <v>400 kv Obra Jounpur</v>
          </cell>
          <cell r="B135">
            <v>132</v>
          </cell>
          <cell r="C135" t="str">
            <v>48/0</v>
          </cell>
          <cell r="D135">
            <v>174.66</v>
          </cell>
          <cell r="E135" t="str">
            <v>FD+30</v>
          </cell>
          <cell r="F135">
            <v>0</v>
          </cell>
          <cell r="G135">
            <v>0</v>
          </cell>
          <cell r="H135">
            <v>0</v>
          </cell>
          <cell r="I135">
            <v>0</v>
          </cell>
          <cell r="J135">
            <v>0</v>
          </cell>
          <cell r="K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K135">
            <v>339.88</v>
          </cell>
          <cell r="AL135">
            <v>1266.1399999999999</v>
          </cell>
          <cell r="AM135">
            <v>92.169999999999987</v>
          </cell>
          <cell r="AN135">
            <v>1698.19</v>
          </cell>
        </row>
        <row r="136">
          <cell r="A136" t="str">
            <v>400 kv Obra Jounpur</v>
          </cell>
          <cell r="B136">
            <v>133</v>
          </cell>
          <cell r="C136" t="str">
            <v>49/0</v>
          </cell>
          <cell r="D136">
            <v>467.05</v>
          </cell>
          <cell r="E136" t="str">
            <v>FD+30</v>
          </cell>
          <cell r="F136">
            <v>0</v>
          </cell>
          <cell r="G136">
            <v>0</v>
          </cell>
          <cell r="H136">
            <v>0</v>
          </cell>
          <cell r="I136">
            <v>0</v>
          </cell>
          <cell r="J136">
            <v>0</v>
          </cell>
          <cell r="K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K136">
            <v>339.88</v>
          </cell>
          <cell r="AL136">
            <v>1266.1399999999999</v>
          </cell>
          <cell r="AM136">
            <v>92.169999999999987</v>
          </cell>
          <cell r="AN136">
            <v>1698.19</v>
          </cell>
        </row>
        <row r="137">
          <cell r="A137" t="str">
            <v>400 kv Obra Jounpur</v>
          </cell>
          <cell r="B137">
            <v>134</v>
          </cell>
          <cell r="C137" t="str">
            <v>50/0</v>
          </cell>
          <cell r="D137">
            <v>224.46</v>
          </cell>
          <cell r="E137" t="str">
            <v>FD+18</v>
          </cell>
          <cell r="F137">
            <v>0</v>
          </cell>
          <cell r="G137">
            <v>0</v>
          </cell>
          <cell r="H137">
            <v>0</v>
          </cell>
          <cell r="I137">
            <v>0</v>
          </cell>
          <cell r="J137">
            <v>0</v>
          </cell>
          <cell r="K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K137">
            <v>443.13</v>
          </cell>
          <cell r="AL137">
            <v>1020.51</v>
          </cell>
          <cell r="AM137">
            <v>130.71</v>
          </cell>
          <cell r="AN137">
            <v>1594.35</v>
          </cell>
        </row>
        <row r="138">
          <cell r="A138" t="str">
            <v>400 kv Obra Jounpur</v>
          </cell>
          <cell r="B138">
            <v>135</v>
          </cell>
          <cell r="C138" t="str">
            <v>51/0</v>
          </cell>
          <cell r="D138">
            <v>362</v>
          </cell>
          <cell r="E138" t="str">
            <v>FD+18</v>
          </cell>
          <cell r="F138">
            <v>0</v>
          </cell>
          <cell r="G138">
            <v>0</v>
          </cell>
          <cell r="H138">
            <v>0</v>
          </cell>
          <cell r="I138">
            <v>0</v>
          </cell>
          <cell r="J138">
            <v>0</v>
          </cell>
          <cell r="K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K138">
            <v>443.13</v>
          </cell>
          <cell r="AL138">
            <v>1020.51</v>
          </cell>
          <cell r="AM138">
            <v>130.71</v>
          </cell>
          <cell r="AN138">
            <v>1594.35</v>
          </cell>
        </row>
        <row r="139">
          <cell r="A139" t="str">
            <v>400 kv Obra Jounpur</v>
          </cell>
          <cell r="B139">
            <v>136</v>
          </cell>
          <cell r="C139" t="str">
            <v>51/1</v>
          </cell>
          <cell r="D139">
            <v>235.61</v>
          </cell>
          <cell r="E139" t="str">
            <v>FA+0</v>
          </cell>
          <cell r="F139" t="str">
            <v>WET</v>
          </cell>
          <cell r="G139">
            <v>3.5</v>
          </cell>
          <cell r="H139">
            <v>0</v>
          </cell>
          <cell r="I139">
            <v>136</v>
          </cell>
          <cell r="J139" t="str">
            <v>Good luck</v>
          </cell>
          <cell r="K139">
            <v>43830</v>
          </cell>
          <cell r="P139">
            <v>135.4</v>
          </cell>
          <cell r="Q139">
            <v>12</v>
          </cell>
          <cell r="R139">
            <v>1.58</v>
          </cell>
          <cell r="S139">
            <v>103</v>
          </cell>
          <cell r="T139">
            <v>6.1852743999999991</v>
          </cell>
          <cell r="U139">
            <v>2.6460000000000004</v>
          </cell>
          <cell r="V139">
            <v>8.8906576000000008</v>
          </cell>
          <cell r="W139">
            <v>122.56</v>
          </cell>
          <cell r="X139">
            <v>17.68</v>
          </cell>
          <cell r="Y139">
            <v>6.51</v>
          </cell>
          <cell r="Z139">
            <v>146.75</v>
          </cell>
          <cell r="AA139">
            <v>39.26</v>
          </cell>
          <cell r="AB139">
            <v>180.04000000000002</v>
          </cell>
          <cell r="AC139">
            <v>0</v>
          </cell>
          <cell r="AD139">
            <v>207.864</v>
          </cell>
          <cell r="AE139">
            <v>192.256</v>
          </cell>
          <cell r="AF139">
            <v>0</v>
          </cell>
          <cell r="AG139">
            <v>0</v>
          </cell>
          <cell r="AH139">
            <v>0</v>
          </cell>
          <cell r="AI139">
            <v>619.41999999999996</v>
          </cell>
          <cell r="AK139">
            <v>777.67</v>
          </cell>
          <cell r="AL139">
            <v>2138.39</v>
          </cell>
          <cell r="AM139">
            <v>198.9</v>
          </cell>
          <cell r="AN139">
            <v>3114.96</v>
          </cell>
        </row>
        <row r="140">
          <cell r="A140" t="str">
            <v>400 kv Obra Jounpur</v>
          </cell>
          <cell r="B140">
            <v>137</v>
          </cell>
          <cell r="C140" t="str">
            <v>52/0</v>
          </cell>
          <cell r="D140">
            <v>332</v>
          </cell>
          <cell r="E140" t="str">
            <v>FB+0</v>
          </cell>
          <cell r="F140">
            <v>0</v>
          </cell>
          <cell r="G140">
            <v>0</v>
          </cell>
          <cell r="H140">
            <v>0</v>
          </cell>
          <cell r="I140">
            <v>0</v>
          </cell>
          <cell r="J140">
            <v>0</v>
          </cell>
          <cell r="K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K140">
            <v>339.88</v>
          </cell>
          <cell r="AL140">
            <v>1266.1399999999999</v>
          </cell>
          <cell r="AM140">
            <v>103.24</v>
          </cell>
          <cell r="AN140">
            <v>1709.26</v>
          </cell>
        </row>
        <row r="141">
          <cell r="A141" t="str">
            <v>400 kv Obra Jounpur</v>
          </cell>
          <cell r="B141">
            <v>138</v>
          </cell>
          <cell r="C141" t="str">
            <v>52/1</v>
          </cell>
          <cell r="D141">
            <v>327.19</v>
          </cell>
          <cell r="E141" t="str">
            <v>FA+0</v>
          </cell>
          <cell r="F141">
            <v>0</v>
          </cell>
          <cell r="G141">
            <v>0</v>
          </cell>
          <cell r="H141">
            <v>0</v>
          </cell>
          <cell r="I141">
            <v>0</v>
          </cell>
          <cell r="J141">
            <v>0</v>
          </cell>
          <cell r="K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K141">
            <v>777.67</v>
          </cell>
          <cell r="AL141">
            <v>2138.39</v>
          </cell>
          <cell r="AM141">
            <v>198.9</v>
          </cell>
          <cell r="AN141">
            <v>3114.96</v>
          </cell>
        </row>
        <row r="142">
          <cell r="A142" t="str">
            <v>400 kv Obra Jounpur</v>
          </cell>
          <cell r="B142">
            <v>139</v>
          </cell>
          <cell r="C142" t="str">
            <v>53/0</v>
          </cell>
          <cell r="D142">
            <v>333</v>
          </cell>
          <cell r="E142" t="str">
            <v>FC+0</v>
          </cell>
          <cell r="F142" t="str">
            <v>PS</v>
          </cell>
          <cell r="G142">
            <v>3.5</v>
          </cell>
          <cell r="H142">
            <v>0</v>
          </cell>
          <cell r="I142">
            <v>113</v>
          </cell>
          <cell r="J142" t="str">
            <v>Good luck</v>
          </cell>
          <cell r="K142">
            <v>43817</v>
          </cell>
          <cell r="P142">
            <v>315.89999999999998</v>
          </cell>
          <cell r="Q142">
            <v>26.29</v>
          </cell>
          <cell r="R142">
            <v>3.96</v>
          </cell>
          <cell r="S142">
            <v>228</v>
          </cell>
          <cell r="T142">
            <v>13.757621199999999</v>
          </cell>
          <cell r="U142">
            <v>2.7710591999999998</v>
          </cell>
          <cell r="V142">
            <v>22.957605599999997</v>
          </cell>
          <cell r="W142">
            <v>249.32</v>
          </cell>
          <cell r="X142">
            <v>32.799999999999997</v>
          </cell>
          <cell r="Y142">
            <v>8</v>
          </cell>
          <cell r="Z142">
            <v>290.12</v>
          </cell>
          <cell r="AA142">
            <v>23.815999999999999</v>
          </cell>
          <cell r="AB142">
            <v>87.443999999999988</v>
          </cell>
          <cell r="AC142">
            <v>0</v>
          </cell>
          <cell r="AD142">
            <v>1745.4079999999999</v>
          </cell>
          <cell r="AE142">
            <v>97.992000000000004</v>
          </cell>
          <cell r="AF142">
            <v>158.26400000000001</v>
          </cell>
          <cell r="AG142">
            <v>0</v>
          </cell>
          <cell r="AH142">
            <v>0</v>
          </cell>
          <cell r="AI142">
            <v>2112.924</v>
          </cell>
          <cell r="AK142">
            <v>995.56</v>
          </cell>
          <cell r="AL142">
            <v>2659.92</v>
          </cell>
          <cell r="AM142">
            <v>278.35999999999996</v>
          </cell>
          <cell r="AN142">
            <v>3933.84</v>
          </cell>
        </row>
        <row r="143">
          <cell r="A143" t="str">
            <v>400 kv Obra Jounpur</v>
          </cell>
          <cell r="B143">
            <v>140</v>
          </cell>
          <cell r="C143" t="str">
            <v>53/1</v>
          </cell>
          <cell r="D143">
            <v>367.66</v>
          </cell>
          <cell r="E143" t="str">
            <v>FA+0</v>
          </cell>
          <cell r="F143" t="str">
            <v>FS</v>
          </cell>
          <cell r="G143">
            <v>3.5</v>
          </cell>
          <cell r="H143">
            <v>0</v>
          </cell>
          <cell r="I143">
            <v>129</v>
          </cell>
          <cell r="J143" t="str">
            <v>Good luck</v>
          </cell>
          <cell r="K143">
            <v>43827</v>
          </cell>
          <cell r="P143">
            <v>0</v>
          </cell>
          <cell r="Q143">
            <v>0</v>
          </cell>
          <cell r="R143">
            <v>0</v>
          </cell>
          <cell r="S143">
            <v>0</v>
          </cell>
          <cell r="T143">
            <v>0</v>
          </cell>
          <cell r="U143">
            <v>0</v>
          </cell>
          <cell r="V143">
            <v>0</v>
          </cell>
          <cell r="W143">
            <v>122.56</v>
          </cell>
          <cell r="X143">
            <v>17.68</v>
          </cell>
          <cell r="Y143">
            <v>6.51</v>
          </cell>
          <cell r="Z143">
            <v>146.75</v>
          </cell>
          <cell r="AA143">
            <v>0</v>
          </cell>
          <cell r="AB143">
            <v>0</v>
          </cell>
          <cell r="AC143">
            <v>0</v>
          </cell>
          <cell r="AD143">
            <v>0</v>
          </cell>
          <cell r="AE143">
            <v>0</v>
          </cell>
          <cell r="AF143">
            <v>0</v>
          </cell>
          <cell r="AG143">
            <v>0</v>
          </cell>
          <cell r="AH143">
            <v>0</v>
          </cell>
          <cell r="AI143">
            <v>0</v>
          </cell>
          <cell r="AK143">
            <v>777.67</v>
          </cell>
          <cell r="AL143">
            <v>2138.39</v>
          </cell>
          <cell r="AM143">
            <v>198.9</v>
          </cell>
          <cell r="AN143">
            <v>3114.96</v>
          </cell>
        </row>
        <row r="144">
          <cell r="A144" t="str">
            <v>400 kv Obra Jounpur</v>
          </cell>
          <cell r="B144">
            <v>141</v>
          </cell>
          <cell r="C144" t="str">
            <v>54/0</v>
          </cell>
          <cell r="D144">
            <v>328</v>
          </cell>
          <cell r="E144" t="str">
            <v>FC+0</v>
          </cell>
          <cell r="F144" t="str">
            <v>WET</v>
          </cell>
          <cell r="G144">
            <v>3.5</v>
          </cell>
          <cell r="H144">
            <v>0</v>
          </cell>
          <cell r="I144">
            <v>111</v>
          </cell>
          <cell r="J144" t="str">
            <v>Shubh Shree</v>
          </cell>
          <cell r="K144">
            <v>43816</v>
          </cell>
          <cell r="P144">
            <v>256.5</v>
          </cell>
          <cell r="Q144">
            <v>21.86</v>
          </cell>
          <cell r="R144">
            <v>3.17</v>
          </cell>
          <cell r="S144">
            <v>189</v>
          </cell>
          <cell r="T144">
            <v>11.385160000000001</v>
          </cell>
          <cell r="U144">
            <v>2.7710591999999998</v>
          </cell>
          <cell r="V144">
            <v>18.5043808</v>
          </cell>
          <cell r="W144">
            <v>249.32</v>
          </cell>
          <cell r="X144">
            <v>32.799999999999997</v>
          </cell>
          <cell r="Y144">
            <v>8</v>
          </cell>
          <cell r="Z144">
            <v>290.12</v>
          </cell>
          <cell r="AA144">
            <v>23.815999999999999</v>
          </cell>
          <cell r="AB144">
            <v>67.180000000000007</v>
          </cell>
          <cell r="AC144">
            <v>0</v>
          </cell>
          <cell r="AD144">
            <v>1444.8600000000001</v>
          </cell>
          <cell r="AE144">
            <v>195.98</v>
          </cell>
          <cell r="AF144">
            <v>0</v>
          </cell>
          <cell r="AG144">
            <v>0</v>
          </cell>
          <cell r="AH144">
            <v>0</v>
          </cell>
          <cell r="AI144">
            <v>1731.8360000000002</v>
          </cell>
          <cell r="AK144">
            <v>995.56</v>
          </cell>
          <cell r="AL144">
            <v>2659.92</v>
          </cell>
          <cell r="AM144">
            <v>278.35999999999996</v>
          </cell>
          <cell r="AN144">
            <v>3933.84</v>
          </cell>
        </row>
        <row r="145">
          <cell r="A145" t="str">
            <v>400 kv Obra Jounpur</v>
          </cell>
          <cell r="B145">
            <v>142</v>
          </cell>
          <cell r="C145" t="str">
            <v>54/1</v>
          </cell>
          <cell r="D145">
            <v>373</v>
          </cell>
          <cell r="E145" t="str">
            <v>FA+0</v>
          </cell>
          <cell r="F145" t="str">
            <v>WET</v>
          </cell>
          <cell r="G145">
            <v>3.5</v>
          </cell>
          <cell r="H145">
            <v>0</v>
          </cell>
          <cell r="I145">
            <v>50</v>
          </cell>
          <cell r="J145" t="str">
            <v>Good luck</v>
          </cell>
          <cell r="K145">
            <v>43780</v>
          </cell>
          <cell r="P145">
            <v>135.4</v>
          </cell>
          <cell r="Q145">
            <v>12</v>
          </cell>
          <cell r="R145">
            <v>1.58</v>
          </cell>
          <cell r="S145">
            <v>103</v>
          </cell>
          <cell r="T145">
            <v>6.1852743999999991</v>
          </cell>
          <cell r="U145">
            <v>2.6460000000000004</v>
          </cell>
          <cell r="V145">
            <v>8.8906576000000008</v>
          </cell>
          <cell r="W145">
            <v>122.56</v>
          </cell>
          <cell r="X145">
            <v>17.68</v>
          </cell>
          <cell r="Y145">
            <v>6.51</v>
          </cell>
          <cell r="Z145">
            <v>146.75</v>
          </cell>
          <cell r="AA145">
            <v>39.26</v>
          </cell>
          <cell r="AB145">
            <v>180.04000000000002</v>
          </cell>
          <cell r="AC145">
            <v>0</v>
          </cell>
          <cell r="AD145">
            <v>207.864</v>
          </cell>
          <cell r="AE145">
            <v>192.256</v>
          </cell>
          <cell r="AF145">
            <v>0</v>
          </cell>
          <cell r="AG145">
            <v>0</v>
          </cell>
          <cell r="AH145">
            <v>0</v>
          </cell>
          <cell r="AI145">
            <v>619.41999999999996</v>
          </cell>
          <cell r="AK145">
            <v>777.67</v>
          </cell>
          <cell r="AL145">
            <v>2138.39</v>
          </cell>
          <cell r="AM145">
            <v>198.9</v>
          </cell>
          <cell r="AN145">
            <v>3114.96</v>
          </cell>
        </row>
        <row r="146">
          <cell r="A146" t="str">
            <v>400 kv Obra Jounpur</v>
          </cell>
          <cell r="B146">
            <v>143</v>
          </cell>
          <cell r="C146" t="str">
            <v>54/2</v>
          </cell>
          <cell r="D146">
            <v>346.96</v>
          </cell>
          <cell r="E146" t="str">
            <v>FA+6</v>
          </cell>
          <cell r="F146" t="str">
            <v>WET</v>
          </cell>
          <cell r="G146">
            <v>3.5</v>
          </cell>
          <cell r="H146">
            <v>0</v>
          </cell>
          <cell r="I146">
            <v>70</v>
          </cell>
          <cell r="J146" t="str">
            <v>Shubh Shree</v>
          </cell>
          <cell r="K146">
            <v>43794</v>
          </cell>
          <cell r="P146">
            <v>151.5</v>
          </cell>
          <cell r="Q146">
            <v>13.08</v>
          </cell>
          <cell r="R146">
            <v>1.79</v>
          </cell>
          <cell r="S146">
            <v>113</v>
          </cell>
          <cell r="T146">
            <v>6.7686184000000011</v>
          </cell>
          <cell r="U146">
            <v>2.6459999999999999</v>
          </cell>
          <cell r="V146">
            <v>9.9880336000000032</v>
          </cell>
          <cell r="W146">
            <v>122.56</v>
          </cell>
          <cell r="X146">
            <v>17.68</v>
          </cell>
          <cell r="Y146">
            <v>6.51</v>
          </cell>
          <cell r="Z146">
            <v>146.75</v>
          </cell>
          <cell r="AA146">
            <v>39.26</v>
          </cell>
          <cell r="AB146">
            <v>234.23599999999999</v>
          </cell>
          <cell r="AC146">
            <v>0</v>
          </cell>
          <cell r="AD146">
            <v>282.45600000000002</v>
          </cell>
          <cell r="AE146">
            <v>192.256</v>
          </cell>
          <cell r="AF146">
            <v>0</v>
          </cell>
          <cell r="AG146">
            <v>0</v>
          </cell>
          <cell r="AH146">
            <v>0</v>
          </cell>
          <cell r="AI146">
            <v>748.20799999999997</v>
          </cell>
          <cell r="AK146">
            <v>997.27</v>
          </cell>
          <cell r="AL146">
            <v>2910.58</v>
          </cell>
          <cell r="AM146">
            <v>250.52</v>
          </cell>
          <cell r="AN146">
            <v>4158.37</v>
          </cell>
        </row>
        <row r="147">
          <cell r="A147" t="str">
            <v>400 kv Obra Jounpur</v>
          </cell>
          <cell r="B147">
            <v>144</v>
          </cell>
          <cell r="C147" t="str">
            <v>55/0</v>
          </cell>
          <cell r="D147">
            <v>331.31</v>
          </cell>
          <cell r="E147" t="str">
            <v>FD+0</v>
          </cell>
          <cell r="F147" t="str">
            <v>PS</v>
          </cell>
          <cell r="G147">
            <v>3.5</v>
          </cell>
          <cell r="H147">
            <v>0</v>
          </cell>
          <cell r="I147">
            <v>61</v>
          </cell>
          <cell r="J147" t="str">
            <v>Shubh Shree</v>
          </cell>
          <cell r="K147">
            <v>43789</v>
          </cell>
          <cell r="P147">
            <v>365.6</v>
          </cell>
          <cell r="Q147">
            <v>33.04</v>
          </cell>
          <cell r="R147">
            <v>4.63</v>
          </cell>
          <cell r="S147">
            <v>285</v>
          </cell>
          <cell r="T147">
            <v>17.142331466666665</v>
          </cell>
          <cell r="U147">
            <v>2.6802048000000003</v>
          </cell>
          <cell r="V147">
            <v>29.331774399999993</v>
          </cell>
          <cell r="W147">
            <v>301.24</v>
          </cell>
          <cell r="X147">
            <v>49.2</v>
          </cell>
          <cell r="Y147">
            <v>10.3</v>
          </cell>
          <cell r="Z147">
            <v>360.74</v>
          </cell>
          <cell r="AA147">
            <v>23.815999999999999</v>
          </cell>
          <cell r="AB147">
            <v>54</v>
          </cell>
          <cell r="AC147">
            <v>0</v>
          </cell>
          <cell r="AD147">
            <v>2268.62</v>
          </cell>
          <cell r="AE147">
            <v>99.156000000000006</v>
          </cell>
          <cell r="AF147">
            <v>156.13999999999999</v>
          </cell>
          <cell r="AG147">
            <v>0</v>
          </cell>
          <cell r="AH147">
            <v>0</v>
          </cell>
          <cell r="AI147">
            <v>2601.7319999999995</v>
          </cell>
          <cell r="AK147">
            <v>219.6</v>
          </cell>
          <cell r="AL147">
            <v>772.18999999999994</v>
          </cell>
          <cell r="AM147">
            <v>239.82</v>
          </cell>
          <cell r="AN147">
            <v>1231.6099999999999</v>
          </cell>
        </row>
        <row r="148">
          <cell r="A148" t="str">
            <v>400 kv Obra Jounpur</v>
          </cell>
          <cell r="B148">
            <v>145</v>
          </cell>
          <cell r="C148" t="str">
            <v>56/0</v>
          </cell>
          <cell r="D148">
            <v>349</v>
          </cell>
          <cell r="E148" t="str">
            <v>FC+0</v>
          </cell>
          <cell r="F148" t="str">
            <v>WET</v>
          </cell>
          <cell r="G148">
            <v>3.5</v>
          </cell>
          <cell r="H148">
            <v>0</v>
          </cell>
          <cell r="I148">
            <v>94</v>
          </cell>
          <cell r="J148" t="str">
            <v>Shubh Shree</v>
          </cell>
          <cell r="K148">
            <v>43807</v>
          </cell>
          <cell r="P148">
            <v>256.5</v>
          </cell>
          <cell r="Q148">
            <v>21.86</v>
          </cell>
          <cell r="R148">
            <v>3.17</v>
          </cell>
          <cell r="S148">
            <v>189</v>
          </cell>
          <cell r="T148">
            <v>11.385160000000001</v>
          </cell>
          <cell r="U148">
            <v>2.7710591999999998</v>
          </cell>
          <cell r="V148">
            <v>18.5043808</v>
          </cell>
          <cell r="W148">
            <v>249.32</v>
          </cell>
          <cell r="X148">
            <v>32.799999999999997</v>
          </cell>
          <cell r="Y148">
            <v>8</v>
          </cell>
          <cell r="Z148">
            <v>290.12</v>
          </cell>
          <cell r="AA148">
            <v>23.815999999999999</v>
          </cell>
          <cell r="AB148">
            <v>67.180000000000007</v>
          </cell>
          <cell r="AC148">
            <v>0</v>
          </cell>
          <cell r="AD148">
            <v>1444.8600000000001</v>
          </cell>
          <cell r="AE148">
            <v>195.98</v>
          </cell>
          <cell r="AF148">
            <v>0</v>
          </cell>
          <cell r="AG148">
            <v>0</v>
          </cell>
          <cell r="AH148">
            <v>0</v>
          </cell>
          <cell r="AI148">
            <v>1731.8360000000002</v>
          </cell>
          <cell r="AK148">
            <v>995.56</v>
          </cell>
          <cell r="AL148">
            <v>2659.92</v>
          </cell>
          <cell r="AM148">
            <v>278.35999999999996</v>
          </cell>
          <cell r="AN148">
            <v>3933.84</v>
          </cell>
        </row>
        <row r="149">
          <cell r="A149" t="str">
            <v>400 kv Obra Jounpur</v>
          </cell>
          <cell r="B149">
            <v>146</v>
          </cell>
          <cell r="C149" t="str">
            <v>56/1</v>
          </cell>
          <cell r="D149">
            <v>441.42</v>
          </cell>
          <cell r="E149" t="str">
            <v>FA+9</v>
          </cell>
          <cell r="F149" t="str">
            <v>DFR</v>
          </cell>
          <cell r="G149">
            <v>3</v>
          </cell>
          <cell r="H149">
            <v>0</v>
          </cell>
          <cell r="I149">
            <v>0</v>
          </cell>
          <cell r="J149">
            <v>0</v>
          </cell>
          <cell r="K149">
            <v>0</v>
          </cell>
          <cell r="P149">
            <v>0</v>
          </cell>
          <cell r="Q149">
            <v>0</v>
          </cell>
          <cell r="R149">
            <v>0</v>
          </cell>
          <cell r="S149">
            <v>0</v>
          </cell>
          <cell r="T149">
            <v>0</v>
          </cell>
          <cell r="U149">
            <v>0</v>
          </cell>
          <cell r="V149">
            <v>0</v>
          </cell>
          <cell r="W149">
            <v>122.56</v>
          </cell>
          <cell r="X149">
            <v>17.68</v>
          </cell>
          <cell r="Y149">
            <v>6.51</v>
          </cell>
          <cell r="Z149">
            <v>146.75</v>
          </cell>
          <cell r="AA149">
            <v>0</v>
          </cell>
          <cell r="AB149">
            <v>0</v>
          </cell>
          <cell r="AC149">
            <v>0</v>
          </cell>
          <cell r="AD149">
            <v>0</v>
          </cell>
          <cell r="AE149">
            <v>0</v>
          </cell>
          <cell r="AF149">
            <v>0</v>
          </cell>
          <cell r="AG149">
            <v>0</v>
          </cell>
          <cell r="AH149">
            <v>0</v>
          </cell>
          <cell r="AI149">
            <v>0</v>
          </cell>
          <cell r="AK149">
            <v>1318.4099999999999</v>
          </cell>
          <cell r="AL149">
            <v>3186.48</v>
          </cell>
          <cell r="AM149">
            <v>138.82999999999998</v>
          </cell>
          <cell r="AN149">
            <v>4643.7199999999993</v>
          </cell>
        </row>
        <row r="150">
          <cell r="A150" t="str">
            <v>400 kv Obra Jounpur</v>
          </cell>
          <cell r="B150">
            <v>147</v>
          </cell>
          <cell r="C150" t="str">
            <v>57/0</v>
          </cell>
          <cell r="D150">
            <v>431</v>
          </cell>
          <cell r="E150" t="str">
            <v>FD+0</v>
          </cell>
          <cell r="F150">
            <v>0</v>
          </cell>
          <cell r="G150">
            <v>0</v>
          </cell>
          <cell r="H150">
            <v>0</v>
          </cell>
          <cell r="I150">
            <v>0</v>
          </cell>
          <cell r="J150">
            <v>0</v>
          </cell>
          <cell r="K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K150">
            <v>219.6</v>
          </cell>
          <cell r="AL150">
            <v>772.18999999999994</v>
          </cell>
          <cell r="AM150">
            <v>239.82</v>
          </cell>
          <cell r="AN150">
            <v>1231.6099999999999</v>
          </cell>
        </row>
        <row r="151">
          <cell r="A151" t="str">
            <v>400 kv Obra Jounpur</v>
          </cell>
          <cell r="B151">
            <v>148</v>
          </cell>
          <cell r="C151" t="str">
            <v>57/1</v>
          </cell>
          <cell r="D151">
            <v>359.94</v>
          </cell>
          <cell r="E151" t="str">
            <v>FA+9</v>
          </cell>
          <cell r="F151" t="str">
            <v>PS</v>
          </cell>
          <cell r="G151">
            <v>3.5</v>
          </cell>
          <cell r="H151">
            <v>0</v>
          </cell>
          <cell r="I151">
            <v>84</v>
          </cell>
          <cell r="J151" t="str">
            <v>Good luck</v>
          </cell>
          <cell r="K151">
            <v>43802</v>
          </cell>
          <cell r="P151">
            <v>191.7</v>
          </cell>
          <cell r="Q151">
            <v>15.96</v>
          </cell>
          <cell r="R151">
            <v>2.31</v>
          </cell>
          <cell r="S151">
            <v>138</v>
          </cell>
          <cell r="T151">
            <v>8.3118736000000002</v>
          </cell>
          <cell r="U151">
            <v>2.6459999999999999</v>
          </cell>
          <cell r="V151">
            <v>12.885734399999999</v>
          </cell>
          <cell r="W151">
            <v>122.56</v>
          </cell>
          <cell r="X151">
            <v>17.68</v>
          </cell>
          <cell r="Y151">
            <v>6.51</v>
          </cell>
          <cell r="Z151">
            <v>146.75</v>
          </cell>
          <cell r="AA151">
            <v>39.26</v>
          </cell>
          <cell r="AB151">
            <v>309.08</v>
          </cell>
          <cell r="AC151">
            <v>0</v>
          </cell>
          <cell r="AD151">
            <v>392.49599999999998</v>
          </cell>
          <cell r="AE151">
            <v>192.256</v>
          </cell>
          <cell r="AF151">
            <v>0</v>
          </cell>
          <cell r="AG151">
            <v>0</v>
          </cell>
          <cell r="AH151">
            <v>0</v>
          </cell>
          <cell r="AI151">
            <v>933.09199999999998</v>
          </cell>
          <cell r="AK151">
            <v>1318.4099999999999</v>
          </cell>
          <cell r="AL151">
            <v>3186.48</v>
          </cell>
          <cell r="AM151">
            <v>138.82999999999998</v>
          </cell>
          <cell r="AN151">
            <v>4643.7199999999993</v>
          </cell>
        </row>
        <row r="152">
          <cell r="A152" t="str">
            <v>400 kv Obra Jounpur</v>
          </cell>
          <cell r="B152">
            <v>149</v>
          </cell>
          <cell r="C152" t="str">
            <v>58/0</v>
          </cell>
          <cell r="D152">
            <v>435</v>
          </cell>
          <cell r="E152" t="str">
            <v>FG+0</v>
          </cell>
          <cell r="F152" t="str">
            <v>FS</v>
          </cell>
          <cell r="G152">
            <v>3.5</v>
          </cell>
          <cell r="H152">
            <v>0</v>
          </cell>
          <cell r="I152">
            <v>73</v>
          </cell>
          <cell r="J152" t="str">
            <v>Good luck</v>
          </cell>
          <cell r="K152">
            <v>43795</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K152">
            <v>0</v>
          </cell>
          <cell r="AL152">
            <v>0</v>
          </cell>
          <cell r="AM152">
            <v>0</v>
          </cell>
          <cell r="AN152">
            <v>0</v>
          </cell>
        </row>
        <row r="153">
          <cell r="A153" t="str">
            <v>400 kv Obra Jounpur</v>
          </cell>
          <cell r="B153">
            <v>150</v>
          </cell>
          <cell r="C153" t="str">
            <v>58/1</v>
          </cell>
          <cell r="D153">
            <v>381</v>
          </cell>
          <cell r="E153" t="str">
            <v>FA+6</v>
          </cell>
          <cell r="F153" t="str">
            <v>PS</v>
          </cell>
          <cell r="G153">
            <v>3.5</v>
          </cell>
          <cell r="H153">
            <v>0</v>
          </cell>
          <cell r="I153">
            <v>181</v>
          </cell>
          <cell r="J153" t="str">
            <v>Shubh Shree</v>
          </cell>
          <cell r="K153">
            <v>43855</v>
          </cell>
          <cell r="P153">
            <v>191.7</v>
          </cell>
          <cell r="Q153">
            <v>15.96</v>
          </cell>
          <cell r="R153">
            <v>2.31</v>
          </cell>
          <cell r="S153">
            <v>138</v>
          </cell>
          <cell r="T153">
            <v>8.3118736000000002</v>
          </cell>
          <cell r="U153">
            <v>2.6459999999999999</v>
          </cell>
          <cell r="V153">
            <v>12.885734399999999</v>
          </cell>
          <cell r="W153">
            <v>122.56</v>
          </cell>
          <cell r="X153">
            <v>17.68</v>
          </cell>
          <cell r="Y153">
            <v>6.51</v>
          </cell>
          <cell r="Z153">
            <v>146.75</v>
          </cell>
          <cell r="AA153">
            <v>39.26</v>
          </cell>
          <cell r="AB153">
            <v>309.08</v>
          </cell>
          <cell r="AC153">
            <v>0</v>
          </cell>
          <cell r="AD153">
            <v>392.49599999999998</v>
          </cell>
          <cell r="AE153">
            <v>192.256</v>
          </cell>
          <cell r="AF153">
            <v>0</v>
          </cell>
          <cell r="AG153">
            <v>0</v>
          </cell>
          <cell r="AH153">
            <v>0</v>
          </cell>
          <cell r="AI153">
            <v>933.09199999999998</v>
          </cell>
          <cell r="AK153">
            <v>997.27</v>
          </cell>
          <cell r="AL153">
            <v>2910.58</v>
          </cell>
          <cell r="AM153">
            <v>250.52</v>
          </cell>
          <cell r="AN153">
            <v>4158.37</v>
          </cell>
        </row>
        <row r="154">
          <cell r="A154" t="str">
            <v>400 kv Obra Jounpur</v>
          </cell>
          <cell r="B154">
            <v>151</v>
          </cell>
          <cell r="C154" t="str">
            <v>58/2</v>
          </cell>
          <cell r="D154">
            <v>418</v>
          </cell>
          <cell r="E154" t="str">
            <v>FA+3</v>
          </cell>
          <cell r="F154">
            <v>0</v>
          </cell>
          <cell r="G154">
            <v>0</v>
          </cell>
          <cell r="H154">
            <v>0</v>
          </cell>
          <cell r="I154">
            <v>0</v>
          </cell>
          <cell r="J154">
            <v>0</v>
          </cell>
          <cell r="K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K154">
            <v>897.94999999999993</v>
          </cell>
          <cell r="AL154">
            <v>2632.34</v>
          </cell>
          <cell r="AM154">
            <v>239.45</v>
          </cell>
          <cell r="AN154">
            <v>3769.74</v>
          </cell>
        </row>
        <row r="155">
          <cell r="A155" t="str">
            <v>400 kv Obra Jounpur</v>
          </cell>
          <cell r="B155">
            <v>152</v>
          </cell>
          <cell r="C155" t="str">
            <v>58/3</v>
          </cell>
          <cell r="D155">
            <v>399</v>
          </cell>
          <cell r="E155" t="str">
            <v>FA+6</v>
          </cell>
          <cell r="F155">
            <v>0</v>
          </cell>
          <cell r="G155">
            <v>0</v>
          </cell>
          <cell r="H155">
            <v>0</v>
          </cell>
          <cell r="I155">
            <v>0</v>
          </cell>
          <cell r="J155">
            <v>0</v>
          </cell>
          <cell r="K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K155">
            <v>997.27</v>
          </cell>
          <cell r="AL155">
            <v>2910.58</v>
          </cell>
          <cell r="AM155">
            <v>250.52</v>
          </cell>
          <cell r="AN155">
            <v>4158.37</v>
          </cell>
        </row>
        <row r="156">
          <cell r="A156" t="str">
            <v>400 kv Obra Jounpur</v>
          </cell>
          <cell r="B156">
            <v>153</v>
          </cell>
          <cell r="C156" t="str">
            <v>58/4</v>
          </cell>
          <cell r="D156">
            <v>372</v>
          </cell>
          <cell r="E156" t="str">
            <v>FA+3</v>
          </cell>
          <cell r="F156">
            <v>0</v>
          </cell>
          <cell r="G156">
            <v>0</v>
          </cell>
          <cell r="H156">
            <v>0</v>
          </cell>
          <cell r="I156">
            <v>0</v>
          </cell>
          <cell r="J156">
            <v>0</v>
          </cell>
          <cell r="K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K156">
            <v>897.94999999999993</v>
          </cell>
          <cell r="AL156">
            <v>2632.34</v>
          </cell>
          <cell r="AM156">
            <v>239.45</v>
          </cell>
          <cell r="AN156">
            <v>3769.74</v>
          </cell>
        </row>
        <row r="157">
          <cell r="A157" t="str">
            <v>400 kv Obra Jounpur</v>
          </cell>
          <cell r="B157">
            <v>154</v>
          </cell>
          <cell r="C157" t="str">
            <v>58/5</v>
          </cell>
          <cell r="D157">
            <v>342.08</v>
          </cell>
          <cell r="E157" t="str">
            <v>FA+3</v>
          </cell>
          <cell r="F157" t="str">
            <v>DFR</v>
          </cell>
          <cell r="G157">
            <v>3</v>
          </cell>
          <cell r="H157">
            <v>0</v>
          </cell>
          <cell r="I157">
            <v>85</v>
          </cell>
          <cell r="J157" t="str">
            <v>Shubh Shree</v>
          </cell>
          <cell r="K157">
            <v>43802</v>
          </cell>
          <cell r="P157">
            <v>0</v>
          </cell>
          <cell r="Q157">
            <v>0</v>
          </cell>
          <cell r="R157">
            <v>0</v>
          </cell>
          <cell r="S157">
            <v>0</v>
          </cell>
          <cell r="T157">
            <v>0</v>
          </cell>
          <cell r="U157">
            <v>0</v>
          </cell>
          <cell r="V157">
            <v>0</v>
          </cell>
          <cell r="W157">
            <v>122.56</v>
          </cell>
          <cell r="X157">
            <v>17.68</v>
          </cell>
          <cell r="Y157">
            <v>6.51</v>
          </cell>
          <cell r="Z157">
            <v>146.75</v>
          </cell>
          <cell r="AA157">
            <v>0</v>
          </cell>
          <cell r="AB157">
            <v>0</v>
          </cell>
          <cell r="AC157">
            <v>0</v>
          </cell>
          <cell r="AD157">
            <v>0</v>
          </cell>
          <cell r="AE157">
            <v>0</v>
          </cell>
          <cell r="AF157">
            <v>0</v>
          </cell>
          <cell r="AG157">
            <v>0</v>
          </cell>
          <cell r="AH157">
            <v>0</v>
          </cell>
          <cell r="AI157">
            <v>0</v>
          </cell>
          <cell r="AK157">
            <v>897.94999999999993</v>
          </cell>
          <cell r="AL157">
            <v>2632.34</v>
          </cell>
          <cell r="AM157">
            <v>239.45</v>
          </cell>
          <cell r="AN157">
            <v>3769.74</v>
          </cell>
        </row>
        <row r="158">
          <cell r="A158" t="str">
            <v>400 kv Obra Jounpur</v>
          </cell>
          <cell r="B158">
            <v>155</v>
          </cell>
          <cell r="C158" t="str">
            <v>59/0</v>
          </cell>
          <cell r="D158">
            <v>369</v>
          </cell>
          <cell r="E158" t="str">
            <v>FD+0</v>
          </cell>
          <cell r="F158" t="str">
            <v>DFR</v>
          </cell>
          <cell r="G158">
            <v>3</v>
          </cell>
          <cell r="H158">
            <v>0</v>
          </cell>
          <cell r="I158">
            <v>0</v>
          </cell>
          <cell r="J158">
            <v>0</v>
          </cell>
          <cell r="K158">
            <v>0</v>
          </cell>
          <cell r="P158">
            <v>0</v>
          </cell>
          <cell r="Q158">
            <v>0</v>
          </cell>
          <cell r="R158">
            <v>0</v>
          </cell>
          <cell r="S158">
            <v>0</v>
          </cell>
          <cell r="T158">
            <v>0</v>
          </cell>
          <cell r="U158">
            <v>0</v>
          </cell>
          <cell r="V158">
            <v>0</v>
          </cell>
          <cell r="W158">
            <v>301.24</v>
          </cell>
          <cell r="X158">
            <v>49.2</v>
          </cell>
          <cell r="Y158">
            <v>10.3</v>
          </cell>
          <cell r="Z158">
            <v>360.74</v>
          </cell>
          <cell r="AA158">
            <v>0</v>
          </cell>
          <cell r="AB158">
            <v>0</v>
          </cell>
          <cell r="AC158">
            <v>0</v>
          </cell>
          <cell r="AD158">
            <v>0</v>
          </cell>
          <cell r="AE158">
            <v>0</v>
          </cell>
          <cell r="AF158">
            <v>0</v>
          </cell>
          <cell r="AG158">
            <v>0</v>
          </cell>
          <cell r="AH158">
            <v>0</v>
          </cell>
          <cell r="AI158">
            <v>0</v>
          </cell>
          <cell r="AK158">
            <v>219.6</v>
          </cell>
          <cell r="AL158">
            <v>772.18999999999994</v>
          </cell>
          <cell r="AM158">
            <v>239.82</v>
          </cell>
          <cell r="AN158">
            <v>1231.6099999999999</v>
          </cell>
        </row>
        <row r="159">
          <cell r="A159" t="str">
            <v>400 kv Obra Jounpur</v>
          </cell>
          <cell r="B159">
            <v>156</v>
          </cell>
          <cell r="C159" t="str">
            <v>59/1</v>
          </cell>
          <cell r="D159">
            <v>352</v>
          </cell>
          <cell r="E159" t="str">
            <v>FA+0</v>
          </cell>
          <cell r="F159">
            <v>0</v>
          </cell>
          <cell r="G159">
            <v>0</v>
          </cell>
          <cell r="H159">
            <v>0</v>
          </cell>
          <cell r="I159">
            <v>0</v>
          </cell>
          <cell r="J159">
            <v>0</v>
          </cell>
          <cell r="K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K159">
            <v>777.67</v>
          </cell>
          <cell r="AL159">
            <v>2138.39</v>
          </cell>
          <cell r="AM159">
            <v>198.9</v>
          </cell>
          <cell r="AN159">
            <v>3114.96</v>
          </cell>
        </row>
        <row r="160">
          <cell r="A160" t="str">
            <v>400 kv Obra Jounpur</v>
          </cell>
          <cell r="B160">
            <v>157</v>
          </cell>
          <cell r="C160" t="str">
            <v>59/2</v>
          </cell>
          <cell r="D160">
            <v>400.58</v>
          </cell>
          <cell r="E160" t="str">
            <v>FA+0</v>
          </cell>
          <cell r="F160">
            <v>0</v>
          </cell>
          <cell r="G160">
            <v>0</v>
          </cell>
          <cell r="H160">
            <v>0</v>
          </cell>
          <cell r="I160">
            <v>0</v>
          </cell>
          <cell r="J160">
            <v>0</v>
          </cell>
          <cell r="K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K160">
            <v>777.67</v>
          </cell>
          <cell r="AL160">
            <v>2138.39</v>
          </cell>
          <cell r="AM160">
            <v>198.9</v>
          </cell>
          <cell r="AN160">
            <v>3114.96</v>
          </cell>
        </row>
        <row r="161">
          <cell r="A161" t="str">
            <v>400 kv Obra Jounpur</v>
          </cell>
          <cell r="B161">
            <v>158</v>
          </cell>
          <cell r="C161" t="str">
            <v>60/0</v>
          </cell>
          <cell r="D161">
            <v>342</v>
          </cell>
          <cell r="E161" t="str">
            <v>FC+0</v>
          </cell>
          <cell r="F161">
            <v>0</v>
          </cell>
          <cell r="G161">
            <v>0</v>
          </cell>
          <cell r="H161">
            <v>0</v>
          </cell>
          <cell r="I161">
            <v>0</v>
          </cell>
          <cell r="J161">
            <v>0</v>
          </cell>
          <cell r="K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K161">
            <v>995.56</v>
          </cell>
          <cell r="AL161">
            <v>2659.92</v>
          </cell>
          <cell r="AM161">
            <v>278.35999999999996</v>
          </cell>
          <cell r="AN161">
            <v>3933.84</v>
          </cell>
        </row>
        <row r="162">
          <cell r="A162" t="str">
            <v>400 kv Obra Jounpur</v>
          </cell>
          <cell r="B162">
            <v>159</v>
          </cell>
          <cell r="C162" t="str">
            <v>60/1</v>
          </cell>
          <cell r="D162">
            <v>391</v>
          </cell>
          <cell r="E162" t="str">
            <v>FA+0</v>
          </cell>
          <cell r="F162">
            <v>0</v>
          </cell>
          <cell r="G162">
            <v>0</v>
          </cell>
          <cell r="H162">
            <v>0</v>
          </cell>
          <cell r="I162">
            <v>0</v>
          </cell>
          <cell r="J162">
            <v>0</v>
          </cell>
          <cell r="K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K162">
            <v>777.67</v>
          </cell>
          <cell r="AL162">
            <v>2138.39</v>
          </cell>
          <cell r="AM162">
            <v>198.9</v>
          </cell>
          <cell r="AN162">
            <v>3114.96</v>
          </cell>
        </row>
        <row r="163">
          <cell r="A163" t="str">
            <v>400 kv Obra Jounpur</v>
          </cell>
          <cell r="B163">
            <v>160</v>
          </cell>
          <cell r="C163" t="str">
            <v>60/2</v>
          </cell>
          <cell r="D163">
            <v>401</v>
          </cell>
          <cell r="E163" t="str">
            <v>FA+0</v>
          </cell>
          <cell r="F163">
            <v>0</v>
          </cell>
          <cell r="G163">
            <v>0</v>
          </cell>
          <cell r="H163">
            <v>0</v>
          </cell>
          <cell r="I163">
            <v>0</v>
          </cell>
          <cell r="J163" t="str">
            <v>FOREST</v>
          </cell>
          <cell r="K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K163">
            <v>777.67</v>
          </cell>
          <cell r="AL163">
            <v>2138.39</v>
          </cell>
          <cell r="AM163">
            <v>198.9</v>
          </cell>
          <cell r="AN163">
            <v>3114.96</v>
          </cell>
        </row>
        <row r="164">
          <cell r="A164" t="str">
            <v>400 kv Obra Jounpur</v>
          </cell>
          <cell r="B164">
            <v>161</v>
          </cell>
          <cell r="C164" t="str">
            <v>60/3</v>
          </cell>
          <cell r="D164">
            <v>386</v>
          </cell>
          <cell r="E164" t="str">
            <v>FA+0</v>
          </cell>
          <cell r="F164">
            <v>0</v>
          </cell>
          <cell r="G164">
            <v>0</v>
          </cell>
          <cell r="H164">
            <v>0</v>
          </cell>
          <cell r="I164">
            <v>0</v>
          </cell>
          <cell r="J164" t="str">
            <v>FOREST</v>
          </cell>
          <cell r="K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K164">
            <v>777.67</v>
          </cell>
          <cell r="AL164">
            <v>2138.39</v>
          </cell>
          <cell r="AM164">
            <v>198.9</v>
          </cell>
          <cell r="AN164">
            <v>3114.96</v>
          </cell>
        </row>
        <row r="165">
          <cell r="A165" t="str">
            <v>400 kv Obra Jounpur</v>
          </cell>
          <cell r="B165">
            <v>162</v>
          </cell>
          <cell r="C165" t="str">
            <v>60/4</v>
          </cell>
          <cell r="D165">
            <v>415</v>
          </cell>
          <cell r="E165" t="str">
            <v>FA+0</v>
          </cell>
          <cell r="F165">
            <v>0</v>
          </cell>
          <cell r="G165">
            <v>0</v>
          </cell>
          <cell r="H165">
            <v>0</v>
          </cell>
          <cell r="I165">
            <v>0</v>
          </cell>
          <cell r="J165" t="str">
            <v>FOREST</v>
          </cell>
          <cell r="K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K165">
            <v>777.67</v>
          </cell>
          <cell r="AL165">
            <v>2138.39</v>
          </cell>
          <cell r="AM165">
            <v>198.9</v>
          </cell>
          <cell r="AN165">
            <v>3114.96</v>
          </cell>
        </row>
        <row r="166">
          <cell r="A166" t="str">
            <v>400 kv Obra Jounpur</v>
          </cell>
          <cell r="B166">
            <v>163</v>
          </cell>
          <cell r="C166" t="str">
            <v>60/5</v>
          </cell>
          <cell r="D166">
            <v>371</v>
          </cell>
          <cell r="E166" t="str">
            <v>FA+3</v>
          </cell>
          <cell r="F166">
            <v>0</v>
          </cell>
          <cell r="G166">
            <v>0</v>
          </cell>
          <cell r="H166">
            <v>0</v>
          </cell>
          <cell r="I166">
            <v>0</v>
          </cell>
          <cell r="J166" t="str">
            <v>FOREST</v>
          </cell>
          <cell r="K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K166">
            <v>897.94999999999993</v>
          </cell>
          <cell r="AL166">
            <v>2632.34</v>
          </cell>
          <cell r="AM166">
            <v>239.45</v>
          </cell>
          <cell r="AN166">
            <v>3769.74</v>
          </cell>
        </row>
        <row r="167">
          <cell r="A167" t="str">
            <v>400 kv Obra Jounpur</v>
          </cell>
          <cell r="B167">
            <v>164</v>
          </cell>
          <cell r="C167" t="str">
            <v>60/6</v>
          </cell>
          <cell r="D167">
            <v>398</v>
          </cell>
          <cell r="E167" t="str">
            <v>FA+3</v>
          </cell>
          <cell r="F167">
            <v>0</v>
          </cell>
          <cell r="G167">
            <v>0</v>
          </cell>
          <cell r="H167">
            <v>0</v>
          </cell>
          <cell r="I167">
            <v>0</v>
          </cell>
          <cell r="J167" t="str">
            <v>FOREST</v>
          </cell>
          <cell r="K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K167">
            <v>897.94999999999993</v>
          </cell>
          <cell r="AL167">
            <v>2632.34</v>
          </cell>
          <cell r="AM167">
            <v>239.45</v>
          </cell>
          <cell r="AN167">
            <v>3769.74</v>
          </cell>
        </row>
        <row r="168">
          <cell r="A168" t="str">
            <v>400 kv Obra Jounpur</v>
          </cell>
          <cell r="B168">
            <v>165</v>
          </cell>
          <cell r="C168" t="str">
            <v>60/7</v>
          </cell>
          <cell r="D168">
            <v>390</v>
          </cell>
          <cell r="E168" t="str">
            <v>FA+0</v>
          </cell>
          <cell r="F168">
            <v>0</v>
          </cell>
          <cell r="G168">
            <v>0</v>
          </cell>
          <cell r="H168">
            <v>0</v>
          </cell>
          <cell r="I168">
            <v>0</v>
          </cell>
          <cell r="J168" t="str">
            <v>FOREST</v>
          </cell>
          <cell r="K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K168">
            <v>777.67</v>
          </cell>
          <cell r="AL168">
            <v>2138.39</v>
          </cell>
          <cell r="AM168">
            <v>198.9</v>
          </cell>
          <cell r="AN168">
            <v>3114.96</v>
          </cell>
        </row>
        <row r="169">
          <cell r="A169" t="str">
            <v>400 kv Obra Jounpur</v>
          </cell>
          <cell r="B169">
            <v>166</v>
          </cell>
          <cell r="C169" t="str">
            <v>60/8</v>
          </cell>
          <cell r="D169">
            <v>415</v>
          </cell>
          <cell r="E169" t="str">
            <v>FA+6</v>
          </cell>
          <cell r="F169">
            <v>0</v>
          </cell>
          <cell r="G169">
            <v>0</v>
          </cell>
          <cell r="H169">
            <v>0</v>
          </cell>
          <cell r="I169">
            <v>0</v>
          </cell>
          <cell r="J169" t="str">
            <v>FOREST</v>
          </cell>
          <cell r="K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K169">
            <v>997.27</v>
          </cell>
          <cell r="AL169">
            <v>2910.58</v>
          </cell>
          <cell r="AM169">
            <v>250.52</v>
          </cell>
          <cell r="AN169">
            <v>4158.37</v>
          </cell>
        </row>
        <row r="170">
          <cell r="A170" t="str">
            <v>400 kv Obra Jounpur</v>
          </cell>
          <cell r="B170">
            <v>167</v>
          </cell>
          <cell r="C170" t="str">
            <v>60A/0</v>
          </cell>
          <cell r="D170">
            <v>349</v>
          </cell>
          <cell r="E170" t="str">
            <v>FB+3</v>
          </cell>
          <cell r="F170">
            <v>0</v>
          </cell>
          <cell r="G170">
            <v>0</v>
          </cell>
          <cell r="H170">
            <v>0</v>
          </cell>
          <cell r="I170">
            <v>0</v>
          </cell>
          <cell r="J170" t="str">
            <v>FOREST</v>
          </cell>
          <cell r="K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K170">
            <v>439.2</v>
          </cell>
          <cell r="AL170">
            <v>1544.3799999999999</v>
          </cell>
          <cell r="AM170">
            <v>103.24</v>
          </cell>
          <cell r="AN170">
            <v>2086.8199999999997</v>
          </cell>
        </row>
        <row r="171">
          <cell r="A171" t="str">
            <v>400 kv Obra Jounpur</v>
          </cell>
          <cell r="B171">
            <v>168</v>
          </cell>
          <cell r="C171" t="str">
            <v>60A/1</v>
          </cell>
          <cell r="D171">
            <v>246</v>
          </cell>
          <cell r="E171" t="str">
            <v>FA+0</v>
          </cell>
          <cell r="F171">
            <v>0</v>
          </cell>
          <cell r="G171">
            <v>0</v>
          </cell>
          <cell r="H171">
            <v>0</v>
          </cell>
          <cell r="I171">
            <v>0</v>
          </cell>
          <cell r="J171">
            <v>0</v>
          </cell>
          <cell r="K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K171">
            <v>777.67</v>
          </cell>
          <cell r="AL171">
            <v>2138.39</v>
          </cell>
          <cell r="AM171">
            <v>198.9</v>
          </cell>
          <cell r="AN171">
            <v>3114.96</v>
          </cell>
        </row>
        <row r="172">
          <cell r="A172" t="str">
            <v>400 kv Obra Jounpur</v>
          </cell>
          <cell r="B172">
            <v>169</v>
          </cell>
          <cell r="C172" t="str">
            <v>60A/2</v>
          </cell>
          <cell r="D172">
            <v>413</v>
          </cell>
          <cell r="E172" t="str">
            <v>FA+0</v>
          </cell>
          <cell r="F172">
            <v>0</v>
          </cell>
          <cell r="G172">
            <v>0</v>
          </cell>
          <cell r="H172">
            <v>0</v>
          </cell>
          <cell r="I172">
            <v>0</v>
          </cell>
          <cell r="J172">
            <v>0</v>
          </cell>
          <cell r="K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K172">
            <v>777.67</v>
          </cell>
          <cell r="AL172">
            <v>2138.39</v>
          </cell>
          <cell r="AM172">
            <v>198.9</v>
          </cell>
          <cell r="AN172">
            <v>3114.96</v>
          </cell>
        </row>
        <row r="173">
          <cell r="A173" t="str">
            <v>400 kv Obra Jounpur</v>
          </cell>
          <cell r="B173">
            <v>170</v>
          </cell>
          <cell r="C173" t="str">
            <v>61/0</v>
          </cell>
          <cell r="D173">
            <v>260</v>
          </cell>
          <cell r="E173" t="str">
            <v>FC+0</v>
          </cell>
          <cell r="F173">
            <v>0</v>
          </cell>
          <cell r="G173">
            <v>0</v>
          </cell>
          <cell r="H173">
            <v>0</v>
          </cell>
          <cell r="I173">
            <v>0</v>
          </cell>
          <cell r="J173">
            <v>0</v>
          </cell>
          <cell r="K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K173">
            <v>995.56</v>
          </cell>
          <cell r="AL173">
            <v>2659.92</v>
          </cell>
          <cell r="AM173">
            <v>278.35999999999996</v>
          </cell>
          <cell r="AN173">
            <v>3933.84</v>
          </cell>
        </row>
        <row r="174">
          <cell r="A174" t="str">
            <v>400 kv Obra Jounpur</v>
          </cell>
          <cell r="B174">
            <v>171</v>
          </cell>
          <cell r="C174" t="str">
            <v>62/0</v>
          </cell>
          <cell r="D174">
            <v>360</v>
          </cell>
          <cell r="E174" t="str">
            <v>FC+0</v>
          </cell>
          <cell r="F174">
            <v>0</v>
          </cell>
          <cell r="G174">
            <v>0</v>
          </cell>
          <cell r="H174">
            <v>0</v>
          </cell>
          <cell r="I174">
            <v>0</v>
          </cell>
          <cell r="J174">
            <v>0</v>
          </cell>
          <cell r="K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K174">
            <v>995.56</v>
          </cell>
          <cell r="AL174">
            <v>2659.92</v>
          </cell>
          <cell r="AM174">
            <v>278.35999999999996</v>
          </cell>
          <cell r="AN174">
            <v>3933.84</v>
          </cell>
        </row>
        <row r="175">
          <cell r="A175" t="str">
            <v>400 kv Obra Jounpur</v>
          </cell>
          <cell r="B175">
            <v>172</v>
          </cell>
          <cell r="C175" t="str">
            <v>62/1</v>
          </cell>
          <cell r="D175">
            <v>316</v>
          </cell>
          <cell r="E175" t="str">
            <v>FA+3</v>
          </cell>
          <cell r="F175">
            <v>0</v>
          </cell>
          <cell r="G175">
            <v>0</v>
          </cell>
          <cell r="H175">
            <v>0</v>
          </cell>
          <cell r="I175">
            <v>0</v>
          </cell>
          <cell r="J175" t="str">
            <v>FOREST</v>
          </cell>
          <cell r="K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K175">
            <v>897.94999999999993</v>
          </cell>
          <cell r="AL175">
            <v>2632.34</v>
          </cell>
          <cell r="AM175">
            <v>239.45</v>
          </cell>
          <cell r="AN175">
            <v>3769.74</v>
          </cell>
        </row>
        <row r="176">
          <cell r="A176" t="str">
            <v>400 kv Obra Jounpur</v>
          </cell>
          <cell r="B176">
            <v>173</v>
          </cell>
          <cell r="C176" t="str">
            <v>62/2</v>
          </cell>
          <cell r="D176">
            <v>381</v>
          </cell>
          <cell r="E176" t="str">
            <v>FA+0</v>
          </cell>
          <cell r="F176">
            <v>0</v>
          </cell>
          <cell r="G176">
            <v>0</v>
          </cell>
          <cell r="H176">
            <v>0</v>
          </cell>
          <cell r="I176">
            <v>0</v>
          </cell>
          <cell r="J176" t="str">
            <v>FOREST</v>
          </cell>
          <cell r="K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K176">
            <v>777.67</v>
          </cell>
          <cell r="AL176">
            <v>2138.39</v>
          </cell>
          <cell r="AM176">
            <v>198.9</v>
          </cell>
          <cell r="AN176">
            <v>3114.96</v>
          </cell>
        </row>
        <row r="177">
          <cell r="A177" t="str">
            <v>400 kv Obra Jounpur</v>
          </cell>
          <cell r="B177">
            <v>174</v>
          </cell>
          <cell r="C177" t="str">
            <v>62/3</v>
          </cell>
          <cell r="D177">
            <v>409</v>
          </cell>
          <cell r="E177" t="str">
            <v>FA+9</v>
          </cell>
          <cell r="F177">
            <v>0</v>
          </cell>
          <cell r="G177">
            <v>0</v>
          </cell>
          <cell r="H177">
            <v>0</v>
          </cell>
          <cell r="I177">
            <v>0</v>
          </cell>
          <cell r="J177" t="str">
            <v>FOREST</v>
          </cell>
          <cell r="K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K177">
            <v>1318.4099999999999</v>
          </cell>
          <cell r="AL177">
            <v>3186.48</v>
          </cell>
          <cell r="AM177">
            <v>138.82999999999998</v>
          </cell>
          <cell r="AN177">
            <v>4643.7199999999993</v>
          </cell>
        </row>
        <row r="178">
          <cell r="A178" t="str">
            <v>400 kv Obra Jounpur</v>
          </cell>
          <cell r="B178">
            <v>175</v>
          </cell>
          <cell r="C178" t="str">
            <v>62/4</v>
          </cell>
          <cell r="D178">
            <v>323</v>
          </cell>
          <cell r="E178" t="str">
            <v>FA+0</v>
          </cell>
          <cell r="F178">
            <v>0</v>
          </cell>
          <cell r="G178">
            <v>0</v>
          </cell>
          <cell r="H178">
            <v>0</v>
          </cell>
          <cell r="I178">
            <v>0</v>
          </cell>
          <cell r="J178">
            <v>0</v>
          </cell>
          <cell r="K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K178">
            <v>777.67</v>
          </cell>
          <cell r="AL178">
            <v>2138.39</v>
          </cell>
          <cell r="AM178">
            <v>198.9</v>
          </cell>
          <cell r="AN178">
            <v>3114.96</v>
          </cell>
        </row>
        <row r="179">
          <cell r="A179" t="str">
            <v>400 kv Obra Jounpur</v>
          </cell>
          <cell r="B179">
            <v>176</v>
          </cell>
          <cell r="C179" t="str">
            <v>62/5</v>
          </cell>
          <cell r="D179">
            <v>473</v>
          </cell>
          <cell r="E179" t="str">
            <v>FA+9</v>
          </cell>
          <cell r="F179">
            <v>0</v>
          </cell>
          <cell r="G179">
            <v>0</v>
          </cell>
          <cell r="H179">
            <v>0</v>
          </cell>
          <cell r="I179">
            <v>0</v>
          </cell>
          <cell r="J179" t="str">
            <v>FOREST</v>
          </cell>
          <cell r="K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K179">
            <v>1318.4099999999999</v>
          </cell>
          <cell r="AL179">
            <v>3186.48</v>
          </cell>
          <cell r="AM179">
            <v>138.82999999999998</v>
          </cell>
          <cell r="AN179">
            <v>4643.7199999999993</v>
          </cell>
        </row>
        <row r="180">
          <cell r="A180" t="str">
            <v>400 kv Obra Jounpur</v>
          </cell>
          <cell r="B180">
            <v>177</v>
          </cell>
          <cell r="C180" t="str">
            <v xml:space="preserve">63/0 </v>
          </cell>
          <cell r="D180">
            <v>345</v>
          </cell>
          <cell r="E180" t="str">
            <v>FB+3</v>
          </cell>
          <cell r="F180">
            <v>0</v>
          </cell>
          <cell r="G180">
            <v>0</v>
          </cell>
          <cell r="H180">
            <v>0</v>
          </cell>
          <cell r="I180">
            <v>0</v>
          </cell>
          <cell r="J180" t="str">
            <v>FOREST</v>
          </cell>
          <cell r="K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K180">
            <v>439.2</v>
          </cell>
          <cell r="AL180">
            <v>1544.3799999999999</v>
          </cell>
          <cell r="AM180">
            <v>103.24</v>
          </cell>
          <cell r="AN180">
            <v>2086.8199999999997</v>
          </cell>
        </row>
        <row r="181">
          <cell r="A181" t="str">
            <v>400 kv Obra Jounpur</v>
          </cell>
          <cell r="B181">
            <v>178</v>
          </cell>
          <cell r="C181" t="str">
            <v>63/1</v>
          </cell>
          <cell r="D181">
            <v>456</v>
          </cell>
          <cell r="E181" t="str">
            <v>FB+9</v>
          </cell>
          <cell r="F181">
            <v>0</v>
          </cell>
          <cell r="G181">
            <v>0</v>
          </cell>
          <cell r="H181">
            <v>0</v>
          </cell>
          <cell r="I181">
            <v>0</v>
          </cell>
          <cell r="J181" t="str">
            <v>FOREST</v>
          </cell>
          <cell r="K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K181">
            <v>219.6</v>
          </cell>
          <cell r="AL181">
            <v>772.18999999999994</v>
          </cell>
          <cell r="AM181">
            <v>38.54</v>
          </cell>
          <cell r="AN181">
            <v>1030.33</v>
          </cell>
        </row>
        <row r="182">
          <cell r="A182" t="str">
            <v>400 kv Obra Jounpur</v>
          </cell>
          <cell r="B182">
            <v>179</v>
          </cell>
          <cell r="C182" t="str">
            <v>63/2</v>
          </cell>
          <cell r="D182">
            <v>385</v>
          </cell>
          <cell r="E182" t="str">
            <v>FA+0</v>
          </cell>
          <cell r="F182">
            <v>0</v>
          </cell>
          <cell r="G182">
            <v>0</v>
          </cell>
          <cell r="H182">
            <v>0</v>
          </cell>
          <cell r="I182">
            <v>0</v>
          </cell>
          <cell r="J182">
            <v>0</v>
          </cell>
          <cell r="K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K182">
            <v>777.67</v>
          </cell>
          <cell r="AL182">
            <v>2138.39</v>
          </cell>
          <cell r="AM182">
            <v>198.9</v>
          </cell>
          <cell r="AN182">
            <v>3114.96</v>
          </cell>
        </row>
        <row r="183">
          <cell r="A183" t="str">
            <v>400 kv Obra Jounpur</v>
          </cell>
          <cell r="B183">
            <v>180</v>
          </cell>
          <cell r="C183" t="str">
            <v>63/3</v>
          </cell>
          <cell r="D183">
            <v>376</v>
          </cell>
          <cell r="E183" t="str">
            <v>FA+0</v>
          </cell>
          <cell r="F183">
            <v>0</v>
          </cell>
          <cell r="G183">
            <v>0</v>
          </cell>
          <cell r="H183">
            <v>0</v>
          </cell>
          <cell r="I183">
            <v>0</v>
          </cell>
          <cell r="J183" t="str">
            <v>FOREST</v>
          </cell>
          <cell r="K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K183">
            <v>777.67</v>
          </cell>
          <cell r="AL183">
            <v>2138.39</v>
          </cell>
          <cell r="AM183">
            <v>198.9</v>
          </cell>
          <cell r="AN183">
            <v>3114.96</v>
          </cell>
        </row>
        <row r="184">
          <cell r="A184" t="str">
            <v>400 kv Obra Jounpur</v>
          </cell>
          <cell r="B184">
            <v>181</v>
          </cell>
          <cell r="C184" t="str">
            <v>63/4</v>
          </cell>
          <cell r="D184">
            <v>418</v>
          </cell>
          <cell r="E184" t="str">
            <v>FA+0</v>
          </cell>
          <cell r="F184">
            <v>0</v>
          </cell>
          <cell r="G184">
            <v>0</v>
          </cell>
          <cell r="H184">
            <v>0</v>
          </cell>
          <cell r="I184">
            <v>0</v>
          </cell>
          <cell r="J184" t="str">
            <v>FOREST</v>
          </cell>
          <cell r="K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K184">
            <v>777.67</v>
          </cell>
          <cell r="AL184">
            <v>2138.39</v>
          </cell>
          <cell r="AM184">
            <v>198.9</v>
          </cell>
          <cell r="AN184">
            <v>3114.96</v>
          </cell>
        </row>
        <row r="185">
          <cell r="A185" t="str">
            <v>400 kv Obra Jounpur</v>
          </cell>
          <cell r="B185">
            <v>182</v>
          </cell>
          <cell r="C185" t="str">
            <v>63/5</v>
          </cell>
          <cell r="D185">
            <v>375</v>
          </cell>
          <cell r="E185" t="str">
            <v>FA+0</v>
          </cell>
          <cell r="F185">
            <v>0</v>
          </cell>
          <cell r="G185">
            <v>0</v>
          </cell>
          <cell r="H185">
            <v>0</v>
          </cell>
          <cell r="I185">
            <v>0</v>
          </cell>
          <cell r="J185" t="str">
            <v>FOREST</v>
          </cell>
          <cell r="K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K185">
            <v>777.67</v>
          </cell>
          <cell r="AL185">
            <v>2138.39</v>
          </cell>
          <cell r="AM185">
            <v>198.9</v>
          </cell>
          <cell r="AN185">
            <v>3114.96</v>
          </cell>
        </row>
        <row r="186">
          <cell r="A186" t="str">
            <v>400 kv Obra Jounpur</v>
          </cell>
          <cell r="B186">
            <v>183</v>
          </cell>
          <cell r="C186" t="str">
            <v>63/6</v>
          </cell>
          <cell r="D186">
            <v>367</v>
          </cell>
          <cell r="E186" t="str">
            <v>FA+0</v>
          </cell>
          <cell r="F186">
            <v>0</v>
          </cell>
          <cell r="G186">
            <v>0</v>
          </cell>
          <cell r="H186">
            <v>0</v>
          </cell>
          <cell r="I186">
            <v>0</v>
          </cell>
          <cell r="J186" t="str">
            <v>FOREST</v>
          </cell>
          <cell r="K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K186">
            <v>777.67</v>
          </cell>
          <cell r="AL186">
            <v>2138.39</v>
          </cell>
          <cell r="AM186">
            <v>198.9</v>
          </cell>
          <cell r="AN186">
            <v>3114.96</v>
          </cell>
        </row>
        <row r="187">
          <cell r="A187" t="str">
            <v>400 kv Obra Jounpur</v>
          </cell>
          <cell r="B187">
            <v>184</v>
          </cell>
          <cell r="C187" t="str">
            <v>63/7</v>
          </cell>
          <cell r="D187">
            <v>459</v>
          </cell>
          <cell r="E187" t="str">
            <v>FA+6</v>
          </cell>
          <cell r="F187">
            <v>0</v>
          </cell>
          <cell r="G187">
            <v>0</v>
          </cell>
          <cell r="H187">
            <v>0</v>
          </cell>
          <cell r="I187">
            <v>0</v>
          </cell>
          <cell r="J187" t="str">
            <v>FOREST</v>
          </cell>
          <cell r="K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K187">
            <v>997.27</v>
          </cell>
          <cell r="AL187">
            <v>2910.58</v>
          </cell>
          <cell r="AM187">
            <v>250.52</v>
          </cell>
          <cell r="AN187">
            <v>4158.37</v>
          </cell>
        </row>
        <row r="188">
          <cell r="A188" t="str">
            <v>400 kv Obra Jounpur</v>
          </cell>
          <cell r="B188">
            <v>185</v>
          </cell>
          <cell r="C188" t="str">
            <v>64/0</v>
          </cell>
          <cell r="D188">
            <v>373</v>
          </cell>
          <cell r="E188" t="str">
            <v>FC+0</v>
          </cell>
          <cell r="F188">
            <v>0</v>
          </cell>
          <cell r="G188">
            <v>0</v>
          </cell>
          <cell r="H188">
            <v>0</v>
          </cell>
          <cell r="I188">
            <v>0</v>
          </cell>
          <cell r="J188" t="str">
            <v>FOREST</v>
          </cell>
          <cell r="K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K188">
            <v>995.56</v>
          </cell>
          <cell r="AL188">
            <v>2659.92</v>
          </cell>
          <cell r="AM188">
            <v>278.35999999999996</v>
          </cell>
          <cell r="AN188">
            <v>3933.84</v>
          </cell>
        </row>
        <row r="189">
          <cell r="A189" t="str">
            <v>400 kv Obra Jounpur</v>
          </cell>
          <cell r="B189">
            <v>186</v>
          </cell>
          <cell r="C189" t="str">
            <v>64/1</v>
          </cell>
          <cell r="D189">
            <v>355</v>
          </cell>
          <cell r="E189" t="str">
            <v>FB+9</v>
          </cell>
          <cell r="F189">
            <v>0</v>
          </cell>
          <cell r="G189">
            <v>0</v>
          </cell>
          <cell r="H189">
            <v>0</v>
          </cell>
          <cell r="I189">
            <v>0</v>
          </cell>
          <cell r="J189" t="str">
            <v>FOREST</v>
          </cell>
          <cell r="K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K189">
            <v>219.6</v>
          </cell>
          <cell r="AL189">
            <v>772.18999999999994</v>
          </cell>
          <cell r="AM189">
            <v>38.54</v>
          </cell>
          <cell r="AN189">
            <v>1030.33</v>
          </cell>
        </row>
        <row r="190">
          <cell r="A190" t="str">
            <v>400 kv Obra Jounpur</v>
          </cell>
          <cell r="B190">
            <v>187</v>
          </cell>
          <cell r="C190" t="str">
            <v>65/0</v>
          </cell>
          <cell r="D190">
            <v>311</v>
          </cell>
          <cell r="E190" t="str">
            <v>FD+0</v>
          </cell>
          <cell r="F190" t="str">
            <v>PS</v>
          </cell>
          <cell r="G190">
            <v>3.5</v>
          </cell>
          <cell r="H190">
            <v>0</v>
          </cell>
          <cell r="I190">
            <v>178</v>
          </cell>
          <cell r="J190" t="str">
            <v>VKI</v>
          </cell>
          <cell r="K190">
            <v>43854</v>
          </cell>
          <cell r="P190">
            <v>365.6</v>
          </cell>
          <cell r="Q190">
            <v>33.04</v>
          </cell>
          <cell r="R190">
            <v>4.63</v>
          </cell>
          <cell r="S190">
            <v>285</v>
          </cell>
          <cell r="T190">
            <v>17.142331466666665</v>
          </cell>
          <cell r="U190">
            <v>2.6802048000000003</v>
          </cell>
          <cell r="V190">
            <v>29.331774399999993</v>
          </cell>
          <cell r="W190">
            <v>301.24</v>
          </cell>
          <cell r="X190">
            <v>49.2</v>
          </cell>
          <cell r="Y190">
            <v>10.3</v>
          </cell>
          <cell r="Z190">
            <v>360.74</v>
          </cell>
          <cell r="AA190">
            <v>23.815999999999999</v>
          </cell>
          <cell r="AB190">
            <v>54</v>
          </cell>
          <cell r="AC190">
            <v>0</v>
          </cell>
          <cell r="AD190">
            <v>2268.62</v>
          </cell>
          <cell r="AE190">
            <v>99.156000000000006</v>
          </cell>
          <cell r="AF190">
            <v>156.13999999999999</v>
          </cell>
          <cell r="AG190">
            <v>0</v>
          </cell>
          <cell r="AH190">
            <v>0</v>
          </cell>
          <cell r="AI190">
            <v>2601.7319999999995</v>
          </cell>
          <cell r="AK190">
            <v>219.6</v>
          </cell>
          <cell r="AL190">
            <v>772.18999999999994</v>
          </cell>
          <cell r="AM190">
            <v>239.82</v>
          </cell>
          <cell r="AN190">
            <v>1231.6099999999999</v>
          </cell>
        </row>
        <row r="191">
          <cell r="A191" t="str">
            <v>400 kv Obra Jounpur</v>
          </cell>
          <cell r="B191">
            <v>188</v>
          </cell>
          <cell r="C191" t="str">
            <v>65/1</v>
          </cell>
          <cell r="D191">
            <v>336</v>
          </cell>
          <cell r="E191" t="str">
            <v>FA+0</v>
          </cell>
          <cell r="F191" t="str">
            <v>PS</v>
          </cell>
          <cell r="G191">
            <v>3.5</v>
          </cell>
          <cell r="H191">
            <v>0</v>
          </cell>
          <cell r="I191">
            <v>143</v>
          </cell>
          <cell r="J191" t="str">
            <v>VKI</v>
          </cell>
          <cell r="K191">
            <v>43835</v>
          </cell>
          <cell r="P191">
            <v>173.5</v>
          </cell>
          <cell r="Q191">
            <v>14.57</v>
          </cell>
          <cell r="R191">
            <v>2.0699999999999998</v>
          </cell>
          <cell r="S191">
            <v>126</v>
          </cell>
          <cell r="T191">
            <v>7.5705603999999989</v>
          </cell>
          <cell r="U191">
            <v>2.6459999999999999</v>
          </cell>
          <cell r="V191">
            <v>11.495301599999998</v>
          </cell>
          <cell r="W191">
            <v>122.56</v>
          </cell>
          <cell r="X191">
            <v>17.68</v>
          </cell>
          <cell r="Y191">
            <v>6.51</v>
          </cell>
          <cell r="Z191">
            <v>146.75</v>
          </cell>
          <cell r="AA191">
            <v>39.26</v>
          </cell>
          <cell r="AB191">
            <v>261.07600000000002</v>
          </cell>
          <cell r="AC191">
            <v>0</v>
          </cell>
          <cell r="AD191">
            <v>305.32799999999997</v>
          </cell>
          <cell r="AE191">
            <v>192.256</v>
          </cell>
          <cell r="AF191">
            <v>0</v>
          </cell>
          <cell r="AG191">
            <v>0</v>
          </cell>
          <cell r="AH191">
            <v>0</v>
          </cell>
          <cell r="AI191">
            <v>797.92</v>
          </cell>
          <cell r="AK191">
            <v>777.67</v>
          </cell>
          <cell r="AL191">
            <v>2138.39</v>
          </cell>
          <cell r="AM191">
            <v>198.9</v>
          </cell>
          <cell r="AN191">
            <v>3114.96</v>
          </cell>
        </row>
        <row r="192">
          <cell r="A192" t="str">
            <v>400 kv Obra Jounpur</v>
          </cell>
          <cell r="B192">
            <v>189</v>
          </cell>
          <cell r="C192" t="str">
            <v>65/2</v>
          </cell>
          <cell r="D192">
            <v>338</v>
          </cell>
          <cell r="E192" t="str">
            <v>FA+0</v>
          </cell>
          <cell r="F192" t="str">
            <v>WET</v>
          </cell>
          <cell r="G192">
            <v>3.5</v>
          </cell>
          <cell r="H192">
            <v>0</v>
          </cell>
          <cell r="I192">
            <v>149</v>
          </cell>
          <cell r="J192" t="str">
            <v>VKI</v>
          </cell>
          <cell r="K192">
            <v>43839</v>
          </cell>
          <cell r="P192">
            <v>135.4</v>
          </cell>
          <cell r="Q192">
            <v>12</v>
          </cell>
          <cell r="R192">
            <v>1.58</v>
          </cell>
          <cell r="S192">
            <v>103</v>
          </cell>
          <cell r="T192">
            <v>6.1852743999999991</v>
          </cell>
          <cell r="U192">
            <v>2.6460000000000004</v>
          </cell>
          <cell r="V192">
            <v>8.8906576000000008</v>
          </cell>
          <cell r="W192">
            <v>122.56</v>
          </cell>
          <cell r="X192">
            <v>17.68</v>
          </cell>
          <cell r="Y192">
            <v>6.51</v>
          </cell>
          <cell r="Z192">
            <v>146.75</v>
          </cell>
          <cell r="AA192">
            <v>39.26</v>
          </cell>
          <cell r="AB192">
            <v>180.04000000000002</v>
          </cell>
          <cell r="AC192">
            <v>0</v>
          </cell>
          <cell r="AD192">
            <v>207.864</v>
          </cell>
          <cell r="AE192">
            <v>192.256</v>
          </cell>
          <cell r="AF192">
            <v>0</v>
          </cell>
          <cell r="AG192">
            <v>0</v>
          </cell>
          <cell r="AH192">
            <v>0</v>
          </cell>
          <cell r="AI192">
            <v>619.41999999999996</v>
          </cell>
          <cell r="AK192">
            <v>777.67</v>
          </cell>
          <cell r="AL192">
            <v>2138.39</v>
          </cell>
          <cell r="AM192">
            <v>198.9</v>
          </cell>
          <cell r="AN192">
            <v>3114.96</v>
          </cell>
        </row>
        <row r="193">
          <cell r="A193" t="str">
            <v>400 kv Obra Jounpur</v>
          </cell>
          <cell r="B193">
            <v>190</v>
          </cell>
          <cell r="C193" t="str">
            <v>66/0</v>
          </cell>
          <cell r="D193">
            <v>338</v>
          </cell>
          <cell r="E193" t="str">
            <v>FC+0</v>
          </cell>
          <cell r="F193">
            <v>0</v>
          </cell>
          <cell r="G193">
            <v>0</v>
          </cell>
          <cell r="H193">
            <v>0</v>
          </cell>
          <cell r="I193">
            <v>0</v>
          </cell>
          <cell r="J193">
            <v>0</v>
          </cell>
          <cell r="K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K193">
            <v>995.56</v>
          </cell>
          <cell r="AL193">
            <v>2659.92</v>
          </cell>
          <cell r="AM193">
            <v>278.35999999999996</v>
          </cell>
          <cell r="AN193">
            <v>3933.84</v>
          </cell>
        </row>
        <row r="194">
          <cell r="A194" t="str">
            <v>400 kv Obra Jounpur</v>
          </cell>
          <cell r="B194">
            <v>191</v>
          </cell>
          <cell r="C194" t="str">
            <v>66/1</v>
          </cell>
          <cell r="D194">
            <v>354</v>
          </cell>
          <cell r="E194" t="str">
            <v>FA+0</v>
          </cell>
          <cell r="F194">
            <v>0</v>
          </cell>
          <cell r="G194">
            <v>0</v>
          </cell>
          <cell r="H194">
            <v>0</v>
          </cell>
          <cell r="I194">
            <v>0</v>
          </cell>
          <cell r="J194">
            <v>0</v>
          </cell>
          <cell r="K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K194">
            <v>777.67</v>
          </cell>
          <cell r="AL194">
            <v>2138.39</v>
          </cell>
          <cell r="AM194">
            <v>198.9</v>
          </cell>
          <cell r="AN194">
            <v>3114.96</v>
          </cell>
        </row>
        <row r="195">
          <cell r="A195" t="str">
            <v>400 kv Obra Jounpur</v>
          </cell>
          <cell r="B195">
            <v>192</v>
          </cell>
          <cell r="C195" t="str">
            <v>66/2</v>
          </cell>
          <cell r="D195">
            <v>427</v>
          </cell>
          <cell r="E195" t="str">
            <v>FA+0</v>
          </cell>
          <cell r="F195">
            <v>0</v>
          </cell>
          <cell r="G195">
            <v>0</v>
          </cell>
          <cell r="H195">
            <v>0</v>
          </cell>
          <cell r="I195">
            <v>0</v>
          </cell>
          <cell r="J195">
            <v>0</v>
          </cell>
          <cell r="K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K195">
            <v>777.67</v>
          </cell>
          <cell r="AL195">
            <v>2138.39</v>
          </cell>
          <cell r="AM195">
            <v>198.9</v>
          </cell>
          <cell r="AN195">
            <v>3114.96</v>
          </cell>
        </row>
        <row r="196">
          <cell r="A196" t="str">
            <v>400 kv Obra Jounpur</v>
          </cell>
          <cell r="B196">
            <v>193</v>
          </cell>
          <cell r="C196" t="str">
            <v>66/3</v>
          </cell>
          <cell r="D196">
            <v>392</v>
          </cell>
          <cell r="E196" t="str">
            <v>FA+6</v>
          </cell>
          <cell r="F196" t="str">
            <v>PS</v>
          </cell>
          <cell r="G196">
            <v>3.5</v>
          </cell>
          <cell r="H196">
            <v>0</v>
          </cell>
          <cell r="I196">
            <v>154</v>
          </cell>
          <cell r="J196" t="str">
            <v>WARISH</v>
          </cell>
          <cell r="K196">
            <v>43841</v>
          </cell>
          <cell r="P196">
            <v>191.7</v>
          </cell>
          <cell r="Q196">
            <v>15.96</v>
          </cell>
          <cell r="R196">
            <v>2.31</v>
          </cell>
          <cell r="S196">
            <v>138</v>
          </cell>
          <cell r="T196">
            <v>8.3118736000000002</v>
          </cell>
          <cell r="U196">
            <v>2.6459999999999999</v>
          </cell>
          <cell r="V196">
            <v>12.885734399999999</v>
          </cell>
          <cell r="W196">
            <v>122.56</v>
          </cell>
          <cell r="X196">
            <v>17.68</v>
          </cell>
          <cell r="Y196">
            <v>6.51</v>
          </cell>
          <cell r="Z196">
            <v>146.75</v>
          </cell>
          <cell r="AA196">
            <v>39.26</v>
          </cell>
          <cell r="AB196">
            <v>309.08</v>
          </cell>
          <cell r="AC196">
            <v>0</v>
          </cell>
          <cell r="AD196">
            <v>392.49599999999998</v>
          </cell>
          <cell r="AE196">
            <v>192.256</v>
          </cell>
          <cell r="AF196">
            <v>0</v>
          </cell>
          <cell r="AG196">
            <v>0</v>
          </cell>
          <cell r="AH196">
            <v>0</v>
          </cell>
          <cell r="AI196">
            <v>933.09199999999998</v>
          </cell>
          <cell r="AK196">
            <v>997.27</v>
          </cell>
          <cell r="AL196">
            <v>2910.58</v>
          </cell>
          <cell r="AM196">
            <v>250.52</v>
          </cell>
          <cell r="AN196">
            <v>4158.37</v>
          </cell>
        </row>
        <row r="197">
          <cell r="A197" t="str">
            <v>400 kv Obra Jounpur</v>
          </cell>
          <cell r="B197">
            <v>194</v>
          </cell>
          <cell r="C197" t="str">
            <v>66/4</v>
          </cell>
          <cell r="D197">
            <v>397</v>
          </cell>
          <cell r="E197" t="str">
            <v>FA+0</v>
          </cell>
          <cell r="F197" t="str">
            <v>DFR</v>
          </cell>
          <cell r="G197">
            <v>3</v>
          </cell>
          <cell r="H197">
            <v>0</v>
          </cell>
          <cell r="I197">
            <v>169</v>
          </cell>
          <cell r="J197" t="str">
            <v>WARISH</v>
          </cell>
          <cell r="K197">
            <v>43851</v>
          </cell>
          <cell r="P197">
            <v>0</v>
          </cell>
          <cell r="Q197">
            <v>0</v>
          </cell>
          <cell r="R197">
            <v>0</v>
          </cell>
          <cell r="S197">
            <v>0</v>
          </cell>
          <cell r="T197">
            <v>0</v>
          </cell>
          <cell r="U197">
            <v>0</v>
          </cell>
          <cell r="V197">
            <v>0</v>
          </cell>
          <cell r="W197">
            <v>122.56</v>
          </cell>
          <cell r="X197">
            <v>17.68</v>
          </cell>
          <cell r="Y197">
            <v>6.51</v>
          </cell>
          <cell r="Z197">
            <v>146.75</v>
          </cell>
          <cell r="AA197">
            <v>0</v>
          </cell>
          <cell r="AB197">
            <v>0</v>
          </cell>
          <cell r="AC197">
            <v>0</v>
          </cell>
          <cell r="AD197">
            <v>0</v>
          </cell>
          <cell r="AE197">
            <v>0</v>
          </cell>
          <cell r="AF197">
            <v>0</v>
          </cell>
          <cell r="AG197">
            <v>0</v>
          </cell>
          <cell r="AH197">
            <v>0</v>
          </cell>
          <cell r="AI197">
            <v>0</v>
          </cell>
          <cell r="AK197">
            <v>777.67</v>
          </cell>
          <cell r="AL197">
            <v>2138.39</v>
          </cell>
          <cell r="AM197">
            <v>198.9</v>
          </cell>
          <cell r="AN197">
            <v>3114.96</v>
          </cell>
        </row>
        <row r="198">
          <cell r="A198" t="str">
            <v>400 kv Obra Jounpur</v>
          </cell>
          <cell r="B198">
            <v>195</v>
          </cell>
          <cell r="C198" t="str">
            <v>66/5</v>
          </cell>
          <cell r="D198">
            <v>444</v>
          </cell>
          <cell r="E198" t="str">
            <v>FA+9</v>
          </cell>
          <cell r="F198" t="str">
            <v>DFR</v>
          </cell>
          <cell r="G198">
            <v>3</v>
          </cell>
          <cell r="H198">
            <v>0</v>
          </cell>
          <cell r="I198">
            <v>163</v>
          </cell>
          <cell r="J198" t="str">
            <v>WARISH</v>
          </cell>
          <cell r="K198">
            <v>43848</v>
          </cell>
          <cell r="P198">
            <v>0</v>
          </cell>
          <cell r="Q198">
            <v>0</v>
          </cell>
          <cell r="R198">
            <v>0</v>
          </cell>
          <cell r="S198">
            <v>0</v>
          </cell>
          <cell r="T198">
            <v>0</v>
          </cell>
          <cell r="U198">
            <v>0</v>
          </cell>
          <cell r="V198">
            <v>0</v>
          </cell>
          <cell r="W198">
            <v>122.56</v>
          </cell>
          <cell r="X198">
            <v>17.68</v>
          </cell>
          <cell r="Y198">
            <v>6.51</v>
          </cell>
          <cell r="Z198">
            <v>146.75</v>
          </cell>
          <cell r="AA198">
            <v>0</v>
          </cell>
          <cell r="AB198">
            <v>0</v>
          </cell>
          <cell r="AC198">
            <v>0</v>
          </cell>
          <cell r="AD198">
            <v>0</v>
          </cell>
          <cell r="AE198">
            <v>0</v>
          </cell>
          <cell r="AF198">
            <v>0</v>
          </cell>
          <cell r="AG198">
            <v>0</v>
          </cell>
          <cell r="AH198">
            <v>0</v>
          </cell>
          <cell r="AI198">
            <v>0</v>
          </cell>
          <cell r="AK198">
            <v>1318.4099999999999</v>
          </cell>
          <cell r="AL198">
            <v>3186.48</v>
          </cell>
          <cell r="AM198">
            <v>138.82999999999998</v>
          </cell>
          <cell r="AN198">
            <v>4643.7199999999993</v>
          </cell>
        </row>
        <row r="199">
          <cell r="A199" t="str">
            <v>400 kv Obra Jounpur</v>
          </cell>
          <cell r="B199">
            <v>196</v>
          </cell>
          <cell r="C199" t="str">
            <v>67/0</v>
          </cell>
          <cell r="D199">
            <v>379</v>
          </cell>
          <cell r="E199" t="str">
            <v>FB+6</v>
          </cell>
          <cell r="F199">
            <v>0</v>
          </cell>
          <cell r="G199">
            <v>0</v>
          </cell>
          <cell r="H199">
            <v>0</v>
          </cell>
          <cell r="I199">
            <v>0</v>
          </cell>
          <cell r="J199" t="str">
            <v>FOREST</v>
          </cell>
          <cell r="K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K199">
            <v>439.2</v>
          </cell>
          <cell r="AL199">
            <v>1544.3799999999999</v>
          </cell>
          <cell r="AM199">
            <v>239.82</v>
          </cell>
          <cell r="AN199">
            <v>2223.4</v>
          </cell>
        </row>
        <row r="200">
          <cell r="A200" t="str">
            <v>400 kv Obra Jounpur</v>
          </cell>
          <cell r="B200">
            <v>197</v>
          </cell>
          <cell r="C200" t="str">
            <v>67/1</v>
          </cell>
          <cell r="D200">
            <v>397</v>
          </cell>
          <cell r="E200" t="str">
            <v>FA+0</v>
          </cell>
          <cell r="F200">
            <v>0</v>
          </cell>
          <cell r="G200">
            <v>0</v>
          </cell>
          <cell r="H200">
            <v>0</v>
          </cell>
          <cell r="I200">
            <v>0</v>
          </cell>
          <cell r="J200">
            <v>0</v>
          </cell>
          <cell r="K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K200">
            <v>777.67</v>
          </cell>
          <cell r="AL200">
            <v>2138.39</v>
          </cell>
          <cell r="AM200">
            <v>198.9</v>
          </cell>
          <cell r="AN200">
            <v>3114.96</v>
          </cell>
        </row>
        <row r="201">
          <cell r="A201" t="str">
            <v>400 kv Obra Jounpur</v>
          </cell>
          <cell r="B201">
            <v>198</v>
          </cell>
          <cell r="C201" t="str">
            <v>67/2</v>
          </cell>
          <cell r="D201">
            <v>387</v>
          </cell>
          <cell r="E201" t="str">
            <v>FA+0</v>
          </cell>
          <cell r="F201" t="str">
            <v>WFR</v>
          </cell>
          <cell r="G201">
            <v>3</v>
          </cell>
          <cell r="H201">
            <v>0</v>
          </cell>
          <cell r="I201">
            <v>182</v>
          </cell>
          <cell r="J201" t="str">
            <v>WARISH</v>
          </cell>
          <cell r="K201">
            <v>43855</v>
          </cell>
          <cell r="P201">
            <v>0</v>
          </cell>
          <cell r="Q201">
            <v>0</v>
          </cell>
          <cell r="R201">
            <v>0</v>
          </cell>
          <cell r="S201">
            <v>0</v>
          </cell>
          <cell r="T201">
            <v>0</v>
          </cell>
          <cell r="U201">
            <v>0</v>
          </cell>
          <cell r="V201">
            <v>0</v>
          </cell>
          <cell r="W201">
            <v>122.56</v>
          </cell>
          <cell r="X201">
            <v>17.68</v>
          </cell>
          <cell r="Y201">
            <v>6.51</v>
          </cell>
          <cell r="Z201">
            <v>146.75</v>
          </cell>
          <cell r="AA201">
            <v>0</v>
          </cell>
          <cell r="AB201">
            <v>0</v>
          </cell>
          <cell r="AC201">
            <v>0</v>
          </cell>
          <cell r="AD201">
            <v>0</v>
          </cell>
          <cell r="AE201">
            <v>0</v>
          </cell>
          <cell r="AF201">
            <v>0</v>
          </cell>
          <cell r="AG201">
            <v>0</v>
          </cell>
          <cell r="AH201">
            <v>0</v>
          </cell>
          <cell r="AI201">
            <v>0</v>
          </cell>
          <cell r="AK201">
            <v>777.67</v>
          </cell>
          <cell r="AL201">
            <v>2138.39</v>
          </cell>
          <cell r="AM201">
            <v>198.9</v>
          </cell>
          <cell r="AN201">
            <v>3114.96</v>
          </cell>
        </row>
        <row r="202">
          <cell r="A202" t="str">
            <v>400 kv Obra Jounpur</v>
          </cell>
          <cell r="B202">
            <v>199</v>
          </cell>
          <cell r="C202" t="str">
            <v>67/3</v>
          </cell>
          <cell r="D202">
            <v>387</v>
          </cell>
          <cell r="E202" t="str">
            <v>FA+0</v>
          </cell>
          <cell r="F202">
            <v>0</v>
          </cell>
          <cell r="G202">
            <v>0</v>
          </cell>
          <cell r="H202">
            <v>0</v>
          </cell>
          <cell r="I202">
            <v>0</v>
          </cell>
          <cell r="J202">
            <v>0</v>
          </cell>
          <cell r="K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K202">
            <v>777.67</v>
          </cell>
          <cell r="AL202">
            <v>2138.39</v>
          </cell>
          <cell r="AM202">
            <v>198.9</v>
          </cell>
          <cell r="AN202">
            <v>3114.96</v>
          </cell>
        </row>
        <row r="203">
          <cell r="A203" t="str">
            <v>400 kv Obra Jounpur</v>
          </cell>
          <cell r="B203">
            <v>200</v>
          </cell>
          <cell r="C203" t="str">
            <v>67/4</v>
          </cell>
          <cell r="D203">
            <v>365.95</v>
          </cell>
          <cell r="E203" t="str">
            <v>FA+0</v>
          </cell>
          <cell r="F203">
            <v>0</v>
          </cell>
          <cell r="G203">
            <v>0</v>
          </cell>
          <cell r="H203">
            <v>0</v>
          </cell>
          <cell r="I203">
            <v>0</v>
          </cell>
          <cell r="J203">
            <v>0</v>
          </cell>
          <cell r="K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K203">
            <v>777.67</v>
          </cell>
          <cell r="AL203">
            <v>2138.39</v>
          </cell>
          <cell r="AM203">
            <v>198.9</v>
          </cell>
          <cell r="AN203">
            <v>3114.96</v>
          </cell>
        </row>
        <row r="204">
          <cell r="A204" t="str">
            <v>400 kv Obra Jounpur</v>
          </cell>
          <cell r="B204">
            <v>201</v>
          </cell>
          <cell r="C204" t="str">
            <v>68/0</v>
          </cell>
          <cell r="D204">
            <v>376</v>
          </cell>
          <cell r="E204" t="str">
            <v>FC+0</v>
          </cell>
          <cell r="F204">
            <v>0</v>
          </cell>
          <cell r="G204">
            <v>0</v>
          </cell>
          <cell r="H204">
            <v>0</v>
          </cell>
          <cell r="I204">
            <v>0</v>
          </cell>
          <cell r="J204">
            <v>0</v>
          </cell>
          <cell r="K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K204">
            <v>995.56</v>
          </cell>
          <cell r="AL204">
            <v>2659.92</v>
          </cell>
          <cell r="AM204">
            <v>278.35999999999996</v>
          </cell>
          <cell r="AN204">
            <v>3933.84</v>
          </cell>
        </row>
        <row r="205">
          <cell r="A205" t="str">
            <v>400 kv Obra Jounpur</v>
          </cell>
          <cell r="B205">
            <v>202</v>
          </cell>
          <cell r="C205" t="str">
            <v>68/1</v>
          </cell>
          <cell r="D205">
            <v>388</v>
          </cell>
          <cell r="E205" t="str">
            <v>FA+3</v>
          </cell>
          <cell r="F205">
            <v>0</v>
          </cell>
          <cell r="G205">
            <v>0</v>
          </cell>
          <cell r="H205">
            <v>0</v>
          </cell>
          <cell r="I205">
            <v>0</v>
          </cell>
          <cell r="J205">
            <v>0</v>
          </cell>
          <cell r="K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K205">
            <v>897.94999999999993</v>
          </cell>
          <cell r="AL205">
            <v>2632.34</v>
          </cell>
          <cell r="AM205">
            <v>239.45</v>
          </cell>
          <cell r="AN205">
            <v>3769.74</v>
          </cell>
        </row>
        <row r="206">
          <cell r="A206" t="str">
            <v>400 kv Obra Jounpur</v>
          </cell>
          <cell r="B206">
            <v>203</v>
          </cell>
          <cell r="C206" t="str">
            <v>68/2</v>
          </cell>
          <cell r="D206">
            <v>400.91</v>
          </cell>
          <cell r="E206" t="str">
            <v>FA+3</v>
          </cell>
          <cell r="F206">
            <v>0</v>
          </cell>
          <cell r="G206">
            <v>0</v>
          </cell>
          <cell r="H206">
            <v>0</v>
          </cell>
          <cell r="I206">
            <v>0</v>
          </cell>
          <cell r="J206">
            <v>0</v>
          </cell>
          <cell r="K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K206">
            <v>897.94999999999993</v>
          </cell>
          <cell r="AL206">
            <v>2632.34</v>
          </cell>
          <cell r="AM206">
            <v>239.45</v>
          </cell>
          <cell r="AN206">
            <v>3769.74</v>
          </cell>
        </row>
        <row r="207">
          <cell r="A207" t="str">
            <v>400 kv Obra Jounpur</v>
          </cell>
          <cell r="B207">
            <v>204</v>
          </cell>
          <cell r="C207" t="str">
            <v>69/0</v>
          </cell>
          <cell r="D207">
            <v>372</v>
          </cell>
          <cell r="E207" t="str">
            <v>FC+0</v>
          </cell>
          <cell r="F207">
            <v>0</v>
          </cell>
          <cell r="G207">
            <v>0</v>
          </cell>
          <cell r="H207">
            <v>0</v>
          </cell>
          <cell r="I207">
            <v>0</v>
          </cell>
          <cell r="J207">
            <v>0</v>
          </cell>
          <cell r="K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K207">
            <v>995.56</v>
          </cell>
          <cell r="AL207">
            <v>2659.92</v>
          </cell>
          <cell r="AM207">
            <v>278.35999999999996</v>
          </cell>
          <cell r="AN207">
            <v>3933.84</v>
          </cell>
        </row>
        <row r="208">
          <cell r="A208" t="str">
            <v>400 kv Obra Jounpur</v>
          </cell>
          <cell r="B208">
            <v>205</v>
          </cell>
          <cell r="C208" t="str">
            <v>69/1</v>
          </cell>
          <cell r="D208">
            <v>403</v>
          </cell>
          <cell r="E208" t="str">
            <v>FA+0</v>
          </cell>
          <cell r="F208">
            <v>0</v>
          </cell>
          <cell r="G208">
            <v>0</v>
          </cell>
          <cell r="H208">
            <v>0</v>
          </cell>
          <cell r="I208">
            <v>0</v>
          </cell>
          <cell r="J208" t="str">
            <v>FOREST</v>
          </cell>
          <cell r="K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K208">
            <v>777.67</v>
          </cell>
          <cell r="AL208">
            <v>2138.39</v>
          </cell>
          <cell r="AM208">
            <v>198.9</v>
          </cell>
          <cell r="AN208">
            <v>3114.96</v>
          </cell>
        </row>
        <row r="209">
          <cell r="A209" t="str">
            <v>400 kv Obra Jounpur</v>
          </cell>
          <cell r="B209">
            <v>206</v>
          </cell>
          <cell r="C209" t="str">
            <v>69/2</v>
          </cell>
          <cell r="D209">
            <v>408</v>
          </cell>
          <cell r="E209" t="str">
            <v>FA+0</v>
          </cell>
          <cell r="F209">
            <v>0</v>
          </cell>
          <cell r="G209">
            <v>0</v>
          </cell>
          <cell r="H209">
            <v>0</v>
          </cell>
          <cell r="I209">
            <v>0</v>
          </cell>
          <cell r="J209" t="str">
            <v>FOREST</v>
          </cell>
          <cell r="K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K209">
            <v>777.67</v>
          </cell>
          <cell r="AL209">
            <v>2138.39</v>
          </cell>
          <cell r="AM209">
            <v>198.9</v>
          </cell>
          <cell r="AN209">
            <v>3114.96</v>
          </cell>
        </row>
        <row r="210">
          <cell r="A210" t="str">
            <v>400 kv Obra Jounpur</v>
          </cell>
          <cell r="B210">
            <v>207</v>
          </cell>
          <cell r="C210" t="str">
            <v>69/3</v>
          </cell>
          <cell r="D210">
            <v>402</v>
          </cell>
          <cell r="E210" t="str">
            <v>FA+0</v>
          </cell>
          <cell r="F210">
            <v>0</v>
          </cell>
          <cell r="G210">
            <v>0</v>
          </cell>
          <cell r="H210">
            <v>0</v>
          </cell>
          <cell r="I210">
            <v>0</v>
          </cell>
          <cell r="J210" t="str">
            <v>FOREST</v>
          </cell>
          <cell r="K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K210">
            <v>777.67</v>
          </cell>
          <cell r="AL210">
            <v>2138.39</v>
          </cell>
          <cell r="AM210">
            <v>198.9</v>
          </cell>
          <cell r="AN210">
            <v>3114.96</v>
          </cell>
        </row>
        <row r="211">
          <cell r="A211" t="str">
            <v>400 kv Obra Jounpur</v>
          </cell>
          <cell r="B211">
            <v>208</v>
          </cell>
          <cell r="C211" t="str">
            <v>69/4</v>
          </cell>
          <cell r="D211">
            <v>396</v>
          </cell>
          <cell r="E211" t="str">
            <v>FA+3</v>
          </cell>
          <cell r="F211">
            <v>0</v>
          </cell>
          <cell r="G211">
            <v>0</v>
          </cell>
          <cell r="H211">
            <v>0</v>
          </cell>
          <cell r="I211">
            <v>0</v>
          </cell>
          <cell r="J211" t="str">
            <v>FOREST</v>
          </cell>
          <cell r="K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K211">
            <v>897.94999999999993</v>
          </cell>
          <cell r="AL211">
            <v>2632.34</v>
          </cell>
          <cell r="AM211">
            <v>239.45</v>
          </cell>
          <cell r="AN211">
            <v>3769.74</v>
          </cell>
        </row>
        <row r="212">
          <cell r="A212" t="str">
            <v>400 kv Obra Jounpur</v>
          </cell>
          <cell r="B212">
            <v>209</v>
          </cell>
          <cell r="C212" t="str">
            <v>69/5</v>
          </cell>
          <cell r="D212">
            <v>445</v>
          </cell>
          <cell r="E212" t="str">
            <v>FA+0</v>
          </cell>
          <cell r="F212">
            <v>0</v>
          </cell>
          <cell r="G212">
            <v>0</v>
          </cell>
          <cell r="H212">
            <v>0</v>
          </cell>
          <cell r="I212">
            <v>0</v>
          </cell>
          <cell r="J212" t="str">
            <v>FOREST</v>
          </cell>
          <cell r="K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K212">
            <v>777.67</v>
          </cell>
          <cell r="AL212">
            <v>2138.39</v>
          </cell>
          <cell r="AM212">
            <v>198.9</v>
          </cell>
          <cell r="AN212">
            <v>3114.96</v>
          </cell>
        </row>
        <row r="213">
          <cell r="A213" t="str">
            <v>400 kv Obra Jounpur</v>
          </cell>
          <cell r="B213">
            <v>210</v>
          </cell>
          <cell r="C213" t="str">
            <v>69/6</v>
          </cell>
          <cell r="D213">
            <v>398.7</v>
          </cell>
          <cell r="E213" t="str">
            <v>FA+9</v>
          </cell>
          <cell r="F213">
            <v>0</v>
          </cell>
          <cell r="G213">
            <v>0</v>
          </cell>
          <cell r="H213">
            <v>0</v>
          </cell>
          <cell r="I213">
            <v>0</v>
          </cell>
          <cell r="J213" t="str">
            <v>FOREST</v>
          </cell>
          <cell r="K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K213">
            <v>1318.4099999999999</v>
          </cell>
          <cell r="AL213">
            <v>3186.48</v>
          </cell>
          <cell r="AM213">
            <v>138.82999999999998</v>
          </cell>
          <cell r="AN213">
            <v>4643.7199999999993</v>
          </cell>
        </row>
        <row r="214">
          <cell r="A214" t="str">
            <v>400 kv Obra Jounpur</v>
          </cell>
          <cell r="B214">
            <v>211</v>
          </cell>
          <cell r="C214" t="str">
            <v xml:space="preserve">70/0 </v>
          </cell>
          <cell r="D214">
            <v>436</v>
          </cell>
          <cell r="E214" t="str">
            <v>FB+0</v>
          </cell>
          <cell r="F214">
            <v>0</v>
          </cell>
          <cell r="G214">
            <v>0</v>
          </cell>
          <cell r="H214">
            <v>0</v>
          </cell>
          <cell r="I214">
            <v>0</v>
          </cell>
          <cell r="J214" t="str">
            <v>FOREST</v>
          </cell>
          <cell r="K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K214">
            <v>339.88</v>
          </cell>
          <cell r="AL214">
            <v>1266.1399999999999</v>
          </cell>
          <cell r="AM214">
            <v>103.24</v>
          </cell>
          <cell r="AN214">
            <v>1709.26</v>
          </cell>
        </row>
        <row r="215">
          <cell r="A215" t="str">
            <v>400 kv Obra Jounpur</v>
          </cell>
          <cell r="B215">
            <v>212</v>
          </cell>
          <cell r="C215" t="str">
            <v>70/1</v>
          </cell>
          <cell r="D215">
            <v>380</v>
          </cell>
          <cell r="E215" t="str">
            <v>FA+9</v>
          </cell>
          <cell r="F215">
            <v>0</v>
          </cell>
          <cell r="G215">
            <v>0</v>
          </cell>
          <cell r="H215">
            <v>0</v>
          </cell>
          <cell r="I215">
            <v>0</v>
          </cell>
          <cell r="J215">
            <v>0</v>
          </cell>
          <cell r="K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K215">
            <v>1318.4099999999999</v>
          </cell>
          <cell r="AL215">
            <v>3186.48</v>
          </cell>
          <cell r="AM215">
            <v>138.82999999999998</v>
          </cell>
          <cell r="AN215">
            <v>4643.7199999999993</v>
          </cell>
        </row>
        <row r="216">
          <cell r="A216" t="str">
            <v>400 kv Obra Jounpur</v>
          </cell>
          <cell r="B216">
            <v>213</v>
          </cell>
          <cell r="C216" t="str">
            <v>70/2</v>
          </cell>
          <cell r="D216">
            <v>352</v>
          </cell>
          <cell r="E216" t="str">
            <v>FA+0</v>
          </cell>
          <cell r="F216">
            <v>0</v>
          </cell>
          <cell r="G216">
            <v>0</v>
          </cell>
          <cell r="H216">
            <v>0</v>
          </cell>
          <cell r="I216">
            <v>0</v>
          </cell>
          <cell r="J216" t="str">
            <v>FOREST</v>
          </cell>
          <cell r="K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K216">
            <v>777.67</v>
          </cell>
          <cell r="AL216">
            <v>2138.39</v>
          </cell>
          <cell r="AM216">
            <v>198.9</v>
          </cell>
          <cell r="AN216">
            <v>3114.96</v>
          </cell>
        </row>
        <row r="217">
          <cell r="A217" t="str">
            <v>400 kv Obra Jounpur</v>
          </cell>
          <cell r="B217">
            <v>214</v>
          </cell>
          <cell r="C217" t="str">
            <v>70/3</v>
          </cell>
          <cell r="D217">
            <v>404</v>
          </cell>
          <cell r="E217" t="str">
            <v>FA+0</v>
          </cell>
          <cell r="F217">
            <v>0</v>
          </cell>
          <cell r="G217">
            <v>0</v>
          </cell>
          <cell r="H217">
            <v>0</v>
          </cell>
          <cell r="I217">
            <v>0</v>
          </cell>
          <cell r="J217">
            <v>0</v>
          </cell>
          <cell r="K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K217">
            <v>777.67</v>
          </cell>
          <cell r="AL217">
            <v>2138.39</v>
          </cell>
          <cell r="AM217">
            <v>198.9</v>
          </cell>
          <cell r="AN217">
            <v>3114.96</v>
          </cell>
        </row>
        <row r="218">
          <cell r="A218" t="str">
            <v>400 kv Obra Jounpur</v>
          </cell>
          <cell r="B218">
            <v>215</v>
          </cell>
          <cell r="C218" t="str">
            <v>70/4</v>
          </cell>
          <cell r="D218">
            <v>443.71</v>
          </cell>
          <cell r="E218" t="str">
            <v>FA+3</v>
          </cell>
          <cell r="F218">
            <v>0</v>
          </cell>
          <cell r="G218">
            <v>0</v>
          </cell>
          <cell r="H218">
            <v>0</v>
          </cell>
          <cell r="I218">
            <v>0</v>
          </cell>
          <cell r="J218">
            <v>0</v>
          </cell>
          <cell r="K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K218">
            <v>897.94999999999993</v>
          </cell>
          <cell r="AL218">
            <v>2632.34</v>
          </cell>
          <cell r="AM218">
            <v>239.45</v>
          </cell>
          <cell r="AN218">
            <v>3769.74</v>
          </cell>
        </row>
        <row r="219">
          <cell r="A219" t="str">
            <v>400 kv Obra Jounpur</v>
          </cell>
          <cell r="B219">
            <v>216</v>
          </cell>
          <cell r="C219" t="str">
            <v>71/0</v>
          </cell>
          <cell r="D219">
            <v>322.64</v>
          </cell>
          <cell r="E219" t="str">
            <v>FB+18</v>
          </cell>
          <cell r="F219">
            <v>0</v>
          </cell>
          <cell r="G219">
            <v>0</v>
          </cell>
          <cell r="H219">
            <v>0</v>
          </cell>
          <cell r="I219">
            <v>0</v>
          </cell>
          <cell r="J219">
            <v>0</v>
          </cell>
          <cell r="K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K219">
            <v>0</v>
          </cell>
          <cell r="AL219">
            <v>0</v>
          </cell>
          <cell r="AM219">
            <v>228.75</v>
          </cell>
          <cell r="AN219">
            <v>228.75</v>
          </cell>
        </row>
        <row r="220">
          <cell r="A220" t="str">
            <v>400 kv Obra Jounpur</v>
          </cell>
          <cell r="B220">
            <v>217</v>
          </cell>
          <cell r="C220" t="str">
            <v>72/0</v>
          </cell>
          <cell r="D220">
            <v>235.88</v>
          </cell>
          <cell r="E220" t="str">
            <v>FB+9</v>
          </cell>
          <cell r="F220">
            <v>0</v>
          </cell>
          <cell r="G220">
            <v>0</v>
          </cell>
          <cell r="H220">
            <v>0</v>
          </cell>
          <cell r="I220">
            <v>0</v>
          </cell>
          <cell r="J220">
            <v>0</v>
          </cell>
          <cell r="K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K220">
            <v>219.6</v>
          </cell>
          <cell r="AL220">
            <v>772.18999999999994</v>
          </cell>
          <cell r="AM220">
            <v>38.54</v>
          </cell>
          <cell r="AN220">
            <v>1030.33</v>
          </cell>
        </row>
        <row r="221">
          <cell r="A221" t="str">
            <v>400 kv Obra Jounpur</v>
          </cell>
          <cell r="B221">
            <v>218</v>
          </cell>
          <cell r="C221" t="str">
            <v>73/0</v>
          </cell>
          <cell r="D221">
            <v>405</v>
          </cell>
          <cell r="E221" t="str">
            <v>FC+0</v>
          </cell>
          <cell r="F221">
            <v>0</v>
          </cell>
          <cell r="G221">
            <v>0</v>
          </cell>
          <cell r="H221">
            <v>0</v>
          </cell>
          <cell r="I221">
            <v>0</v>
          </cell>
          <cell r="J221">
            <v>0</v>
          </cell>
          <cell r="K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K221">
            <v>995.56</v>
          </cell>
          <cell r="AL221">
            <v>2659.92</v>
          </cell>
          <cell r="AM221">
            <v>278.35999999999996</v>
          </cell>
          <cell r="AN221">
            <v>3933.84</v>
          </cell>
        </row>
        <row r="222">
          <cell r="A222" t="str">
            <v>400 kv Obra Jounpur</v>
          </cell>
          <cell r="B222">
            <v>219</v>
          </cell>
          <cell r="C222" t="str">
            <v>73/1</v>
          </cell>
          <cell r="D222">
            <v>415.47</v>
          </cell>
          <cell r="E222" t="str">
            <v>FA+3</v>
          </cell>
          <cell r="F222">
            <v>0</v>
          </cell>
          <cell r="G222">
            <v>0</v>
          </cell>
          <cell r="H222">
            <v>0</v>
          </cell>
          <cell r="I222">
            <v>0</v>
          </cell>
          <cell r="J222">
            <v>0</v>
          </cell>
          <cell r="K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K222">
            <v>897.94999999999993</v>
          </cell>
          <cell r="AL222">
            <v>2632.34</v>
          </cell>
          <cell r="AM222">
            <v>239.45</v>
          </cell>
          <cell r="AN222">
            <v>3769.74</v>
          </cell>
        </row>
        <row r="223">
          <cell r="A223" t="str">
            <v>400 kv Obra Jounpur</v>
          </cell>
          <cell r="B223">
            <v>220</v>
          </cell>
          <cell r="C223" t="str">
            <v>74/0</v>
          </cell>
          <cell r="D223">
            <v>244.92</v>
          </cell>
          <cell r="E223" t="str">
            <v>FD+3</v>
          </cell>
          <cell r="F223">
            <v>0</v>
          </cell>
          <cell r="G223">
            <v>0</v>
          </cell>
          <cell r="H223">
            <v>0</v>
          </cell>
          <cell r="I223">
            <v>0</v>
          </cell>
          <cell r="J223">
            <v>0</v>
          </cell>
          <cell r="K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K223">
            <v>0</v>
          </cell>
          <cell r="AL223">
            <v>0</v>
          </cell>
          <cell r="AM223">
            <v>38.54</v>
          </cell>
          <cell r="AN223">
            <v>38.54</v>
          </cell>
        </row>
        <row r="224">
          <cell r="A224" t="str">
            <v>400 kv Obra Jounpur</v>
          </cell>
          <cell r="B224">
            <v>221</v>
          </cell>
          <cell r="C224" t="str">
            <v>75/0</v>
          </cell>
          <cell r="D224">
            <v>245.64</v>
          </cell>
          <cell r="E224" t="str">
            <v>FD+18</v>
          </cell>
          <cell r="F224">
            <v>0</v>
          </cell>
          <cell r="G224">
            <v>0</v>
          </cell>
          <cell r="H224">
            <v>0</v>
          </cell>
          <cell r="I224">
            <v>0</v>
          </cell>
          <cell r="J224">
            <v>0</v>
          </cell>
          <cell r="K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K224">
            <v>443.13</v>
          </cell>
          <cell r="AL224">
            <v>1020.51</v>
          </cell>
          <cell r="AM224">
            <v>130.71</v>
          </cell>
          <cell r="AN224">
            <v>1594.35</v>
          </cell>
        </row>
        <row r="225">
          <cell r="A225" t="str">
            <v>400 kv Obra Jounpur</v>
          </cell>
          <cell r="B225">
            <v>222</v>
          </cell>
          <cell r="C225" t="str">
            <v>75/1</v>
          </cell>
          <cell r="D225">
            <v>531</v>
          </cell>
          <cell r="E225" t="str">
            <v>FD+30</v>
          </cell>
          <cell r="F225">
            <v>0</v>
          </cell>
          <cell r="G225">
            <v>0</v>
          </cell>
          <cell r="H225">
            <v>0</v>
          </cell>
          <cell r="I225">
            <v>0</v>
          </cell>
          <cell r="J225">
            <v>0</v>
          </cell>
          <cell r="K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K225">
            <v>339.88</v>
          </cell>
          <cell r="AL225">
            <v>1266.1399999999999</v>
          </cell>
          <cell r="AM225">
            <v>92.169999999999987</v>
          </cell>
          <cell r="AN225">
            <v>1698.19</v>
          </cell>
        </row>
        <row r="226">
          <cell r="A226" t="str">
            <v>400 kv Obra Jounpur</v>
          </cell>
          <cell r="B226">
            <v>223</v>
          </cell>
          <cell r="C226" t="str">
            <v>75/2</v>
          </cell>
          <cell r="D226">
            <v>418.87</v>
          </cell>
          <cell r="E226" t="str">
            <v>FB+6</v>
          </cell>
          <cell r="F226">
            <v>0</v>
          </cell>
          <cell r="G226">
            <v>0</v>
          </cell>
          <cell r="H226">
            <v>0</v>
          </cell>
          <cell r="I226">
            <v>0</v>
          </cell>
          <cell r="J226">
            <v>0</v>
          </cell>
          <cell r="K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K226">
            <v>439.2</v>
          </cell>
          <cell r="AL226">
            <v>1544.3799999999999</v>
          </cell>
          <cell r="AM226">
            <v>239.82</v>
          </cell>
          <cell r="AN226">
            <v>2223.4</v>
          </cell>
        </row>
        <row r="227">
          <cell r="A227" t="str">
            <v>400 kv Obra Jounpur</v>
          </cell>
          <cell r="B227">
            <v>224</v>
          </cell>
          <cell r="C227" t="str">
            <v>76/0</v>
          </cell>
          <cell r="D227">
            <v>484.73</v>
          </cell>
          <cell r="E227" t="str">
            <v>FC+0</v>
          </cell>
          <cell r="F227">
            <v>0</v>
          </cell>
          <cell r="G227">
            <v>0</v>
          </cell>
          <cell r="H227">
            <v>0</v>
          </cell>
          <cell r="I227">
            <v>0</v>
          </cell>
          <cell r="J227">
            <v>0</v>
          </cell>
          <cell r="K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K227">
            <v>995.56</v>
          </cell>
          <cell r="AL227">
            <v>2659.92</v>
          </cell>
          <cell r="AM227">
            <v>278.35999999999996</v>
          </cell>
          <cell r="AN227">
            <v>3933.84</v>
          </cell>
        </row>
        <row r="228">
          <cell r="A228" t="str">
            <v>400 kv Obra Jounpur</v>
          </cell>
          <cell r="B228">
            <v>225</v>
          </cell>
          <cell r="C228" t="str">
            <v>77/0</v>
          </cell>
          <cell r="D228">
            <v>345.88</v>
          </cell>
          <cell r="E228" t="str">
            <v>FD+0</v>
          </cell>
          <cell r="F228">
            <v>0</v>
          </cell>
          <cell r="G228">
            <v>0</v>
          </cell>
          <cell r="H228">
            <v>0</v>
          </cell>
          <cell r="I228">
            <v>0</v>
          </cell>
          <cell r="J228">
            <v>0</v>
          </cell>
          <cell r="K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K228">
            <v>219.6</v>
          </cell>
          <cell r="AL228">
            <v>772.18999999999994</v>
          </cell>
          <cell r="AM228">
            <v>239.82</v>
          </cell>
          <cell r="AN228">
            <v>1231.6099999999999</v>
          </cell>
        </row>
        <row r="229">
          <cell r="A229" t="str">
            <v>400 kv Obra Jounpur</v>
          </cell>
          <cell r="B229">
            <v>226</v>
          </cell>
          <cell r="C229" t="str">
            <v>77/1</v>
          </cell>
          <cell r="D229">
            <v>1066.4100000000001</v>
          </cell>
          <cell r="E229" t="str">
            <v>SPL</v>
          </cell>
          <cell r="F229">
            <v>0</v>
          </cell>
          <cell r="G229">
            <v>0</v>
          </cell>
          <cell r="H229">
            <v>0</v>
          </cell>
          <cell r="I229">
            <v>0</v>
          </cell>
          <cell r="J229">
            <v>0</v>
          </cell>
          <cell r="K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K229">
            <v>0</v>
          </cell>
          <cell r="AL229">
            <v>0</v>
          </cell>
          <cell r="AM229">
            <v>0</v>
          </cell>
          <cell r="AN229">
            <v>0</v>
          </cell>
        </row>
        <row r="230">
          <cell r="A230" t="str">
            <v>400 kv Obra Jounpur</v>
          </cell>
          <cell r="B230">
            <v>227</v>
          </cell>
          <cell r="C230" t="str">
            <v>77/2</v>
          </cell>
          <cell r="D230">
            <v>462.63</v>
          </cell>
          <cell r="E230" t="str">
            <v>SPL</v>
          </cell>
          <cell r="F230">
            <v>0</v>
          </cell>
          <cell r="G230">
            <v>0</v>
          </cell>
          <cell r="H230">
            <v>0</v>
          </cell>
          <cell r="I230">
            <v>0</v>
          </cell>
          <cell r="J230">
            <v>0</v>
          </cell>
          <cell r="K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K230">
            <v>0</v>
          </cell>
          <cell r="AL230">
            <v>0</v>
          </cell>
          <cell r="AM230">
            <v>0</v>
          </cell>
          <cell r="AN230">
            <v>0</v>
          </cell>
        </row>
        <row r="231">
          <cell r="A231" t="str">
            <v>400 kv Obra Jounpur</v>
          </cell>
          <cell r="B231">
            <v>228</v>
          </cell>
          <cell r="C231" t="str">
            <v>78/0</v>
          </cell>
          <cell r="D231">
            <v>384.8</v>
          </cell>
          <cell r="E231" t="str">
            <v>FD+0</v>
          </cell>
          <cell r="F231">
            <v>0</v>
          </cell>
          <cell r="G231">
            <v>0</v>
          </cell>
          <cell r="H231">
            <v>0</v>
          </cell>
          <cell r="I231">
            <v>0</v>
          </cell>
          <cell r="J231">
            <v>0</v>
          </cell>
          <cell r="K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K231">
            <v>219.6</v>
          </cell>
          <cell r="AL231">
            <v>772.18999999999994</v>
          </cell>
          <cell r="AM231">
            <v>239.82</v>
          </cell>
          <cell r="AN231">
            <v>1231.6099999999999</v>
          </cell>
        </row>
        <row r="232">
          <cell r="A232" t="str">
            <v>400 kv Obra Jounpur</v>
          </cell>
          <cell r="B232">
            <v>229</v>
          </cell>
          <cell r="C232" t="str">
            <v>78/1</v>
          </cell>
          <cell r="D232">
            <v>384</v>
          </cell>
          <cell r="E232" t="str">
            <v>FA+0</v>
          </cell>
          <cell r="F232" t="str">
            <v>WET</v>
          </cell>
          <cell r="G232">
            <v>3.5</v>
          </cell>
          <cell r="H232">
            <v>0</v>
          </cell>
          <cell r="I232">
            <v>0</v>
          </cell>
          <cell r="J232" t="str">
            <v>Madan</v>
          </cell>
          <cell r="K232">
            <v>0</v>
          </cell>
          <cell r="P232">
            <v>135.4</v>
          </cell>
          <cell r="Q232">
            <v>12</v>
          </cell>
          <cell r="R232">
            <v>1.58</v>
          </cell>
          <cell r="S232">
            <v>103</v>
          </cell>
          <cell r="T232">
            <v>6.1852743999999991</v>
          </cell>
          <cell r="U232">
            <v>2.6460000000000004</v>
          </cell>
          <cell r="V232">
            <v>8.8906576000000008</v>
          </cell>
          <cell r="W232">
            <v>122.56</v>
          </cell>
          <cell r="X232">
            <v>17.68</v>
          </cell>
          <cell r="Y232">
            <v>6.51</v>
          </cell>
          <cell r="Z232">
            <v>146.75</v>
          </cell>
          <cell r="AA232">
            <v>39.26</v>
          </cell>
          <cell r="AB232">
            <v>180.04000000000002</v>
          </cell>
          <cell r="AC232">
            <v>0</v>
          </cell>
          <cell r="AD232">
            <v>207.864</v>
          </cell>
          <cell r="AE232">
            <v>192.256</v>
          </cell>
          <cell r="AF232">
            <v>0</v>
          </cell>
          <cell r="AG232">
            <v>0</v>
          </cell>
          <cell r="AH232">
            <v>0</v>
          </cell>
          <cell r="AI232">
            <v>619.41999999999996</v>
          </cell>
          <cell r="AK232">
            <v>777.67</v>
          </cell>
          <cell r="AL232">
            <v>2138.39</v>
          </cell>
          <cell r="AM232">
            <v>198.9</v>
          </cell>
          <cell r="AN232">
            <v>3114.96</v>
          </cell>
        </row>
        <row r="233">
          <cell r="A233" t="str">
            <v>400 kv Obra Jounpur</v>
          </cell>
          <cell r="B233">
            <v>230</v>
          </cell>
          <cell r="C233" t="str">
            <v>78/2</v>
          </cell>
          <cell r="D233">
            <v>395</v>
          </cell>
          <cell r="E233" t="str">
            <v>FA+0</v>
          </cell>
          <cell r="F233" t="str">
            <v>WET</v>
          </cell>
          <cell r="G233">
            <v>3.5</v>
          </cell>
          <cell r="H233">
            <v>0</v>
          </cell>
          <cell r="I233">
            <v>170</v>
          </cell>
          <cell r="J233" t="str">
            <v>Madan</v>
          </cell>
          <cell r="K233">
            <v>43851</v>
          </cell>
          <cell r="P233">
            <v>135.4</v>
          </cell>
          <cell r="Q233">
            <v>12</v>
          </cell>
          <cell r="R233">
            <v>1.58</v>
          </cell>
          <cell r="S233">
            <v>103</v>
          </cell>
          <cell r="T233">
            <v>6.1852743999999991</v>
          </cell>
          <cell r="U233">
            <v>2.6460000000000004</v>
          </cell>
          <cell r="V233">
            <v>8.8906576000000008</v>
          </cell>
          <cell r="W233">
            <v>122.56</v>
          </cell>
          <cell r="X233">
            <v>17.68</v>
          </cell>
          <cell r="Y233">
            <v>6.51</v>
          </cell>
          <cell r="Z233">
            <v>146.75</v>
          </cell>
          <cell r="AA233">
            <v>39.26</v>
          </cell>
          <cell r="AB233">
            <v>180.04000000000002</v>
          </cell>
          <cell r="AC233">
            <v>0</v>
          </cell>
          <cell r="AD233">
            <v>207.864</v>
          </cell>
          <cell r="AE233">
            <v>192.256</v>
          </cell>
          <cell r="AF233">
            <v>0</v>
          </cell>
          <cell r="AG233">
            <v>0</v>
          </cell>
          <cell r="AH233">
            <v>0</v>
          </cell>
          <cell r="AI233">
            <v>619.41999999999996</v>
          </cell>
          <cell r="AK233">
            <v>777.67</v>
          </cell>
          <cell r="AL233">
            <v>2138.39</v>
          </cell>
          <cell r="AM233">
            <v>198.9</v>
          </cell>
          <cell r="AN233">
            <v>3114.96</v>
          </cell>
        </row>
        <row r="234">
          <cell r="A234" t="str">
            <v>400 kv Obra Jounpur</v>
          </cell>
          <cell r="B234">
            <v>231</v>
          </cell>
          <cell r="C234" t="str">
            <v>79/0</v>
          </cell>
          <cell r="D234">
            <v>371</v>
          </cell>
          <cell r="E234" t="str">
            <v>FC+0</v>
          </cell>
          <cell r="F234" t="str">
            <v>WET</v>
          </cell>
          <cell r="G234">
            <v>3.5</v>
          </cell>
          <cell r="H234">
            <v>0</v>
          </cell>
          <cell r="I234">
            <v>161</v>
          </cell>
          <cell r="J234" t="str">
            <v>Madan</v>
          </cell>
          <cell r="K234">
            <v>43847</v>
          </cell>
          <cell r="P234">
            <v>256.5</v>
          </cell>
          <cell r="Q234">
            <v>21.86</v>
          </cell>
          <cell r="R234">
            <v>3.17</v>
          </cell>
          <cell r="S234">
            <v>189</v>
          </cell>
          <cell r="T234">
            <v>11.385160000000001</v>
          </cell>
          <cell r="U234">
            <v>2.7710591999999998</v>
          </cell>
          <cell r="V234">
            <v>18.5043808</v>
          </cell>
          <cell r="W234">
            <v>249.32</v>
          </cell>
          <cell r="X234">
            <v>32.799999999999997</v>
          </cell>
          <cell r="Y234">
            <v>8</v>
          </cell>
          <cell r="Z234">
            <v>290.12</v>
          </cell>
          <cell r="AA234">
            <v>23.815999999999999</v>
          </cell>
          <cell r="AB234">
            <v>67.180000000000007</v>
          </cell>
          <cell r="AC234">
            <v>0</v>
          </cell>
          <cell r="AD234">
            <v>1444.8600000000001</v>
          </cell>
          <cell r="AE234">
            <v>195.98</v>
          </cell>
          <cell r="AF234">
            <v>0</v>
          </cell>
          <cell r="AG234">
            <v>0</v>
          </cell>
          <cell r="AH234">
            <v>0</v>
          </cell>
          <cell r="AI234">
            <v>1731.8360000000002</v>
          </cell>
          <cell r="AK234">
            <v>995.56</v>
          </cell>
          <cell r="AL234">
            <v>2659.92</v>
          </cell>
          <cell r="AM234">
            <v>278.35999999999996</v>
          </cell>
          <cell r="AN234">
            <v>3933.84</v>
          </cell>
        </row>
        <row r="235">
          <cell r="A235" t="str">
            <v>400 kv Obra Jounpur</v>
          </cell>
          <cell r="B235">
            <v>232</v>
          </cell>
          <cell r="C235" t="str">
            <v>79/1</v>
          </cell>
          <cell r="D235">
            <v>425</v>
          </cell>
          <cell r="E235" t="str">
            <v>FA+6</v>
          </cell>
          <cell r="F235" t="str">
            <v>WET</v>
          </cell>
          <cell r="G235">
            <v>3.5</v>
          </cell>
          <cell r="H235">
            <v>0</v>
          </cell>
          <cell r="I235">
            <v>79</v>
          </cell>
          <cell r="J235" t="str">
            <v>Madan</v>
          </cell>
          <cell r="K235">
            <v>43799</v>
          </cell>
          <cell r="P235">
            <v>151.5</v>
          </cell>
          <cell r="Q235">
            <v>13.08</v>
          </cell>
          <cell r="R235">
            <v>1.79</v>
          </cell>
          <cell r="S235">
            <v>113</v>
          </cell>
          <cell r="T235">
            <v>6.7686184000000011</v>
          </cell>
          <cell r="U235">
            <v>2.6459999999999999</v>
          </cell>
          <cell r="V235">
            <v>9.9880336000000032</v>
          </cell>
          <cell r="W235">
            <v>122.56</v>
          </cell>
          <cell r="X235">
            <v>17.68</v>
          </cell>
          <cell r="Y235">
            <v>6.51</v>
          </cell>
          <cell r="Z235">
            <v>146.75</v>
          </cell>
          <cell r="AA235">
            <v>39.26</v>
          </cell>
          <cell r="AB235">
            <v>234.23599999999999</v>
          </cell>
          <cell r="AC235">
            <v>0</v>
          </cell>
          <cell r="AD235">
            <v>282.45600000000002</v>
          </cell>
          <cell r="AE235">
            <v>192.256</v>
          </cell>
          <cell r="AF235">
            <v>0</v>
          </cell>
          <cell r="AG235">
            <v>0</v>
          </cell>
          <cell r="AH235">
            <v>0</v>
          </cell>
          <cell r="AI235">
            <v>748.20799999999997</v>
          </cell>
          <cell r="AK235">
            <v>997.27</v>
          </cell>
          <cell r="AL235">
            <v>2910.58</v>
          </cell>
          <cell r="AM235">
            <v>250.52</v>
          </cell>
          <cell r="AN235">
            <v>4158.37</v>
          </cell>
        </row>
        <row r="236">
          <cell r="A236" t="str">
            <v>400 kv Obra Jounpur</v>
          </cell>
          <cell r="B236">
            <v>233</v>
          </cell>
          <cell r="C236" t="str">
            <v>79/2</v>
          </cell>
          <cell r="D236">
            <v>414</v>
          </cell>
          <cell r="E236" t="str">
            <v>FA+6</v>
          </cell>
          <cell r="F236" t="str">
            <v>WET</v>
          </cell>
          <cell r="G236">
            <v>3.5</v>
          </cell>
          <cell r="H236">
            <v>0</v>
          </cell>
          <cell r="I236">
            <v>71</v>
          </cell>
          <cell r="J236" t="str">
            <v>Madan</v>
          </cell>
          <cell r="K236">
            <v>43794</v>
          </cell>
          <cell r="P236">
            <v>151.5</v>
          </cell>
          <cell r="Q236">
            <v>13.08</v>
          </cell>
          <cell r="R236">
            <v>1.79</v>
          </cell>
          <cell r="S236">
            <v>113</v>
          </cell>
          <cell r="T236">
            <v>6.7686184000000011</v>
          </cell>
          <cell r="U236">
            <v>2.6459999999999999</v>
          </cell>
          <cell r="V236">
            <v>9.9880336000000032</v>
          </cell>
          <cell r="W236">
            <v>122.56</v>
          </cell>
          <cell r="X236">
            <v>17.68</v>
          </cell>
          <cell r="Y236">
            <v>6.51</v>
          </cell>
          <cell r="Z236">
            <v>146.75</v>
          </cell>
          <cell r="AA236">
            <v>39.26</v>
          </cell>
          <cell r="AB236">
            <v>234.23599999999999</v>
          </cell>
          <cell r="AC236">
            <v>0</v>
          </cell>
          <cell r="AD236">
            <v>282.45600000000002</v>
          </cell>
          <cell r="AE236">
            <v>192.256</v>
          </cell>
          <cell r="AF236">
            <v>0</v>
          </cell>
          <cell r="AG236">
            <v>0</v>
          </cell>
          <cell r="AH236">
            <v>0</v>
          </cell>
          <cell r="AI236">
            <v>748.20799999999997</v>
          </cell>
          <cell r="AK236">
            <v>997.27</v>
          </cell>
          <cell r="AL236">
            <v>2910.58</v>
          </cell>
          <cell r="AM236">
            <v>250.52</v>
          </cell>
          <cell r="AN236">
            <v>4158.37</v>
          </cell>
        </row>
        <row r="237">
          <cell r="A237" t="str">
            <v>400 kv Obra Jounpur</v>
          </cell>
          <cell r="B237">
            <v>234</v>
          </cell>
          <cell r="C237" t="str">
            <v>79/3</v>
          </cell>
          <cell r="D237">
            <v>408</v>
          </cell>
          <cell r="E237" t="str">
            <v>FA+3</v>
          </cell>
          <cell r="F237" t="str">
            <v>WET</v>
          </cell>
          <cell r="G237">
            <v>3.5</v>
          </cell>
          <cell r="H237">
            <v>0</v>
          </cell>
          <cell r="I237">
            <v>87</v>
          </cell>
          <cell r="J237" t="str">
            <v>Madan</v>
          </cell>
          <cell r="K237">
            <v>43803</v>
          </cell>
          <cell r="P237">
            <v>151.5</v>
          </cell>
          <cell r="Q237">
            <v>13.08</v>
          </cell>
          <cell r="R237">
            <v>1.79</v>
          </cell>
          <cell r="S237">
            <v>113</v>
          </cell>
          <cell r="T237">
            <v>6.7686184000000011</v>
          </cell>
          <cell r="U237">
            <v>2.6459999999999999</v>
          </cell>
          <cell r="V237">
            <v>9.9880336000000032</v>
          </cell>
          <cell r="W237">
            <v>122.56</v>
          </cell>
          <cell r="X237">
            <v>17.68</v>
          </cell>
          <cell r="Y237">
            <v>6.51</v>
          </cell>
          <cell r="Z237">
            <v>146.75</v>
          </cell>
          <cell r="AA237">
            <v>39.26</v>
          </cell>
          <cell r="AB237">
            <v>234.23599999999999</v>
          </cell>
          <cell r="AC237">
            <v>0</v>
          </cell>
          <cell r="AD237">
            <v>282.45600000000002</v>
          </cell>
          <cell r="AE237">
            <v>192.256</v>
          </cell>
          <cell r="AF237">
            <v>0</v>
          </cell>
          <cell r="AG237">
            <v>0</v>
          </cell>
          <cell r="AH237">
            <v>0</v>
          </cell>
          <cell r="AI237">
            <v>748.20799999999997</v>
          </cell>
          <cell r="AK237">
            <v>897.94999999999993</v>
          </cell>
          <cell r="AL237">
            <v>2632.34</v>
          </cell>
          <cell r="AM237">
            <v>239.45</v>
          </cell>
          <cell r="AN237">
            <v>3769.74</v>
          </cell>
        </row>
        <row r="238">
          <cell r="A238" t="str">
            <v>400 kv Obra Jounpur</v>
          </cell>
          <cell r="B238">
            <v>235</v>
          </cell>
          <cell r="C238" t="str">
            <v>79/4</v>
          </cell>
          <cell r="D238">
            <v>367</v>
          </cell>
          <cell r="E238" t="str">
            <v>FA+3</v>
          </cell>
          <cell r="F238" t="str">
            <v>WET</v>
          </cell>
          <cell r="G238">
            <v>3.5</v>
          </cell>
          <cell r="H238">
            <v>0</v>
          </cell>
          <cell r="I238">
            <v>80</v>
          </cell>
          <cell r="J238" t="str">
            <v>Vinayak</v>
          </cell>
          <cell r="K238">
            <v>43799</v>
          </cell>
          <cell r="P238">
            <v>151.5</v>
          </cell>
          <cell r="Q238">
            <v>13.08</v>
          </cell>
          <cell r="R238">
            <v>1.79</v>
          </cell>
          <cell r="S238">
            <v>113</v>
          </cell>
          <cell r="T238">
            <v>6.7686184000000011</v>
          </cell>
          <cell r="U238">
            <v>2.6459999999999999</v>
          </cell>
          <cell r="V238">
            <v>9.9880336000000032</v>
          </cell>
          <cell r="W238">
            <v>122.56</v>
          </cell>
          <cell r="X238">
            <v>17.68</v>
          </cell>
          <cell r="Y238">
            <v>6.51</v>
          </cell>
          <cell r="Z238">
            <v>146.75</v>
          </cell>
          <cell r="AA238">
            <v>39.26</v>
          </cell>
          <cell r="AB238">
            <v>234.23599999999999</v>
          </cell>
          <cell r="AC238">
            <v>0</v>
          </cell>
          <cell r="AD238">
            <v>282.45600000000002</v>
          </cell>
          <cell r="AE238">
            <v>192.256</v>
          </cell>
          <cell r="AF238">
            <v>0</v>
          </cell>
          <cell r="AG238">
            <v>0</v>
          </cell>
          <cell r="AH238">
            <v>0</v>
          </cell>
          <cell r="AI238">
            <v>748.20799999999997</v>
          </cell>
          <cell r="AK238">
            <v>897.94999999999993</v>
          </cell>
          <cell r="AL238">
            <v>2632.34</v>
          </cell>
          <cell r="AM238">
            <v>239.45</v>
          </cell>
          <cell r="AN238">
            <v>3769.74</v>
          </cell>
        </row>
        <row r="239">
          <cell r="A239" t="str">
            <v>400 kv Obra Jounpur</v>
          </cell>
          <cell r="B239">
            <v>236</v>
          </cell>
          <cell r="C239" t="str">
            <v>79/5</v>
          </cell>
          <cell r="D239">
            <v>408</v>
          </cell>
          <cell r="E239" t="str">
            <v>FA+6</v>
          </cell>
          <cell r="F239" t="str">
            <v>WET</v>
          </cell>
          <cell r="G239">
            <v>3.5</v>
          </cell>
          <cell r="H239">
            <v>0</v>
          </cell>
          <cell r="I239">
            <v>92</v>
          </cell>
          <cell r="J239" t="str">
            <v>Vinayak</v>
          </cell>
          <cell r="K239">
            <v>43805</v>
          </cell>
          <cell r="P239">
            <v>151.5</v>
          </cell>
          <cell r="Q239">
            <v>13.08</v>
          </cell>
          <cell r="R239">
            <v>1.79</v>
          </cell>
          <cell r="S239">
            <v>113</v>
          </cell>
          <cell r="T239">
            <v>6.7686184000000011</v>
          </cell>
          <cell r="U239">
            <v>2.6459999999999999</v>
          </cell>
          <cell r="V239">
            <v>9.9880336000000032</v>
          </cell>
          <cell r="W239">
            <v>122.56</v>
          </cell>
          <cell r="X239">
            <v>17.68</v>
          </cell>
          <cell r="Y239">
            <v>6.51</v>
          </cell>
          <cell r="Z239">
            <v>146.75</v>
          </cell>
          <cell r="AA239">
            <v>39.26</v>
          </cell>
          <cell r="AB239">
            <v>234.23599999999999</v>
          </cell>
          <cell r="AC239">
            <v>0</v>
          </cell>
          <cell r="AD239">
            <v>282.45600000000002</v>
          </cell>
          <cell r="AE239">
            <v>192.256</v>
          </cell>
          <cell r="AF239">
            <v>0</v>
          </cell>
          <cell r="AG239">
            <v>0</v>
          </cell>
          <cell r="AH239">
            <v>0</v>
          </cell>
          <cell r="AI239">
            <v>748.20799999999997</v>
          </cell>
          <cell r="AK239">
            <v>997.27</v>
          </cell>
          <cell r="AL239">
            <v>2910.58</v>
          </cell>
          <cell r="AM239">
            <v>250.52</v>
          </cell>
          <cell r="AN239">
            <v>4158.37</v>
          </cell>
        </row>
        <row r="240">
          <cell r="A240" t="str">
            <v>400 kv Obra Jounpur</v>
          </cell>
          <cell r="B240">
            <v>237</v>
          </cell>
          <cell r="C240" t="str">
            <v>79/6</v>
          </cell>
          <cell r="D240">
            <v>403.9</v>
          </cell>
          <cell r="E240" t="str">
            <v>FA+3</v>
          </cell>
          <cell r="F240" t="str">
            <v>WET</v>
          </cell>
          <cell r="G240">
            <v>3.5</v>
          </cell>
          <cell r="H240">
            <v>0</v>
          </cell>
          <cell r="I240">
            <v>116</v>
          </cell>
          <cell r="J240" t="str">
            <v>Madan</v>
          </cell>
          <cell r="K240">
            <v>43820</v>
          </cell>
          <cell r="P240">
            <v>151.5</v>
          </cell>
          <cell r="Q240">
            <v>13.08</v>
          </cell>
          <cell r="R240">
            <v>1.79</v>
          </cell>
          <cell r="S240">
            <v>113</v>
          </cell>
          <cell r="T240">
            <v>6.7686184000000011</v>
          </cell>
          <cell r="U240">
            <v>2.6459999999999999</v>
          </cell>
          <cell r="V240">
            <v>9.9880336000000032</v>
          </cell>
          <cell r="W240">
            <v>122.56</v>
          </cell>
          <cell r="X240">
            <v>17.68</v>
          </cell>
          <cell r="Y240">
            <v>6.51</v>
          </cell>
          <cell r="Z240">
            <v>146.75</v>
          </cell>
          <cell r="AA240">
            <v>39.26</v>
          </cell>
          <cell r="AB240">
            <v>234.23599999999999</v>
          </cell>
          <cell r="AC240">
            <v>0</v>
          </cell>
          <cell r="AD240">
            <v>282.45600000000002</v>
          </cell>
          <cell r="AE240">
            <v>192.256</v>
          </cell>
          <cell r="AF240">
            <v>0</v>
          </cell>
          <cell r="AG240">
            <v>0</v>
          </cell>
          <cell r="AH240">
            <v>0</v>
          </cell>
          <cell r="AI240">
            <v>748.20799999999997</v>
          </cell>
          <cell r="AK240">
            <v>897.94999999999993</v>
          </cell>
          <cell r="AL240">
            <v>2632.34</v>
          </cell>
          <cell r="AM240">
            <v>239.45</v>
          </cell>
          <cell r="AN240">
            <v>3769.74</v>
          </cell>
        </row>
        <row r="241">
          <cell r="A241" t="str">
            <v>400 kv Obra Jounpur</v>
          </cell>
          <cell r="B241">
            <v>238</v>
          </cell>
          <cell r="C241" t="str">
            <v>80/0</v>
          </cell>
          <cell r="D241">
            <v>230.35</v>
          </cell>
          <cell r="E241" t="str">
            <v>FC+0</v>
          </cell>
          <cell r="F241" t="str">
            <v>WET</v>
          </cell>
          <cell r="G241">
            <v>3.5</v>
          </cell>
          <cell r="H241">
            <v>0</v>
          </cell>
          <cell r="I241">
            <v>99</v>
          </cell>
          <cell r="J241" t="str">
            <v>Madan</v>
          </cell>
          <cell r="K241">
            <v>43810</v>
          </cell>
          <cell r="P241">
            <v>256.5</v>
          </cell>
          <cell r="Q241">
            <v>21.86</v>
          </cell>
          <cell r="R241">
            <v>3.17</v>
          </cell>
          <cell r="S241">
            <v>189</v>
          </cell>
          <cell r="T241">
            <v>11.385160000000001</v>
          </cell>
          <cell r="U241">
            <v>2.7710591999999998</v>
          </cell>
          <cell r="V241">
            <v>18.5043808</v>
          </cell>
          <cell r="W241">
            <v>249.32</v>
          </cell>
          <cell r="X241">
            <v>32.799999999999997</v>
          </cell>
          <cell r="Y241">
            <v>8</v>
          </cell>
          <cell r="Z241">
            <v>290.12</v>
          </cell>
          <cell r="AA241">
            <v>23.815999999999999</v>
          </cell>
          <cell r="AB241">
            <v>67.180000000000007</v>
          </cell>
          <cell r="AC241">
            <v>0</v>
          </cell>
          <cell r="AD241">
            <v>1444.8600000000001</v>
          </cell>
          <cell r="AE241">
            <v>195.98</v>
          </cell>
          <cell r="AF241">
            <v>0</v>
          </cell>
          <cell r="AG241">
            <v>0</v>
          </cell>
          <cell r="AH241">
            <v>0</v>
          </cell>
          <cell r="AI241">
            <v>1731.8360000000002</v>
          </cell>
          <cell r="AK241">
            <v>995.56</v>
          </cell>
          <cell r="AL241">
            <v>2659.92</v>
          </cell>
          <cell r="AM241">
            <v>278.35999999999996</v>
          </cell>
          <cell r="AN241">
            <v>3933.84</v>
          </cell>
        </row>
        <row r="242">
          <cell r="A242" t="str">
            <v>400 kv Obra Jounpur</v>
          </cell>
          <cell r="B242">
            <v>239</v>
          </cell>
          <cell r="C242" t="str">
            <v>80A/0</v>
          </cell>
          <cell r="D242">
            <v>340</v>
          </cell>
          <cell r="E242" t="str">
            <v>FB+0</v>
          </cell>
          <cell r="F242" t="str">
            <v>WET</v>
          </cell>
          <cell r="G242">
            <v>3.5</v>
          </cell>
          <cell r="H242">
            <v>0</v>
          </cell>
          <cell r="I242">
            <v>109</v>
          </cell>
          <cell r="J242" t="str">
            <v>Madan</v>
          </cell>
          <cell r="K242">
            <v>43815</v>
          </cell>
          <cell r="P242">
            <v>216.2</v>
          </cell>
          <cell r="Q242">
            <v>19.02</v>
          </cell>
          <cell r="R242">
            <v>2.64</v>
          </cell>
          <cell r="S242">
            <v>164</v>
          </cell>
          <cell r="T242">
            <v>9.8597572000000007</v>
          </cell>
          <cell r="U242">
            <v>2.7710591999999998</v>
          </cell>
          <cell r="V242">
            <v>15.637749599999999</v>
          </cell>
          <cell r="W242">
            <v>221.28</v>
          </cell>
          <cell r="X242">
            <v>29.52</v>
          </cell>
          <cell r="Y242">
            <v>8</v>
          </cell>
          <cell r="Z242">
            <v>258.8</v>
          </cell>
          <cell r="AA242">
            <v>23.815999999999999</v>
          </cell>
          <cell r="AB242">
            <v>0</v>
          </cell>
          <cell r="AC242">
            <v>436.76000000000005</v>
          </cell>
          <cell r="AD242">
            <v>618.048</v>
          </cell>
          <cell r="AE242">
            <v>97.147999999999996</v>
          </cell>
          <cell r="AF242">
            <v>156.94399999999999</v>
          </cell>
          <cell r="AG242">
            <v>0</v>
          </cell>
          <cell r="AH242">
            <v>0</v>
          </cell>
          <cell r="AI242">
            <v>1332.7159999999999</v>
          </cell>
          <cell r="AK242">
            <v>339.88</v>
          </cell>
          <cell r="AL242">
            <v>1266.1399999999999</v>
          </cell>
          <cell r="AM242">
            <v>103.24</v>
          </cell>
          <cell r="AN242">
            <v>1709.26</v>
          </cell>
        </row>
        <row r="243">
          <cell r="A243" t="str">
            <v>400 kv Obra Jounpur</v>
          </cell>
          <cell r="B243">
            <v>240</v>
          </cell>
          <cell r="C243" t="str">
            <v>80A/1</v>
          </cell>
          <cell r="D243">
            <v>331</v>
          </cell>
          <cell r="E243" t="str">
            <v>FA+0</v>
          </cell>
          <cell r="F243" t="str">
            <v>WET</v>
          </cell>
          <cell r="G243">
            <v>3.5</v>
          </cell>
          <cell r="H243">
            <v>0</v>
          </cell>
          <cell r="I243">
            <v>114</v>
          </cell>
          <cell r="J243" t="str">
            <v>Vinayak</v>
          </cell>
          <cell r="K243">
            <v>43818</v>
          </cell>
          <cell r="P243">
            <v>135.4</v>
          </cell>
          <cell r="Q243">
            <v>12</v>
          </cell>
          <cell r="R243">
            <v>1.58</v>
          </cell>
          <cell r="S243">
            <v>103</v>
          </cell>
          <cell r="T243">
            <v>6.1852743999999991</v>
          </cell>
          <cell r="U243">
            <v>2.6460000000000004</v>
          </cell>
          <cell r="V243">
            <v>8.8906576000000008</v>
          </cell>
          <cell r="W243">
            <v>122.56</v>
          </cell>
          <cell r="X243">
            <v>17.68</v>
          </cell>
          <cell r="Y243">
            <v>6.51</v>
          </cell>
          <cell r="Z243">
            <v>146.75</v>
          </cell>
          <cell r="AA243">
            <v>39.26</v>
          </cell>
          <cell r="AB243">
            <v>180.04000000000002</v>
          </cell>
          <cell r="AC243">
            <v>0</v>
          </cell>
          <cell r="AD243">
            <v>207.864</v>
          </cell>
          <cell r="AE243">
            <v>192.256</v>
          </cell>
          <cell r="AF243">
            <v>0</v>
          </cell>
          <cell r="AG243">
            <v>0</v>
          </cell>
          <cell r="AH243">
            <v>0</v>
          </cell>
          <cell r="AI243">
            <v>619.41999999999996</v>
          </cell>
          <cell r="AK243">
            <v>777.67</v>
          </cell>
          <cell r="AL243">
            <v>2138.39</v>
          </cell>
          <cell r="AM243">
            <v>198.9</v>
          </cell>
          <cell r="AN243">
            <v>3114.96</v>
          </cell>
        </row>
        <row r="244">
          <cell r="A244" t="str">
            <v>400 kv Obra Jounpur</v>
          </cell>
          <cell r="B244">
            <v>241</v>
          </cell>
          <cell r="C244" t="str">
            <v>80A/2</v>
          </cell>
          <cell r="D244">
            <v>297.57</v>
          </cell>
          <cell r="E244" t="str">
            <v>FA+0</v>
          </cell>
          <cell r="F244" t="str">
            <v>WET</v>
          </cell>
          <cell r="G244">
            <v>3.5</v>
          </cell>
          <cell r="H244">
            <v>0</v>
          </cell>
          <cell r="I244">
            <v>104</v>
          </cell>
          <cell r="J244" t="str">
            <v>Vinayak</v>
          </cell>
          <cell r="K244">
            <v>43813</v>
          </cell>
          <cell r="P244">
            <v>135.4</v>
          </cell>
          <cell r="Q244">
            <v>12</v>
          </cell>
          <cell r="R244">
            <v>1.58</v>
          </cell>
          <cell r="S244">
            <v>103</v>
          </cell>
          <cell r="T244">
            <v>6.1852743999999991</v>
          </cell>
          <cell r="U244">
            <v>2.6460000000000004</v>
          </cell>
          <cell r="V244">
            <v>8.8906576000000008</v>
          </cell>
          <cell r="W244">
            <v>122.56</v>
          </cell>
          <cell r="X244">
            <v>17.68</v>
          </cell>
          <cell r="Y244">
            <v>6.51</v>
          </cell>
          <cell r="Z244">
            <v>146.75</v>
          </cell>
          <cell r="AA244">
            <v>39.26</v>
          </cell>
          <cell r="AB244">
            <v>180.04000000000002</v>
          </cell>
          <cell r="AC244">
            <v>0</v>
          </cell>
          <cell r="AD244">
            <v>207.864</v>
          </cell>
          <cell r="AE244">
            <v>192.256</v>
          </cell>
          <cell r="AF244">
            <v>0</v>
          </cell>
          <cell r="AG244">
            <v>0</v>
          </cell>
          <cell r="AH244">
            <v>0</v>
          </cell>
          <cell r="AI244">
            <v>619.41999999999996</v>
          </cell>
          <cell r="AK244">
            <v>777.67</v>
          </cell>
          <cell r="AL244">
            <v>2138.39</v>
          </cell>
          <cell r="AM244">
            <v>198.9</v>
          </cell>
          <cell r="AN244">
            <v>3114.96</v>
          </cell>
        </row>
        <row r="245">
          <cell r="A245" t="str">
            <v>400 kv Obra Jounpur</v>
          </cell>
          <cell r="B245">
            <v>242</v>
          </cell>
          <cell r="C245" t="str">
            <v>81/0</v>
          </cell>
          <cell r="D245">
            <v>286.77999999999997</v>
          </cell>
          <cell r="E245" t="str">
            <v>FD+0</v>
          </cell>
          <cell r="F245" t="str">
            <v>WET</v>
          </cell>
          <cell r="G245">
            <v>3.5</v>
          </cell>
          <cell r="H245">
            <v>0</v>
          </cell>
          <cell r="I245">
            <v>102</v>
          </cell>
          <cell r="J245" t="str">
            <v>Vinayak</v>
          </cell>
          <cell r="K245">
            <v>43811</v>
          </cell>
          <cell r="P245">
            <v>301.39999999999998</v>
          </cell>
          <cell r="Q245">
            <v>27.79</v>
          </cell>
          <cell r="R245">
            <v>3.77</v>
          </cell>
          <cell r="S245">
            <v>239</v>
          </cell>
          <cell r="T245">
            <v>14.366839866666666</v>
          </cell>
          <cell r="U245">
            <v>2.6802048000000003</v>
          </cell>
          <cell r="V245">
            <v>24.131867999999994</v>
          </cell>
          <cell r="W245">
            <v>301.24</v>
          </cell>
          <cell r="X245">
            <v>49.2</v>
          </cell>
          <cell r="Y245">
            <v>10.3</v>
          </cell>
          <cell r="Z245">
            <v>360.74</v>
          </cell>
          <cell r="AA245">
            <v>23.815999999999999</v>
          </cell>
          <cell r="AB245">
            <v>44.816000000000003</v>
          </cell>
          <cell r="AC245">
            <v>0</v>
          </cell>
          <cell r="AD245">
            <v>1769.5239999999999</v>
          </cell>
          <cell r="AE245">
            <v>99.156000000000006</v>
          </cell>
          <cell r="AF245">
            <v>156.13999999999999</v>
          </cell>
          <cell r="AG245">
            <v>0</v>
          </cell>
          <cell r="AH245">
            <v>0</v>
          </cell>
          <cell r="AI245">
            <v>2093.4519999999998</v>
          </cell>
          <cell r="AK245">
            <v>219.6</v>
          </cell>
          <cell r="AL245">
            <v>772.18999999999994</v>
          </cell>
          <cell r="AM245">
            <v>239.82</v>
          </cell>
          <cell r="AN245">
            <v>1231.6099999999999</v>
          </cell>
        </row>
        <row r="246">
          <cell r="A246" t="str">
            <v>400 kv Obra Jounpur</v>
          </cell>
          <cell r="B246">
            <v>243</v>
          </cell>
          <cell r="C246" t="str">
            <v>82/0</v>
          </cell>
          <cell r="D246">
            <v>401.09</v>
          </cell>
          <cell r="E246" t="str">
            <v>FD+0</v>
          </cell>
          <cell r="F246" t="str">
            <v>WET</v>
          </cell>
          <cell r="G246">
            <v>3.5</v>
          </cell>
          <cell r="H246">
            <v>0</v>
          </cell>
          <cell r="I246">
            <v>76</v>
          </cell>
          <cell r="J246" t="str">
            <v>Vinayak</v>
          </cell>
          <cell r="K246">
            <v>43797</v>
          </cell>
          <cell r="P246">
            <v>301.39999999999998</v>
          </cell>
          <cell r="Q246">
            <v>27.79</v>
          </cell>
          <cell r="R246">
            <v>3.77</v>
          </cell>
          <cell r="S246">
            <v>239</v>
          </cell>
          <cell r="T246">
            <v>14.366839866666666</v>
          </cell>
          <cell r="U246">
            <v>2.6802048000000003</v>
          </cell>
          <cell r="V246">
            <v>24.131867999999994</v>
          </cell>
          <cell r="W246">
            <v>301.24</v>
          </cell>
          <cell r="X246">
            <v>49.2</v>
          </cell>
          <cell r="Y246">
            <v>10.3</v>
          </cell>
          <cell r="Z246">
            <v>360.74</v>
          </cell>
          <cell r="AA246">
            <v>23.815999999999999</v>
          </cell>
          <cell r="AB246">
            <v>44.816000000000003</v>
          </cell>
          <cell r="AC246">
            <v>0</v>
          </cell>
          <cell r="AD246">
            <v>1769.5239999999999</v>
          </cell>
          <cell r="AE246">
            <v>99.156000000000006</v>
          </cell>
          <cell r="AF246">
            <v>156.13999999999999</v>
          </cell>
          <cell r="AG246">
            <v>0</v>
          </cell>
          <cell r="AH246">
            <v>0</v>
          </cell>
          <cell r="AI246">
            <v>2093.4519999999998</v>
          </cell>
          <cell r="AK246">
            <v>219.6</v>
          </cell>
          <cell r="AL246">
            <v>772.18999999999994</v>
          </cell>
          <cell r="AM246">
            <v>239.82</v>
          </cell>
          <cell r="AN246">
            <v>1231.6099999999999</v>
          </cell>
        </row>
        <row r="247">
          <cell r="A247" t="str">
            <v>400 kv Obra Jounpur</v>
          </cell>
          <cell r="B247">
            <v>244</v>
          </cell>
          <cell r="C247" t="str">
            <v>83/0</v>
          </cell>
          <cell r="D247">
            <v>411</v>
          </cell>
          <cell r="E247" t="str">
            <v>FB+9</v>
          </cell>
          <cell r="F247" t="str">
            <v>WET</v>
          </cell>
          <cell r="G247">
            <v>3.5</v>
          </cell>
          <cell r="H247">
            <v>0</v>
          </cell>
          <cell r="I247">
            <v>66</v>
          </cell>
          <cell r="J247" t="str">
            <v>Vinayak</v>
          </cell>
          <cell r="K247">
            <v>43791</v>
          </cell>
          <cell r="P247">
            <v>216.2</v>
          </cell>
          <cell r="Q247">
            <v>19.02</v>
          </cell>
          <cell r="R247">
            <v>2.64</v>
          </cell>
          <cell r="S247">
            <v>164</v>
          </cell>
          <cell r="T247">
            <v>9.8597572000000007</v>
          </cell>
          <cell r="U247">
            <v>2.7710591999999998</v>
          </cell>
          <cell r="V247">
            <v>15.637749599999999</v>
          </cell>
          <cell r="W247">
            <v>221.28</v>
          </cell>
          <cell r="X247">
            <v>29.52</v>
          </cell>
          <cell r="Y247">
            <v>8</v>
          </cell>
          <cell r="Z247">
            <v>258.8</v>
          </cell>
          <cell r="AA247">
            <v>23.815999999999999</v>
          </cell>
          <cell r="AB247">
            <v>0</v>
          </cell>
          <cell r="AC247">
            <v>436.76000000000005</v>
          </cell>
          <cell r="AD247">
            <v>618.048</v>
          </cell>
          <cell r="AE247">
            <v>97.147999999999996</v>
          </cell>
          <cell r="AF247">
            <v>156.94399999999999</v>
          </cell>
          <cell r="AG247">
            <v>0</v>
          </cell>
          <cell r="AH247">
            <v>0</v>
          </cell>
          <cell r="AI247">
            <v>1332.7159999999999</v>
          </cell>
          <cell r="AK247">
            <v>219.6</v>
          </cell>
          <cell r="AL247">
            <v>772.18999999999994</v>
          </cell>
          <cell r="AM247">
            <v>38.54</v>
          </cell>
          <cell r="AN247">
            <v>1030.33</v>
          </cell>
        </row>
        <row r="248">
          <cell r="A248" t="str">
            <v>400 kv Obra Jounpur</v>
          </cell>
          <cell r="B248">
            <v>245</v>
          </cell>
          <cell r="C248" t="str">
            <v>83/1</v>
          </cell>
          <cell r="D248">
            <v>324.74</v>
          </cell>
          <cell r="E248" t="str">
            <v>FA+0</v>
          </cell>
          <cell r="F248" t="str">
            <v>WET</v>
          </cell>
          <cell r="G248">
            <v>3.5</v>
          </cell>
          <cell r="H248">
            <v>0</v>
          </cell>
          <cell r="I248">
            <v>51</v>
          </cell>
          <cell r="J248" t="str">
            <v>Vinayak</v>
          </cell>
          <cell r="K248">
            <v>43780</v>
          </cell>
          <cell r="P248">
            <v>135.4</v>
          </cell>
          <cell r="Q248">
            <v>12</v>
          </cell>
          <cell r="R248">
            <v>1.58</v>
          </cell>
          <cell r="S248">
            <v>103</v>
          </cell>
          <cell r="T248">
            <v>6.1852743999999991</v>
          </cell>
          <cell r="U248">
            <v>2.6460000000000004</v>
          </cell>
          <cell r="V248">
            <v>8.8906576000000008</v>
          </cell>
          <cell r="W248">
            <v>122.56</v>
          </cell>
          <cell r="X248">
            <v>17.68</v>
          </cell>
          <cell r="Y248">
            <v>6.51</v>
          </cell>
          <cell r="Z248">
            <v>146.75</v>
          </cell>
          <cell r="AA248">
            <v>39.26</v>
          </cell>
          <cell r="AB248">
            <v>180.04000000000002</v>
          </cell>
          <cell r="AC248">
            <v>0</v>
          </cell>
          <cell r="AD248">
            <v>207.864</v>
          </cell>
          <cell r="AE248">
            <v>192.256</v>
          </cell>
          <cell r="AF248">
            <v>0</v>
          </cell>
          <cell r="AG248">
            <v>0</v>
          </cell>
          <cell r="AH248">
            <v>0</v>
          </cell>
          <cell r="AI248">
            <v>619.41999999999996</v>
          </cell>
          <cell r="AK248">
            <v>777.67</v>
          </cell>
          <cell r="AL248">
            <v>2138.39</v>
          </cell>
          <cell r="AM248">
            <v>198.9</v>
          </cell>
          <cell r="AN248">
            <v>3114.96</v>
          </cell>
        </row>
        <row r="249">
          <cell r="A249" t="str">
            <v>400 kv Obra Jounpur</v>
          </cell>
          <cell r="B249">
            <v>246</v>
          </cell>
          <cell r="C249" t="str">
            <v>84/0</v>
          </cell>
          <cell r="D249">
            <v>294.27999999999997</v>
          </cell>
          <cell r="E249" t="str">
            <v>FC+3</v>
          </cell>
          <cell r="F249" t="str">
            <v>PS</v>
          </cell>
          <cell r="G249">
            <v>3.5</v>
          </cell>
          <cell r="H249">
            <v>0</v>
          </cell>
          <cell r="I249">
            <v>65</v>
          </cell>
          <cell r="J249" t="str">
            <v>Vinayak</v>
          </cell>
          <cell r="K249">
            <v>43790</v>
          </cell>
          <cell r="P249">
            <v>315.89999999999998</v>
          </cell>
          <cell r="Q249">
            <v>26.29</v>
          </cell>
          <cell r="R249">
            <v>3.96</v>
          </cell>
          <cell r="S249">
            <v>228</v>
          </cell>
          <cell r="T249">
            <v>13.757621199999999</v>
          </cell>
          <cell r="U249">
            <v>2.7710591999999998</v>
          </cell>
          <cell r="V249">
            <v>22.957605599999997</v>
          </cell>
          <cell r="W249">
            <v>249.32</v>
          </cell>
          <cell r="X249">
            <v>32.799999999999997</v>
          </cell>
          <cell r="Y249">
            <v>8</v>
          </cell>
          <cell r="Z249">
            <v>290.12</v>
          </cell>
          <cell r="AA249">
            <v>23.815999999999999</v>
          </cell>
          <cell r="AB249">
            <v>87.443999999999988</v>
          </cell>
          <cell r="AC249">
            <v>0</v>
          </cell>
          <cell r="AD249">
            <v>1745.4079999999999</v>
          </cell>
          <cell r="AE249">
            <v>97.992000000000004</v>
          </cell>
          <cell r="AF249">
            <v>158.26400000000001</v>
          </cell>
          <cell r="AG249">
            <v>0</v>
          </cell>
          <cell r="AH249">
            <v>0</v>
          </cell>
          <cell r="AI249">
            <v>2112.924</v>
          </cell>
          <cell r="AK249">
            <v>1318.4099999999999</v>
          </cell>
          <cell r="AL249">
            <v>3186.48</v>
          </cell>
          <cell r="AM249">
            <v>130.71</v>
          </cell>
          <cell r="AN249">
            <v>4635.5999999999995</v>
          </cell>
        </row>
        <row r="250">
          <cell r="A250" t="str">
            <v>400 kv Obra Jounpur</v>
          </cell>
          <cell r="B250">
            <v>247</v>
          </cell>
          <cell r="C250" t="str">
            <v>85/0</v>
          </cell>
          <cell r="D250">
            <v>431</v>
          </cell>
          <cell r="E250" t="str">
            <v>FC+0</v>
          </cell>
          <cell r="F250" t="str">
            <v>WET</v>
          </cell>
          <cell r="G250">
            <v>3.5</v>
          </cell>
          <cell r="H250">
            <v>0</v>
          </cell>
          <cell r="I250">
            <v>25</v>
          </cell>
          <cell r="J250" t="str">
            <v>VKI</v>
          </cell>
          <cell r="K250">
            <v>43759</v>
          </cell>
          <cell r="P250">
            <v>256.5</v>
          </cell>
          <cell r="Q250">
            <v>21.86</v>
          </cell>
          <cell r="R250">
            <v>3.17</v>
          </cell>
          <cell r="S250">
            <v>189</v>
          </cell>
          <cell r="T250">
            <v>11.385160000000001</v>
          </cell>
          <cell r="U250">
            <v>2.7710591999999998</v>
          </cell>
          <cell r="V250">
            <v>18.5043808</v>
          </cell>
          <cell r="W250">
            <v>249.32</v>
          </cell>
          <cell r="X250">
            <v>32.799999999999997</v>
          </cell>
          <cell r="Y250">
            <v>8</v>
          </cell>
          <cell r="Z250">
            <v>290.12</v>
          </cell>
          <cell r="AA250">
            <v>23.815999999999999</v>
          </cell>
          <cell r="AB250">
            <v>67.180000000000007</v>
          </cell>
          <cell r="AC250">
            <v>0</v>
          </cell>
          <cell r="AD250">
            <v>1444.8600000000001</v>
          </cell>
          <cell r="AE250">
            <v>195.98</v>
          </cell>
          <cell r="AF250">
            <v>0</v>
          </cell>
          <cell r="AG250">
            <v>0</v>
          </cell>
          <cell r="AH250">
            <v>0</v>
          </cell>
          <cell r="AI250">
            <v>1731.8360000000002</v>
          </cell>
          <cell r="AK250">
            <v>995.56</v>
          </cell>
          <cell r="AL250">
            <v>2659.92</v>
          </cell>
          <cell r="AM250">
            <v>278.35999999999996</v>
          </cell>
          <cell r="AN250">
            <v>3933.84</v>
          </cell>
        </row>
        <row r="251">
          <cell r="A251" t="str">
            <v>400 kv Obra Jounpur</v>
          </cell>
          <cell r="B251">
            <v>248</v>
          </cell>
          <cell r="C251" t="str">
            <v>85/1</v>
          </cell>
          <cell r="D251">
            <v>371</v>
          </cell>
          <cell r="E251" t="str">
            <v>FA+9</v>
          </cell>
          <cell r="F251" t="str">
            <v>WET</v>
          </cell>
          <cell r="G251">
            <v>3.5</v>
          </cell>
          <cell r="H251">
            <v>0</v>
          </cell>
          <cell r="I251">
            <v>18</v>
          </cell>
          <cell r="J251" t="str">
            <v>VKI</v>
          </cell>
          <cell r="K251">
            <v>43730</v>
          </cell>
          <cell r="P251">
            <v>151.5</v>
          </cell>
          <cell r="Q251">
            <v>13.08</v>
          </cell>
          <cell r="R251">
            <v>1.79</v>
          </cell>
          <cell r="S251">
            <v>113</v>
          </cell>
          <cell r="T251">
            <v>6.7686184000000011</v>
          </cell>
          <cell r="U251">
            <v>2.6459999999999999</v>
          </cell>
          <cell r="V251">
            <v>9.9880336000000032</v>
          </cell>
          <cell r="W251">
            <v>122.56</v>
          </cell>
          <cell r="X251">
            <v>17.68</v>
          </cell>
          <cell r="Y251">
            <v>6.51</v>
          </cell>
          <cell r="Z251">
            <v>146.75</v>
          </cell>
          <cell r="AA251">
            <v>39.26</v>
          </cell>
          <cell r="AB251">
            <v>234.23599999999999</v>
          </cell>
          <cell r="AC251">
            <v>0</v>
          </cell>
          <cell r="AD251">
            <v>282.45600000000002</v>
          </cell>
          <cell r="AE251">
            <v>192.256</v>
          </cell>
          <cell r="AF251">
            <v>0</v>
          </cell>
          <cell r="AG251">
            <v>0</v>
          </cell>
          <cell r="AH251">
            <v>0</v>
          </cell>
          <cell r="AI251">
            <v>748.20799999999997</v>
          </cell>
          <cell r="AK251">
            <v>1318.4099999999999</v>
          </cell>
          <cell r="AL251">
            <v>3186.48</v>
          </cell>
          <cell r="AM251">
            <v>138.82999999999998</v>
          </cell>
          <cell r="AN251">
            <v>4643.7199999999993</v>
          </cell>
        </row>
        <row r="252">
          <cell r="A252" t="str">
            <v>400 kv Obra Jounpur</v>
          </cell>
          <cell r="B252">
            <v>249</v>
          </cell>
          <cell r="C252" t="str">
            <v>85/2</v>
          </cell>
          <cell r="D252">
            <v>366.72</v>
          </cell>
          <cell r="E252" t="str">
            <v>FA+3</v>
          </cell>
          <cell r="F252" t="str">
            <v>WET</v>
          </cell>
          <cell r="G252">
            <v>3.5</v>
          </cell>
          <cell r="H252">
            <v>0</v>
          </cell>
          <cell r="I252">
            <v>15</v>
          </cell>
          <cell r="J252" t="str">
            <v>VKI</v>
          </cell>
          <cell r="K252">
            <v>43720</v>
          </cell>
          <cell r="P252">
            <v>151.5</v>
          </cell>
          <cell r="Q252">
            <v>13.08</v>
          </cell>
          <cell r="R252">
            <v>1.79</v>
          </cell>
          <cell r="S252">
            <v>113</v>
          </cell>
          <cell r="T252">
            <v>6.7686184000000011</v>
          </cell>
          <cell r="U252">
            <v>2.6459999999999999</v>
          </cell>
          <cell r="V252">
            <v>9.9880336000000032</v>
          </cell>
          <cell r="W252">
            <v>122.56</v>
          </cell>
          <cell r="X252">
            <v>17.68</v>
          </cell>
          <cell r="Y252">
            <v>6.51</v>
          </cell>
          <cell r="Z252">
            <v>146.75</v>
          </cell>
          <cell r="AA252">
            <v>39.26</v>
          </cell>
          <cell r="AB252">
            <v>234.23599999999999</v>
          </cell>
          <cell r="AC252">
            <v>0</v>
          </cell>
          <cell r="AD252">
            <v>282.45600000000002</v>
          </cell>
          <cell r="AE252">
            <v>192.256</v>
          </cell>
          <cell r="AF252">
            <v>0</v>
          </cell>
          <cell r="AG252">
            <v>0</v>
          </cell>
          <cell r="AH252">
            <v>0</v>
          </cell>
          <cell r="AI252">
            <v>748.20799999999997</v>
          </cell>
          <cell r="AK252">
            <v>897.94999999999993</v>
          </cell>
          <cell r="AL252">
            <v>2632.34</v>
          </cell>
          <cell r="AM252">
            <v>239.45</v>
          </cell>
          <cell r="AN252">
            <v>3769.74</v>
          </cell>
        </row>
        <row r="253">
          <cell r="A253" t="str">
            <v>400 kv Obra Jounpur</v>
          </cell>
          <cell r="B253">
            <v>250</v>
          </cell>
          <cell r="C253" t="str">
            <v>86/0</v>
          </cell>
          <cell r="D253">
            <v>115</v>
          </cell>
          <cell r="E253" t="str">
            <v>FD+0</v>
          </cell>
          <cell r="F253">
            <v>0</v>
          </cell>
          <cell r="G253">
            <v>0</v>
          </cell>
          <cell r="H253">
            <v>0</v>
          </cell>
          <cell r="I253">
            <v>0</v>
          </cell>
          <cell r="J253">
            <v>0</v>
          </cell>
          <cell r="K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K253">
            <v>219.6</v>
          </cell>
          <cell r="AL253">
            <v>772.18999999999994</v>
          </cell>
          <cell r="AM253">
            <v>239.82</v>
          </cell>
          <cell r="AN253">
            <v>1231.6099999999999</v>
          </cell>
        </row>
        <row r="254">
          <cell r="A254" t="str">
            <v>400 kv Obra Jounpur</v>
          </cell>
          <cell r="B254">
            <v>251</v>
          </cell>
          <cell r="C254" t="str">
            <v>86/1</v>
          </cell>
          <cell r="D254">
            <v>90.2</v>
          </cell>
          <cell r="E254" t="str">
            <v>DWARF</v>
          </cell>
          <cell r="F254">
            <v>0</v>
          </cell>
          <cell r="G254">
            <v>0</v>
          </cell>
          <cell r="H254">
            <v>0</v>
          </cell>
          <cell r="I254">
            <v>0</v>
          </cell>
          <cell r="J254">
            <v>0</v>
          </cell>
          <cell r="K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K254">
            <v>442.2</v>
          </cell>
          <cell r="AL254">
            <v>1544.3799999999999</v>
          </cell>
          <cell r="AM254">
            <v>278.35999999999996</v>
          </cell>
          <cell r="AN254">
            <v>2264.94</v>
          </cell>
        </row>
        <row r="255">
          <cell r="A255" t="str">
            <v>400 kv Obra Jounpur</v>
          </cell>
          <cell r="B255">
            <v>252</v>
          </cell>
          <cell r="C255" t="str">
            <v>86/2</v>
          </cell>
          <cell r="D255">
            <v>147.27000000000001</v>
          </cell>
          <cell r="E255" t="str">
            <v>DWARF</v>
          </cell>
          <cell r="F255">
            <v>0</v>
          </cell>
          <cell r="G255">
            <v>0</v>
          </cell>
          <cell r="H255">
            <v>0</v>
          </cell>
          <cell r="I255">
            <v>0</v>
          </cell>
          <cell r="J255">
            <v>0</v>
          </cell>
          <cell r="K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K255">
            <v>442.2</v>
          </cell>
          <cell r="AL255">
            <v>1544.3799999999999</v>
          </cell>
          <cell r="AM255">
            <v>278.35999999999996</v>
          </cell>
          <cell r="AN255">
            <v>2264.94</v>
          </cell>
        </row>
        <row r="256">
          <cell r="A256" t="str">
            <v>400 kv Obra Jounpur</v>
          </cell>
          <cell r="B256">
            <v>253</v>
          </cell>
          <cell r="C256" t="str">
            <v>87/0</v>
          </cell>
          <cell r="D256">
            <v>236.38</v>
          </cell>
          <cell r="E256" t="str">
            <v>FB+0</v>
          </cell>
          <cell r="F256">
            <v>0</v>
          </cell>
          <cell r="G256">
            <v>0</v>
          </cell>
          <cell r="H256">
            <v>0</v>
          </cell>
          <cell r="I256">
            <v>0</v>
          </cell>
          <cell r="J256">
            <v>0</v>
          </cell>
          <cell r="K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K256">
            <v>339.88</v>
          </cell>
          <cell r="AL256">
            <v>1266.1399999999999</v>
          </cell>
          <cell r="AM256">
            <v>103.24</v>
          </cell>
          <cell r="AN256">
            <v>1709.26</v>
          </cell>
        </row>
        <row r="257">
          <cell r="A257" t="str">
            <v>400 kv Obra Jounpur</v>
          </cell>
          <cell r="B257">
            <v>254</v>
          </cell>
          <cell r="C257" t="str">
            <v>87/1</v>
          </cell>
          <cell r="D257">
            <v>96.06</v>
          </cell>
          <cell r="E257" t="str">
            <v>DWARF</v>
          </cell>
          <cell r="F257">
            <v>0</v>
          </cell>
          <cell r="G257">
            <v>0</v>
          </cell>
          <cell r="H257">
            <v>0</v>
          </cell>
          <cell r="I257">
            <v>0</v>
          </cell>
          <cell r="J257">
            <v>0</v>
          </cell>
          <cell r="K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K257">
            <v>442.2</v>
          </cell>
          <cell r="AL257">
            <v>1544.3799999999999</v>
          </cell>
          <cell r="AM257">
            <v>278.35999999999996</v>
          </cell>
          <cell r="AN257">
            <v>2264.94</v>
          </cell>
        </row>
        <row r="258">
          <cell r="A258" t="str">
            <v>400 kv Obra Jounpur</v>
          </cell>
          <cell r="B258">
            <v>255</v>
          </cell>
          <cell r="C258" t="str">
            <v>87/2</v>
          </cell>
          <cell r="D258">
            <v>141.72999999999999</v>
          </cell>
          <cell r="E258" t="str">
            <v>DWARF</v>
          </cell>
          <cell r="F258">
            <v>0</v>
          </cell>
          <cell r="G258">
            <v>0</v>
          </cell>
          <cell r="H258">
            <v>0</v>
          </cell>
          <cell r="I258">
            <v>0</v>
          </cell>
          <cell r="J258">
            <v>0</v>
          </cell>
          <cell r="K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K258">
            <v>442.2</v>
          </cell>
          <cell r="AL258">
            <v>1544.3799999999999</v>
          </cell>
          <cell r="AM258">
            <v>278.35999999999996</v>
          </cell>
          <cell r="AN258">
            <v>2264.94</v>
          </cell>
        </row>
        <row r="259">
          <cell r="A259" t="str">
            <v>400 kv Obra Jounpur</v>
          </cell>
          <cell r="B259">
            <v>256</v>
          </cell>
          <cell r="C259" t="str">
            <v>88/0</v>
          </cell>
          <cell r="D259">
            <v>406</v>
          </cell>
          <cell r="E259" t="str">
            <v>FC+0</v>
          </cell>
          <cell r="F259">
            <v>0</v>
          </cell>
          <cell r="G259">
            <v>0</v>
          </cell>
          <cell r="H259">
            <v>0</v>
          </cell>
          <cell r="I259">
            <v>0</v>
          </cell>
          <cell r="J259">
            <v>0</v>
          </cell>
          <cell r="K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K259">
            <v>995.56</v>
          </cell>
          <cell r="AL259">
            <v>2659.92</v>
          </cell>
          <cell r="AM259">
            <v>278.35999999999996</v>
          </cell>
          <cell r="AN259">
            <v>3933.84</v>
          </cell>
        </row>
        <row r="260">
          <cell r="A260" t="str">
            <v>400 kv Obra Jounpur</v>
          </cell>
          <cell r="B260">
            <v>257</v>
          </cell>
          <cell r="C260" t="str">
            <v>88/1</v>
          </cell>
          <cell r="D260">
            <v>413.76</v>
          </cell>
          <cell r="E260" t="str">
            <v>FA+3</v>
          </cell>
          <cell r="F260" t="str">
            <v>WET</v>
          </cell>
          <cell r="G260">
            <v>3.5</v>
          </cell>
          <cell r="H260">
            <v>0</v>
          </cell>
          <cell r="I260">
            <v>150</v>
          </cell>
          <cell r="J260" t="str">
            <v>Vinayak</v>
          </cell>
          <cell r="K260">
            <v>43839</v>
          </cell>
          <cell r="P260">
            <v>151.5</v>
          </cell>
          <cell r="Q260">
            <v>13.08</v>
          </cell>
          <cell r="R260">
            <v>1.79</v>
          </cell>
          <cell r="S260">
            <v>113</v>
          </cell>
          <cell r="T260">
            <v>6.7686184000000011</v>
          </cell>
          <cell r="U260">
            <v>2.6459999999999999</v>
          </cell>
          <cell r="V260">
            <v>9.9880336000000032</v>
          </cell>
          <cell r="W260">
            <v>122.56</v>
          </cell>
          <cell r="X260">
            <v>17.68</v>
          </cell>
          <cell r="Y260">
            <v>6.51</v>
          </cell>
          <cell r="Z260">
            <v>146.75</v>
          </cell>
          <cell r="AA260">
            <v>39.26</v>
          </cell>
          <cell r="AB260">
            <v>234.23599999999999</v>
          </cell>
          <cell r="AC260">
            <v>0</v>
          </cell>
          <cell r="AD260">
            <v>282.45600000000002</v>
          </cell>
          <cell r="AE260">
            <v>192.256</v>
          </cell>
          <cell r="AF260">
            <v>0</v>
          </cell>
          <cell r="AG260">
            <v>0</v>
          </cell>
          <cell r="AH260">
            <v>0</v>
          </cell>
          <cell r="AI260">
            <v>748.20799999999997</v>
          </cell>
          <cell r="AK260">
            <v>897.94999999999993</v>
          </cell>
          <cell r="AL260">
            <v>2632.34</v>
          </cell>
          <cell r="AM260">
            <v>239.45</v>
          </cell>
          <cell r="AN260">
            <v>3769.74</v>
          </cell>
        </row>
        <row r="261">
          <cell r="A261" t="str">
            <v>400 kv Obra Jounpur</v>
          </cell>
          <cell r="B261">
            <v>258</v>
          </cell>
          <cell r="C261" t="str">
            <v>89/0</v>
          </cell>
          <cell r="D261">
            <v>310</v>
          </cell>
          <cell r="E261" t="str">
            <v>FD+0</v>
          </cell>
          <cell r="F261" t="str">
            <v>WET</v>
          </cell>
          <cell r="G261">
            <v>3.5</v>
          </cell>
          <cell r="H261">
            <v>0</v>
          </cell>
          <cell r="I261">
            <v>137</v>
          </cell>
          <cell r="J261" t="str">
            <v>Vinayak</v>
          </cell>
          <cell r="K261">
            <v>43830</v>
          </cell>
          <cell r="P261">
            <v>301.39999999999998</v>
          </cell>
          <cell r="Q261">
            <v>27.79</v>
          </cell>
          <cell r="R261">
            <v>3.77</v>
          </cell>
          <cell r="S261">
            <v>239</v>
          </cell>
          <cell r="T261">
            <v>14.366839866666666</v>
          </cell>
          <cell r="U261">
            <v>2.6802048000000003</v>
          </cell>
          <cell r="V261">
            <v>24.131867999999994</v>
          </cell>
          <cell r="W261">
            <v>301.24</v>
          </cell>
          <cell r="X261">
            <v>49.2</v>
          </cell>
          <cell r="Y261">
            <v>10.3</v>
          </cell>
          <cell r="Z261">
            <v>360.74</v>
          </cell>
          <cell r="AA261">
            <v>23.815999999999999</v>
          </cell>
          <cell r="AB261">
            <v>44.816000000000003</v>
          </cell>
          <cell r="AC261">
            <v>0</v>
          </cell>
          <cell r="AD261">
            <v>1769.5239999999999</v>
          </cell>
          <cell r="AE261">
            <v>99.156000000000006</v>
          </cell>
          <cell r="AF261">
            <v>156.13999999999999</v>
          </cell>
          <cell r="AG261">
            <v>0</v>
          </cell>
          <cell r="AH261">
            <v>0</v>
          </cell>
          <cell r="AI261">
            <v>2093.4519999999998</v>
          </cell>
          <cell r="AK261">
            <v>219.6</v>
          </cell>
          <cell r="AL261">
            <v>772.18999999999994</v>
          </cell>
          <cell r="AM261">
            <v>239.82</v>
          </cell>
          <cell r="AN261">
            <v>1231.6099999999999</v>
          </cell>
        </row>
        <row r="262">
          <cell r="A262" t="str">
            <v>400 kv Obra Jounpur</v>
          </cell>
          <cell r="B262">
            <v>259</v>
          </cell>
          <cell r="C262" t="str">
            <v>89/1</v>
          </cell>
          <cell r="D262">
            <v>341</v>
          </cell>
          <cell r="E262" t="str">
            <v>FA+0</v>
          </cell>
          <cell r="F262" t="str">
            <v>WET</v>
          </cell>
          <cell r="G262">
            <v>3.5</v>
          </cell>
          <cell r="H262">
            <v>0</v>
          </cell>
          <cell r="I262">
            <v>122</v>
          </cell>
          <cell r="J262" t="str">
            <v>Vinayak</v>
          </cell>
          <cell r="K262">
            <v>43823</v>
          </cell>
          <cell r="P262">
            <v>135.4</v>
          </cell>
          <cell r="Q262">
            <v>12</v>
          </cell>
          <cell r="R262">
            <v>1.58</v>
          </cell>
          <cell r="S262">
            <v>103</v>
          </cell>
          <cell r="T262">
            <v>6.1852743999999991</v>
          </cell>
          <cell r="U262">
            <v>2.6460000000000004</v>
          </cell>
          <cell r="V262">
            <v>8.8906576000000008</v>
          </cell>
          <cell r="W262">
            <v>122.56</v>
          </cell>
          <cell r="X262">
            <v>17.68</v>
          </cell>
          <cell r="Y262">
            <v>6.51</v>
          </cell>
          <cell r="Z262">
            <v>146.75</v>
          </cell>
          <cell r="AA262">
            <v>39.26</v>
          </cell>
          <cell r="AB262">
            <v>180.04000000000002</v>
          </cell>
          <cell r="AC262">
            <v>0</v>
          </cell>
          <cell r="AD262">
            <v>207.864</v>
          </cell>
          <cell r="AE262">
            <v>192.256</v>
          </cell>
          <cell r="AF262">
            <v>0</v>
          </cell>
          <cell r="AG262">
            <v>0</v>
          </cell>
          <cell r="AH262">
            <v>0</v>
          </cell>
          <cell r="AI262">
            <v>619.41999999999996</v>
          </cell>
          <cell r="AK262">
            <v>777.67</v>
          </cell>
          <cell r="AL262">
            <v>2138.39</v>
          </cell>
          <cell r="AM262">
            <v>198.9</v>
          </cell>
          <cell r="AN262">
            <v>3114.96</v>
          </cell>
        </row>
        <row r="263">
          <cell r="A263" t="str">
            <v>400 kv Obra Jounpur</v>
          </cell>
          <cell r="B263">
            <v>260</v>
          </cell>
          <cell r="C263" t="str">
            <v>89/2</v>
          </cell>
          <cell r="D263">
            <v>341.95</v>
          </cell>
          <cell r="E263" t="str">
            <v>FA+0</v>
          </cell>
          <cell r="F263" t="str">
            <v>WET</v>
          </cell>
          <cell r="G263">
            <v>3.5</v>
          </cell>
          <cell r="H263">
            <v>0</v>
          </cell>
          <cell r="I263">
            <v>126</v>
          </cell>
          <cell r="J263" t="str">
            <v>Vinayak</v>
          </cell>
          <cell r="K263">
            <v>43825</v>
          </cell>
          <cell r="P263">
            <v>135.4</v>
          </cell>
          <cell r="Q263">
            <v>12</v>
          </cell>
          <cell r="R263">
            <v>1.58</v>
          </cell>
          <cell r="S263">
            <v>103</v>
          </cell>
          <cell r="T263">
            <v>6.1852743999999991</v>
          </cell>
          <cell r="U263">
            <v>2.6460000000000004</v>
          </cell>
          <cell r="V263">
            <v>8.8906576000000008</v>
          </cell>
          <cell r="W263">
            <v>122.56</v>
          </cell>
          <cell r="X263">
            <v>17.68</v>
          </cell>
          <cell r="Y263">
            <v>6.51</v>
          </cell>
          <cell r="Z263">
            <v>146.75</v>
          </cell>
          <cell r="AA263">
            <v>39.26</v>
          </cell>
          <cell r="AB263">
            <v>180.04000000000002</v>
          </cell>
          <cell r="AC263">
            <v>0</v>
          </cell>
          <cell r="AD263">
            <v>207.864</v>
          </cell>
          <cell r="AE263">
            <v>192.256</v>
          </cell>
          <cell r="AF263">
            <v>0</v>
          </cell>
          <cell r="AG263">
            <v>0</v>
          </cell>
          <cell r="AH263">
            <v>0</v>
          </cell>
          <cell r="AI263">
            <v>619.41999999999996</v>
          </cell>
          <cell r="AK263">
            <v>777.67</v>
          </cell>
          <cell r="AL263">
            <v>2138.39</v>
          </cell>
          <cell r="AM263">
            <v>198.9</v>
          </cell>
          <cell r="AN263">
            <v>3114.96</v>
          </cell>
        </row>
        <row r="264">
          <cell r="A264" t="str">
            <v>400 kv Obra Jounpur</v>
          </cell>
          <cell r="B264">
            <v>261</v>
          </cell>
          <cell r="C264" t="str">
            <v>90/0</v>
          </cell>
          <cell r="D264">
            <v>348.16</v>
          </cell>
          <cell r="E264" t="str">
            <v>FC+0</v>
          </cell>
          <cell r="F264">
            <v>0</v>
          </cell>
          <cell r="G264">
            <v>0</v>
          </cell>
          <cell r="H264">
            <v>0</v>
          </cell>
          <cell r="I264">
            <v>0</v>
          </cell>
          <cell r="J264">
            <v>0</v>
          </cell>
          <cell r="K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K264">
            <v>995.56</v>
          </cell>
          <cell r="AL264">
            <v>2659.92</v>
          </cell>
          <cell r="AM264">
            <v>278.35999999999996</v>
          </cell>
          <cell r="AN264">
            <v>3933.84</v>
          </cell>
        </row>
        <row r="265">
          <cell r="A265" t="str">
            <v>400 kv Obra Jounpur</v>
          </cell>
          <cell r="B265">
            <v>262</v>
          </cell>
          <cell r="C265" t="str">
            <v>91/0</v>
          </cell>
          <cell r="D265">
            <v>189.64</v>
          </cell>
          <cell r="E265" t="str">
            <v>FD+30</v>
          </cell>
          <cell r="F265">
            <v>0</v>
          </cell>
          <cell r="G265">
            <v>0</v>
          </cell>
          <cell r="H265">
            <v>0</v>
          </cell>
          <cell r="I265">
            <v>0</v>
          </cell>
          <cell r="J265">
            <v>0</v>
          </cell>
          <cell r="K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K265">
            <v>339.88</v>
          </cell>
          <cell r="AL265">
            <v>1266.1399999999999</v>
          </cell>
          <cell r="AM265">
            <v>92.169999999999987</v>
          </cell>
          <cell r="AN265">
            <v>1698.19</v>
          </cell>
        </row>
        <row r="266">
          <cell r="A266" t="str">
            <v>400 kv Obra Jounpur</v>
          </cell>
          <cell r="B266">
            <v>263</v>
          </cell>
          <cell r="C266" t="str">
            <v>92/0</v>
          </cell>
          <cell r="D266">
            <v>494</v>
          </cell>
          <cell r="E266" t="str">
            <v>FD+18+3</v>
          </cell>
          <cell r="F266">
            <v>0</v>
          </cell>
          <cell r="G266">
            <v>0</v>
          </cell>
          <cell r="H266">
            <v>0</v>
          </cell>
          <cell r="I266">
            <v>0</v>
          </cell>
          <cell r="J266">
            <v>0</v>
          </cell>
          <cell r="K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K266">
            <v>0</v>
          </cell>
          <cell r="AL266">
            <v>0</v>
          </cell>
          <cell r="AM266">
            <v>0</v>
          </cell>
          <cell r="AN266">
            <v>0</v>
          </cell>
        </row>
        <row r="267">
          <cell r="A267" t="str">
            <v>400 kv Obra Jounpur</v>
          </cell>
          <cell r="B267">
            <v>264</v>
          </cell>
          <cell r="C267" t="str">
            <v>92/1</v>
          </cell>
          <cell r="D267">
            <v>385.96</v>
          </cell>
          <cell r="E267" t="str">
            <v>FB+0</v>
          </cell>
          <cell r="F267">
            <v>0</v>
          </cell>
          <cell r="G267">
            <v>0</v>
          </cell>
          <cell r="H267">
            <v>0</v>
          </cell>
          <cell r="I267">
            <v>0</v>
          </cell>
          <cell r="J267">
            <v>0</v>
          </cell>
          <cell r="K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K267">
            <v>339.88</v>
          </cell>
          <cell r="AL267">
            <v>1266.1399999999999</v>
          </cell>
          <cell r="AM267">
            <v>103.24</v>
          </cell>
          <cell r="AN267">
            <v>1709.26</v>
          </cell>
        </row>
        <row r="268">
          <cell r="A268" t="str">
            <v>400 kv Obra Jounpur</v>
          </cell>
          <cell r="B268">
            <v>265</v>
          </cell>
          <cell r="C268" t="str">
            <v>93/0</v>
          </cell>
          <cell r="D268">
            <v>255.11</v>
          </cell>
          <cell r="E268" t="str">
            <v>FD+0</v>
          </cell>
          <cell r="F268">
            <v>0</v>
          </cell>
          <cell r="G268">
            <v>0</v>
          </cell>
          <cell r="H268">
            <v>0</v>
          </cell>
          <cell r="I268">
            <v>0</v>
          </cell>
          <cell r="J268">
            <v>0</v>
          </cell>
          <cell r="K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K268">
            <v>219.6</v>
          </cell>
          <cell r="AL268">
            <v>772.18999999999994</v>
          </cell>
          <cell r="AM268">
            <v>239.82</v>
          </cell>
          <cell r="AN268">
            <v>1231.6099999999999</v>
          </cell>
        </row>
        <row r="269">
          <cell r="A269" t="str">
            <v>400 kv Obra Jounpur</v>
          </cell>
          <cell r="B269">
            <v>266</v>
          </cell>
          <cell r="C269" t="str">
            <v>93A/0</v>
          </cell>
          <cell r="D269">
            <v>226.42</v>
          </cell>
          <cell r="E269" t="str">
            <v>FD+0</v>
          </cell>
          <cell r="F269">
            <v>0</v>
          </cell>
          <cell r="G269">
            <v>0</v>
          </cell>
          <cell r="H269">
            <v>0</v>
          </cell>
          <cell r="I269">
            <v>0</v>
          </cell>
          <cell r="J269">
            <v>0</v>
          </cell>
          <cell r="K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K269">
            <v>219.6</v>
          </cell>
          <cell r="AL269">
            <v>772.18999999999994</v>
          </cell>
          <cell r="AM269">
            <v>239.82</v>
          </cell>
          <cell r="AN269">
            <v>1231.6099999999999</v>
          </cell>
        </row>
        <row r="270">
          <cell r="A270" t="str">
            <v>400 kv Obra Jounpur</v>
          </cell>
          <cell r="B270">
            <v>267</v>
          </cell>
          <cell r="C270" t="str">
            <v>94/0</v>
          </cell>
          <cell r="D270">
            <v>179.62</v>
          </cell>
          <cell r="E270" t="str">
            <v>FD+18</v>
          </cell>
          <cell r="F270">
            <v>0</v>
          </cell>
          <cell r="G270">
            <v>0</v>
          </cell>
          <cell r="H270">
            <v>0</v>
          </cell>
          <cell r="I270">
            <v>0</v>
          </cell>
          <cell r="J270">
            <v>0</v>
          </cell>
          <cell r="K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K270">
            <v>443.13</v>
          </cell>
          <cell r="AL270">
            <v>1020.51</v>
          </cell>
          <cell r="AM270">
            <v>130.71</v>
          </cell>
          <cell r="AN270">
            <v>1594.35</v>
          </cell>
        </row>
        <row r="271">
          <cell r="A271" t="str">
            <v>400 kv Obra Jounpur</v>
          </cell>
          <cell r="B271">
            <v>268</v>
          </cell>
          <cell r="C271" t="str">
            <v>95/0</v>
          </cell>
          <cell r="D271">
            <v>308.43</v>
          </cell>
          <cell r="E271" t="str">
            <v>FD+18</v>
          </cell>
          <cell r="F271" t="str">
            <v>FS</v>
          </cell>
          <cell r="G271">
            <v>3.5</v>
          </cell>
          <cell r="H271">
            <v>0</v>
          </cell>
          <cell r="I271">
            <v>179</v>
          </cell>
          <cell r="J271" t="str">
            <v>Vinayak</v>
          </cell>
          <cell r="K271">
            <v>43854</v>
          </cell>
          <cell r="P271">
            <v>0</v>
          </cell>
          <cell r="Q271">
            <v>0</v>
          </cell>
          <cell r="R271">
            <v>0</v>
          </cell>
          <cell r="S271">
            <v>0</v>
          </cell>
          <cell r="T271">
            <v>0</v>
          </cell>
          <cell r="U271">
            <v>0</v>
          </cell>
          <cell r="V271">
            <v>0</v>
          </cell>
          <cell r="W271">
            <v>301.24</v>
          </cell>
          <cell r="X271">
            <v>49.2</v>
          </cell>
          <cell r="Y271">
            <v>10.3</v>
          </cell>
          <cell r="Z271">
            <v>360.74</v>
          </cell>
          <cell r="AA271">
            <v>0</v>
          </cell>
          <cell r="AB271">
            <v>0</v>
          </cell>
          <cell r="AC271">
            <v>0</v>
          </cell>
          <cell r="AD271">
            <v>0</v>
          </cell>
          <cell r="AE271">
            <v>0</v>
          </cell>
          <cell r="AF271">
            <v>0</v>
          </cell>
          <cell r="AG271">
            <v>0</v>
          </cell>
          <cell r="AH271">
            <v>0</v>
          </cell>
          <cell r="AI271">
            <v>0</v>
          </cell>
          <cell r="AK271">
            <v>443.13</v>
          </cell>
          <cell r="AL271">
            <v>1020.51</v>
          </cell>
          <cell r="AM271">
            <v>130.71</v>
          </cell>
          <cell r="AN271">
            <v>1594.35</v>
          </cell>
        </row>
        <row r="272">
          <cell r="A272" t="str">
            <v>400 kv Obra Jounpur</v>
          </cell>
          <cell r="B272">
            <v>269</v>
          </cell>
          <cell r="C272" t="str">
            <v>96/0</v>
          </cell>
          <cell r="D272">
            <v>363</v>
          </cell>
          <cell r="E272" t="str">
            <v>FB+0</v>
          </cell>
          <cell r="F272" t="str">
            <v>FS</v>
          </cell>
          <cell r="G272">
            <v>3.5</v>
          </cell>
          <cell r="H272">
            <v>0</v>
          </cell>
          <cell r="I272">
            <v>142</v>
          </cell>
          <cell r="J272" t="str">
            <v>Madan</v>
          </cell>
          <cell r="K272">
            <v>43834</v>
          </cell>
          <cell r="P272">
            <v>0</v>
          </cell>
          <cell r="Q272">
            <v>0</v>
          </cell>
          <cell r="R272">
            <v>0</v>
          </cell>
          <cell r="S272">
            <v>0</v>
          </cell>
          <cell r="T272">
            <v>0</v>
          </cell>
          <cell r="U272">
            <v>0</v>
          </cell>
          <cell r="V272">
            <v>0</v>
          </cell>
          <cell r="W272">
            <v>221.28</v>
          </cell>
          <cell r="X272">
            <v>29.52</v>
          </cell>
          <cell r="Y272">
            <v>8</v>
          </cell>
          <cell r="Z272">
            <v>258.8</v>
          </cell>
          <cell r="AA272">
            <v>0</v>
          </cell>
          <cell r="AB272">
            <v>0</v>
          </cell>
          <cell r="AC272">
            <v>0</v>
          </cell>
          <cell r="AD272">
            <v>0</v>
          </cell>
          <cell r="AE272">
            <v>0</v>
          </cell>
          <cell r="AF272">
            <v>0</v>
          </cell>
          <cell r="AG272">
            <v>0</v>
          </cell>
          <cell r="AH272">
            <v>0</v>
          </cell>
          <cell r="AI272">
            <v>0</v>
          </cell>
          <cell r="AK272">
            <v>339.88</v>
          </cell>
          <cell r="AL272">
            <v>1266.1399999999999</v>
          </cell>
          <cell r="AM272">
            <v>103.24</v>
          </cell>
          <cell r="AN272">
            <v>1709.26</v>
          </cell>
        </row>
        <row r="273">
          <cell r="A273" t="str">
            <v>400 kv Obra Jounpur</v>
          </cell>
          <cell r="B273">
            <v>270</v>
          </cell>
          <cell r="C273" t="str">
            <v>96/1</v>
          </cell>
          <cell r="D273">
            <v>327.01</v>
          </cell>
          <cell r="E273" t="str">
            <v>FA+6</v>
          </cell>
          <cell r="F273">
            <v>0</v>
          </cell>
          <cell r="G273">
            <v>0</v>
          </cell>
          <cell r="H273">
            <v>0</v>
          </cell>
          <cell r="I273">
            <v>0</v>
          </cell>
          <cell r="J273">
            <v>0</v>
          </cell>
          <cell r="K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K273">
            <v>997.27</v>
          </cell>
          <cell r="AL273">
            <v>2910.58</v>
          </cell>
          <cell r="AM273">
            <v>250.52</v>
          </cell>
          <cell r="AN273">
            <v>4158.37</v>
          </cell>
        </row>
        <row r="274">
          <cell r="A274" t="str">
            <v>400 kv Obra Jounpur</v>
          </cell>
          <cell r="B274">
            <v>271</v>
          </cell>
          <cell r="C274" t="str">
            <v>97/0</v>
          </cell>
          <cell r="D274">
            <v>332.63</v>
          </cell>
          <cell r="E274" t="str">
            <v>FD+0</v>
          </cell>
          <cell r="F274">
            <v>0</v>
          </cell>
          <cell r="G274">
            <v>0</v>
          </cell>
          <cell r="H274">
            <v>0</v>
          </cell>
          <cell r="I274">
            <v>0</v>
          </cell>
          <cell r="J274">
            <v>0</v>
          </cell>
          <cell r="K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K274">
            <v>219.6</v>
          </cell>
          <cell r="AL274">
            <v>772.18999999999994</v>
          </cell>
          <cell r="AM274">
            <v>239.82</v>
          </cell>
          <cell r="AN274">
            <v>1231.6099999999999</v>
          </cell>
        </row>
        <row r="275">
          <cell r="A275" t="str">
            <v>400 kv Obra Jounpur</v>
          </cell>
          <cell r="B275">
            <v>272</v>
          </cell>
          <cell r="C275" t="str">
            <v>98/0</v>
          </cell>
          <cell r="D275">
            <v>189.17</v>
          </cell>
          <cell r="E275" t="str">
            <v>FD+3</v>
          </cell>
          <cell r="F275">
            <v>0</v>
          </cell>
          <cell r="G275">
            <v>0</v>
          </cell>
          <cell r="H275">
            <v>0</v>
          </cell>
          <cell r="I275">
            <v>0</v>
          </cell>
          <cell r="J275">
            <v>0</v>
          </cell>
          <cell r="K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K275">
            <v>0</v>
          </cell>
          <cell r="AL275">
            <v>0</v>
          </cell>
          <cell r="AM275">
            <v>38.54</v>
          </cell>
          <cell r="AN275">
            <v>38.54</v>
          </cell>
        </row>
        <row r="276">
          <cell r="A276" t="str">
            <v>400 kv Obra Jounpur</v>
          </cell>
          <cell r="B276">
            <v>273</v>
          </cell>
          <cell r="C276" t="str">
            <v>99/0</v>
          </cell>
          <cell r="D276">
            <v>428</v>
          </cell>
          <cell r="E276" t="str">
            <v>FD+6</v>
          </cell>
          <cell r="F276">
            <v>0</v>
          </cell>
          <cell r="G276">
            <v>0</v>
          </cell>
          <cell r="H276">
            <v>0</v>
          </cell>
          <cell r="I276">
            <v>0</v>
          </cell>
          <cell r="J276">
            <v>0</v>
          </cell>
          <cell r="K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K276">
            <v>995.56</v>
          </cell>
          <cell r="AL276">
            <v>2659.92</v>
          </cell>
          <cell r="AM276">
            <v>228.75</v>
          </cell>
          <cell r="AN276">
            <v>3884.23</v>
          </cell>
        </row>
        <row r="277">
          <cell r="A277" t="str">
            <v>400 kv Obra Jounpur</v>
          </cell>
          <cell r="B277">
            <v>274</v>
          </cell>
          <cell r="C277" t="str">
            <v>99/1</v>
          </cell>
          <cell r="D277">
            <v>368.93</v>
          </cell>
          <cell r="E277" t="str">
            <v>FA+0</v>
          </cell>
          <cell r="F277">
            <v>0</v>
          </cell>
          <cell r="G277">
            <v>0</v>
          </cell>
          <cell r="H277">
            <v>0</v>
          </cell>
          <cell r="I277">
            <v>0</v>
          </cell>
          <cell r="J277">
            <v>0</v>
          </cell>
          <cell r="K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K277">
            <v>777.67</v>
          </cell>
          <cell r="AL277">
            <v>2138.39</v>
          </cell>
          <cell r="AM277">
            <v>198.9</v>
          </cell>
          <cell r="AN277">
            <v>3114.96</v>
          </cell>
        </row>
        <row r="278">
          <cell r="A278" t="str">
            <v>400 kv Obra Jounpur</v>
          </cell>
          <cell r="B278">
            <v>275</v>
          </cell>
          <cell r="C278" t="str">
            <v>100/0</v>
          </cell>
          <cell r="D278">
            <v>345.83</v>
          </cell>
          <cell r="E278" t="str">
            <v>FD+6</v>
          </cell>
          <cell r="F278" t="str">
            <v>WET</v>
          </cell>
          <cell r="G278">
            <v>3.5</v>
          </cell>
          <cell r="H278">
            <v>0</v>
          </cell>
          <cell r="I278">
            <v>0</v>
          </cell>
          <cell r="J278" t="str">
            <v>A.K.Rai</v>
          </cell>
          <cell r="K278">
            <v>0</v>
          </cell>
          <cell r="P278">
            <v>301.39999999999998</v>
          </cell>
          <cell r="Q278">
            <v>27.79</v>
          </cell>
          <cell r="R278">
            <v>3.77</v>
          </cell>
          <cell r="S278">
            <v>355</v>
          </cell>
          <cell r="T278">
            <v>14.366839866666666</v>
          </cell>
          <cell r="U278">
            <v>2.6802048000000003</v>
          </cell>
          <cell r="V278">
            <v>24.131867999999994</v>
          </cell>
          <cell r="W278">
            <v>301.24</v>
          </cell>
          <cell r="X278">
            <v>49.2</v>
          </cell>
          <cell r="Y278">
            <v>10.3</v>
          </cell>
          <cell r="Z278">
            <v>360.74</v>
          </cell>
          <cell r="AA278">
            <v>23.815999999999999</v>
          </cell>
          <cell r="AB278">
            <v>44.816000000000003</v>
          </cell>
          <cell r="AC278">
            <v>0</v>
          </cell>
          <cell r="AD278">
            <v>1769.5239999999999</v>
          </cell>
          <cell r="AE278">
            <v>99.156000000000006</v>
          </cell>
          <cell r="AF278">
            <v>156.13999999999999</v>
          </cell>
          <cell r="AG278">
            <v>0</v>
          </cell>
          <cell r="AH278">
            <v>0</v>
          </cell>
          <cell r="AI278">
            <v>2093.4519999999998</v>
          </cell>
          <cell r="AK278">
            <v>995.56</v>
          </cell>
          <cell r="AL278">
            <v>2659.92</v>
          </cell>
          <cell r="AM278">
            <v>228.75</v>
          </cell>
          <cell r="AN278">
            <v>3884.23</v>
          </cell>
        </row>
        <row r="279">
          <cell r="A279" t="str">
            <v>400 kv Obra Jounpur</v>
          </cell>
          <cell r="B279">
            <v>276</v>
          </cell>
          <cell r="C279" t="str">
            <v>101/0</v>
          </cell>
          <cell r="D279">
            <v>378</v>
          </cell>
          <cell r="E279" t="str">
            <v>FC+0</v>
          </cell>
          <cell r="F279" t="str">
            <v>WET</v>
          </cell>
          <cell r="G279">
            <v>3.5</v>
          </cell>
          <cell r="H279">
            <v>0</v>
          </cell>
          <cell r="I279">
            <v>138</v>
          </cell>
          <cell r="J279" t="str">
            <v>A.K.Rai</v>
          </cell>
          <cell r="K279">
            <v>43830</v>
          </cell>
          <cell r="P279">
            <v>256.5</v>
          </cell>
          <cell r="Q279">
            <v>21.86</v>
          </cell>
          <cell r="R279">
            <v>3.17</v>
          </cell>
          <cell r="S279">
            <v>189</v>
          </cell>
          <cell r="T279">
            <v>11.385160000000001</v>
          </cell>
          <cell r="U279">
            <v>2.7710591999999998</v>
          </cell>
          <cell r="V279">
            <v>18.5043808</v>
          </cell>
          <cell r="W279">
            <v>249.32</v>
          </cell>
          <cell r="X279">
            <v>32.799999999999997</v>
          </cell>
          <cell r="Y279">
            <v>8</v>
          </cell>
          <cell r="Z279">
            <v>290.12</v>
          </cell>
          <cell r="AA279">
            <v>23.815999999999999</v>
          </cell>
          <cell r="AB279">
            <v>67.180000000000007</v>
          </cell>
          <cell r="AC279">
            <v>0</v>
          </cell>
          <cell r="AD279">
            <v>1444.8600000000001</v>
          </cell>
          <cell r="AE279">
            <v>195.98</v>
          </cell>
          <cell r="AF279">
            <v>0</v>
          </cell>
          <cell r="AG279">
            <v>0</v>
          </cell>
          <cell r="AH279">
            <v>0</v>
          </cell>
          <cell r="AI279">
            <v>1731.8360000000002</v>
          </cell>
          <cell r="AK279">
            <v>995.56</v>
          </cell>
          <cell r="AL279">
            <v>2659.92</v>
          </cell>
          <cell r="AM279">
            <v>278.35999999999996</v>
          </cell>
          <cell r="AN279">
            <v>3933.84</v>
          </cell>
        </row>
        <row r="280">
          <cell r="A280" t="str">
            <v>400 kv Obra Jounpur</v>
          </cell>
          <cell r="B280">
            <v>277</v>
          </cell>
          <cell r="C280" t="str">
            <v>101/1</v>
          </cell>
          <cell r="D280">
            <v>412</v>
          </cell>
          <cell r="E280" t="str">
            <v>FA+0</v>
          </cell>
          <cell r="F280" t="str">
            <v>WET</v>
          </cell>
          <cell r="G280">
            <v>3.5</v>
          </cell>
          <cell r="H280">
            <v>0</v>
          </cell>
          <cell r="I280">
            <v>88</v>
          </cell>
          <cell r="J280" t="str">
            <v>A.K.Rai</v>
          </cell>
          <cell r="K280">
            <v>43803</v>
          </cell>
          <cell r="P280">
            <v>135.4</v>
          </cell>
          <cell r="Q280">
            <v>12</v>
          </cell>
          <cell r="R280">
            <v>1.58</v>
          </cell>
          <cell r="S280">
            <v>103</v>
          </cell>
          <cell r="T280">
            <v>6.1852743999999991</v>
          </cell>
          <cell r="U280">
            <v>2.6460000000000004</v>
          </cell>
          <cell r="V280">
            <v>8.8906576000000008</v>
          </cell>
          <cell r="W280">
            <v>122.56</v>
          </cell>
          <cell r="X280">
            <v>17.68</v>
          </cell>
          <cell r="Y280">
            <v>6.51</v>
          </cell>
          <cell r="Z280">
            <v>146.75</v>
          </cell>
          <cell r="AA280">
            <v>39.26</v>
          </cell>
          <cell r="AB280">
            <v>180.04000000000002</v>
          </cell>
          <cell r="AC280">
            <v>0</v>
          </cell>
          <cell r="AD280">
            <v>207.864</v>
          </cell>
          <cell r="AE280">
            <v>192.256</v>
          </cell>
          <cell r="AF280">
            <v>0</v>
          </cell>
          <cell r="AG280">
            <v>0</v>
          </cell>
          <cell r="AH280">
            <v>0</v>
          </cell>
          <cell r="AI280">
            <v>619.41999999999996</v>
          </cell>
          <cell r="AK280">
            <v>777.67</v>
          </cell>
          <cell r="AL280">
            <v>2138.39</v>
          </cell>
          <cell r="AM280">
            <v>198.9</v>
          </cell>
          <cell r="AN280">
            <v>3114.96</v>
          </cell>
        </row>
        <row r="281">
          <cell r="A281" t="str">
            <v>400 kv Obra Jounpur</v>
          </cell>
          <cell r="B281">
            <v>278</v>
          </cell>
          <cell r="C281" t="str">
            <v>101/2</v>
          </cell>
          <cell r="D281">
            <v>372</v>
          </cell>
          <cell r="E281" t="str">
            <v>FA+3</v>
          </cell>
          <cell r="F281" t="str">
            <v>WET</v>
          </cell>
          <cell r="G281">
            <v>3.5</v>
          </cell>
          <cell r="H281">
            <v>0</v>
          </cell>
          <cell r="I281">
            <v>103</v>
          </cell>
          <cell r="J281" t="str">
            <v>A.K.Rai</v>
          </cell>
          <cell r="K281">
            <v>43811</v>
          </cell>
          <cell r="P281">
            <v>151.5</v>
          </cell>
          <cell r="Q281">
            <v>13.08</v>
          </cell>
          <cell r="R281">
            <v>1.79</v>
          </cell>
          <cell r="S281">
            <v>113</v>
          </cell>
          <cell r="T281">
            <v>6.7686184000000011</v>
          </cell>
          <cell r="U281">
            <v>2.6459999999999999</v>
          </cell>
          <cell r="V281">
            <v>9.9880336000000032</v>
          </cell>
          <cell r="W281">
            <v>122.56</v>
          </cell>
          <cell r="X281">
            <v>17.68</v>
          </cell>
          <cell r="Y281">
            <v>6.51</v>
          </cell>
          <cell r="Z281">
            <v>146.75</v>
          </cell>
          <cell r="AA281">
            <v>39.26</v>
          </cell>
          <cell r="AB281">
            <v>234.23599999999999</v>
          </cell>
          <cell r="AC281">
            <v>0</v>
          </cell>
          <cell r="AD281">
            <v>282.45600000000002</v>
          </cell>
          <cell r="AE281">
            <v>192.256</v>
          </cell>
          <cell r="AF281">
            <v>0</v>
          </cell>
          <cell r="AG281">
            <v>0</v>
          </cell>
          <cell r="AH281">
            <v>0</v>
          </cell>
          <cell r="AI281">
            <v>748.20799999999997</v>
          </cell>
          <cell r="AK281">
            <v>897.94999999999993</v>
          </cell>
          <cell r="AL281">
            <v>2632.34</v>
          </cell>
          <cell r="AM281">
            <v>239.45</v>
          </cell>
          <cell r="AN281">
            <v>3769.74</v>
          </cell>
        </row>
        <row r="282">
          <cell r="A282" t="str">
            <v>400 kv Obra Jounpur</v>
          </cell>
          <cell r="B282">
            <v>279</v>
          </cell>
          <cell r="C282" t="str">
            <v>101/3</v>
          </cell>
          <cell r="D282">
            <v>383.8</v>
          </cell>
          <cell r="E282" t="str">
            <v>FA+3</v>
          </cell>
          <cell r="F282" t="str">
            <v>WET</v>
          </cell>
          <cell r="G282">
            <v>3.5</v>
          </cell>
          <cell r="H282">
            <v>0</v>
          </cell>
          <cell r="I282">
            <v>117</v>
          </cell>
          <cell r="J282" t="str">
            <v>A.K.Rai</v>
          </cell>
          <cell r="K282">
            <v>43820</v>
          </cell>
          <cell r="P282">
            <v>151.5</v>
          </cell>
          <cell r="Q282">
            <v>13.08</v>
          </cell>
          <cell r="R282">
            <v>1.79</v>
          </cell>
          <cell r="S282">
            <v>113</v>
          </cell>
          <cell r="T282">
            <v>6.7686184000000011</v>
          </cell>
          <cell r="U282">
            <v>2.6459999999999999</v>
          </cell>
          <cell r="V282">
            <v>9.9880336000000032</v>
          </cell>
          <cell r="W282">
            <v>122.56</v>
          </cell>
          <cell r="X282">
            <v>17.68</v>
          </cell>
          <cell r="Y282">
            <v>6.51</v>
          </cell>
          <cell r="Z282">
            <v>146.75</v>
          </cell>
          <cell r="AA282">
            <v>39.26</v>
          </cell>
          <cell r="AB282">
            <v>234.23599999999999</v>
          </cell>
          <cell r="AC282">
            <v>0</v>
          </cell>
          <cell r="AD282">
            <v>282.45600000000002</v>
          </cell>
          <cell r="AE282">
            <v>192.256</v>
          </cell>
          <cell r="AF282">
            <v>0</v>
          </cell>
          <cell r="AG282">
            <v>0</v>
          </cell>
          <cell r="AH282">
            <v>0</v>
          </cell>
          <cell r="AI282">
            <v>748.20799999999997</v>
          </cell>
          <cell r="AK282">
            <v>897.94999999999993</v>
          </cell>
          <cell r="AL282">
            <v>2632.34</v>
          </cell>
          <cell r="AM282">
            <v>239.45</v>
          </cell>
          <cell r="AN282">
            <v>3769.74</v>
          </cell>
        </row>
        <row r="283">
          <cell r="A283" t="str">
            <v>400 kv Obra Jounpur</v>
          </cell>
          <cell r="B283">
            <v>280</v>
          </cell>
          <cell r="C283" t="str">
            <v>101A/0</v>
          </cell>
          <cell r="D283">
            <v>301.20999999999998</v>
          </cell>
          <cell r="E283" t="str">
            <v>FB+0</v>
          </cell>
          <cell r="F283" t="str">
            <v>WET</v>
          </cell>
          <cell r="G283">
            <v>3.5</v>
          </cell>
          <cell r="H283">
            <v>0</v>
          </cell>
          <cell r="I283">
            <v>162</v>
          </cell>
          <cell r="J283" t="str">
            <v>A.K.Rai</v>
          </cell>
          <cell r="K283">
            <v>43847</v>
          </cell>
          <cell r="P283">
            <v>216.2</v>
          </cell>
          <cell r="Q283">
            <v>19.02</v>
          </cell>
          <cell r="R283">
            <v>2.64</v>
          </cell>
          <cell r="S283">
            <v>164</v>
          </cell>
          <cell r="T283">
            <v>9.8597572000000007</v>
          </cell>
          <cell r="U283">
            <v>2.7710591999999998</v>
          </cell>
          <cell r="V283">
            <v>15.637749599999999</v>
          </cell>
          <cell r="W283">
            <v>221.28</v>
          </cell>
          <cell r="X283">
            <v>29.52</v>
          </cell>
          <cell r="Y283">
            <v>8</v>
          </cell>
          <cell r="Z283">
            <v>258.8</v>
          </cell>
          <cell r="AA283">
            <v>23.815999999999999</v>
          </cell>
          <cell r="AB283">
            <v>0</v>
          </cell>
          <cell r="AC283">
            <v>436.76000000000005</v>
          </cell>
          <cell r="AD283">
            <v>618.048</v>
          </cell>
          <cell r="AE283">
            <v>97.147999999999996</v>
          </cell>
          <cell r="AF283">
            <v>156.94399999999999</v>
          </cell>
          <cell r="AG283">
            <v>0</v>
          </cell>
          <cell r="AH283">
            <v>0</v>
          </cell>
          <cell r="AI283">
            <v>1332.7159999999999</v>
          </cell>
          <cell r="AK283">
            <v>339.88</v>
          </cell>
          <cell r="AL283">
            <v>1266.1399999999999</v>
          </cell>
          <cell r="AM283">
            <v>103.24</v>
          </cell>
          <cell r="AN283">
            <v>1709.26</v>
          </cell>
        </row>
        <row r="284">
          <cell r="A284" t="str">
            <v>400 kv Obra Jounpur</v>
          </cell>
          <cell r="B284">
            <v>281</v>
          </cell>
          <cell r="C284" t="str">
            <v>102/0</v>
          </cell>
          <cell r="D284">
            <v>152.82</v>
          </cell>
          <cell r="E284" t="str">
            <v>FB+0</v>
          </cell>
          <cell r="F284">
            <v>0</v>
          </cell>
          <cell r="G284">
            <v>0</v>
          </cell>
          <cell r="H284">
            <v>0</v>
          </cell>
          <cell r="I284">
            <v>0</v>
          </cell>
          <cell r="J284">
            <v>0</v>
          </cell>
          <cell r="K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K284">
            <v>339.88</v>
          </cell>
          <cell r="AL284">
            <v>1266.1399999999999</v>
          </cell>
          <cell r="AM284">
            <v>103.24</v>
          </cell>
          <cell r="AN284">
            <v>1709.26</v>
          </cell>
        </row>
        <row r="285">
          <cell r="A285" t="str">
            <v>400 kv Obra Jounpur</v>
          </cell>
          <cell r="B285">
            <v>282</v>
          </cell>
          <cell r="C285" t="str">
            <v>102/1</v>
          </cell>
          <cell r="D285">
            <v>98.01</v>
          </cell>
          <cell r="E285" t="str">
            <v>DWARF</v>
          </cell>
          <cell r="F285">
            <v>0</v>
          </cell>
          <cell r="G285">
            <v>0</v>
          </cell>
          <cell r="H285">
            <v>0</v>
          </cell>
          <cell r="I285">
            <v>0</v>
          </cell>
          <cell r="J285">
            <v>0</v>
          </cell>
          <cell r="K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K285">
            <v>442.2</v>
          </cell>
          <cell r="AL285">
            <v>1544.3799999999999</v>
          </cell>
          <cell r="AM285">
            <v>278.35999999999996</v>
          </cell>
          <cell r="AN285">
            <v>2264.94</v>
          </cell>
        </row>
        <row r="286">
          <cell r="A286" t="str">
            <v>400 kv Obra Jounpur</v>
          </cell>
          <cell r="B286">
            <v>283</v>
          </cell>
          <cell r="C286" t="str">
            <v>102/2</v>
          </cell>
          <cell r="D286">
            <v>174.18</v>
          </cell>
          <cell r="E286" t="str">
            <v>DWARF</v>
          </cell>
          <cell r="F286">
            <v>0</v>
          </cell>
          <cell r="G286">
            <v>0</v>
          </cell>
          <cell r="H286">
            <v>0</v>
          </cell>
          <cell r="I286">
            <v>0</v>
          </cell>
          <cell r="J286">
            <v>0</v>
          </cell>
          <cell r="K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K286">
            <v>442.2</v>
          </cell>
          <cell r="AL286">
            <v>1544.3799999999999</v>
          </cell>
          <cell r="AM286">
            <v>278.35999999999996</v>
          </cell>
          <cell r="AN286">
            <v>2264.94</v>
          </cell>
        </row>
        <row r="287">
          <cell r="A287" t="str">
            <v>400 kv Obra Jounpur</v>
          </cell>
          <cell r="B287">
            <v>284</v>
          </cell>
          <cell r="C287" t="str">
            <v>104/0</v>
          </cell>
          <cell r="D287">
            <v>379.83</v>
          </cell>
          <cell r="E287" t="str">
            <v>FD+0</v>
          </cell>
          <cell r="F287">
            <v>0</v>
          </cell>
          <cell r="G287">
            <v>0</v>
          </cell>
          <cell r="H287">
            <v>0</v>
          </cell>
          <cell r="I287">
            <v>0</v>
          </cell>
          <cell r="J287">
            <v>0</v>
          </cell>
          <cell r="K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K287">
            <v>219.6</v>
          </cell>
          <cell r="AL287">
            <v>772.18999999999994</v>
          </cell>
          <cell r="AM287">
            <v>239.82</v>
          </cell>
          <cell r="AN287">
            <v>1231.6099999999999</v>
          </cell>
        </row>
        <row r="288">
          <cell r="A288" t="str">
            <v>400 kv Obra Jounpur</v>
          </cell>
          <cell r="B288">
            <v>285</v>
          </cell>
          <cell r="C288" t="str">
            <v>105/0</v>
          </cell>
          <cell r="D288">
            <v>471.89</v>
          </cell>
          <cell r="E288" t="str">
            <v>FC+9</v>
          </cell>
          <cell r="F288">
            <v>0</v>
          </cell>
          <cell r="G288">
            <v>0</v>
          </cell>
          <cell r="H288">
            <v>0</v>
          </cell>
          <cell r="I288">
            <v>0</v>
          </cell>
          <cell r="J288">
            <v>0</v>
          </cell>
          <cell r="K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K288">
            <v>339.88</v>
          </cell>
          <cell r="AL288">
            <v>1266.1399999999999</v>
          </cell>
          <cell r="AM288">
            <v>103.24</v>
          </cell>
          <cell r="AN288">
            <v>1709.26</v>
          </cell>
        </row>
        <row r="289">
          <cell r="A289" t="str">
            <v>400 kv Obra Jounpur</v>
          </cell>
          <cell r="B289">
            <v>286</v>
          </cell>
          <cell r="C289" t="str">
            <v>106/0</v>
          </cell>
          <cell r="D289">
            <v>245.52</v>
          </cell>
          <cell r="E289" t="str">
            <v>FD+3</v>
          </cell>
          <cell r="F289">
            <v>0</v>
          </cell>
          <cell r="G289">
            <v>0</v>
          </cell>
          <cell r="H289">
            <v>0</v>
          </cell>
          <cell r="I289">
            <v>0</v>
          </cell>
          <cell r="J289">
            <v>0</v>
          </cell>
          <cell r="K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K289">
            <v>0</v>
          </cell>
          <cell r="AL289">
            <v>0</v>
          </cell>
          <cell r="AM289">
            <v>38.54</v>
          </cell>
          <cell r="AN289">
            <v>38.54</v>
          </cell>
        </row>
        <row r="290">
          <cell r="A290" t="str">
            <v>400 kv Obra Jounpur</v>
          </cell>
          <cell r="B290">
            <v>287</v>
          </cell>
          <cell r="C290" t="str">
            <v>107/0</v>
          </cell>
          <cell r="D290">
            <v>231.94</v>
          </cell>
          <cell r="E290" t="str">
            <v>FD+0</v>
          </cell>
          <cell r="F290">
            <v>0</v>
          </cell>
          <cell r="G290">
            <v>0</v>
          </cell>
          <cell r="H290">
            <v>0</v>
          </cell>
          <cell r="I290">
            <v>0</v>
          </cell>
          <cell r="J290">
            <v>0</v>
          </cell>
          <cell r="K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K290">
            <v>219.6</v>
          </cell>
          <cell r="AL290">
            <v>772.18999999999994</v>
          </cell>
          <cell r="AM290">
            <v>239.82</v>
          </cell>
          <cell r="AN290">
            <v>1231.6099999999999</v>
          </cell>
        </row>
        <row r="291">
          <cell r="A291" t="str">
            <v>400 kv Obra Jounpur</v>
          </cell>
          <cell r="B291">
            <v>288</v>
          </cell>
          <cell r="C291" t="str">
            <v>108/0</v>
          </cell>
          <cell r="D291">
            <v>350.19</v>
          </cell>
          <cell r="E291" t="str">
            <v>FD+0</v>
          </cell>
          <cell r="F291">
            <v>0</v>
          </cell>
          <cell r="G291">
            <v>0</v>
          </cell>
          <cell r="H291">
            <v>0</v>
          </cell>
          <cell r="I291">
            <v>0</v>
          </cell>
          <cell r="J291">
            <v>0</v>
          </cell>
          <cell r="K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K291">
            <v>219.6</v>
          </cell>
          <cell r="AL291">
            <v>772.18999999999994</v>
          </cell>
          <cell r="AM291">
            <v>239.82</v>
          </cell>
          <cell r="AN291">
            <v>1231.6099999999999</v>
          </cell>
        </row>
        <row r="292">
          <cell r="A292" t="str">
            <v>400 kv Obra Jounpur</v>
          </cell>
          <cell r="B292">
            <v>289</v>
          </cell>
          <cell r="C292" t="str">
            <v>108/1</v>
          </cell>
          <cell r="D292">
            <v>418.6</v>
          </cell>
          <cell r="E292" t="str">
            <v>FA+3</v>
          </cell>
          <cell r="F292">
            <v>0</v>
          </cell>
          <cell r="G292">
            <v>0</v>
          </cell>
          <cell r="H292">
            <v>0</v>
          </cell>
          <cell r="I292">
            <v>0</v>
          </cell>
          <cell r="J292">
            <v>0</v>
          </cell>
          <cell r="K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K292">
            <v>897.94999999999993</v>
          </cell>
          <cell r="AL292">
            <v>2632.34</v>
          </cell>
          <cell r="AM292">
            <v>239.45</v>
          </cell>
          <cell r="AN292">
            <v>3769.74</v>
          </cell>
        </row>
        <row r="293">
          <cell r="A293" t="str">
            <v>400 kv Obra Jounpur</v>
          </cell>
          <cell r="B293">
            <v>290</v>
          </cell>
          <cell r="C293" t="str">
            <v>109/0</v>
          </cell>
          <cell r="D293">
            <v>373.6</v>
          </cell>
          <cell r="E293" t="str">
            <v>FB+0</v>
          </cell>
          <cell r="F293">
            <v>0</v>
          </cell>
          <cell r="G293">
            <v>0</v>
          </cell>
          <cell r="H293">
            <v>0</v>
          </cell>
          <cell r="I293">
            <v>0</v>
          </cell>
          <cell r="J293">
            <v>0</v>
          </cell>
          <cell r="K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K293">
            <v>339.88</v>
          </cell>
          <cell r="AL293">
            <v>1266.1399999999999</v>
          </cell>
          <cell r="AM293">
            <v>103.24</v>
          </cell>
          <cell r="AN293">
            <v>1709.26</v>
          </cell>
        </row>
        <row r="294">
          <cell r="A294" t="str">
            <v>400 kv Obra Jounpur</v>
          </cell>
          <cell r="B294">
            <v>291</v>
          </cell>
          <cell r="C294" t="str">
            <v>109/1</v>
          </cell>
          <cell r="D294">
            <v>429.2</v>
          </cell>
          <cell r="E294" t="str">
            <v>FA+6</v>
          </cell>
          <cell r="F294">
            <v>0</v>
          </cell>
          <cell r="G294">
            <v>0</v>
          </cell>
          <cell r="H294">
            <v>0</v>
          </cell>
          <cell r="I294">
            <v>0</v>
          </cell>
          <cell r="J294">
            <v>0</v>
          </cell>
          <cell r="K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K294">
            <v>997.27</v>
          </cell>
          <cell r="AL294">
            <v>2910.58</v>
          </cell>
          <cell r="AM294">
            <v>250.52</v>
          </cell>
          <cell r="AN294">
            <v>4158.37</v>
          </cell>
        </row>
        <row r="295">
          <cell r="A295" t="str">
            <v>400 kv Obra Jounpur</v>
          </cell>
          <cell r="B295">
            <v>292</v>
          </cell>
          <cell r="C295" t="str">
            <v>110/0</v>
          </cell>
          <cell r="D295">
            <v>160.38999999999999</v>
          </cell>
          <cell r="E295" t="str">
            <v>FD+9</v>
          </cell>
          <cell r="F295">
            <v>0</v>
          </cell>
          <cell r="G295">
            <v>0</v>
          </cell>
          <cell r="H295">
            <v>0</v>
          </cell>
          <cell r="I295">
            <v>0</v>
          </cell>
          <cell r="J295">
            <v>0</v>
          </cell>
          <cell r="K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K295">
            <v>1318.4099999999999</v>
          </cell>
          <cell r="AL295">
            <v>3186.48</v>
          </cell>
          <cell r="AM295">
            <v>278.35999999999996</v>
          </cell>
          <cell r="AN295">
            <v>4783.2499999999991</v>
          </cell>
        </row>
        <row r="296">
          <cell r="A296" t="str">
            <v>400 kv Obra Jounpur</v>
          </cell>
          <cell r="B296">
            <v>293</v>
          </cell>
          <cell r="C296" t="str">
            <v>111/0</v>
          </cell>
          <cell r="D296">
            <v>415.23</v>
          </cell>
          <cell r="E296" t="str">
            <v>FD+18</v>
          </cell>
          <cell r="F296">
            <v>0</v>
          </cell>
          <cell r="G296">
            <v>0</v>
          </cell>
          <cell r="H296">
            <v>0</v>
          </cell>
          <cell r="I296">
            <v>0</v>
          </cell>
          <cell r="J296">
            <v>0</v>
          </cell>
          <cell r="K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K296">
            <v>443.13</v>
          </cell>
          <cell r="AL296">
            <v>1020.51</v>
          </cell>
          <cell r="AM296">
            <v>130.71</v>
          </cell>
          <cell r="AN296">
            <v>1594.35</v>
          </cell>
        </row>
        <row r="297">
          <cell r="A297" t="str">
            <v>400 kv Obra Jounpur</v>
          </cell>
          <cell r="B297">
            <v>294</v>
          </cell>
          <cell r="C297" t="str">
            <v>111/1</v>
          </cell>
          <cell r="D297">
            <v>403.71</v>
          </cell>
          <cell r="E297" t="str">
            <v>FA+0</v>
          </cell>
          <cell r="F297">
            <v>0</v>
          </cell>
          <cell r="G297">
            <v>0</v>
          </cell>
          <cell r="H297">
            <v>0</v>
          </cell>
          <cell r="I297">
            <v>0</v>
          </cell>
          <cell r="J297">
            <v>0</v>
          </cell>
          <cell r="K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K297">
            <v>777.67</v>
          </cell>
          <cell r="AL297">
            <v>2138.39</v>
          </cell>
          <cell r="AM297">
            <v>198.9</v>
          </cell>
          <cell r="AN297">
            <v>3114.96</v>
          </cell>
        </row>
        <row r="298">
          <cell r="A298" t="str">
            <v>400 kv Obra Jounpur</v>
          </cell>
          <cell r="B298">
            <v>295</v>
          </cell>
          <cell r="C298" t="str">
            <v>111/2</v>
          </cell>
          <cell r="D298">
            <v>411.46</v>
          </cell>
          <cell r="E298" t="str">
            <v>FA+3</v>
          </cell>
          <cell r="F298">
            <v>0</v>
          </cell>
          <cell r="G298">
            <v>0</v>
          </cell>
          <cell r="H298">
            <v>0</v>
          </cell>
          <cell r="I298">
            <v>0</v>
          </cell>
          <cell r="J298">
            <v>0</v>
          </cell>
          <cell r="K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K298">
            <v>897.94999999999993</v>
          </cell>
          <cell r="AL298">
            <v>2632.34</v>
          </cell>
          <cell r="AM298">
            <v>239.45</v>
          </cell>
          <cell r="AN298">
            <v>3769.74</v>
          </cell>
        </row>
        <row r="299">
          <cell r="A299" t="str">
            <v>400 kv Obra Jounpur</v>
          </cell>
          <cell r="B299">
            <v>296</v>
          </cell>
          <cell r="C299" t="str">
            <v>111/3</v>
          </cell>
          <cell r="D299">
            <v>431.33</v>
          </cell>
          <cell r="E299" t="str">
            <v>FA+0</v>
          </cell>
          <cell r="F299">
            <v>0</v>
          </cell>
          <cell r="G299">
            <v>0</v>
          </cell>
          <cell r="H299">
            <v>0</v>
          </cell>
          <cell r="I299">
            <v>0</v>
          </cell>
          <cell r="J299">
            <v>0</v>
          </cell>
          <cell r="K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K299">
            <v>777.67</v>
          </cell>
          <cell r="AL299">
            <v>2138.39</v>
          </cell>
          <cell r="AM299">
            <v>198.9</v>
          </cell>
          <cell r="AN299">
            <v>3114.96</v>
          </cell>
        </row>
        <row r="300">
          <cell r="A300" t="str">
            <v>400 kv Obra Jounpur</v>
          </cell>
          <cell r="B300">
            <v>297</v>
          </cell>
          <cell r="C300" t="str">
            <v>111/4</v>
          </cell>
          <cell r="D300">
            <v>348.82</v>
          </cell>
          <cell r="E300" t="str">
            <v>FA+6</v>
          </cell>
          <cell r="F300">
            <v>0</v>
          </cell>
          <cell r="G300">
            <v>0</v>
          </cell>
          <cell r="H300">
            <v>0</v>
          </cell>
          <cell r="I300">
            <v>0</v>
          </cell>
          <cell r="J300">
            <v>0</v>
          </cell>
          <cell r="K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K300">
            <v>997.27</v>
          </cell>
          <cell r="AL300">
            <v>2910.58</v>
          </cell>
          <cell r="AM300">
            <v>250.52</v>
          </cell>
          <cell r="AN300">
            <v>4158.37</v>
          </cell>
        </row>
        <row r="301">
          <cell r="A301" t="str">
            <v>400 kv Obra Jounpur</v>
          </cell>
          <cell r="B301">
            <v>298</v>
          </cell>
          <cell r="C301" t="str">
            <v>112/0</v>
          </cell>
          <cell r="D301">
            <v>224.41</v>
          </cell>
          <cell r="E301" t="str">
            <v>FD+18</v>
          </cell>
          <cell r="F301">
            <v>0</v>
          </cell>
          <cell r="G301">
            <v>0</v>
          </cell>
          <cell r="H301">
            <v>0</v>
          </cell>
          <cell r="I301">
            <v>0</v>
          </cell>
          <cell r="J301">
            <v>0</v>
          </cell>
          <cell r="K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K301">
            <v>443.13</v>
          </cell>
          <cell r="AL301">
            <v>1020.51</v>
          </cell>
          <cell r="AM301">
            <v>130.71</v>
          </cell>
          <cell r="AN301">
            <v>1594.35</v>
          </cell>
        </row>
        <row r="302">
          <cell r="A302" t="str">
            <v>400 kv Obra Jounpur</v>
          </cell>
          <cell r="B302">
            <v>299</v>
          </cell>
          <cell r="C302" t="str">
            <v>113/0</v>
          </cell>
          <cell r="D302">
            <v>435</v>
          </cell>
          <cell r="E302" t="str">
            <v>FD+30+2</v>
          </cell>
          <cell r="F302">
            <v>0</v>
          </cell>
          <cell r="G302">
            <v>0</v>
          </cell>
          <cell r="H302">
            <v>0</v>
          </cell>
          <cell r="I302">
            <v>0</v>
          </cell>
          <cell r="J302">
            <v>0</v>
          </cell>
          <cell r="K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K302">
            <v>0</v>
          </cell>
          <cell r="AL302">
            <v>0</v>
          </cell>
          <cell r="AM302">
            <v>0</v>
          </cell>
          <cell r="AN302">
            <v>0</v>
          </cell>
        </row>
        <row r="303">
          <cell r="A303" t="str">
            <v>400 kv Obra Jounpur</v>
          </cell>
          <cell r="B303">
            <v>300</v>
          </cell>
          <cell r="C303" t="str">
            <v>113/1</v>
          </cell>
          <cell r="D303">
            <v>406</v>
          </cell>
          <cell r="E303" t="str">
            <v>FA+6</v>
          </cell>
          <cell r="F303" t="str">
            <v>WET</v>
          </cell>
          <cell r="G303">
            <v>3.5</v>
          </cell>
          <cell r="H303">
            <v>0</v>
          </cell>
          <cell r="I303">
            <v>96</v>
          </cell>
          <cell r="J303" t="str">
            <v>SAMSHER</v>
          </cell>
          <cell r="K303">
            <v>43809</v>
          </cell>
          <cell r="P303">
            <v>151.5</v>
          </cell>
          <cell r="Q303">
            <v>13.08</v>
          </cell>
          <cell r="R303">
            <v>1.79</v>
          </cell>
          <cell r="S303">
            <v>113</v>
          </cell>
          <cell r="T303">
            <v>6.7686184000000011</v>
          </cell>
          <cell r="U303">
            <v>2.6459999999999999</v>
          </cell>
          <cell r="V303">
            <v>9.9880336000000032</v>
          </cell>
          <cell r="W303">
            <v>122.56</v>
          </cell>
          <cell r="X303">
            <v>17.68</v>
          </cell>
          <cell r="Y303">
            <v>6.51</v>
          </cell>
          <cell r="Z303">
            <v>146.75</v>
          </cell>
          <cell r="AA303">
            <v>39.26</v>
          </cell>
          <cell r="AB303">
            <v>234.23599999999999</v>
          </cell>
          <cell r="AC303">
            <v>0</v>
          </cell>
          <cell r="AD303">
            <v>282.45600000000002</v>
          </cell>
          <cell r="AE303">
            <v>192.256</v>
          </cell>
          <cell r="AF303">
            <v>0</v>
          </cell>
          <cell r="AG303">
            <v>0</v>
          </cell>
          <cell r="AH303">
            <v>0</v>
          </cell>
          <cell r="AI303">
            <v>748.20799999999997</v>
          </cell>
          <cell r="AK303">
            <v>997.27</v>
          </cell>
          <cell r="AL303">
            <v>2910.58</v>
          </cell>
          <cell r="AM303">
            <v>250.52</v>
          </cell>
          <cell r="AN303">
            <v>4158.37</v>
          </cell>
        </row>
        <row r="304">
          <cell r="A304" t="str">
            <v>400 kv Obra Jounpur</v>
          </cell>
          <cell r="B304">
            <v>301</v>
          </cell>
          <cell r="C304" t="str">
            <v>113/2</v>
          </cell>
          <cell r="D304">
            <v>344.71</v>
          </cell>
          <cell r="E304" t="str">
            <v>FA+3</v>
          </cell>
          <cell r="F304" t="str">
            <v>WET</v>
          </cell>
          <cell r="G304">
            <v>3.5</v>
          </cell>
          <cell r="H304">
            <v>0</v>
          </cell>
          <cell r="I304">
            <v>106</v>
          </cell>
          <cell r="J304" t="str">
            <v>SAMSHER</v>
          </cell>
          <cell r="K304">
            <v>43814</v>
          </cell>
          <cell r="P304">
            <v>151.5</v>
          </cell>
          <cell r="Q304">
            <v>13.08</v>
          </cell>
          <cell r="R304">
            <v>1.79</v>
          </cell>
          <cell r="S304">
            <v>113</v>
          </cell>
          <cell r="T304">
            <v>6.7686184000000011</v>
          </cell>
          <cell r="U304">
            <v>2.6459999999999999</v>
          </cell>
          <cell r="V304">
            <v>9.9880336000000032</v>
          </cell>
          <cell r="W304">
            <v>122.56</v>
          </cell>
          <cell r="X304">
            <v>17.68</v>
          </cell>
          <cell r="Y304">
            <v>6.51</v>
          </cell>
          <cell r="Z304">
            <v>146.75</v>
          </cell>
          <cell r="AA304">
            <v>39.26</v>
          </cell>
          <cell r="AB304">
            <v>234.23599999999999</v>
          </cell>
          <cell r="AC304">
            <v>0</v>
          </cell>
          <cell r="AD304">
            <v>282.45600000000002</v>
          </cell>
          <cell r="AE304">
            <v>192.256</v>
          </cell>
          <cell r="AF304">
            <v>0</v>
          </cell>
          <cell r="AG304">
            <v>0</v>
          </cell>
          <cell r="AH304">
            <v>0</v>
          </cell>
          <cell r="AI304">
            <v>748.20799999999997</v>
          </cell>
          <cell r="AK304">
            <v>897.94999999999993</v>
          </cell>
          <cell r="AL304">
            <v>2632.34</v>
          </cell>
          <cell r="AM304">
            <v>239.45</v>
          </cell>
          <cell r="AN304">
            <v>3769.74</v>
          </cell>
        </row>
        <row r="305">
          <cell r="A305" t="str">
            <v>400 kv Obra Jounpur</v>
          </cell>
          <cell r="B305">
            <v>302</v>
          </cell>
          <cell r="C305" t="str">
            <v>114/0</v>
          </cell>
          <cell r="D305">
            <v>416</v>
          </cell>
          <cell r="E305" t="str">
            <v>FD+0</v>
          </cell>
          <cell r="F305" t="str">
            <v>WET</v>
          </cell>
          <cell r="G305">
            <v>3.5</v>
          </cell>
          <cell r="H305">
            <v>0</v>
          </cell>
          <cell r="I305">
            <v>128</v>
          </cell>
          <cell r="J305" t="str">
            <v>SAMSHER</v>
          </cell>
          <cell r="K305">
            <v>43826</v>
          </cell>
          <cell r="P305">
            <v>301.39999999999998</v>
          </cell>
          <cell r="Q305">
            <v>27.79</v>
          </cell>
          <cell r="R305">
            <v>3.77</v>
          </cell>
          <cell r="S305">
            <v>239</v>
          </cell>
          <cell r="T305">
            <v>14.366839866666666</v>
          </cell>
          <cell r="U305">
            <v>2.6802048000000003</v>
          </cell>
          <cell r="V305">
            <v>24.131867999999994</v>
          </cell>
          <cell r="W305">
            <v>301.24</v>
          </cell>
          <cell r="X305">
            <v>49.2</v>
          </cell>
          <cell r="Y305">
            <v>10.3</v>
          </cell>
          <cell r="Z305">
            <v>360.74</v>
          </cell>
          <cell r="AA305">
            <v>23.815999999999999</v>
          </cell>
          <cell r="AB305">
            <v>44.816000000000003</v>
          </cell>
          <cell r="AC305">
            <v>0</v>
          </cell>
          <cell r="AD305">
            <v>1769.5239999999999</v>
          </cell>
          <cell r="AE305">
            <v>99.156000000000006</v>
          </cell>
          <cell r="AF305">
            <v>156.13999999999999</v>
          </cell>
          <cell r="AG305">
            <v>0</v>
          </cell>
          <cell r="AH305">
            <v>0</v>
          </cell>
          <cell r="AI305">
            <v>2093.4519999999998</v>
          </cell>
          <cell r="AK305">
            <v>219.6</v>
          </cell>
          <cell r="AL305">
            <v>772.18999999999994</v>
          </cell>
          <cell r="AM305">
            <v>239.82</v>
          </cell>
          <cell r="AN305">
            <v>1231.6099999999999</v>
          </cell>
        </row>
        <row r="306">
          <cell r="A306" t="str">
            <v>400 kv Obra Jounpur</v>
          </cell>
          <cell r="B306">
            <v>303</v>
          </cell>
          <cell r="C306" t="str">
            <v>114/1</v>
          </cell>
          <cell r="D306">
            <v>433</v>
          </cell>
          <cell r="E306" t="str">
            <v>FA+3</v>
          </cell>
          <cell r="F306" t="str">
            <v>WET</v>
          </cell>
          <cell r="G306">
            <v>3.5</v>
          </cell>
          <cell r="H306">
            <v>0</v>
          </cell>
          <cell r="I306">
            <v>89</v>
          </cell>
          <cell r="J306" t="str">
            <v>SAMSHER</v>
          </cell>
          <cell r="K306">
            <v>43803</v>
          </cell>
          <cell r="P306">
            <v>151.5</v>
          </cell>
          <cell r="Q306">
            <v>13.08</v>
          </cell>
          <cell r="R306">
            <v>1.79</v>
          </cell>
          <cell r="S306">
            <v>113</v>
          </cell>
          <cell r="T306">
            <v>6.7686184000000011</v>
          </cell>
          <cell r="U306">
            <v>2.6459999999999999</v>
          </cell>
          <cell r="V306">
            <v>9.9880336000000032</v>
          </cell>
          <cell r="W306">
            <v>122.56</v>
          </cell>
          <cell r="X306">
            <v>17.68</v>
          </cell>
          <cell r="Y306">
            <v>6.51</v>
          </cell>
          <cell r="Z306">
            <v>146.75</v>
          </cell>
          <cell r="AA306">
            <v>39.26</v>
          </cell>
          <cell r="AB306">
            <v>234.23599999999999</v>
          </cell>
          <cell r="AC306">
            <v>0</v>
          </cell>
          <cell r="AD306">
            <v>282.45600000000002</v>
          </cell>
          <cell r="AE306">
            <v>192.256</v>
          </cell>
          <cell r="AF306">
            <v>0</v>
          </cell>
          <cell r="AG306">
            <v>0</v>
          </cell>
          <cell r="AH306">
            <v>0</v>
          </cell>
          <cell r="AI306">
            <v>748.20799999999997</v>
          </cell>
          <cell r="AK306">
            <v>897.94999999999993</v>
          </cell>
          <cell r="AL306">
            <v>2632.34</v>
          </cell>
          <cell r="AM306">
            <v>239.45</v>
          </cell>
          <cell r="AN306">
            <v>3769.74</v>
          </cell>
        </row>
        <row r="307">
          <cell r="A307" t="str">
            <v>400 kv Obra Jounpur</v>
          </cell>
          <cell r="B307">
            <v>304</v>
          </cell>
          <cell r="C307" t="str">
            <v>114/2</v>
          </cell>
          <cell r="D307">
            <v>334.22</v>
          </cell>
          <cell r="E307" t="str">
            <v>FA+3</v>
          </cell>
          <cell r="F307">
            <v>0</v>
          </cell>
          <cell r="G307">
            <v>0</v>
          </cell>
          <cell r="H307">
            <v>0</v>
          </cell>
          <cell r="I307">
            <v>0</v>
          </cell>
          <cell r="J307">
            <v>0</v>
          </cell>
          <cell r="K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K307">
            <v>897.94999999999993</v>
          </cell>
          <cell r="AL307">
            <v>2632.34</v>
          </cell>
          <cell r="AM307">
            <v>239.45</v>
          </cell>
          <cell r="AN307">
            <v>3769.74</v>
          </cell>
        </row>
        <row r="308">
          <cell r="A308" t="str">
            <v>400 kv Obra Jounpur</v>
          </cell>
          <cell r="B308">
            <v>305</v>
          </cell>
          <cell r="C308" t="str">
            <v>115/0</v>
          </cell>
          <cell r="D308">
            <v>402</v>
          </cell>
          <cell r="E308" t="str">
            <v>FC+0</v>
          </cell>
          <cell r="F308">
            <v>0</v>
          </cell>
          <cell r="G308">
            <v>0</v>
          </cell>
          <cell r="H308">
            <v>0</v>
          </cell>
          <cell r="I308">
            <v>0</v>
          </cell>
          <cell r="J308">
            <v>0</v>
          </cell>
          <cell r="K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K308">
            <v>995.56</v>
          </cell>
          <cell r="AL308">
            <v>2659.92</v>
          </cell>
          <cell r="AM308">
            <v>278.35999999999996</v>
          </cell>
          <cell r="AN308">
            <v>3933.84</v>
          </cell>
        </row>
        <row r="309">
          <cell r="A309" t="str">
            <v>400 kv Obra Jounpur</v>
          </cell>
          <cell r="B309">
            <v>306</v>
          </cell>
          <cell r="C309" t="str">
            <v>115/1</v>
          </cell>
          <cell r="D309">
            <v>388.77</v>
          </cell>
          <cell r="E309" t="str">
            <v>FA+9</v>
          </cell>
          <cell r="F309" t="str">
            <v>WET</v>
          </cell>
          <cell r="G309">
            <v>3.5</v>
          </cell>
          <cell r="H309">
            <v>0</v>
          </cell>
          <cell r="I309">
            <v>167</v>
          </cell>
          <cell r="J309" t="str">
            <v>SAMSHER</v>
          </cell>
          <cell r="K309">
            <v>43850</v>
          </cell>
          <cell r="P309">
            <v>151.5</v>
          </cell>
          <cell r="Q309">
            <v>13.08</v>
          </cell>
          <cell r="R309">
            <v>1.79</v>
          </cell>
          <cell r="S309">
            <v>113</v>
          </cell>
          <cell r="T309">
            <v>6.7686184000000011</v>
          </cell>
          <cell r="U309">
            <v>2.6459999999999999</v>
          </cell>
          <cell r="V309">
            <v>9.9880336000000032</v>
          </cell>
          <cell r="W309">
            <v>122.56</v>
          </cell>
          <cell r="X309">
            <v>17.68</v>
          </cell>
          <cell r="Y309">
            <v>6.51</v>
          </cell>
          <cell r="Z309">
            <v>146.75</v>
          </cell>
          <cell r="AA309">
            <v>39.26</v>
          </cell>
          <cell r="AB309">
            <v>234.23599999999999</v>
          </cell>
          <cell r="AC309">
            <v>0</v>
          </cell>
          <cell r="AD309">
            <v>282.45600000000002</v>
          </cell>
          <cell r="AE309">
            <v>192.256</v>
          </cell>
          <cell r="AF309">
            <v>0</v>
          </cell>
          <cell r="AG309">
            <v>0</v>
          </cell>
          <cell r="AH309">
            <v>0</v>
          </cell>
          <cell r="AI309">
            <v>748.20799999999997</v>
          </cell>
          <cell r="AK309">
            <v>1318.4099999999999</v>
          </cell>
          <cell r="AL309">
            <v>3186.48</v>
          </cell>
          <cell r="AM309">
            <v>138.82999999999998</v>
          </cell>
          <cell r="AN309">
            <v>4643.7199999999993</v>
          </cell>
        </row>
        <row r="310">
          <cell r="A310" t="str">
            <v>400 kv Obra Jounpur</v>
          </cell>
          <cell r="B310">
            <v>307</v>
          </cell>
          <cell r="C310" t="str">
            <v>116/0</v>
          </cell>
          <cell r="D310">
            <v>334</v>
          </cell>
          <cell r="E310" t="str">
            <v>FB+0</v>
          </cell>
          <cell r="F310">
            <v>0</v>
          </cell>
          <cell r="G310">
            <v>0</v>
          </cell>
          <cell r="H310">
            <v>0</v>
          </cell>
          <cell r="I310">
            <v>0</v>
          </cell>
          <cell r="J310">
            <v>0</v>
          </cell>
          <cell r="K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K310">
            <v>339.88</v>
          </cell>
          <cell r="AL310">
            <v>1266.1399999999999</v>
          </cell>
          <cell r="AM310">
            <v>103.24</v>
          </cell>
          <cell r="AN310">
            <v>1709.26</v>
          </cell>
        </row>
        <row r="311">
          <cell r="A311" t="str">
            <v>400 kv Obra Jounpur</v>
          </cell>
          <cell r="B311">
            <v>308</v>
          </cell>
          <cell r="C311" t="str">
            <v>116/1</v>
          </cell>
          <cell r="D311">
            <v>412</v>
          </cell>
          <cell r="E311" t="str">
            <v>FA+6</v>
          </cell>
          <cell r="F311">
            <v>0</v>
          </cell>
          <cell r="G311">
            <v>0</v>
          </cell>
          <cell r="H311">
            <v>0</v>
          </cell>
          <cell r="I311">
            <v>0</v>
          </cell>
          <cell r="J311">
            <v>0</v>
          </cell>
          <cell r="K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K311">
            <v>997.27</v>
          </cell>
          <cell r="AL311">
            <v>2910.58</v>
          </cell>
          <cell r="AM311">
            <v>250.52</v>
          </cell>
          <cell r="AN311">
            <v>4158.37</v>
          </cell>
        </row>
        <row r="312">
          <cell r="A312" t="str">
            <v>400 kv Obra Jounpur</v>
          </cell>
          <cell r="B312">
            <v>309</v>
          </cell>
          <cell r="C312" t="str">
            <v>116/2</v>
          </cell>
          <cell r="D312">
            <v>542.41</v>
          </cell>
          <cell r="E312" t="str">
            <v>FB+9</v>
          </cell>
          <cell r="F312" t="str">
            <v>WET</v>
          </cell>
          <cell r="G312">
            <v>3.5</v>
          </cell>
          <cell r="H312">
            <v>0</v>
          </cell>
          <cell r="I312">
            <v>171</v>
          </cell>
          <cell r="J312" t="str">
            <v>SAMSHER</v>
          </cell>
          <cell r="K312">
            <v>43851</v>
          </cell>
          <cell r="P312">
            <v>216.2</v>
          </cell>
          <cell r="Q312">
            <v>19.02</v>
          </cell>
          <cell r="R312">
            <v>2.64</v>
          </cell>
          <cell r="S312">
            <v>164</v>
          </cell>
          <cell r="T312">
            <v>9.8597572000000007</v>
          </cell>
          <cell r="U312">
            <v>2.7710591999999998</v>
          </cell>
          <cell r="V312">
            <v>15.637749599999999</v>
          </cell>
          <cell r="W312">
            <v>221.28</v>
          </cell>
          <cell r="X312">
            <v>29.52</v>
          </cell>
          <cell r="Y312">
            <v>8</v>
          </cell>
          <cell r="Z312">
            <v>258.8</v>
          </cell>
          <cell r="AA312">
            <v>23.815999999999999</v>
          </cell>
          <cell r="AB312">
            <v>0</v>
          </cell>
          <cell r="AC312">
            <v>436.76000000000005</v>
          </cell>
          <cell r="AD312">
            <v>618.048</v>
          </cell>
          <cell r="AE312">
            <v>97.147999999999996</v>
          </cell>
          <cell r="AF312">
            <v>156.94399999999999</v>
          </cell>
          <cell r="AG312">
            <v>0</v>
          </cell>
          <cell r="AH312">
            <v>0</v>
          </cell>
          <cell r="AI312">
            <v>1332.7159999999999</v>
          </cell>
          <cell r="AK312">
            <v>219.6</v>
          </cell>
          <cell r="AL312">
            <v>772.18999999999994</v>
          </cell>
          <cell r="AM312">
            <v>38.54</v>
          </cell>
          <cell r="AN312">
            <v>1030.33</v>
          </cell>
        </row>
        <row r="313">
          <cell r="A313" t="str">
            <v>400 kv Obra Jounpur</v>
          </cell>
          <cell r="B313">
            <v>310</v>
          </cell>
          <cell r="C313" t="str">
            <v>117/0</v>
          </cell>
          <cell r="D313">
            <v>175.58</v>
          </cell>
          <cell r="E313" t="str">
            <v>FD+30+2</v>
          </cell>
          <cell r="F313">
            <v>0</v>
          </cell>
          <cell r="G313">
            <v>0</v>
          </cell>
          <cell r="H313">
            <v>0</v>
          </cell>
          <cell r="I313">
            <v>0</v>
          </cell>
          <cell r="J313">
            <v>0</v>
          </cell>
          <cell r="K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K313">
            <v>0</v>
          </cell>
          <cell r="AL313">
            <v>0</v>
          </cell>
          <cell r="AM313">
            <v>0</v>
          </cell>
          <cell r="AN313">
            <v>0</v>
          </cell>
        </row>
        <row r="314">
          <cell r="A314" t="str">
            <v>400 kv Obra Jounpur</v>
          </cell>
          <cell r="B314">
            <v>311</v>
          </cell>
          <cell r="C314" t="str">
            <v>118/0</v>
          </cell>
          <cell r="D314">
            <v>467.03</v>
          </cell>
          <cell r="E314" t="str">
            <v>FD+30+2</v>
          </cell>
          <cell r="F314">
            <v>0</v>
          </cell>
          <cell r="G314">
            <v>0</v>
          </cell>
          <cell r="H314">
            <v>0</v>
          </cell>
          <cell r="I314">
            <v>0</v>
          </cell>
          <cell r="J314">
            <v>0</v>
          </cell>
          <cell r="K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K314">
            <v>0</v>
          </cell>
          <cell r="AL314">
            <v>0</v>
          </cell>
          <cell r="AM314">
            <v>0</v>
          </cell>
          <cell r="AN314">
            <v>0</v>
          </cell>
        </row>
        <row r="315">
          <cell r="A315" t="str">
            <v>400 kv Obra Jounpur</v>
          </cell>
          <cell r="B315">
            <v>312</v>
          </cell>
          <cell r="C315" t="str">
            <v>119/0</v>
          </cell>
          <cell r="D315">
            <v>276</v>
          </cell>
          <cell r="E315" t="str">
            <v>FD+0</v>
          </cell>
          <cell r="F315">
            <v>0</v>
          </cell>
          <cell r="G315">
            <v>0</v>
          </cell>
          <cell r="H315">
            <v>0</v>
          </cell>
          <cell r="I315">
            <v>0</v>
          </cell>
          <cell r="J315">
            <v>0</v>
          </cell>
          <cell r="K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K315">
            <v>219.6</v>
          </cell>
          <cell r="AL315">
            <v>772.18999999999994</v>
          </cell>
          <cell r="AM315">
            <v>239.82</v>
          </cell>
          <cell r="AN315">
            <v>1231.6099999999999</v>
          </cell>
        </row>
        <row r="316">
          <cell r="A316" t="str">
            <v>400 kv Obra Jounpur</v>
          </cell>
          <cell r="B316">
            <v>313</v>
          </cell>
          <cell r="C316" t="str">
            <v>119/1</v>
          </cell>
          <cell r="D316">
            <v>257</v>
          </cell>
          <cell r="E316" t="str">
            <v>FA+0</v>
          </cell>
          <cell r="F316">
            <v>0</v>
          </cell>
          <cell r="G316">
            <v>0</v>
          </cell>
          <cell r="H316">
            <v>0</v>
          </cell>
          <cell r="I316">
            <v>0</v>
          </cell>
          <cell r="J316">
            <v>0</v>
          </cell>
          <cell r="K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K316">
            <v>777.67</v>
          </cell>
          <cell r="AL316">
            <v>2138.39</v>
          </cell>
          <cell r="AM316">
            <v>198.9</v>
          </cell>
          <cell r="AN316">
            <v>3114.96</v>
          </cell>
        </row>
        <row r="317">
          <cell r="A317" t="str">
            <v>400 kv Obra Jounpur</v>
          </cell>
          <cell r="B317">
            <v>314</v>
          </cell>
          <cell r="C317" t="str">
            <v>119/2</v>
          </cell>
          <cell r="D317">
            <v>363.27</v>
          </cell>
          <cell r="E317" t="str">
            <v>FA+0</v>
          </cell>
          <cell r="F317">
            <v>0</v>
          </cell>
          <cell r="G317">
            <v>0</v>
          </cell>
          <cell r="H317">
            <v>0</v>
          </cell>
          <cell r="I317">
            <v>0</v>
          </cell>
          <cell r="J317">
            <v>0</v>
          </cell>
          <cell r="K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K317">
            <v>777.67</v>
          </cell>
          <cell r="AL317">
            <v>2138.39</v>
          </cell>
          <cell r="AM317">
            <v>198.9</v>
          </cell>
          <cell r="AN317">
            <v>3114.96</v>
          </cell>
        </row>
        <row r="318">
          <cell r="A318" t="str">
            <v>400 kv Obra Jounpur</v>
          </cell>
          <cell r="B318">
            <v>315</v>
          </cell>
          <cell r="C318" t="str">
            <v>120/0</v>
          </cell>
          <cell r="D318">
            <v>398.1</v>
          </cell>
          <cell r="E318" t="str">
            <v>FC+3</v>
          </cell>
          <cell r="F318">
            <v>0</v>
          </cell>
          <cell r="G318">
            <v>0</v>
          </cell>
          <cell r="H318">
            <v>0</v>
          </cell>
          <cell r="I318">
            <v>0</v>
          </cell>
          <cell r="J318">
            <v>0</v>
          </cell>
          <cell r="K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K318">
            <v>1318.4099999999999</v>
          </cell>
          <cell r="AL318">
            <v>3186.48</v>
          </cell>
          <cell r="AM318">
            <v>130.71</v>
          </cell>
          <cell r="AN318">
            <v>4635.5999999999995</v>
          </cell>
        </row>
        <row r="319">
          <cell r="A319" t="str">
            <v>400 kv Obra Jounpur</v>
          </cell>
          <cell r="B319">
            <v>316</v>
          </cell>
          <cell r="C319" t="str">
            <v>121/0</v>
          </cell>
          <cell r="D319">
            <v>401</v>
          </cell>
          <cell r="E319" t="str">
            <v>FD+6</v>
          </cell>
          <cell r="F319">
            <v>0</v>
          </cell>
          <cell r="G319">
            <v>0</v>
          </cell>
          <cell r="H319">
            <v>0</v>
          </cell>
          <cell r="I319">
            <v>0</v>
          </cell>
          <cell r="J319">
            <v>0</v>
          </cell>
          <cell r="K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K319">
            <v>995.56</v>
          </cell>
          <cell r="AL319">
            <v>2659.92</v>
          </cell>
          <cell r="AM319">
            <v>228.75</v>
          </cell>
          <cell r="AN319">
            <v>3884.23</v>
          </cell>
        </row>
        <row r="320">
          <cell r="A320" t="str">
            <v>400 kv Obra Jounpur</v>
          </cell>
          <cell r="B320">
            <v>317</v>
          </cell>
          <cell r="C320" t="str">
            <v>121A/0</v>
          </cell>
          <cell r="D320">
            <v>251.65</v>
          </cell>
          <cell r="E320" t="str">
            <v>FD+3</v>
          </cell>
          <cell r="F320">
            <v>0</v>
          </cell>
          <cell r="G320">
            <v>0</v>
          </cell>
          <cell r="H320">
            <v>0</v>
          </cell>
          <cell r="I320">
            <v>0</v>
          </cell>
          <cell r="J320">
            <v>0</v>
          </cell>
          <cell r="K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K320">
            <v>0</v>
          </cell>
          <cell r="AL320">
            <v>0</v>
          </cell>
          <cell r="AM320">
            <v>38.54</v>
          </cell>
          <cell r="AN320">
            <v>38.54</v>
          </cell>
        </row>
        <row r="321">
          <cell r="A321" t="str">
            <v>400 kv Obra Jounpur</v>
          </cell>
          <cell r="B321">
            <v>318</v>
          </cell>
          <cell r="C321" t="str">
            <v>122/0</v>
          </cell>
          <cell r="D321">
            <v>241.7</v>
          </cell>
          <cell r="E321" t="str">
            <v>FD+6</v>
          </cell>
          <cell r="F321">
            <v>0</v>
          </cell>
          <cell r="G321">
            <v>0</v>
          </cell>
          <cell r="H321">
            <v>0</v>
          </cell>
          <cell r="I321">
            <v>0</v>
          </cell>
          <cell r="J321">
            <v>0</v>
          </cell>
          <cell r="K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K321">
            <v>995.56</v>
          </cell>
          <cell r="AL321">
            <v>2659.92</v>
          </cell>
          <cell r="AM321">
            <v>228.75</v>
          </cell>
          <cell r="AN321">
            <v>3884.23</v>
          </cell>
        </row>
        <row r="322">
          <cell r="A322" t="str">
            <v>400 kv Obra Jounpur</v>
          </cell>
          <cell r="B322">
            <v>319</v>
          </cell>
          <cell r="C322" t="str">
            <v>123/0</v>
          </cell>
          <cell r="D322">
            <v>280</v>
          </cell>
          <cell r="E322" t="str">
            <v>FD+9</v>
          </cell>
          <cell r="F322">
            <v>0</v>
          </cell>
          <cell r="G322">
            <v>0</v>
          </cell>
          <cell r="H322">
            <v>0</v>
          </cell>
          <cell r="I322">
            <v>0</v>
          </cell>
          <cell r="J322">
            <v>0</v>
          </cell>
          <cell r="K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K322">
            <v>1318.4099999999999</v>
          </cell>
          <cell r="AL322">
            <v>3186.48</v>
          </cell>
          <cell r="AM322">
            <v>278.35999999999996</v>
          </cell>
          <cell r="AN322">
            <v>4783.2499999999991</v>
          </cell>
        </row>
        <row r="323">
          <cell r="A323" t="str">
            <v>400 kv Obra Jounpur</v>
          </cell>
          <cell r="B323">
            <v>320</v>
          </cell>
          <cell r="C323" t="str">
            <v>124/0</v>
          </cell>
          <cell r="D323">
            <v>110.13</v>
          </cell>
          <cell r="E323" t="str">
            <v>DWARF</v>
          </cell>
          <cell r="F323">
            <v>0</v>
          </cell>
          <cell r="G323">
            <v>0</v>
          </cell>
          <cell r="H323">
            <v>0</v>
          </cell>
          <cell r="I323">
            <v>0</v>
          </cell>
          <cell r="J323">
            <v>0</v>
          </cell>
          <cell r="K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K323">
            <v>442.2</v>
          </cell>
          <cell r="AL323">
            <v>1544.3799999999999</v>
          </cell>
          <cell r="AM323">
            <v>278.35999999999996</v>
          </cell>
          <cell r="AN323">
            <v>2264.94</v>
          </cell>
        </row>
        <row r="324">
          <cell r="A324" t="str">
            <v>400 kv Obra Jounpur</v>
          </cell>
          <cell r="B324">
            <v>321</v>
          </cell>
          <cell r="C324" t="str">
            <v>124A/0</v>
          </cell>
          <cell r="D324">
            <v>271.32</v>
          </cell>
          <cell r="E324" t="str">
            <v>DWARF</v>
          </cell>
          <cell r="F324">
            <v>0</v>
          </cell>
          <cell r="G324">
            <v>0</v>
          </cell>
          <cell r="H324">
            <v>0</v>
          </cell>
          <cell r="I324">
            <v>0</v>
          </cell>
          <cell r="J324">
            <v>0</v>
          </cell>
          <cell r="K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K324">
            <v>442.2</v>
          </cell>
          <cell r="AL324">
            <v>1544.3799999999999</v>
          </cell>
          <cell r="AM324">
            <v>278.35999999999996</v>
          </cell>
          <cell r="AN324">
            <v>2264.94</v>
          </cell>
        </row>
        <row r="325">
          <cell r="A325" t="str">
            <v>400 kv Obra Jounpur</v>
          </cell>
          <cell r="B325">
            <v>322</v>
          </cell>
          <cell r="C325" t="str">
            <v>125/0</v>
          </cell>
          <cell r="D325">
            <v>480.08</v>
          </cell>
          <cell r="E325" t="str">
            <v>FB+0</v>
          </cell>
          <cell r="F325">
            <v>0</v>
          </cell>
          <cell r="G325">
            <v>0</v>
          </cell>
          <cell r="H325">
            <v>0</v>
          </cell>
          <cell r="I325">
            <v>0</v>
          </cell>
          <cell r="J325">
            <v>0</v>
          </cell>
          <cell r="K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K325">
            <v>339.88</v>
          </cell>
          <cell r="AL325">
            <v>1266.1399999999999</v>
          </cell>
          <cell r="AM325">
            <v>103.24</v>
          </cell>
          <cell r="AN325">
            <v>1709.26</v>
          </cell>
        </row>
        <row r="326">
          <cell r="A326" t="str">
            <v>400 kv Obra Jounpur</v>
          </cell>
          <cell r="B326">
            <v>323</v>
          </cell>
          <cell r="C326" t="str">
            <v xml:space="preserve">126/0 </v>
          </cell>
          <cell r="D326">
            <v>189.91</v>
          </cell>
          <cell r="E326" t="str">
            <v>FD+30</v>
          </cell>
          <cell r="F326">
            <v>0</v>
          </cell>
          <cell r="G326">
            <v>0</v>
          </cell>
          <cell r="H326">
            <v>0</v>
          </cell>
          <cell r="I326">
            <v>0</v>
          </cell>
          <cell r="J326">
            <v>0</v>
          </cell>
          <cell r="K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K326">
            <v>339.88</v>
          </cell>
          <cell r="AL326">
            <v>1266.1399999999999</v>
          </cell>
          <cell r="AM326">
            <v>92.169999999999987</v>
          </cell>
          <cell r="AN326">
            <v>1698.19</v>
          </cell>
        </row>
        <row r="327">
          <cell r="A327" t="str">
            <v>400 kv Obra Jounpur</v>
          </cell>
          <cell r="B327">
            <v>324</v>
          </cell>
          <cell r="C327" t="str">
            <v>127/0</v>
          </cell>
          <cell r="D327">
            <v>441</v>
          </cell>
          <cell r="E327" t="str">
            <v>FD+30</v>
          </cell>
          <cell r="F327">
            <v>0</v>
          </cell>
          <cell r="G327">
            <v>0</v>
          </cell>
          <cell r="H327">
            <v>0</v>
          </cell>
          <cell r="I327">
            <v>0</v>
          </cell>
          <cell r="J327">
            <v>0</v>
          </cell>
          <cell r="K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K327">
            <v>339.88</v>
          </cell>
          <cell r="AL327">
            <v>1266.1399999999999</v>
          </cell>
          <cell r="AM327">
            <v>92.169999999999987</v>
          </cell>
          <cell r="AN327">
            <v>1698.19</v>
          </cell>
        </row>
        <row r="328">
          <cell r="A328" t="str">
            <v>400 kv Obra Jounpur</v>
          </cell>
          <cell r="B328">
            <v>325</v>
          </cell>
          <cell r="C328" t="str">
            <v>127/1</v>
          </cell>
          <cell r="D328">
            <v>315.08999999999997</v>
          </cell>
          <cell r="E328" t="str">
            <v>FA+0</v>
          </cell>
          <cell r="F328" t="str">
            <v>WET</v>
          </cell>
          <cell r="G328">
            <v>3.5</v>
          </cell>
          <cell r="H328">
            <v>0</v>
          </cell>
          <cell r="I328">
            <v>139</v>
          </cell>
          <cell r="J328" t="str">
            <v>RAJESH</v>
          </cell>
          <cell r="K328">
            <v>43830</v>
          </cell>
          <cell r="P328">
            <v>135.4</v>
          </cell>
          <cell r="Q328">
            <v>12</v>
          </cell>
          <cell r="R328">
            <v>1.58</v>
          </cell>
          <cell r="S328">
            <v>103</v>
          </cell>
          <cell r="T328">
            <v>6.1852743999999991</v>
          </cell>
          <cell r="U328">
            <v>2.6460000000000004</v>
          </cell>
          <cell r="V328">
            <v>8.8906576000000008</v>
          </cell>
          <cell r="W328">
            <v>122.56</v>
          </cell>
          <cell r="X328">
            <v>17.68</v>
          </cell>
          <cell r="Y328">
            <v>6.51</v>
          </cell>
          <cell r="Z328">
            <v>146.75</v>
          </cell>
          <cell r="AA328">
            <v>39.26</v>
          </cell>
          <cell r="AB328">
            <v>180.04000000000002</v>
          </cell>
          <cell r="AC328">
            <v>0</v>
          </cell>
          <cell r="AD328">
            <v>207.864</v>
          </cell>
          <cell r="AE328">
            <v>192.256</v>
          </cell>
          <cell r="AF328">
            <v>0</v>
          </cell>
          <cell r="AG328">
            <v>0</v>
          </cell>
          <cell r="AH328">
            <v>0</v>
          </cell>
          <cell r="AI328">
            <v>619.41999999999996</v>
          </cell>
          <cell r="AK328">
            <v>777.67</v>
          </cell>
          <cell r="AL328">
            <v>2138.39</v>
          </cell>
          <cell r="AM328">
            <v>198.9</v>
          </cell>
          <cell r="AN328">
            <v>3114.96</v>
          </cell>
        </row>
        <row r="329">
          <cell r="A329" t="str">
            <v>400 kv Obra Jounpur</v>
          </cell>
          <cell r="B329">
            <v>326</v>
          </cell>
          <cell r="C329" t="str">
            <v>128/0</v>
          </cell>
          <cell r="D329">
            <v>329</v>
          </cell>
          <cell r="E329" t="str">
            <v>FD+0</v>
          </cell>
          <cell r="F329" t="str">
            <v>WET</v>
          </cell>
          <cell r="G329">
            <v>3.5</v>
          </cell>
          <cell r="H329">
            <v>0</v>
          </cell>
          <cell r="I329">
            <v>120</v>
          </cell>
          <cell r="J329" t="str">
            <v>RAJESH</v>
          </cell>
          <cell r="K329">
            <v>43822</v>
          </cell>
          <cell r="P329">
            <v>301.39999999999998</v>
          </cell>
          <cell r="Q329">
            <v>27.79</v>
          </cell>
          <cell r="R329">
            <v>3.77</v>
          </cell>
          <cell r="S329">
            <v>239</v>
          </cell>
          <cell r="T329">
            <v>14.366839866666666</v>
          </cell>
          <cell r="U329">
            <v>2.6802048000000003</v>
          </cell>
          <cell r="V329">
            <v>24.131867999999994</v>
          </cell>
          <cell r="W329">
            <v>301.24</v>
          </cell>
          <cell r="X329">
            <v>49.2</v>
          </cell>
          <cell r="Y329">
            <v>10.3</v>
          </cell>
          <cell r="Z329">
            <v>360.74</v>
          </cell>
          <cell r="AA329">
            <v>23.815999999999999</v>
          </cell>
          <cell r="AB329">
            <v>44.816000000000003</v>
          </cell>
          <cell r="AC329">
            <v>0</v>
          </cell>
          <cell r="AD329">
            <v>1769.5239999999999</v>
          </cell>
          <cell r="AE329">
            <v>99.156000000000006</v>
          </cell>
          <cell r="AF329">
            <v>156.13999999999999</v>
          </cell>
          <cell r="AG329">
            <v>0</v>
          </cell>
          <cell r="AH329">
            <v>0</v>
          </cell>
          <cell r="AI329">
            <v>2093.4519999999998</v>
          </cell>
          <cell r="AK329">
            <v>219.6</v>
          </cell>
          <cell r="AL329">
            <v>772.18999999999994</v>
          </cell>
          <cell r="AM329">
            <v>239.82</v>
          </cell>
          <cell r="AN329">
            <v>1231.6099999999999</v>
          </cell>
        </row>
        <row r="330">
          <cell r="A330" t="str">
            <v>400 kv Obra Jounpur</v>
          </cell>
          <cell r="B330">
            <v>327</v>
          </cell>
          <cell r="C330" t="str">
            <v>128/1</v>
          </cell>
          <cell r="D330">
            <v>355</v>
          </cell>
          <cell r="E330" t="str">
            <v>FA+0</v>
          </cell>
          <cell r="F330" t="str">
            <v>WET</v>
          </cell>
          <cell r="G330">
            <v>3.5</v>
          </cell>
          <cell r="H330">
            <v>0</v>
          </cell>
          <cell r="I330">
            <v>124</v>
          </cell>
          <cell r="J330" t="str">
            <v>RAJESH</v>
          </cell>
          <cell r="K330">
            <v>43824</v>
          </cell>
          <cell r="P330">
            <v>135.4</v>
          </cell>
          <cell r="Q330">
            <v>12</v>
          </cell>
          <cell r="R330">
            <v>1.58</v>
          </cell>
          <cell r="S330">
            <v>103</v>
          </cell>
          <cell r="T330">
            <v>6.1852743999999991</v>
          </cell>
          <cell r="U330">
            <v>2.6460000000000004</v>
          </cell>
          <cell r="V330">
            <v>8.8906576000000008</v>
          </cell>
          <cell r="W330">
            <v>122.56</v>
          </cell>
          <cell r="X330">
            <v>17.68</v>
          </cell>
          <cell r="Y330">
            <v>6.51</v>
          </cell>
          <cell r="Z330">
            <v>146.75</v>
          </cell>
          <cell r="AA330">
            <v>39.26</v>
          </cell>
          <cell r="AB330">
            <v>180.04000000000002</v>
          </cell>
          <cell r="AC330">
            <v>0</v>
          </cell>
          <cell r="AD330">
            <v>207.864</v>
          </cell>
          <cell r="AE330">
            <v>192.256</v>
          </cell>
          <cell r="AF330">
            <v>0</v>
          </cell>
          <cell r="AG330">
            <v>0</v>
          </cell>
          <cell r="AH330">
            <v>0</v>
          </cell>
          <cell r="AI330">
            <v>619.41999999999996</v>
          </cell>
          <cell r="AK330">
            <v>777.67</v>
          </cell>
          <cell r="AL330">
            <v>2138.39</v>
          </cell>
          <cell r="AM330">
            <v>198.9</v>
          </cell>
          <cell r="AN330">
            <v>3114.96</v>
          </cell>
        </row>
        <row r="331">
          <cell r="A331" t="str">
            <v>400 kv Obra Jounpur</v>
          </cell>
          <cell r="B331">
            <v>328</v>
          </cell>
          <cell r="C331" t="str">
            <v>128/2</v>
          </cell>
          <cell r="D331">
            <v>216.17</v>
          </cell>
          <cell r="E331" t="str">
            <v>FA+0</v>
          </cell>
          <cell r="F331" t="str">
            <v>WET</v>
          </cell>
          <cell r="G331">
            <v>3.5</v>
          </cell>
          <cell r="H331">
            <v>0</v>
          </cell>
          <cell r="I331">
            <v>0</v>
          </cell>
          <cell r="J331" t="str">
            <v>RAJESH</v>
          </cell>
          <cell r="K331">
            <v>0</v>
          </cell>
          <cell r="P331">
            <v>135.4</v>
          </cell>
          <cell r="Q331">
            <v>12</v>
          </cell>
          <cell r="R331">
            <v>1.58</v>
          </cell>
          <cell r="S331">
            <v>103</v>
          </cell>
          <cell r="T331">
            <v>6.1852743999999991</v>
          </cell>
          <cell r="U331">
            <v>2.6460000000000004</v>
          </cell>
          <cell r="V331">
            <v>8.8906576000000008</v>
          </cell>
          <cell r="W331">
            <v>122.56</v>
          </cell>
          <cell r="X331">
            <v>17.68</v>
          </cell>
          <cell r="Y331">
            <v>6.51</v>
          </cell>
          <cell r="Z331">
            <v>146.75</v>
          </cell>
          <cell r="AA331">
            <v>39.26</v>
          </cell>
          <cell r="AB331">
            <v>180.04000000000002</v>
          </cell>
          <cell r="AC331">
            <v>0</v>
          </cell>
          <cell r="AD331">
            <v>207.864</v>
          </cell>
          <cell r="AE331">
            <v>192.256</v>
          </cell>
          <cell r="AF331">
            <v>0</v>
          </cell>
          <cell r="AG331">
            <v>0</v>
          </cell>
          <cell r="AH331">
            <v>0</v>
          </cell>
          <cell r="AI331">
            <v>619.41999999999996</v>
          </cell>
          <cell r="AK331">
            <v>777.67</v>
          </cell>
          <cell r="AL331">
            <v>2138.39</v>
          </cell>
          <cell r="AM331">
            <v>198.9</v>
          </cell>
          <cell r="AN331">
            <v>3114.96</v>
          </cell>
        </row>
        <row r="332">
          <cell r="A332" t="str">
            <v>400 kv Obra Jounpur</v>
          </cell>
          <cell r="B332">
            <v>329</v>
          </cell>
          <cell r="C332" t="str">
            <v>129/0</v>
          </cell>
          <cell r="D332">
            <v>350</v>
          </cell>
          <cell r="E332" t="str">
            <v>FD+0</v>
          </cell>
          <cell r="F332">
            <v>0</v>
          </cell>
          <cell r="G332">
            <v>0</v>
          </cell>
          <cell r="H332">
            <v>0</v>
          </cell>
          <cell r="I332">
            <v>0</v>
          </cell>
          <cell r="J332">
            <v>0</v>
          </cell>
          <cell r="K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K332">
            <v>219.6</v>
          </cell>
          <cell r="AL332">
            <v>772.18999999999994</v>
          </cell>
          <cell r="AM332">
            <v>239.82</v>
          </cell>
          <cell r="AN332">
            <v>1231.6099999999999</v>
          </cell>
        </row>
        <row r="333">
          <cell r="A333" t="str">
            <v>400 kv Obra Jounpur</v>
          </cell>
          <cell r="B333">
            <v>330</v>
          </cell>
          <cell r="C333" t="str">
            <v>129/1</v>
          </cell>
          <cell r="D333">
            <v>310.26</v>
          </cell>
          <cell r="E333" t="str">
            <v>FA+0</v>
          </cell>
          <cell r="F333" t="str">
            <v>WET</v>
          </cell>
          <cell r="G333">
            <v>3.5</v>
          </cell>
          <cell r="H333">
            <v>0</v>
          </cell>
          <cell r="I333">
            <v>105</v>
          </cell>
          <cell r="J333" t="str">
            <v>RAJESH</v>
          </cell>
          <cell r="K333">
            <v>43813</v>
          </cell>
          <cell r="P333">
            <v>135.4</v>
          </cell>
          <cell r="Q333">
            <v>12</v>
          </cell>
          <cell r="R333">
            <v>1.58</v>
          </cell>
          <cell r="S333">
            <v>103</v>
          </cell>
          <cell r="T333">
            <v>6.1852743999999991</v>
          </cell>
          <cell r="U333">
            <v>2.6460000000000004</v>
          </cell>
          <cell r="V333">
            <v>8.8906576000000008</v>
          </cell>
          <cell r="W333">
            <v>122.56</v>
          </cell>
          <cell r="X333">
            <v>17.68</v>
          </cell>
          <cell r="Y333">
            <v>6.51</v>
          </cell>
          <cell r="Z333">
            <v>146.75</v>
          </cell>
          <cell r="AA333">
            <v>39.26</v>
          </cell>
          <cell r="AB333">
            <v>180.04000000000002</v>
          </cell>
          <cell r="AC333">
            <v>0</v>
          </cell>
          <cell r="AD333">
            <v>207.864</v>
          </cell>
          <cell r="AE333">
            <v>192.256</v>
          </cell>
          <cell r="AF333">
            <v>0</v>
          </cell>
          <cell r="AG333">
            <v>0</v>
          </cell>
          <cell r="AH333">
            <v>0</v>
          </cell>
          <cell r="AI333">
            <v>619.41999999999996</v>
          </cell>
          <cell r="AK333">
            <v>777.67</v>
          </cell>
          <cell r="AL333">
            <v>2138.39</v>
          </cell>
          <cell r="AM333">
            <v>198.9</v>
          </cell>
          <cell r="AN333">
            <v>3114.96</v>
          </cell>
        </row>
        <row r="334">
          <cell r="A334" t="str">
            <v>400 kv Obra Jounpur</v>
          </cell>
          <cell r="B334">
            <v>331</v>
          </cell>
          <cell r="C334" t="str">
            <v>129A/0</v>
          </cell>
          <cell r="D334">
            <v>385.5</v>
          </cell>
          <cell r="E334" t="str">
            <v>FB+0</v>
          </cell>
          <cell r="F334" t="str">
            <v>WET</v>
          </cell>
          <cell r="G334">
            <v>3.5</v>
          </cell>
          <cell r="H334">
            <v>0</v>
          </cell>
          <cell r="I334">
            <v>130</v>
          </cell>
          <cell r="J334" t="str">
            <v>RAJESH</v>
          </cell>
          <cell r="K334">
            <v>43827</v>
          </cell>
          <cell r="P334">
            <v>216.2</v>
          </cell>
          <cell r="Q334">
            <v>19.02</v>
          </cell>
          <cell r="R334">
            <v>2.64</v>
          </cell>
          <cell r="S334">
            <v>164</v>
          </cell>
          <cell r="T334">
            <v>9.8597572000000007</v>
          </cell>
          <cell r="U334">
            <v>2.7710591999999998</v>
          </cell>
          <cell r="V334">
            <v>15.637749599999999</v>
          </cell>
          <cell r="W334">
            <v>221.28</v>
          </cell>
          <cell r="X334">
            <v>29.52</v>
          </cell>
          <cell r="Y334">
            <v>8</v>
          </cell>
          <cell r="Z334">
            <v>258.8</v>
          </cell>
          <cell r="AA334">
            <v>23.815999999999999</v>
          </cell>
          <cell r="AB334">
            <v>0</v>
          </cell>
          <cell r="AC334">
            <v>436.76000000000005</v>
          </cell>
          <cell r="AD334">
            <v>618.048</v>
          </cell>
          <cell r="AE334">
            <v>97.147999999999996</v>
          </cell>
          <cell r="AF334">
            <v>156.94399999999999</v>
          </cell>
          <cell r="AG334">
            <v>0</v>
          </cell>
          <cell r="AH334">
            <v>0</v>
          </cell>
          <cell r="AI334">
            <v>1332.7159999999999</v>
          </cell>
          <cell r="AK334">
            <v>339.88</v>
          </cell>
          <cell r="AL334">
            <v>1266.1399999999999</v>
          </cell>
          <cell r="AM334">
            <v>103.24</v>
          </cell>
          <cell r="AN334">
            <v>1709.26</v>
          </cell>
        </row>
        <row r="335">
          <cell r="A335" t="str">
            <v>400 kv Obra Jounpur</v>
          </cell>
          <cell r="B335">
            <v>332</v>
          </cell>
          <cell r="C335" t="str">
            <v>130/0</v>
          </cell>
          <cell r="D335">
            <v>326.25</v>
          </cell>
          <cell r="E335" t="str">
            <v>FG+0</v>
          </cell>
          <cell r="F335" t="str">
            <v>WET</v>
          </cell>
          <cell r="G335">
            <v>3.5</v>
          </cell>
          <cell r="H335">
            <v>0</v>
          </cell>
          <cell r="I335">
            <v>43</v>
          </cell>
          <cell r="J335" t="str">
            <v>Anju</v>
          </cell>
          <cell r="K335">
            <v>43775</v>
          </cell>
          <cell r="P335">
            <v>387.3</v>
          </cell>
          <cell r="Q335">
            <v>37.950000000000003</v>
          </cell>
          <cell r="R335">
            <v>4.92</v>
          </cell>
          <cell r="S335">
            <v>326</v>
          </cell>
          <cell r="T335">
            <v>19.52230826666667</v>
          </cell>
          <cell r="U335">
            <v>2.5893504000000003</v>
          </cell>
          <cell r="V335">
            <v>33.813055999999996</v>
          </cell>
          <cell r="W335">
            <v>0</v>
          </cell>
          <cell r="X335">
            <v>0</v>
          </cell>
          <cell r="Y335">
            <v>0</v>
          </cell>
          <cell r="Z335">
            <v>0</v>
          </cell>
          <cell r="AA335">
            <v>23.815999999999999</v>
          </cell>
          <cell r="AB335">
            <v>0</v>
          </cell>
          <cell r="AC335">
            <v>133.07599999999999</v>
          </cell>
          <cell r="AD335">
            <v>2201.4639999999999</v>
          </cell>
          <cell r="AE335">
            <v>198.316</v>
          </cell>
          <cell r="AF335">
            <v>0</v>
          </cell>
          <cell r="AG335">
            <v>0</v>
          </cell>
          <cell r="AH335">
            <v>0</v>
          </cell>
          <cell r="AI335">
            <v>2556.6719999999996</v>
          </cell>
          <cell r="AK335">
            <v>0</v>
          </cell>
          <cell r="AL335">
            <v>0</v>
          </cell>
          <cell r="AM335">
            <v>0</v>
          </cell>
          <cell r="AN335">
            <v>0</v>
          </cell>
        </row>
        <row r="336">
          <cell r="A336" t="str">
            <v>400 kv Obra Jounpur</v>
          </cell>
          <cell r="B336">
            <v>333</v>
          </cell>
          <cell r="C336" t="str">
            <v>130/1</v>
          </cell>
          <cell r="D336">
            <v>377.28</v>
          </cell>
          <cell r="E336" t="str">
            <v>FA+6</v>
          </cell>
          <cell r="F336" t="str">
            <v>WET</v>
          </cell>
          <cell r="G336">
            <v>3.5</v>
          </cell>
          <cell r="H336">
            <v>0</v>
          </cell>
          <cell r="I336">
            <v>26</v>
          </cell>
          <cell r="J336" t="str">
            <v>Anju</v>
          </cell>
          <cell r="K336">
            <v>43760</v>
          </cell>
          <cell r="P336">
            <v>151.5</v>
          </cell>
          <cell r="Q336">
            <v>13.08</v>
          </cell>
          <cell r="R336">
            <v>1.79</v>
          </cell>
          <cell r="S336">
            <v>113</v>
          </cell>
          <cell r="T336">
            <v>6.7686184000000011</v>
          </cell>
          <cell r="U336">
            <v>2.6459999999999999</v>
          </cell>
          <cell r="V336">
            <v>9.9880336000000032</v>
          </cell>
          <cell r="W336">
            <v>122.56</v>
          </cell>
          <cell r="X336">
            <v>17.68</v>
          </cell>
          <cell r="Y336">
            <v>6.51</v>
          </cell>
          <cell r="Z336">
            <v>146.75</v>
          </cell>
          <cell r="AA336">
            <v>39.26</v>
          </cell>
          <cell r="AB336">
            <v>234.23599999999999</v>
          </cell>
          <cell r="AC336">
            <v>0</v>
          </cell>
          <cell r="AD336">
            <v>282.45600000000002</v>
          </cell>
          <cell r="AE336">
            <v>192.256</v>
          </cell>
          <cell r="AF336">
            <v>0</v>
          </cell>
          <cell r="AG336">
            <v>0</v>
          </cell>
          <cell r="AH336">
            <v>0</v>
          </cell>
          <cell r="AI336">
            <v>748.20799999999997</v>
          </cell>
          <cell r="AK336">
            <v>997.27</v>
          </cell>
          <cell r="AL336">
            <v>2910.58</v>
          </cell>
          <cell r="AM336">
            <v>250.52</v>
          </cell>
          <cell r="AN336">
            <v>4158.37</v>
          </cell>
        </row>
        <row r="337">
          <cell r="A337" t="str">
            <v>400 kv Obra Jounpur</v>
          </cell>
          <cell r="B337">
            <v>334</v>
          </cell>
          <cell r="C337" t="str">
            <v>131/0</v>
          </cell>
          <cell r="D337">
            <v>400</v>
          </cell>
          <cell r="E337" t="str">
            <v>FD+0</v>
          </cell>
          <cell r="F337" t="str">
            <v>WET</v>
          </cell>
          <cell r="G337">
            <v>3.5</v>
          </cell>
          <cell r="H337">
            <v>0</v>
          </cell>
          <cell r="I337">
            <v>34</v>
          </cell>
          <cell r="J337" t="str">
            <v>Anju</v>
          </cell>
          <cell r="K337">
            <v>43767</v>
          </cell>
          <cell r="P337">
            <v>301.39999999999998</v>
          </cell>
          <cell r="Q337">
            <v>27.79</v>
          </cell>
          <cell r="R337">
            <v>3.77</v>
          </cell>
          <cell r="S337">
            <v>239</v>
          </cell>
          <cell r="T337">
            <v>14.366839866666666</v>
          </cell>
          <cell r="U337">
            <v>2.6802048000000003</v>
          </cell>
          <cell r="V337">
            <v>24.131867999999994</v>
          </cell>
          <cell r="W337">
            <v>301.24</v>
          </cell>
          <cell r="X337">
            <v>49.2</v>
          </cell>
          <cell r="Y337">
            <v>10.3</v>
          </cell>
          <cell r="Z337">
            <v>360.74</v>
          </cell>
          <cell r="AA337">
            <v>23.815999999999999</v>
          </cell>
          <cell r="AB337">
            <v>44.816000000000003</v>
          </cell>
          <cell r="AC337">
            <v>0</v>
          </cell>
          <cell r="AD337">
            <v>1769.5239999999999</v>
          </cell>
          <cell r="AE337">
            <v>99.156000000000006</v>
          </cell>
          <cell r="AF337">
            <v>156.13999999999999</v>
          </cell>
          <cell r="AG337">
            <v>0</v>
          </cell>
          <cell r="AH337">
            <v>0</v>
          </cell>
          <cell r="AI337">
            <v>2093.4519999999998</v>
          </cell>
          <cell r="AK337">
            <v>219.6</v>
          </cell>
          <cell r="AL337">
            <v>772.18999999999994</v>
          </cell>
          <cell r="AM337">
            <v>239.82</v>
          </cell>
          <cell r="AN337">
            <v>1231.6099999999999</v>
          </cell>
        </row>
        <row r="338">
          <cell r="A338" t="str">
            <v>400 kv Obra Jounpur</v>
          </cell>
          <cell r="B338">
            <v>335</v>
          </cell>
          <cell r="C338" t="str">
            <v>131/1</v>
          </cell>
          <cell r="D338">
            <v>379</v>
          </cell>
          <cell r="E338" t="str">
            <v>FA+0</v>
          </cell>
          <cell r="F338" t="str">
            <v>WET</v>
          </cell>
          <cell r="G338">
            <v>3.5</v>
          </cell>
          <cell r="H338">
            <v>0</v>
          </cell>
          <cell r="I338">
            <v>77</v>
          </cell>
          <cell r="J338" t="str">
            <v>Anju</v>
          </cell>
          <cell r="K338">
            <v>43797</v>
          </cell>
          <cell r="P338">
            <v>135.4</v>
          </cell>
          <cell r="Q338">
            <v>12</v>
          </cell>
          <cell r="R338">
            <v>1.58</v>
          </cell>
          <cell r="S338">
            <v>103</v>
          </cell>
          <cell r="T338">
            <v>6.1852743999999991</v>
          </cell>
          <cell r="U338">
            <v>2.6460000000000004</v>
          </cell>
          <cell r="V338">
            <v>8.8906576000000008</v>
          </cell>
          <cell r="W338">
            <v>122.56</v>
          </cell>
          <cell r="X338">
            <v>17.68</v>
          </cell>
          <cell r="Y338">
            <v>6.51</v>
          </cell>
          <cell r="Z338">
            <v>146.75</v>
          </cell>
          <cell r="AA338">
            <v>39.26</v>
          </cell>
          <cell r="AB338">
            <v>180.04000000000002</v>
          </cell>
          <cell r="AC338">
            <v>0</v>
          </cell>
          <cell r="AD338">
            <v>207.864</v>
          </cell>
          <cell r="AE338">
            <v>192.256</v>
          </cell>
          <cell r="AF338">
            <v>0</v>
          </cell>
          <cell r="AG338">
            <v>0</v>
          </cell>
          <cell r="AH338">
            <v>0</v>
          </cell>
          <cell r="AI338">
            <v>619.41999999999996</v>
          </cell>
          <cell r="AK338">
            <v>777.67</v>
          </cell>
          <cell r="AL338">
            <v>2138.39</v>
          </cell>
          <cell r="AM338">
            <v>198.9</v>
          </cell>
          <cell r="AN338">
            <v>3114.96</v>
          </cell>
        </row>
        <row r="339">
          <cell r="A339" t="str">
            <v>400 kv Obra Jounpur</v>
          </cell>
          <cell r="B339">
            <v>336</v>
          </cell>
          <cell r="C339" t="str">
            <v>131/2</v>
          </cell>
          <cell r="D339">
            <v>396</v>
          </cell>
          <cell r="E339" t="str">
            <v>FA+0</v>
          </cell>
          <cell r="F339" t="str">
            <v>WET</v>
          </cell>
          <cell r="G339">
            <v>3.5</v>
          </cell>
          <cell r="H339">
            <v>0</v>
          </cell>
          <cell r="I339">
            <v>74</v>
          </cell>
          <cell r="J339" t="str">
            <v>Anju</v>
          </cell>
          <cell r="K339">
            <v>43795</v>
          </cell>
          <cell r="P339">
            <v>135.4</v>
          </cell>
          <cell r="Q339">
            <v>12</v>
          </cell>
          <cell r="R339">
            <v>1.58</v>
          </cell>
          <cell r="S339">
            <v>103</v>
          </cell>
          <cell r="T339">
            <v>6.1852743999999991</v>
          </cell>
          <cell r="U339">
            <v>2.6460000000000004</v>
          </cell>
          <cell r="V339">
            <v>8.8906576000000008</v>
          </cell>
          <cell r="W339">
            <v>122.56</v>
          </cell>
          <cell r="X339">
            <v>17.68</v>
          </cell>
          <cell r="Y339">
            <v>6.51</v>
          </cell>
          <cell r="Z339">
            <v>146.75</v>
          </cell>
          <cell r="AA339">
            <v>39.26</v>
          </cell>
          <cell r="AB339">
            <v>180.04000000000002</v>
          </cell>
          <cell r="AC339">
            <v>0</v>
          </cell>
          <cell r="AD339">
            <v>207.864</v>
          </cell>
          <cell r="AE339">
            <v>192.256</v>
          </cell>
          <cell r="AF339">
            <v>0</v>
          </cell>
          <cell r="AG339">
            <v>0</v>
          </cell>
          <cell r="AH339">
            <v>0</v>
          </cell>
          <cell r="AI339">
            <v>619.41999999999996</v>
          </cell>
          <cell r="AK339">
            <v>777.67</v>
          </cell>
          <cell r="AL339">
            <v>2138.39</v>
          </cell>
          <cell r="AM339">
            <v>198.9</v>
          </cell>
          <cell r="AN339">
            <v>3114.96</v>
          </cell>
        </row>
        <row r="340">
          <cell r="A340" t="str">
            <v>400 kv Obra Jounpur</v>
          </cell>
          <cell r="B340">
            <v>337</v>
          </cell>
          <cell r="C340" t="str">
            <v>131/3</v>
          </cell>
          <cell r="D340">
            <v>387</v>
          </cell>
          <cell r="E340" t="str">
            <v>FA+3</v>
          </cell>
          <cell r="F340" t="str">
            <v>WET</v>
          </cell>
          <cell r="G340">
            <v>3.5</v>
          </cell>
          <cell r="H340">
            <v>0</v>
          </cell>
          <cell r="I340">
            <v>48</v>
          </cell>
          <cell r="J340" t="str">
            <v>Anju</v>
          </cell>
          <cell r="K340">
            <v>43779</v>
          </cell>
          <cell r="P340">
            <v>151.5</v>
          </cell>
          <cell r="Q340">
            <v>13.08</v>
          </cell>
          <cell r="R340">
            <v>1.79</v>
          </cell>
          <cell r="S340">
            <v>113</v>
          </cell>
          <cell r="T340">
            <v>6.7686184000000011</v>
          </cell>
          <cell r="U340">
            <v>2.6459999999999999</v>
          </cell>
          <cell r="V340">
            <v>9.9880336000000032</v>
          </cell>
          <cell r="W340">
            <v>122.56</v>
          </cell>
          <cell r="X340">
            <v>17.68</v>
          </cell>
          <cell r="Y340">
            <v>6.51</v>
          </cell>
          <cell r="Z340">
            <v>146.75</v>
          </cell>
          <cell r="AA340">
            <v>39.26</v>
          </cell>
          <cell r="AB340">
            <v>234.23599999999999</v>
          </cell>
          <cell r="AC340">
            <v>0</v>
          </cell>
          <cell r="AD340">
            <v>282.45600000000002</v>
          </cell>
          <cell r="AE340">
            <v>192.256</v>
          </cell>
          <cell r="AF340">
            <v>0</v>
          </cell>
          <cell r="AG340">
            <v>0</v>
          </cell>
          <cell r="AH340">
            <v>0</v>
          </cell>
          <cell r="AI340">
            <v>748.20799999999997</v>
          </cell>
          <cell r="AK340">
            <v>897.94999999999993</v>
          </cell>
          <cell r="AL340">
            <v>2632.34</v>
          </cell>
          <cell r="AM340">
            <v>239.45</v>
          </cell>
          <cell r="AN340">
            <v>3769.74</v>
          </cell>
        </row>
        <row r="341">
          <cell r="A341" t="str">
            <v>400 kv Obra Jounpur</v>
          </cell>
          <cell r="B341">
            <v>338</v>
          </cell>
          <cell r="C341" t="str">
            <v>131/4</v>
          </cell>
          <cell r="D341">
            <v>381</v>
          </cell>
          <cell r="E341" t="str">
            <v>FA+0</v>
          </cell>
          <cell r="F341" t="str">
            <v>WET</v>
          </cell>
          <cell r="G341">
            <v>3.5</v>
          </cell>
          <cell r="H341">
            <v>0</v>
          </cell>
          <cell r="I341">
            <v>59</v>
          </cell>
          <cell r="J341" t="str">
            <v>Anju</v>
          </cell>
          <cell r="K341">
            <v>43786</v>
          </cell>
          <cell r="P341">
            <v>135.4</v>
          </cell>
          <cell r="Q341">
            <v>12</v>
          </cell>
          <cell r="R341">
            <v>1.58</v>
          </cell>
          <cell r="S341">
            <v>103</v>
          </cell>
          <cell r="T341">
            <v>6.1852743999999991</v>
          </cell>
          <cell r="U341">
            <v>2.6460000000000004</v>
          </cell>
          <cell r="V341">
            <v>8.8906576000000008</v>
          </cell>
          <cell r="W341">
            <v>122.56</v>
          </cell>
          <cell r="X341">
            <v>17.68</v>
          </cell>
          <cell r="Y341">
            <v>6.51</v>
          </cell>
          <cell r="Z341">
            <v>146.75</v>
          </cell>
          <cell r="AA341">
            <v>39.26</v>
          </cell>
          <cell r="AB341">
            <v>180.04000000000002</v>
          </cell>
          <cell r="AC341">
            <v>0</v>
          </cell>
          <cell r="AD341">
            <v>207.864</v>
          </cell>
          <cell r="AE341">
            <v>192.256</v>
          </cell>
          <cell r="AF341">
            <v>0</v>
          </cell>
          <cell r="AG341">
            <v>0</v>
          </cell>
          <cell r="AH341">
            <v>0</v>
          </cell>
          <cell r="AI341">
            <v>619.41999999999996</v>
          </cell>
          <cell r="AK341">
            <v>777.67</v>
          </cell>
          <cell r="AL341">
            <v>2138.39</v>
          </cell>
          <cell r="AM341">
            <v>198.9</v>
          </cell>
          <cell r="AN341">
            <v>3114.96</v>
          </cell>
        </row>
        <row r="342">
          <cell r="A342" t="str">
            <v>400 kv Obra Jounpur</v>
          </cell>
          <cell r="B342">
            <v>339</v>
          </cell>
          <cell r="C342" t="str">
            <v>131/5</v>
          </cell>
          <cell r="D342">
            <v>344</v>
          </cell>
          <cell r="E342" t="str">
            <v>FA+0</v>
          </cell>
          <cell r="F342" t="str">
            <v>WET</v>
          </cell>
          <cell r="G342">
            <v>3.5</v>
          </cell>
          <cell r="H342">
            <v>0</v>
          </cell>
          <cell r="I342">
            <v>54</v>
          </cell>
          <cell r="J342" t="str">
            <v>Anju</v>
          </cell>
          <cell r="K342">
            <v>43782</v>
          </cell>
          <cell r="P342">
            <v>135.4</v>
          </cell>
          <cell r="Q342">
            <v>12</v>
          </cell>
          <cell r="R342">
            <v>1.58</v>
          </cell>
          <cell r="S342">
            <v>103</v>
          </cell>
          <cell r="T342">
            <v>6.1852743999999991</v>
          </cell>
          <cell r="U342">
            <v>2.6460000000000004</v>
          </cell>
          <cell r="V342">
            <v>8.8906576000000008</v>
          </cell>
          <cell r="W342">
            <v>122.56</v>
          </cell>
          <cell r="X342">
            <v>17.68</v>
          </cell>
          <cell r="Y342">
            <v>6.51</v>
          </cell>
          <cell r="Z342">
            <v>146.75</v>
          </cell>
          <cell r="AA342">
            <v>39.26</v>
          </cell>
          <cell r="AB342">
            <v>180.04000000000002</v>
          </cell>
          <cell r="AC342">
            <v>0</v>
          </cell>
          <cell r="AD342">
            <v>207.864</v>
          </cell>
          <cell r="AE342">
            <v>192.256</v>
          </cell>
          <cell r="AF342">
            <v>0</v>
          </cell>
          <cell r="AG342">
            <v>0</v>
          </cell>
          <cell r="AH342">
            <v>0</v>
          </cell>
          <cell r="AI342">
            <v>619.41999999999996</v>
          </cell>
          <cell r="AK342">
            <v>777.67</v>
          </cell>
          <cell r="AL342">
            <v>2138.39</v>
          </cell>
          <cell r="AM342">
            <v>198.9</v>
          </cell>
          <cell r="AN342">
            <v>3114.96</v>
          </cell>
        </row>
        <row r="343">
          <cell r="A343" t="str">
            <v>400 kv Obra Jounpur</v>
          </cell>
          <cell r="B343">
            <v>340</v>
          </cell>
          <cell r="C343" t="str">
            <v>131/6</v>
          </cell>
          <cell r="D343">
            <v>306</v>
          </cell>
          <cell r="E343" t="str">
            <v>FA+0</v>
          </cell>
          <cell r="F343" t="str">
            <v>WET</v>
          </cell>
          <cell r="G343">
            <v>3.5</v>
          </cell>
          <cell r="H343">
            <v>0</v>
          </cell>
          <cell r="I343">
            <v>62</v>
          </cell>
          <cell r="J343" t="str">
            <v>Anju</v>
          </cell>
          <cell r="K343">
            <v>43789</v>
          </cell>
          <cell r="P343">
            <v>135.4</v>
          </cell>
          <cell r="Q343">
            <v>12</v>
          </cell>
          <cell r="R343">
            <v>1.58</v>
          </cell>
          <cell r="S343">
            <v>103</v>
          </cell>
          <cell r="T343">
            <v>6.1852743999999991</v>
          </cell>
          <cell r="U343">
            <v>2.6460000000000004</v>
          </cell>
          <cell r="V343">
            <v>8.8906576000000008</v>
          </cell>
          <cell r="W343">
            <v>122.56</v>
          </cell>
          <cell r="X343">
            <v>17.68</v>
          </cell>
          <cell r="Y343">
            <v>6.51</v>
          </cell>
          <cell r="Z343">
            <v>146.75</v>
          </cell>
          <cell r="AA343">
            <v>39.26</v>
          </cell>
          <cell r="AB343">
            <v>180.04000000000002</v>
          </cell>
          <cell r="AC343">
            <v>0</v>
          </cell>
          <cell r="AD343">
            <v>207.864</v>
          </cell>
          <cell r="AE343">
            <v>192.256</v>
          </cell>
          <cell r="AF343">
            <v>0</v>
          </cell>
          <cell r="AG343">
            <v>0</v>
          </cell>
          <cell r="AH343">
            <v>0</v>
          </cell>
          <cell r="AI343">
            <v>619.41999999999996</v>
          </cell>
          <cell r="AK343">
            <v>777.67</v>
          </cell>
          <cell r="AL343">
            <v>2138.39</v>
          </cell>
          <cell r="AM343">
            <v>198.9</v>
          </cell>
          <cell r="AN343">
            <v>3114.96</v>
          </cell>
        </row>
        <row r="344">
          <cell r="A344" t="str">
            <v>400 kv Obra Jounpur</v>
          </cell>
          <cell r="B344">
            <v>341</v>
          </cell>
          <cell r="C344" t="str">
            <v>131/7</v>
          </cell>
          <cell r="D344">
            <v>387.08</v>
          </cell>
          <cell r="E344" t="str">
            <v>FA+0</v>
          </cell>
          <cell r="F344" t="str">
            <v>WET</v>
          </cell>
          <cell r="G344">
            <v>3.5</v>
          </cell>
          <cell r="H344">
            <v>0</v>
          </cell>
          <cell r="I344">
            <v>67</v>
          </cell>
          <cell r="J344" t="str">
            <v>Anju</v>
          </cell>
          <cell r="K344">
            <v>43791</v>
          </cell>
          <cell r="P344">
            <v>135.4</v>
          </cell>
          <cell r="Q344">
            <v>12</v>
          </cell>
          <cell r="R344">
            <v>1.58</v>
          </cell>
          <cell r="S344">
            <v>103</v>
          </cell>
          <cell r="T344">
            <v>6.1852743999999991</v>
          </cell>
          <cell r="U344">
            <v>2.6460000000000004</v>
          </cell>
          <cell r="V344">
            <v>8.8906576000000008</v>
          </cell>
          <cell r="W344">
            <v>122.56</v>
          </cell>
          <cell r="X344">
            <v>17.68</v>
          </cell>
          <cell r="Y344">
            <v>6.51</v>
          </cell>
          <cell r="Z344">
            <v>146.75</v>
          </cell>
          <cell r="AA344">
            <v>39.26</v>
          </cell>
          <cell r="AB344">
            <v>180.04000000000002</v>
          </cell>
          <cell r="AC344">
            <v>0</v>
          </cell>
          <cell r="AD344">
            <v>207.864</v>
          </cell>
          <cell r="AE344">
            <v>192.256</v>
          </cell>
          <cell r="AF344">
            <v>0</v>
          </cell>
          <cell r="AG344">
            <v>0</v>
          </cell>
          <cell r="AH344">
            <v>0</v>
          </cell>
          <cell r="AI344">
            <v>619.41999999999996</v>
          </cell>
          <cell r="AK344">
            <v>777.67</v>
          </cell>
          <cell r="AL344">
            <v>2138.39</v>
          </cell>
          <cell r="AM344">
            <v>198.9</v>
          </cell>
          <cell r="AN344">
            <v>3114.96</v>
          </cell>
        </row>
        <row r="345">
          <cell r="A345" t="str">
            <v>400 kv Obra Jounpur</v>
          </cell>
          <cell r="B345">
            <v>342</v>
          </cell>
          <cell r="C345" t="str">
            <v>132/0</v>
          </cell>
          <cell r="D345">
            <v>358</v>
          </cell>
          <cell r="E345" t="str">
            <v>FG+0</v>
          </cell>
          <cell r="F345" t="str">
            <v>WET</v>
          </cell>
          <cell r="G345">
            <v>3.5</v>
          </cell>
          <cell r="H345">
            <v>0</v>
          </cell>
          <cell r="I345">
            <v>72</v>
          </cell>
          <cell r="J345" t="str">
            <v>RAJESH</v>
          </cell>
          <cell r="K345">
            <v>43794</v>
          </cell>
          <cell r="P345">
            <v>387.3</v>
          </cell>
          <cell r="Q345">
            <v>37.950000000000003</v>
          </cell>
          <cell r="R345">
            <v>4.92</v>
          </cell>
          <cell r="S345">
            <v>326</v>
          </cell>
          <cell r="T345">
            <v>19.52230826666667</v>
          </cell>
          <cell r="U345">
            <v>2.5893504000000003</v>
          </cell>
          <cell r="V345">
            <v>33.813055999999996</v>
          </cell>
          <cell r="W345">
            <v>0</v>
          </cell>
          <cell r="X345">
            <v>0</v>
          </cell>
          <cell r="Y345">
            <v>0</v>
          </cell>
          <cell r="Z345">
            <v>0</v>
          </cell>
          <cell r="AA345">
            <v>23.815999999999999</v>
          </cell>
          <cell r="AB345">
            <v>0</v>
          </cell>
          <cell r="AC345">
            <v>133.07599999999999</v>
          </cell>
          <cell r="AD345">
            <v>2201.4639999999999</v>
          </cell>
          <cell r="AE345">
            <v>198.316</v>
          </cell>
          <cell r="AF345">
            <v>0</v>
          </cell>
          <cell r="AG345">
            <v>0</v>
          </cell>
          <cell r="AH345">
            <v>0</v>
          </cell>
          <cell r="AI345">
            <v>2556.6719999999996</v>
          </cell>
          <cell r="AK345">
            <v>0</v>
          </cell>
          <cell r="AL345">
            <v>0</v>
          </cell>
          <cell r="AM345">
            <v>0</v>
          </cell>
          <cell r="AN345">
            <v>0</v>
          </cell>
        </row>
        <row r="346">
          <cell r="A346" t="str">
            <v>400 kv Obra Jounpur</v>
          </cell>
          <cell r="B346">
            <v>343</v>
          </cell>
          <cell r="C346" t="str">
            <v>132/1</v>
          </cell>
          <cell r="D346">
            <v>433.74</v>
          </cell>
          <cell r="E346" t="str">
            <v>FA+3</v>
          </cell>
          <cell r="F346" t="str">
            <v>WET</v>
          </cell>
          <cell r="G346">
            <v>3.5</v>
          </cell>
          <cell r="H346">
            <v>0</v>
          </cell>
          <cell r="I346">
            <v>68</v>
          </cell>
          <cell r="J346" t="str">
            <v>RAJESH</v>
          </cell>
          <cell r="K346">
            <v>43792</v>
          </cell>
          <cell r="P346">
            <v>151.5</v>
          </cell>
          <cell r="Q346">
            <v>13.08</v>
          </cell>
          <cell r="R346">
            <v>1.79</v>
          </cell>
          <cell r="S346">
            <v>113</v>
          </cell>
          <cell r="T346">
            <v>6.7686184000000011</v>
          </cell>
          <cell r="U346">
            <v>2.6459999999999999</v>
          </cell>
          <cell r="V346">
            <v>9.9880336000000032</v>
          </cell>
          <cell r="W346">
            <v>122.56</v>
          </cell>
          <cell r="X346">
            <v>17.68</v>
          </cell>
          <cell r="Y346">
            <v>6.51</v>
          </cell>
          <cell r="Z346">
            <v>146.75</v>
          </cell>
          <cell r="AA346">
            <v>39.26</v>
          </cell>
          <cell r="AB346">
            <v>234.23599999999999</v>
          </cell>
          <cell r="AC346">
            <v>0</v>
          </cell>
          <cell r="AD346">
            <v>282.45600000000002</v>
          </cell>
          <cell r="AE346">
            <v>192.256</v>
          </cell>
          <cell r="AF346">
            <v>0</v>
          </cell>
          <cell r="AG346">
            <v>0</v>
          </cell>
          <cell r="AH346">
            <v>0</v>
          </cell>
          <cell r="AI346">
            <v>748.20799999999997</v>
          </cell>
          <cell r="AK346">
            <v>897.94999999999993</v>
          </cell>
          <cell r="AL346">
            <v>2632.34</v>
          </cell>
          <cell r="AM346">
            <v>239.45</v>
          </cell>
          <cell r="AN346">
            <v>3769.74</v>
          </cell>
        </row>
        <row r="347">
          <cell r="A347" t="str">
            <v>400 kv Obra Jounpur</v>
          </cell>
          <cell r="B347">
            <v>344</v>
          </cell>
          <cell r="C347" t="str">
            <v xml:space="preserve">133/0 </v>
          </cell>
          <cell r="D347">
            <v>159.01</v>
          </cell>
          <cell r="E347" t="str">
            <v>FD+30</v>
          </cell>
          <cell r="F347" t="str">
            <v>WET</v>
          </cell>
          <cell r="G347">
            <v>3.5</v>
          </cell>
          <cell r="H347">
            <v>0</v>
          </cell>
          <cell r="I347">
            <v>158</v>
          </cell>
          <cell r="J347" t="str">
            <v>Privaersa</v>
          </cell>
          <cell r="K347">
            <v>43843</v>
          </cell>
          <cell r="P347">
            <v>0</v>
          </cell>
          <cell r="Q347">
            <v>0</v>
          </cell>
          <cell r="R347">
            <v>0</v>
          </cell>
          <cell r="S347">
            <v>0</v>
          </cell>
          <cell r="T347">
            <v>0</v>
          </cell>
          <cell r="U347">
            <v>0</v>
          </cell>
          <cell r="V347">
            <v>0</v>
          </cell>
          <cell r="W347">
            <v>301.24</v>
          </cell>
          <cell r="X347">
            <v>49.2</v>
          </cell>
          <cell r="Y347">
            <v>10.3</v>
          </cell>
          <cell r="Z347">
            <v>360.74</v>
          </cell>
          <cell r="AA347">
            <v>0</v>
          </cell>
          <cell r="AB347">
            <v>0</v>
          </cell>
          <cell r="AC347">
            <v>0</v>
          </cell>
          <cell r="AD347">
            <v>0</v>
          </cell>
          <cell r="AE347">
            <v>0</v>
          </cell>
          <cell r="AF347">
            <v>0</v>
          </cell>
          <cell r="AG347">
            <v>0</v>
          </cell>
          <cell r="AH347">
            <v>0</v>
          </cell>
          <cell r="AI347">
            <v>0</v>
          </cell>
          <cell r="AK347">
            <v>339.88</v>
          </cell>
          <cell r="AL347">
            <v>1266.1399999999999</v>
          </cell>
          <cell r="AM347">
            <v>92.169999999999987</v>
          </cell>
          <cell r="AN347">
            <v>1698.19</v>
          </cell>
        </row>
        <row r="348">
          <cell r="A348" t="str">
            <v>400 kv Obra Jounpur</v>
          </cell>
          <cell r="B348">
            <v>345</v>
          </cell>
          <cell r="C348" t="str">
            <v xml:space="preserve">134/0 </v>
          </cell>
          <cell r="D348">
            <v>502.76</v>
          </cell>
          <cell r="E348" t="str">
            <v>FB+18+3</v>
          </cell>
          <cell r="F348">
            <v>0</v>
          </cell>
          <cell r="G348">
            <v>0</v>
          </cell>
          <cell r="H348">
            <v>3</v>
          </cell>
          <cell r="I348">
            <v>0</v>
          </cell>
          <cell r="J348">
            <v>0</v>
          </cell>
          <cell r="K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K348">
            <v>0</v>
          </cell>
          <cell r="AL348">
            <v>0</v>
          </cell>
          <cell r="AM348">
            <v>0</v>
          </cell>
          <cell r="AN348">
            <v>0</v>
          </cell>
        </row>
        <row r="349">
          <cell r="A349" t="str">
            <v>400 kv Obra Jounpur</v>
          </cell>
          <cell r="B349">
            <v>346</v>
          </cell>
          <cell r="C349" t="str">
            <v>135/0</v>
          </cell>
          <cell r="D349">
            <v>400.7</v>
          </cell>
          <cell r="E349" t="str">
            <v>FD+6</v>
          </cell>
          <cell r="F349" t="str">
            <v>WET</v>
          </cell>
          <cell r="G349">
            <v>3.5</v>
          </cell>
          <cell r="H349">
            <v>0</v>
          </cell>
          <cell r="I349">
            <v>63</v>
          </cell>
          <cell r="J349" t="str">
            <v>RAJESH</v>
          </cell>
          <cell r="K349">
            <v>43789</v>
          </cell>
          <cell r="P349">
            <v>301.39999999999998</v>
          </cell>
          <cell r="Q349">
            <v>27.79</v>
          </cell>
          <cell r="R349">
            <v>3.77</v>
          </cell>
          <cell r="S349">
            <v>355</v>
          </cell>
          <cell r="T349">
            <v>14.366839866666666</v>
          </cell>
          <cell r="U349">
            <v>2.6802048000000003</v>
          </cell>
          <cell r="V349">
            <v>24.131867999999994</v>
          </cell>
          <cell r="W349">
            <v>301.24</v>
          </cell>
          <cell r="X349">
            <v>49.2</v>
          </cell>
          <cell r="Y349">
            <v>10.3</v>
          </cell>
          <cell r="Z349">
            <v>360.74</v>
          </cell>
          <cell r="AA349">
            <v>23.815999999999999</v>
          </cell>
          <cell r="AB349">
            <v>44.816000000000003</v>
          </cell>
          <cell r="AC349">
            <v>0</v>
          </cell>
          <cell r="AD349">
            <v>1769.5239999999999</v>
          </cell>
          <cell r="AE349">
            <v>99.156000000000006</v>
          </cell>
          <cell r="AF349">
            <v>156.13999999999999</v>
          </cell>
          <cell r="AG349">
            <v>0</v>
          </cell>
          <cell r="AH349">
            <v>0</v>
          </cell>
          <cell r="AI349">
            <v>2093.4519999999998</v>
          </cell>
          <cell r="AK349">
            <v>995.56</v>
          </cell>
          <cell r="AL349">
            <v>2659.92</v>
          </cell>
          <cell r="AM349">
            <v>228.75</v>
          </cell>
          <cell r="AN349">
            <v>3884.23</v>
          </cell>
        </row>
        <row r="350">
          <cell r="A350" t="str">
            <v>400 kv Obra Jounpur</v>
          </cell>
          <cell r="B350">
            <v>347</v>
          </cell>
          <cell r="C350" t="str">
            <v>135/1</v>
          </cell>
          <cell r="D350">
            <v>419</v>
          </cell>
          <cell r="E350" t="str">
            <v>FA+0</v>
          </cell>
          <cell r="F350" t="str">
            <v>WET</v>
          </cell>
          <cell r="G350">
            <v>3.5</v>
          </cell>
          <cell r="H350">
            <v>0</v>
          </cell>
          <cell r="I350">
            <v>39</v>
          </cell>
          <cell r="J350" t="str">
            <v>RAJESH</v>
          </cell>
          <cell r="K350">
            <v>43771</v>
          </cell>
          <cell r="P350">
            <v>135.4</v>
          </cell>
          <cell r="Q350">
            <v>12</v>
          </cell>
          <cell r="R350">
            <v>1.58</v>
          </cell>
          <cell r="S350">
            <v>103</v>
          </cell>
          <cell r="T350">
            <v>6.1852743999999991</v>
          </cell>
          <cell r="U350">
            <v>2.6460000000000004</v>
          </cell>
          <cell r="V350">
            <v>8.8906576000000008</v>
          </cell>
          <cell r="W350">
            <v>122.56</v>
          </cell>
          <cell r="X350">
            <v>17.68</v>
          </cell>
          <cell r="Y350">
            <v>6.51</v>
          </cell>
          <cell r="Z350">
            <v>146.75</v>
          </cell>
          <cell r="AA350">
            <v>39.26</v>
          </cell>
          <cell r="AB350">
            <v>180.04000000000002</v>
          </cell>
          <cell r="AC350">
            <v>0</v>
          </cell>
          <cell r="AD350">
            <v>207.864</v>
          </cell>
          <cell r="AE350">
            <v>192.256</v>
          </cell>
          <cell r="AF350">
            <v>0</v>
          </cell>
          <cell r="AG350">
            <v>0</v>
          </cell>
          <cell r="AH350">
            <v>0</v>
          </cell>
          <cell r="AI350">
            <v>619.41999999999996</v>
          </cell>
          <cell r="AK350">
            <v>777.67</v>
          </cell>
          <cell r="AL350">
            <v>2138.39</v>
          </cell>
          <cell r="AM350">
            <v>198.9</v>
          </cell>
          <cell r="AN350">
            <v>3114.96</v>
          </cell>
        </row>
        <row r="351">
          <cell r="A351" t="str">
            <v>400 kv Obra Jounpur</v>
          </cell>
          <cell r="B351">
            <v>348</v>
          </cell>
          <cell r="C351" t="str">
            <v>135/2</v>
          </cell>
          <cell r="D351">
            <v>405</v>
          </cell>
          <cell r="E351" t="str">
            <v>FA+3</v>
          </cell>
          <cell r="F351" t="str">
            <v>WET</v>
          </cell>
          <cell r="G351">
            <v>3.5</v>
          </cell>
          <cell r="H351">
            <v>0</v>
          </cell>
          <cell r="I351">
            <v>41</v>
          </cell>
          <cell r="J351" t="str">
            <v>RAJESH</v>
          </cell>
          <cell r="K351">
            <v>43773</v>
          </cell>
          <cell r="P351">
            <v>151.5</v>
          </cell>
          <cell r="Q351">
            <v>13.08</v>
          </cell>
          <cell r="R351">
            <v>1.79</v>
          </cell>
          <cell r="S351">
            <v>113</v>
          </cell>
          <cell r="T351">
            <v>6.7686184000000011</v>
          </cell>
          <cell r="U351">
            <v>2.6459999999999999</v>
          </cell>
          <cell r="V351">
            <v>9.9880336000000032</v>
          </cell>
          <cell r="W351">
            <v>122.56</v>
          </cell>
          <cell r="X351">
            <v>17.68</v>
          </cell>
          <cell r="Y351">
            <v>6.51</v>
          </cell>
          <cell r="Z351">
            <v>146.75</v>
          </cell>
          <cell r="AA351">
            <v>39.26</v>
          </cell>
          <cell r="AB351">
            <v>234.23599999999999</v>
          </cell>
          <cell r="AC351">
            <v>0</v>
          </cell>
          <cell r="AD351">
            <v>282.45600000000002</v>
          </cell>
          <cell r="AE351">
            <v>192.256</v>
          </cell>
          <cell r="AF351">
            <v>0</v>
          </cell>
          <cell r="AG351">
            <v>0</v>
          </cell>
          <cell r="AH351">
            <v>0</v>
          </cell>
          <cell r="AI351">
            <v>748.20799999999997</v>
          </cell>
          <cell r="AK351">
            <v>897.94999999999993</v>
          </cell>
          <cell r="AL351">
            <v>2632.34</v>
          </cell>
          <cell r="AM351">
            <v>239.45</v>
          </cell>
          <cell r="AN351">
            <v>3769.74</v>
          </cell>
        </row>
        <row r="352">
          <cell r="A352" t="str">
            <v>400 kv Obra Jounpur</v>
          </cell>
          <cell r="B352">
            <v>349</v>
          </cell>
          <cell r="C352" t="str">
            <v>135/3</v>
          </cell>
          <cell r="D352">
            <v>394.27</v>
          </cell>
          <cell r="E352" t="str">
            <v>FA+6</v>
          </cell>
          <cell r="F352" t="str">
            <v>WET</v>
          </cell>
          <cell r="G352">
            <v>3.5</v>
          </cell>
          <cell r="H352">
            <v>0</v>
          </cell>
          <cell r="I352">
            <v>37</v>
          </cell>
          <cell r="J352" t="str">
            <v>RAJESH</v>
          </cell>
          <cell r="K352">
            <v>43769</v>
          </cell>
          <cell r="P352">
            <v>151.5</v>
          </cell>
          <cell r="Q352">
            <v>13.08</v>
          </cell>
          <cell r="R352">
            <v>1.79</v>
          </cell>
          <cell r="S352">
            <v>113</v>
          </cell>
          <cell r="T352">
            <v>6.7686184000000011</v>
          </cell>
          <cell r="U352">
            <v>2.6459999999999999</v>
          </cell>
          <cell r="V352">
            <v>9.9880336000000032</v>
          </cell>
          <cell r="W352">
            <v>122.56</v>
          </cell>
          <cell r="X352">
            <v>17.68</v>
          </cell>
          <cell r="Y352">
            <v>6.51</v>
          </cell>
          <cell r="Z352">
            <v>146.75</v>
          </cell>
          <cell r="AA352">
            <v>39.26</v>
          </cell>
          <cell r="AB352">
            <v>234.23599999999999</v>
          </cell>
          <cell r="AC352">
            <v>0</v>
          </cell>
          <cell r="AD352">
            <v>282.45600000000002</v>
          </cell>
          <cell r="AE352">
            <v>192.256</v>
          </cell>
          <cell r="AF352">
            <v>0</v>
          </cell>
          <cell r="AG352">
            <v>0</v>
          </cell>
          <cell r="AH352">
            <v>0</v>
          </cell>
          <cell r="AI352">
            <v>748.20799999999997</v>
          </cell>
          <cell r="AK352">
            <v>997.27</v>
          </cell>
          <cell r="AL352">
            <v>2910.58</v>
          </cell>
          <cell r="AM352">
            <v>250.52</v>
          </cell>
          <cell r="AN352">
            <v>4158.37</v>
          </cell>
        </row>
        <row r="353">
          <cell r="A353" t="str">
            <v>400 kv Obra Jounpur</v>
          </cell>
          <cell r="B353">
            <v>350</v>
          </cell>
          <cell r="C353" t="str">
            <v>136/0</v>
          </cell>
          <cell r="D353">
            <v>342</v>
          </cell>
          <cell r="E353" t="str">
            <v>FD+0</v>
          </cell>
          <cell r="F353" t="str">
            <v>WET</v>
          </cell>
          <cell r="G353">
            <v>3.5</v>
          </cell>
          <cell r="H353">
            <v>0</v>
          </cell>
          <cell r="I353">
            <v>44</v>
          </cell>
          <cell r="J353" t="str">
            <v>RAJESH</v>
          </cell>
          <cell r="K353">
            <v>43776</v>
          </cell>
          <cell r="P353">
            <v>301.39999999999998</v>
          </cell>
          <cell r="Q353">
            <v>27.79</v>
          </cell>
          <cell r="R353">
            <v>3.77</v>
          </cell>
          <cell r="S353">
            <v>239</v>
          </cell>
          <cell r="T353">
            <v>14.366839866666666</v>
          </cell>
          <cell r="U353">
            <v>2.6802048000000003</v>
          </cell>
          <cell r="V353">
            <v>24.131867999999994</v>
          </cell>
          <cell r="W353">
            <v>301.24</v>
          </cell>
          <cell r="X353">
            <v>49.2</v>
          </cell>
          <cell r="Y353">
            <v>10.3</v>
          </cell>
          <cell r="Z353">
            <v>360.74</v>
          </cell>
          <cell r="AA353">
            <v>23.815999999999999</v>
          </cell>
          <cell r="AB353">
            <v>44.816000000000003</v>
          </cell>
          <cell r="AC353">
            <v>0</v>
          </cell>
          <cell r="AD353">
            <v>1769.5239999999999</v>
          </cell>
          <cell r="AE353">
            <v>99.156000000000006</v>
          </cell>
          <cell r="AF353">
            <v>156.13999999999999</v>
          </cell>
          <cell r="AG353">
            <v>0</v>
          </cell>
          <cell r="AH353">
            <v>0</v>
          </cell>
          <cell r="AI353">
            <v>2093.4519999999998</v>
          </cell>
          <cell r="AK353">
            <v>219.6</v>
          </cell>
          <cell r="AL353">
            <v>772.18999999999994</v>
          </cell>
          <cell r="AM353">
            <v>239.82</v>
          </cell>
          <cell r="AN353">
            <v>1231.6099999999999</v>
          </cell>
        </row>
        <row r="354">
          <cell r="A354" t="str">
            <v>400 kv Obra Jounpur</v>
          </cell>
          <cell r="B354">
            <v>351</v>
          </cell>
          <cell r="C354" t="str">
            <v>136/1</v>
          </cell>
          <cell r="D354">
            <v>390</v>
          </cell>
          <cell r="E354" t="str">
            <v>FA+0</v>
          </cell>
          <cell r="F354" t="str">
            <v>WET</v>
          </cell>
          <cell r="G354">
            <v>3.5</v>
          </cell>
          <cell r="H354">
            <v>0</v>
          </cell>
          <cell r="I354">
            <v>46</v>
          </cell>
          <cell r="J354" t="str">
            <v>RAJESH</v>
          </cell>
          <cell r="K354">
            <v>43778</v>
          </cell>
          <cell r="P354">
            <v>135.4</v>
          </cell>
          <cell r="Q354">
            <v>12</v>
          </cell>
          <cell r="R354">
            <v>1.58</v>
          </cell>
          <cell r="S354">
            <v>103</v>
          </cell>
          <cell r="T354">
            <v>6.1852743999999991</v>
          </cell>
          <cell r="U354">
            <v>2.6460000000000004</v>
          </cell>
          <cell r="V354">
            <v>8.8906576000000008</v>
          </cell>
          <cell r="W354">
            <v>122.56</v>
          </cell>
          <cell r="X354">
            <v>17.68</v>
          </cell>
          <cell r="Y354">
            <v>6.51</v>
          </cell>
          <cell r="Z354">
            <v>146.75</v>
          </cell>
          <cell r="AA354">
            <v>39.26</v>
          </cell>
          <cell r="AB354">
            <v>180.04000000000002</v>
          </cell>
          <cell r="AC354">
            <v>0</v>
          </cell>
          <cell r="AD354">
            <v>207.864</v>
          </cell>
          <cell r="AE354">
            <v>192.256</v>
          </cell>
          <cell r="AF354">
            <v>0</v>
          </cell>
          <cell r="AG354">
            <v>0</v>
          </cell>
          <cell r="AH354">
            <v>0</v>
          </cell>
          <cell r="AI354">
            <v>619.41999999999996</v>
          </cell>
          <cell r="AK354">
            <v>777.67</v>
          </cell>
          <cell r="AL354">
            <v>2138.39</v>
          </cell>
          <cell r="AM354">
            <v>198.9</v>
          </cell>
          <cell r="AN354">
            <v>3114.96</v>
          </cell>
        </row>
        <row r="355">
          <cell r="A355" t="str">
            <v>400 kv Obra Jounpur</v>
          </cell>
          <cell r="B355">
            <v>352</v>
          </cell>
          <cell r="C355" t="str">
            <v>136/2</v>
          </cell>
          <cell r="D355">
            <v>413</v>
          </cell>
          <cell r="E355" t="str">
            <v>FA+0</v>
          </cell>
          <cell r="F355" t="str">
            <v>WET</v>
          </cell>
          <cell r="G355">
            <v>3.5</v>
          </cell>
          <cell r="H355">
            <v>0</v>
          </cell>
          <cell r="I355">
            <v>55</v>
          </cell>
          <cell r="J355" t="str">
            <v>RAJESH</v>
          </cell>
          <cell r="K355">
            <v>43782</v>
          </cell>
          <cell r="P355">
            <v>135.4</v>
          </cell>
          <cell r="Q355">
            <v>12</v>
          </cell>
          <cell r="R355">
            <v>1.58</v>
          </cell>
          <cell r="S355">
            <v>103</v>
          </cell>
          <cell r="T355">
            <v>6.1852743999999991</v>
          </cell>
          <cell r="U355">
            <v>2.6460000000000004</v>
          </cell>
          <cell r="V355">
            <v>8.8906576000000008</v>
          </cell>
          <cell r="W355">
            <v>122.56</v>
          </cell>
          <cell r="X355">
            <v>17.68</v>
          </cell>
          <cell r="Y355">
            <v>6.51</v>
          </cell>
          <cell r="Z355">
            <v>146.75</v>
          </cell>
          <cell r="AA355">
            <v>39.26</v>
          </cell>
          <cell r="AB355">
            <v>180.04000000000002</v>
          </cell>
          <cell r="AC355">
            <v>0</v>
          </cell>
          <cell r="AD355">
            <v>207.864</v>
          </cell>
          <cell r="AE355">
            <v>192.256</v>
          </cell>
          <cell r="AF355">
            <v>0</v>
          </cell>
          <cell r="AG355">
            <v>0</v>
          </cell>
          <cell r="AH355">
            <v>0</v>
          </cell>
          <cell r="AI355">
            <v>619.41999999999996</v>
          </cell>
          <cell r="AK355">
            <v>777.67</v>
          </cell>
          <cell r="AL355">
            <v>2138.39</v>
          </cell>
          <cell r="AM355">
            <v>198.9</v>
          </cell>
          <cell r="AN355">
            <v>3114.96</v>
          </cell>
        </row>
        <row r="356">
          <cell r="A356" t="str">
            <v>400 kv Obra Jounpur</v>
          </cell>
          <cell r="B356">
            <v>353</v>
          </cell>
          <cell r="C356" t="str">
            <v>136/3</v>
          </cell>
          <cell r="D356">
            <v>423.14</v>
          </cell>
          <cell r="E356" t="str">
            <v>FA+6</v>
          </cell>
          <cell r="F356" t="str">
            <v>WET</v>
          </cell>
          <cell r="G356">
            <v>3.5</v>
          </cell>
          <cell r="H356">
            <v>0</v>
          </cell>
          <cell r="I356">
            <v>49</v>
          </cell>
          <cell r="J356" t="str">
            <v>RAJESH</v>
          </cell>
          <cell r="K356">
            <v>43779</v>
          </cell>
          <cell r="P356">
            <v>151.5</v>
          </cell>
          <cell r="Q356">
            <v>13.08</v>
          </cell>
          <cell r="R356">
            <v>1.79</v>
          </cell>
          <cell r="S356">
            <v>113</v>
          </cell>
          <cell r="T356">
            <v>6.7686184000000011</v>
          </cell>
          <cell r="U356">
            <v>2.6459999999999999</v>
          </cell>
          <cell r="V356">
            <v>9.9880336000000032</v>
          </cell>
          <cell r="W356">
            <v>122.56</v>
          </cell>
          <cell r="X356">
            <v>17.68</v>
          </cell>
          <cell r="Y356">
            <v>6.51</v>
          </cell>
          <cell r="Z356">
            <v>146.75</v>
          </cell>
          <cell r="AA356">
            <v>39.26</v>
          </cell>
          <cell r="AB356">
            <v>234.23599999999999</v>
          </cell>
          <cell r="AC356">
            <v>0</v>
          </cell>
          <cell r="AD356">
            <v>282.45600000000002</v>
          </cell>
          <cell r="AE356">
            <v>192.256</v>
          </cell>
          <cell r="AF356">
            <v>0</v>
          </cell>
          <cell r="AG356">
            <v>0</v>
          </cell>
          <cell r="AH356">
            <v>0</v>
          </cell>
          <cell r="AI356">
            <v>748.20799999999997</v>
          </cell>
          <cell r="AK356">
            <v>997.27</v>
          </cell>
          <cell r="AL356">
            <v>2910.58</v>
          </cell>
          <cell r="AM356">
            <v>250.52</v>
          </cell>
          <cell r="AN356">
            <v>4158.37</v>
          </cell>
        </row>
        <row r="357">
          <cell r="A357" t="str">
            <v>400 kv Obra Jounpur</v>
          </cell>
          <cell r="B357">
            <v>354</v>
          </cell>
          <cell r="C357" t="str">
            <v>137/0</v>
          </cell>
          <cell r="D357">
            <v>392.45</v>
          </cell>
          <cell r="E357" t="str">
            <v>FD+0</v>
          </cell>
          <cell r="F357" t="str">
            <v>PS</v>
          </cell>
          <cell r="G357">
            <v>3.5</v>
          </cell>
          <cell r="H357">
            <v>0</v>
          </cell>
          <cell r="I357">
            <v>57</v>
          </cell>
          <cell r="J357" t="str">
            <v>RAJESH</v>
          </cell>
          <cell r="K357">
            <v>43785</v>
          </cell>
          <cell r="P357">
            <v>365.6</v>
          </cell>
          <cell r="Q357">
            <v>33.04</v>
          </cell>
          <cell r="R357">
            <v>4.63</v>
          </cell>
          <cell r="S357">
            <v>285</v>
          </cell>
          <cell r="T357">
            <v>17.142331466666665</v>
          </cell>
          <cell r="U357">
            <v>2.6802048000000003</v>
          </cell>
          <cell r="V357">
            <v>29.331774399999993</v>
          </cell>
          <cell r="W357">
            <v>301.24</v>
          </cell>
          <cell r="X357">
            <v>49.2</v>
          </cell>
          <cell r="Y357">
            <v>10.3</v>
          </cell>
          <cell r="Z357">
            <v>360.74</v>
          </cell>
          <cell r="AA357">
            <v>23.815999999999999</v>
          </cell>
          <cell r="AB357">
            <v>54</v>
          </cell>
          <cell r="AC357">
            <v>0</v>
          </cell>
          <cell r="AD357">
            <v>2268.62</v>
          </cell>
          <cell r="AE357">
            <v>99.156000000000006</v>
          </cell>
          <cell r="AF357">
            <v>156.13999999999999</v>
          </cell>
          <cell r="AG357">
            <v>0</v>
          </cell>
          <cell r="AH357">
            <v>0</v>
          </cell>
          <cell r="AI357">
            <v>2601.7319999999995</v>
          </cell>
          <cell r="AK357">
            <v>219.6</v>
          </cell>
          <cell r="AL357">
            <v>772.18999999999994</v>
          </cell>
          <cell r="AM357">
            <v>239.82</v>
          </cell>
          <cell r="AN357">
            <v>1231.6099999999999</v>
          </cell>
        </row>
        <row r="358">
          <cell r="A358" t="str">
            <v>400 kv Obra Jounpur</v>
          </cell>
          <cell r="B358">
            <v>355</v>
          </cell>
          <cell r="C358" t="str">
            <v>137/1</v>
          </cell>
          <cell r="D358">
            <v>420</v>
          </cell>
          <cell r="E358" t="str">
            <v>FA+0</v>
          </cell>
          <cell r="F358" t="str">
            <v>WET</v>
          </cell>
          <cell r="G358">
            <v>3.5</v>
          </cell>
          <cell r="H358">
            <v>0</v>
          </cell>
          <cell r="I358">
            <v>83</v>
          </cell>
          <cell r="J358" t="str">
            <v>RAJESH</v>
          </cell>
          <cell r="K358">
            <v>43801</v>
          </cell>
          <cell r="P358">
            <v>135.4</v>
          </cell>
          <cell r="Q358">
            <v>12</v>
          </cell>
          <cell r="R358">
            <v>1.58</v>
          </cell>
          <cell r="S358">
            <v>103</v>
          </cell>
          <cell r="T358">
            <v>6.1852743999999991</v>
          </cell>
          <cell r="U358">
            <v>2.6460000000000004</v>
          </cell>
          <cell r="V358">
            <v>8.8906576000000008</v>
          </cell>
          <cell r="W358">
            <v>122.56</v>
          </cell>
          <cell r="X358">
            <v>17.68</v>
          </cell>
          <cell r="Y358">
            <v>6.51</v>
          </cell>
          <cell r="Z358">
            <v>146.75</v>
          </cell>
          <cell r="AA358">
            <v>39.26</v>
          </cell>
          <cell r="AB358">
            <v>180.04000000000002</v>
          </cell>
          <cell r="AC358">
            <v>0</v>
          </cell>
          <cell r="AD358">
            <v>207.864</v>
          </cell>
          <cell r="AE358">
            <v>192.256</v>
          </cell>
          <cell r="AF358">
            <v>0</v>
          </cell>
          <cell r="AG358">
            <v>0</v>
          </cell>
          <cell r="AH358">
            <v>0</v>
          </cell>
          <cell r="AI358">
            <v>619.41999999999996</v>
          </cell>
          <cell r="AK358">
            <v>777.67</v>
          </cell>
          <cell r="AL358">
            <v>2138.39</v>
          </cell>
          <cell r="AM358">
            <v>198.9</v>
          </cell>
          <cell r="AN358">
            <v>3114.96</v>
          </cell>
        </row>
        <row r="359">
          <cell r="A359" t="str">
            <v>400 kv Obra Jounpur</v>
          </cell>
          <cell r="B359">
            <v>356</v>
          </cell>
          <cell r="C359" t="str">
            <v>137/2</v>
          </cell>
          <cell r="D359">
            <v>375.83</v>
          </cell>
          <cell r="E359" t="str">
            <v>FA+6</v>
          </cell>
          <cell r="F359" t="str">
            <v>WET</v>
          </cell>
          <cell r="G359">
            <v>3.5</v>
          </cell>
          <cell r="H359">
            <v>0</v>
          </cell>
          <cell r="I359">
            <v>95</v>
          </cell>
          <cell r="J359" t="str">
            <v>RAJESH</v>
          </cell>
          <cell r="K359">
            <v>43807</v>
          </cell>
          <cell r="P359">
            <v>151.5</v>
          </cell>
          <cell r="Q359">
            <v>13.08</v>
          </cell>
          <cell r="R359">
            <v>1.79</v>
          </cell>
          <cell r="S359">
            <v>113</v>
          </cell>
          <cell r="T359">
            <v>6.7686184000000011</v>
          </cell>
          <cell r="U359">
            <v>2.6459999999999999</v>
          </cell>
          <cell r="V359">
            <v>9.9880336000000032</v>
          </cell>
          <cell r="W359">
            <v>122.56</v>
          </cell>
          <cell r="X359">
            <v>17.68</v>
          </cell>
          <cell r="Y359">
            <v>6.51</v>
          </cell>
          <cell r="Z359">
            <v>146.75</v>
          </cell>
          <cell r="AA359">
            <v>39.26</v>
          </cell>
          <cell r="AB359">
            <v>234.23599999999999</v>
          </cell>
          <cell r="AC359">
            <v>0</v>
          </cell>
          <cell r="AD359">
            <v>282.45600000000002</v>
          </cell>
          <cell r="AE359">
            <v>192.256</v>
          </cell>
          <cell r="AF359">
            <v>0</v>
          </cell>
          <cell r="AG359">
            <v>0</v>
          </cell>
          <cell r="AH359">
            <v>0</v>
          </cell>
          <cell r="AI359">
            <v>748.20799999999997</v>
          </cell>
          <cell r="AK359">
            <v>997.27</v>
          </cell>
          <cell r="AL359">
            <v>2910.58</v>
          </cell>
          <cell r="AM359">
            <v>250.52</v>
          </cell>
          <cell r="AN359">
            <v>4158.37</v>
          </cell>
        </row>
        <row r="360">
          <cell r="A360" t="str">
            <v>400 kv Obra Jounpur</v>
          </cell>
          <cell r="B360">
            <v>357</v>
          </cell>
          <cell r="C360" t="str">
            <v>138/0</v>
          </cell>
          <cell r="D360">
            <v>421.18</v>
          </cell>
          <cell r="E360" t="str">
            <v>FC+3</v>
          </cell>
          <cell r="F360">
            <v>0</v>
          </cell>
          <cell r="G360">
            <v>0</v>
          </cell>
          <cell r="H360">
            <v>0</v>
          </cell>
          <cell r="I360">
            <v>0</v>
          </cell>
          <cell r="J360">
            <v>0</v>
          </cell>
          <cell r="K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K360">
            <v>1318.4099999999999</v>
          </cell>
          <cell r="AL360">
            <v>3186.48</v>
          </cell>
          <cell r="AM360">
            <v>130.71</v>
          </cell>
          <cell r="AN360">
            <v>4635.5999999999995</v>
          </cell>
        </row>
        <row r="361">
          <cell r="A361" t="str">
            <v>400 kv Obra Jounpur</v>
          </cell>
          <cell r="B361">
            <v>358</v>
          </cell>
          <cell r="C361" t="str">
            <v>138/1</v>
          </cell>
          <cell r="D361">
            <v>379</v>
          </cell>
          <cell r="E361" t="str">
            <v>FA+0</v>
          </cell>
          <cell r="F361">
            <v>0</v>
          </cell>
          <cell r="G361">
            <v>0</v>
          </cell>
          <cell r="H361">
            <v>0</v>
          </cell>
          <cell r="I361">
            <v>0</v>
          </cell>
          <cell r="J361">
            <v>0</v>
          </cell>
          <cell r="K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K361">
            <v>777.67</v>
          </cell>
          <cell r="AL361">
            <v>2138.39</v>
          </cell>
          <cell r="AM361">
            <v>198.9</v>
          </cell>
          <cell r="AN361">
            <v>3114.96</v>
          </cell>
        </row>
        <row r="362">
          <cell r="A362" t="str">
            <v>400 kv Obra Jounpur</v>
          </cell>
          <cell r="B362">
            <v>359</v>
          </cell>
          <cell r="C362" t="str">
            <v>138/2</v>
          </cell>
          <cell r="D362">
            <v>421</v>
          </cell>
          <cell r="E362" t="str">
            <v>FA+0</v>
          </cell>
          <cell r="F362">
            <v>0</v>
          </cell>
          <cell r="G362">
            <v>0</v>
          </cell>
          <cell r="H362">
            <v>0</v>
          </cell>
          <cell r="I362">
            <v>0</v>
          </cell>
          <cell r="J362">
            <v>0</v>
          </cell>
          <cell r="K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K362">
            <v>777.67</v>
          </cell>
          <cell r="AL362">
            <v>2138.39</v>
          </cell>
          <cell r="AM362">
            <v>198.9</v>
          </cell>
          <cell r="AN362">
            <v>3114.96</v>
          </cell>
        </row>
        <row r="363">
          <cell r="A363" t="str">
            <v>400 kv Obra Jounpur</v>
          </cell>
          <cell r="B363">
            <v>360</v>
          </cell>
          <cell r="C363" t="str">
            <v>138/3</v>
          </cell>
          <cell r="D363">
            <v>367.87</v>
          </cell>
          <cell r="E363" t="str">
            <v>FA+3</v>
          </cell>
          <cell r="F363" t="str">
            <v>FS</v>
          </cell>
          <cell r="G363">
            <v>3.5</v>
          </cell>
          <cell r="H363">
            <v>0</v>
          </cell>
          <cell r="I363">
            <v>90</v>
          </cell>
          <cell r="J363" t="str">
            <v>RAJESH</v>
          </cell>
          <cell r="K363">
            <v>43804</v>
          </cell>
          <cell r="P363">
            <v>0</v>
          </cell>
          <cell r="Q363">
            <v>0</v>
          </cell>
          <cell r="R363">
            <v>0</v>
          </cell>
          <cell r="S363">
            <v>0</v>
          </cell>
          <cell r="T363">
            <v>0</v>
          </cell>
          <cell r="U363">
            <v>0</v>
          </cell>
          <cell r="V363">
            <v>0</v>
          </cell>
          <cell r="W363">
            <v>122.56</v>
          </cell>
          <cell r="X363">
            <v>17.68</v>
          </cell>
          <cell r="Y363">
            <v>6.51</v>
          </cell>
          <cell r="Z363">
            <v>146.75</v>
          </cell>
          <cell r="AA363">
            <v>0</v>
          </cell>
          <cell r="AB363">
            <v>0</v>
          </cell>
          <cell r="AC363">
            <v>0</v>
          </cell>
          <cell r="AD363">
            <v>0</v>
          </cell>
          <cell r="AE363">
            <v>0</v>
          </cell>
          <cell r="AF363">
            <v>0</v>
          </cell>
          <cell r="AG363">
            <v>0</v>
          </cell>
          <cell r="AH363">
            <v>0</v>
          </cell>
          <cell r="AI363">
            <v>0</v>
          </cell>
          <cell r="AK363">
            <v>897.94999999999993</v>
          </cell>
          <cell r="AL363">
            <v>2632.34</v>
          </cell>
          <cell r="AM363">
            <v>239.45</v>
          </cell>
          <cell r="AN363">
            <v>3769.74</v>
          </cell>
        </row>
        <row r="364">
          <cell r="A364" t="str">
            <v>400 kv Obra Jounpur</v>
          </cell>
          <cell r="B364">
            <v>361</v>
          </cell>
          <cell r="C364" t="str">
            <v>139/0</v>
          </cell>
          <cell r="D364">
            <v>292.38</v>
          </cell>
          <cell r="E364" t="str">
            <v>FB+0</v>
          </cell>
          <cell r="F364" t="str">
            <v>WET</v>
          </cell>
          <cell r="G364">
            <v>3.5</v>
          </cell>
          <cell r="H364">
            <v>0</v>
          </cell>
          <cell r="I364">
            <v>81</v>
          </cell>
          <cell r="J364" t="str">
            <v>RAJESH</v>
          </cell>
          <cell r="K364">
            <v>43799</v>
          </cell>
          <cell r="P364">
            <v>216.2</v>
          </cell>
          <cell r="Q364">
            <v>19.02</v>
          </cell>
          <cell r="R364">
            <v>2.64</v>
          </cell>
          <cell r="S364">
            <v>164</v>
          </cell>
          <cell r="T364">
            <v>9.8597572000000007</v>
          </cell>
          <cell r="U364">
            <v>2.7710591999999998</v>
          </cell>
          <cell r="V364">
            <v>15.637749599999999</v>
          </cell>
          <cell r="W364">
            <v>221.28</v>
          </cell>
          <cell r="X364">
            <v>29.52</v>
          </cell>
          <cell r="Y364">
            <v>8</v>
          </cell>
          <cell r="Z364">
            <v>258.8</v>
          </cell>
          <cell r="AA364">
            <v>23.815999999999999</v>
          </cell>
          <cell r="AB364">
            <v>0</v>
          </cell>
          <cell r="AC364">
            <v>436.76000000000005</v>
          </cell>
          <cell r="AD364">
            <v>618.048</v>
          </cell>
          <cell r="AE364">
            <v>97.147999999999996</v>
          </cell>
          <cell r="AF364">
            <v>156.94399999999999</v>
          </cell>
          <cell r="AG364">
            <v>0</v>
          </cell>
          <cell r="AH364">
            <v>0</v>
          </cell>
          <cell r="AI364">
            <v>1332.7159999999999</v>
          </cell>
          <cell r="AK364">
            <v>339.88</v>
          </cell>
          <cell r="AL364">
            <v>1266.1399999999999</v>
          </cell>
          <cell r="AM364">
            <v>103.24</v>
          </cell>
          <cell r="AN364">
            <v>1709.26</v>
          </cell>
        </row>
        <row r="365">
          <cell r="A365" t="str">
            <v>400 kv Obra Jounpur</v>
          </cell>
          <cell r="B365">
            <v>362</v>
          </cell>
          <cell r="C365" t="str">
            <v>139/1</v>
          </cell>
          <cell r="D365">
            <v>294.93</v>
          </cell>
          <cell r="E365" t="str">
            <v>FA+0</v>
          </cell>
          <cell r="F365" t="str">
            <v>WET</v>
          </cell>
          <cell r="G365">
            <v>3.5</v>
          </cell>
          <cell r="H365">
            <v>0</v>
          </cell>
          <cell r="I365">
            <v>31</v>
          </cell>
          <cell r="J365" t="str">
            <v>RAJESH</v>
          </cell>
          <cell r="K365">
            <v>43763</v>
          </cell>
          <cell r="P365">
            <v>135.4</v>
          </cell>
          <cell r="Q365">
            <v>12</v>
          </cell>
          <cell r="R365">
            <v>1.58</v>
          </cell>
          <cell r="S365">
            <v>103</v>
          </cell>
          <cell r="T365">
            <v>6.1852743999999991</v>
          </cell>
          <cell r="U365">
            <v>2.6460000000000004</v>
          </cell>
          <cell r="V365">
            <v>8.8906576000000008</v>
          </cell>
          <cell r="W365">
            <v>122.56</v>
          </cell>
          <cell r="X365">
            <v>17.68</v>
          </cell>
          <cell r="Y365">
            <v>6.51</v>
          </cell>
          <cell r="Z365">
            <v>146.75</v>
          </cell>
          <cell r="AA365">
            <v>39.26</v>
          </cell>
          <cell r="AB365">
            <v>180.04000000000002</v>
          </cell>
          <cell r="AC365">
            <v>0</v>
          </cell>
          <cell r="AD365">
            <v>207.864</v>
          </cell>
          <cell r="AE365">
            <v>192.256</v>
          </cell>
          <cell r="AF365">
            <v>0</v>
          </cell>
          <cell r="AG365">
            <v>0</v>
          </cell>
          <cell r="AH365">
            <v>0</v>
          </cell>
          <cell r="AI365">
            <v>619.41999999999996</v>
          </cell>
          <cell r="AK365">
            <v>777.67</v>
          </cell>
          <cell r="AL365">
            <v>2138.39</v>
          </cell>
          <cell r="AM365">
            <v>198.9</v>
          </cell>
          <cell r="AN365">
            <v>3114.96</v>
          </cell>
        </row>
        <row r="366">
          <cell r="A366" t="str">
            <v>400 kv Obra Jounpur</v>
          </cell>
          <cell r="B366">
            <v>363</v>
          </cell>
          <cell r="C366" t="str">
            <v>139/2</v>
          </cell>
          <cell r="D366">
            <v>342.06</v>
          </cell>
          <cell r="E366" t="str">
            <v>FA+0</v>
          </cell>
          <cell r="F366" t="str">
            <v>WET</v>
          </cell>
          <cell r="G366">
            <v>3.5</v>
          </cell>
          <cell r="H366">
            <v>0</v>
          </cell>
          <cell r="I366">
            <v>27</v>
          </cell>
          <cell r="J366" t="str">
            <v>RAJESH</v>
          </cell>
          <cell r="K366">
            <v>43761</v>
          </cell>
          <cell r="P366">
            <v>135.4</v>
          </cell>
          <cell r="Q366">
            <v>12</v>
          </cell>
          <cell r="R366">
            <v>1.58</v>
          </cell>
          <cell r="S366">
            <v>103</v>
          </cell>
          <cell r="T366">
            <v>6.1852743999999991</v>
          </cell>
          <cell r="U366">
            <v>2.6460000000000004</v>
          </cell>
          <cell r="V366">
            <v>8.8906576000000008</v>
          </cell>
          <cell r="W366">
            <v>122.56</v>
          </cell>
          <cell r="X366">
            <v>17.68</v>
          </cell>
          <cell r="Y366">
            <v>6.51</v>
          </cell>
          <cell r="Z366">
            <v>146.75</v>
          </cell>
          <cell r="AA366">
            <v>39.26</v>
          </cell>
          <cell r="AB366">
            <v>180.04000000000002</v>
          </cell>
          <cell r="AC366">
            <v>0</v>
          </cell>
          <cell r="AD366">
            <v>207.864</v>
          </cell>
          <cell r="AE366">
            <v>192.256</v>
          </cell>
          <cell r="AF366">
            <v>0</v>
          </cell>
          <cell r="AG366">
            <v>0</v>
          </cell>
          <cell r="AH366">
            <v>0</v>
          </cell>
          <cell r="AI366">
            <v>619.41999999999996</v>
          </cell>
          <cell r="AK366">
            <v>777.67</v>
          </cell>
          <cell r="AL366">
            <v>2138.39</v>
          </cell>
          <cell r="AM366">
            <v>198.9</v>
          </cell>
          <cell r="AN366">
            <v>3114.96</v>
          </cell>
        </row>
        <row r="367">
          <cell r="A367" t="str">
            <v>400 kv Obra Jounpur</v>
          </cell>
          <cell r="B367">
            <v>364</v>
          </cell>
          <cell r="C367" t="str">
            <v>140/0</v>
          </cell>
          <cell r="D367">
            <v>374.19</v>
          </cell>
          <cell r="E367" t="str">
            <v>FD+3</v>
          </cell>
          <cell r="F367" t="str">
            <v>WET</v>
          </cell>
          <cell r="G367">
            <v>3.5</v>
          </cell>
          <cell r="H367">
            <v>0</v>
          </cell>
          <cell r="I367">
            <v>28</v>
          </cell>
          <cell r="J367" t="str">
            <v>RAJESH</v>
          </cell>
          <cell r="K367">
            <v>43761</v>
          </cell>
          <cell r="P367">
            <v>301.39999999999998</v>
          </cell>
          <cell r="Q367">
            <v>27.79</v>
          </cell>
          <cell r="R367">
            <v>3.77</v>
          </cell>
          <cell r="S367">
            <v>355</v>
          </cell>
          <cell r="T367">
            <v>14.366839866666666</v>
          </cell>
          <cell r="U367">
            <v>2.6802048000000003</v>
          </cell>
          <cell r="V367">
            <v>24.131867999999994</v>
          </cell>
          <cell r="W367">
            <v>301.24</v>
          </cell>
          <cell r="X367">
            <v>49.2</v>
          </cell>
          <cell r="Y367">
            <v>10.3</v>
          </cell>
          <cell r="Z367">
            <v>360.74</v>
          </cell>
          <cell r="AA367">
            <v>23.815999999999999</v>
          </cell>
          <cell r="AB367">
            <v>44.816000000000003</v>
          </cell>
          <cell r="AC367">
            <v>0</v>
          </cell>
          <cell r="AD367">
            <v>1769.5239999999999</v>
          </cell>
          <cell r="AE367">
            <v>99.156000000000006</v>
          </cell>
          <cell r="AF367">
            <v>156.13999999999999</v>
          </cell>
          <cell r="AG367">
            <v>0</v>
          </cell>
          <cell r="AH367">
            <v>0</v>
          </cell>
          <cell r="AI367">
            <v>2093.4519999999998</v>
          </cell>
          <cell r="AK367">
            <v>0</v>
          </cell>
          <cell r="AL367">
            <v>0</v>
          </cell>
          <cell r="AM367">
            <v>38.54</v>
          </cell>
          <cell r="AN367">
            <v>38.54</v>
          </cell>
        </row>
        <row r="368">
          <cell r="A368" t="str">
            <v>400 kv Obra Jounpur</v>
          </cell>
          <cell r="B368">
            <v>365</v>
          </cell>
          <cell r="C368" t="str">
            <v>141/0</v>
          </cell>
          <cell r="D368">
            <v>412.02</v>
          </cell>
          <cell r="E368" t="str">
            <v>FB+6</v>
          </cell>
          <cell r="F368" t="str">
            <v>WET</v>
          </cell>
          <cell r="G368">
            <v>3.5</v>
          </cell>
          <cell r="H368">
            <v>0</v>
          </cell>
          <cell r="I368">
            <v>16</v>
          </cell>
          <cell r="J368" t="str">
            <v>RAJESH</v>
          </cell>
          <cell r="K368">
            <v>43724</v>
          </cell>
          <cell r="P368">
            <v>216.2</v>
          </cell>
          <cell r="Q368">
            <v>19.02</v>
          </cell>
          <cell r="R368">
            <v>2.64</v>
          </cell>
          <cell r="S368">
            <v>164</v>
          </cell>
          <cell r="T368">
            <v>9.8597572000000007</v>
          </cell>
          <cell r="U368">
            <v>2.7710591999999998</v>
          </cell>
          <cell r="V368">
            <v>15.637749599999999</v>
          </cell>
          <cell r="W368">
            <v>221.28</v>
          </cell>
          <cell r="X368">
            <v>29.52</v>
          </cell>
          <cell r="Y368">
            <v>8</v>
          </cell>
          <cell r="Z368">
            <v>258.8</v>
          </cell>
          <cell r="AA368">
            <v>23.815999999999999</v>
          </cell>
          <cell r="AB368">
            <v>0</v>
          </cell>
          <cell r="AC368">
            <v>436.76000000000005</v>
          </cell>
          <cell r="AD368">
            <v>618.048</v>
          </cell>
          <cell r="AE368">
            <v>97.147999999999996</v>
          </cell>
          <cell r="AF368">
            <v>156.94399999999999</v>
          </cell>
          <cell r="AG368">
            <v>0</v>
          </cell>
          <cell r="AH368">
            <v>0</v>
          </cell>
          <cell r="AI368">
            <v>1332.7159999999999</v>
          </cell>
          <cell r="AK368">
            <v>439.2</v>
          </cell>
          <cell r="AL368">
            <v>1544.3799999999999</v>
          </cell>
          <cell r="AM368">
            <v>239.82</v>
          </cell>
          <cell r="AN368">
            <v>2223.4</v>
          </cell>
        </row>
        <row r="369">
          <cell r="A369" t="str">
            <v>400 kv Obra Jounpur</v>
          </cell>
          <cell r="B369">
            <v>366</v>
          </cell>
          <cell r="C369" t="str">
            <v>141/1</v>
          </cell>
          <cell r="D369">
            <v>356.77</v>
          </cell>
          <cell r="E369" t="str">
            <v>FA+0</v>
          </cell>
          <cell r="F369" t="str">
            <v>WET</v>
          </cell>
          <cell r="G369">
            <v>3.5</v>
          </cell>
          <cell r="H369">
            <v>0</v>
          </cell>
          <cell r="I369">
            <v>9</v>
          </cell>
          <cell r="J369" t="str">
            <v>RAJESH</v>
          </cell>
          <cell r="K369">
            <v>43714</v>
          </cell>
          <cell r="P369">
            <v>135.4</v>
          </cell>
          <cell r="Q369">
            <v>12</v>
          </cell>
          <cell r="R369">
            <v>1.58</v>
          </cell>
          <cell r="S369">
            <v>103</v>
          </cell>
          <cell r="T369">
            <v>6.1852743999999991</v>
          </cell>
          <cell r="U369">
            <v>2.6460000000000004</v>
          </cell>
          <cell r="V369">
            <v>8.8906576000000008</v>
          </cell>
          <cell r="W369">
            <v>122.56</v>
          </cell>
          <cell r="X369">
            <v>17.68</v>
          </cell>
          <cell r="Y369">
            <v>6.51</v>
          </cell>
          <cell r="Z369">
            <v>146.75</v>
          </cell>
          <cell r="AA369">
            <v>39.26</v>
          </cell>
          <cell r="AB369">
            <v>180.04000000000002</v>
          </cell>
          <cell r="AC369">
            <v>0</v>
          </cell>
          <cell r="AD369">
            <v>207.864</v>
          </cell>
          <cell r="AE369">
            <v>192.256</v>
          </cell>
          <cell r="AF369">
            <v>0</v>
          </cell>
          <cell r="AG369">
            <v>0</v>
          </cell>
          <cell r="AH369">
            <v>0</v>
          </cell>
          <cell r="AI369">
            <v>619.41999999999996</v>
          </cell>
          <cell r="AK369">
            <v>777.67</v>
          </cell>
          <cell r="AL369">
            <v>2138.39</v>
          </cell>
          <cell r="AM369">
            <v>198.9</v>
          </cell>
          <cell r="AN369">
            <v>3114.96</v>
          </cell>
        </row>
        <row r="370">
          <cell r="A370" t="str">
            <v>400 kv Obra Jounpur</v>
          </cell>
          <cell r="B370">
            <v>367</v>
          </cell>
          <cell r="C370" t="str">
            <v>142/0</v>
          </cell>
          <cell r="D370">
            <v>357.91</v>
          </cell>
          <cell r="E370" t="str">
            <v>FC+0</v>
          </cell>
          <cell r="F370" t="str">
            <v>WET</v>
          </cell>
          <cell r="G370">
            <v>3.5</v>
          </cell>
          <cell r="H370">
            <v>0</v>
          </cell>
          <cell r="I370">
            <v>21</v>
          </cell>
          <cell r="J370" t="str">
            <v>RAJESH</v>
          </cell>
          <cell r="K370">
            <v>43755</v>
          </cell>
          <cell r="P370">
            <v>256.5</v>
          </cell>
          <cell r="Q370">
            <v>21.86</v>
          </cell>
          <cell r="R370">
            <v>3.17</v>
          </cell>
          <cell r="S370">
            <v>189</v>
          </cell>
          <cell r="T370">
            <v>11.385160000000001</v>
          </cell>
          <cell r="U370">
            <v>2.7710591999999998</v>
          </cell>
          <cell r="V370">
            <v>18.5043808</v>
          </cell>
          <cell r="W370">
            <v>249.32</v>
          </cell>
          <cell r="X370">
            <v>32.799999999999997</v>
          </cell>
          <cell r="Y370">
            <v>8</v>
          </cell>
          <cell r="Z370">
            <v>290.12</v>
          </cell>
          <cell r="AA370">
            <v>23.815999999999999</v>
          </cell>
          <cell r="AB370">
            <v>67.180000000000007</v>
          </cell>
          <cell r="AC370">
            <v>0</v>
          </cell>
          <cell r="AD370">
            <v>1444.8600000000001</v>
          </cell>
          <cell r="AE370">
            <v>195.98</v>
          </cell>
          <cell r="AF370">
            <v>0</v>
          </cell>
          <cell r="AG370">
            <v>0</v>
          </cell>
          <cell r="AH370">
            <v>0</v>
          </cell>
          <cell r="AI370">
            <v>1731.8360000000002</v>
          </cell>
          <cell r="AK370">
            <v>995.56</v>
          </cell>
          <cell r="AL370">
            <v>2659.92</v>
          </cell>
          <cell r="AM370">
            <v>278.35999999999996</v>
          </cell>
          <cell r="AN370">
            <v>3933.84</v>
          </cell>
        </row>
        <row r="371">
          <cell r="A371" t="str">
            <v>400 kv Obra Jounpur</v>
          </cell>
          <cell r="B371">
            <v>368</v>
          </cell>
          <cell r="C371" t="str">
            <v>142/1</v>
          </cell>
          <cell r="D371">
            <v>414.73</v>
          </cell>
          <cell r="E371" t="str">
            <v>FA+3</v>
          </cell>
          <cell r="F371" t="str">
            <v>WET</v>
          </cell>
          <cell r="G371">
            <v>3.5</v>
          </cell>
          <cell r="H371">
            <v>0</v>
          </cell>
          <cell r="I371">
            <v>13</v>
          </cell>
          <cell r="J371" t="str">
            <v>RAJESH</v>
          </cell>
          <cell r="K371">
            <v>43718</v>
          </cell>
          <cell r="P371">
            <v>151.5</v>
          </cell>
          <cell r="Q371">
            <v>13.08</v>
          </cell>
          <cell r="R371">
            <v>1.79</v>
          </cell>
          <cell r="S371">
            <v>113</v>
          </cell>
          <cell r="T371">
            <v>6.7686184000000011</v>
          </cell>
          <cell r="U371">
            <v>2.6459999999999999</v>
          </cell>
          <cell r="V371">
            <v>9.9880336000000032</v>
          </cell>
          <cell r="W371">
            <v>122.56</v>
          </cell>
          <cell r="X371">
            <v>17.68</v>
          </cell>
          <cell r="Y371">
            <v>6.51</v>
          </cell>
          <cell r="Z371">
            <v>146.75</v>
          </cell>
          <cell r="AA371">
            <v>39.26</v>
          </cell>
          <cell r="AB371">
            <v>234.23599999999999</v>
          </cell>
          <cell r="AC371">
            <v>0</v>
          </cell>
          <cell r="AD371">
            <v>282.45600000000002</v>
          </cell>
          <cell r="AE371">
            <v>192.256</v>
          </cell>
          <cell r="AF371">
            <v>0</v>
          </cell>
          <cell r="AG371">
            <v>0</v>
          </cell>
          <cell r="AH371">
            <v>0</v>
          </cell>
          <cell r="AI371">
            <v>748.20799999999997</v>
          </cell>
          <cell r="AK371">
            <v>897.94999999999993</v>
          </cell>
          <cell r="AL371">
            <v>2632.34</v>
          </cell>
          <cell r="AM371">
            <v>239.45</v>
          </cell>
          <cell r="AN371">
            <v>3769.74</v>
          </cell>
        </row>
        <row r="372">
          <cell r="A372" t="str">
            <v>400 kv Obra Jounpur</v>
          </cell>
          <cell r="B372">
            <v>369</v>
          </cell>
          <cell r="C372" t="str">
            <v>142/2</v>
          </cell>
          <cell r="D372">
            <v>413</v>
          </cell>
          <cell r="E372" t="str">
            <v>FA+0</v>
          </cell>
          <cell r="F372" t="str">
            <v>WET</v>
          </cell>
          <cell r="G372">
            <v>3.5</v>
          </cell>
          <cell r="H372">
            <v>0</v>
          </cell>
          <cell r="I372">
            <v>118</v>
          </cell>
          <cell r="J372" t="str">
            <v>Privaersa</v>
          </cell>
          <cell r="K372">
            <v>43821</v>
          </cell>
          <cell r="P372">
            <v>135.4</v>
          </cell>
          <cell r="Q372">
            <v>12</v>
          </cell>
          <cell r="R372">
            <v>1.58</v>
          </cell>
          <cell r="S372">
            <v>103</v>
          </cell>
          <cell r="T372">
            <v>6.1852743999999991</v>
          </cell>
          <cell r="U372">
            <v>2.6460000000000004</v>
          </cell>
          <cell r="V372">
            <v>8.8906576000000008</v>
          </cell>
          <cell r="W372">
            <v>122.56</v>
          </cell>
          <cell r="X372">
            <v>17.68</v>
          </cell>
          <cell r="Y372">
            <v>6.51</v>
          </cell>
          <cell r="Z372">
            <v>146.75</v>
          </cell>
          <cell r="AA372">
            <v>39.26</v>
          </cell>
          <cell r="AB372">
            <v>180.04000000000002</v>
          </cell>
          <cell r="AC372">
            <v>0</v>
          </cell>
          <cell r="AD372">
            <v>207.864</v>
          </cell>
          <cell r="AE372">
            <v>192.256</v>
          </cell>
          <cell r="AF372">
            <v>0</v>
          </cell>
          <cell r="AG372">
            <v>0</v>
          </cell>
          <cell r="AH372">
            <v>0</v>
          </cell>
          <cell r="AI372">
            <v>619.41999999999996</v>
          </cell>
          <cell r="AK372">
            <v>777.67</v>
          </cell>
          <cell r="AL372">
            <v>2138.39</v>
          </cell>
          <cell r="AM372">
            <v>198.9</v>
          </cell>
          <cell r="AN372">
            <v>3114.96</v>
          </cell>
        </row>
        <row r="373">
          <cell r="A373" t="str">
            <v>400 kv Obra Jounpur</v>
          </cell>
          <cell r="B373">
            <v>370</v>
          </cell>
          <cell r="C373" t="str">
            <v>142/3</v>
          </cell>
          <cell r="D373">
            <v>408.96</v>
          </cell>
          <cell r="E373" t="str">
            <v>FA+6</v>
          </cell>
          <cell r="F373">
            <v>0</v>
          </cell>
          <cell r="G373">
            <v>0</v>
          </cell>
          <cell r="H373">
            <v>0</v>
          </cell>
          <cell r="I373">
            <v>0</v>
          </cell>
          <cell r="J373">
            <v>0</v>
          </cell>
          <cell r="K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K373">
            <v>997.27</v>
          </cell>
          <cell r="AL373">
            <v>2910.58</v>
          </cell>
          <cell r="AM373">
            <v>250.52</v>
          </cell>
          <cell r="AN373">
            <v>4158.37</v>
          </cell>
        </row>
        <row r="374">
          <cell r="A374" t="str">
            <v>400 kv Obra Jounpur</v>
          </cell>
          <cell r="B374">
            <v>371</v>
          </cell>
          <cell r="C374" t="str">
            <v>143/0</v>
          </cell>
          <cell r="D374">
            <v>429.95</v>
          </cell>
          <cell r="E374" t="str">
            <v>FB+6</v>
          </cell>
          <cell r="F374">
            <v>0</v>
          </cell>
          <cell r="G374">
            <v>0</v>
          </cell>
          <cell r="H374">
            <v>0</v>
          </cell>
          <cell r="I374">
            <v>0</v>
          </cell>
          <cell r="J374">
            <v>0</v>
          </cell>
          <cell r="K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K374">
            <v>439.2</v>
          </cell>
          <cell r="AL374">
            <v>1544.3799999999999</v>
          </cell>
          <cell r="AM374">
            <v>239.82</v>
          </cell>
          <cell r="AN374">
            <v>2223.4</v>
          </cell>
        </row>
        <row r="375">
          <cell r="A375" t="str">
            <v>400 kv Obra Jounpur</v>
          </cell>
          <cell r="B375">
            <v>372</v>
          </cell>
          <cell r="C375" t="str">
            <v>143/1</v>
          </cell>
          <cell r="D375">
            <v>415.27</v>
          </cell>
          <cell r="E375" t="str">
            <v>FA+0</v>
          </cell>
          <cell r="F375" t="str">
            <v>WET</v>
          </cell>
          <cell r="G375">
            <v>3.5</v>
          </cell>
          <cell r="H375">
            <v>0</v>
          </cell>
          <cell r="I375">
            <v>20</v>
          </cell>
          <cell r="J375" t="str">
            <v>ALOK</v>
          </cell>
          <cell r="K375">
            <v>43732</v>
          </cell>
          <cell r="P375">
            <v>135.4</v>
          </cell>
          <cell r="Q375">
            <v>12</v>
          </cell>
          <cell r="R375">
            <v>1.58</v>
          </cell>
          <cell r="S375">
            <v>103</v>
          </cell>
          <cell r="T375">
            <v>6.1852743999999991</v>
          </cell>
          <cell r="U375">
            <v>2.6460000000000004</v>
          </cell>
          <cell r="V375">
            <v>8.8906576000000008</v>
          </cell>
          <cell r="W375">
            <v>122.56</v>
          </cell>
          <cell r="X375">
            <v>17.68</v>
          </cell>
          <cell r="Y375">
            <v>6.51</v>
          </cell>
          <cell r="Z375">
            <v>146.75</v>
          </cell>
          <cell r="AA375">
            <v>39.26</v>
          </cell>
          <cell r="AB375">
            <v>180.04000000000002</v>
          </cell>
          <cell r="AC375">
            <v>0</v>
          </cell>
          <cell r="AD375">
            <v>207.864</v>
          </cell>
          <cell r="AE375">
            <v>192.256</v>
          </cell>
          <cell r="AF375">
            <v>0</v>
          </cell>
          <cell r="AG375">
            <v>0</v>
          </cell>
          <cell r="AH375">
            <v>0</v>
          </cell>
          <cell r="AI375">
            <v>619.41999999999996</v>
          </cell>
          <cell r="AK375">
            <v>777.67</v>
          </cell>
          <cell r="AL375">
            <v>2138.39</v>
          </cell>
          <cell r="AM375">
            <v>198.9</v>
          </cell>
          <cell r="AN375">
            <v>3114.96</v>
          </cell>
        </row>
        <row r="376">
          <cell r="A376" t="str">
            <v>400 kv Obra Jounpur</v>
          </cell>
          <cell r="B376">
            <v>373</v>
          </cell>
          <cell r="C376" t="str">
            <v>143/2</v>
          </cell>
          <cell r="D376">
            <v>343.24</v>
          </cell>
          <cell r="E376" t="str">
            <v>FA+3</v>
          </cell>
          <cell r="F376" t="str">
            <v>WET</v>
          </cell>
          <cell r="G376">
            <v>3.5</v>
          </cell>
          <cell r="H376">
            <v>0</v>
          </cell>
          <cell r="I376">
            <v>14</v>
          </cell>
          <cell r="J376" t="str">
            <v>ALOK</v>
          </cell>
          <cell r="K376">
            <v>43718</v>
          </cell>
          <cell r="P376">
            <v>151.5</v>
          </cell>
          <cell r="Q376">
            <v>13.08</v>
          </cell>
          <cell r="R376">
            <v>1.79</v>
          </cell>
          <cell r="S376">
            <v>113</v>
          </cell>
          <cell r="T376">
            <v>6.7686184000000011</v>
          </cell>
          <cell r="U376">
            <v>2.6459999999999999</v>
          </cell>
          <cell r="V376">
            <v>9.9880336000000032</v>
          </cell>
          <cell r="W376">
            <v>122.56</v>
          </cell>
          <cell r="X376">
            <v>17.68</v>
          </cell>
          <cell r="Y376">
            <v>6.51</v>
          </cell>
          <cell r="Z376">
            <v>146.75</v>
          </cell>
          <cell r="AA376">
            <v>39.26</v>
          </cell>
          <cell r="AB376">
            <v>234.23599999999999</v>
          </cell>
          <cell r="AC376">
            <v>0</v>
          </cell>
          <cell r="AD376">
            <v>282.45600000000002</v>
          </cell>
          <cell r="AE376">
            <v>192.256</v>
          </cell>
          <cell r="AF376">
            <v>0</v>
          </cell>
          <cell r="AG376">
            <v>0</v>
          </cell>
          <cell r="AH376">
            <v>0</v>
          </cell>
          <cell r="AI376">
            <v>748.20799999999997</v>
          </cell>
          <cell r="AK376">
            <v>897.94999999999993</v>
          </cell>
          <cell r="AL376">
            <v>2632.34</v>
          </cell>
          <cell r="AM376">
            <v>239.45</v>
          </cell>
          <cell r="AN376">
            <v>3769.74</v>
          </cell>
        </row>
        <row r="377">
          <cell r="A377" t="str">
            <v>400 kv Obra Jounpur</v>
          </cell>
          <cell r="B377">
            <v>374</v>
          </cell>
          <cell r="C377" t="str">
            <v>144/0</v>
          </cell>
          <cell r="D377">
            <v>390.5</v>
          </cell>
          <cell r="E377" t="str">
            <v>FC+0</v>
          </cell>
          <cell r="F377" t="str">
            <v>WET</v>
          </cell>
          <cell r="G377">
            <v>3.5</v>
          </cell>
          <cell r="H377">
            <v>0</v>
          </cell>
          <cell r="I377">
            <v>12</v>
          </cell>
          <cell r="J377" t="str">
            <v>ALOK</v>
          </cell>
          <cell r="K377">
            <v>43717</v>
          </cell>
          <cell r="P377">
            <v>256.5</v>
          </cell>
          <cell r="Q377">
            <v>21.86</v>
          </cell>
          <cell r="R377">
            <v>3.17</v>
          </cell>
          <cell r="S377">
            <v>189</v>
          </cell>
          <cell r="T377">
            <v>11.385160000000001</v>
          </cell>
          <cell r="U377">
            <v>2.7710591999999998</v>
          </cell>
          <cell r="V377">
            <v>18.5043808</v>
          </cell>
          <cell r="W377">
            <v>249.32</v>
          </cell>
          <cell r="X377">
            <v>32.799999999999997</v>
          </cell>
          <cell r="Y377">
            <v>8</v>
          </cell>
          <cell r="Z377">
            <v>290.12</v>
          </cell>
          <cell r="AA377">
            <v>23.815999999999999</v>
          </cell>
          <cell r="AB377">
            <v>67.180000000000007</v>
          </cell>
          <cell r="AC377">
            <v>0</v>
          </cell>
          <cell r="AD377">
            <v>1444.8600000000001</v>
          </cell>
          <cell r="AE377">
            <v>195.98</v>
          </cell>
          <cell r="AF377">
            <v>0</v>
          </cell>
          <cell r="AG377">
            <v>0</v>
          </cell>
          <cell r="AH377">
            <v>0</v>
          </cell>
          <cell r="AI377">
            <v>1731.8360000000002</v>
          </cell>
          <cell r="AK377">
            <v>995.56</v>
          </cell>
          <cell r="AL377">
            <v>2659.92</v>
          </cell>
          <cell r="AM377">
            <v>278.35999999999996</v>
          </cell>
          <cell r="AN377">
            <v>3933.84</v>
          </cell>
        </row>
        <row r="378">
          <cell r="A378" t="str">
            <v>400 kv Obra Jounpur</v>
          </cell>
          <cell r="B378">
            <v>375</v>
          </cell>
          <cell r="C378" t="str">
            <v>144/1</v>
          </cell>
          <cell r="D378">
            <v>304</v>
          </cell>
          <cell r="E378" t="str">
            <v>FA+0</v>
          </cell>
          <cell r="F378" t="str">
            <v>WET</v>
          </cell>
          <cell r="G378">
            <v>3.5</v>
          </cell>
          <cell r="H378">
            <v>0</v>
          </cell>
          <cell r="I378">
            <v>11</v>
          </cell>
          <cell r="J378" t="str">
            <v>ALOK</v>
          </cell>
          <cell r="K378">
            <v>43715</v>
          </cell>
          <cell r="P378">
            <v>135.4</v>
          </cell>
          <cell r="Q378">
            <v>12</v>
          </cell>
          <cell r="R378">
            <v>1.58</v>
          </cell>
          <cell r="S378">
            <v>103</v>
          </cell>
          <cell r="T378">
            <v>6.1852743999999991</v>
          </cell>
          <cell r="U378">
            <v>2.6460000000000004</v>
          </cell>
          <cell r="V378">
            <v>8.8906576000000008</v>
          </cell>
          <cell r="W378">
            <v>122.56</v>
          </cell>
          <cell r="X378">
            <v>17.68</v>
          </cell>
          <cell r="Y378">
            <v>6.51</v>
          </cell>
          <cell r="Z378">
            <v>146.75</v>
          </cell>
          <cell r="AA378">
            <v>39.26</v>
          </cell>
          <cell r="AB378">
            <v>180.04000000000002</v>
          </cell>
          <cell r="AC378">
            <v>0</v>
          </cell>
          <cell r="AD378">
            <v>207.864</v>
          </cell>
          <cell r="AE378">
            <v>192.256</v>
          </cell>
          <cell r="AF378">
            <v>0</v>
          </cell>
          <cell r="AG378">
            <v>0</v>
          </cell>
          <cell r="AH378">
            <v>0</v>
          </cell>
          <cell r="AI378">
            <v>619.41999999999996</v>
          </cell>
          <cell r="AK378">
            <v>777.67</v>
          </cell>
          <cell r="AL378">
            <v>2138.39</v>
          </cell>
          <cell r="AM378">
            <v>198.9</v>
          </cell>
          <cell r="AN378">
            <v>3114.96</v>
          </cell>
        </row>
        <row r="379">
          <cell r="A379" t="str">
            <v>400 kv Obra Jounpur</v>
          </cell>
          <cell r="B379">
            <v>376</v>
          </cell>
          <cell r="C379" t="str">
            <v>144/2</v>
          </cell>
          <cell r="D379">
            <v>379.03</v>
          </cell>
          <cell r="E379" t="str">
            <v>FA+0</v>
          </cell>
          <cell r="F379" t="str">
            <v>WET</v>
          </cell>
          <cell r="G379">
            <v>3.5</v>
          </cell>
          <cell r="H379">
            <v>0</v>
          </cell>
          <cell r="I379">
            <v>10</v>
          </cell>
          <cell r="J379" t="str">
            <v>ALOK</v>
          </cell>
          <cell r="K379">
            <v>43714</v>
          </cell>
          <cell r="P379">
            <v>135.4</v>
          </cell>
          <cell r="Q379">
            <v>12</v>
          </cell>
          <cell r="R379">
            <v>1.58</v>
          </cell>
          <cell r="S379">
            <v>103</v>
          </cell>
          <cell r="T379">
            <v>6.1852743999999991</v>
          </cell>
          <cell r="U379">
            <v>2.6460000000000004</v>
          </cell>
          <cell r="V379">
            <v>8.8906576000000008</v>
          </cell>
          <cell r="W379">
            <v>122.56</v>
          </cell>
          <cell r="X379">
            <v>17.68</v>
          </cell>
          <cell r="Y379">
            <v>6.51</v>
          </cell>
          <cell r="Z379">
            <v>146.75</v>
          </cell>
          <cell r="AA379">
            <v>39.26</v>
          </cell>
          <cell r="AB379">
            <v>180.04000000000002</v>
          </cell>
          <cell r="AC379">
            <v>0</v>
          </cell>
          <cell r="AD379">
            <v>207.864</v>
          </cell>
          <cell r="AE379">
            <v>192.256</v>
          </cell>
          <cell r="AF379">
            <v>0</v>
          </cell>
          <cell r="AG379">
            <v>0</v>
          </cell>
          <cell r="AH379">
            <v>0</v>
          </cell>
          <cell r="AI379">
            <v>619.41999999999996</v>
          </cell>
          <cell r="AK379">
            <v>777.67</v>
          </cell>
          <cell r="AL379">
            <v>2138.39</v>
          </cell>
          <cell r="AM379">
            <v>198.9</v>
          </cell>
          <cell r="AN379">
            <v>3114.96</v>
          </cell>
        </row>
        <row r="380">
          <cell r="A380" t="str">
            <v>400 kv Obra Jounpur</v>
          </cell>
          <cell r="B380">
            <v>377</v>
          </cell>
          <cell r="C380" t="str">
            <v>145/0</v>
          </cell>
          <cell r="D380">
            <v>370.46</v>
          </cell>
          <cell r="E380" t="str">
            <v>FD+0</v>
          </cell>
          <cell r="F380" t="str">
            <v>WET</v>
          </cell>
          <cell r="G380">
            <v>3.5</v>
          </cell>
          <cell r="H380">
            <v>0</v>
          </cell>
          <cell r="I380">
            <v>17</v>
          </cell>
          <cell r="J380" t="str">
            <v>ALOK</v>
          </cell>
          <cell r="K380">
            <v>43724</v>
          </cell>
          <cell r="P380">
            <v>301.39999999999998</v>
          </cell>
          <cell r="Q380">
            <v>27.79</v>
          </cell>
          <cell r="R380">
            <v>3.77</v>
          </cell>
          <cell r="S380">
            <v>239</v>
          </cell>
          <cell r="T380">
            <v>14.366839866666666</v>
          </cell>
          <cell r="U380">
            <v>2.6802048000000003</v>
          </cell>
          <cell r="V380">
            <v>24.131867999999994</v>
          </cell>
          <cell r="W380">
            <v>301.24</v>
          </cell>
          <cell r="X380">
            <v>49.2</v>
          </cell>
          <cell r="Y380">
            <v>10.3</v>
          </cell>
          <cell r="Z380">
            <v>360.74</v>
          </cell>
          <cell r="AA380">
            <v>23.815999999999999</v>
          </cell>
          <cell r="AB380">
            <v>44.816000000000003</v>
          </cell>
          <cell r="AC380">
            <v>0</v>
          </cell>
          <cell r="AD380">
            <v>1769.5239999999999</v>
          </cell>
          <cell r="AE380">
            <v>99.156000000000006</v>
          </cell>
          <cell r="AF380">
            <v>156.13999999999999</v>
          </cell>
          <cell r="AG380">
            <v>0</v>
          </cell>
          <cell r="AH380">
            <v>0</v>
          </cell>
          <cell r="AI380">
            <v>2093.4519999999998</v>
          </cell>
          <cell r="AK380">
            <v>219.6</v>
          </cell>
          <cell r="AL380">
            <v>772.18999999999994</v>
          </cell>
          <cell r="AM380">
            <v>239.82</v>
          </cell>
          <cell r="AN380">
            <v>1231.6099999999999</v>
          </cell>
        </row>
        <row r="381">
          <cell r="A381" t="str">
            <v>400 kv Obra Jounpur</v>
          </cell>
          <cell r="B381">
            <v>378</v>
          </cell>
          <cell r="C381" t="str">
            <v>145/1</v>
          </cell>
          <cell r="D381">
            <v>403.89</v>
          </cell>
          <cell r="E381" t="str">
            <v>FA+3</v>
          </cell>
          <cell r="F381" t="str">
            <v>WET</v>
          </cell>
          <cell r="G381">
            <v>3.5</v>
          </cell>
          <cell r="H381">
            <v>0</v>
          </cell>
          <cell r="I381">
            <v>47</v>
          </cell>
          <cell r="J381" t="str">
            <v>ALOK</v>
          </cell>
          <cell r="K381">
            <v>43778</v>
          </cell>
          <cell r="P381">
            <v>151.5</v>
          </cell>
          <cell r="Q381">
            <v>13.08</v>
          </cell>
          <cell r="R381">
            <v>1.79</v>
          </cell>
          <cell r="S381">
            <v>113</v>
          </cell>
          <cell r="T381">
            <v>6.7686184000000011</v>
          </cell>
          <cell r="U381">
            <v>2.6459999999999999</v>
          </cell>
          <cell r="V381">
            <v>9.9880336000000032</v>
          </cell>
          <cell r="W381">
            <v>122.56</v>
          </cell>
          <cell r="X381">
            <v>17.68</v>
          </cell>
          <cell r="Y381">
            <v>6.51</v>
          </cell>
          <cell r="Z381">
            <v>146.75</v>
          </cell>
          <cell r="AA381">
            <v>39.26</v>
          </cell>
          <cell r="AB381">
            <v>234.23599999999999</v>
          </cell>
          <cell r="AC381">
            <v>0</v>
          </cell>
          <cell r="AD381">
            <v>282.45600000000002</v>
          </cell>
          <cell r="AE381">
            <v>192.256</v>
          </cell>
          <cell r="AF381">
            <v>0</v>
          </cell>
          <cell r="AG381">
            <v>0</v>
          </cell>
          <cell r="AH381">
            <v>0</v>
          </cell>
          <cell r="AI381">
            <v>748.20799999999997</v>
          </cell>
          <cell r="AK381">
            <v>897.94999999999993</v>
          </cell>
          <cell r="AL381">
            <v>2632.34</v>
          </cell>
          <cell r="AM381">
            <v>239.45</v>
          </cell>
          <cell r="AN381">
            <v>3769.74</v>
          </cell>
        </row>
        <row r="382">
          <cell r="A382" t="str">
            <v>400 kv Obra Jounpur</v>
          </cell>
          <cell r="B382">
            <v>379</v>
          </cell>
          <cell r="C382" t="str">
            <v>145/2</v>
          </cell>
          <cell r="D382">
            <v>380.08</v>
          </cell>
          <cell r="E382" t="str">
            <v>FA+0</v>
          </cell>
          <cell r="F382" t="str">
            <v>FS</v>
          </cell>
          <cell r="G382">
            <v>3.5</v>
          </cell>
          <cell r="H382">
            <v>0</v>
          </cell>
          <cell r="I382">
            <v>140</v>
          </cell>
          <cell r="J382" t="str">
            <v>Privaersa</v>
          </cell>
          <cell r="K382">
            <v>43832</v>
          </cell>
          <cell r="P382">
            <v>0</v>
          </cell>
          <cell r="Q382">
            <v>0</v>
          </cell>
          <cell r="R382">
            <v>0</v>
          </cell>
          <cell r="S382">
            <v>0</v>
          </cell>
          <cell r="T382">
            <v>0</v>
          </cell>
          <cell r="U382">
            <v>0</v>
          </cell>
          <cell r="V382">
            <v>0</v>
          </cell>
          <cell r="W382">
            <v>122.56</v>
          </cell>
          <cell r="X382">
            <v>17.68</v>
          </cell>
          <cell r="Y382">
            <v>6.51</v>
          </cell>
          <cell r="Z382">
            <v>146.75</v>
          </cell>
          <cell r="AA382">
            <v>0</v>
          </cell>
          <cell r="AB382">
            <v>0</v>
          </cell>
          <cell r="AC382">
            <v>0</v>
          </cell>
          <cell r="AD382">
            <v>0</v>
          </cell>
          <cell r="AE382">
            <v>0</v>
          </cell>
          <cell r="AF382">
            <v>0</v>
          </cell>
          <cell r="AG382">
            <v>0</v>
          </cell>
          <cell r="AH382">
            <v>0</v>
          </cell>
          <cell r="AI382">
            <v>0</v>
          </cell>
          <cell r="AK382">
            <v>777.67</v>
          </cell>
          <cell r="AL382">
            <v>2138.39</v>
          </cell>
          <cell r="AM382">
            <v>198.9</v>
          </cell>
          <cell r="AN382">
            <v>3114.96</v>
          </cell>
        </row>
        <row r="383">
          <cell r="A383" t="str">
            <v>400 kv Obra Jounpur</v>
          </cell>
          <cell r="B383">
            <v>380</v>
          </cell>
          <cell r="C383" t="str">
            <v>145/3</v>
          </cell>
          <cell r="D383">
            <v>393.67</v>
          </cell>
          <cell r="E383" t="str">
            <v>FA+0</v>
          </cell>
          <cell r="F383">
            <v>0</v>
          </cell>
          <cell r="G383">
            <v>0</v>
          </cell>
          <cell r="H383">
            <v>0</v>
          </cell>
          <cell r="I383">
            <v>0</v>
          </cell>
          <cell r="J383">
            <v>0</v>
          </cell>
          <cell r="K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K383">
            <v>777.67</v>
          </cell>
          <cell r="AL383">
            <v>2138.39</v>
          </cell>
          <cell r="AM383">
            <v>198.9</v>
          </cell>
          <cell r="AN383">
            <v>3114.96</v>
          </cell>
        </row>
        <row r="384">
          <cell r="A384" t="str">
            <v>400 kv Obra Jounpur</v>
          </cell>
          <cell r="B384">
            <v>381</v>
          </cell>
          <cell r="C384" t="str">
            <v>145/4</v>
          </cell>
          <cell r="D384">
            <v>416.52</v>
          </cell>
          <cell r="E384" t="str">
            <v>FA+0</v>
          </cell>
          <cell r="F384">
            <v>0</v>
          </cell>
          <cell r="G384">
            <v>0</v>
          </cell>
          <cell r="H384">
            <v>0</v>
          </cell>
          <cell r="I384">
            <v>0</v>
          </cell>
          <cell r="J384">
            <v>0</v>
          </cell>
          <cell r="K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K384">
            <v>777.67</v>
          </cell>
          <cell r="AL384">
            <v>2138.39</v>
          </cell>
          <cell r="AM384">
            <v>198.9</v>
          </cell>
          <cell r="AN384">
            <v>3114.96</v>
          </cell>
        </row>
        <row r="385">
          <cell r="A385" t="str">
            <v>400 kv Obra Jounpur</v>
          </cell>
          <cell r="B385">
            <v>382</v>
          </cell>
          <cell r="C385" t="str">
            <v>145/5</v>
          </cell>
          <cell r="D385">
            <v>389.11</v>
          </cell>
          <cell r="E385" t="str">
            <v>FA+3</v>
          </cell>
          <cell r="F385" t="str">
            <v>WET</v>
          </cell>
          <cell r="G385">
            <v>3.5</v>
          </cell>
          <cell r="H385">
            <v>0</v>
          </cell>
          <cell r="I385">
            <v>19</v>
          </cell>
          <cell r="J385" t="str">
            <v>ALOK</v>
          </cell>
          <cell r="K385">
            <v>43731</v>
          </cell>
          <cell r="P385">
            <v>151.5</v>
          </cell>
          <cell r="Q385">
            <v>13.08</v>
          </cell>
          <cell r="R385">
            <v>1.79</v>
          </cell>
          <cell r="S385">
            <v>113</v>
          </cell>
          <cell r="T385">
            <v>6.7686184000000011</v>
          </cell>
          <cell r="U385">
            <v>2.6459999999999999</v>
          </cell>
          <cell r="V385">
            <v>9.9880336000000032</v>
          </cell>
          <cell r="W385">
            <v>122.56</v>
          </cell>
          <cell r="X385">
            <v>17.68</v>
          </cell>
          <cell r="Y385">
            <v>6.51</v>
          </cell>
          <cell r="Z385">
            <v>146.75</v>
          </cell>
          <cell r="AA385">
            <v>39.26</v>
          </cell>
          <cell r="AB385">
            <v>234.23599999999999</v>
          </cell>
          <cell r="AC385">
            <v>0</v>
          </cell>
          <cell r="AD385">
            <v>282.45600000000002</v>
          </cell>
          <cell r="AE385">
            <v>192.256</v>
          </cell>
          <cell r="AF385">
            <v>0</v>
          </cell>
          <cell r="AG385">
            <v>0</v>
          </cell>
          <cell r="AH385">
            <v>0</v>
          </cell>
          <cell r="AI385">
            <v>748.20799999999997</v>
          </cell>
          <cell r="AK385">
            <v>897.94999999999993</v>
          </cell>
          <cell r="AL385">
            <v>2632.34</v>
          </cell>
          <cell r="AM385">
            <v>239.45</v>
          </cell>
          <cell r="AN385">
            <v>3769.74</v>
          </cell>
        </row>
        <row r="386">
          <cell r="A386" t="str">
            <v>400 kv Obra Jounpur</v>
          </cell>
          <cell r="B386">
            <v>383</v>
          </cell>
          <cell r="C386" t="str">
            <v>145/6</v>
          </cell>
          <cell r="D386">
            <v>285.86</v>
          </cell>
          <cell r="E386" t="str">
            <v>FA+0</v>
          </cell>
          <cell r="F386" t="str">
            <v>WET</v>
          </cell>
          <cell r="G386">
            <v>3.5</v>
          </cell>
          <cell r="H386">
            <v>0</v>
          </cell>
          <cell r="I386">
            <v>52</v>
          </cell>
          <cell r="J386" t="str">
            <v>ALOK</v>
          </cell>
          <cell r="K386">
            <v>43780</v>
          </cell>
          <cell r="P386">
            <v>135.4</v>
          </cell>
          <cell r="Q386">
            <v>12</v>
          </cell>
          <cell r="R386">
            <v>1.58</v>
          </cell>
          <cell r="S386">
            <v>103</v>
          </cell>
          <cell r="T386">
            <v>6.1852743999999991</v>
          </cell>
          <cell r="U386">
            <v>2.6460000000000004</v>
          </cell>
          <cell r="V386">
            <v>8.8906576000000008</v>
          </cell>
          <cell r="W386">
            <v>122.56</v>
          </cell>
          <cell r="X386">
            <v>17.68</v>
          </cell>
          <cell r="Y386">
            <v>6.51</v>
          </cell>
          <cell r="Z386">
            <v>146.75</v>
          </cell>
          <cell r="AA386">
            <v>39.26</v>
          </cell>
          <cell r="AB386">
            <v>180.04000000000002</v>
          </cell>
          <cell r="AC386">
            <v>0</v>
          </cell>
          <cell r="AD386">
            <v>207.864</v>
          </cell>
          <cell r="AE386">
            <v>192.256</v>
          </cell>
          <cell r="AF386">
            <v>0</v>
          </cell>
          <cell r="AG386">
            <v>0</v>
          </cell>
          <cell r="AH386">
            <v>0</v>
          </cell>
          <cell r="AI386">
            <v>619.41999999999996</v>
          </cell>
          <cell r="AK386">
            <v>777.67</v>
          </cell>
          <cell r="AL386">
            <v>2138.39</v>
          </cell>
          <cell r="AM386">
            <v>198.9</v>
          </cell>
          <cell r="AN386">
            <v>3114.96</v>
          </cell>
        </row>
        <row r="387">
          <cell r="A387" t="str">
            <v>400 kv Obra Jounpur</v>
          </cell>
          <cell r="B387">
            <v>384</v>
          </cell>
          <cell r="C387" t="str">
            <v>146/0</v>
          </cell>
          <cell r="D387">
            <v>347.46</v>
          </cell>
          <cell r="E387" t="str">
            <v>FD+3</v>
          </cell>
          <cell r="F387">
            <v>0</v>
          </cell>
          <cell r="G387">
            <v>0</v>
          </cell>
          <cell r="H387">
            <v>0</v>
          </cell>
          <cell r="I387">
            <v>0</v>
          </cell>
          <cell r="J387">
            <v>0</v>
          </cell>
          <cell r="K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K387">
            <v>0</v>
          </cell>
          <cell r="AL387">
            <v>0</v>
          </cell>
          <cell r="AM387">
            <v>38.54</v>
          </cell>
          <cell r="AN387">
            <v>38.54</v>
          </cell>
        </row>
        <row r="388">
          <cell r="A388" t="str">
            <v>400 kv Obra Jounpur</v>
          </cell>
          <cell r="B388">
            <v>385</v>
          </cell>
          <cell r="C388" t="str">
            <v>146/1</v>
          </cell>
          <cell r="D388">
            <v>396.36</v>
          </cell>
          <cell r="E388" t="str">
            <v>FA+0</v>
          </cell>
          <cell r="F388" t="str">
            <v>WET</v>
          </cell>
          <cell r="G388">
            <v>3.5</v>
          </cell>
          <cell r="H388">
            <v>0</v>
          </cell>
          <cell r="I388">
            <v>42</v>
          </cell>
          <cell r="J388" t="str">
            <v>ALOK</v>
          </cell>
          <cell r="K388">
            <v>43774</v>
          </cell>
          <cell r="P388">
            <v>135.4</v>
          </cell>
          <cell r="Q388">
            <v>12</v>
          </cell>
          <cell r="R388">
            <v>1.58</v>
          </cell>
          <cell r="S388">
            <v>103</v>
          </cell>
          <cell r="T388">
            <v>6.1852743999999991</v>
          </cell>
          <cell r="U388">
            <v>2.6460000000000004</v>
          </cell>
          <cell r="V388">
            <v>8.8906576000000008</v>
          </cell>
          <cell r="W388">
            <v>122.56</v>
          </cell>
          <cell r="X388">
            <v>17.68</v>
          </cell>
          <cell r="Y388">
            <v>6.51</v>
          </cell>
          <cell r="Z388">
            <v>146.75</v>
          </cell>
          <cell r="AA388">
            <v>39.26</v>
          </cell>
          <cell r="AB388">
            <v>180.04000000000002</v>
          </cell>
          <cell r="AC388">
            <v>0</v>
          </cell>
          <cell r="AD388">
            <v>207.864</v>
          </cell>
          <cell r="AE388">
            <v>192.256</v>
          </cell>
          <cell r="AF388">
            <v>0</v>
          </cell>
          <cell r="AG388">
            <v>0</v>
          </cell>
          <cell r="AH388">
            <v>0</v>
          </cell>
          <cell r="AI388">
            <v>619.41999999999996</v>
          </cell>
          <cell r="AK388">
            <v>777.67</v>
          </cell>
          <cell r="AL388">
            <v>2138.39</v>
          </cell>
          <cell r="AM388">
            <v>198.9</v>
          </cell>
          <cell r="AN388">
            <v>3114.96</v>
          </cell>
        </row>
        <row r="389">
          <cell r="A389" t="str">
            <v>400 kv Obra Jounpur</v>
          </cell>
          <cell r="B389">
            <v>386</v>
          </cell>
          <cell r="C389" t="str">
            <v>146/2</v>
          </cell>
          <cell r="D389">
            <v>348.64</v>
          </cell>
          <cell r="E389" t="str">
            <v>FA+0</v>
          </cell>
          <cell r="F389" t="str">
            <v>WET</v>
          </cell>
          <cell r="G389">
            <v>3.5</v>
          </cell>
          <cell r="H389">
            <v>0</v>
          </cell>
          <cell r="I389">
            <v>53</v>
          </cell>
          <cell r="J389" t="str">
            <v>ALOK</v>
          </cell>
          <cell r="K389">
            <v>43781</v>
          </cell>
          <cell r="P389">
            <v>135.4</v>
          </cell>
          <cell r="Q389">
            <v>12</v>
          </cell>
          <cell r="R389">
            <v>1.58</v>
          </cell>
          <cell r="S389">
            <v>103</v>
          </cell>
          <cell r="T389">
            <v>6.1852743999999991</v>
          </cell>
          <cell r="U389">
            <v>2.6460000000000004</v>
          </cell>
          <cell r="V389">
            <v>8.8906576000000008</v>
          </cell>
          <cell r="W389">
            <v>122.56</v>
          </cell>
          <cell r="X389">
            <v>17.68</v>
          </cell>
          <cell r="Y389">
            <v>6.51</v>
          </cell>
          <cell r="Z389">
            <v>146.75</v>
          </cell>
          <cell r="AA389">
            <v>39.26</v>
          </cell>
          <cell r="AB389">
            <v>180.04000000000002</v>
          </cell>
          <cell r="AC389">
            <v>0</v>
          </cell>
          <cell r="AD389">
            <v>207.864</v>
          </cell>
          <cell r="AE389">
            <v>192.256</v>
          </cell>
          <cell r="AF389">
            <v>0</v>
          </cell>
          <cell r="AG389">
            <v>0</v>
          </cell>
          <cell r="AH389">
            <v>0</v>
          </cell>
          <cell r="AI389">
            <v>619.41999999999996</v>
          </cell>
          <cell r="AK389">
            <v>777.67</v>
          </cell>
          <cell r="AL389">
            <v>2138.39</v>
          </cell>
          <cell r="AM389">
            <v>198.9</v>
          </cell>
          <cell r="AN389">
            <v>3114.96</v>
          </cell>
        </row>
        <row r="390">
          <cell r="A390" t="str">
            <v>400 kv Obra Jounpur</v>
          </cell>
          <cell r="B390">
            <v>387</v>
          </cell>
          <cell r="C390" t="str">
            <v>146/3</v>
          </cell>
          <cell r="D390">
            <v>456.12</v>
          </cell>
          <cell r="E390" t="str">
            <v>FA+3</v>
          </cell>
          <cell r="F390" t="str">
            <v>WET</v>
          </cell>
          <cell r="G390">
            <v>3.5</v>
          </cell>
          <cell r="H390">
            <v>0</v>
          </cell>
          <cell r="I390">
            <v>40</v>
          </cell>
          <cell r="J390" t="str">
            <v>ALOK</v>
          </cell>
          <cell r="K390">
            <v>43772</v>
          </cell>
          <cell r="P390">
            <v>151.5</v>
          </cell>
          <cell r="Q390">
            <v>13.08</v>
          </cell>
          <cell r="R390">
            <v>1.79</v>
          </cell>
          <cell r="S390">
            <v>113</v>
          </cell>
          <cell r="T390">
            <v>6.7686184000000011</v>
          </cell>
          <cell r="U390">
            <v>2.6459999999999999</v>
          </cell>
          <cell r="V390">
            <v>9.9880336000000032</v>
          </cell>
          <cell r="W390">
            <v>122.56</v>
          </cell>
          <cell r="X390">
            <v>17.68</v>
          </cell>
          <cell r="Y390">
            <v>6.51</v>
          </cell>
          <cell r="Z390">
            <v>146.75</v>
          </cell>
          <cell r="AA390">
            <v>39.26</v>
          </cell>
          <cell r="AB390">
            <v>234.23599999999999</v>
          </cell>
          <cell r="AC390">
            <v>0</v>
          </cell>
          <cell r="AD390">
            <v>282.45600000000002</v>
          </cell>
          <cell r="AE390">
            <v>192.256</v>
          </cell>
          <cell r="AF390">
            <v>0</v>
          </cell>
          <cell r="AG390">
            <v>0</v>
          </cell>
          <cell r="AH390">
            <v>0</v>
          </cell>
          <cell r="AI390">
            <v>748.20799999999997</v>
          </cell>
          <cell r="AK390">
            <v>897.94999999999993</v>
          </cell>
          <cell r="AL390">
            <v>2632.34</v>
          </cell>
          <cell r="AM390">
            <v>239.45</v>
          </cell>
          <cell r="AN390">
            <v>3769.74</v>
          </cell>
        </row>
        <row r="391">
          <cell r="A391" t="str">
            <v>400 kv Obra Jounpur</v>
          </cell>
          <cell r="B391">
            <v>388</v>
          </cell>
          <cell r="C391" t="str">
            <v>147/0</v>
          </cell>
          <cell r="D391">
            <v>218.68</v>
          </cell>
          <cell r="E391" t="str">
            <v>FB+6</v>
          </cell>
          <cell r="F391" t="str">
            <v>WET</v>
          </cell>
          <cell r="G391">
            <v>3.5</v>
          </cell>
          <cell r="H391">
            <v>0</v>
          </cell>
          <cell r="I391">
            <v>168</v>
          </cell>
          <cell r="J391" t="str">
            <v>Privaersa</v>
          </cell>
          <cell r="K391">
            <v>43850</v>
          </cell>
          <cell r="P391">
            <v>216.2</v>
          </cell>
          <cell r="Q391">
            <v>19.02</v>
          </cell>
          <cell r="R391">
            <v>2.64</v>
          </cell>
          <cell r="S391">
            <v>164</v>
          </cell>
          <cell r="T391">
            <v>9.8597572000000007</v>
          </cell>
          <cell r="U391">
            <v>2.7710591999999998</v>
          </cell>
          <cell r="V391">
            <v>15.637749599999999</v>
          </cell>
          <cell r="W391">
            <v>221.28</v>
          </cell>
          <cell r="X391">
            <v>29.52</v>
          </cell>
          <cell r="Y391">
            <v>8</v>
          </cell>
          <cell r="Z391">
            <v>258.8</v>
          </cell>
          <cell r="AA391">
            <v>23.815999999999999</v>
          </cell>
          <cell r="AB391">
            <v>0</v>
          </cell>
          <cell r="AC391">
            <v>436.76000000000005</v>
          </cell>
          <cell r="AD391">
            <v>618.048</v>
          </cell>
          <cell r="AE391">
            <v>97.147999999999996</v>
          </cell>
          <cell r="AF391">
            <v>156.94399999999999</v>
          </cell>
          <cell r="AG391">
            <v>0</v>
          </cell>
          <cell r="AH391">
            <v>0</v>
          </cell>
          <cell r="AI391">
            <v>1332.7159999999999</v>
          </cell>
          <cell r="AK391">
            <v>439.2</v>
          </cell>
          <cell r="AL391">
            <v>1544.3799999999999</v>
          </cell>
          <cell r="AM391">
            <v>239.82</v>
          </cell>
          <cell r="AN391">
            <v>2223.4</v>
          </cell>
        </row>
        <row r="392">
          <cell r="A392" t="str">
            <v>400 kv Obra Jounpur</v>
          </cell>
          <cell r="B392">
            <v>389</v>
          </cell>
          <cell r="C392" t="str">
            <v xml:space="preserve">148/0 </v>
          </cell>
          <cell r="D392">
            <v>344.02</v>
          </cell>
          <cell r="E392" t="str">
            <v>FB+3+1</v>
          </cell>
          <cell r="F392" t="str">
            <v>WET</v>
          </cell>
          <cell r="G392">
            <v>3.5</v>
          </cell>
          <cell r="H392">
            <v>1</v>
          </cell>
          <cell r="I392">
            <v>0</v>
          </cell>
          <cell r="J392" t="str">
            <v>Privaersa</v>
          </cell>
          <cell r="K392">
            <v>0</v>
          </cell>
          <cell r="P392">
            <v>0</v>
          </cell>
          <cell r="Q392">
            <v>0</v>
          </cell>
          <cell r="R392">
            <v>0</v>
          </cell>
          <cell r="S392">
            <v>0</v>
          </cell>
          <cell r="T392">
            <v>0</v>
          </cell>
          <cell r="U392">
            <v>0</v>
          </cell>
          <cell r="V392">
            <v>0</v>
          </cell>
          <cell r="W392">
            <v>221.28</v>
          </cell>
          <cell r="X392">
            <v>29.52</v>
          </cell>
          <cell r="Y392">
            <v>8</v>
          </cell>
          <cell r="Z392">
            <v>258.8</v>
          </cell>
          <cell r="AA392">
            <v>0</v>
          </cell>
          <cell r="AB392">
            <v>0</v>
          </cell>
          <cell r="AC392">
            <v>0</v>
          </cell>
          <cell r="AD392">
            <v>0</v>
          </cell>
          <cell r="AE392">
            <v>0</v>
          </cell>
          <cell r="AF392">
            <v>0</v>
          </cell>
          <cell r="AG392">
            <v>0</v>
          </cell>
          <cell r="AH392">
            <v>0</v>
          </cell>
          <cell r="AI392">
            <v>0</v>
          </cell>
          <cell r="AK392">
            <v>0</v>
          </cell>
          <cell r="AL392">
            <v>0</v>
          </cell>
          <cell r="AM392">
            <v>0</v>
          </cell>
          <cell r="AN392">
            <v>0</v>
          </cell>
        </row>
        <row r="393">
          <cell r="A393" t="str">
            <v>400 kv Obra Jounpur</v>
          </cell>
          <cell r="B393">
            <v>390</v>
          </cell>
          <cell r="C393" t="str">
            <v>148/1</v>
          </cell>
          <cell r="D393">
            <v>419.71</v>
          </cell>
          <cell r="E393" t="str">
            <v>FA+6</v>
          </cell>
          <cell r="F393" t="str">
            <v>WET</v>
          </cell>
          <cell r="G393">
            <v>3.5</v>
          </cell>
          <cell r="H393">
            <v>0</v>
          </cell>
          <cell r="I393">
            <v>38</v>
          </cell>
          <cell r="J393" t="str">
            <v>ALOK</v>
          </cell>
          <cell r="K393">
            <v>43770</v>
          </cell>
          <cell r="P393">
            <v>151.5</v>
          </cell>
          <cell r="Q393">
            <v>13.08</v>
          </cell>
          <cell r="R393">
            <v>1.79</v>
          </cell>
          <cell r="S393">
            <v>113</v>
          </cell>
          <cell r="T393">
            <v>6.7686184000000011</v>
          </cell>
          <cell r="U393">
            <v>2.6459999999999999</v>
          </cell>
          <cell r="V393">
            <v>9.9880336000000032</v>
          </cell>
          <cell r="W393">
            <v>122.56</v>
          </cell>
          <cell r="X393">
            <v>17.68</v>
          </cell>
          <cell r="Y393">
            <v>6.51</v>
          </cell>
          <cell r="Z393">
            <v>146.75</v>
          </cell>
          <cell r="AA393">
            <v>39.26</v>
          </cell>
          <cell r="AB393">
            <v>234.23599999999999</v>
          </cell>
          <cell r="AC393">
            <v>0</v>
          </cell>
          <cell r="AD393">
            <v>282.45600000000002</v>
          </cell>
          <cell r="AE393">
            <v>192.256</v>
          </cell>
          <cell r="AF393">
            <v>0</v>
          </cell>
          <cell r="AG393">
            <v>0</v>
          </cell>
          <cell r="AH393">
            <v>0</v>
          </cell>
          <cell r="AI393">
            <v>748.20799999999997</v>
          </cell>
          <cell r="AK393">
            <v>997.27</v>
          </cell>
          <cell r="AL393">
            <v>2910.58</v>
          </cell>
          <cell r="AM393">
            <v>250.52</v>
          </cell>
          <cell r="AN393">
            <v>4158.37</v>
          </cell>
        </row>
        <row r="394">
          <cell r="A394" t="str">
            <v>400 kv Obra Jounpur</v>
          </cell>
          <cell r="B394">
            <v>391</v>
          </cell>
          <cell r="C394" t="str">
            <v>149/0</v>
          </cell>
          <cell r="D394">
            <v>428.47</v>
          </cell>
          <cell r="E394" t="str">
            <v>FD+0</v>
          </cell>
          <cell r="F394" t="str">
            <v>WET</v>
          </cell>
          <cell r="G394">
            <v>3.5</v>
          </cell>
          <cell r="H394">
            <v>0</v>
          </cell>
          <cell r="I394">
            <v>36</v>
          </cell>
          <cell r="J394" t="str">
            <v>ALOK</v>
          </cell>
          <cell r="K394">
            <v>43768</v>
          </cell>
          <cell r="P394">
            <v>301.39999999999998</v>
          </cell>
          <cell r="Q394">
            <v>27.79</v>
          </cell>
          <cell r="R394">
            <v>3.77</v>
          </cell>
          <cell r="S394">
            <v>239</v>
          </cell>
          <cell r="T394">
            <v>14.366839866666666</v>
          </cell>
          <cell r="U394">
            <v>2.6802048000000003</v>
          </cell>
          <cell r="V394">
            <v>24.131867999999994</v>
          </cell>
          <cell r="W394">
            <v>301.24</v>
          </cell>
          <cell r="X394">
            <v>49.2</v>
          </cell>
          <cell r="Y394">
            <v>10.3</v>
          </cell>
          <cell r="Z394">
            <v>360.74</v>
          </cell>
          <cell r="AA394">
            <v>23.815999999999999</v>
          </cell>
          <cell r="AB394">
            <v>44.816000000000003</v>
          </cell>
          <cell r="AC394">
            <v>0</v>
          </cell>
          <cell r="AD394">
            <v>1769.5239999999999</v>
          </cell>
          <cell r="AE394">
            <v>99.156000000000006</v>
          </cell>
          <cell r="AF394">
            <v>156.13999999999999</v>
          </cell>
          <cell r="AG394">
            <v>0</v>
          </cell>
          <cell r="AH394">
            <v>0</v>
          </cell>
          <cell r="AI394">
            <v>2093.4519999999998</v>
          </cell>
          <cell r="AK394">
            <v>219.6</v>
          </cell>
          <cell r="AL394">
            <v>772.18999999999994</v>
          </cell>
          <cell r="AM394">
            <v>239.82</v>
          </cell>
          <cell r="AN394">
            <v>1231.6099999999999</v>
          </cell>
        </row>
        <row r="395">
          <cell r="A395" t="str">
            <v>400 kv Obra Jounpur</v>
          </cell>
          <cell r="B395">
            <v>392</v>
          </cell>
          <cell r="C395" t="str">
            <v>149/1</v>
          </cell>
          <cell r="D395">
            <v>514.88</v>
          </cell>
          <cell r="E395" t="str">
            <v>FB+9</v>
          </cell>
          <cell r="F395" t="str">
            <v>WET</v>
          </cell>
          <cell r="G395">
            <v>3.5</v>
          </cell>
          <cell r="H395">
            <v>0</v>
          </cell>
          <cell r="I395">
            <v>56</v>
          </cell>
          <cell r="J395" t="str">
            <v>ALOK</v>
          </cell>
          <cell r="K395">
            <v>43783</v>
          </cell>
          <cell r="P395">
            <v>216.2</v>
          </cell>
          <cell r="Q395">
            <v>19.02</v>
          </cell>
          <cell r="R395">
            <v>2.64</v>
          </cell>
          <cell r="S395">
            <v>164</v>
          </cell>
          <cell r="T395">
            <v>9.8597572000000007</v>
          </cell>
          <cell r="U395">
            <v>2.7710591999999998</v>
          </cell>
          <cell r="V395">
            <v>15.637749599999999</v>
          </cell>
          <cell r="W395">
            <v>221.28</v>
          </cell>
          <cell r="X395">
            <v>29.52</v>
          </cell>
          <cell r="Y395">
            <v>8</v>
          </cell>
          <cell r="Z395">
            <v>258.8</v>
          </cell>
          <cell r="AA395">
            <v>23.815999999999999</v>
          </cell>
          <cell r="AB395">
            <v>0</v>
          </cell>
          <cell r="AC395">
            <v>436.76000000000005</v>
          </cell>
          <cell r="AD395">
            <v>618.048</v>
          </cell>
          <cell r="AE395">
            <v>97.147999999999996</v>
          </cell>
          <cell r="AF395">
            <v>156.94399999999999</v>
          </cell>
          <cell r="AG395">
            <v>0</v>
          </cell>
          <cell r="AH395">
            <v>0</v>
          </cell>
          <cell r="AI395">
            <v>1332.7159999999999</v>
          </cell>
          <cell r="AK395">
            <v>219.6</v>
          </cell>
          <cell r="AL395">
            <v>772.18999999999994</v>
          </cell>
          <cell r="AM395">
            <v>38.54</v>
          </cell>
          <cell r="AN395">
            <v>1030.33</v>
          </cell>
        </row>
        <row r="396">
          <cell r="A396" t="str">
            <v>400 kv Obra Jounpur</v>
          </cell>
          <cell r="B396">
            <v>393</v>
          </cell>
          <cell r="C396" t="str">
            <v>150/0</v>
          </cell>
          <cell r="D396">
            <v>191.71</v>
          </cell>
          <cell r="E396" t="str">
            <v>FD+30</v>
          </cell>
          <cell r="F396">
            <v>0</v>
          </cell>
          <cell r="G396">
            <v>3.5</v>
          </cell>
          <cell r="H396">
            <v>0</v>
          </cell>
          <cell r="I396">
            <v>159</v>
          </cell>
          <cell r="J396">
            <v>0</v>
          </cell>
          <cell r="K396">
            <v>43845</v>
          </cell>
          <cell r="P396">
            <v>0</v>
          </cell>
          <cell r="Q396">
            <v>0</v>
          </cell>
          <cell r="R396">
            <v>0</v>
          </cell>
          <cell r="S396">
            <v>0</v>
          </cell>
          <cell r="T396">
            <v>0</v>
          </cell>
          <cell r="U396">
            <v>0</v>
          </cell>
          <cell r="V396">
            <v>0</v>
          </cell>
          <cell r="W396">
            <v>301.24</v>
          </cell>
          <cell r="X396">
            <v>49.2</v>
          </cell>
          <cell r="Y396">
            <v>10.3</v>
          </cell>
          <cell r="Z396">
            <v>360.74</v>
          </cell>
          <cell r="AA396">
            <v>0</v>
          </cell>
          <cell r="AB396">
            <v>0</v>
          </cell>
          <cell r="AC396">
            <v>0</v>
          </cell>
          <cell r="AD396">
            <v>0</v>
          </cell>
          <cell r="AE396">
            <v>0</v>
          </cell>
          <cell r="AF396">
            <v>0</v>
          </cell>
          <cell r="AG396">
            <v>0</v>
          </cell>
          <cell r="AH396">
            <v>0</v>
          </cell>
          <cell r="AI396">
            <v>0</v>
          </cell>
          <cell r="AK396">
            <v>339.88</v>
          </cell>
          <cell r="AL396">
            <v>1266.1399999999999</v>
          </cell>
          <cell r="AM396">
            <v>92.169999999999987</v>
          </cell>
          <cell r="AN396">
            <v>1698.19</v>
          </cell>
        </row>
        <row r="397">
          <cell r="A397" t="str">
            <v>400 kv Obra Jounpur</v>
          </cell>
          <cell r="B397">
            <v>394</v>
          </cell>
          <cell r="C397" t="str">
            <v>150A/0</v>
          </cell>
          <cell r="D397">
            <v>357.66</v>
          </cell>
          <cell r="E397" t="str">
            <v>FD+30</v>
          </cell>
          <cell r="F397" t="str">
            <v>WET</v>
          </cell>
          <cell r="G397">
            <v>3.5</v>
          </cell>
          <cell r="H397">
            <v>0</v>
          </cell>
          <cell r="I397">
            <v>172</v>
          </cell>
          <cell r="J397" t="str">
            <v>Anju</v>
          </cell>
          <cell r="K397">
            <v>43851</v>
          </cell>
          <cell r="P397">
            <v>0</v>
          </cell>
          <cell r="Q397">
            <v>0</v>
          </cell>
          <cell r="R397">
            <v>0</v>
          </cell>
          <cell r="S397">
            <v>0</v>
          </cell>
          <cell r="T397">
            <v>0</v>
          </cell>
          <cell r="U397">
            <v>0</v>
          </cell>
          <cell r="V397">
            <v>0</v>
          </cell>
          <cell r="W397">
            <v>301.24</v>
          </cell>
          <cell r="X397">
            <v>49.2</v>
          </cell>
          <cell r="Y397">
            <v>10.3</v>
          </cell>
          <cell r="Z397">
            <v>360.74</v>
          </cell>
          <cell r="AA397">
            <v>0</v>
          </cell>
          <cell r="AB397">
            <v>0</v>
          </cell>
          <cell r="AC397">
            <v>0</v>
          </cell>
          <cell r="AD397">
            <v>0</v>
          </cell>
          <cell r="AE397">
            <v>0</v>
          </cell>
          <cell r="AF397">
            <v>0</v>
          </cell>
          <cell r="AG397">
            <v>0</v>
          </cell>
          <cell r="AH397">
            <v>0</v>
          </cell>
          <cell r="AI397">
            <v>0</v>
          </cell>
          <cell r="AK397">
            <v>339.88</v>
          </cell>
          <cell r="AL397">
            <v>1266.1399999999999</v>
          </cell>
          <cell r="AM397">
            <v>92.169999999999987</v>
          </cell>
          <cell r="AN397">
            <v>1698.19</v>
          </cell>
        </row>
        <row r="398">
          <cell r="A398" t="str">
            <v>400 kv Obra Jounpur</v>
          </cell>
          <cell r="B398">
            <v>395</v>
          </cell>
          <cell r="C398" t="str">
            <v>151/0</v>
          </cell>
          <cell r="D398">
            <v>405.8</v>
          </cell>
          <cell r="E398" t="str">
            <v>FB+0</v>
          </cell>
          <cell r="F398" t="str">
            <v>WET</v>
          </cell>
          <cell r="G398">
            <v>3.5</v>
          </cell>
          <cell r="H398">
            <v>0</v>
          </cell>
          <cell r="I398">
            <v>32</v>
          </cell>
          <cell r="J398" t="str">
            <v>ALOK</v>
          </cell>
          <cell r="K398">
            <v>43763</v>
          </cell>
          <cell r="P398">
            <v>216.2</v>
          </cell>
          <cell r="Q398">
            <v>19.02</v>
          </cell>
          <cell r="R398">
            <v>2.64</v>
          </cell>
          <cell r="S398">
            <v>164</v>
          </cell>
          <cell r="T398">
            <v>9.8597572000000007</v>
          </cell>
          <cell r="U398">
            <v>2.7710591999999998</v>
          </cell>
          <cell r="V398">
            <v>15.637749599999999</v>
          </cell>
          <cell r="W398">
            <v>221.28</v>
          </cell>
          <cell r="X398">
            <v>29.52</v>
          </cell>
          <cell r="Y398">
            <v>8</v>
          </cell>
          <cell r="Z398">
            <v>258.8</v>
          </cell>
          <cell r="AA398">
            <v>23.815999999999999</v>
          </cell>
          <cell r="AB398">
            <v>0</v>
          </cell>
          <cell r="AC398">
            <v>436.76000000000005</v>
          </cell>
          <cell r="AD398">
            <v>618.048</v>
          </cell>
          <cell r="AE398">
            <v>97.147999999999996</v>
          </cell>
          <cell r="AF398">
            <v>156.94399999999999</v>
          </cell>
          <cell r="AG398">
            <v>0</v>
          </cell>
          <cell r="AH398">
            <v>0</v>
          </cell>
          <cell r="AI398">
            <v>1332.7159999999999</v>
          </cell>
          <cell r="AK398">
            <v>339.88</v>
          </cell>
          <cell r="AL398">
            <v>1266.1399999999999</v>
          </cell>
          <cell r="AM398">
            <v>103.24</v>
          </cell>
          <cell r="AN398">
            <v>1709.26</v>
          </cell>
        </row>
        <row r="399">
          <cell r="A399" t="str">
            <v>400 kv Obra Jounpur</v>
          </cell>
          <cell r="B399">
            <v>396</v>
          </cell>
          <cell r="C399" t="str">
            <v>151/1</v>
          </cell>
          <cell r="D399">
            <v>388.13</v>
          </cell>
          <cell r="E399" t="str">
            <v>FA+3</v>
          </cell>
          <cell r="F399" t="str">
            <v>WET</v>
          </cell>
          <cell r="G399">
            <v>3.5</v>
          </cell>
          <cell r="H399">
            <v>0</v>
          </cell>
          <cell r="I399">
            <v>30</v>
          </cell>
          <cell r="J399" t="str">
            <v>ALOK</v>
          </cell>
          <cell r="K399">
            <v>43762</v>
          </cell>
          <cell r="P399">
            <v>151.5</v>
          </cell>
          <cell r="Q399">
            <v>13.08</v>
          </cell>
          <cell r="R399">
            <v>1.79</v>
          </cell>
          <cell r="S399">
            <v>113</v>
          </cell>
          <cell r="T399">
            <v>6.7686184000000011</v>
          </cell>
          <cell r="U399">
            <v>2.6459999999999999</v>
          </cell>
          <cell r="V399">
            <v>9.9880336000000032</v>
          </cell>
          <cell r="W399">
            <v>122.56</v>
          </cell>
          <cell r="X399">
            <v>17.68</v>
          </cell>
          <cell r="Y399">
            <v>6.51</v>
          </cell>
          <cell r="Z399">
            <v>146.75</v>
          </cell>
          <cell r="AA399">
            <v>39.26</v>
          </cell>
          <cell r="AB399">
            <v>234.23599999999999</v>
          </cell>
          <cell r="AC399">
            <v>0</v>
          </cell>
          <cell r="AD399">
            <v>282.45600000000002</v>
          </cell>
          <cell r="AE399">
            <v>192.256</v>
          </cell>
          <cell r="AF399">
            <v>0</v>
          </cell>
          <cell r="AG399">
            <v>0</v>
          </cell>
          <cell r="AH399">
            <v>0</v>
          </cell>
          <cell r="AI399">
            <v>748.20799999999997</v>
          </cell>
          <cell r="AK399">
            <v>897.94999999999993</v>
          </cell>
          <cell r="AL399">
            <v>2632.34</v>
          </cell>
          <cell r="AM399">
            <v>239.45</v>
          </cell>
          <cell r="AN399">
            <v>3769.74</v>
          </cell>
        </row>
        <row r="400">
          <cell r="A400" t="str">
            <v>400 kv Obra Jounpur</v>
          </cell>
          <cell r="B400">
            <v>397</v>
          </cell>
          <cell r="C400" t="str">
            <v>151/2</v>
          </cell>
          <cell r="D400">
            <v>323.38</v>
          </cell>
          <cell r="E400" t="str">
            <v>FA+0</v>
          </cell>
          <cell r="F400" t="str">
            <v>WET</v>
          </cell>
          <cell r="G400">
            <v>3.5</v>
          </cell>
          <cell r="H400">
            <v>0</v>
          </cell>
          <cell r="I400">
            <v>22</v>
          </cell>
          <cell r="J400" t="str">
            <v>ALOK</v>
          </cell>
          <cell r="K400">
            <v>43756</v>
          </cell>
          <cell r="P400">
            <v>135.4</v>
          </cell>
          <cell r="Q400">
            <v>12</v>
          </cell>
          <cell r="R400">
            <v>1.58</v>
          </cell>
          <cell r="S400">
            <v>103</v>
          </cell>
          <cell r="T400">
            <v>6.1852743999999991</v>
          </cell>
          <cell r="U400">
            <v>2.6460000000000004</v>
          </cell>
          <cell r="V400">
            <v>8.8906576000000008</v>
          </cell>
          <cell r="W400">
            <v>122.56</v>
          </cell>
          <cell r="X400">
            <v>17.68</v>
          </cell>
          <cell r="Y400">
            <v>6.51</v>
          </cell>
          <cell r="Z400">
            <v>146.75</v>
          </cell>
          <cell r="AA400">
            <v>39.26</v>
          </cell>
          <cell r="AB400">
            <v>180.04000000000002</v>
          </cell>
          <cell r="AC400">
            <v>0</v>
          </cell>
          <cell r="AD400">
            <v>207.864</v>
          </cell>
          <cell r="AE400">
            <v>192.256</v>
          </cell>
          <cell r="AF400">
            <v>0</v>
          </cell>
          <cell r="AG400">
            <v>0</v>
          </cell>
          <cell r="AH400">
            <v>0</v>
          </cell>
          <cell r="AI400">
            <v>619.41999999999996</v>
          </cell>
          <cell r="AK400">
            <v>777.67</v>
          </cell>
          <cell r="AL400">
            <v>2138.39</v>
          </cell>
          <cell r="AM400">
            <v>198.9</v>
          </cell>
          <cell r="AN400">
            <v>3114.96</v>
          </cell>
        </row>
        <row r="401">
          <cell r="A401" t="str">
            <v>400 kv Obra Jounpur</v>
          </cell>
          <cell r="B401">
            <v>398</v>
          </cell>
          <cell r="C401" t="str">
            <v>151A/0</v>
          </cell>
          <cell r="D401">
            <v>356.19</v>
          </cell>
          <cell r="E401" t="str">
            <v>FB+0</v>
          </cell>
          <cell r="F401" t="str">
            <v>WET</v>
          </cell>
          <cell r="G401">
            <v>3.5</v>
          </cell>
          <cell r="H401">
            <v>0</v>
          </cell>
          <cell r="I401">
            <v>23</v>
          </cell>
          <cell r="J401" t="str">
            <v>ALOK</v>
          </cell>
          <cell r="K401">
            <v>43758</v>
          </cell>
          <cell r="P401">
            <v>216.2</v>
          </cell>
          <cell r="Q401">
            <v>19.02</v>
          </cell>
          <cell r="R401">
            <v>2.64</v>
          </cell>
          <cell r="S401">
            <v>164</v>
          </cell>
          <cell r="T401">
            <v>9.8597572000000007</v>
          </cell>
          <cell r="U401">
            <v>2.7710591999999998</v>
          </cell>
          <cell r="V401">
            <v>15.637749599999999</v>
          </cell>
          <cell r="W401">
            <v>221.28</v>
          </cell>
          <cell r="X401">
            <v>29.52</v>
          </cell>
          <cell r="Y401">
            <v>8</v>
          </cell>
          <cell r="Z401">
            <v>258.8</v>
          </cell>
          <cell r="AA401">
            <v>23.815999999999999</v>
          </cell>
          <cell r="AB401">
            <v>0</v>
          </cell>
          <cell r="AC401">
            <v>436.76000000000005</v>
          </cell>
          <cell r="AD401">
            <v>618.048</v>
          </cell>
          <cell r="AE401">
            <v>97.147999999999996</v>
          </cell>
          <cell r="AF401">
            <v>156.94399999999999</v>
          </cell>
          <cell r="AG401">
            <v>0</v>
          </cell>
          <cell r="AH401">
            <v>0</v>
          </cell>
          <cell r="AI401">
            <v>1332.7159999999999</v>
          </cell>
          <cell r="AK401">
            <v>339.88</v>
          </cell>
          <cell r="AL401">
            <v>1266.1399999999999</v>
          </cell>
          <cell r="AM401">
            <v>103.24</v>
          </cell>
          <cell r="AN401">
            <v>1709.26</v>
          </cell>
        </row>
        <row r="402">
          <cell r="A402" t="str">
            <v>400 kv Obra Jounpur</v>
          </cell>
          <cell r="B402">
            <v>399</v>
          </cell>
          <cell r="C402" t="str">
            <v>151A/1</v>
          </cell>
          <cell r="D402">
            <v>351.4</v>
          </cell>
          <cell r="E402" t="str">
            <v>FA+0</v>
          </cell>
          <cell r="F402" t="str">
            <v>WET</v>
          </cell>
          <cell r="G402">
            <v>3.5</v>
          </cell>
          <cell r="H402">
            <v>0</v>
          </cell>
          <cell r="I402">
            <v>24</v>
          </cell>
          <cell r="J402" t="str">
            <v>ALOK</v>
          </cell>
          <cell r="K402">
            <v>43758</v>
          </cell>
          <cell r="P402">
            <v>135.4</v>
          </cell>
          <cell r="Q402">
            <v>12</v>
          </cell>
          <cell r="R402">
            <v>1.58</v>
          </cell>
          <cell r="S402">
            <v>103</v>
          </cell>
          <cell r="T402">
            <v>6.1852743999999991</v>
          </cell>
          <cell r="U402">
            <v>2.6460000000000004</v>
          </cell>
          <cell r="V402">
            <v>8.8906576000000008</v>
          </cell>
          <cell r="W402">
            <v>122.56</v>
          </cell>
          <cell r="X402">
            <v>17.68</v>
          </cell>
          <cell r="Y402">
            <v>6.51</v>
          </cell>
          <cell r="Z402">
            <v>146.75</v>
          </cell>
          <cell r="AA402">
            <v>39.26</v>
          </cell>
          <cell r="AB402">
            <v>180.04000000000002</v>
          </cell>
          <cell r="AC402">
            <v>0</v>
          </cell>
          <cell r="AD402">
            <v>207.864</v>
          </cell>
          <cell r="AE402">
            <v>192.256</v>
          </cell>
          <cell r="AF402">
            <v>0</v>
          </cell>
          <cell r="AG402">
            <v>0</v>
          </cell>
          <cell r="AH402">
            <v>0</v>
          </cell>
          <cell r="AI402">
            <v>619.41999999999996</v>
          </cell>
          <cell r="AK402">
            <v>777.67</v>
          </cell>
          <cell r="AL402">
            <v>2138.39</v>
          </cell>
          <cell r="AM402">
            <v>198.9</v>
          </cell>
          <cell r="AN402">
            <v>3114.96</v>
          </cell>
        </row>
        <row r="403">
          <cell r="A403" t="str">
            <v>400 kv Obra Jounpur</v>
          </cell>
          <cell r="B403">
            <v>400</v>
          </cell>
          <cell r="C403" t="str">
            <v>151B/0</v>
          </cell>
          <cell r="D403">
            <v>286.35000000000002</v>
          </cell>
          <cell r="E403" t="str">
            <v>FB+0</v>
          </cell>
          <cell r="F403" t="str">
            <v>WET</v>
          </cell>
          <cell r="G403">
            <v>3.5</v>
          </cell>
          <cell r="H403">
            <v>0</v>
          </cell>
          <cell r="I403">
            <v>29</v>
          </cell>
          <cell r="J403" t="str">
            <v>ALOK</v>
          </cell>
          <cell r="K403">
            <v>43761</v>
          </cell>
          <cell r="P403">
            <v>216.2</v>
          </cell>
          <cell r="Q403">
            <v>19.02</v>
          </cell>
          <cell r="R403">
            <v>2.64</v>
          </cell>
          <cell r="S403">
            <v>164</v>
          </cell>
          <cell r="T403">
            <v>9.8597572000000007</v>
          </cell>
          <cell r="U403">
            <v>2.7710591999999998</v>
          </cell>
          <cell r="V403">
            <v>15.637749599999999</v>
          </cell>
          <cell r="W403">
            <v>221.28</v>
          </cell>
          <cell r="X403">
            <v>29.52</v>
          </cell>
          <cell r="Y403">
            <v>8</v>
          </cell>
          <cell r="Z403">
            <v>258.8</v>
          </cell>
          <cell r="AA403">
            <v>23.815999999999999</v>
          </cell>
          <cell r="AB403">
            <v>0</v>
          </cell>
          <cell r="AC403">
            <v>436.76000000000005</v>
          </cell>
          <cell r="AD403">
            <v>618.048</v>
          </cell>
          <cell r="AE403">
            <v>97.147999999999996</v>
          </cell>
          <cell r="AF403">
            <v>156.94399999999999</v>
          </cell>
          <cell r="AG403">
            <v>0</v>
          </cell>
          <cell r="AH403">
            <v>0</v>
          </cell>
          <cell r="AI403">
            <v>1332.7159999999999</v>
          </cell>
          <cell r="AK403">
            <v>339.88</v>
          </cell>
          <cell r="AL403">
            <v>1266.1399999999999</v>
          </cell>
          <cell r="AM403">
            <v>103.24</v>
          </cell>
          <cell r="AN403">
            <v>1709.26</v>
          </cell>
        </row>
        <row r="404">
          <cell r="A404" t="str">
            <v>400 kv Obra Jounpur</v>
          </cell>
          <cell r="B404">
            <v>401</v>
          </cell>
          <cell r="C404" t="str">
            <v>151B/1</v>
          </cell>
          <cell r="D404">
            <v>283.24</v>
          </cell>
          <cell r="E404" t="str">
            <v>FA+0</v>
          </cell>
          <cell r="F404" t="str">
            <v>WET</v>
          </cell>
          <cell r="G404">
            <v>3.5</v>
          </cell>
          <cell r="H404">
            <v>0</v>
          </cell>
          <cell r="I404">
            <v>33</v>
          </cell>
          <cell r="J404" t="str">
            <v>ALOK</v>
          </cell>
          <cell r="K404">
            <v>43764</v>
          </cell>
          <cell r="P404">
            <v>135.4</v>
          </cell>
          <cell r="Q404">
            <v>12</v>
          </cell>
          <cell r="R404">
            <v>1.58</v>
          </cell>
          <cell r="S404">
            <v>103</v>
          </cell>
          <cell r="T404">
            <v>6.1852743999999991</v>
          </cell>
          <cell r="U404">
            <v>2.6460000000000004</v>
          </cell>
          <cell r="V404">
            <v>8.8906576000000008</v>
          </cell>
          <cell r="W404">
            <v>122.56</v>
          </cell>
          <cell r="X404">
            <v>17.68</v>
          </cell>
          <cell r="Y404">
            <v>6.51</v>
          </cell>
          <cell r="Z404">
            <v>146.75</v>
          </cell>
          <cell r="AA404">
            <v>39.26</v>
          </cell>
          <cell r="AB404">
            <v>180.04000000000002</v>
          </cell>
          <cell r="AC404">
            <v>0</v>
          </cell>
          <cell r="AD404">
            <v>207.864</v>
          </cell>
          <cell r="AE404">
            <v>192.256</v>
          </cell>
          <cell r="AF404">
            <v>0</v>
          </cell>
          <cell r="AG404">
            <v>0</v>
          </cell>
          <cell r="AH404">
            <v>0</v>
          </cell>
          <cell r="AI404">
            <v>619.41999999999996</v>
          </cell>
          <cell r="AK404">
            <v>777.67</v>
          </cell>
          <cell r="AL404">
            <v>2138.39</v>
          </cell>
          <cell r="AM404">
            <v>198.9</v>
          </cell>
          <cell r="AN404">
            <v>3114.96</v>
          </cell>
        </row>
        <row r="405">
          <cell r="A405" t="str">
            <v>400 kv Obra Jounpur</v>
          </cell>
          <cell r="B405">
            <v>402</v>
          </cell>
          <cell r="C405" t="str">
            <v>152/0</v>
          </cell>
          <cell r="D405">
            <v>273.75</v>
          </cell>
          <cell r="E405" t="str">
            <v>FB+0</v>
          </cell>
          <cell r="F405" t="str">
            <v>WET</v>
          </cell>
          <cell r="G405">
            <v>3.5</v>
          </cell>
          <cell r="H405">
            <v>0</v>
          </cell>
          <cell r="I405">
            <v>45</v>
          </cell>
          <cell r="J405" t="str">
            <v>ALOK</v>
          </cell>
          <cell r="K405">
            <v>43777</v>
          </cell>
          <cell r="P405">
            <v>216.2</v>
          </cell>
          <cell r="Q405">
            <v>19.02</v>
          </cell>
          <cell r="R405">
            <v>2.64</v>
          </cell>
          <cell r="S405">
            <v>164</v>
          </cell>
          <cell r="T405">
            <v>9.8597572000000007</v>
          </cell>
          <cell r="U405">
            <v>2.7710591999999998</v>
          </cell>
          <cell r="V405">
            <v>15.637749599999999</v>
          </cell>
          <cell r="W405">
            <v>221.28</v>
          </cell>
          <cell r="X405">
            <v>29.52</v>
          </cell>
          <cell r="Y405">
            <v>8</v>
          </cell>
          <cell r="Z405">
            <v>258.8</v>
          </cell>
          <cell r="AA405">
            <v>23.815999999999999</v>
          </cell>
          <cell r="AB405">
            <v>0</v>
          </cell>
          <cell r="AC405">
            <v>436.76000000000005</v>
          </cell>
          <cell r="AD405">
            <v>618.048</v>
          </cell>
          <cell r="AE405">
            <v>97.147999999999996</v>
          </cell>
          <cell r="AF405">
            <v>156.94399999999999</v>
          </cell>
          <cell r="AG405">
            <v>0</v>
          </cell>
          <cell r="AH405">
            <v>0</v>
          </cell>
          <cell r="AI405">
            <v>1332.7159999999999</v>
          </cell>
          <cell r="AK405">
            <v>339.88</v>
          </cell>
          <cell r="AL405">
            <v>1266.1399999999999</v>
          </cell>
          <cell r="AM405">
            <v>103.24</v>
          </cell>
          <cell r="AN405">
            <v>1709.26</v>
          </cell>
        </row>
        <row r="406">
          <cell r="A406" t="str">
            <v>400 kv Obra Jounpur</v>
          </cell>
          <cell r="B406">
            <v>403</v>
          </cell>
          <cell r="C406" t="str">
            <v>152/1</v>
          </cell>
          <cell r="D406">
            <v>275.38</v>
          </cell>
          <cell r="E406" t="str">
            <v>FA+0</v>
          </cell>
          <cell r="F406">
            <v>0</v>
          </cell>
          <cell r="G406">
            <v>0</v>
          </cell>
          <cell r="H406">
            <v>0</v>
          </cell>
          <cell r="I406">
            <v>0</v>
          </cell>
          <cell r="J406">
            <v>0</v>
          </cell>
          <cell r="K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K406">
            <v>777.67</v>
          </cell>
          <cell r="AL406">
            <v>2138.39</v>
          </cell>
          <cell r="AM406">
            <v>198.9</v>
          </cell>
          <cell r="AN406">
            <v>3114.96</v>
          </cell>
        </row>
        <row r="407">
          <cell r="A407" t="str">
            <v>400 kv Obra Jounpur</v>
          </cell>
          <cell r="B407">
            <v>404</v>
          </cell>
          <cell r="C407" t="str">
            <v>153/0</v>
          </cell>
          <cell r="D407">
            <v>212.18</v>
          </cell>
          <cell r="E407" t="str">
            <v>FD+6</v>
          </cell>
          <cell r="F407">
            <v>0</v>
          </cell>
          <cell r="G407">
            <v>0</v>
          </cell>
          <cell r="H407">
            <v>0</v>
          </cell>
          <cell r="I407">
            <v>0</v>
          </cell>
          <cell r="J407">
            <v>0</v>
          </cell>
          <cell r="K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K407">
            <v>995.56</v>
          </cell>
          <cell r="AL407">
            <v>2659.92</v>
          </cell>
          <cell r="AM407">
            <v>228.75</v>
          </cell>
          <cell r="AN407">
            <v>3884.23</v>
          </cell>
        </row>
        <row r="408">
          <cell r="A408" t="str">
            <v>400 kv Obra Jounpur</v>
          </cell>
          <cell r="B408">
            <v>405</v>
          </cell>
          <cell r="C408" t="str">
            <v>154/0</v>
          </cell>
          <cell r="D408">
            <v>442.95</v>
          </cell>
          <cell r="E408" t="str">
            <v>FD+9</v>
          </cell>
          <cell r="F408">
            <v>0</v>
          </cell>
          <cell r="G408">
            <v>0</v>
          </cell>
          <cell r="H408">
            <v>0</v>
          </cell>
          <cell r="I408">
            <v>0</v>
          </cell>
          <cell r="J408">
            <v>0</v>
          </cell>
          <cell r="K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K408">
            <v>1318.4099999999999</v>
          </cell>
          <cell r="AL408">
            <v>3186.48</v>
          </cell>
          <cell r="AM408">
            <v>278.35999999999996</v>
          </cell>
          <cell r="AN408">
            <v>4783.2499999999991</v>
          </cell>
        </row>
        <row r="409">
          <cell r="A409" t="str">
            <v>400 kv Obra Jounpur</v>
          </cell>
          <cell r="B409">
            <v>406</v>
          </cell>
          <cell r="C409" t="str">
            <v>154/1</v>
          </cell>
          <cell r="D409">
            <v>478.22</v>
          </cell>
          <cell r="E409" t="str">
            <v>FB+0</v>
          </cell>
          <cell r="F409">
            <v>0</v>
          </cell>
          <cell r="G409">
            <v>0</v>
          </cell>
          <cell r="H409">
            <v>0</v>
          </cell>
          <cell r="I409">
            <v>0</v>
          </cell>
          <cell r="J409">
            <v>0</v>
          </cell>
          <cell r="K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K409">
            <v>339.88</v>
          </cell>
          <cell r="AL409">
            <v>1266.1399999999999</v>
          </cell>
          <cell r="AM409">
            <v>103.24</v>
          </cell>
          <cell r="AN409">
            <v>1709.26</v>
          </cell>
        </row>
        <row r="410">
          <cell r="A410" t="str">
            <v>400 kv Obra Jounpur</v>
          </cell>
          <cell r="B410">
            <v>407</v>
          </cell>
          <cell r="C410" t="str">
            <v>154A/0</v>
          </cell>
          <cell r="D410">
            <v>181.33</v>
          </cell>
          <cell r="E410" t="str">
            <v>FD+30</v>
          </cell>
          <cell r="F410" t="str">
            <v>WET</v>
          </cell>
          <cell r="G410">
            <v>3.5</v>
          </cell>
          <cell r="H410">
            <v>0</v>
          </cell>
          <cell r="I410">
            <v>144</v>
          </cell>
          <cell r="J410" t="str">
            <v>Anju</v>
          </cell>
          <cell r="K410">
            <v>43835</v>
          </cell>
          <cell r="P410">
            <v>0</v>
          </cell>
          <cell r="Q410">
            <v>0</v>
          </cell>
          <cell r="R410">
            <v>0</v>
          </cell>
          <cell r="S410">
            <v>0</v>
          </cell>
          <cell r="T410">
            <v>0</v>
          </cell>
          <cell r="U410">
            <v>0</v>
          </cell>
          <cell r="V410">
            <v>0</v>
          </cell>
          <cell r="W410">
            <v>301.24</v>
          </cell>
          <cell r="X410">
            <v>49.2</v>
          </cell>
          <cell r="Y410">
            <v>10.3</v>
          </cell>
          <cell r="Z410">
            <v>360.74</v>
          </cell>
          <cell r="AA410">
            <v>0</v>
          </cell>
          <cell r="AB410">
            <v>0</v>
          </cell>
          <cell r="AC410">
            <v>0</v>
          </cell>
          <cell r="AD410">
            <v>0</v>
          </cell>
          <cell r="AE410">
            <v>0</v>
          </cell>
          <cell r="AF410">
            <v>0</v>
          </cell>
          <cell r="AG410">
            <v>0</v>
          </cell>
          <cell r="AH410">
            <v>0</v>
          </cell>
          <cell r="AI410">
            <v>0</v>
          </cell>
          <cell r="AK410">
            <v>339.88</v>
          </cell>
          <cell r="AL410">
            <v>1266.1399999999999</v>
          </cell>
          <cell r="AM410">
            <v>92.169999999999987</v>
          </cell>
          <cell r="AN410">
            <v>1698.19</v>
          </cell>
        </row>
        <row r="411">
          <cell r="A411" t="str">
            <v>400 kv Obra Jounpur</v>
          </cell>
          <cell r="B411">
            <v>408</v>
          </cell>
          <cell r="C411" t="str">
            <v>155/0</v>
          </cell>
          <cell r="D411">
            <v>490.68</v>
          </cell>
          <cell r="E411" t="str">
            <v>FD+30</v>
          </cell>
          <cell r="F411" t="str">
            <v>WET</v>
          </cell>
          <cell r="G411">
            <v>3.5</v>
          </cell>
          <cell r="H411">
            <v>0</v>
          </cell>
          <cell r="I411">
            <v>152</v>
          </cell>
          <cell r="J411" t="str">
            <v>Anju</v>
          </cell>
          <cell r="K411">
            <v>43840</v>
          </cell>
          <cell r="P411">
            <v>0</v>
          </cell>
          <cell r="Q411">
            <v>0</v>
          </cell>
          <cell r="R411">
            <v>0</v>
          </cell>
          <cell r="S411">
            <v>0</v>
          </cell>
          <cell r="T411">
            <v>0</v>
          </cell>
          <cell r="U411">
            <v>0</v>
          </cell>
          <cell r="V411">
            <v>0</v>
          </cell>
          <cell r="W411">
            <v>301.24</v>
          </cell>
          <cell r="X411">
            <v>49.2</v>
          </cell>
          <cell r="Y411">
            <v>10.3</v>
          </cell>
          <cell r="Z411">
            <v>360.74</v>
          </cell>
          <cell r="AA411">
            <v>0</v>
          </cell>
          <cell r="AB411">
            <v>0</v>
          </cell>
          <cell r="AC411">
            <v>0</v>
          </cell>
          <cell r="AD411">
            <v>0</v>
          </cell>
          <cell r="AE411">
            <v>0</v>
          </cell>
          <cell r="AF411">
            <v>0</v>
          </cell>
          <cell r="AG411">
            <v>0</v>
          </cell>
          <cell r="AH411">
            <v>0</v>
          </cell>
          <cell r="AI411">
            <v>0</v>
          </cell>
          <cell r="AK411">
            <v>339.88</v>
          </cell>
          <cell r="AL411">
            <v>1266.1399999999999</v>
          </cell>
          <cell r="AM411">
            <v>92.169999999999987</v>
          </cell>
          <cell r="AN411">
            <v>1698.19</v>
          </cell>
        </row>
        <row r="412">
          <cell r="A412" t="str">
            <v>400 kv Obra Jounpur</v>
          </cell>
          <cell r="B412">
            <v>409</v>
          </cell>
          <cell r="C412" t="str">
            <v>155/1</v>
          </cell>
          <cell r="D412">
            <v>351.16</v>
          </cell>
          <cell r="E412" t="str">
            <v>FA+6</v>
          </cell>
          <cell r="F412" t="str">
            <v>WET</v>
          </cell>
          <cell r="G412">
            <v>3.5</v>
          </cell>
          <cell r="H412">
            <v>0</v>
          </cell>
          <cell r="I412">
            <v>58</v>
          </cell>
          <cell r="J412" t="str">
            <v>ALOK</v>
          </cell>
          <cell r="K412">
            <v>43785</v>
          </cell>
          <cell r="P412">
            <v>151.5</v>
          </cell>
          <cell r="Q412">
            <v>13.08</v>
          </cell>
          <cell r="R412">
            <v>1.79</v>
          </cell>
          <cell r="S412">
            <v>113</v>
          </cell>
          <cell r="T412">
            <v>6.7686184000000011</v>
          </cell>
          <cell r="U412">
            <v>2.6459999999999999</v>
          </cell>
          <cell r="V412">
            <v>9.9880336000000032</v>
          </cell>
          <cell r="W412">
            <v>122.56</v>
          </cell>
          <cell r="X412">
            <v>17.68</v>
          </cell>
          <cell r="Y412">
            <v>6.51</v>
          </cell>
          <cell r="Z412">
            <v>146.75</v>
          </cell>
          <cell r="AA412">
            <v>39.26</v>
          </cell>
          <cell r="AB412">
            <v>234.23599999999999</v>
          </cell>
          <cell r="AC412">
            <v>0</v>
          </cell>
          <cell r="AD412">
            <v>282.45600000000002</v>
          </cell>
          <cell r="AE412">
            <v>192.256</v>
          </cell>
          <cell r="AF412">
            <v>0</v>
          </cell>
          <cell r="AG412">
            <v>0</v>
          </cell>
          <cell r="AH412">
            <v>0</v>
          </cell>
          <cell r="AI412">
            <v>748.20799999999997</v>
          </cell>
          <cell r="AK412">
            <v>997.27</v>
          </cell>
          <cell r="AL412">
            <v>2910.58</v>
          </cell>
          <cell r="AM412">
            <v>250.52</v>
          </cell>
          <cell r="AN412">
            <v>4158.37</v>
          </cell>
        </row>
        <row r="413">
          <cell r="A413" t="str">
            <v>400 kv Obra Jounpur</v>
          </cell>
          <cell r="B413">
            <v>410</v>
          </cell>
          <cell r="C413" t="str">
            <v>155/2</v>
          </cell>
          <cell r="D413">
            <v>356.76</v>
          </cell>
          <cell r="E413" t="str">
            <v>FA+0</v>
          </cell>
          <cell r="F413" t="str">
            <v>PS</v>
          </cell>
          <cell r="G413">
            <v>3.5</v>
          </cell>
          <cell r="H413">
            <v>0</v>
          </cell>
          <cell r="I413">
            <v>60</v>
          </cell>
          <cell r="J413" t="str">
            <v>ALOK</v>
          </cell>
          <cell r="K413">
            <v>43787</v>
          </cell>
          <cell r="P413">
            <v>173.5</v>
          </cell>
          <cell r="Q413">
            <v>14.57</v>
          </cell>
          <cell r="R413">
            <v>2.0699999999999998</v>
          </cell>
          <cell r="S413">
            <v>126</v>
          </cell>
          <cell r="T413">
            <v>7.5705603999999989</v>
          </cell>
          <cell r="U413">
            <v>2.6459999999999999</v>
          </cell>
          <cell r="V413">
            <v>11.495301599999998</v>
          </cell>
          <cell r="W413">
            <v>122.56</v>
          </cell>
          <cell r="X413">
            <v>17.68</v>
          </cell>
          <cell r="Y413">
            <v>6.51</v>
          </cell>
          <cell r="Z413">
            <v>146.75</v>
          </cell>
          <cell r="AA413">
            <v>39.26</v>
          </cell>
          <cell r="AB413">
            <v>261.07600000000002</v>
          </cell>
          <cell r="AC413">
            <v>0</v>
          </cell>
          <cell r="AD413">
            <v>305.32799999999997</v>
          </cell>
          <cell r="AE413">
            <v>192.256</v>
          </cell>
          <cell r="AF413">
            <v>0</v>
          </cell>
          <cell r="AG413">
            <v>0</v>
          </cell>
          <cell r="AH413">
            <v>0</v>
          </cell>
          <cell r="AI413">
            <v>797.92</v>
          </cell>
          <cell r="AK413">
            <v>777.67</v>
          </cell>
          <cell r="AL413">
            <v>2138.39</v>
          </cell>
          <cell r="AM413">
            <v>198.9</v>
          </cell>
          <cell r="AN413">
            <v>3114.96</v>
          </cell>
        </row>
        <row r="414">
          <cell r="A414" t="str">
            <v>400 kv Obra Jounpur</v>
          </cell>
          <cell r="B414">
            <v>411</v>
          </cell>
          <cell r="C414" t="str">
            <v>155/3</v>
          </cell>
          <cell r="D414">
            <v>325.13</v>
          </cell>
          <cell r="E414" t="str">
            <v>FA+0</v>
          </cell>
          <cell r="F414" t="str">
            <v>PS</v>
          </cell>
          <cell r="G414">
            <v>3.5</v>
          </cell>
          <cell r="H414">
            <v>0</v>
          </cell>
          <cell r="I414">
            <v>64</v>
          </cell>
          <cell r="J414" t="str">
            <v>ALOK</v>
          </cell>
          <cell r="K414">
            <v>43789</v>
          </cell>
          <cell r="P414">
            <v>173.5</v>
          </cell>
          <cell r="Q414">
            <v>14.57</v>
          </cell>
          <cell r="R414">
            <v>2.0699999999999998</v>
          </cell>
          <cell r="S414">
            <v>126</v>
          </cell>
          <cell r="T414">
            <v>7.5705603999999989</v>
          </cell>
          <cell r="U414">
            <v>2.6459999999999999</v>
          </cell>
          <cell r="V414">
            <v>11.495301599999998</v>
          </cell>
          <cell r="W414">
            <v>122.56</v>
          </cell>
          <cell r="X414">
            <v>17.68</v>
          </cell>
          <cell r="Y414">
            <v>6.51</v>
          </cell>
          <cell r="Z414">
            <v>146.75</v>
          </cell>
          <cell r="AA414">
            <v>39.26</v>
          </cell>
          <cell r="AB414">
            <v>261.07600000000002</v>
          </cell>
          <cell r="AC414">
            <v>0</v>
          </cell>
          <cell r="AD414">
            <v>305.32799999999997</v>
          </cell>
          <cell r="AE414">
            <v>192.256</v>
          </cell>
          <cell r="AF414">
            <v>0</v>
          </cell>
          <cell r="AG414">
            <v>0</v>
          </cell>
          <cell r="AH414">
            <v>0</v>
          </cell>
          <cell r="AI414">
            <v>797.92</v>
          </cell>
          <cell r="AK414">
            <v>777.67</v>
          </cell>
          <cell r="AL414">
            <v>2138.39</v>
          </cell>
          <cell r="AM414">
            <v>198.9</v>
          </cell>
          <cell r="AN414">
            <v>3114.96</v>
          </cell>
        </row>
        <row r="415">
          <cell r="A415" t="str">
            <v>400 kv Obra Jounpur</v>
          </cell>
          <cell r="B415">
            <v>412</v>
          </cell>
          <cell r="C415" t="str">
            <v>156/0</v>
          </cell>
          <cell r="D415">
            <v>386.74</v>
          </cell>
          <cell r="E415" t="str">
            <v>FD+3</v>
          </cell>
          <cell r="F415" t="str">
            <v>WET</v>
          </cell>
          <cell r="G415">
            <v>3.5</v>
          </cell>
          <cell r="H415">
            <v>0</v>
          </cell>
          <cell r="I415">
            <v>100</v>
          </cell>
          <cell r="J415" t="str">
            <v>Anju</v>
          </cell>
          <cell r="K415">
            <v>43810</v>
          </cell>
          <cell r="P415">
            <v>301.39999999999998</v>
          </cell>
          <cell r="Q415">
            <v>27.79</v>
          </cell>
          <cell r="R415">
            <v>3.77</v>
          </cell>
          <cell r="S415">
            <v>355</v>
          </cell>
          <cell r="T415">
            <v>14.366839866666666</v>
          </cell>
          <cell r="U415">
            <v>2.6802048000000003</v>
          </cell>
          <cell r="V415">
            <v>24.131867999999994</v>
          </cell>
          <cell r="W415">
            <v>301.24</v>
          </cell>
          <cell r="X415">
            <v>49.2</v>
          </cell>
          <cell r="Y415">
            <v>10.3</v>
          </cell>
          <cell r="Z415">
            <v>360.74</v>
          </cell>
          <cell r="AA415">
            <v>23.815999999999999</v>
          </cell>
          <cell r="AB415">
            <v>44.816000000000003</v>
          </cell>
          <cell r="AC415">
            <v>0</v>
          </cell>
          <cell r="AD415">
            <v>1769.5239999999999</v>
          </cell>
          <cell r="AE415">
            <v>99.156000000000006</v>
          </cell>
          <cell r="AF415">
            <v>156.13999999999999</v>
          </cell>
          <cell r="AG415">
            <v>0</v>
          </cell>
          <cell r="AH415">
            <v>0</v>
          </cell>
          <cell r="AI415">
            <v>2093.4519999999998</v>
          </cell>
          <cell r="AK415">
            <v>0</v>
          </cell>
          <cell r="AL415">
            <v>0</v>
          </cell>
          <cell r="AM415">
            <v>38.54</v>
          </cell>
          <cell r="AN415">
            <v>38.54</v>
          </cell>
        </row>
        <row r="416">
          <cell r="A416" t="str">
            <v>400 kv Obra Jounpur</v>
          </cell>
          <cell r="B416">
            <v>413</v>
          </cell>
          <cell r="C416" t="str">
            <v>156/1</v>
          </cell>
          <cell r="D416">
            <v>390.87</v>
          </cell>
          <cell r="E416" t="str">
            <v>FA+3</v>
          </cell>
          <cell r="F416" t="str">
            <v>PS</v>
          </cell>
          <cell r="G416">
            <v>3.5</v>
          </cell>
          <cell r="H416">
            <v>0</v>
          </cell>
          <cell r="I416">
            <v>107</v>
          </cell>
          <cell r="J416" t="str">
            <v>Anju</v>
          </cell>
          <cell r="K416">
            <v>43814</v>
          </cell>
          <cell r="P416">
            <v>191.7</v>
          </cell>
          <cell r="Q416">
            <v>15.96</v>
          </cell>
          <cell r="R416">
            <v>2.31</v>
          </cell>
          <cell r="S416">
            <v>138</v>
          </cell>
          <cell r="T416">
            <v>8.3118736000000002</v>
          </cell>
          <cell r="U416">
            <v>2.6459999999999999</v>
          </cell>
          <cell r="V416">
            <v>12.885734399999999</v>
          </cell>
          <cell r="W416">
            <v>122.56</v>
          </cell>
          <cell r="X416">
            <v>17.68</v>
          </cell>
          <cell r="Y416">
            <v>6.51</v>
          </cell>
          <cell r="Z416">
            <v>146.75</v>
          </cell>
          <cell r="AA416">
            <v>39.26</v>
          </cell>
          <cell r="AB416">
            <v>309.08</v>
          </cell>
          <cell r="AC416">
            <v>0</v>
          </cell>
          <cell r="AD416">
            <v>392.49599999999998</v>
          </cell>
          <cell r="AE416">
            <v>192.256</v>
          </cell>
          <cell r="AF416">
            <v>0</v>
          </cell>
          <cell r="AG416">
            <v>0</v>
          </cell>
          <cell r="AH416">
            <v>0</v>
          </cell>
          <cell r="AI416">
            <v>933.09199999999998</v>
          </cell>
          <cell r="AK416">
            <v>897.94999999999993</v>
          </cell>
          <cell r="AL416">
            <v>2632.34</v>
          </cell>
          <cell r="AM416">
            <v>239.45</v>
          </cell>
          <cell r="AN416">
            <v>3769.74</v>
          </cell>
        </row>
        <row r="417">
          <cell r="A417" t="str">
            <v>400 kv Obra Jounpur</v>
          </cell>
          <cell r="B417">
            <v>414</v>
          </cell>
          <cell r="C417" t="str">
            <v>156/2</v>
          </cell>
          <cell r="D417">
            <v>374.65</v>
          </cell>
          <cell r="E417" t="str">
            <v>FA+0</v>
          </cell>
          <cell r="F417" t="str">
            <v>WET</v>
          </cell>
          <cell r="G417">
            <v>3.5</v>
          </cell>
          <cell r="H417">
            <v>0</v>
          </cell>
          <cell r="I417">
            <v>91</v>
          </cell>
          <cell r="J417" t="str">
            <v>Anju</v>
          </cell>
          <cell r="K417">
            <v>43804</v>
          </cell>
          <cell r="P417">
            <v>135.4</v>
          </cell>
          <cell r="Q417">
            <v>12</v>
          </cell>
          <cell r="R417">
            <v>1.58</v>
          </cell>
          <cell r="S417">
            <v>103</v>
          </cell>
          <cell r="T417">
            <v>6.1852743999999991</v>
          </cell>
          <cell r="U417">
            <v>2.6460000000000004</v>
          </cell>
          <cell r="V417">
            <v>8.8906576000000008</v>
          </cell>
          <cell r="W417">
            <v>122.56</v>
          </cell>
          <cell r="X417">
            <v>17.68</v>
          </cell>
          <cell r="Y417">
            <v>6.51</v>
          </cell>
          <cell r="Z417">
            <v>146.75</v>
          </cell>
          <cell r="AA417">
            <v>39.26</v>
          </cell>
          <cell r="AB417">
            <v>180.04000000000002</v>
          </cell>
          <cell r="AC417">
            <v>0</v>
          </cell>
          <cell r="AD417">
            <v>207.864</v>
          </cell>
          <cell r="AE417">
            <v>192.256</v>
          </cell>
          <cell r="AF417">
            <v>0</v>
          </cell>
          <cell r="AG417">
            <v>0</v>
          </cell>
          <cell r="AH417">
            <v>0</v>
          </cell>
          <cell r="AI417">
            <v>619.41999999999996</v>
          </cell>
          <cell r="AK417">
            <v>777.67</v>
          </cell>
          <cell r="AL417">
            <v>2138.39</v>
          </cell>
          <cell r="AM417">
            <v>198.9</v>
          </cell>
          <cell r="AN417">
            <v>3114.96</v>
          </cell>
        </row>
        <row r="418">
          <cell r="A418" t="str">
            <v>400 kv Obra Jounpur</v>
          </cell>
          <cell r="B418">
            <v>415</v>
          </cell>
          <cell r="C418" t="str">
            <v>156/3</v>
          </cell>
          <cell r="D418">
            <v>435.59</v>
          </cell>
          <cell r="E418" t="str">
            <v>FA+3</v>
          </cell>
          <cell r="F418" t="str">
            <v>PS</v>
          </cell>
          <cell r="G418">
            <v>3.5</v>
          </cell>
          <cell r="H418">
            <v>0</v>
          </cell>
          <cell r="I418">
            <v>97</v>
          </cell>
          <cell r="J418" t="str">
            <v>Anju</v>
          </cell>
          <cell r="K418">
            <v>43809</v>
          </cell>
          <cell r="P418">
            <v>191.7</v>
          </cell>
          <cell r="Q418">
            <v>15.96</v>
          </cell>
          <cell r="R418">
            <v>2.31</v>
          </cell>
          <cell r="S418">
            <v>138</v>
          </cell>
          <cell r="T418">
            <v>8.3118736000000002</v>
          </cell>
          <cell r="U418">
            <v>2.6459999999999999</v>
          </cell>
          <cell r="V418">
            <v>12.885734399999999</v>
          </cell>
          <cell r="W418">
            <v>122.56</v>
          </cell>
          <cell r="X418">
            <v>17.68</v>
          </cell>
          <cell r="Y418">
            <v>6.51</v>
          </cell>
          <cell r="Z418">
            <v>146.75</v>
          </cell>
          <cell r="AA418">
            <v>39.26</v>
          </cell>
          <cell r="AB418">
            <v>309.08</v>
          </cell>
          <cell r="AC418">
            <v>0</v>
          </cell>
          <cell r="AD418">
            <v>392.49599999999998</v>
          </cell>
          <cell r="AE418">
            <v>192.256</v>
          </cell>
          <cell r="AF418">
            <v>0</v>
          </cell>
          <cell r="AG418">
            <v>0</v>
          </cell>
          <cell r="AH418">
            <v>0</v>
          </cell>
          <cell r="AI418">
            <v>933.09199999999998</v>
          </cell>
          <cell r="AK418">
            <v>897.94999999999993</v>
          </cell>
          <cell r="AL418">
            <v>2632.34</v>
          </cell>
          <cell r="AM418">
            <v>239.45</v>
          </cell>
          <cell r="AN418">
            <v>3769.74</v>
          </cell>
        </row>
        <row r="419">
          <cell r="A419" t="str">
            <v>400 kv Obra Jounpur</v>
          </cell>
          <cell r="B419">
            <v>416</v>
          </cell>
          <cell r="C419" t="str">
            <v>156/4</v>
          </cell>
          <cell r="D419">
            <v>412.72</v>
          </cell>
          <cell r="E419" t="str">
            <v>FA+3</v>
          </cell>
          <cell r="F419" t="str">
            <v>PS</v>
          </cell>
          <cell r="G419">
            <v>3.5</v>
          </cell>
          <cell r="H419">
            <v>0</v>
          </cell>
          <cell r="I419">
            <v>75</v>
          </cell>
          <cell r="J419" t="str">
            <v>Privaersa</v>
          </cell>
          <cell r="K419">
            <v>43795</v>
          </cell>
          <cell r="P419">
            <v>191.7</v>
          </cell>
          <cell r="Q419">
            <v>15.96</v>
          </cell>
          <cell r="R419">
            <v>2.31</v>
          </cell>
          <cell r="S419">
            <v>138</v>
          </cell>
          <cell r="T419">
            <v>8.3118736000000002</v>
          </cell>
          <cell r="U419">
            <v>2.6459999999999999</v>
          </cell>
          <cell r="V419">
            <v>12.885734399999999</v>
          </cell>
          <cell r="W419">
            <v>122.56</v>
          </cell>
          <cell r="X419">
            <v>17.68</v>
          </cell>
          <cell r="Y419">
            <v>6.51</v>
          </cell>
          <cell r="Z419">
            <v>146.75</v>
          </cell>
          <cell r="AA419">
            <v>39.26</v>
          </cell>
          <cell r="AB419">
            <v>309.08</v>
          </cell>
          <cell r="AC419">
            <v>0</v>
          </cell>
          <cell r="AD419">
            <v>392.49599999999998</v>
          </cell>
          <cell r="AE419">
            <v>192.256</v>
          </cell>
          <cell r="AF419">
            <v>0</v>
          </cell>
          <cell r="AG419">
            <v>0</v>
          </cell>
          <cell r="AH419">
            <v>0</v>
          </cell>
          <cell r="AI419">
            <v>933.09199999999998</v>
          </cell>
          <cell r="AK419">
            <v>897.94999999999993</v>
          </cell>
          <cell r="AL419">
            <v>2632.34</v>
          </cell>
          <cell r="AM419">
            <v>239.45</v>
          </cell>
          <cell r="AN419">
            <v>3769.74</v>
          </cell>
        </row>
        <row r="420">
          <cell r="A420" t="str">
            <v>400 kv Obra Jounpur</v>
          </cell>
          <cell r="B420">
            <v>417</v>
          </cell>
          <cell r="C420" t="str">
            <v>156/5</v>
          </cell>
          <cell r="D420">
            <v>305.07</v>
          </cell>
          <cell r="E420" t="str">
            <v>FA+0</v>
          </cell>
          <cell r="F420" t="str">
            <v>WET</v>
          </cell>
          <cell r="G420">
            <v>3.5</v>
          </cell>
          <cell r="H420">
            <v>0</v>
          </cell>
          <cell r="I420">
            <v>82</v>
          </cell>
          <cell r="J420" t="str">
            <v>Privaersa</v>
          </cell>
          <cell r="K420">
            <v>43799</v>
          </cell>
          <cell r="P420">
            <v>135.4</v>
          </cell>
          <cell r="Q420">
            <v>12</v>
          </cell>
          <cell r="R420">
            <v>1.58</v>
          </cell>
          <cell r="S420">
            <v>103</v>
          </cell>
          <cell r="T420">
            <v>6.1852743999999991</v>
          </cell>
          <cell r="U420">
            <v>2.6460000000000004</v>
          </cell>
          <cell r="V420">
            <v>8.8906576000000008</v>
          </cell>
          <cell r="W420">
            <v>122.56</v>
          </cell>
          <cell r="X420">
            <v>17.68</v>
          </cell>
          <cell r="Y420">
            <v>6.51</v>
          </cell>
          <cell r="Z420">
            <v>146.75</v>
          </cell>
          <cell r="AA420">
            <v>39.26</v>
          </cell>
          <cell r="AB420">
            <v>180.04000000000002</v>
          </cell>
          <cell r="AC420">
            <v>0</v>
          </cell>
          <cell r="AD420">
            <v>207.864</v>
          </cell>
          <cell r="AE420">
            <v>192.256</v>
          </cell>
          <cell r="AF420">
            <v>0</v>
          </cell>
          <cell r="AG420">
            <v>0</v>
          </cell>
          <cell r="AH420">
            <v>0</v>
          </cell>
          <cell r="AI420">
            <v>619.41999999999996</v>
          </cell>
          <cell r="AK420">
            <v>777.67</v>
          </cell>
          <cell r="AL420">
            <v>2138.39</v>
          </cell>
          <cell r="AM420">
            <v>198.9</v>
          </cell>
          <cell r="AN420">
            <v>3114.96</v>
          </cell>
        </row>
        <row r="421">
          <cell r="A421" t="str">
            <v>400 kv Obra Jounpur</v>
          </cell>
          <cell r="B421">
            <v>418</v>
          </cell>
          <cell r="C421" t="str">
            <v>157/0</v>
          </cell>
          <cell r="D421">
            <v>384.35</v>
          </cell>
          <cell r="E421" t="str">
            <v>FD+0</v>
          </cell>
          <cell r="F421" t="str">
            <v>WET</v>
          </cell>
          <cell r="G421">
            <v>3.5</v>
          </cell>
          <cell r="H421">
            <v>0</v>
          </cell>
          <cell r="I421">
            <v>69</v>
          </cell>
          <cell r="J421" t="str">
            <v>ALOK</v>
          </cell>
          <cell r="K421">
            <v>43792</v>
          </cell>
          <cell r="P421">
            <v>301.39999999999998</v>
          </cell>
          <cell r="Q421">
            <v>27.79</v>
          </cell>
          <cell r="R421">
            <v>3.77</v>
          </cell>
          <cell r="S421">
            <v>239</v>
          </cell>
          <cell r="T421">
            <v>14.366839866666666</v>
          </cell>
          <cell r="U421">
            <v>2.6802048000000003</v>
          </cell>
          <cell r="V421">
            <v>24.131867999999994</v>
          </cell>
          <cell r="W421">
            <v>301.24</v>
          </cell>
          <cell r="X421">
            <v>49.2</v>
          </cell>
          <cell r="Y421">
            <v>10.3</v>
          </cell>
          <cell r="Z421">
            <v>360.74</v>
          </cell>
          <cell r="AA421">
            <v>23.815999999999999</v>
          </cell>
          <cell r="AB421">
            <v>44.816000000000003</v>
          </cell>
          <cell r="AC421">
            <v>0</v>
          </cell>
          <cell r="AD421">
            <v>1769.5239999999999</v>
          </cell>
          <cell r="AE421">
            <v>99.156000000000006</v>
          </cell>
          <cell r="AF421">
            <v>156.13999999999999</v>
          </cell>
          <cell r="AG421">
            <v>0</v>
          </cell>
          <cell r="AH421">
            <v>0</v>
          </cell>
          <cell r="AI421">
            <v>2093.4519999999998</v>
          </cell>
          <cell r="AK421">
            <v>219.6</v>
          </cell>
          <cell r="AL421">
            <v>772.18999999999994</v>
          </cell>
          <cell r="AM421">
            <v>239.82</v>
          </cell>
          <cell r="AN421">
            <v>1231.6099999999999</v>
          </cell>
        </row>
        <row r="422">
          <cell r="A422" t="str">
            <v>400 kv Obra Jounpur</v>
          </cell>
          <cell r="B422">
            <v>419</v>
          </cell>
          <cell r="C422" t="str">
            <v>157/1</v>
          </cell>
          <cell r="D422">
            <v>403.3</v>
          </cell>
          <cell r="E422" t="str">
            <v>FA+3</v>
          </cell>
          <cell r="F422" t="str">
            <v>WET</v>
          </cell>
          <cell r="G422">
            <v>3.5</v>
          </cell>
          <cell r="H422">
            <v>0</v>
          </cell>
          <cell r="I422">
            <v>86</v>
          </cell>
          <cell r="J422" t="str">
            <v>Privaersa</v>
          </cell>
          <cell r="K422">
            <v>43802</v>
          </cell>
          <cell r="P422">
            <v>151.5</v>
          </cell>
          <cell r="Q422">
            <v>13.08</v>
          </cell>
          <cell r="R422">
            <v>1.79</v>
          </cell>
          <cell r="S422">
            <v>113</v>
          </cell>
          <cell r="T422">
            <v>6.7686184000000011</v>
          </cell>
          <cell r="U422">
            <v>2.6459999999999999</v>
          </cell>
          <cell r="V422">
            <v>9.9880336000000032</v>
          </cell>
          <cell r="W422">
            <v>122.56</v>
          </cell>
          <cell r="X422">
            <v>17.68</v>
          </cell>
          <cell r="Y422">
            <v>6.51</v>
          </cell>
          <cell r="Z422">
            <v>146.75</v>
          </cell>
          <cell r="AA422">
            <v>39.26</v>
          </cell>
          <cell r="AB422">
            <v>234.23599999999999</v>
          </cell>
          <cell r="AC422">
            <v>0</v>
          </cell>
          <cell r="AD422">
            <v>282.45600000000002</v>
          </cell>
          <cell r="AE422">
            <v>192.256</v>
          </cell>
          <cell r="AF422">
            <v>0</v>
          </cell>
          <cell r="AG422">
            <v>0</v>
          </cell>
          <cell r="AH422">
            <v>0</v>
          </cell>
          <cell r="AI422">
            <v>748.20799999999997</v>
          </cell>
          <cell r="AK422">
            <v>897.94999999999993</v>
          </cell>
          <cell r="AL422">
            <v>2632.34</v>
          </cell>
          <cell r="AM422">
            <v>239.45</v>
          </cell>
          <cell r="AN422">
            <v>3769.74</v>
          </cell>
        </row>
        <row r="423">
          <cell r="A423" t="str">
            <v>400 kv Obra Jounpur</v>
          </cell>
          <cell r="B423">
            <v>420</v>
          </cell>
          <cell r="C423" t="str">
            <v>158/0</v>
          </cell>
          <cell r="D423">
            <v>377.91</v>
          </cell>
          <cell r="E423" t="str">
            <v>FC+0</v>
          </cell>
          <cell r="F423" t="str">
            <v>WET</v>
          </cell>
          <cell r="G423">
            <v>3.5</v>
          </cell>
          <cell r="H423">
            <v>0</v>
          </cell>
          <cell r="I423">
            <v>101</v>
          </cell>
          <cell r="J423" t="str">
            <v>Privaersa</v>
          </cell>
          <cell r="K423">
            <v>43810</v>
          </cell>
          <cell r="P423">
            <v>256.5</v>
          </cell>
          <cell r="Q423">
            <v>21.86</v>
          </cell>
          <cell r="R423">
            <v>3.17</v>
          </cell>
          <cell r="S423">
            <v>189</v>
          </cell>
          <cell r="T423">
            <v>11.385160000000001</v>
          </cell>
          <cell r="U423">
            <v>2.7710591999999998</v>
          </cell>
          <cell r="V423">
            <v>18.5043808</v>
          </cell>
          <cell r="W423">
            <v>249.32</v>
          </cell>
          <cell r="X423">
            <v>32.799999999999997</v>
          </cell>
          <cell r="Y423">
            <v>8</v>
          </cell>
          <cell r="Z423">
            <v>290.12</v>
          </cell>
          <cell r="AA423">
            <v>23.815999999999999</v>
          </cell>
          <cell r="AB423">
            <v>67.180000000000007</v>
          </cell>
          <cell r="AC423">
            <v>0</v>
          </cell>
          <cell r="AD423">
            <v>1444.8600000000001</v>
          </cell>
          <cell r="AE423">
            <v>195.98</v>
          </cell>
          <cell r="AF423">
            <v>0</v>
          </cell>
          <cell r="AG423">
            <v>0</v>
          </cell>
          <cell r="AH423">
            <v>0</v>
          </cell>
          <cell r="AI423">
            <v>1731.8360000000002</v>
          </cell>
          <cell r="AK423">
            <v>995.56</v>
          </cell>
          <cell r="AL423">
            <v>2659.92</v>
          </cell>
          <cell r="AM423">
            <v>278.35999999999996</v>
          </cell>
          <cell r="AN423">
            <v>3933.84</v>
          </cell>
        </row>
        <row r="424">
          <cell r="A424" t="str">
            <v>400 kv Obra Jounpur</v>
          </cell>
          <cell r="B424">
            <v>421</v>
          </cell>
          <cell r="C424" t="str">
            <v>158/1</v>
          </cell>
          <cell r="D424">
            <v>424.37</v>
          </cell>
          <cell r="E424" t="str">
            <v>FA+6</v>
          </cell>
          <cell r="F424" t="str">
            <v>PS</v>
          </cell>
          <cell r="G424">
            <v>3.5</v>
          </cell>
          <cell r="H424">
            <v>0</v>
          </cell>
          <cell r="I424">
            <v>112</v>
          </cell>
          <cell r="J424" t="str">
            <v>Privaersa</v>
          </cell>
          <cell r="K424">
            <v>43816</v>
          </cell>
          <cell r="P424">
            <v>191.7</v>
          </cell>
          <cell r="Q424">
            <v>15.96</v>
          </cell>
          <cell r="R424">
            <v>2.31</v>
          </cell>
          <cell r="S424">
            <v>138</v>
          </cell>
          <cell r="T424">
            <v>8.3118736000000002</v>
          </cell>
          <cell r="U424">
            <v>2.6459999999999999</v>
          </cell>
          <cell r="V424">
            <v>12.885734399999999</v>
          </cell>
          <cell r="W424">
            <v>122.56</v>
          </cell>
          <cell r="X424">
            <v>17.68</v>
          </cell>
          <cell r="Y424">
            <v>6.51</v>
          </cell>
          <cell r="Z424">
            <v>146.75</v>
          </cell>
          <cell r="AA424">
            <v>39.26</v>
          </cell>
          <cell r="AB424">
            <v>309.08</v>
          </cell>
          <cell r="AC424">
            <v>0</v>
          </cell>
          <cell r="AD424">
            <v>392.49599999999998</v>
          </cell>
          <cell r="AE424">
            <v>192.256</v>
          </cell>
          <cell r="AF424">
            <v>0</v>
          </cell>
          <cell r="AG424">
            <v>0</v>
          </cell>
          <cell r="AH424">
            <v>0</v>
          </cell>
          <cell r="AI424">
            <v>933.09199999999998</v>
          </cell>
          <cell r="AK424">
            <v>997.27</v>
          </cell>
          <cell r="AL424">
            <v>2910.58</v>
          </cell>
          <cell r="AM424">
            <v>250.52</v>
          </cell>
          <cell r="AN424">
            <v>4158.37</v>
          </cell>
        </row>
        <row r="425">
          <cell r="A425" t="str">
            <v>400 kv Obra Jounpur</v>
          </cell>
          <cell r="B425">
            <v>422</v>
          </cell>
          <cell r="C425" t="str">
            <v>159/0</v>
          </cell>
          <cell r="D425">
            <v>310.22000000000003</v>
          </cell>
          <cell r="E425" t="str">
            <v>FB+0</v>
          </cell>
          <cell r="F425">
            <v>0</v>
          </cell>
          <cell r="G425">
            <v>0</v>
          </cell>
          <cell r="H425">
            <v>0</v>
          </cell>
          <cell r="I425">
            <v>0</v>
          </cell>
          <cell r="J425">
            <v>0</v>
          </cell>
          <cell r="K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K425">
            <v>339.88</v>
          </cell>
          <cell r="AL425">
            <v>1266.1399999999999</v>
          </cell>
          <cell r="AM425">
            <v>103.24</v>
          </cell>
          <cell r="AN425">
            <v>1709.26</v>
          </cell>
        </row>
        <row r="426">
          <cell r="A426" t="str">
            <v>400 kv Obra Jounpur</v>
          </cell>
          <cell r="B426">
            <v>423</v>
          </cell>
          <cell r="C426" t="str">
            <v>159/1</v>
          </cell>
          <cell r="D426">
            <v>396.52</v>
          </cell>
          <cell r="E426" t="str">
            <v>FA+0</v>
          </cell>
          <cell r="F426">
            <v>0</v>
          </cell>
          <cell r="G426">
            <v>0</v>
          </cell>
          <cell r="H426">
            <v>0</v>
          </cell>
          <cell r="I426">
            <v>0</v>
          </cell>
          <cell r="J426">
            <v>0</v>
          </cell>
          <cell r="K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K426">
            <v>777.67</v>
          </cell>
          <cell r="AL426">
            <v>2138.39</v>
          </cell>
          <cell r="AM426">
            <v>198.9</v>
          </cell>
          <cell r="AN426">
            <v>3114.96</v>
          </cell>
        </row>
        <row r="427">
          <cell r="A427" t="str">
            <v>400 kv Obra Jounpur</v>
          </cell>
          <cell r="B427">
            <v>424</v>
          </cell>
          <cell r="C427" t="str">
            <v>159/2</v>
          </cell>
          <cell r="D427">
            <v>409.9</v>
          </cell>
          <cell r="E427" t="str">
            <v>FA+0</v>
          </cell>
          <cell r="F427">
            <v>0</v>
          </cell>
          <cell r="G427">
            <v>0</v>
          </cell>
          <cell r="H427">
            <v>0</v>
          </cell>
          <cell r="I427">
            <v>0</v>
          </cell>
          <cell r="J427">
            <v>0</v>
          </cell>
          <cell r="K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K427">
            <v>777.67</v>
          </cell>
          <cell r="AL427">
            <v>2138.39</v>
          </cell>
          <cell r="AM427">
            <v>198.9</v>
          </cell>
          <cell r="AN427">
            <v>3114.96</v>
          </cell>
        </row>
        <row r="428">
          <cell r="A428" t="str">
            <v>400 kv Obra Jounpur</v>
          </cell>
          <cell r="B428">
            <v>425</v>
          </cell>
          <cell r="C428" t="str">
            <v>159/3</v>
          </cell>
          <cell r="D428">
            <v>416.87</v>
          </cell>
          <cell r="E428" t="str">
            <v>FA+3</v>
          </cell>
          <cell r="F428">
            <v>0</v>
          </cell>
          <cell r="G428">
            <v>0</v>
          </cell>
          <cell r="H428">
            <v>0</v>
          </cell>
          <cell r="I428">
            <v>0</v>
          </cell>
          <cell r="J428">
            <v>0</v>
          </cell>
          <cell r="K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K428">
            <v>897.94999999999993</v>
          </cell>
          <cell r="AL428">
            <v>2632.34</v>
          </cell>
          <cell r="AM428">
            <v>239.45</v>
          </cell>
          <cell r="AN428">
            <v>3769.74</v>
          </cell>
        </row>
        <row r="429">
          <cell r="A429" t="str">
            <v>400 kv Obra Jounpur</v>
          </cell>
          <cell r="B429">
            <v>426</v>
          </cell>
          <cell r="C429" t="str">
            <v>159/4</v>
          </cell>
          <cell r="D429">
            <v>393.87</v>
          </cell>
          <cell r="E429" t="str">
            <v>FA+0</v>
          </cell>
          <cell r="F429">
            <v>0</v>
          </cell>
          <cell r="G429">
            <v>0</v>
          </cell>
          <cell r="H429">
            <v>0</v>
          </cell>
          <cell r="I429">
            <v>0</v>
          </cell>
          <cell r="J429">
            <v>0</v>
          </cell>
          <cell r="K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K429">
            <v>777.67</v>
          </cell>
          <cell r="AL429">
            <v>2138.39</v>
          </cell>
          <cell r="AM429">
            <v>198.9</v>
          </cell>
          <cell r="AN429">
            <v>3114.96</v>
          </cell>
        </row>
        <row r="430">
          <cell r="A430" t="str">
            <v>400 kv Obra Jounpur</v>
          </cell>
          <cell r="B430">
            <v>427</v>
          </cell>
          <cell r="C430" t="str">
            <v>159/5</v>
          </cell>
          <cell r="D430">
            <v>386.55</v>
          </cell>
          <cell r="E430" t="str">
            <v>FA+0</v>
          </cell>
          <cell r="F430">
            <v>0</v>
          </cell>
          <cell r="G430">
            <v>0</v>
          </cell>
          <cell r="H430">
            <v>0</v>
          </cell>
          <cell r="I430">
            <v>0</v>
          </cell>
          <cell r="J430">
            <v>0</v>
          </cell>
          <cell r="K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K430">
            <v>777.67</v>
          </cell>
          <cell r="AL430">
            <v>2138.39</v>
          </cell>
          <cell r="AM430">
            <v>198.9</v>
          </cell>
          <cell r="AN430">
            <v>3114.96</v>
          </cell>
        </row>
        <row r="431">
          <cell r="A431" t="str">
            <v>400 kv Obra Jounpur</v>
          </cell>
          <cell r="B431">
            <v>428</v>
          </cell>
          <cell r="C431" t="str">
            <v>160/0</v>
          </cell>
          <cell r="D431">
            <v>397.23</v>
          </cell>
          <cell r="E431" t="str">
            <v>FD+0</v>
          </cell>
          <cell r="F431">
            <v>0</v>
          </cell>
          <cell r="G431">
            <v>0</v>
          </cell>
          <cell r="H431">
            <v>0</v>
          </cell>
          <cell r="I431">
            <v>0</v>
          </cell>
          <cell r="J431">
            <v>0</v>
          </cell>
          <cell r="K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K431">
            <v>219.6</v>
          </cell>
          <cell r="AL431">
            <v>772.18999999999994</v>
          </cell>
          <cell r="AM431">
            <v>239.82</v>
          </cell>
          <cell r="AN431">
            <v>1231.6099999999999</v>
          </cell>
        </row>
        <row r="432">
          <cell r="A432" t="str">
            <v>400 kv Obra Jounpur</v>
          </cell>
          <cell r="B432">
            <v>429</v>
          </cell>
          <cell r="C432" t="str">
            <v>160/1</v>
          </cell>
          <cell r="D432">
            <v>398.48</v>
          </cell>
          <cell r="E432" t="str">
            <v>FA+0</v>
          </cell>
          <cell r="F432">
            <v>0</v>
          </cell>
          <cell r="G432">
            <v>0</v>
          </cell>
          <cell r="H432">
            <v>0</v>
          </cell>
          <cell r="I432">
            <v>0</v>
          </cell>
          <cell r="J432">
            <v>0</v>
          </cell>
          <cell r="K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K432">
            <v>777.67</v>
          </cell>
          <cell r="AL432">
            <v>2138.39</v>
          </cell>
          <cell r="AM432">
            <v>198.9</v>
          </cell>
          <cell r="AN432">
            <v>3114.96</v>
          </cell>
        </row>
        <row r="433">
          <cell r="A433" t="str">
            <v>400 kv Obra Jounpur</v>
          </cell>
          <cell r="B433">
            <v>430</v>
          </cell>
          <cell r="C433" t="str">
            <v>160/2</v>
          </cell>
          <cell r="D433">
            <v>420.08</v>
          </cell>
          <cell r="E433" t="str">
            <v>FA+0</v>
          </cell>
          <cell r="F433">
            <v>0</v>
          </cell>
          <cell r="G433">
            <v>0</v>
          </cell>
          <cell r="H433">
            <v>0</v>
          </cell>
          <cell r="I433">
            <v>0</v>
          </cell>
          <cell r="J433">
            <v>0</v>
          </cell>
          <cell r="K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K433">
            <v>777.67</v>
          </cell>
          <cell r="AL433">
            <v>2138.39</v>
          </cell>
          <cell r="AM433">
            <v>198.9</v>
          </cell>
          <cell r="AN433">
            <v>3114.96</v>
          </cell>
        </row>
        <row r="434">
          <cell r="A434" t="str">
            <v>400 kv Obra Jounpur</v>
          </cell>
          <cell r="B434">
            <v>431</v>
          </cell>
          <cell r="C434" t="str">
            <v>160/3</v>
          </cell>
          <cell r="D434">
            <v>418.44</v>
          </cell>
          <cell r="E434" t="str">
            <v>FA+3</v>
          </cell>
          <cell r="F434">
            <v>0</v>
          </cell>
          <cell r="G434">
            <v>0</v>
          </cell>
          <cell r="H434">
            <v>0</v>
          </cell>
          <cell r="I434">
            <v>0</v>
          </cell>
          <cell r="J434">
            <v>0</v>
          </cell>
          <cell r="K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K434">
            <v>897.94999999999993</v>
          </cell>
          <cell r="AL434">
            <v>2632.34</v>
          </cell>
          <cell r="AM434">
            <v>239.45</v>
          </cell>
          <cell r="AN434">
            <v>3769.74</v>
          </cell>
        </row>
        <row r="435">
          <cell r="A435" t="str">
            <v>400 kv Obra Jounpur</v>
          </cell>
          <cell r="B435">
            <v>432</v>
          </cell>
          <cell r="C435" t="str">
            <v>160/4</v>
          </cell>
          <cell r="D435">
            <v>424.2</v>
          </cell>
          <cell r="E435" t="str">
            <v>FA+0</v>
          </cell>
          <cell r="F435">
            <v>0</v>
          </cell>
          <cell r="G435">
            <v>0</v>
          </cell>
          <cell r="H435">
            <v>0</v>
          </cell>
          <cell r="I435">
            <v>0</v>
          </cell>
          <cell r="J435">
            <v>0</v>
          </cell>
          <cell r="K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K435">
            <v>777.67</v>
          </cell>
          <cell r="AL435">
            <v>2138.39</v>
          </cell>
          <cell r="AM435">
            <v>198.9</v>
          </cell>
          <cell r="AN435">
            <v>3114.96</v>
          </cell>
        </row>
        <row r="436">
          <cell r="A436" t="str">
            <v>400 kv Obra Jounpur</v>
          </cell>
          <cell r="B436">
            <v>433</v>
          </cell>
          <cell r="C436" t="str">
            <v>160/5</v>
          </cell>
          <cell r="D436">
            <v>409.32</v>
          </cell>
          <cell r="E436" t="str">
            <v>FA+3</v>
          </cell>
          <cell r="F436">
            <v>0</v>
          </cell>
          <cell r="G436">
            <v>0</v>
          </cell>
          <cell r="H436">
            <v>0</v>
          </cell>
          <cell r="I436">
            <v>0</v>
          </cell>
          <cell r="J436">
            <v>0</v>
          </cell>
          <cell r="K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K436">
            <v>897.94999999999993</v>
          </cell>
          <cell r="AL436">
            <v>2632.34</v>
          </cell>
          <cell r="AM436">
            <v>239.45</v>
          </cell>
          <cell r="AN436">
            <v>3769.74</v>
          </cell>
        </row>
        <row r="437">
          <cell r="A437" t="str">
            <v>400 kv Obra Jounpur</v>
          </cell>
          <cell r="B437">
            <v>434</v>
          </cell>
          <cell r="C437" t="str">
            <v>160A/0</v>
          </cell>
          <cell r="D437">
            <v>354.5</v>
          </cell>
          <cell r="E437" t="str">
            <v>FC+0</v>
          </cell>
          <cell r="F437">
            <v>0</v>
          </cell>
          <cell r="G437">
            <v>0</v>
          </cell>
          <cell r="H437">
            <v>0</v>
          </cell>
          <cell r="I437">
            <v>0</v>
          </cell>
          <cell r="J437">
            <v>0</v>
          </cell>
          <cell r="K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K437">
            <v>995.56</v>
          </cell>
          <cell r="AL437">
            <v>2659.92</v>
          </cell>
          <cell r="AM437">
            <v>278.35999999999996</v>
          </cell>
          <cell r="AN437">
            <v>3933.84</v>
          </cell>
        </row>
        <row r="438">
          <cell r="A438" t="str">
            <v>400 kv Obra Jounpur</v>
          </cell>
          <cell r="B438">
            <v>435</v>
          </cell>
          <cell r="C438" t="str">
            <v>160A/1</v>
          </cell>
          <cell r="D438">
            <v>396.79</v>
          </cell>
          <cell r="E438" t="str">
            <v>FA+0</v>
          </cell>
          <cell r="F438">
            <v>0</v>
          </cell>
          <cell r="G438">
            <v>0</v>
          </cell>
          <cell r="H438">
            <v>0</v>
          </cell>
          <cell r="I438">
            <v>0</v>
          </cell>
          <cell r="J438">
            <v>0</v>
          </cell>
          <cell r="K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K438">
            <v>777.67</v>
          </cell>
          <cell r="AL438">
            <v>2138.39</v>
          </cell>
          <cell r="AM438">
            <v>198.9</v>
          </cell>
          <cell r="AN438">
            <v>3114.96</v>
          </cell>
        </row>
        <row r="439">
          <cell r="A439" t="str">
            <v>400 kv Obra Jounpur</v>
          </cell>
          <cell r="B439">
            <v>436</v>
          </cell>
          <cell r="C439" t="str">
            <v>160A/2</v>
          </cell>
          <cell r="D439">
            <v>399.82</v>
          </cell>
          <cell r="E439" t="str">
            <v>FA+0</v>
          </cell>
          <cell r="F439" t="str">
            <v>FS</v>
          </cell>
          <cell r="G439">
            <v>3.5</v>
          </cell>
          <cell r="H439">
            <v>0</v>
          </cell>
          <cell r="I439">
            <v>173</v>
          </cell>
          <cell r="J439" t="str">
            <v>Shalendra</v>
          </cell>
          <cell r="K439">
            <v>43851</v>
          </cell>
          <cell r="P439">
            <v>0</v>
          </cell>
          <cell r="Q439">
            <v>0</v>
          </cell>
          <cell r="R439">
            <v>0</v>
          </cell>
          <cell r="S439">
            <v>0</v>
          </cell>
          <cell r="T439">
            <v>0</v>
          </cell>
          <cell r="U439">
            <v>0</v>
          </cell>
          <cell r="V439">
            <v>0</v>
          </cell>
          <cell r="W439">
            <v>122.56</v>
          </cell>
          <cell r="X439">
            <v>17.68</v>
          </cell>
          <cell r="Y439">
            <v>6.51</v>
          </cell>
          <cell r="Z439">
            <v>146.75</v>
          </cell>
          <cell r="AA439">
            <v>0</v>
          </cell>
          <cell r="AB439">
            <v>0</v>
          </cell>
          <cell r="AC439">
            <v>0</v>
          </cell>
          <cell r="AD439">
            <v>0</v>
          </cell>
          <cell r="AE439">
            <v>0</v>
          </cell>
          <cell r="AF439">
            <v>0</v>
          </cell>
          <cell r="AG439">
            <v>0</v>
          </cell>
          <cell r="AH439">
            <v>0</v>
          </cell>
          <cell r="AI439">
            <v>0</v>
          </cell>
          <cell r="AK439">
            <v>777.67</v>
          </cell>
          <cell r="AL439">
            <v>2138.39</v>
          </cell>
          <cell r="AM439">
            <v>198.9</v>
          </cell>
          <cell r="AN439">
            <v>3114.96</v>
          </cell>
        </row>
        <row r="440">
          <cell r="A440" t="str">
            <v>400 kv Obra Jounpur</v>
          </cell>
          <cell r="B440">
            <v>437</v>
          </cell>
          <cell r="C440" t="str">
            <v>160A/3</v>
          </cell>
          <cell r="D440">
            <v>339.47</v>
          </cell>
          <cell r="E440" t="str">
            <v>FA+0</v>
          </cell>
          <cell r="F440" t="str">
            <v>PS</v>
          </cell>
          <cell r="G440">
            <v>3.5</v>
          </cell>
          <cell r="H440">
            <v>0</v>
          </cell>
          <cell r="I440">
            <v>153</v>
          </cell>
          <cell r="J440" t="str">
            <v>Shalendra</v>
          </cell>
          <cell r="K440">
            <v>43840</v>
          </cell>
          <cell r="P440">
            <v>173.5</v>
          </cell>
          <cell r="Q440">
            <v>14.57</v>
          </cell>
          <cell r="R440">
            <v>2.0699999999999998</v>
          </cell>
          <cell r="S440">
            <v>126</v>
          </cell>
          <cell r="T440">
            <v>7.5705603999999989</v>
          </cell>
          <cell r="U440">
            <v>2.6459999999999999</v>
          </cell>
          <cell r="V440">
            <v>11.495301599999998</v>
          </cell>
          <cell r="W440">
            <v>122.56</v>
          </cell>
          <cell r="X440">
            <v>17.68</v>
          </cell>
          <cell r="Y440">
            <v>6.51</v>
          </cell>
          <cell r="Z440">
            <v>146.75</v>
          </cell>
          <cell r="AA440">
            <v>39.26</v>
          </cell>
          <cell r="AB440">
            <v>261.07600000000002</v>
          </cell>
          <cell r="AC440">
            <v>0</v>
          </cell>
          <cell r="AD440">
            <v>305.32799999999997</v>
          </cell>
          <cell r="AE440">
            <v>192.256</v>
          </cell>
          <cell r="AF440">
            <v>0</v>
          </cell>
          <cell r="AG440">
            <v>0</v>
          </cell>
          <cell r="AH440">
            <v>0</v>
          </cell>
          <cell r="AI440">
            <v>797.92</v>
          </cell>
          <cell r="AK440">
            <v>777.67</v>
          </cell>
          <cell r="AL440">
            <v>2138.39</v>
          </cell>
          <cell r="AM440">
            <v>198.9</v>
          </cell>
          <cell r="AN440">
            <v>3114.96</v>
          </cell>
        </row>
        <row r="441">
          <cell r="A441" t="str">
            <v>400 kv Obra Jounpur</v>
          </cell>
          <cell r="B441">
            <v>438</v>
          </cell>
          <cell r="C441" t="str">
            <v>160A/4</v>
          </cell>
          <cell r="D441">
            <v>397.54</v>
          </cell>
          <cell r="E441" t="str">
            <v>FA+0</v>
          </cell>
          <cell r="F441" t="str">
            <v>FS</v>
          </cell>
          <cell r="G441">
            <v>3.5</v>
          </cell>
          <cell r="H441">
            <v>0</v>
          </cell>
          <cell r="I441">
            <v>132</v>
          </cell>
          <cell r="J441" t="str">
            <v>Shalendra</v>
          </cell>
          <cell r="K441">
            <v>43828</v>
          </cell>
          <cell r="P441">
            <v>0</v>
          </cell>
          <cell r="Q441">
            <v>0</v>
          </cell>
          <cell r="R441">
            <v>0</v>
          </cell>
          <cell r="S441">
            <v>0</v>
          </cell>
          <cell r="T441">
            <v>0</v>
          </cell>
          <cell r="U441">
            <v>0</v>
          </cell>
          <cell r="V441">
            <v>0</v>
          </cell>
          <cell r="W441">
            <v>122.56</v>
          </cell>
          <cell r="X441">
            <v>17.68</v>
          </cell>
          <cell r="Y441">
            <v>6.51</v>
          </cell>
          <cell r="Z441">
            <v>146.75</v>
          </cell>
          <cell r="AA441">
            <v>0</v>
          </cell>
          <cell r="AB441">
            <v>0</v>
          </cell>
          <cell r="AC441">
            <v>0</v>
          </cell>
          <cell r="AD441">
            <v>0</v>
          </cell>
          <cell r="AE441">
            <v>0</v>
          </cell>
          <cell r="AF441">
            <v>0</v>
          </cell>
          <cell r="AG441">
            <v>0</v>
          </cell>
          <cell r="AH441">
            <v>0</v>
          </cell>
          <cell r="AI441">
            <v>0</v>
          </cell>
          <cell r="AK441">
            <v>777.67</v>
          </cell>
          <cell r="AL441">
            <v>2138.39</v>
          </cell>
          <cell r="AM441">
            <v>198.9</v>
          </cell>
          <cell r="AN441">
            <v>3114.96</v>
          </cell>
        </row>
        <row r="442">
          <cell r="A442" t="str">
            <v>400 kv Obra Jounpur</v>
          </cell>
          <cell r="B442">
            <v>439</v>
          </cell>
          <cell r="C442" t="str">
            <v>161/0</v>
          </cell>
          <cell r="D442">
            <v>387.34</v>
          </cell>
          <cell r="E442" t="str">
            <v>FB+0</v>
          </cell>
          <cell r="F442">
            <v>0</v>
          </cell>
          <cell r="G442">
            <v>0</v>
          </cell>
          <cell r="H442">
            <v>0</v>
          </cell>
          <cell r="I442">
            <v>0</v>
          </cell>
          <cell r="J442">
            <v>0</v>
          </cell>
          <cell r="K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K442">
            <v>339.88</v>
          </cell>
          <cell r="AL442">
            <v>1266.1399999999999</v>
          </cell>
          <cell r="AM442">
            <v>103.24</v>
          </cell>
          <cell r="AN442">
            <v>1709.26</v>
          </cell>
        </row>
        <row r="443">
          <cell r="A443" t="str">
            <v>400 kv Obra Jounpur</v>
          </cell>
          <cell r="B443">
            <v>440</v>
          </cell>
          <cell r="C443" t="str">
            <v>161/1</v>
          </cell>
          <cell r="D443">
            <v>336.25</v>
          </cell>
          <cell r="E443" t="str">
            <v>FA+0</v>
          </cell>
          <cell r="F443">
            <v>0</v>
          </cell>
          <cell r="G443">
            <v>0</v>
          </cell>
          <cell r="H443">
            <v>0</v>
          </cell>
          <cell r="I443">
            <v>0</v>
          </cell>
          <cell r="J443">
            <v>0</v>
          </cell>
          <cell r="K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K443">
            <v>777.67</v>
          </cell>
          <cell r="AL443">
            <v>2138.39</v>
          </cell>
          <cell r="AM443">
            <v>198.9</v>
          </cell>
          <cell r="AN443">
            <v>3114.96</v>
          </cell>
        </row>
        <row r="444">
          <cell r="A444" t="str">
            <v>400 kv Obra Jounpur</v>
          </cell>
          <cell r="B444">
            <v>441</v>
          </cell>
          <cell r="C444" t="str">
            <v>161/2</v>
          </cell>
          <cell r="D444">
            <v>333.13</v>
          </cell>
          <cell r="E444" t="str">
            <v>FA+0</v>
          </cell>
          <cell r="F444">
            <v>0</v>
          </cell>
          <cell r="G444">
            <v>0</v>
          </cell>
          <cell r="H444">
            <v>0</v>
          </cell>
          <cell r="I444">
            <v>0</v>
          </cell>
          <cell r="J444">
            <v>0</v>
          </cell>
          <cell r="K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K444">
            <v>777.67</v>
          </cell>
          <cell r="AL444">
            <v>2138.39</v>
          </cell>
          <cell r="AM444">
            <v>198.9</v>
          </cell>
          <cell r="AN444">
            <v>3114.96</v>
          </cell>
        </row>
        <row r="445">
          <cell r="A445" t="str">
            <v>400 kv Obra Jounpur</v>
          </cell>
          <cell r="B445">
            <v>442</v>
          </cell>
          <cell r="C445" t="str">
            <v>161/3</v>
          </cell>
          <cell r="D445">
            <v>394.93</v>
          </cell>
          <cell r="E445" t="str">
            <v>FA+0</v>
          </cell>
          <cell r="F445">
            <v>0</v>
          </cell>
          <cell r="G445">
            <v>0</v>
          </cell>
          <cell r="H445">
            <v>0</v>
          </cell>
          <cell r="I445">
            <v>0</v>
          </cell>
          <cell r="J445">
            <v>0</v>
          </cell>
          <cell r="K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K445">
            <v>777.67</v>
          </cell>
          <cell r="AL445">
            <v>2138.39</v>
          </cell>
          <cell r="AM445">
            <v>198.9</v>
          </cell>
          <cell r="AN445">
            <v>3114.96</v>
          </cell>
        </row>
        <row r="446">
          <cell r="A446" t="str">
            <v>400 kv Obra Jounpur</v>
          </cell>
          <cell r="B446">
            <v>443</v>
          </cell>
          <cell r="C446" t="str">
            <v>161/4</v>
          </cell>
          <cell r="D446">
            <v>395.5</v>
          </cell>
          <cell r="E446" t="str">
            <v>FA+0</v>
          </cell>
          <cell r="F446">
            <v>0</v>
          </cell>
          <cell r="G446">
            <v>0</v>
          </cell>
          <cell r="H446">
            <v>0</v>
          </cell>
          <cell r="I446">
            <v>0</v>
          </cell>
          <cell r="J446">
            <v>0</v>
          </cell>
          <cell r="K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K446">
            <v>777.67</v>
          </cell>
          <cell r="AL446">
            <v>2138.39</v>
          </cell>
          <cell r="AM446">
            <v>198.9</v>
          </cell>
          <cell r="AN446">
            <v>3114.96</v>
          </cell>
        </row>
        <row r="447">
          <cell r="A447" t="str">
            <v>400 kv Obra Jounpur</v>
          </cell>
          <cell r="B447">
            <v>444</v>
          </cell>
          <cell r="C447" t="str">
            <v>162/0</v>
          </cell>
          <cell r="D447">
            <v>186.6</v>
          </cell>
          <cell r="E447" t="str">
            <v>FB+6</v>
          </cell>
          <cell r="F447">
            <v>0</v>
          </cell>
          <cell r="G447">
            <v>0</v>
          </cell>
          <cell r="H447">
            <v>0</v>
          </cell>
          <cell r="I447">
            <v>0</v>
          </cell>
          <cell r="J447">
            <v>0</v>
          </cell>
          <cell r="K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K447">
            <v>439.2</v>
          </cell>
          <cell r="AL447">
            <v>1544.3799999999999</v>
          </cell>
          <cell r="AM447">
            <v>239.82</v>
          </cell>
          <cell r="AN447">
            <v>2223.4</v>
          </cell>
        </row>
        <row r="448">
          <cell r="A448" t="str">
            <v>400 kv Obra Jounpur</v>
          </cell>
          <cell r="B448">
            <v>445</v>
          </cell>
          <cell r="C448" t="str">
            <v>163/0</v>
          </cell>
          <cell r="D448">
            <v>359</v>
          </cell>
          <cell r="E448" t="str">
            <v>FC+6</v>
          </cell>
          <cell r="F448">
            <v>0</v>
          </cell>
          <cell r="G448">
            <v>0</v>
          </cell>
          <cell r="H448">
            <v>0</v>
          </cell>
          <cell r="I448">
            <v>0</v>
          </cell>
          <cell r="J448">
            <v>0</v>
          </cell>
          <cell r="K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K448">
            <v>443.13</v>
          </cell>
          <cell r="AL448">
            <v>1020.51</v>
          </cell>
          <cell r="AM448">
            <v>143.79</v>
          </cell>
          <cell r="AN448">
            <v>1607.4299999999998</v>
          </cell>
        </row>
        <row r="449">
          <cell r="A449" t="str">
            <v>400 kv Obra Jounpur</v>
          </cell>
          <cell r="B449">
            <v>446</v>
          </cell>
          <cell r="C449" t="str">
            <v>163/1</v>
          </cell>
          <cell r="D449">
            <v>371</v>
          </cell>
          <cell r="E449" t="str">
            <v>FA+0</v>
          </cell>
          <cell r="F449">
            <v>0</v>
          </cell>
          <cell r="G449">
            <v>0</v>
          </cell>
          <cell r="H449">
            <v>0</v>
          </cell>
          <cell r="I449">
            <v>0</v>
          </cell>
          <cell r="J449">
            <v>0</v>
          </cell>
          <cell r="K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K449">
            <v>777.67</v>
          </cell>
          <cell r="AL449">
            <v>2138.39</v>
          </cell>
          <cell r="AM449">
            <v>198.9</v>
          </cell>
          <cell r="AN449">
            <v>3114.96</v>
          </cell>
        </row>
        <row r="450">
          <cell r="A450" t="str">
            <v>400 kv Obra Jounpur</v>
          </cell>
          <cell r="B450">
            <v>447</v>
          </cell>
          <cell r="C450" t="str">
            <v>163/2</v>
          </cell>
          <cell r="D450">
            <v>367.75</v>
          </cell>
          <cell r="E450" t="str">
            <v>FA+0</v>
          </cell>
          <cell r="F450">
            <v>0</v>
          </cell>
          <cell r="G450">
            <v>0</v>
          </cell>
          <cell r="H450">
            <v>0</v>
          </cell>
          <cell r="I450">
            <v>0</v>
          </cell>
          <cell r="J450">
            <v>0</v>
          </cell>
          <cell r="K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K450">
            <v>777.67</v>
          </cell>
          <cell r="AL450">
            <v>2138.39</v>
          </cell>
          <cell r="AM450">
            <v>198.9</v>
          </cell>
          <cell r="AN450">
            <v>3114.96</v>
          </cell>
        </row>
        <row r="451">
          <cell r="A451" t="str">
            <v>400 kv Obra Jounpur</v>
          </cell>
          <cell r="B451">
            <v>448</v>
          </cell>
          <cell r="C451" t="str">
            <v>164/0</v>
          </cell>
          <cell r="D451">
            <v>248.65</v>
          </cell>
          <cell r="E451" t="str">
            <v>FB+0</v>
          </cell>
          <cell r="F451">
            <v>0</v>
          </cell>
          <cell r="G451">
            <v>0</v>
          </cell>
          <cell r="H451">
            <v>0</v>
          </cell>
          <cell r="I451">
            <v>0</v>
          </cell>
          <cell r="J451">
            <v>0</v>
          </cell>
          <cell r="K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K451">
            <v>339.88</v>
          </cell>
          <cell r="AL451">
            <v>1266.1399999999999</v>
          </cell>
          <cell r="AM451">
            <v>103.24</v>
          </cell>
          <cell r="AN451">
            <v>1709.26</v>
          </cell>
        </row>
        <row r="452">
          <cell r="A452" t="str">
            <v>400 kv Obra Jounpur</v>
          </cell>
          <cell r="B452">
            <v>449</v>
          </cell>
          <cell r="C452" t="str">
            <v>165/0</v>
          </cell>
          <cell r="D452">
            <v>316</v>
          </cell>
          <cell r="E452" t="str">
            <v>FC+0</v>
          </cell>
          <cell r="F452">
            <v>0</v>
          </cell>
          <cell r="G452">
            <v>0</v>
          </cell>
          <cell r="H452">
            <v>0</v>
          </cell>
          <cell r="I452">
            <v>0</v>
          </cell>
          <cell r="J452">
            <v>0</v>
          </cell>
          <cell r="K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K452">
            <v>995.56</v>
          </cell>
          <cell r="AL452">
            <v>2659.92</v>
          </cell>
          <cell r="AM452">
            <v>278.35999999999996</v>
          </cell>
          <cell r="AN452">
            <v>3933.84</v>
          </cell>
        </row>
        <row r="453">
          <cell r="A453" t="str">
            <v>400 kv Obra Jounpur</v>
          </cell>
          <cell r="B453">
            <v>450</v>
          </cell>
          <cell r="C453" t="str">
            <v>165/1</v>
          </cell>
          <cell r="D453">
            <v>419</v>
          </cell>
          <cell r="E453" t="str">
            <v>FA+0</v>
          </cell>
          <cell r="F453">
            <v>0</v>
          </cell>
          <cell r="G453">
            <v>0</v>
          </cell>
          <cell r="H453">
            <v>0</v>
          </cell>
          <cell r="I453">
            <v>0</v>
          </cell>
          <cell r="J453">
            <v>0</v>
          </cell>
          <cell r="K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K453">
            <v>777.67</v>
          </cell>
          <cell r="AL453">
            <v>2138.39</v>
          </cell>
          <cell r="AM453">
            <v>198.9</v>
          </cell>
          <cell r="AN453">
            <v>3114.96</v>
          </cell>
        </row>
        <row r="454">
          <cell r="A454" t="str">
            <v>400 kv Obra Jounpur</v>
          </cell>
          <cell r="B454">
            <v>451</v>
          </cell>
          <cell r="C454" t="str">
            <v>165/2</v>
          </cell>
          <cell r="D454">
            <v>422</v>
          </cell>
          <cell r="E454" t="str">
            <v>FA+3</v>
          </cell>
          <cell r="F454">
            <v>0</v>
          </cell>
          <cell r="G454">
            <v>0</v>
          </cell>
          <cell r="H454">
            <v>0</v>
          </cell>
          <cell r="I454">
            <v>0</v>
          </cell>
          <cell r="J454">
            <v>0</v>
          </cell>
          <cell r="K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K454">
            <v>897.94999999999993</v>
          </cell>
          <cell r="AL454">
            <v>2632.34</v>
          </cell>
          <cell r="AM454">
            <v>239.45</v>
          </cell>
          <cell r="AN454">
            <v>3769.74</v>
          </cell>
        </row>
        <row r="455">
          <cell r="A455" t="str">
            <v>400 kv Obra Jounpur</v>
          </cell>
          <cell r="B455">
            <v>452</v>
          </cell>
          <cell r="C455" t="str">
            <v>165/3</v>
          </cell>
          <cell r="D455">
            <v>404.22</v>
          </cell>
          <cell r="E455" t="str">
            <v>FA+0</v>
          </cell>
          <cell r="F455">
            <v>0</v>
          </cell>
          <cell r="G455">
            <v>0</v>
          </cell>
          <cell r="H455">
            <v>0</v>
          </cell>
          <cell r="I455">
            <v>0</v>
          </cell>
          <cell r="J455">
            <v>0</v>
          </cell>
          <cell r="K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K455">
            <v>777.67</v>
          </cell>
          <cell r="AL455">
            <v>2138.39</v>
          </cell>
          <cell r="AM455">
            <v>198.9</v>
          </cell>
          <cell r="AN455">
            <v>3114.96</v>
          </cell>
        </row>
        <row r="456">
          <cell r="A456" t="str">
            <v>400 kv Obra Jounpur</v>
          </cell>
          <cell r="B456">
            <v>453</v>
          </cell>
          <cell r="C456" t="str">
            <v>166/0</v>
          </cell>
          <cell r="D456">
            <v>249</v>
          </cell>
          <cell r="E456" t="str">
            <v>FB+0</v>
          </cell>
          <cell r="F456">
            <v>0</v>
          </cell>
          <cell r="G456">
            <v>0</v>
          </cell>
          <cell r="H456">
            <v>0</v>
          </cell>
          <cell r="I456">
            <v>0</v>
          </cell>
          <cell r="J456">
            <v>0</v>
          </cell>
          <cell r="K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K456">
            <v>339.88</v>
          </cell>
          <cell r="AL456">
            <v>1266.1399999999999</v>
          </cell>
          <cell r="AM456">
            <v>103.24</v>
          </cell>
          <cell r="AN456">
            <v>1709.26</v>
          </cell>
        </row>
        <row r="457">
          <cell r="A457" t="str">
            <v>400 kv Obra Jounpur</v>
          </cell>
          <cell r="B457">
            <v>454</v>
          </cell>
          <cell r="C457" t="str">
            <v>166/1</v>
          </cell>
          <cell r="D457">
            <v>277.48</v>
          </cell>
          <cell r="E457" t="str">
            <v>FA+0</v>
          </cell>
          <cell r="F457">
            <v>0</v>
          </cell>
          <cell r="G457">
            <v>0</v>
          </cell>
          <cell r="H457">
            <v>0</v>
          </cell>
          <cell r="I457">
            <v>0</v>
          </cell>
          <cell r="J457">
            <v>0</v>
          </cell>
          <cell r="K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K457">
            <v>777.67</v>
          </cell>
          <cell r="AL457">
            <v>2138.39</v>
          </cell>
          <cell r="AM457">
            <v>198.9</v>
          </cell>
          <cell r="AN457">
            <v>3114.96</v>
          </cell>
        </row>
        <row r="458">
          <cell r="A458" t="str">
            <v>400 kv Obra Jounpur</v>
          </cell>
          <cell r="B458">
            <v>455</v>
          </cell>
          <cell r="C458" t="str">
            <v>167/0</v>
          </cell>
          <cell r="D458">
            <v>291</v>
          </cell>
          <cell r="E458" t="str">
            <v>FC+0</v>
          </cell>
          <cell r="F458">
            <v>0</v>
          </cell>
          <cell r="G458">
            <v>0</v>
          </cell>
          <cell r="H458">
            <v>0</v>
          </cell>
          <cell r="I458">
            <v>0</v>
          </cell>
          <cell r="J458">
            <v>0</v>
          </cell>
          <cell r="K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K458">
            <v>995.56</v>
          </cell>
          <cell r="AL458">
            <v>2659.92</v>
          </cell>
          <cell r="AM458">
            <v>278.35999999999996</v>
          </cell>
          <cell r="AN458">
            <v>3933.84</v>
          </cell>
        </row>
        <row r="459">
          <cell r="A459" t="str">
            <v>400 kv Obra Jounpur</v>
          </cell>
          <cell r="B459">
            <v>456</v>
          </cell>
          <cell r="C459" t="str">
            <v>167/1</v>
          </cell>
          <cell r="D459">
            <v>393.65</v>
          </cell>
          <cell r="E459" t="str">
            <v>FA+0</v>
          </cell>
          <cell r="F459">
            <v>0</v>
          </cell>
          <cell r="G459">
            <v>0</v>
          </cell>
          <cell r="H459">
            <v>0</v>
          </cell>
          <cell r="I459">
            <v>0</v>
          </cell>
          <cell r="J459">
            <v>0</v>
          </cell>
          <cell r="K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K459">
            <v>777.67</v>
          </cell>
          <cell r="AL459">
            <v>2138.39</v>
          </cell>
          <cell r="AM459">
            <v>198.9</v>
          </cell>
          <cell r="AN459">
            <v>3114.96</v>
          </cell>
        </row>
        <row r="460">
          <cell r="A460" t="str">
            <v>400 kv Obra Jounpur</v>
          </cell>
          <cell r="B460">
            <v>457</v>
          </cell>
          <cell r="C460" t="str">
            <v>168/0</v>
          </cell>
          <cell r="D460">
            <v>339</v>
          </cell>
          <cell r="E460" t="str">
            <v>FD+0</v>
          </cell>
          <cell r="F460">
            <v>0</v>
          </cell>
          <cell r="G460">
            <v>0</v>
          </cell>
          <cell r="H460">
            <v>0</v>
          </cell>
          <cell r="I460">
            <v>0</v>
          </cell>
          <cell r="J460">
            <v>0</v>
          </cell>
          <cell r="K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K460">
            <v>219.6</v>
          </cell>
          <cell r="AL460">
            <v>772.18999999999994</v>
          </cell>
          <cell r="AM460">
            <v>239.82</v>
          </cell>
          <cell r="AN460">
            <v>1231.6099999999999</v>
          </cell>
        </row>
        <row r="461">
          <cell r="A461" t="str">
            <v>400 kv Obra Jounpur</v>
          </cell>
          <cell r="B461">
            <v>458</v>
          </cell>
          <cell r="C461" t="str">
            <v>168/1</v>
          </cell>
          <cell r="D461">
            <v>344.19</v>
          </cell>
          <cell r="E461" t="str">
            <v>FA+0</v>
          </cell>
          <cell r="F461" t="str">
            <v>PS</v>
          </cell>
          <cell r="G461">
            <v>3.5</v>
          </cell>
          <cell r="H461">
            <v>0</v>
          </cell>
          <cell r="I461">
            <v>110</v>
          </cell>
          <cell r="J461" t="str">
            <v>Pramod Rai</v>
          </cell>
          <cell r="K461">
            <v>43815</v>
          </cell>
          <cell r="P461">
            <v>173.5</v>
          </cell>
          <cell r="Q461">
            <v>14.57</v>
          </cell>
          <cell r="R461">
            <v>2.0699999999999998</v>
          </cell>
          <cell r="S461">
            <v>126</v>
          </cell>
          <cell r="T461">
            <v>7.5705603999999989</v>
          </cell>
          <cell r="U461">
            <v>2.6459999999999999</v>
          </cell>
          <cell r="V461">
            <v>11.495301599999998</v>
          </cell>
          <cell r="W461">
            <v>122.56</v>
          </cell>
          <cell r="X461">
            <v>17.68</v>
          </cell>
          <cell r="Y461">
            <v>6.51</v>
          </cell>
          <cell r="Z461">
            <v>146.75</v>
          </cell>
          <cell r="AA461">
            <v>39.26</v>
          </cell>
          <cell r="AB461">
            <v>261.07600000000002</v>
          </cell>
          <cell r="AC461">
            <v>0</v>
          </cell>
          <cell r="AD461">
            <v>305.32799999999997</v>
          </cell>
          <cell r="AE461">
            <v>192.256</v>
          </cell>
          <cell r="AF461">
            <v>0</v>
          </cell>
          <cell r="AG461">
            <v>0</v>
          </cell>
          <cell r="AH461">
            <v>0</v>
          </cell>
          <cell r="AI461">
            <v>797.92</v>
          </cell>
          <cell r="AK461">
            <v>777.67</v>
          </cell>
          <cell r="AL461">
            <v>2138.39</v>
          </cell>
          <cell r="AM461">
            <v>198.9</v>
          </cell>
          <cell r="AN461">
            <v>3114.96</v>
          </cell>
        </row>
        <row r="462">
          <cell r="A462" t="str">
            <v>400 kv Obra Jounpur</v>
          </cell>
          <cell r="B462">
            <v>459</v>
          </cell>
          <cell r="C462" t="str">
            <v>169/0</v>
          </cell>
          <cell r="D462">
            <v>266</v>
          </cell>
          <cell r="E462" t="str">
            <v>FC+0</v>
          </cell>
          <cell r="F462">
            <v>0</v>
          </cell>
          <cell r="G462">
            <v>0</v>
          </cell>
          <cell r="H462">
            <v>0</v>
          </cell>
          <cell r="I462">
            <v>0</v>
          </cell>
          <cell r="J462">
            <v>0</v>
          </cell>
          <cell r="K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K462">
            <v>995.56</v>
          </cell>
          <cell r="AL462">
            <v>2659.92</v>
          </cell>
          <cell r="AM462">
            <v>278.35999999999996</v>
          </cell>
          <cell r="AN462">
            <v>3933.84</v>
          </cell>
        </row>
        <row r="463">
          <cell r="A463" t="str">
            <v>400 kv Obra Jounpur</v>
          </cell>
          <cell r="B463">
            <v>460</v>
          </cell>
          <cell r="C463" t="str">
            <v>169/1</v>
          </cell>
          <cell r="D463">
            <v>277.62</v>
          </cell>
          <cell r="E463" t="str">
            <v>FA+0</v>
          </cell>
          <cell r="F463">
            <v>0</v>
          </cell>
          <cell r="G463">
            <v>0</v>
          </cell>
          <cell r="H463">
            <v>0</v>
          </cell>
          <cell r="I463">
            <v>0</v>
          </cell>
          <cell r="J463">
            <v>0</v>
          </cell>
          <cell r="K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K463">
            <v>777.67</v>
          </cell>
          <cell r="AL463">
            <v>2138.39</v>
          </cell>
          <cell r="AM463">
            <v>198.9</v>
          </cell>
          <cell r="AN463">
            <v>3114.96</v>
          </cell>
        </row>
        <row r="464">
          <cell r="A464" t="str">
            <v>400 kv Obra Jounpur</v>
          </cell>
          <cell r="B464">
            <v>461</v>
          </cell>
          <cell r="C464" t="str">
            <v>170/0</v>
          </cell>
          <cell r="D464">
            <v>115.11</v>
          </cell>
          <cell r="E464" t="str">
            <v>FD+0</v>
          </cell>
          <cell r="F464">
            <v>0</v>
          </cell>
          <cell r="G464">
            <v>0</v>
          </cell>
          <cell r="H464">
            <v>0</v>
          </cell>
          <cell r="I464">
            <v>0</v>
          </cell>
          <cell r="J464">
            <v>0</v>
          </cell>
          <cell r="K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K464">
            <v>219.6</v>
          </cell>
          <cell r="AL464">
            <v>772.18999999999994</v>
          </cell>
          <cell r="AM464">
            <v>239.82</v>
          </cell>
          <cell r="AN464">
            <v>1231.6099999999999</v>
          </cell>
        </row>
        <row r="465">
          <cell r="A465" t="str">
            <v>400 kv Obra Jounpur</v>
          </cell>
          <cell r="B465">
            <v>462</v>
          </cell>
          <cell r="C465" t="str">
            <v>170/0</v>
          </cell>
          <cell r="D465">
            <v>115.11</v>
          </cell>
          <cell r="E465" t="str">
            <v>FD+0</v>
          </cell>
          <cell r="F465">
            <v>0</v>
          </cell>
          <cell r="G465">
            <v>0</v>
          </cell>
          <cell r="H465">
            <v>0</v>
          </cell>
          <cell r="I465">
            <v>0</v>
          </cell>
          <cell r="J465">
            <v>0</v>
          </cell>
          <cell r="K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K465">
            <v>219.6</v>
          </cell>
          <cell r="AL465">
            <v>772.18999999999994</v>
          </cell>
          <cell r="AM465">
            <v>239.82</v>
          </cell>
          <cell r="AN465">
            <v>1231.6099999999999</v>
          </cell>
        </row>
        <row r="466">
          <cell r="A466" t="str">
            <v>400 kv Obra Jounpur</v>
          </cell>
          <cell r="B466">
            <v>463</v>
          </cell>
          <cell r="C466" t="str">
            <v>Gantry</v>
          </cell>
          <cell r="E466" t="str">
            <v>Gantry</v>
          </cell>
          <cell r="F466">
            <v>0</v>
          </cell>
          <cell r="G466">
            <v>0</v>
          </cell>
          <cell r="H466">
            <v>0</v>
          </cell>
          <cell r="I466">
            <v>0</v>
          </cell>
          <cell r="J466">
            <v>0</v>
          </cell>
          <cell r="K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K466">
            <v>0</v>
          </cell>
          <cell r="AL466">
            <v>0</v>
          </cell>
          <cell r="AM466">
            <v>0</v>
          </cell>
          <cell r="AN466">
            <v>0</v>
          </cell>
        </row>
        <row r="467">
          <cell r="A467" t="str">
            <v>765 kv Anpara Unnao</v>
          </cell>
          <cell r="B467">
            <v>464</v>
          </cell>
          <cell r="C467" t="str">
            <v>159/3</v>
          </cell>
          <cell r="E467" t="str">
            <v>EA+3</v>
          </cell>
          <cell r="F467">
            <v>0</v>
          </cell>
          <cell r="G467">
            <v>0</v>
          </cell>
          <cell r="H467">
            <v>0</v>
          </cell>
          <cell r="I467">
            <v>0</v>
          </cell>
          <cell r="J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K467">
            <v>0</v>
          </cell>
          <cell r="AL467">
            <v>0</v>
          </cell>
          <cell r="AM467">
            <v>0</v>
          </cell>
          <cell r="AN467">
            <v>0</v>
          </cell>
        </row>
        <row r="468">
          <cell r="A468" t="str">
            <v>765 kv Anpara Unnao</v>
          </cell>
          <cell r="B468">
            <v>465</v>
          </cell>
          <cell r="C468" t="str">
            <v>159/4</v>
          </cell>
          <cell r="E468" t="str">
            <v>EA+0</v>
          </cell>
          <cell r="F468">
            <v>0</v>
          </cell>
          <cell r="G468">
            <v>0</v>
          </cell>
          <cell r="H468">
            <v>0</v>
          </cell>
          <cell r="I468">
            <v>0</v>
          </cell>
          <cell r="J468">
            <v>0</v>
          </cell>
          <cell r="K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K468">
            <v>0</v>
          </cell>
          <cell r="AL468">
            <v>0</v>
          </cell>
          <cell r="AM468">
            <v>0</v>
          </cell>
          <cell r="AN468">
            <v>0</v>
          </cell>
        </row>
        <row r="469">
          <cell r="A469" t="str">
            <v>765 kv Anpara Unnao</v>
          </cell>
          <cell r="B469">
            <v>466</v>
          </cell>
          <cell r="C469" t="str">
            <v>159/5</v>
          </cell>
          <cell r="E469" t="str">
            <v>EA+0</v>
          </cell>
          <cell r="F469">
            <v>0</v>
          </cell>
          <cell r="G469">
            <v>0</v>
          </cell>
          <cell r="H469">
            <v>0</v>
          </cell>
          <cell r="I469">
            <v>0</v>
          </cell>
          <cell r="J469">
            <v>0</v>
          </cell>
          <cell r="K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K469">
            <v>0</v>
          </cell>
          <cell r="AL469">
            <v>0</v>
          </cell>
          <cell r="AM469">
            <v>0</v>
          </cell>
          <cell r="AN469">
            <v>0</v>
          </cell>
        </row>
        <row r="470">
          <cell r="A470" t="str">
            <v>765 kv Anpara Unnao</v>
          </cell>
          <cell r="B470">
            <v>467</v>
          </cell>
          <cell r="C470" t="str">
            <v>160/0</v>
          </cell>
          <cell r="E470" t="str">
            <v>ED+0</v>
          </cell>
          <cell r="F470">
            <v>0</v>
          </cell>
          <cell r="G470">
            <v>0</v>
          </cell>
          <cell r="H470">
            <v>0</v>
          </cell>
          <cell r="I470">
            <v>0</v>
          </cell>
          <cell r="J470">
            <v>0</v>
          </cell>
          <cell r="K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K470">
            <v>0</v>
          </cell>
          <cell r="AL470">
            <v>0</v>
          </cell>
          <cell r="AM470">
            <v>0</v>
          </cell>
          <cell r="AN470">
            <v>0</v>
          </cell>
        </row>
        <row r="471">
          <cell r="A471" t="str">
            <v>765 kv Anpara Unnao</v>
          </cell>
          <cell r="B471">
            <v>468</v>
          </cell>
          <cell r="C471" t="str">
            <v>160/1</v>
          </cell>
          <cell r="E471" t="str">
            <v>EA+0</v>
          </cell>
          <cell r="F471">
            <v>0</v>
          </cell>
          <cell r="G471">
            <v>0</v>
          </cell>
          <cell r="H471">
            <v>0</v>
          </cell>
          <cell r="I471">
            <v>0</v>
          </cell>
          <cell r="J471">
            <v>0</v>
          </cell>
          <cell r="K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K471">
            <v>0</v>
          </cell>
          <cell r="AL471">
            <v>0</v>
          </cell>
          <cell r="AM471">
            <v>0</v>
          </cell>
          <cell r="AN471">
            <v>0</v>
          </cell>
        </row>
        <row r="472">
          <cell r="A472" t="str">
            <v>765 kv Anpara Unnao</v>
          </cell>
          <cell r="B472">
            <v>469</v>
          </cell>
          <cell r="C472" t="str">
            <v>160/2</v>
          </cell>
          <cell r="E472" t="str">
            <v>EA+0</v>
          </cell>
          <cell r="F472">
            <v>0</v>
          </cell>
          <cell r="G472">
            <v>0</v>
          </cell>
          <cell r="H472">
            <v>0</v>
          </cell>
          <cell r="I472">
            <v>0</v>
          </cell>
          <cell r="J472">
            <v>0</v>
          </cell>
          <cell r="K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K472">
            <v>0</v>
          </cell>
          <cell r="AL472">
            <v>0</v>
          </cell>
          <cell r="AM472">
            <v>0</v>
          </cell>
          <cell r="AN472">
            <v>0</v>
          </cell>
        </row>
        <row r="473">
          <cell r="A473" t="str">
            <v>765 kv Anpara Unnao</v>
          </cell>
          <cell r="B473">
            <v>470</v>
          </cell>
          <cell r="C473" t="str">
            <v>160/3</v>
          </cell>
          <cell r="E473" t="str">
            <v>EA+3</v>
          </cell>
          <cell r="F473">
            <v>0</v>
          </cell>
          <cell r="G473">
            <v>0</v>
          </cell>
          <cell r="H473">
            <v>0</v>
          </cell>
          <cell r="I473">
            <v>0</v>
          </cell>
          <cell r="J473">
            <v>0</v>
          </cell>
          <cell r="K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K473">
            <v>0</v>
          </cell>
          <cell r="AL473">
            <v>0</v>
          </cell>
          <cell r="AM473">
            <v>0</v>
          </cell>
          <cell r="AN473">
            <v>0</v>
          </cell>
        </row>
        <row r="474">
          <cell r="A474" t="str">
            <v>765 kv Anpara Unnao</v>
          </cell>
          <cell r="B474">
            <v>471</v>
          </cell>
          <cell r="C474" t="str">
            <v>160/4</v>
          </cell>
          <cell r="E474" t="str">
            <v>EA+0</v>
          </cell>
          <cell r="F474">
            <v>0</v>
          </cell>
          <cell r="G474">
            <v>0</v>
          </cell>
          <cell r="H474">
            <v>0</v>
          </cell>
          <cell r="I474">
            <v>0</v>
          </cell>
          <cell r="J474">
            <v>0</v>
          </cell>
          <cell r="K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K474">
            <v>0</v>
          </cell>
          <cell r="AL474">
            <v>0</v>
          </cell>
          <cell r="AM474">
            <v>0</v>
          </cell>
          <cell r="AN474">
            <v>0</v>
          </cell>
        </row>
        <row r="475">
          <cell r="A475" t="str">
            <v>765 kv Anpara Unnao</v>
          </cell>
          <cell r="B475">
            <v>472</v>
          </cell>
          <cell r="C475" t="str">
            <v>160/5</v>
          </cell>
          <cell r="E475" t="str">
            <v>EA+3</v>
          </cell>
          <cell r="F475">
            <v>0</v>
          </cell>
          <cell r="G475">
            <v>0</v>
          </cell>
          <cell r="H475">
            <v>0</v>
          </cell>
          <cell r="I475">
            <v>0</v>
          </cell>
          <cell r="J475">
            <v>0</v>
          </cell>
          <cell r="K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K475">
            <v>0</v>
          </cell>
          <cell r="AL475">
            <v>0</v>
          </cell>
          <cell r="AM475">
            <v>0</v>
          </cell>
          <cell r="AN475">
            <v>0</v>
          </cell>
        </row>
        <row r="476">
          <cell r="A476" t="str">
            <v>765 kv Anpara Unnao</v>
          </cell>
          <cell r="B476">
            <v>473</v>
          </cell>
          <cell r="C476" t="str">
            <v>160A/0</v>
          </cell>
          <cell r="E476" t="str">
            <v>EC+0</v>
          </cell>
          <cell r="F476">
            <v>0</v>
          </cell>
          <cell r="G476">
            <v>0</v>
          </cell>
          <cell r="H476">
            <v>0</v>
          </cell>
          <cell r="I476">
            <v>0</v>
          </cell>
          <cell r="J476">
            <v>0</v>
          </cell>
          <cell r="K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K476">
            <v>0</v>
          </cell>
          <cell r="AL476">
            <v>0</v>
          </cell>
          <cell r="AM476">
            <v>0</v>
          </cell>
          <cell r="AN476">
            <v>0</v>
          </cell>
        </row>
        <row r="477">
          <cell r="A477" t="str">
            <v>765 kv Anpara Unnao</v>
          </cell>
          <cell r="B477">
            <v>474</v>
          </cell>
          <cell r="C477" t="str">
            <v>160A/1</v>
          </cell>
          <cell r="E477" t="str">
            <v>EA+0</v>
          </cell>
          <cell r="F477">
            <v>0</v>
          </cell>
          <cell r="G477">
            <v>0</v>
          </cell>
          <cell r="H477">
            <v>0</v>
          </cell>
          <cell r="I477">
            <v>0</v>
          </cell>
          <cell r="J477">
            <v>0</v>
          </cell>
          <cell r="K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K477">
            <v>0</v>
          </cell>
          <cell r="AL477">
            <v>0</v>
          </cell>
          <cell r="AM477">
            <v>0</v>
          </cell>
          <cell r="AN477">
            <v>0</v>
          </cell>
        </row>
        <row r="478">
          <cell r="A478" t="str">
            <v>765 kv Anpara Unnao</v>
          </cell>
          <cell r="B478">
            <v>475</v>
          </cell>
          <cell r="C478" t="str">
            <v>160A/2</v>
          </cell>
          <cell r="E478" t="str">
            <v>EA+0</v>
          </cell>
          <cell r="F478">
            <v>0</v>
          </cell>
          <cell r="G478">
            <v>0</v>
          </cell>
          <cell r="H478">
            <v>0</v>
          </cell>
          <cell r="I478">
            <v>0</v>
          </cell>
          <cell r="J478">
            <v>0</v>
          </cell>
          <cell r="K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K478">
            <v>0</v>
          </cell>
          <cell r="AL478">
            <v>0</v>
          </cell>
          <cell r="AM478">
            <v>0</v>
          </cell>
          <cell r="AN478">
            <v>0</v>
          </cell>
        </row>
        <row r="479">
          <cell r="A479" t="str">
            <v>765 kv Anpara Unnao</v>
          </cell>
          <cell r="B479">
            <v>476</v>
          </cell>
          <cell r="C479" t="str">
            <v>160A/3</v>
          </cell>
          <cell r="E479" t="str">
            <v>EA+0</v>
          </cell>
          <cell r="F479">
            <v>0</v>
          </cell>
          <cell r="G479">
            <v>0</v>
          </cell>
          <cell r="H479">
            <v>0</v>
          </cell>
          <cell r="I479">
            <v>0</v>
          </cell>
          <cell r="J479">
            <v>0</v>
          </cell>
          <cell r="K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K479">
            <v>0</v>
          </cell>
          <cell r="AL479">
            <v>0</v>
          </cell>
          <cell r="AM479">
            <v>0</v>
          </cell>
          <cell r="AN479">
            <v>0</v>
          </cell>
        </row>
        <row r="480">
          <cell r="A480" t="str">
            <v>765 kv Anpara Unnao</v>
          </cell>
          <cell r="B480">
            <v>477</v>
          </cell>
          <cell r="C480" t="str">
            <v>160A/4</v>
          </cell>
          <cell r="E480" t="str">
            <v>EA+0</v>
          </cell>
          <cell r="F480">
            <v>0</v>
          </cell>
          <cell r="G480">
            <v>0</v>
          </cell>
          <cell r="H480">
            <v>0</v>
          </cell>
          <cell r="I480">
            <v>0</v>
          </cell>
          <cell r="J480">
            <v>0</v>
          </cell>
          <cell r="K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K480">
            <v>0</v>
          </cell>
          <cell r="AL480">
            <v>0</v>
          </cell>
          <cell r="AM480">
            <v>0</v>
          </cell>
          <cell r="AN480">
            <v>0</v>
          </cell>
        </row>
        <row r="481">
          <cell r="A481" t="str">
            <v>765 kv Anpara Unnao</v>
          </cell>
          <cell r="B481">
            <v>478</v>
          </cell>
          <cell r="C481" t="str">
            <v>161/0</v>
          </cell>
          <cell r="E481" t="str">
            <v>EB+0</v>
          </cell>
          <cell r="F481">
            <v>0</v>
          </cell>
          <cell r="G481">
            <v>0</v>
          </cell>
          <cell r="H481">
            <v>0</v>
          </cell>
          <cell r="I481">
            <v>0</v>
          </cell>
          <cell r="J481">
            <v>0</v>
          </cell>
          <cell r="K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K481">
            <v>0</v>
          </cell>
          <cell r="AL481">
            <v>0</v>
          </cell>
          <cell r="AM481">
            <v>0</v>
          </cell>
          <cell r="AN481">
            <v>0</v>
          </cell>
        </row>
        <row r="482">
          <cell r="A482" t="str">
            <v>765 kv Anpara Unnao</v>
          </cell>
          <cell r="B482">
            <v>479</v>
          </cell>
          <cell r="C482" t="str">
            <v>161/1</v>
          </cell>
          <cell r="E482" t="str">
            <v>EA+0</v>
          </cell>
          <cell r="F482">
            <v>0</v>
          </cell>
          <cell r="G482">
            <v>0</v>
          </cell>
          <cell r="H482">
            <v>0</v>
          </cell>
          <cell r="I482">
            <v>0</v>
          </cell>
          <cell r="J482">
            <v>0</v>
          </cell>
          <cell r="K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K482">
            <v>0</v>
          </cell>
          <cell r="AL482">
            <v>0</v>
          </cell>
          <cell r="AM482">
            <v>0</v>
          </cell>
          <cell r="AN482">
            <v>0</v>
          </cell>
        </row>
        <row r="483">
          <cell r="A483" t="str">
            <v>765 kv Anpara Unnao</v>
          </cell>
          <cell r="B483">
            <v>480</v>
          </cell>
          <cell r="C483" t="str">
            <v>161/2</v>
          </cell>
          <cell r="E483" t="str">
            <v>EA+0</v>
          </cell>
          <cell r="F483">
            <v>0</v>
          </cell>
          <cell r="G483">
            <v>0</v>
          </cell>
          <cell r="H483">
            <v>0</v>
          </cell>
          <cell r="I483">
            <v>0</v>
          </cell>
          <cell r="J483">
            <v>0</v>
          </cell>
          <cell r="K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K483">
            <v>0</v>
          </cell>
          <cell r="AL483">
            <v>0</v>
          </cell>
          <cell r="AM483">
            <v>0</v>
          </cell>
          <cell r="AN483">
            <v>0</v>
          </cell>
        </row>
        <row r="484">
          <cell r="A484" t="str">
            <v>765 kv Anpara Unnao</v>
          </cell>
          <cell r="B484">
            <v>481</v>
          </cell>
          <cell r="C484" t="str">
            <v>161/3</v>
          </cell>
          <cell r="E484" t="str">
            <v>EA+0</v>
          </cell>
          <cell r="F484">
            <v>0</v>
          </cell>
          <cell r="G484">
            <v>0</v>
          </cell>
          <cell r="H484">
            <v>0</v>
          </cell>
          <cell r="I484">
            <v>0</v>
          </cell>
          <cell r="J484">
            <v>0</v>
          </cell>
          <cell r="K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K484">
            <v>0</v>
          </cell>
          <cell r="AL484">
            <v>0</v>
          </cell>
          <cell r="AM484">
            <v>0</v>
          </cell>
          <cell r="AN484">
            <v>0</v>
          </cell>
        </row>
        <row r="485">
          <cell r="A485" t="str">
            <v>765 kv Anpara Unnao</v>
          </cell>
          <cell r="B485">
            <v>482</v>
          </cell>
          <cell r="C485" t="str">
            <v>161/4</v>
          </cell>
          <cell r="E485" t="str">
            <v>EA+0</v>
          </cell>
          <cell r="F485">
            <v>0</v>
          </cell>
          <cell r="G485">
            <v>0</v>
          </cell>
          <cell r="H485">
            <v>0</v>
          </cell>
          <cell r="I485">
            <v>0</v>
          </cell>
          <cell r="J485">
            <v>0</v>
          </cell>
          <cell r="K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K485">
            <v>0</v>
          </cell>
          <cell r="AL485">
            <v>0</v>
          </cell>
          <cell r="AM485">
            <v>0</v>
          </cell>
          <cell r="AN485">
            <v>0</v>
          </cell>
        </row>
        <row r="486">
          <cell r="A486" t="str">
            <v>765 kv Anpara Unnao</v>
          </cell>
          <cell r="B486">
            <v>483</v>
          </cell>
          <cell r="C486" t="str">
            <v>162/0</v>
          </cell>
          <cell r="E486" t="str">
            <v>EB+6</v>
          </cell>
          <cell r="F486">
            <v>0</v>
          </cell>
          <cell r="G486">
            <v>0</v>
          </cell>
          <cell r="H486">
            <v>0</v>
          </cell>
          <cell r="I486">
            <v>0</v>
          </cell>
          <cell r="J486">
            <v>0</v>
          </cell>
          <cell r="K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K486">
            <v>0</v>
          </cell>
          <cell r="AL486">
            <v>0</v>
          </cell>
          <cell r="AM486">
            <v>0</v>
          </cell>
          <cell r="AN486">
            <v>0</v>
          </cell>
        </row>
        <row r="487">
          <cell r="A487" t="str">
            <v>765 kv Anpara Unnao</v>
          </cell>
          <cell r="B487">
            <v>484</v>
          </cell>
          <cell r="C487" t="str">
            <v>163/0</v>
          </cell>
          <cell r="E487" t="str">
            <v>EB+6</v>
          </cell>
          <cell r="F487">
            <v>0</v>
          </cell>
          <cell r="G487">
            <v>0</v>
          </cell>
          <cell r="H487">
            <v>0</v>
          </cell>
          <cell r="I487">
            <v>0</v>
          </cell>
          <cell r="J487">
            <v>0</v>
          </cell>
          <cell r="K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K487">
            <v>0</v>
          </cell>
          <cell r="AL487">
            <v>0</v>
          </cell>
          <cell r="AM487">
            <v>0</v>
          </cell>
          <cell r="AN487">
            <v>0</v>
          </cell>
        </row>
        <row r="488">
          <cell r="A488" t="str">
            <v>765 kv Anpara Unnao</v>
          </cell>
          <cell r="B488">
            <v>485</v>
          </cell>
          <cell r="C488" t="str">
            <v>163/1</v>
          </cell>
          <cell r="E488" t="str">
            <v>EA+0</v>
          </cell>
          <cell r="F488">
            <v>0</v>
          </cell>
          <cell r="G488">
            <v>0</v>
          </cell>
          <cell r="H488">
            <v>0</v>
          </cell>
          <cell r="I488">
            <v>0</v>
          </cell>
          <cell r="J488">
            <v>0</v>
          </cell>
          <cell r="K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K488">
            <v>0</v>
          </cell>
          <cell r="AL488">
            <v>0</v>
          </cell>
          <cell r="AM488">
            <v>0</v>
          </cell>
          <cell r="AN488">
            <v>0</v>
          </cell>
        </row>
        <row r="489">
          <cell r="A489" t="str">
            <v>765 kv Anpara Unnao</v>
          </cell>
          <cell r="B489">
            <v>486</v>
          </cell>
          <cell r="C489" t="str">
            <v>163/2</v>
          </cell>
          <cell r="E489" t="str">
            <v>EA+0</v>
          </cell>
          <cell r="F489">
            <v>0</v>
          </cell>
          <cell r="G489">
            <v>0</v>
          </cell>
          <cell r="H489">
            <v>0</v>
          </cell>
          <cell r="I489">
            <v>0</v>
          </cell>
          <cell r="J489">
            <v>0</v>
          </cell>
          <cell r="K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K489">
            <v>0</v>
          </cell>
          <cell r="AL489">
            <v>0</v>
          </cell>
          <cell r="AM489">
            <v>0</v>
          </cell>
          <cell r="AN489">
            <v>0</v>
          </cell>
        </row>
        <row r="490">
          <cell r="A490" t="str">
            <v>765 kv Anpara Unnao</v>
          </cell>
          <cell r="B490">
            <v>487</v>
          </cell>
          <cell r="C490" t="str">
            <v>164/0</v>
          </cell>
          <cell r="E490" t="str">
            <v>EB+0</v>
          </cell>
          <cell r="F490">
            <v>0</v>
          </cell>
          <cell r="G490">
            <v>0</v>
          </cell>
          <cell r="H490">
            <v>0</v>
          </cell>
          <cell r="I490">
            <v>0</v>
          </cell>
          <cell r="J490">
            <v>0</v>
          </cell>
          <cell r="K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K490">
            <v>0</v>
          </cell>
          <cell r="AL490">
            <v>0</v>
          </cell>
          <cell r="AM490">
            <v>0</v>
          </cell>
          <cell r="AN490">
            <v>0</v>
          </cell>
        </row>
        <row r="491">
          <cell r="A491" t="str">
            <v>765 kv Anpara Unnao</v>
          </cell>
          <cell r="B491">
            <v>488</v>
          </cell>
          <cell r="C491" t="str">
            <v>165/0</v>
          </cell>
          <cell r="E491" t="str">
            <v>EC+0</v>
          </cell>
          <cell r="F491">
            <v>0</v>
          </cell>
          <cell r="G491">
            <v>0</v>
          </cell>
          <cell r="H491">
            <v>0</v>
          </cell>
          <cell r="I491">
            <v>0</v>
          </cell>
          <cell r="J491">
            <v>0</v>
          </cell>
          <cell r="K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K491">
            <v>0</v>
          </cell>
          <cell r="AL491">
            <v>0</v>
          </cell>
          <cell r="AM491">
            <v>0</v>
          </cell>
          <cell r="AN491">
            <v>0</v>
          </cell>
        </row>
        <row r="492">
          <cell r="A492" t="str">
            <v>765 kv Anpara Unnao</v>
          </cell>
          <cell r="B492">
            <v>489</v>
          </cell>
          <cell r="C492" t="str">
            <v>165/1</v>
          </cell>
          <cell r="E492" t="str">
            <v>EA+0</v>
          </cell>
          <cell r="F492">
            <v>0</v>
          </cell>
          <cell r="G492">
            <v>0</v>
          </cell>
          <cell r="H492">
            <v>0</v>
          </cell>
          <cell r="I492">
            <v>0</v>
          </cell>
          <cell r="J492">
            <v>0</v>
          </cell>
          <cell r="K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K492">
            <v>0</v>
          </cell>
          <cell r="AL492">
            <v>0</v>
          </cell>
          <cell r="AM492">
            <v>0</v>
          </cell>
          <cell r="AN492">
            <v>0</v>
          </cell>
        </row>
        <row r="493">
          <cell r="A493" t="str">
            <v>765 kv Anpara Unnao</v>
          </cell>
          <cell r="B493">
            <v>490</v>
          </cell>
          <cell r="C493" t="str">
            <v>165/2</v>
          </cell>
          <cell r="E493" t="str">
            <v>EA+0</v>
          </cell>
          <cell r="F493">
            <v>0</v>
          </cell>
          <cell r="G493">
            <v>0</v>
          </cell>
          <cell r="H493">
            <v>0</v>
          </cell>
          <cell r="I493">
            <v>0</v>
          </cell>
          <cell r="J493">
            <v>0</v>
          </cell>
          <cell r="K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K493">
            <v>0</v>
          </cell>
          <cell r="AL493">
            <v>0</v>
          </cell>
          <cell r="AM493">
            <v>0</v>
          </cell>
          <cell r="AN493">
            <v>0</v>
          </cell>
        </row>
        <row r="494">
          <cell r="A494" t="str">
            <v>765 kv Anpara Unnao</v>
          </cell>
          <cell r="B494">
            <v>491</v>
          </cell>
          <cell r="C494" t="str">
            <v>165/3</v>
          </cell>
          <cell r="E494" t="str">
            <v>EA+0</v>
          </cell>
          <cell r="F494">
            <v>0</v>
          </cell>
          <cell r="G494">
            <v>0</v>
          </cell>
          <cell r="H494">
            <v>0</v>
          </cell>
          <cell r="I494">
            <v>0</v>
          </cell>
          <cell r="J494">
            <v>0</v>
          </cell>
          <cell r="K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K494">
            <v>0</v>
          </cell>
          <cell r="AL494">
            <v>0</v>
          </cell>
          <cell r="AM494">
            <v>0</v>
          </cell>
          <cell r="AN494">
            <v>0</v>
          </cell>
        </row>
        <row r="495">
          <cell r="A495" t="str">
            <v>765 kv Anpara Unnao</v>
          </cell>
          <cell r="B495">
            <v>492</v>
          </cell>
          <cell r="C495" t="str">
            <v>166/0</v>
          </cell>
          <cell r="E495" t="str">
            <v>EB+0</v>
          </cell>
          <cell r="F495">
            <v>0</v>
          </cell>
          <cell r="G495">
            <v>0</v>
          </cell>
          <cell r="H495">
            <v>0</v>
          </cell>
          <cell r="I495">
            <v>0</v>
          </cell>
          <cell r="J495">
            <v>0</v>
          </cell>
          <cell r="K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K495">
            <v>0</v>
          </cell>
          <cell r="AL495">
            <v>0</v>
          </cell>
          <cell r="AM495">
            <v>0</v>
          </cell>
          <cell r="AN495">
            <v>0</v>
          </cell>
        </row>
        <row r="496">
          <cell r="A496" t="str">
            <v>765 kv Anpara Unnao</v>
          </cell>
          <cell r="B496">
            <v>493</v>
          </cell>
          <cell r="C496" t="str">
            <v>167/0</v>
          </cell>
          <cell r="E496" t="str">
            <v>EC+0</v>
          </cell>
          <cell r="F496">
            <v>0</v>
          </cell>
          <cell r="G496">
            <v>0</v>
          </cell>
          <cell r="H496">
            <v>0</v>
          </cell>
          <cell r="I496">
            <v>0</v>
          </cell>
          <cell r="J496">
            <v>0</v>
          </cell>
          <cell r="K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K496">
            <v>0</v>
          </cell>
          <cell r="AL496">
            <v>0</v>
          </cell>
          <cell r="AM496">
            <v>0</v>
          </cell>
          <cell r="AN496">
            <v>0</v>
          </cell>
        </row>
        <row r="497">
          <cell r="A497" t="str">
            <v>765 kv Anpara Unnao</v>
          </cell>
          <cell r="B497">
            <v>494</v>
          </cell>
          <cell r="C497" t="str">
            <v>167/1</v>
          </cell>
          <cell r="E497" t="str">
            <v>EA+0</v>
          </cell>
          <cell r="F497">
            <v>0</v>
          </cell>
          <cell r="G497">
            <v>0</v>
          </cell>
          <cell r="H497">
            <v>0</v>
          </cell>
          <cell r="I497">
            <v>0</v>
          </cell>
          <cell r="J497">
            <v>0</v>
          </cell>
          <cell r="K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K497">
            <v>0</v>
          </cell>
          <cell r="AL497">
            <v>0</v>
          </cell>
          <cell r="AM497">
            <v>0</v>
          </cell>
          <cell r="AN497">
            <v>0</v>
          </cell>
        </row>
      </sheetData>
      <sheetData sheetId="3" refreshError="1"/>
      <sheetData sheetId="4" refreshError="1"/>
      <sheetData sheetId="5" refreshError="1"/>
      <sheetData sheetId="6">
        <row r="6">
          <cell r="E6" t="str">
            <v>FA+03.5DRY SOIL0</v>
          </cell>
          <cell r="F6">
            <v>3.5</v>
          </cell>
          <cell r="G6">
            <v>79.3</v>
          </cell>
          <cell r="H6">
            <v>7.4</v>
          </cell>
          <cell r="I6">
            <v>0.87</v>
          </cell>
          <cell r="J6">
            <v>64</v>
          </cell>
          <cell r="K6">
            <v>7.0193400000000006</v>
          </cell>
          <cell r="L6">
            <v>3.7710100000000004</v>
          </cell>
          <cell r="M6">
            <v>1.6665600000000003</v>
          </cell>
          <cell r="N6">
            <v>5.3527800000000001</v>
          </cell>
          <cell r="O6">
            <v>22.07</v>
          </cell>
          <cell r="P6">
            <v>71.489999999999995</v>
          </cell>
          <cell r="Q6">
            <v>85.74</v>
          </cell>
          <cell r="R6">
            <v>54.2</v>
          </cell>
          <cell r="S6">
            <v>96.32</v>
          </cell>
          <cell r="T6">
            <v>0</v>
          </cell>
          <cell r="U6">
            <v>0</v>
          </cell>
          <cell r="W6">
            <v>329.82</v>
          </cell>
        </row>
        <row r="7">
          <cell r="E7" t="str">
            <v>FA+03.5WET0</v>
          </cell>
          <cell r="F7">
            <v>3.5</v>
          </cell>
          <cell r="G7">
            <v>135.4</v>
          </cell>
          <cell r="H7">
            <v>12</v>
          </cell>
          <cell r="I7">
            <v>1.58</v>
          </cell>
          <cell r="J7">
            <v>103</v>
          </cell>
          <cell r="K7">
            <v>11.5366576</v>
          </cell>
          <cell r="L7">
            <v>6.1852743999999991</v>
          </cell>
          <cell r="M7">
            <v>2.6460000000000004</v>
          </cell>
          <cell r="N7">
            <v>8.8906576000000008</v>
          </cell>
          <cell r="O7">
            <v>39.26</v>
          </cell>
          <cell r="P7">
            <v>180.04000000000002</v>
          </cell>
          <cell r="Q7">
            <v>0</v>
          </cell>
          <cell r="R7">
            <v>207.864</v>
          </cell>
          <cell r="S7">
            <v>192.256</v>
          </cell>
          <cell r="T7">
            <v>0</v>
          </cell>
          <cell r="U7">
            <v>0</v>
          </cell>
          <cell r="W7">
            <v>619.41999999999996</v>
          </cell>
        </row>
        <row r="8">
          <cell r="E8" t="str">
            <v>FA+03.5PS0</v>
          </cell>
          <cell r="F8">
            <v>3.5</v>
          </cell>
          <cell r="G8">
            <v>173.5</v>
          </cell>
          <cell r="H8">
            <v>14.57</v>
          </cell>
          <cell r="I8">
            <v>2.0699999999999998</v>
          </cell>
          <cell r="J8">
            <v>126</v>
          </cell>
          <cell r="K8">
            <v>14.141301599999998</v>
          </cell>
          <cell r="L8">
            <v>7.5705603999999989</v>
          </cell>
          <cell r="M8">
            <v>2.6459999999999999</v>
          </cell>
          <cell r="N8">
            <v>11.495301599999998</v>
          </cell>
          <cell r="O8">
            <v>39.26</v>
          </cell>
          <cell r="P8">
            <v>261.07600000000002</v>
          </cell>
          <cell r="Q8">
            <v>0</v>
          </cell>
          <cell r="R8">
            <v>305.32799999999997</v>
          </cell>
          <cell r="S8">
            <v>192.256</v>
          </cell>
          <cell r="T8">
            <v>0</v>
          </cell>
          <cell r="U8">
            <v>0</v>
          </cell>
          <cell r="W8">
            <v>797.92</v>
          </cell>
        </row>
        <row r="9">
          <cell r="E9" t="str">
            <v>FA+03.5FS 0</v>
          </cell>
          <cell r="F9">
            <v>3.5</v>
          </cell>
          <cell r="G9">
            <v>212.9</v>
          </cell>
          <cell r="H9">
            <v>17.25</v>
          </cell>
          <cell r="I9">
            <v>2.59</v>
          </cell>
          <cell r="J9">
            <v>150</v>
          </cell>
          <cell r="K9">
            <v>16.873001600000002</v>
          </cell>
          <cell r="L9">
            <v>9.0229104000000007</v>
          </cell>
          <cell r="M9">
            <v>2.6459999999999999</v>
          </cell>
          <cell r="N9">
            <v>14.227001599999999</v>
          </cell>
          <cell r="O9">
            <v>39.26</v>
          </cell>
          <cell r="P9">
            <v>335.76</v>
          </cell>
          <cell r="Q9">
            <v>0</v>
          </cell>
          <cell r="R9">
            <v>416.64800000000002</v>
          </cell>
          <cell r="S9">
            <v>193.41200000000001</v>
          </cell>
          <cell r="T9">
            <v>0</v>
          </cell>
          <cell r="U9">
            <v>0</v>
          </cell>
          <cell r="W9">
            <v>985.08</v>
          </cell>
        </row>
        <row r="10">
          <cell r="E10" t="str">
            <v>FA+03.5DFR0</v>
          </cell>
          <cell r="F10">
            <v>3.5</v>
          </cell>
          <cell r="G10">
            <v>64.12</v>
          </cell>
          <cell r="H10">
            <v>9.11</v>
          </cell>
          <cell r="I10">
            <v>1.17</v>
          </cell>
          <cell r="J10">
            <v>79</v>
          </cell>
          <cell r="K10">
            <v>8.7294720000000012</v>
          </cell>
          <cell r="L10">
            <v>4.6823680000000003</v>
          </cell>
          <cell r="M10">
            <v>1.6665600000000003</v>
          </cell>
          <cell r="N10">
            <v>7.0629119999999999</v>
          </cell>
          <cell r="O10">
            <v>22.068000000000001</v>
          </cell>
          <cell r="P10">
            <v>81.012</v>
          </cell>
          <cell r="Q10">
            <v>109.676</v>
          </cell>
          <cell r="R10">
            <v>54.2</v>
          </cell>
          <cell r="S10">
            <v>96.316000000000003</v>
          </cell>
          <cell r="T10">
            <v>0</v>
          </cell>
          <cell r="U10">
            <v>0</v>
          </cell>
          <cell r="W10">
            <v>363.27200000000005</v>
          </cell>
        </row>
        <row r="11">
          <cell r="E11" t="str">
            <v>FA+03FS 0</v>
          </cell>
          <cell r="F11">
            <v>3</v>
          </cell>
        </row>
        <row r="12">
          <cell r="E12" t="str">
            <v>FA+03DFR0</v>
          </cell>
          <cell r="F12">
            <v>3</v>
          </cell>
        </row>
        <row r="13">
          <cell r="E13" t="str">
            <v>FA+03.5WET1</v>
          </cell>
          <cell r="F13">
            <v>3.5</v>
          </cell>
        </row>
        <row r="14">
          <cell r="E14" t="str">
            <v>FA+03.5PS1</v>
          </cell>
          <cell r="F14">
            <v>3.5</v>
          </cell>
        </row>
        <row r="15">
          <cell r="E15" t="str">
            <v>FA+03.5FS 1</v>
          </cell>
          <cell r="F15">
            <v>3.5</v>
          </cell>
        </row>
        <row r="16">
          <cell r="E16" t="str">
            <v>FA+03.5DFR1</v>
          </cell>
          <cell r="F16">
            <v>3.5</v>
          </cell>
        </row>
        <row r="17">
          <cell r="E17" t="str">
            <v>FA+03FS 1</v>
          </cell>
          <cell r="F17">
            <v>3</v>
          </cell>
        </row>
        <row r="18">
          <cell r="E18" t="str">
            <v>FA+03DFR1</v>
          </cell>
          <cell r="F18">
            <v>3</v>
          </cell>
        </row>
        <row r="19">
          <cell r="E19" t="str">
            <v>FA+03.5WET2</v>
          </cell>
          <cell r="F19">
            <v>3.5</v>
          </cell>
        </row>
        <row r="20">
          <cell r="E20" t="str">
            <v>FA+03.5PS2</v>
          </cell>
          <cell r="F20">
            <v>3.5</v>
          </cell>
        </row>
        <row r="21">
          <cell r="E21" t="str">
            <v>FA+03.5FS 2</v>
          </cell>
          <cell r="F21">
            <v>3.5</v>
          </cell>
        </row>
        <row r="22">
          <cell r="E22" t="str">
            <v>FA+03.5DFR2</v>
          </cell>
          <cell r="F22">
            <v>3.5</v>
          </cell>
        </row>
        <row r="23">
          <cell r="E23" t="str">
            <v>FA+03FS 2</v>
          </cell>
          <cell r="F23">
            <v>3</v>
          </cell>
        </row>
        <row r="24">
          <cell r="E24" t="str">
            <v>FA+03DFR2</v>
          </cell>
          <cell r="F24">
            <v>3</v>
          </cell>
        </row>
        <row r="25">
          <cell r="E25" t="str">
            <v>FA+03.5WET3</v>
          </cell>
          <cell r="F25">
            <v>3.5</v>
          </cell>
        </row>
        <row r="26">
          <cell r="E26" t="str">
            <v>FA+03.5PS3</v>
          </cell>
          <cell r="F26">
            <v>3.5</v>
          </cell>
        </row>
        <row r="27">
          <cell r="E27" t="str">
            <v>FA+03.5FS 3</v>
          </cell>
          <cell r="F27">
            <v>3.5</v>
          </cell>
        </row>
        <row r="28">
          <cell r="E28" t="str">
            <v>FA+03.5DFR3</v>
          </cell>
          <cell r="F28">
            <v>3.5</v>
          </cell>
        </row>
        <row r="29">
          <cell r="E29" t="str">
            <v>FA+03FS 3</v>
          </cell>
          <cell r="F29">
            <v>3</v>
          </cell>
        </row>
        <row r="30">
          <cell r="E30" t="str">
            <v>FA+03DFR3</v>
          </cell>
          <cell r="F30">
            <v>3</v>
          </cell>
        </row>
        <row r="31">
          <cell r="E31" t="str">
            <v>FA+33.5DRY SOIL0</v>
          </cell>
          <cell r="F31">
            <v>3.5</v>
          </cell>
          <cell r="G31">
            <v>85.4</v>
          </cell>
          <cell r="H31">
            <v>8.01</v>
          </cell>
          <cell r="I31">
            <v>0.94</v>
          </cell>
          <cell r="J31">
            <v>69</v>
          </cell>
          <cell r="K31">
            <v>7.5917719999999997</v>
          </cell>
          <cell r="L31">
            <v>4.0786179999999996</v>
          </cell>
          <cell r="M31">
            <v>1.6665600000000003</v>
          </cell>
          <cell r="N31">
            <v>5.9252119999999993</v>
          </cell>
          <cell r="O31">
            <v>22.068000000000001</v>
          </cell>
          <cell r="P31">
            <v>81.012</v>
          </cell>
          <cell r="Q31">
            <v>109.676</v>
          </cell>
          <cell r="R31">
            <v>54.2</v>
          </cell>
          <cell r="S31">
            <v>96.316000000000003</v>
          </cell>
          <cell r="T31">
            <v>0</v>
          </cell>
          <cell r="U31">
            <v>0</v>
          </cell>
          <cell r="W31">
            <v>363.27200000000005</v>
          </cell>
        </row>
        <row r="32">
          <cell r="E32" t="str">
            <v>FA+33.5WET0</v>
          </cell>
          <cell r="F32">
            <v>3.5</v>
          </cell>
          <cell r="G32">
            <v>151.5</v>
          </cell>
          <cell r="H32">
            <v>13.08</v>
          </cell>
          <cell r="I32">
            <v>1.79</v>
          </cell>
          <cell r="J32">
            <v>113</v>
          </cell>
          <cell r="K32">
            <v>12.634033600000002</v>
          </cell>
          <cell r="L32">
            <v>6.7686184000000011</v>
          </cell>
          <cell r="M32">
            <v>2.6459999999999999</v>
          </cell>
          <cell r="N32">
            <v>9.9880336000000032</v>
          </cell>
          <cell r="O32">
            <v>39.26</v>
          </cell>
          <cell r="P32">
            <v>234.23599999999999</v>
          </cell>
          <cell r="Q32">
            <v>0</v>
          </cell>
          <cell r="R32">
            <v>282.45600000000002</v>
          </cell>
          <cell r="S32">
            <v>192.256</v>
          </cell>
          <cell r="T32">
            <v>0</v>
          </cell>
          <cell r="U32">
            <v>0</v>
          </cell>
          <cell r="W32">
            <v>748.20799999999997</v>
          </cell>
        </row>
        <row r="33">
          <cell r="E33" t="str">
            <v>FA+33.5PS0</v>
          </cell>
          <cell r="F33">
            <v>3.5</v>
          </cell>
          <cell r="G33">
            <v>191.7</v>
          </cell>
          <cell r="H33">
            <v>15.96</v>
          </cell>
          <cell r="I33">
            <v>2.31</v>
          </cell>
          <cell r="J33">
            <v>138</v>
          </cell>
          <cell r="K33">
            <v>15.531734399999999</v>
          </cell>
          <cell r="L33">
            <v>8.3118736000000002</v>
          </cell>
          <cell r="M33">
            <v>2.6459999999999999</v>
          </cell>
          <cell r="N33">
            <v>12.885734399999999</v>
          </cell>
          <cell r="O33">
            <v>39.26</v>
          </cell>
          <cell r="P33">
            <v>309.08</v>
          </cell>
          <cell r="Q33">
            <v>0</v>
          </cell>
          <cell r="R33">
            <v>392.49599999999998</v>
          </cell>
          <cell r="S33">
            <v>192.256</v>
          </cell>
          <cell r="T33">
            <v>0</v>
          </cell>
          <cell r="U33">
            <v>0</v>
          </cell>
          <cell r="W33">
            <v>933.09199999999998</v>
          </cell>
        </row>
        <row r="34">
          <cell r="E34" t="str">
            <v>FA+33.5FS 0</v>
          </cell>
          <cell r="F34">
            <v>3.5</v>
          </cell>
          <cell r="G34">
            <v>236.5</v>
          </cell>
          <cell r="H34">
            <v>18.84</v>
          </cell>
          <cell r="I34">
            <v>2.9</v>
          </cell>
          <cell r="J34">
            <v>164</v>
          </cell>
          <cell r="K34">
            <v>18.495666399999998</v>
          </cell>
          <cell r="L34">
            <v>9.8855316000000002</v>
          </cell>
          <cell r="M34">
            <v>2.6459999999999999</v>
          </cell>
          <cell r="N34">
            <v>15.849666399999998</v>
          </cell>
          <cell r="O34">
            <v>39.26</v>
          </cell>
          <cell r="P34">
            <v>415.29599999999999</v>
          </cell>
          <cell r="Q34">
            <v>0</v>
          </cell>
          <cell r="R34">
            <v>520.01199999999994</v>
          </cell>
          <cell r="S34">
            <v>193.41200000000001</v>
          </cell>
          <cell r="T34">
            <v>0</v>
          </cell>
          <cell r="U34">
            <v>0</v>
          </cell>
          <cell r="W34">
            <v>1167.98</v>
          </cell>
        </row>
        <row r="35">
          <cell r="E35" t="str">
            <v>FA+33.5DFR0</v>
          </cell>
          <cell r="F35">
            <v>3.5</v>
          </cell>
          <cell r="G35">
            <v>74.08</v>
          </cell>
          <cell r="H35">
            <v>9.9700000000000006</v>
          </cell>
          <cell r="I35">
            <v>1.33</v>
          </cell>
          <cell r="J35">
            <v>86</v>
          </cell>
          <cell r="K35">
            <v>9.5963000000000012</v>
          </cell>
          <cell r="L35">
            <v>5.1436500000000009</v>
          </cell>
          <cell r="M35">
            <v>1.6665600000000003</v>
          </cell>
          <cell r="N35">
            <v>7.9297400000000007</v>
          </cell>
          <cell r="O35">
            <v>22.068000000000001</v>
          </cell>
          <cell r="P35">
            <v>132.78399999999999</v>
          </cell>
          <cell r="Q35">
            <v>0</v>
          </cell>
          <cell r="R35">
            <v>261.29599999999999</v>
          </cell>
          <cell r="S35">
            <v>96.212000000000003</v>
          </cell>
          <cell r="T35">
            <v>0</v>
          </cell>
          <cell r="U35">
            <v>0</v>
          </cell>
          <cell r="W35">
            <v>512.36</v>
          </cell>
        </row>
        <row r="36">
          <cell r="E36" t="str">
            <v>FA+33FS 0</v>
          </cell>
          <cell r="F36">
            <v>3</v>
          </cell>
        </row>
        <row r="37">
          <cell r="E37" t="str">
            <v>FA+33DFR0</v>
          </cell>
          <cell r="F37">
            <v>3</v>
          </cell>
        </row>
        <row r="38">
          <cell r="E38" t="str">
            <v>FA+33.5WET1</v>
          </cell>
          <cell r="F38">
            <v>3.5</v>
          </cell>
        </row>
        <row r="39">
          <cell r="E39" t="str">
            <v>FA+33.5PS1</v>
          </cell>
          <cell r="F39">
            <v>3.5</v>
          </cell>
        </row>
        <row r="40">
          <cell r="E40" t="str">
            <v>FA+33.5FS 1</v>
          </cell>
          <cell r="F40">
            <v>3.5</v>
          </cell>
        </row>
        <row r="41">
          <cell r="E41" t="str">
            <v>FA+33.5DFR1</v>
          </cell>
          <cell r="F41">
            <v>3.5</v>
          </cell>
        </row>
        <row r="42">
          <cell r="E42" t="str">
            <v>FA+33FS 1</v>
          </cell>
          <cell r="F42">
            <v>3</v>
          </cell>
        </row>
        <row r="43">
          <cell r="E43" t="str">
            <v>FA+33DFR1</v>
          </cell>
          <cell r="F43">
            <v>3</v>
          </cell>
        </row>
        <row r="44">
          <cell r="E44" t="str">
            <v>FA+33.5WET2</v>
          </cell>
          <cell r="F44">
            <v>3.5</v>
          </cell>
        </row>
        <row r="45">
          <cell r="E45" t="str">
            <v>FA+33.5PS2</v>
          </cell>
          <cell r="F45">
            <v>3.5</v>
          </cell>
        </row>
        <row r="46">
          <cell r="E46" t="str">
            <v>FA+33.5FS 2</v>
          </cell>
          <cell r="F46">
            <v>3.5</v>
          </cell>
        </row>
        <row r="47">
          <cell r="E47" t="str">
            <v>FA+33.5DFR2</v>
          </cell>
          <cell r="F47">
            <v>3.5</v>
          </cell>
        </row>
        <row r="48">
          <cell r="E48" t="str">
            <v>FA+33FS 2</v>
          </cell>
          <cell r="F48">
            <v>3</v>
          </cell>
        </row>
        <row r="49">
          <cell r="E49" t="str">
            <v>FA+33DFR2</v>
          </cell>
          <cell r="F49">
            <v>3</v>
          </cell>
        </row>
        <row r="50">
          <cell r="E50" t="str">
            <v>FA+33.5WET3</v>
          </cell>
          <cell r="F50">
            <v>3.5</v>
          </cell>
        </row>
        <row r="51">
          <cell r="E51" t="str">
            <v>FA+33.5PS3</v>
          </cell>
          <cell r="F51">
            <v>3.5</v>
          </cell>
        </row>
        <row r="52">
          <cell r="E52" t="str">
            <v>FA+33.5FS 3</v>
          </cell>
          <cell r="F52">
            <v>3.5</v>
          </cell>
        </row>
        <row r="53">
          <cell r="E53" t="str">
            <v>FA+33.5DFR3</v>
          </cell>
          <cell r="F53">
            <v>3.5</v>
          </cell>
        </row>
        <row r="54">
          <cell r="E54" t="str">
            <v>FA+33FS 3</v>
          </cell>
          <cell r="F54">
            <v>3</v>
          </cell>
        </row>
        <row r="55">
          <cell r="E55" t="str">
            <v>FA+33DFR3</v>
          </cell>
          <cell r="F55">
            <v>3</v>
          </cell>
        </row>
        <row r="56">
          <cell r="E56" t="str">
            <v>FA+63.5DRY SOIL0</v>
          </cell>
          <cell r="F56">
            <v>3.5</v>
          </cell>
          <cell r="G56">
            <v>85.4</v>
          </cell>
          <cell r="H56">
            <v>8.01</v>
          </cell>
          <cell r="I56">
            <v>0.94</v>
          </cell>
          <cell r="J56">
            <v>69</v>
          </cell>
          <cell r="K56">
            <v>7.5917719999999997</v>
          </cell>
          <cell r="L56">
            <v>4.0786179999999996</v>
          </cell>
          <cell r="M56">
            <v>1.6665600000000003</v>
          </cell>
          <cell r="N56">
            <v>5.9252119999999993</v>
          </cell>
          <cell r="O56">
            <v>22.068000000000001</v>
          </cell>
          <cell r="P56">
            <v>81.012</v>
          </cell>
          <cell r="Q56">
            <v>109.676</v>
          </cell>
          <cell r="R56">
            <v>54.2</v>
          </cell>
          <cell r="S56">
            <v>96.316000000000003</v>
          </cell>
          <cell r="T56">
            <v>0</v>
          </cell>
          <cell r="U56">
            <v>0</v>
          </cell>
          <cell r="W56">
            <v>363.27200000000005</v>
          </cell>
        </row>
        <row r="57">
          <cell r="E57" t="str">
            <v>FA+63.5WET0</v>
          </cell>
          <cell r="F57">
            <v>3.5</v>
          </cell>
          <cell r="G57">
            <v>151.5</v>
          </cell>
          <cell r="H57">
            <v>13.08</v>
          </cell>
          <cell r="I57">
            <v>1.79</v>
          </cell>
          <cell r="J57">
            <v>113</v>
          </cell>
          <cell r="K57">
            <v>12.634033600000002</v>
          </cell>
          <cell r="L57">
            <v>6.7686184000000011</v>
          </cell>
          <cell r="M57">
            <v>2.6459999999999999</v>
          </cell>
          <cell r="N57">
            <v>9.9880336000000032</v>
          </cell>
          <cell r="O57">
            <v>39.26</v>
          </cell>
          <cell r="P57">
            <v>234.23599999999999</v>
          </cell>
          <cell r="Q57">
            <v>0</v>
          </cell>
          <cell r="R57">
            <v>282.45600000000002</v>
          </cell>
          <cell r="S57">
            <v>192.256</v>
          </cell>
          <cell r="T57">
            <v>0</v>
          </cell>
          <cell r="U57">
            <v>0</v>
          </cell>
          <cell r="W57">
            <v>748.20799999999997</v>
          </cell>
        </row>
        <row r="58">
          <cell r="E58" t="str">
            <v>FA+63.5PS0</v>
          </cell>
          <cell r="F58">
            <v>3.5</v>
          </cell>
          <cell r="G58">
            <v>191.7</v>
          </cell>
          <cell r="H58">
            <v>15.96</v>
          </cell>
          <cell r="I58">
            <v>2.31</v>
          </cell>
          <cell r="J58">
            <v>138</v>
          </cell>
          <cell r="K58">
            <v>15.531734399999999</v>
          </cell>
          <cell r="L58">
            <v>8.3118736000000002</v>
          </cell>
          <cell r="M58">
            <v>2.6459999999999999</v>
          </cell>
          <cell r="N58">
            <v>12.885734399999999</v>
          </cell>
          <cell r="O58">
            <v>39.26</v>
          </cell>
          <cell r="P58">
            <v>309.08</v>
          </cell>
          <cell r="Q58">
            <v>0</v>
          </cell>
          <cell r="R58">
            <v>392.49599999999998</v>
          </cell>
          <cell r="S58">
            <v>192.256</v>
          </cell>
          <cell r="T58">
            <v>0</v>
          </cell>
          <cell r="U58">
            <v>0</v>
          </cell>
          <cell r="W58">
            <v>933.09199999999998</v>
          </cell>
        </row>
        <row r="59">
          <cell r="E59" t="str">
            <v>FA+63.5FS 0</v>
          </cell>
          <cell r="F59">
            <v>3.5</v>
          </cell>
          <cell r="G59">
            <v>236.5</v>
          </cell>
          <cell r="H59">
            <v>18.84</v>
          </cell>
          <cell r="I59">
            <v>2.9</v>
          </cell>
          <cell r="J59">
            <v>164</v>
          </cell>
          <cell r="K59">
            <v>18.495666399999998</v>
          </cell>
          <cell r="L59">
            <v>9.8855316000000002</v>
          </cell>
          <cell r="M59">
            <v>2.6459999999999999</v>
          </cell>
          <cell r="N59">
            <v>15.849666399999998</v>
          </cell>
          <cell r="O59">
            <v>39.26</v>
          </cell>
          <cell r="P59">
            <v>415.29599999999999</v>
          </cell>
          <cell r="Q59">
            <v>0</v>
          </cell>
          <cell r="R59">
            <v>520.01199999999994</v>
          </cell>
          <cell r="S59">
            <v>193.41200000000001</v>
          </cell>
          <cell r="T59">
            <v>0</v>
          </cell>
          <cell r="U59">
            <v>0</v>
          </cell>
          <cell r="W59">
            <v>1167.98</v>
          </cell>
        </row>
        <row r="60">
          <cell r="E60" t="str">
            <v>FA+63.5DFR0</v>
          </cell>
          <cell r="F60">
            <v>3.5</v>
          </cell>
          <cell r="G60">
            <v>74.08</v>
          </cell>
          <cell r="H60">
            <v>9.9700000000000006</v>
          </cell>
          <cell r="I60">
            <v>1.33</v>
          </cell>
          <cell r="J60">
            <v>86</v>
          </cell>
          <cell r="K60">
            <v>9.5963000000000012</v>
          </cell>
          <cell r="L60">
            <v>5.1436500000000009</v>
          </cell>
          <cell r="M60">
            <v>1.6665600000000003</v>
          </cell>
          <cell r="N60">
            <v>7.9297400000000007</v>
          </cell>
          <cell r="O60">
            <v>22.068000000000001</v>
          </cell>
          <cell r="P60">
            <v>132.78399999999999</v>
          </cell>
          <cell r="Q60">
            <v>0</v>
          </cell>
          <cell r="R60">
            <v>261.29599999999999</v>
          </cell>
          <cell r="S60">
            <v>96.212000000000003</v>
          </cell>
          <cell r="T60">
            <v>0</v>
          </cell>
          <cell r="U60">
            <v>0</v>
          </cell>
          <cell r="W60">
            <v>512.36</v>
          </cell>
        </row>
        <row r="61">
          <cell r="E61" t="str">
            <v>FA+63FS 0</v>
          </cell>
          <cell r="F61">
            <v>3</v>
          </cell>
        </row>
        <row r="62">
          <cell r="E62" t="str">
            <v>FA+63DFR0</v>
          </cell>
          <cell r="F62">
            <v>3</v>
          </cell>
        </row>
        <row r="63">
          <cell r="E63" t="str">
            <v>FA+63.5WET1</v>
          </cell>
          <cell r="F63">
            <v>3.5</v>
          </cell>
        </row>
        <row r="64">
          <cell r="E64" t="str">
            <v>FA+63.5PS1</v>
          </cell>
          <cell r="F64">
            <v>3.5</v>
          </cell>
        </row>
        <row r="65">
          <cell r="E65" t="str">
            <v>FA+63.5FS 1</v>
          </cell>
          <cell r="F65">
            <v>3.5</v>
          </cell>
        </row>
        <row r="66">
          <cell r="E66" t="str">
            <v>FA+63.5DFR1</v>
          </cell>
          <cell r="F66">
            <v>3.5</v>
          </cell>
        </row>
        <row r="67">
          <cell r="E67" t="str">
            <v>FA+63FS 1</v>
          </cell>
          <cell r="F67">
            <v>3</v>
          </cell>
        </row>
        <row r="68">
          <cell r="E68" t="str">
            <v>FA+63DFR1</v>
          </cell>
          <cell r="F68">
            <v>3</v>
          </cell>
        </row>
        <row r="69">
          <cell r="E69" t="str">
            <v>FA+63.5WET2</v>
          </cell>
          <cell r="F69">
            <v>3.5</v>
          </cell>
        </row>
        <row r="70">
          <cell r="E70" t="str">
            <v>FA+63.5PS2</v>
          </cell>
          <cell r="F70">
            <v>3.5</v>
          </cell>
        </row>
        <row r="71">
          <cell r="E71" t="str">
            <v>FA+63.5FS 2</v>
          </cell>
          <cell r="F71">
            <v>3.5</v>
          </cell>
        </row>
        <row r="72">
          <cell r="E72" t="str">
            <v>FA+63.5DFR2</v>
          </cell>
          <cell r="F72">
            <v>3.5</v>
          </cell>
        </row>
        <row r="73">
          <cell r="E73" t="str">
            <v>FA+63FS 2</v>
          </cell>
          <cell r="F73">
            <v>3</v>
          </cell>
        </row>
        <row r="74">
          <cell r="E74" t="str">
            <v>FA+63DFR2</v>
          </cell>
          <cell r="F74">
            <v>3</v>
          </cell>
        </row>
        <row r="75">
          <cell r="E75" t="str">
            <v>FA+63.5WET3</v>
          </cell>
          <cell r="F75">
            <v>3.5</v>
          </cell>
        </row>
        <row r="76">
          <cell r="E76" t="str">
            <v>FA+63.5PS3</v>
          </cell>
          <cell r="F76">
            <v>3.5</v>
          </cell>
        </row>
        <row r="77">
          <cell r="E77" t="str">
            <v>FA+63.5FS 3</v>
          </cell>
          <cell r="F77">
            <v>3.5</v>
          </cell>
        </row>
        <row r="78">
          <cell r="E78" t="str">
            <v>FA+63.5DFR3</v>
          </cell>
          <cell r="F78">
            <v>3.5</v>
          </cell>
        </row>
        <row r="79">
          <cell r="E79" t="str">
            <v>FA+63FS 3</v>
          </cell>
          <cell r="F79">
            <v>3</v>
          </cell>
        </row>
        <row r="80">
          <cell r="E80" t="str">
            <v>FA+63DFR3</v>
          </cell>
          <cell r="F80">
            <v>3</v>
          </cell>
        </row>
        <row r="81">
          <cell r="E81" t="str">
            <v>FA+93.5DRY SOIL0</v>
          </cell>
          <cell r="F81">
            <v>3.5</v>
          </cell>
          <cell r="G81">
            <v>85.4</v>
          </cell>
          <cell r="H81">
            <v>8.01</v>
          </cell>
          <cell r="I81">
            <v>0.94</v>
          </cell>
          <cell r="J81">
            <v>69</v>
          </cell>
          <cell r="K81">
            <v>7.5917719999999997</v>
          </cell>
          <cell r="L81">
            <v>4.0786179999999996</v>
          </cell>
          <cell r="M81">
            <v>1.6665600000000003</v>
          </cell>
          <cell r="N81">
            <v>5.9252119999999993</v>
          </cell>
          <cell r="O81">
            <v>22.068000000000001</v>
          </cell>
          <cell r="P81">
            <v>81.012</v>
          </cell>
          <cell r="Q81">
            <v>109.676</v>
          </cell>
          <cell r="R81">
            <v>54.2</v>
          </cell>
          <cell r="S81">
            <v>96.316000000000003</v>
          </cell>
          <cell r="T81">
            <v>0</v>
          </cell>
          <cell r="U81">
            <v>0</v>
          </cell>
          <cell r="W81">
            <v>363.27200000000005</v>
          </cell>
        </row>
        <row r="82">
          <cell r="E82" t="str">
            <v>FA+93.5WET0</v>
          </cell>
          <cell r="F82">
            <v>3.5</v>
          </cell>
          <cell r="G82">
            <v>151.5</v>
          </cell>
          <cell r="H82">
            <v>13.08</v>
          </cell>
          <cell r="I82">
            <v>1.79</v>
          </cell>
          <cell r="J82">
            <v>113</v>
          </cell>
          <cell r="K82">
            <v>12.634033600000002</v>
          </cell>
          <cell r="L82">
            <v>6.7686184000000011</v>
          </cell>
          <cell r="M82">
            <v>2.6459999999999999</v>
          </cell>
          <cell r="N82">
            <v>9.9880336000000032</v>
          </cell>
          <cell r="O82">
            <v>39.26</v>
          </cell>
          <cell r="P82">
            <v>234.23599999999999</v>
          </cell>
          <cell r="Q82">
            <v>0</v>
          </cell>
          <cell r="R82">
            <v>282.45600000000002</v>
          </cell>
          <cell r="S82">
            <v>192.256</v>
          </cell>
          <cell r="T82">
            <v>0</v>
          </cell>
          <cell r="U82">
            <v>0</v>
          </cell>
          <cell r="W82">
            <v>748.20799999999997</v>
          </cell>
        </row>
        <row r="83">
          <cell r="E83" t="str">
            <v>FA+93.5PS0</v>
          </cell>
          <cell r="F83">
            <v>3.5</v>
          </cell>
          <cell r="G83">
            <v>191.7</v>
          </cell>
          <cell r="H83">
            <v>15.96</v>
          </cell>
          <cell r="I83">
            <v>2.31</v>
          </cell>
          <cell r="J83">
            <v>138</v>
          </cell>
          <cell r="K83">
            <v>15.531734399999999</v>
          </cell>
          <cell r="L83">
            <v>8.3118736000000002</v>
          </cell>
          <cell r="M83">
            <v>2.6459999999999999</v>
          </cell>
          <cell r="N83">
            <v>12.885734399999999</v>
          </cell>
          <cell r="O83">
            <v>39.26</v>
          </cell>
          <cell r="P83">
            <v>309.08</v>
          </cell>
          <cell r="Q83">
            <v>0</v>
          </cell>
          <cell r="R83">
            <v>392.49599999999998</v>
          </cell>
          <cell r="S83">
            <v>192.256</v>
          </cell>
          <cell r="T83">
            <v>0</v>
          </cell>
          <cell r="U83">
            <v>0</v>
          </cell>
          <cell r="W83">
            <v>933.09199999999998</v>
          </cell>
        </row>
        <row r="84">
          <cell r="E84" t="str">
            <v>FA+93.5FS 0</v>
          </cell>
          <cell r="F84">
            <v>3.5</v>
          </cell>
          <cell r="G84">
            <v>236.5</v>
          </cell>
          <cell r="H84">
            <v>18.84</v>
          </cell>
          <cell r="I84">
            <v>2.9</v>
          </cell>
          <cell r="J84">
            <v>164</v>
          </cell>
          <cell r="K84">
            <v>18.495666399999998</v>
          </cell>
          <cell r="L84">
            <v>9.8855316000000002</v>
          </cell>
          <cell r="M84">
            <v>2.6459999999999999</v>
          </cell>
          <cell r="N84">
            <v>15.849666399999998</v>
          </cell>
          <cell r="O84">
            <v>39.26</v>
          </cell>
          <cell r="P84">
            <v>415.29599999999999</v>
          </cell>
          <cell r="Q84">
            <v>0</v>
          </cell>
          <cell r="R84">
            <v>520.01199999999994</v>
          </cell>
          <cell r="S84">
            <v>193.41200000000001</v>
          </cell>
          <cell r="T84">
            <v>0</v>
          </cell>
          <cell r="U84">
            <v>0</v>
          </cell>
          <cell r="W84">
            <v>1167.98</v>
          </cell>
        </row>
        <row r="85">
          <cell r="E85" t="str">
            <v>FA+93.5DFR0</v>
          </cell>
          <cell r="F85">
            <v>3.5</v>
          </cell>
          <cell r="G85">
            <v>74.08</v>
          </cell>
          <cell r="H85">
            <v>9.9700000000000006</v>
          </cell>
          <cell r="I85">
            <v>1.33</v>
          </cell>
          <cell r="J85">
            <v>86</v>
          </cell>
          <cell r="K85">
            <v>9.5963000000000012</v>
          </cell>
          <cell r="L85">
            <v>5.1436500000000009</v>
          </cell>
          <cell r="M85">
            <v>1.6665600000000003</v>
          </cell>
          <cell r="N85">
            <v>7.9297400000000007</v>
          </cell>
          <cell r="O85">
            <v>22.068000000000001</v>
          </cell>
          <cell r="P85">
            <v>132.78399999999999</v>
          </cell>
          <cell r="Q85">
            <v>0</v>
          </cell>
          <cell r="R85">
            <v>261.29599999999999</v>
          </cell>
          <cell r="S85">
            <v>96.212000000000003</v>
          </cell>
          <cell r="T85">
            <v>0</v>
          </cell>
          <cell r="U85">
            <v>0</v>
          </cell>
          <cell r="W85">
            <v>512.36</v>
          </cell>
        </row>
        <row r="86">
          <cell r="E86" t="str">
            <v>FA+93FS 0</v>
          </cell>
          <cell r="F86">
            <v>3</v>
          </cell>
        </row>
        <row r="87">
          <cell r="E87" t="str">
            <v>FA+93DFR0</v>
          </cell>
          <cell r="F87">
            <v>3</v>
          </cell>
        </row>
        <row r="88">
          <cell r="E88" t="str">
            <v>FA+93.5WET1</v>
          </cell>
          <cell r="F88">
            <v>3.5</v>
          </cell>
        </row>
        <row r="89">
          <cell r="E89" t="str">
            <v>FA+93.5PS1</v>
          </cell>
          <cell r="F89">
            <v>3.5</v>
          </cell>
        </row>
        <row r="90">
          <cell r="E90" t="str">
            <v>FA+93.5FS 1</v>
          </cell>
          <cell r="F90">
            <v>3.5</v>
          </cell>
        </row>
        <row r="91">
          <cell r="E91" t="str">
            <v>FA+93.5DFR1</v>
          </cell>
          <cell r="F91">
            <v>3.5</v>
          </cell>
        </row>
        <row r="92">
          <cell r="E92" t="str">
            <v>FA+93FS 1</v>
          </cell>
          <cell r="F92">
            <v>3</v>
          </cell>
        </row>
        <row r="93">
          <cell r="E93" t="str">
            <v>FA+93DFR1</v>
          </cell>
          <cell r="F93">
            <v>3</v>
          </cell>
        </row>
        <row r="94">
          <cell r="E94" t="str">
            <v>FA+93.5WET2</v>
          </cell>
          <cell r="F94">
            <v>3.5</v>
          </cell>
        </row>
        <row r="95">
          <cell r="E95" t="str">
            <v>FA+93.5PS2</v>
          </cell>
          <cell r="F95">
            <v>3.5</v>
          </cell>
        </row>
        <row r="96">
          <cell r="E96" t="str">
            <v>FA+93.5FS 2</v>
          </cell>
          <cell r="F96">
            <v>3.5</v>
          </cell>
        </row>
        <row r="97">
          <cell r="E97" t="str">
            <v>FA+93.5DFR2</v>
          </cell>
          <cell r="F97">
            <v>3.5</v>
          </cell>
        </row>
        <row r="98">
          <cell r="E98" t="str">
            <v>FA+93FS 2</v>
          </cell>
          <cell r="F98">
            <v>3</v>
          </cell>
        </row>
        <row r="99">
          <cell r="E99" t="str">
            <v>FA+93DFR2</v>
          </cell>
          <cell r="F99">
            <v>3</v>
          </cell>
        </row>
        <row r="100">
          <cell r="E100" t="str">
            <v>FA+93.5WET3</v>
          </cell>
          <cell r="F100">
            <v>3.5</v>
          </cell>
        </row>
        <row r="101">
          <cell r="E101" t="str">
            <v>FA+93.5PS3</v>
          </cell>
          <cell r="F101">
            <v>3.5</v>
          </cell>
        </row>
        <row r="102">
          <cell r="E102" t="str">
            <v>FA+93.5FS 3</v>
          </cell>
          <cell r="F102">
            <v>3.5</v>
          </cell>
        </row>
        <row r="103">
          <cell r="E103" t="str">
            <v>FA+93.5DFR3</v>
          </cell>
          <cell r="F103">
            <v>3.5</v>
          </cell>
        </row>
        <row r="104">
          <cell r="E104" t="str">
            <v>FA+93FS 3</v>
          </cell>
          <cell r="F104">
            <v>3</v>
          </cell>
        </row>
        <row r="105">
          <cell r="E105" t="str">
            <v>FA+93DFR3</v>
          </cell>
          <cell r="F105">
            <v>3</v>
          </cell>
        </row>
        <row r="106">
          <cell r="E106" t="str">
            <v>FB+03.5DRY SOIL0</v>
          </cell>
          <cell r="F106">
            <v>3.5</v>
          </cell>
          <cell r="G106">
            <v>122.7</v>
          </cell>
          <cell r="H106">
            <v>10.86</v>
          </cell>
          <cell r="I106">
            <v>1.42</v>
          </cell>
          <cell r="J106">
            <v>94</v>
          </cell>
          <cell r="K106">
            <v>10.4313704</v>
          </cell>
          <cell r="L106">
            <v>5.5934076000000008</v>
          </cell>
          <cell r="M106">
            <v>2.1092400000000002</v>
          </cell>
          <cell r="N106">
            <v>8.3221303999999989</v>
          </cell>
          <cell r="O106">
            <v>25.443999999999999</v>
          </cell>
          <cell r="P106">
            <v>30.488</v>
          </cell>
          <cell r="R106">
            <v>417.10399999999998</v>
          </cell>
          <cell r="S106">
            <v>667.28399999999999</v>
          </cell>
          <cell r="T106">
            <v>0</v>
          </cell>
          <cell r="U106">
            <v>0</v>
          </cell>
          <cell r="W106">
            <v>1140.32</v>
          </cell>
        </row>
        <row r="107">
          <cell r="E107" t="str">
            <v>FB+03.5WET0</v>
          </cell>
          <cell r="F107">
            <v>3.5</v>
          </cell>
          <cell r="G107">
            <v>216.2</v>
          </cell>
          <cell r="H107">
            <v>19.02</v>
          </cell>
          <cell r="I107">
            <v>2.64</v>
          </cell>
          <cell r="J107">
            <v>164</v>
          </cell>
          <cell r="K107">
            <v>18.408808799999999</v>
          </cell>
          <cell r="L107">
            <v>9.8597572000000007</v>
          </cell>
          <cell r="M107">
            <v>2.7710591999999998</v>
          </cell>
          <cell r="N107">
            <v>15.637749599999999</v>
          </cell>
          <cell r="O107">
            <v>23.815999999999999</v>
          </cell>
          <cell r="Q107">
            <v>436.76000000000005</v>
          </cell>
          <cell r="R107">
            <v>618.048</v>
          </cell>
          <cell r="S107">
            <v>97.147999999999996</v>
          </cell>
          <cell r="T107">
            <v>156.94399999999999</v>
          </cell>
          <cell r="U107">
            <v>0</v>
          </cell>
          <cell r="W107">
            <v>1332.7159999999999</v>
          </cell>
        </row>
        <row r="108">
          <cell r="E108" t="str">
            <v>FB+03.5PS0</v>
          </cell>
          <cell r="F108">
            <v>3.5</v>
          </cell>
          <cell r="G108">
            <v>268.60000000000002</v>
          </cell>
          <cell r="H108">
            <v>22.89</v>
          </cell>
          <cell r="I108">
            <v>3.33</v>
          </cell>
          <cell r="J108">
            <v>198</v>
          </cell>
          <cell r="K108">
            <v>22.287772799999999</v>
          </cell>
          <cell r="L108">
            <v>11.926123199999999</v>
          </cell>
          <cell r="M108">
            <v>2.7710591999999998</v>
          </cell>
          <cell r="N108">
            <v>19.516713599999999</v>
          </cell>
          <cell r="O108">
            <v>19.052</v>
          </cell>
          <cell r="Q108">
            <v>548.28399999999999</v>
          </cell>
          <cell r="R108">
            <v>753.80399999999997</v>
          </cell>
          <cell r="T108">
            <v>313.892</v>
          </cell>
          <cell r="U108">
            <v>0</v>
          </cell>
          <cell r="W108">
            <v>1635.0319999999999</v>
          </cell>
        </row>
        <row r="109">
          <cell r="E109" t="str">
            <v>FB+03.5FS 0</v>
          </cell>
          <cell r="F109">
            <v>3.5</v>
          </cell>
          <cell r="G109">
            <v>323.89999999999998</v>
          </cell>
          <cell r="H109">
            <v>26.92</v>
          </cell>
          <cell r="I109">
            <v>4.07</v>
          </cell>
          <cell r="J109">
            <v>234</v>
          </cell>
          <cell r="K109">
            <v>26.3548312</v>
          </cell>
          <cell r="L109">
            <v>14.091302800000001</v>
          </cell>
          <cell r="M109">
            <v>2.7710591999999998</v>
          </cell>
          <cell r="N109">
            <v>23.583772</v>
          </cell>
          <cell r="O109">
            <v>23.815999999999999</v>
          </cell>
          <cell r="Q109">
            <v>703.70800000000008</v>
          </cell>
          <cell r="R109">
            <v>929.20399999999995</v>
          </cell>
          <cell r="S109">
            <v>194.29599999999999</v>
          </cell>
          <cell r="T109">
            <v>156.94399999999999</v>
          </cell>
          <cell r="U109">
            <v>0</v>
          </cell>
          <cell r="W109">
            <v>2007.9680000000001</v>
          </cell>
        </row>
        <row r="110">
          <cell r="E110" t="str">
            <v>FB+03.5DFR0</v>
          </cell>
          <cell r="F110">
            <v>3.5</v>
          </cell>
          <cell r="G110">
            <v>114.5</v>
          </cell>
          <cell r="H110">
            <v>14.49</v>
          </cell>
          <cell r="I110">
            <v>1.97</v>
          </cell>
          <cell r="J110">
            <v>125</v>
          </cell>
          <cell r="K110">
            <v>13.980992799999999</v>
          </cell>
          <cell r="L110">
            <v>7.4911532000000003</v>
          </cell>
          <cell r="M110">
            <v>2.0752199999999998</v>
          </cell>
          <cell r="N110">
            <v>11.905772799999998</v>
          </cell>
          <cell r="O110">
            <v>25.443999999999999</v>
          </cell>
          <cell r="Q110">
            <v>310.59999999999997</v>
          </cell>
          <cell r="R110">
            <v>661.6</v>
          </cell>
          <cell r="T110">
            <v>156.94399999999999</v>
          </cell>
          <cell r="W110">
            <v>1154.588</v>
          </cell>
        </row>
        <row r="111">
          <cell r="E111" t="str">
            <v>FB+03FS 0</v>
          </cell>
          <cell r="F111">
            <v>3</v>
          </cell>
        </row>
        <row r="112">
          <cell r="E112" t="str">
            <v>FB+03DFR0</v>
          </cell>
          <cell r="F112">
            <v>3</v>
          </cell>
        </row>
        <row r="113">
          <cell r="E113" t="str">
            <v>FB+03.5WET1</v>
          </cell>
          <cell r="F113">
            <v>3.5</v>
          </cell>
        </row>
        <row r="114">
          <cell r="E114" t="str">
            <v>FB+03.5PS1</v>
          </cell>
          <cell r="F114">
            <v>3.5</v>
          </cell>
        </row>
        <row r="115">
          <cell r="E115" t="str">
            <v>FB+03.5FS 1</v>
          </cell>
          <cell r="F115">
            <v>3.5</v>
          </cell>
        </row>
        <row r="116">
          <cell r="E116" t="str">
            <v>FB+03.5DFR1</v>
          </cell>
          <cell r="F116">
            <v>3.5</v>
          </cell>
        </row>
        <row r="117">
          <cell r="E117" t="str">
            <v>FB+03FS 1</v>
          </cell>
          <cell r="F117">
            <v>3</v>
          </cell>
        </row>
        <row r="118">
          <cell r="E118" t="str">
            <v>FB+03DFR1</v>
          </cell>
          <cell r="F118">
            <v>3</v>
          </cell>
        </row>
        <row r="119">
          <cell r="E119" t="str">
            <v>FB+03.5WET2</v>
          </cell>
          <cell r="F119">
            <v>3.5</v>
          </cell>
        </row>
        <row r="120">
          <cell r="E120" t="str">
            <v>FB+03.5PS2</v>
          </cell>
          <cell r="F120">
            <v>3.5</v>
          </cell>
        </row>
        <row r="121">
          <cell r="E121" t="str">
            <v>FB+03.5FS 2</v>
          </cell>
          <cell r="F121">
            <v>3.5</v>
          </cell>
        </row>
        <row r="122">
          <cell r="E122" t="str">
            <v>FB+03.5DFR2</v>
          </cell>
          <cell r="F122">
            <v>3.5</v>
          </cell>
        </row>
        <row r="123">
          <cell r="E123" t="str">
            <v>FB+03FS 2</v>
          </cell>
          <cell r="F123">
            <v>3</v>
          </cell>
        </row>
        <row r="124">
          <cell r="E124" t="str">
            <v>FB+03DFR2</v>
          </cell>
          <cell r="F124">
            <v>3</v>
          </cell>
        </row>
        <row r="125">
          <cell r="E125" t="str">
            <v>FB+03.5WET3</v>
          </cell>
          <cell r="F125">
            <v>3.5</v>
          </cell>
        </row>
        <row r="126">
          <cell r="E126" t="str">
            <v>FB+03.5PS3</v>
          </cell>
          <cell r="F126">
            <v>3.5</v>
          </cell>
        </row>
        <row r="127">
          <cell r="E127" t="str">
            <v>FB+03.5FS 3</v>
          </cell>
          <cell r="F127">
            <v>3.5</v>
          </cell>
        </row>
        <row r="128">
          <cell r="E128" t="str">
            <v>FB+03.5DFR3</v>
          </cell>
          <cell r="F128">
            <v>3.5</v>
          </cell>
        </row>
        <row r="129">
          <cell r="E129" t="str">
            <v>FB+03FS 3</v>
          </cell>
          <cell r="F129">
            <v>3</v>
          </cell>
        </row>
        <row r="130">
          <cell r="E130" t="str">
            <v>FB+03DFR3</v>
          </cell>
          <cell r="F130">
            <v>3</v>
          </cell>
        </row>
        <row r="131">
          <cell r="E131" t="str">
            <v>FB+33.5DRY SOIL0</v>
          </cell>
          <cell r="F131">
            <v>3.5</v>
          </cell>
          <cell r="G131">
            <v>122.7</v>
          </cell>
          <cell r="H131">
            <v>10.86</v>
          </cell>
          <cell r="I131">
            <v>1.42</v>
          </cell>
          <cell r="J131">
            <v>94</v>
          </cell>
          <cell r="K131">
            <v>10.4313704</v>
          </cell>
          <cell r="L131">
            <v>5.5934076000000008</v>
          </cell>
          <cell r="M131">
            <v>2.1092400000000002</v>
          </cell>
          <cell r="N131">
            <v>8.3221303999999989</v>
          </cell>
          <cell r="O131">
            <v>25.443999999999999</v>
          </cell>
          <cell r="P131">
            <v>30.488</v>
          </cell>
          <cell r="R131">
            <v>417.10399999999998</v>
          </cell>
          <cell r="S131">
            <v>667.28399999999999</v>
          </cell>
          <cell r="T131">
            <v>0</v>
          </cell>
          <cell r="U131">
            <v>0</v>
          </cell>
          <cell r="W131">
            <v>1140.32</v>
          </cell>
        </row>
        <row r="132">
          <cell r="E132" t="str">
            <v>FB+33.5WET0</v>
          </cell>
          <cell r="F132">
            <v>3.5</v>
          </cell>
          <cell r="G132">
            <v>216.2</v>
          </cell>
          <cell r="H132">
            <v>19.02</v>
          </cell>
          <cell r="I132">
            <v>2.64</v>
          </cell>
          <cell r="J132">
            <v>164</v>
          </cell>
          <cell r="K132">
            <v>18.408808799999999</v>
          </cell>
          <cell r="L132">
            <v>9.8597572000000007</v>
          </cell>
          <cell r="M132">
            <v>2.7710591999999998</v>
          </cell>
          <cell r="N132">
            <v>15.637749599999999</v>
          </cell>
          <cell r="O132">
            <v>23.815999999999999</v>
          </cell>
          <cell r="Q132">
            <v>436.76000000000005</v>
          </cell>
          <cell r="R132">
            <v>618.048</v>
          </cell>
          <cell r="S132">
            <v>97.147999999999996</v>
          </cell>
          <cell r="T132">
            <v>156.94399999999999</v>
          </cell>
          <cell r="U132">
            <v>0</v>
          </cell>
          <cell r="W132">
            <v>1332.7159999999999</v>
          </cell>
        </row>
        <row r="133">
          <cell r="E133" t="str">
            <v>FB+33.5PS0</v>
          </cell>
          <cell r="F133">
            <v>3.5</v>
          </cell>
          <cell r="G133">
            <v>268.60000000000002</v>
          </cell>
          <cell r="H133">
            <v>22.89</v>
          </cell>
          <cell r="I133">
            <v>3.33</v>
          </cell>
          <cell r="J133">
            <v>198</v>
          </cell>
          <cell r="K133">
            <v>22.287772799999999</v>
          </cell>
          <cell r="L133">
            <v>11.926123199999999</v>
          </cell>
          <cell r="M133">
            <v>2.7710591999999998</v>
          </cell>
          <cell r="N133">
            <v>19.516713599999999</v>
          </cell>
          <cell r="O133">
            <v>19.052</v>
          </cell>
          <cell r="Q133">
            <v>548.28399999999999</v>
          </cell>
          <cell r="R133">
            <v>753.80399999999997</v>
          </cell>
          <cell r="T133">
            <v>313.892</v>
          </cell>
          <cell r="U133">
            <v>0</v>
          </cell>
          <cell r="W133">
            <v>1635.0319999999999</v>
          </cell>
        </row>
        <row r="134">
          <cell r="E134" t="str">
            <v>FB+33.5FS 0</v>
          </cell>
          <cell r="F134">
            <v>3.5</v>
          </cell>
          <cell r="G134">
            <v>323.89999999999998</v>
          </cell>
          <cell r="H134">
            <v>26.92</v>
          </cell>
          <cell r="I134">
            <v>4.07</v>
          </cell>
          <cell r="J134">
            <v>234</v>
          </cell>
          <cell r="K134">
            <v>26.3548312</v>
          </cell>
          <cell r="L134">
            <v>14.091302800000001</v>
          </cell>
          <cell r="M134">
            <v>2.7710591999999998</v>
          </cell>
          <cell r="N134">
            <v>23.583772</v>
          </cell>
          <cell r="O134">
            <v>23.815999999999999</v>
          </cell>
          <cell r="Q134">
            <v>703.70800000000008</v>
          </cell>
          <cell r="R134">
            <v>929.20399999999995</v>
          </cell>
          <cell r="S134">
            <v>194.29599999999999</v>
          </cell>
          <cell r="T134">
            <v>156.94399999999999</v>
          </cell>
          <cell r="U134">
            <v>0</v>
          </cell>
          <cell r="W134">
            <v>2007.9680000000001</v>
          </cell>
        </row>
        <row r="135">
          <cell r="E135" t="str">
            <v>FB+33.5DFR0</v>
          </cell>
          <cell r="F135">
            <v>3.5</v>
          </cell>
          <cell r="G135">
            <v>114.5</v>
          </cell>
          <cell r="H135">
            <v>14.49</v>
          </cell>
          <cell r="I135">
            <v>1.97</v>
          </cell>
          <cell r="J135">
            <v>125</v>
          </cell>
          <cell r="K135">
            <v>13.980992799999999</v>
          </cell>
          <cell r="L135">
            <v>7.4911532000000003</v>
          </cell>
          <cell r="M135">
            <v>2.0752199999999998</v>
          </cell>
          <cell r="N135">
            <v>11.905772799999998</v>
          </cell>
          <cell r="O135">
            <v>25.443999999999999</v>
          </cell>
          <cell r="Q135">
            <v>310.59999999999997</v>
          </cell>
          <cell r="R135">
            <v>661.6</v>
          </cell>
          <cell r="T135">
            <v>156.94399999999999</v>
          </cell>
          <cell r="W135">
            <v>1154.588</v>
          </cell>
        </row>
        <row r="136">
          <cell r="E136" t="str">
            <v>FB+33FS 0</v>
          </cell>
          <cell r="F136">
            <v>3</v>
          </cell>
        </row>
        <row r="137">
          <cell r="E137" t="str">
            <v>FB+33DFR0</v>
          </cell>
          <cell r="F137">
            <v>3</v>
          </cell>
        </row>
        <row r="138">
          <cell r="E138" t="str">
            <v>FB+33.5WET1</v>
          </cell>
          <cell r="F138">
            <v>3.5</v>
          </cell>
        </row>
        <row r="139">
          <cell r="E139" t="str">
            <v>FB+33.5PS1</v>
          </cell>
          <cell r="F139">
            <v>3.5</v>
          </cell>
        </row>
        <row r="140">
          <cell r="E140" t="str">
            <v>FB+33.5FS 1</v>
          </cell>
          <cell r="F140">
            <v>3.5</v>
          </cell>
        </row>
        <row r="141">
          <cell r="E141" t="str">
            <v>FB+33.5DFR1</v>
          </cell>
          <cell r="F141">
            <v>3.5</v>
          </cell>
        </row>
        <row r="142">
          <cell r="E142" t="str">
            <v>FB+33FS 1</v>
          </cell>
          <cell r="F142">
            <v>3</v>
          </cell>
        </row>
        <row r="143">
          <cell r="E143" t="str">
            <v>FB+33DFR1</v>
          </cell>
          <cell r="F143">
            <v>3</v>
          </cell>
        </row>
        <row r="144">
          <cell r="E144" t="str">
            <v>FB+33.5WET2</v>
          </cell>
          <cell r="F144">
            <v>3.5</v>
          </cell>
        </row>
        <row r="145">
          <cell r="E145" t="str">
            <v>FB+33.5PS2</v>
          </cell>
          <cell r="F145">
            <v>3.5</v>
          </cell>
        </row>
        <row r="146">
          <cell r="E146" t="str">
            <v>FB+33.5FS 2</v>
          </cell>
          <cell r="F146">
            <v>3.5</v>
          </cell>
        </row>
        <row r="147">
          <cell r="E147" t="str">
            <v>FB+33.5DFR2</v>
          </cell>
          <cell r="F147">
            <v>3.5</v>
          </cell>
        </row>
        <row r="148">
          <cell r="E148" t="str">
            <v>FB+33FS 2</v>
          </cell>
          <cell r="F148">
            <v>3</v>
          </cell>
        </row>
        <row r="149">
          <cell r="E149" t="str">
            <v>FB+33DFR2</v>
          </cell>
          <cell r="F149">
            <v>3</v>
          </cell>
        </row>
        <row r="150">
          <cell r="E150" t="str">
            <v>FB+33.5WET3</v>
          </cell>
          <cell r="F150">
            <v>3.5</v>
          </cell>
        </row>
        <row r="151">
          <cell r="E151" t="str">
            <v>FB+33.5PS3</v>
          </cell>
          <cell r="F151">
            <v>3.5</v>
          </cell>
        </row>
        <row r="152">
          <cell r="E152" t="str">
            <v>FB+33.5FS 3</v>
          </cell>
          <cell r="F152">
            <v>3.5</v>
          </cell>
        </row>
        <row r="153">
          <cell r="E153" t="str">
            <v>FB+33.5DFR3</v>
          </cell>
          <cell r="F153">
            <v>3.5</v>
          </cell>
        </row>
        <row r="154">
          <cell r="E154" t="str">
            <v>FB+33FS 3</v>
          </cell>
          <cell r="F154">
            <v>3</v>
          </cell>
        </row>
        <row r="155">
          <cell r="E155" t="str">
            <v>FB+33DFR3</v>
          </cell>
          <cell r="F155">
            <v>3</v>
          </cell>
        </row>
        <row r="156">
          <cell r="E156" t="str">
            <v>FB+63.5DRY SOIL0</v>
          </cell>
          <cell r="F156">
            <v>3.5</v>
          </cell>
          <cell r="G156">
            <v>122.7</v>
          </cell>
          <cell r="H156">
            <v>10.86</v>
          </cell>
          <cell r="I156">
            <v>1.42</v>
          </cell>
          <cell r="J156">
            <v>94</v>
          </cell>
          <cell r="K156">
            <v>10.4313704</v>
          </cell>
          <cell r="L156">
            <v>5.5934076000000008</v>
          </cell>
          <cell r="M156">
            <v>2.1092400000000002</v>
          </cell>
          <cell r="N156">
            <v>8.3221303999999989</v>
          </cell>
          <cell r="O156">
            <v>25.443999999999999</v>
          </cell>
          <cell r="P156">
            <v>30.488</v>
          </cell>
          <cell r="R156">
            <v>417.10399999999998</v>
          </cell>
          <cell r="S156">
            <v>667.28399999999999</v>
          </cell>
          <cell r="T156">
            <v>0</v>
          </cell>
          <cell r="U156">
            <v>0</v>
          </cell>
          <cell r="W156">
            <v>1140.32</v>
          </cell>
        </row>
        <row r="157">
          <cell r="E157" t="str">
            <v>FB+63.5WET0</v>
          </cell>
          <cell r="F157">
            <v>3.5</v>
          </cell>
          <cell r="G157">
            <v>216.2</v>
          </cell>
          <cell r="H157">
            <v>19.02</v>
          </cell>
          <cell r="I157">
            <v>2.64</v>
          </cell>
          <cell r="J157">
            <v>164</v>
          </cell>
          <cell r="K157">
            <v>18.408808799999999</v>
          </cell>
          <cell r="L157">
            <v>9.8597572000000007</v>
          </cell>
          <cell r="M157">
            <v>2.7710591999999998</v>
          </cell>
          <cell r="N157">
            <v>15.637749599999999</v>
          </cell>
          <cell r="O157">
            <v>23.815999999999999</v>
          </cell>
          <cell r="Q157">
            <v>436.76000000000005</v>
          </cell>
          <cell r="R157">
            <v>618.048</v>
          </cell>
          <cell r="S157">
            <v>97.147999999999996</v>
          </cell>
          <cell r="T157">
            <v>156.94399999999999</v>
          </cell>
          <cell r="U157">
            <v>0</v>
          </cell>
          <cell r="W157">
            <v>1332.7159999999999</v>
          </cell>
        </row>
        <row r="158">
          <cell r="E158" t="str">
            <v>FB+63.5PS0</v>
          </cell>
          <cell r="F158">
            <v>3.5</v>
          </cell>
          <cell r="G158">
            <v>268.60000000000002</v>
          </cell>
          <cell r="H158">
            <v>22.89</v>
          </cell>
          <cell r="I158">
            <v>3.33</v>
          </cell>
          <cell r="J158">
            <v>198</v>
          </cell>
          <cell r="K158">
            <v>22.287772799999999</v>
          </cell>
          <cell r="L158">
            <v>11.926123199999999</v>
          </cell>
          <cell r="M158">
            <v>2.7710591999999998</v>
          </cell>
          <cell r="N158">
            <v>19.516713599999999</v>
          </cell>
          <cell r="O158">
            <v>19.052</v>
          </cell>
          <cell r="Q158">
            <v>548.28399999999999</v>
          </cell>
          <cell r="R158">
            <v>753.80399999999997</v>
          </cell>
          <cell r="T158">
            <v>313.892</v>
          </cell>
          <cell r="U158">
            <v>0</v>
          </cell>
          <cell r="W158">
            <v>1635.0319999999999</v>
          </cell>
        </row>
        <row r="159">
          <cell r="E159" t="str">
            <v>FB+63.5FS 0</v>
          </cell>
          <cell r="F159">
            <v>3.5</v>
          </cell>
          <cell r="G159">
            <v>323.89999999999998</v>
          </cell>
          <cell r="H159">
            <v>26.92</v>
          </cell>
          <cell r="I159">
            <v>4.07</v>
          </cell>
          <cell r="J159">
            <v>234</v>
          </cell>
          <cell r="K159">
            <v>26.3548312</v>
          </cell>
          <cell r="L159">
            <v>14.091302800000001</v>
          </cell>
          <cell r="M159">
            <v>2.7710591999999998</v>
          </cell>
          <cell r="N159">
            <v>23.583772</v>
          </cell>
          <cell r="O159">
            <v>23.815999999999999</v>
          </cell>
          <cell r="Q159">
            <v>703.70800000000008</v>
          </cell>
          <cell r="R159">
            <v>929.20399999999995</v>
          </cell>
          <cell r="S159">
            <v>194.29599999999999</v>
          </cell>
          <cell r="T159">
            <v>156.94399999999999</v>
          </cell>
          <cell r="U159">
            <v>0</v>
          </cell>
          <cell r="W159">
            <v>2007.9680000000001</v>
          </cell>
        </row>
        <row r="160">
          <cell r="E160" t="str">
            <v>FB+63.5DFR0</v>
          </cell>
          <cell r="F160">
            <v>3.5</v>
          </cell>
          <cell r="G160">
            <v>114.5</v>
          </cell>
          <cell r="H160">
            <v>14.49</v>
          </cell>
          <cell r="I160">
            <v>1.97</v>
          </cell>
          <cell r="J160">
            <v>125</v>
          </cell>
          <cell r="K160">
            <v>13.980992799999999</v>
          </cell>
          <cell r="L160">
            <v>7.4911532000000003</v>
          </cell>
          <cell r="M160">
            <v>2.0752199999999998</v>
          </cell>
          <cell r="N160">
            <v>11.905772799999998</v>
          </cell>
          <cell r="O160">
            <v>25.443999999999999</v>
          </cell>
          <cell r="Q160">
            <v>310.59999999999997</v>
          </cell>
          <cell r="R160">
            <v>661.6</v>
          </cell>
          <cell r="T160">
            <v>156.94399999999999</v>
          </cell>
          <cell r="W160">
            <v>1154.588</v>
          </cell>
        </row>
        <row r="161">
          <cell r="E161" t="str">
            <v>FB+63FS 0</v>
          </cell>
          <cell r="F161">
            <v>3</v>
          </cell>
        </row>
        <row r="162">
          <cell r="E162" t="str">
            <v>FB+63DFR0</v>
          </cell>
          <cell r="F162">
            <v>3</v>
          </cell>
        </row>
        <row r="163">
          <cell r="E163" t="str">
            <v>FB+63.5WET1</v>
          </cell>
          <cell r="F163">
            <v>3.5</v>
          </cell>
        </row>
        <row r="164">
          <cell r="E164" t="str">
            <v>FB+63.5PS1</v>
          </cell>
          <cell r="F164">
            <v>3.5</v>
          </cell>
        </row>
        <row r="165">
          <cell r="E165" t="str">
            <v>FB+63.5FS 1</v>
          </cell>
          <cell r="F165">
            <v>3.5</v>
          </cell>
        </row>
        <row r="166">
          <cell r="E166" t="str">
            <v>FB+63.5DFR1</v>
          </cell>
          <cell r="F166">
            <v>3.5</v>
          </cell>
        </row>
        <row r="167">
          <cell r="E167" t="str">
            <v>FB+63FS 1</v>
          </cell>
          <cell r="F167">
            <v>3</v>
          </cell>
        </row>
        <row r="168">
          <cell r="E168" t="str">
            <v>FB+63DFR1</v>
          </cell>
          <cell r="F168">
            <v>3</v>
          </cell>
        </row>
        <row r="169">
          <cell r="E169" t="str">
            <v>FB+63.5WET2</v>
          </cell>
          <cell r="F169">
            <v>3.5</v>
          </cell>
        </row>
        <row r="170">
          <cell r="E170" t="str">
            <v>FB+63.5PS2</v>
          </cell>
          <cell r="F170">
            <v>3.5</v>
          </cell>
        </row>
        <row r="171">
          <cell r="E171" t="str">
            <v>FB+63.5FS 2</v>
          </cell>
          <cell r="F171">
            <v>3.5</v>
          </cell>
        </row>
        <row r="172">
          <cell r="E172" t="str">
            <v>FB+63.5DFR2</v>
          </cell>
          <cell r="F172">
            <v>3.5</v>
          </cell>
        </row>
        <row r="173">
          <cell r="E173" t="str">
            <v>FB+63FS 2</v>
          </cell>
          <cell r="F173">
            <v>3</v>
          </cell>
        </row>
        <row r="174">
          <cell r="E174" t="str">
            <v>FB+63DFR2</v>
          </cell>
          <cell r="F174">
            <v>3</v>
          </cell>
        </row>
        <row r="175">
          <cell r="E175" t="str">
            <v>FB+63.5WET3</v>
          </cell>
          <cell r="F175">
            <v>3.5</v>
          </cell>
        </row>
        <row r="176">
          <cell r="E176" t="str">
            <v>FB+63.5PS3</v>
          </cell>
          <cell r="F176">
            <v>3.5</v>
          </cell>
        </row>
        <row r="177">
          <cell r="E177" t="str">
            <v>FB+63.5FS 3</v>
          </cell>
          <cell r="F177">
            <v>3.5</v>
          </cell>
        </row>
        <row r="178">
          <cell r="E178" t="str">
            <v>FB+63.5DFR3</v>
          </cell>
          <cell r="F178">
            <v>3.5</v>
          </cell>
        </row>
        <row r="179">
          <cell r="E179" t="str">
            <v>FB+63FS 3</v>
          </cell>
          <cell r="F179">
            <v>3</v>
          </cell>
        </row>
        <row r="180">
          <cell r="E180" t="str">
            <v>FB+63DFR3</v>
          </cell>
          <cell r="F180">
            <v>3</v>
          </cell>
        </row>
        <row r="181">
          <cell r="E181" t="str">
            <v>FB+93.5DRY SOIL0</v>
          </cell>
          <cell r="F181">
            <v>3.5</v>
          </cell>
          <cell r="G181">
            <v>122.7</v>
          </cell>
          <cell r="H181">
            <v>10.86</v>
          </cell>
          <cell r="I181">
            <v>1.42</v>
          </cell>
          <cell r="J181">
            <v>94</v>
          </cell>
          <cell r="K181">
            <v>10.4313704</v>
          </cell>
          <cell r="L181">
            <v>5.5934076000000008</v>
          </cell>
          <cell r="M181">
            <v>2.1092400000000002</v>
          </cell>
          <cell r="N181">
            <v>8.3221303999999989</v>
          </cell>
          <cell r="O181">
            <v>25.443999999999999</v>
          </cell>
          <cell r="P181">
            <v>30.488</v>
          </cell>
          <cell r="R181">
            <v>417.10399999999998</v>
          </cell>
          <cell r="S181">
            <v>667.28399999999999</v>
          </cell>
          <cell r="T181">
            <v>0</v>
          </cell>
          <cell r="U181">
            <v>0</v>
          </cell>
          <cell r="W181">
            <v>1140.32</v>
          </cell>
        </row>
        <row r="182">
          <cell r="E182" t="str">
            <v>FB+93.5WET0</v>
          </cell>
          <cell r="F182">
            <v>3.5</v>
          </cell>
          <cell r="G182">
            <v>216.2</v>
          </cell>
          <cell r="H182">
            <v>19.02</v>
          </cell>
          <cell r="I182">
            <v>2.64</v>
          </cell>
          <cell r="J182">
            <v>164</v>
          </cell>
          <cell r="K182">
            <v>18.408808799999999</v>
          </cell>
          <cell r="L182">
            <v>9.8597572000000007</v>
          </cell>
          <cell r="M182">
            <v>2.7710591999999998</v>
          </cell>
          <cell r="N182">
            <v>15.637749599999999</v>
          </cell>
          <cell r="O182">
            <v>23.815999999999999</v>
          </cell>
          <cell r="Q182">
            <v>436.76000000000005</v>
          </cell>
          <cell r="R182">
            <v>618.048</v>
          </cell>
          <cell r="S182">
            <v>97.147999999999996</v>
          </cell>
          <cell r="T182">
            <v>156.94399999999999</v>
          </cell>
          <cell r="U182">
            <v>0</v>
          </cell>
          <cell r="W182">
            <v>1332.7159999999999</v>
          </cell>
        </row>
        <row r="183">
          <cell r="E183" t="str">
            <v>FB+93.5PS0</v>
          </cell>
          <cell r="F183">
            <v>3.5</v>
          </cell>
          <cell r="G183">
            <v>268.60000000000002</v>
          </cell>
          <cell r="H183">
            <v>22.89</v>
          </cell>
          <cell r="I183">
            <v>3.33</v>
          </cell>
          <cell r="J183">
            <v>198</v>
          </cell>
          <cell r="K183">
            <v>22.287772799999999</v>
          </cell>
          <cell r="L183">
            <v>11.926123199999999</v>
          </cell>
          <cell r="M183">
            <v>2.7710591999999998</v>
          </cell>
          <cell r="N183">
            <v>19.516713599999999</v>
          </cell>
          <cell r="O183">
            <v>19.052</v>
          </cell>
          <cell r="Q183">
            <v>548.28399999999999</v>
          </cell>
          <cell r="R183">
            <v>753.80399999999997</v>
          </cell>
          <cell r="T183">
            <v>313.892</v>
          </cell>
          <cell r="U183">
            <v>0</v>
          </cell>
          <cell r="W183">
            <v>1635.0319999999999</v>
          </cell>
        </row>
        <row r="184">
          <cell r="E184" t="str">
            <v>FB+93.5FS 0</v>
          </cell>
          <cell r="F184">
            <v>3.5</v>
          </cell>
          <cell r="G184">
            <v>323.89999999999998</v>
          </cell>
          <cell r="H184">
            <v>26.92</v>
          </cell>
          <cell r="I184">
            <v>4.07</v>
          </cell>
          <cell r="J184">
            <v>234</v>
          </cell>
          <cell r="K184">
            <v>26.3548312</v>
          </cell>
          <cell r="L184">
            <v>14.091302800000001</v>
          </cell>
          <cell r="M184">
            <v>2.7710591999999998</v>
          </cell>
          <cell r="N184">
            <v>23.583772</v>
          </cell>
          <cell r="O184">
            <v>23.815999999999999</v>
          </cell>
          <cell r="Q184">
            <v>703.70800000000008</v>
          </cell>
          <cell r="R184">
            <v>929.20399999999995</v>
          </cell>
          <cell r="S184">
            <v>194.29599999999999</v>
          </cell>
          <cell r="T184">
            <v>156.94399999999999</v>
          </cell>
          <cell r="U184">
            <v>0</v>
          </cell>
          <cell r="W184">
            <v>2007.9680000000001</v>
          </cell>
        </row>
        <row r="185">
          <cell r="E185" t="str">
            <v>FB+93.5DFR0</v>
          </cell>
          <cell r="F185">
            <v>3.5</v>
          </cell>
          <cell r="G185">
            <v>114.5</v>
          </cell>
          <cell r="H185">
            <v>14.49</v>
          </cell>
          <cell r="I185">
            <v>1.97</v>
          </cell>
          <cell r="J185">
            <v>125</v>
          </cell>
          <cell r="K185">
            <v>13.980992799999999</v>
          </cell>
          <cell r="L185">
            <v>7.4911532000000003</v>
          </cell>
          <cell r="M185">
            <v>2.0752199999999998</v>
          </cell>
          <cell r="N185">
            <v>11.905772799999998</v>
          </cell>
          <cell r="O185">
            <v>25.443999999999999</v>
          </cell>
          <cell r="Q185">
            <v>310.59999999999997</v>
          </cell>
          <cell r="R185">
            <v>661.6</v>
          </cell>
          <cell r="T185">
            <v>156.94399999999999</v>
          </cell>
          <cell r="W185">
            <v>1154.588</v>
          </cell>
        </row>
        <row r="186">
          <cell r="E186" t="str">
            <v>FB+93FS 0</v>
          </cell>
          <cell r="F186">
            <v>3</v>
          </cell>
        </row>
        <row r="187">
          <cell r="E187" t="str">
            <v>FB+93DFR0</v>
          </cell>
          <cell r="F187">
            <v>3</v>
          </cell>
        </row>
        <row r="188">
          <cell r="E188" t="str">
            <v>FB+93.5WET1</v>
          </cell>
          <cell r="F188">
            <v>3.5</v>
          </cell>
        </row>
        <row r="189">
          <cell r="E189" t="str">
            <v>FB+93.5PS1</v>
          </cell>
          <cell r="F189">
            <v>3.5</v>
          </cell>
        </row>
        <row r="190">
          <cell r="E190" t="str">
            <v>FB+93.5FS 1</v>
          </cell>
          <cell r="F190">
            <v>3.5</v>
          </cell>
        </row>
        <row r="191">
          <cell r="E191" t="str">
            <v>FB+93.5DFR1</v>
          </cell>
          <cell r="F191">
            <v>3.5</v>
          </cell>
        </row>
        <row r="192">
          <cell r="E192" t="str">
            <v>FB+93FS 1</v>
          </cell>
          <cell r="F192">
            <v>3</v>
          </cell>
        </row>
        <row r="193">
          <cell r="E193" t="str">
            <v>FB+93DFR1</v>
          </cell>
          <cell r="F193">
            <v>3</v>
          </cell>
        </row>
        <row r="194">
          <cell r="E194" t="str">
            <v>FB+93.5WET2</v>
          </cell>
          <cell r="F194">
            <v>3.5</v>
          </cell>
        </row>
        <row r="195">
          <cell r="E195" t="str">
            <v>FB+93.5PS2</v>
          </cell>
          <cell r="F195">
            <v>3.5</v>
          </cell>
        </row>
        <row r="196">
          <cell r="E196" t="str">
            <v>FB+93.5FS 2</v>
          </cell>
          <cell r="F196">
            <v>3.5</v>
          </cell>
        </row>
        <row r="197">
          <cell r="E197" t="str">
            <v>FB+93.5DFR2</v>
          </cell>
          <cell r="F197">
            <v>3.5</v>
          </cell>
        </row>
        <row r="198">
          <cell r="E198" t="str">
            <v>FB+93FS 2</v>
          </cell>
          <cell r="F198">
            <v>3</v>
          </cell>
        </row>
        <row r="199">
          <cell r="E199" t="str">
            <v>FB+93DFR2</v>
          </cell>
          <cell r="F199">
            <v>3</v>
          </cell>
        </row>
        <row r="200">
          <cell r="E200" t="str">
            <v>FB+93.5WET3</v>
          </cell>
          <cell r="F200">
            <v>3.5</v>
          </cell>
        </row>
        <row r="201">
          <cell r="E201" t="str">
            <v>FB+93.5PS3</v>
          </cell>
          <cell r="F201">
            <v>3.5</v>
          </cell>
        </row>
        <row r="202">
          <cell r="E202" t="str">
            <v>FB+93.5FS 3</v>
          </cell>
          <cell r="F202">
            <v>3.5</v>
          </cell>
        </row>
        <row r="203">
          <cell r="E203" t="str">
            <v>FB+93.5DFR3</v>
          </cell>
          <cell r="F203">
            <v>3.5</v>
          </cell>
        </row>
        <row r="204">
          <cell r="E204" t="str">
            <v>FB+93FS 3</v>
          </cell>
          <cell r="F204">
            <v>3</v>
          </cell>
        </row>
        <row r="205">
          <cell r="E205" t="str">
            <v>FB+93DFR3</v>
          </cell>
          <cell r="F205">
            <v>3</v>
          </cell>
        </row>
        <row r="206">
          <cell r="E206" t="str">
            <v>FC+03.5DRY SOIL0</v>
          </cell>
          <cell r="F206">
            <v>3.5</v>
          </cell>
          <cell r="G206">
            <v>146.1</v>
          </cell>
          <cell r="H206">
            <v>13.12</v>
          </cell>
          <cell r="I206">
            <v>1.72</v>
          </cell>
          <cell r="J206">
            <v>113</v>
          </cell>
          <cell r="K206">
            <v>12.604140800000001</v>
          </cell>
          <cell r="L206">
            <v>6.7581152000000007</v>
          </cell>
          <cell r="M206">
            <v>2.0752199999999998</v>
          </cell>
          <cell r="N206">
            <v>10.528920800000002</v>
          </cell>
          <cell r="O206">
            <v>25.443999999999999</v>
          </cell>
          <cell r="P206">
            <v>46.92</v>
          </cell>
          <cell r="R206">
            <v>957.13600000000008</v>
          </cell>
          <cell r="S206">
            <v>97.992000000000004</v>
          </cell>
          <cell r="W206">
            <v>1127.492</v>
          </cell>
        </row>
        <row r="207">
          <cell r="E207" t="str">
            <v>FC+03.5WET0</v>
          </cell>
          <cell r="F207">
            <v>3.5</v>
          </cell>
          <cell r="G207">
            <v>256.5</v>
          </cell>
          <cell r="H207">
            <v>21.86</v>
          </cell>
          <cell r="I207">
            <v>3.17</v>
          </cell>
          <cell r="J207">
            <v>189</v>
          </cell>
          <cell r="K207">
            <v>21.27544</v>
          </cell>
          <cell r="L207">
            <v>11.385160000000001</v>
          </cell>
          <cell r="M207">
            <v>2.7710591999999998</v>
          </cell>
          <cell r="N207">
            <v>18.5043808</v>
          </cell>
          <cell r="O207">
            <v>23.815999999999999</v>
          </cell>
          <cell r="P207">
            <v>67.180000000000007</v>
          </cell>
          <cell r="R207">
            <v>1444.8600000000001</v>
          </cell>
          <cell r="S207">
            <v>195.98</v>
          </cell>
          <cell r="W207">
            <v>1731.8360000000002</v>
          </cell>
        </row>
        <row r="208">
          <cell r="E208" t="str">
            <v>FC+03.5PS0</v>
          </cell>
          <cell r="F208">
            <v>3.5</v>
          </cell>
          <cell r="G208">
            <v>315.89999999999998</v>
          </cell>
          <cell r="H208">
            <v>26.29</v>
          </cell>
          <cell r="I208">
            <v>3.96</v>
          </cell>
          <cell r="J208">
            <v>228</v>
          </cell>
          <cell r="K208">
            <v>25.728664800000001</v>
          </cell>
          <cell r="L208">
            <v>13.757621199999999</v>
          </cell>
          <cell r="M208">
            <v>2.7710591999999998</v>
          </cell>
          <cell r="N208">
            <v>22.957605599999997</v>
          </cell>
          <cell r="O208">
            <v>23.815999999999999</v>
          </cell>
          <cell r="P208">
            <v>87.443999999999988</v>
          </cell>
          <cell r="R208">
            <v>1745.4079999999999</v>
          </cell>
          <cell r="S208">
            <v>97.992000000000004</v>
          </cell>
          <cell r="T208">
            <v>158.26400000000001</v>
          </cell>
          <cell r="W208">
            <v>2112.924</v>
          </cell>
        </row>
        <row r="209">
          <cell r="E209" t="str">
            <v>FC+03.5FS 0</v>
          </cell>
          <cell r="F209">
            <v>3.5</v>
          </cell>
          <cell r="G209">
            <v>377.1</v>
          </cell>
          <cell r="H209">
            <v>30.79</v>
          </cell>
          <cell r="I209">
            <v>4.78</v>
          </cell>
          <cell r="J209">
            <v>268</v>
          </cell>
          <cell r="K209">
            <v>30.263736799999997</v>
          </cell>
          <cell r="L209">
            <v>16.172389199999998</v>
          </cell>
          <cell r="M209">
            <v>2.7710591999999998</v>
          </cell>
          <cell r="N209">
            <v>27.492677599999997</v>
          </cell>
          <cell r="O209">
            <v>23.815999999999999</v>
          </cell>
          <cell r="P209">
            <v>108.21199999999999</v>
          </cell>
          <cell r="R209">
            <v>2196.1559999999999</v>
          </cell>
          <cell r="S209">
            <v>97.992000000000004</v>
          </cell>
          <cell r="T209">
            <v>158.26400000000001</v>
          </cell>
          <cell r="W209">
            <v>2584.44</v>
          </cell>
        </row>
        <row r="210">
          <cell r="E210" t="str">
            <v>FC+03.5DFR0</v>
          </cell>
          <cell r="F210">
            <v>3.5</v>
          </cell>
          <cell r="G210">
            <v>140.69999999999999</v>
          </cell>
          <cell r="H210">
            <v>16.61</v>
          </cell>
          <cell r="I210">
            <v>2.38</v>
          </cell>
          <cell r="J210">
            <v>144</v>
          </cell>
          <cell r="K210">
            <v>16.138572799999999</v>
          </cell>
          <cell r="L210">
            <v>8.6383232000000021</v>
          </cell>
          <cell r="M210">
            <v>2.0752199999999998</v>
          </cell>
          <cell r="N210">
            <v>14.063352800000001</v>
          </cell>
          <cell r="O210">
            <v>25.443999999999999</v>
          </cell>
          <cell r="P210">
            <v>55.628</v>
          </cell>
          <cell r="R210">
            <v>1381.22</v>
          </cell>
          <cell r="T210">
            <v>158.26400000000001</v>
          </cell>
          <cell r="W210">
            <v>1620.556</v>
          </cell>
        </row>
        <row r="211">
          <cell r="E211" t="str">
            <v>FC+03FS 0</v>
          </cell>
          <cell r="F211">
            <v>3</v>
          </cell>
        </row>
        <row r="212">
          <cell r="E212" t="str">
            <v>FC+03DFR0</v>
          </cell>
          <cell r="F212">
            <v>3</v>
          </cell>
        </row>
        <row r="213">
          <cell r="E213" t="str">
            <v>FC+03.5WET1</v>
          </cell>
          <cell r="F213">
            <v>3.5</v>
          </cell>
        </row>
        <row r="214">
          <cell r="E214" t="str">
            <v>FC+03.5PS1</v>
          </cell>
          <cell r="F214">
            <v>3.5</v>
          </cell>
        </row>
        <row r="215">
          <cell r="E215" t="str">
            <v>FC+03.5FS 1</v>
          </cell>
          <cell r="F215">
            <v>3.5</v>
          </cell>
        </row>
        <row r="216">
          <cell r="E216" t="str">
            <v>FC+03.5DFR1</v>
          </cell>
          <cell r="F216">
            <v>3.5</v>
          </cell>
        </row>
        <row r="217">
          <cell r="E217" t="str">
            <v>FC+03FS 1</v>
          </cell>
          <cell r="F217">
            <v>3</v>
          </cell>
        </row>
        <row r="218">
          <cell r="E218" t="str">
            <v>FC+03DFR1</v>
          </cell>
          <cell r="F218">
            <v>3</v>
          </cell>
        </row>
        <row r="219">
          <cell r="E219" t="str">
            <v>FC+03.5WET2</v>
          </cell>
          <cell r="F219">
            <v>3.5</v>
          </cell>
        </row>
        <row r="220">
          <cell r="E220" t="str">
            <v>FC+03.5PS2</v>
          </cell>
          <cell r="F220">
            <v>3.5</v>
          </cell>
        </row>
        <row r="221">
          <cell r="E221" t="str">
            <v>FC+03.5FS 2</v>
          </cell>
          <cell r="F221">
            <v>3.5</v>
          </cell>
        </row>
        <row r="222">
          <cell r="E222" t="str">
            <v>FC+03.5DFR2</v>
          </cell>
          <cell r="F222">
            <v>3.5</v>
          </cell>
        </row>
        <row r="223">
          <cell r="E223" t="str">
            <v>FC+03FS 2</v>
          </cell>
          <cell r="F223">
            <v>3</v>
          </cell>
        </row>
        <row r="224">
          <cell r="E224" t="str">
            <v>FC+03DFR2</v>
          </cell>
          <cell r="F224">
            <v>3</v>
          </cell>
        </row>
        <row r="225">
          <cell r="E225" t="str">
            <v>FC+03.5WET3</v>
          </cell>
          <cell r="F225">
            <v>3.5</v>
          </cell>
        </row>
        <row r="226">
          <cell r="E226" t="str">
            <v>FC+03.5PS3</v>
          </cell>
          <cell r="F226">
            <v>3.5</v>
          </cell>
        </row>
        <row r="227">
          <cell r="E227" t="str">
            <v>FC+03.5FS 3</v>
          </cell>
          <cell r="F227">
            <v>3.5</v>
          </cell>
        </row>
        <row r="228">
          <cell r="E228" t="str">
            <v>FC+03.5DFR3</v>
          </cell>
          <cell r="F228">
            <v>3.5</v>
          </cell>
        </row>
        <row r="229">
          <cell r="E229" t="str">
            <v>FC+03FS 3</v>
          </cell>
          <cell r="F229">
            <v>3</v>
          </cell>
        </row>
        <row r="230">
          <cell r="E230" t="str">
            <v>FC+03DFR3</v>
          </cell>
          <cell r="F230">
            <v>3</v>
          </cell>
        </row>
        <row r="231">
          <cell r="E231" t="str">
            <v>FC+33.5DRY SOIL0</v>
          </cell>
          <cell r="F231">
            <v>3.5</v>
          </cell>
          <cell r="G231">
            <v>146.1</v>
          </cell>
          <cell r="H231">
            <v>13.12</v>
          </cell>
          <cell r="I231">
            <v>1.72</v>
          </cell>
          <cell r="J231">
            <v>113</v>
          </cell>
          <cell r="K231">
            <v>12.604140800000001</v>
          </cell>
          <cell r="L231">
            <v>6.7581152000000007</v>
          </cell>
          <cell r="M231">
            <v>2.0752199999999998</v>
          </cell>
          <cell r="N231">
            <v>10.528920800000002</v>
          </cell>
          <cell r="O231">
            <v>25.443999999999999</v>
          </cell>
          <cell r="P231">
            <v>46.92</v>
          </cell>
          <cell r="R231">
            <v>957.13600000000008</v>
          </cell>
          <cell r="S231">
            <v>97.992000000000004</v>
          </cell>
          <cell r="W231">
            <v>1127.492</v>
          </cell>
        </row>
        <row r="232">
          <cell r="E232" t="str">
            <v>FC+33.5WET0</v>
          </cell>
          <cell r="F232">
            <v>3.5</v>
          </cell>
          <cell r="G232">
            <v>256.5</v>
          </cell>
          <cell r="H232">
            <v>21.86</v>
          </cell>
          <cell r="I232">
            <v>3.17</v>
          </cell>
          <cell r="J232">
            <v>189</v>
          </cell>
          <cell r="K232">
            <v>21.27544</v>
          </cell>
          <cell r="L232">
            <v>11.385160000000001</v>
          </cell>
          <cell r="M232">
            <v>2.7710591999999998</v>
          </cell>
          <cell r="N232">
            <v>18.5043808</v>
          </cell>
          <cell r="O232">
            <v>23.815999999999999</v>
          </cell>
          <cell r="P232">
            <v>67.180000000000007</v>
          </cell>
          <cell r="R232">
            <v>1444.8600000000001</v>
          </cell>
          <cell r="S232">
            <v>195.98</v>
          </cell>
          <cell r="W232">
            <v>1731.8360000000002</v>
          </cell>
        </row>
        <row r="233">
          <cell r="E233" t="str">
            <v>FC+33.5PS0</v>
          </cell>
          <cell r="F233">
            <v>3.5</v>
          </cell>
          <cell r="G233">
            <v>315.89999999999998</v>
          </cell>
          <cell r="H233">
            <v>26.29</v>
          </cell>
          <cell r="I233">
            <v>3.96</v>
          </cell>
          <cell r="J233">
            <v>228</v>
          </cell>
          <cell r="K233">
            <v>25.728664800000001</v>
          </cell>
          <cell r="L233">
            <v>13.757621199999999</v>
          </cell>
          <cell r="M233">
            <v>2.7710591999999998</v>
          </cell>
          <cell r="N233">
            <v>22.957605599999997</v>
          </cell>
          <cell r="O233">
            <v>23.815999999999999</v>
          </cell>
          <cell r="P233">
            <v>87.443999999999988</v>
          </cell>
          <cell r="R233">
            <v>1745.4079999999999</v>
          </cell>
          <cell r="S233">
            <v>97.992000000000004</v>
          </cell>
          <cell r="T233">
            <v>158.26400000000001</v>
          </cell>
          <cell r="W233">
            <v>2112.924</v>
          </cell>
        </row>
        <row r="234">
          <cell r="E234" t="str">
            <v>FC+33.5FS 0</v>
          </cell>
          <cell r="F234">
            <v>3.5</v>
          </cell>
          <cell r="G234">
            <v>377.1</v>
          </cell>
          <cell r="H234">
            <v>30.79</v>
          </cell>
          <cell r="I234">
            <v>4.78</v>
          </cell>
          <cell r="J234">
            <v>268</v>
          </cell>
          <cell r="K234">
            <v>30.263736799999997</v>
          </cell>
          <cell r="L234">
            <v>16.172389199999998</v>
          </cell>
          <cell r="M234">
            <v>2.7710591999999998</v>
          </cell>
          <cell r="N234">
            <v>27.492677599999997</v>
          </cell>
          <cell r="O234">
            <v>23.815999999999999</v>
          </cell>
          <cell r="P234">
            <v>108.21199999999999</v>
          </cell>
          <cell r="R234">
            <v>2196.1559999999999</v>
          </cell>
          <cell r="S234">
            <v>97.992000000000004</v>
          </cell>
          <cell r="T234">
            <v>158.26400000000001</v>
          </cell>
          <cell r="W234">
            <v>2584.44</v>
          </cell>
        </row>
        <row r="235">
          <cell r="E235" t="str">
            <v>FC+33.5DFR0</v>
          </cell>
          <cell r="F235">
            <v>3.5</v>
          </cell>
          <cell r="G235">
            <v>140.69999999999999</v>
          </cell>
          <cell r="H235">
            <v>16.61</v>
          </cell>
          <cell r="I235">
            <v>2.38</v>
          </cell>
          <cell r="J235">
            <v>144</v>
          </cell>
          <cell r="K235">
            <v>16.138572799999999</v>
          </cell>
          <cell r="L235">
            <v>8.6383232000000021</v>
          </cell>
          <cell r="M235">
            <v>2.0752199999999998</v>
          </cell>
          <cell r="N235">
            <v>14.063352800000001</v>
          </cell>
          <cell r="O235">
            <v>25.443999999999999</v>
          </cell>
          <cell r="P235">
            <v>55.628</v>
          </cell>
          <cell r="R235">
            <v>1381.22</v>
          </cell>
          <cell r="T235">
            <v>158.26400000000001</v>
          </cell>
          <cell r="W235">
            <v>1620.556</v>
          </cell>
        </row>
        <row r="236">
          <cell r="E236" t="str">
            <v>FC+33FS 0</v>
          </cell>
          <cell r="F236">
            <v>3</v>
          </cell>
        </row>
        <row r="237">
          <cell r="E237" t="str">
            <v>FC+33DFR0</v>
          </cell>
          <cell r="F237">
            <v>3</v>
          </cell>
        </row>
        <row r="238">
          <cell r="E238" t="str">
            <v>FC+33.5WET1</v>
          </cell>
          <cell r="F238">
            <v>3.5</v>
          </cell>
        </row>
        <row r="239">
          <cell r="E239" t="str">
            <v>FC+33.5PS1</v>
          </cell>
          <cell r="F239">
            <v>3.5</v>
          </cell>
        </row>
        <row r="240">
          <cell r="E240" t="str">
            <v>FC+33.5FS 1</v>
          </cell>
          <cell r="F240">
            <v>3.5</v>
          </cell>
        </row>
        <row r="241">
          <cell r="E241" t="str">
            <v>FC+33.5DFR1</v>
          </cell>
          <cell r="F241">
            <v>3.5</v>
          </cell>
        </row>
        <row r="242">
          <cell r="E242" t="str">
            <v>FC+33FS 1</v>
          </cell>
          <cell r="F242">
            <v>3</v>
          </cell>
        </row>
        <row r="243">
          <cell r="E243" t="str">
            <v>FC+33DFR1</v>
          </cell>
          <cell r="F243">
            <v>3</v>
          </cell>
        </row>
        <row r="244">
          <cell r="E244" t="str">
            <v>FC+33.5WET2</v>
          </cell>
          <cell r="F244">
            <v>3.5</v>
          </cell>
        </row>
        <row r="245">
          <cell r="E245" t="str">
            <v>FC+33.5PS2</v>
          </cell>
          <cell r="F245">
            <v>3.5</v>
          </cell>
        </row>
        <row r="246">
          <cell r="E246" t="str">
            <v>FC+33.5FS 2</v>
          </cell>
          <cell r="F246">
            <v>3.5</v>
          </cell>
        </row>
        <row r="247">
          <cell r="E247" t="str">
            <v>FC+33.5DFR2</v>
          </cell>
          <cell r="F247">
            <v>3.5</v>
          </cell>
        </row>
        <row r="248">
          <cell r="E248" t="str">
            <v>FC+33FS 2</v>
          </cell>
          <cell r="F248">
            <v>3</v>
          </cell>
        </row>
        <row r="249">
          <cell r="E249" t="str">
            <v>FC+33DFR2</v>
          </cell>
          <cell r="F249">
            <v>3</v>
          </cell>
        </row>
        <row r="250">
          <cell r="E250" t="str">
            <v>FC+33.5WET3</v>
          </cell>
          <cell r="F250">
            <v>3.5</v>
          </cell>
        </row>
        <row r="251">
          <cell r="E251" t="str">
            <v>FC+33.5PS3</v>
          </cell>
          <cell r="F251">
            <v>3.5</v>
          </cell>
        </row>
        <row r="252">
          <cell r="E252" t="str">
            <v>FC+33.5FS 3</v>
          </cell>
          <cell r="F252">
            <v>3.5</v>
          </cell>
        </row>
        <row r="253">
          <cell r="E253" t="str">
            <v>FC+33.5DFR3</v>
          </cell>
          <cell r="F253">
            <v>3.5</v>
          </cell>
        </row>
        <row r="254">
          <cell r="E254" t="str">
            <v>FC+33FS 3</v>
          </cell>
          <cell r="F254">
            <v>3</v>
          </cell>
        </row>
        <row r="255">
          <cell r="E255" t="str">
            <v>FC+33DFR3</v>
          </cell>
          <cell r="F255">
            <v>3</v>
          </cell>
        </row>
        <row r="256">
          <cell r="E256" t="str">
            <v>FC+63.5DRY SOIL0</v>
          </cell>
          <cell r="F256">
            <v>3.5</v>
          </cell>
          <cell r="G256">
            <v>146.1</v>
          </cell>
          <cell r="H256">
            <v>13.12</v>
          </cell>
          <cell r="I256">
            <v>1.72</v>
          </cell>
          <cell r="J256">
            <v>113</v>
          </cell>
          <cell r="K256">
            <v>12.604140800000001</v>
          </cell>
          <cell r="L256">
            <v>6.7581152000000007</v>
          </cell>
          <cell r="M256">
            <v>2.0752199999999998</v>
          </cell>
          <cell r="N256">
            <v>10.528920800000002</v>
          </cell>
          <cell r="O256">
            <v>25.443999999999999</v>
          </cell>
          <cell r="P256">
            <v>46.92</v>
          </cell>
          <cell r="R256">
            <v>957.13600000000008</v>
          </cell>
          <cell r="S256">
            <v>97.992000000000004</v>
          </cell>
          <cell r="W256">
            <v>1127.492</v>
          </cell>
        </row>
        <row r="257">
          <cell r="E257" t="str">
            <v>FC+63.5WET0</v>
          </cell>
          <cell r="F257">
            <v>3.5</v>
          </cell>
          <cell r="G257">
            <v>256.5</v>
          </cell>
          <cell r="H257">
            <v>21.86</v>
          </cell>
          <cell r="I257">
            <v>3.17</v>
          </cell>
          <cell r="J257">
            <v>189</v>
          </cell>
          <cell r="K257">
            <v>21.27544</v>
          </cell>
          <cell r="L257">
            <v>11.385160000000001</v>
          </cell>
          <cell r="M257">
            <v>2.7710591999999998</v>
          </cell>
          <cell r="N257">
            <v>18.5043808</v>
          </cell>
          <cell r="O257">
            <v>23.815999999999999</v>
          </cell>
          <cell r="P257">
            <v>67.180000000000007</v>
          </cell>
          <cell r="R257">
            <v>1444.8600000000001</v>
          </cell>
          <cell r="S257">
            <v>195.98</v>
          </cell>
          <cell r="W257">
            <v>1731.8360000000002</v>
          </cell>
        </row>
        <row r="258">
          <cell r="E258" t="str">
            <v>FC+63.5PS0</v>
          </cell>
          <cell r="F258">
            <v>3.5</v>
          </cell>
          <cell r="G258">
            <v>315.89999999999998</v>
          </cell>
          <cell r="H258">
            <v>26.29</v>
          </cell>
          <cell r="I258">
            <v>3.96</v>
          </cell>
          <cell r="J258">
            <v>228</v>
          </cell>
          <cell r="K258">
            <v>25.728664800000001</v>
          </cell>
          <cell r="L258">
            <v>13.757621199999999</v>
          </cell>
          <cell r="M258">
            <v>2.7710591999999998</v>
          </cell>
          <cell r="N258">
            <v>22.957605599999997</v>
          </cell>
          <cell r="O258">
            <v>23.815999999999999</v>
          </cell>
          <cell r="P258">
            <v>87.443999999999988</v>
          </cell>
          <cell r="R258">
            <v>1745.4079999999999</v>
          </cell>
          <cell r="S258">
            <v>97.992000000000004</v>
          </cell>
          <cell r="T258">
            <v>158.26400000000001</v>
          </cell>
          <cell r="W258">
            <v>2112.924</v>
          </cell>
        </row>
        <row r="259">
          <cell r="E259" t="str">
            <v>FC+63.5FS 0</v>
          </cell>
          <cell r="F259">
            <v>3.5</v>
          </cell>
          <cell r="G259">
            <v>377.1</v>
          </cell>
          <cell r="H259">
            <v>30.79</v>
          </cell>
          <cell r="I259">
            <v>4.78</v>
          </cell>
          <cell r="J259">
            <v>268</v>
          </cell>
          <cell r="K259">
            <v>30.263736799999997</v>
          </cell>
          <cell r="L259">
            <v>16.172389199999998</v>
          </cell>
          <cell r="M259">
            <v>2.7710591999999998</v>
          </cell>
          <cell r="N259">
            <v>27.492677599999997</v>
          </cell>
          <cell r="O259">
            <v>23.815999999999999</v>
          </cell>
          <cell r="P259">
            <v>108.21199999999999</v>
          </cell>
          <cell r="R259">
            <v>2196.1559999999999</v>
          </cell>
          <cell r="S259">
            <v>97.992000000000004</v>
          </cell>
          <cell r="T259">
            <v>158.26400000000001</v>
          </cell>
          <cell r="W259">
            <v>2584.44</v>
          </cell>
        </row>
        <row r="260">
          <cell r="E260" t="str">
            <v>FC+63.5DFR0</v>
          </cell>
          <cell r="F260">
            <v>3.5</v>
          </cell>
          <cell r="G260">
            <v>140.69999999999999</v>
          </cell>
          <cell r="H260">
            <v>16.61</v>
          </cell>
          <cell r="I260">
            <v>2.38</v>
          </cell>
          <cell r="J260">
            <v>144</v>
          </cell>
          <cell r="K260">
            <v>16.138572799999999</v>
          </cell>
          <cell r="L260">
            <v>8.6383232000000021</v>
          </cell>
          <cell r="M260">
            <v>2.0752199999999998</v>
          </cell>
          <cell r="N260">
            <v>14.063352800000001</v>
          </cell>
          <cell r="O260">
            <v>25.443999999999999</v>
          </cell>
          <cell r="P260">
            <v>55.628</v>
          </cell>
          <cell r="R260">
            <v>1381.22</v>
          </cell>
          <cell r="T260">
            <v>158.26400000000001</v>
          </cell>
          <cell r="W260">
            <v>1620.556</v>
          </cell>
        </row>
        <row r="261">
          <cell r="E261" t="str">
            <v>FC+63FS 0</v>
          </cell>
          <cell r="F261">
            <v>3</v>
          </cell>
        </row>
        <row r="262">
          <cell r="E262" t="str">
            <v>FC+63DFR0</v>
          </cell>
          <cell r="F262">
            <v>3</v>
          </cell>
        </row>
        <row r="263">
          <cell r="E263" t="str">
            <v>FC+63.5WET1</v>
          </cell>
          <cell r="F263">
            <v>3.5</v>
          </cell>
        </row>
        <row r="264">
          <cell r="E264" t="str">
            <v>FC+63.5PS1</v>
          </cell>
          <cell r="F264">
            <v>3.5</v>
          </cell>
        </row>
        <row r="265">
          <cell r="E265" t="str">
            <v>FC+63.5FS 1</v>
          </cell>
          <cell r="F265">
            <v>3.5</v>
          </cell>
        </row>
        <row r="266">
          <cell r="E266" t="str">
            <v>FC+63.5DFR1</v>
          </cell>
          <cell r="F266">
            <v>3.5</v>
          </cell>
        </row>
        <row r="267">
          <cell r="E267" t="str">
            <v>FC+63FS 1</v>
          </cell>
          <cell r="F267">
            <v>3</v>
          </cell>
        </row>
        <row r="268">
          <cell r="E268" t="str">
            <v>FC+63DFR1</v>
          </cell>
          <cell r="F268">
            <v>3</v>
          </cell>
        </row>
        <row r="269">
          <cell r="E269" t="str">
            <v>FC+63.5WET2</v>
          </cell>
          <cell r="F269">
            <v>3.5</v>
          </cell>
        </row>
        <row r="270">
          <cell r="E270" t="str">
            <v>FC+63.5PS2</v>
          </cell>
          <cell r="F270">
            <v>3.5</v>
          </cell>
        </row>
        <row r="271">
          <cell r="E271" t="str">
            <v>FC+63.5FS 2</v>
          </cell>
          <cell r="F271">
            <v>3.5</v>
          </cell>
        </row>
        <row r="272">
          <cell r="E272" t="str">
            <v>FC+63.5DFR2</v>
          </cell>
          <cell r="F272">
            <v>3.5</v>
          </cell>
        </row>
        <row r="273">
          <cell r="E273" t="str">
            <v>FC+63FS 2</v>
          </cell>
          <cell r="F273">
            <v>3</v>
          </cell>
        </row>
        <row r="274">
          <cell r="E274" t="str">
            <v>FC+63DFR2</v>
          </cell>
          <cell r="F274">
            <v>3</v>
          </cell>
        </row>
        <row r="275">
          <cell r="E275" t="str">
            <v>FC+63.5WET3</v>
          </cell>
          <cell r="F275">
            <v>3.5</v>
          </cell>
        </row>
        <row r="276">
          <cell r="E276" t="str">
            <v>FC+63.5PS3</v>
          </cell>
          <cell r="F276">
            <v>3.5</v>
          </cell>
        </row>
        <row r="277">
          <cell r="E277" t="str">
            <v>FC+63.5FS 3</v>
          </cell>
          <cell r="F277">
            <v>3.5</v>
          </cell>
        </row>
        <row r="278">
          <cell r="E278" t="str">
            <v>FC+63.5DFR3</v>
          </cell>
          <cell r="F278">
            <v>3.5</v>
          </cell>
        </row>
        <row r="279">
          <cell r="E279" t="str">
            <v>FC+63FS 3</v>
          </cell>
          <cell r="F279">
            <v>3</v>
          </cell>
        </row>
        <row r="280">
          <cell r="E280" t="str">
            <v>FC+63DFR3</v>
          </cell>
          <cell r="F280">
            <v>3</v>
          </cell>
        </row>
        <row r="281">
          <cell r="E281" t="str">
            <v>FC+93.5DRY SOIL0</v>
          </cell>
          <cell r="F281">
            <v>3.5</v>
          </cell>
          <cell r="G281">
            <v>146.1</v>
          </cell>
          <cell r="H281">
            <v>13.12</v>
          </cell>
          <cell r="I281">
            <v>1.72</v>
          </cell>
          <cell r="J281">
            <v>113</v>
          </cell>
          <cell r="K281">
            <v>12.604140800000001</v>
          </cell>
          <cell r="L281">
            <v>6.7581152000000007</v>
          </cell>
          <cell r="M281">
            <v>2.0752199999999998</v>
          </cell>
          <cell r="N281">
            <v>10.528920800000002</v>
          </cell>
          <cell r="O281">
            <v>25.443999999999999</v>
          </cell>
          <cell r="P281">
            <v>46.92</v>
          </cell>
          <cell r="R281">
            <v>957.13600000000008</v>
          </cell>
          <cell r="S281">
            <v>97.992000000000004</v>
          </cell>
          <cell r="W281">
            <v>1127.492</v>
          </cell>
        </row>
        <row r="282">
          <cell r="E282" t="str">
            <v>FC+93.5WET0</v>
          </cell>
          <cell r="F282">
            <v>3.5</v>
          </cell>
          <cell r="G282">
            <v>256.5</v>
          </cell>
          <cell r="H282">
            <v>21.86</v>
          </cell>
          <cell r="I282">
            <v>3.17</v>
          </cell>
          <cell r="J282">
            <v>189</v>
          </cell>
          <cell r="K282">
            <v>21.27544</v>
          </cell>
          <cell r="L282">
            <v>11.385160000000001</v>
          </cell>
          <cell r="M282">
            <v>2.7710591999999998</v>
          </cell>
          <cell r="N282">
            <v>18.5043808</v>
          </cell>
          <cell r="O282">
            <v>23.815999999999999</v>
          </cell>
          <cell r="P282">
            <v>67.180000000000007</v>
          </cell>
          <cell r="R282">
            <v>1444.8600000000001</v>
          </cell>
          <cell r="S282">
            <v>195.98</v>
          </cell>
          <cell r="W282">
            <v>1731.8360000000002</v>
          </cell>
        </row>
        <row r="283">
          <cell r="E283" t="str">
            <v>FC+93.5PS0</v>
          </cell>
          <cell r="F283">
            <v>3.5</v>
          </cell>
          <cell r="G283">
            <v>315.89999999999998</v>
          </cell>
          <cell r="H283">
            <v>26.29</v>
          </cell>
          <cell r="I283">
            <v>3.96</v>
          </cell>
          <cell r="J283">
            <v>228</v>
          </cell>
          <cell r="K283">
            <v>25.728664800000001</v>
          </cell>
          <cell r="L283">
            <v>13.757621199999999</v>
          </cell>
          <cell r="M283">
            <v>2.7710591999999998</v>
          </cell>
          <cell r="N283">
            <v>22.957605599999997</v>
          </cell>
          <cell r="O283">
            <v>23.815999999999999</v>
          </cell>
          <cell r="P283">
            <v>87.443999999999988</v>
          </cell>
          <cell r="R283">
            <v>1745.4079999999999</v>
          </cell>
          <cell r="S283">
            <v>97.992000000000004</v>
          </cell>
          <cell r="T283">
            <v>158.26400000000001</v>
          </cell>
          <cell r="W283">
            <v>2112.924</v>
          </cell>
        </row>
        <row r="284">
          <cell r="E284" t="str">
            <v>FC+93.5FS 0</v>
          </cell>
          <cell r="F284">
            <v>3.5</v>
          </cell>
          <cell r="G284">
            <v>377.1</v>
          </cell>
          <cell r="H284">
            <v>30.79</v>
          </cell>
          <cell r="I284">
            <v>4.78</v>
          </cell>
          <cell r="J284">
            <v>268</v>
          </cell>
          <cell r="K284">
            <v>30.263736799999997</v>
          </cell>
          <cell r="L284">
            <v>16.172389199999998</v>
          </cell>
          <cell r="M284">
            <v>2.7710591999999998</v>
          </cell>
          <cell r="N284">
            <v>27.492677599999997</v>
          </cell>
          <cell r="O284">
            <v>23.815999999999999</v>
          </cell>
          <cell r="P284">
            <v>108.21199999999999</v>
          </cell>
          <cell r="R284">
            <v>2196.1559999999999</v>
          </cell>
          <cell r="S284">
            <v>97.992000000000004</v>
          </cell>
          <cell r="T284">
            <v>158.26400000000001</v>
          </cell>
          <cell r="W284">
            <v>2584.44</v>
          </cell>
        </row>
        <row r="285">
          <cell r="E285" t="str">
            <v>FC+93.5DFR0</v>
          </cell>
          <cell r="F285">
            <v>3.5</v>
          </cell>
          <cell r="G285">
            <v>140.69999999999999</v>
          </cell>
          <cell r="H285">
            <v>16.61</v>
          </cell>
          <cell r="I285">
            <v>2.38</v>
          </cell>
          <cell r="J285">
            <v>144</v>
          </cell>
          <cell r="K285">
            <v>16.138572799999999</v>
          </cell>
          <cell r="L285">
            <v>8.6383232000000021</v>
          </cell>
          <cell r="M285">
            <v>2.0752199999999998</v>
          </cell>
          <cell r="N285">
            <v>14.063352800000001</v>
          </cell>
          <cell r="O285">
            <v>25.443999999999999</v>
          </cell>
          <cell r="P285">
            <v>55.628</v>
          </cell>
          <cell r="R285">
            <v>1381.22</v>
          </cell>
          <cell r="T285">
            <v>158.26400000000001</v>
          </cell>
          <cell r="W285">
            <v>1620.556</v>
          </cell>
        </row>
        <row r="286">
          <cell r="E286" t="str">
            <v>FC+93FS 0</v>
          </cell>
          <cell r="F286">
            <v>3</v>
          </cell>
        </row>
        <row r="287">
          <cell r="E287" t="str">
            <v>FC+93DFR0</v>
          </cell>
          <cell r="F287">
            <v>3</v>
          </cell>
        </row>
        <row r="288">
          <cell r="E288" t="str">
            <v>FC+93.5WET1</v>
          </cell>
          <cell r="F288">
            <v>3.5</v>
          </cell>
        </row>
        <row r="289">
          <cell r="E289" t="str">
            <v>FC+93.5PS1</v>
          </cell>
          <cell r="F289">
            <v>3.5</v>
          </cell>
        </row>
        <row r="290">
          <cell r="E290" t="str">
            <v>FC+93.5FS 1</v>
          </cell>
          <cell r="F290">
            <v>3.5</v>
          </cell>
        </row>
        <row r="291">
          <cell r="E291" t="str">
            <v>FC+93.5DFR1</v>
          </cell>
          <cell r="F291">
            <v>3.5</v>
          </cell>
        </row>
        <row r="292">
          <cell r="E292" t="str">
            <v>FC+93FS 1</v>
          </cell>
          <cell r="F292">
            <v>3</v>
          </cell>
        </row>
        <row r="293">
          <cell r="E293" t="str">
            <v>FC+93DFR1</v>
          </cell>
          <cell r="F293">
            <v>3</v>
          </cell>
        </row>
        <row r="294">
          <cell r="E294" t="str">
            <v>FC+93.5WET2</v>
          </cell>
          <cell r="F294">
            <v>3.5</v>
          </cell>
        </row>
        <row r="295">
          <cell r="E295" t="str">
            <v>FC+93.5PS2</v>
          </cell>
          <cell r="F295">
            <v>3.5</v>
          </cell>
        </row>
        <row r="296">
          <cell r="E296" t="str">
            <v>FC+93.5FS 2</v>
          </cell>
          <cell r="F296">
            <v>3.5</v>
          </cell>
        </row>
        <row r="297">
          <cell r="E297" t="str">
            <v>FC+93.5DFR2</v>
          </cell>
          <cell r="F297">
            <v>3.5</v>
          </cell>
        </row>
        <row r="298">
          <cell r="E298" t="str">
            <v>FC+93FS 2</v>
          </cell>
          <cell r="F298">
            <v>3</v>
          </cell>
        </row>
        <row r="299">
          <cell r="E299" t="str">
            <v>FC+93DFR2</v>
          </cell>
          <cell r="F299">
            <v>3</v>
          </cell>
        </row>
        <row r="300">
          <cell r="E300" t="str">
            <v>FC+93.5WET3</v>
          </cell>
          <cell r="F300">
            <v>3.5</v>
          </cell>
        </row>
        <row r="301">
          <cell r="E301" t="str">
            <v>FC+93.5PS3</v>
          </cell>
          <cell r="F301">
            <v>3.5</v>
          </cell>
        </row>
        <row r="302">
          <cell r="E302" t="str">
            <v>FC+93.5FS 3</v>
          </cell>
          <cell r="F302">
            <v>3.5</v>
          </cell>
        </row>
        <row r="303">
          <cell r="E303" t="str">
            <v>FC+93.5DFR3</v>
          </cell>
          <cell r="F303">
            <v>3.5</v>
          </cell>
        </row>
        <row r="304">
          <cell r="E304" t="str">
            <v>FC+93FS 3</v>
          </cell>
          <cell r="F304">
            <v>3</v>
          </cell>
        </row>
        <row r="305">
          <cell r="E305" t="str">
            <v>FC+93DFR3</v>
          </cell>
          <cell r="F305">
            <v>3</v>
          </cell>
        </row>
        <row r="306">
          <cell r="E306" t="str">
            <v>0</v>
          </cell>
        </row>
        <row r="307">
          <cell r="E307">
            <v>0</v>
          </cell>
        </row>
        <row r="308">
          <cell r="E308" t="str">
            <v>FD+03.5DRY SOIL0</v>
          </cell>
          <cell r="F308">
            <v>3.5</v>
          </cell>
          <cell r="G308">
            <v>175.4</v>
          </cell>
          <cell r="H308">
            <v>16.809999999999999</v>
          </cell>
          <cell r="I308">
            <v>2.1</v>
          </cell>
          <cell r="J308">
            <v>144</v>
          </cell>
          <cell r="K308">
            <v>16.055194399999998</v>
          </cell>
          <cell r="L308">
            <v>8.6161302666666675</v>
          </cell>
          <cell r="M308">
            <v>2.0071800000000004</v>
          </cell>
          <cell r="N308">
            <v>14.0480144</v>
          </cell>
          <cell r="O308">
            <v>20.088000000000001</v>
          </cell>
          <cell r="P308">
            <v>329.22799999999995</v>
          </cell>
          <cell r="Q308">
            <v>701.60400000000004</v>
          </cell>
          <cell r="R308">
            <v>0</v>
          </cell>
          <cell r="S308">
            <v>99.263999999999996</v>
          </cell>
          <cell r="T308">
            <v>156.304</v>
          </cell>
          <cell r="W308">
            <v>1306.4880000000001</v>
          </cell>
        </row>
        <row r="309">
          <cell r="E309" t="str">
            <v>FD+03.5WET0</v>
          </cell>
          <cell r="F309">
            <v>3.5</v>
          </cell>
          <cell r="G309">
            <v>301.39999999999998</v>
          </cell>
          <cell r="H309">
            <v>27.79</v>
          </cell>
          <cell r="I309">
            <v>3.77</v>
          </cell>
          <cell r="J309">
            <v>239</v>
          </cell>
          <cell r="K309">
            <v>26.812072799999996</v>
          </cell>
          <cell r="L309">
            <v>14.366839866666666</v>
          </cell>
          <cell r="M309">
            <v>2.6802048000000003</v>
          </cell>
          <cell r="N309">
            <v>24.131867999999994</v>
          </cell>
          <cell r="O309">
            <v>23.815999999999999</v>
          </cell>
          <cell r="P309">
            <v>44.816000000000003</v>
          </cell>
          <cell r="Q309">
            <v>0</v>
          </cell>
          <cell r="R309">
            <v>1769.5239999999999</v>
          </cell>
          <cell r="S309">
            <v>99.156000000000006</v>
          </cell>
          <cell r="T309">
            <v>156.13999999999999</v>
          </cell>
          <cell r="W309">
            <v>2093.4519999999998</v>
          </cell>
        </row>
        <row r="310">
          <cell r="E310" t="str">
            <v>FD+03.5PS0</v>
          </cell>
          <cell r="F310">
            <v>3.5</v>
          </cell>
          <cell r="G310">
            <v>365.6</v>
          </cell>
          <cell r="H310">
            <v>33.04</v>
          </cell>
          <cell r="I310">
            <v>4.63</v>
          </cell>
          <cell r="J310">
            <v>285</v>
          </cell>
          <cell r="K310">
            <v>32.011979199999992</v>
          </cell>
          <cell r="L310">
            <v>17.142331466666665</v>
          </cell>
          <cell r="M310">
            <v>2.6802048000000003</v>
          </cell>
          <cell r="N310">
            <v>29.331774399999993</v>
          </cell>
          <cell r="O310">
            <v>23.815999999999999</v>
          </cell>
          <cell r="P310">
            <v>54</v>
          </cell>
          <cell r="Q310">
            <v>0</v>
          </cell>
          <cell r="R310">
            <v>2268.62</v>
          </cell>
          <cell r="S310">
            <v>99.156000000000006</v>
          </cell>
          <cell r="T310">
            <v>156.13999999999999</v>
          </cell>
          <cell r="W310">
            <v>2601.7319999999995</v>
          </cell>
        </row>
        <row r="311">
          <cell r="E311" t="str">
            <v>FD+03.5FS 0</v>
          </cell>
          <cell r="F311">
            <v>3.5</v>
          </cell>
          <cell r="G311">
            <v>434.3</v>
          </cell>
          <cell r="H311">
            <v>38.61</v>
          </cell>
          <cell r="I311">
            <v>5.55</v>
          </cell>
          <cell r="J311">
            <v>334</v>
          </cell>
          <cell r="K311">
            <v>37.542336800000001</v>
          </cell>
          <cell r="L311">
            <v>20.093755866666665</v>
          </cell>
          <cell r="M311">
            <v>2.6802048000000003</v>
          </cell>
          <cell r="N311">
            <v>34.862132000000003</v>
          </cell>
          <cell r="O311">
            <v>19.052</v>
          </cell>
          <cell r="P311">
            <v>62.739999999999995</v>
          </cell>
          <cell r="Q311">
            <v>0</v>
          </cell>
          <cell r="R311">
            <v>2860.6639999999998</v>
          </cell>
          <cell r="S311">
            <v>0</v>
          </cell>
          <cell r="T311">
            <v>312.28399999999999</v>
          </cell>
          <cell r="W311">
            <v>3254.74</v>
          </cell>
        </row>
        <row r="312">
          <cell r="E312" t="str">
            <v>FD+03.5DFR0</v>
          </cell>
          <cell r="F312">
            <v>3.5</v>
          </cell>
          <cell r="G312">
            <v>169.5</v>
          </cell>
          <cell r="H312">
            <v>21.11</v>
          </cell>
          <cell r="I312">
            <v>2.83</v>
          </cell>
          <cell r="J312">
            <v>182</v>
          </cell>
          <cell r="K312">
            <v>20.337030399999996</v>
          </cell>
          <cell r="L312">
            <v>10.899764266666667</v>
          </cell>
          <cell r="M312">
            <v>2.0071800000000004</v>
          </cell>
          <cell r="N312">
            <v>18.329850399999998</v>
          </cell>
          <cell r="O312">
            <v>25.443999999999999</v>
          </cell>
          <cell r="P312">
            <v>42.247999999999998</v>
          </cell>
          <cell r="Q312">
            <v>1406.712</v>
          </cell>
          <cell r="R312">
            <v>111.72</v>
          </cell>
          <cell r="S312">
            <v>0</v>
          </cell>
          <cell r="T312">
            <v>156.304</v>
          </cell>
          <cell r="W312">
            <v>1742.4280000000001</v>
          </cell>
        </row>
        <row r="313">
          <cell r="E313" t="str">
            <v>FD+03FS 0</v>
          </cell>
          <cell r="F313">
            <v>3</v>
          </cell>
        </row>
        <row r="314">
          <cell r="E314" t="str">
            <v>FD+03DFR0</v>
          </cell>
          <cell r="F314">
            <v>3</v>
          </cell>
        </row>
        <row r="315">
          <cell r="E315" t="str">
            <v>FD+03.5WET1</v>
          </cell>
          <cell r="F315">
            <v>3.5</v>
          </cell>
        </row>
        <row r="316">
          <cell r="E316" t="str">
            <v>FD+03.5PS1</v>
          </cell>
          <cell r="F316">
            <v>3.5</v>
          </cell>
        </row>
        <row r="317">
          <cell r="E317" t="str">
            <v>FD+03.5FS 1</v>
          </cell>
          <cell r="F317">
            <v>3.5</v>
          </cell>
        </row>
        <row r="318">
          <cell r="E318" t="str">
            <v>FD+03.5DFR1</v>
          </cell>
          <cell r="F318">
            <v>3.5</v>
          </cell>
        </row>
        <row r="319">
          <cell r="E319" t="str">
            <v>FD+03FS 1</v>
          </cell>
          <cell r="F319">
            <v>3</v>
          </cell>
        </row>
        <row r="320">
          <cell r="E320" t="str">
            <v>FD+03DFR1</v>
          </cell>
          <cell r="F320">
            <v>3</v>
          </cell>
        </row>
        <row r="321">
          <cell r="E321" t="str">
            <v>FD+03.5WET2</v>
          </cell>
          <cell r="F321">
            <v>3.5</v>
          </cell>
        </row>
        <row r="322">
          <cell r="E322" t="str">
            <v>FD+03.5PS2</v>
          </cell>
          <cell r="F322">
            <v>3.5</v>
          </cell>
        </row>
        <row r="323">
          <cell r="E323" t="str">
            <v>FD+03.5FS 2</v>
          </cell>
          <cell r="F323">
            <v>3.5</v>
          </cell>
        </row>
        <row r="324">
          <cell r="E324" t="str">
            <v>FD+03.5DFR2</v>
          </cell>
          <cell r="F324">
            <v>3.5</v>
          </cell>
        </row>
        <row r="325">
          <cell r="E325" t="str">
            <v>FD+03FS 2</v>
          </cell>
          <cell r="F325">
            <v>3</v>
          </cell>
        </row>
        <row r="326">
          <cell r="E326" t="str">
            <v>FD+03DFR2</v>
          </cell>
          <cell r="F326">
            <v>3</v>
          </cell>
        </row>
        <row r="327">
          <cell r="E327" t="str">
            <v>FD+03.5WET3</v>
          </cell>
          <cell r="F327">
            <v>3.5</v>
          </cell>
        </row>
        <row r="328">
          <cell r="E328" t="str">
            <v>FD+03.5PS3</v>
          </cell>
          <cell r="F328">
            <v>3.5</v>
          </cell>
        </row>
        <row r="329">
          <cell r="E329" t="str">
            <v>FD+03.5FS 3</v>
          </cell>
          <cell r="F329">
            <v>3.5</v>
          </cell>
        </row>
        <row r="330">
          <cell r="E330" t="str">
            <v>FD+03.5DFR3</v>
          </cell>
          <cell r="F330">
            <v>3.5</v>
          </cell>
        </row>
        <row r="331">
          <cell r="E331" t="str">
            <v>FD+03FS 3</v>
          </cell>
          <cell r="F331">
            <v>3</v>
          </cell>
        </row>
        <row r="332">
          <cell r="E332" t="str">
            <v>FD+03DFR3</v>
          </cell>
          <cell r="F332">
            <v>3</v>
          </cell>
        </row>
        <row r="333">
          <cell r="E333" t="str">
            <v>FD+33.5DRY SOIL0</v>
          </cell>
          <cell r="F333">
            <v>3.5</v>
          </cell>
          <cell r="G333">
            <v>175.4</v>
          </cell>
          <cell r="H333">
            <v>16.809999999999999</v>
          </cell>
          <cell r="I333">
            <v>2.1</v>
          </cell>
          <cell r="J333">
            <v>248</v>
          </cell>
          <cell r="K333">
            <v>16.055194399999998</v>
          </cell>
          <cell r="L333">
            <v>8.6161302666666675</v>
          </cell>
          <cell r="M333">
            <v>2.0071800000000004</v>
          </cell>
          <cell r="N333">
            <v>14.0480144</v>
          </cell>
          <cell r="O333">
            <v>20.088000000000001</v>
          </cell>
          <cell r="P333">
            <v>329.22799999999995</v>
          </cell>
          <cell r="Q333">
            <v>701.60400000000004</v>
          </cell>
          <cell r="R333">
            <v>0</v>
          </cell>
          <cell r="S333">
            <v>99.263999999999996</v>
          </cell>
          <cell r="T333">
            <v>156.304</v>
          </cell>
          <cell r="W333">
            <v>1306.4880000000001</v>
          </cell>
        </row>
        <row r="334">
          <cell r="E334" t="str">
            <v>FD+33.5WET0</v>
          </cell>
          <cell r="F334">
            <v>3.5</v>
          </cell>
          <cell r="G334">
            <v>301.39999999999998</v>
          </cell>
          <cell r="H334">
            <v>27.79</v>
          </cell>
          <cell r="I334">
            <v>3.77</v>
          </cell>
          <cell r="J334">
            <v>355</v>
          </cell>
          <cell r="K334">
            <v>26.812072799999996</v>
          </cell>
          <cell r="L334">
            <v>14.366839866666666</v>
          </cell>
          <cell r="M334">
            <v>2.6802048000000003</v>
          </cell>
          <cell r="N334">
            <v>24.131867999999994</v>
          </cell>
          <cell r="O334">
            <v>23.815999999999999</v>
          </cell>
          <cell r="P334">
            <v>44.816000000000003</v>
          </cell>
          <cell r="Q334">
            <v>0</v>
          </cell>
          <cell r="R334">
            <v>1769.5239999999999</v>
          </cell>
          <cell r="S334">
            <v>99.156000000000006</v>
          </cell>
          <cell r="T334">
            <v>156.13999999999999</v>
          </cell>
          <cell r="W334">
            <v>2093.4519999999998</v>
          </cell>
        </row>
        <row r="335">
          <cell r="E335" t="str">
            <v>FD+33.5PS0</v>
          </cell>
          <cell r="F335">
            <v>3.5</v>
          </cell>
          <cell r="G335">
            <v>365.6</v>
          </cell>
          <cell r="H335">
            <v>33.04</v>
          </cell>
          <cell r="I335">
            <v>4.63</v>
          </cell>
          <cell r="J335">
            <v>398</v>
          </cell>
          <cell r="K335">
            <v>32.011979199999992</v>
          </cell>
          <cell r="L335">
            <v>17.142331466666665</v>
          </cell>
          <cell r="M335">
            <v>2.6802048000000003</v>
          </cell>
          <cell r="N335">
            <v>29.331774399999993</v>
          </cell>
          <cell r="O335">
            <v>23.815999999999999</v>
          </cell>
          <cell r="P335">
            <v>54</v>
          </cell>
          <cell r="Q335">
            <v>0</v>
          </cell>
          <cell r="R335">
            <v>2268.62</v>
          </cell>
          <cell r="S335">
            <v>99.156000000000006</v>
          </cell>
          <cell r="T335">
            <v>156.13999999999999</v>
          </cell>
          <cell r="W335">
            <v>2601.7319999999995</v>
          </cell>
        </row>
        <row r="336">
          <cell r="E336" t="str">
            <v>FD+33.5FS 0</v>
          </cell>
          <cell r="F336">
            <v>3.5</v>
          </cell>
          <cell r="G336">
            <v>434.3</v>
          </cell>
          <cell r="H336">
            <v>38.61</v>
          </cell>
          <cell r="I336">
            <v>5.55</v>
          </cell>
          <cell r="J336">
            <v>422</v>
          </cell>
          <cell r="K336">
            <v>37.542336800000001</v>
          </cell>
          <cell r="L336">
            <v>20.093755866666665</v>
          </cell>
          <cell r="M336">
            <v>2.6802048000000003</v>
          </cell>
          <cell r="N336">
            <v>34.862132000000003</v>
          </cell>
          <cell r="O336">
            <v>19.052</v>
          </cell>
          <cell r="P336">
            <v>62.739999999999995</v>
          </cell>
          <cell r="Q336">
            <v>0</v>
          </cell>
          <cell r="R336">
            <v>2860.6639999999998</v>
          </cell>
          <cell r="S336">
            <v>0</v>
          </cell>
          <cell r="T336">
            <v>312.28399999999999</v>
          </cell>
          <cell r="W336">
            <v>3254.74</v>
          </cell>
        </row>
        <row r="337">
          <cell r="E337" t="str">
            <v>FD+33.5DFR0</v>
          </cell>
          <cell r="F337">
            <v>3.5</v>
          </cell>
          <cell r="G337">
            <v>169.5</v>
          </cell>
          <cell r="H337">
            <v>21.11</v>
          </cell>
          <cell r="I337">
            <v>2.83</v>
          </cell>
          <cell r="J337">
            <v>306</v>
          </cell>
          <cell r="K337">
            <v>20.337030399999996</v>
          </cell>
          <cell r="L337">
            <v>10.899764266666667</v>
          </cell>
          <cell r="M337">
            <v>2.0071800000000004</v>
          </cell>
          <cell r="N337">
            <v>18.329850399999998</v>
          </cell>
          <cell r="O337">
            <v>25.443999999999999</v>
          </cell>
          <cell r="P337">
            <v>42.247999999999998</v>
          </cell>
          <cell r="Q337">
            <v>1406.712</v>
          </cell>
          <cell r="R337">
            <v>111.72</v>
          </cell>
          <cell r="S337">
            <v>0</v>
          </cell>
          <cell r="T337">
            <v>156.304</v>
          </cell>
          <cell r="W337">
            <v>1742.4280000000001</v>
          </cell>
        </row>
        <row r="338">
          <cell r="E338" t="str">
            <v>FD+33FS 0</v>
          </cell>
          <cell r="F338">
            <v>3</v>
          </cell>
        </row>
        <row r="339">
          <cell r="E339" t="str">
            <v>FD+33DFR0</v>
          </cell>
          <cell r="F339">
            <v>3</v>
          </cell>
        </row>
        <row r="340">
          <cell r="E340" t="str">
            <v>FD+33.5WET1</v>
          </cell>
          <cell r="F340">
            <v>3.5</v>
          </cell>
        </row>
        <row r="341">
          <cell r="E341" t="str">
            <v>FD+33.5PS1</v>
          </cell>
          <cell r="F341">
            <v>3.5</v>
          </cell>
        </row>
        <row r="342">
          <cell r="E342" t="str">
            <v>FD+33.5FS 1</v>
          </cell>
          <cell r="F342">
            <v>3.5</v>
          </cell>
        </row>
        <row r="343">
          <cell r="E343" t="str">
            <v>FD+33.5DFR1</v>
          </cell>
          <cell r="F343">
            <v>3.5</v>
          </cell>
        </row>
        <row r="344">
          <cell r="E344" t="str">
            <v>FD+33FS 1</v>
          </cell>
          <cell r="F344">
            <v>3</v>
          </cell>
        </row>
        <row r="345">
          <cell r="E345" t="str">
            <v>FD+33DFR1</v>
          </cell>
          <cell r="F345">
            <v>3</v>
          </cell>
        </row>
        <row r="346">
          <cell r="E346" t="str">
            <v>FD+33.5WET2</v>
          </cell>
          <cell r="F346">
            <v>3.5</v>
          </cell>
        </row>
        <row r="347">
          <cell r="E347" t="str">
            <v>FD+33.5PS2</v>
          </cell>
          <cell r="F347">
            <v>3.5</v>
          </cell>
        </row>
        <row r="348">
          <cell r="E348" t="str">
            <v>FD+33.5FS 2</v>
          </cell>
          <cell r="F348">
            <v>3.5</v>
          </cell>
        </row>
        <row r="349">
          <cell r="E349" t="str">
            <v>FD+33.5DFR2</v>
          </cell>
          <cell r="F349">
            <v>3.5</v>
          </cell>
        </row>
        <row r="350">
          <cell r="E350" t="str">
            <v>FD+33FS 2</v>
          </cell>
          <cell r="F350">
            <v>3</v>
          </cell>
        </row>
        <row r="351">
          <cell r="E351" t="str">
            <v>FD+33DFR2</v>
          </cell>
          <cell r="F351">
            <v>3</v>
          </cell>
        </row>
        <row r="352">
          <cell r="E352" t="str">
            <v>FD+33.5WET3</v>
          </cell>
          <cell r="F352">
            <v>3.5</v>
          </cell>
        </row>
        <row r="353">
          <cell r="E353" t="str">
            <v>FD+33.5PS3</v>
          </cell>
          <cell r="F353">
            <v>3.5</v>
          </cell>
        </row>
        <row r="354">
          <cell r="E354" t="str">
            <v>FD+33.5FS 3</v>
          </cell>
          <cell r="F354">
            <v>3.5</v>
          </cell>
        </row>
        <row r="355">
          <cell r="E355" t="str">
            <v>FD+33.5DFR3</v>
          </cell>
          <cell r="F355">
            <v>3.5</v>
          </cell>
        </row>
        <row r="356">
          <cell r="E356" t="str">
            <v>FD+33FS 3</v>
          </cell>
          <cell r="F356">
            <v>3</v>
          </cell>
        </row>
        <row r="357">
          <cell r="E357" t="str">
            <v>FD+33DFR3</v>
          </cell>
          <cell r="F357">
            <v>3</v>
          </cell>
        </row>
        <row r="358">
          <cell r="E358" t="str">
            <v>FD+63.5DRY SOIL0</v>
          </cell>
          <cell r="F358">
            <v>3.5</v>
          </cell>
          <cell r="G358">
            <v>175.4</v>
          </cell>
          <cell r="H358">
            <v>16.809999999999999</v>
          </cell>
          <cell r="I358">
            <v>2.1</v>
          </cell>
          <cell r="J358">
            <v>248</v>
          </cell>
          <cell r="K358">
            <v>16.055194399999998</v>
          </cell>
          <cell r="L358">
            <v>8.6161302666666675</v>
          </cell>
          <cell r="M358">
            <v>2.0071800000000004</v>
          </cell>
          <cell r="N358">
            <v>14.0480144</v>
          </cell>
          <cell r="O358">
            <v>20.088000000000001</v>
          </cell>
          <cell r="P358">
            <v>329.22799999999995</v>
          </cell>
          <cell r="Q358">
            <v>701.60400000000004</v>
          </cell>
          <cell r="R358">
            <v>0</v>
          </cell>
          <cell r="S358">
            <v>99.263999999999996</v>
          </cell>
          <cell r="T358">
            <v>156.304</v>
          </cell>
          <cell r="W358">
            <v>1306.4880000000001</v>
          </cell>
        </row>
        <row r="359">
          <cell r="E359" t="str">
            <v>FD+63.5WET0</v>
          </cell>
          <cell r="F359">
            <v>3.5</v>
          </cell>
          <cell r="G359">
            <v>301.39999999999998</v>
          </cell>
          <cell r="H359">
            <v>27.79</v>
          </cell>
          <cell r="I359">
            <v>3.77</v>
          </cell>
          <cell r="J359">
            <v>355</v>
          </cell>
          <cell r="K359">
            <v>26.812072799999996</v>
          </cell>
          <cell r="L359">
            <v>14.366839866666666</v>
          </cell>
          <cell r="M359">
            <v>2.6802048000000003</v>
          </cell>
          <cell r="N359">
            <v>24.131867999999994</v>
          </cell>
          <cell r="O359">
            <v>23.815999999999999</v>
          </cell>
          <cell r="P359">
            <v>44.816000000000003</v>
          </cell>
          <cell r="Q359">
            <v>0</v>
          </cell>
          <cell r="R359">
            <v>1769.5239999999999</v>
          </cell>
          <cell r="S359">
            <v>99.156000000000006</v>
          </cell>
          <cell r="T359">
            <v>156.13999999999999</v>
          </cell>
          <cell r="W359">
            <v>2093.4519999999998</v>
          </cell>
        </row>
        <row r="360">
          <cell r="E360" t="str">
            <v>FD+63.5PS0</v>
          </cell>
          <cell r="F360">
            <v>3.5</v>
          </cell>
          <cell r="G360">
            <v>365.6</v>
          </cell>
          <cell r="H360">
            <v>33.04</v>
          </cell>
          <cell r="I360">
            <v>4.63</v>
          </cell>
          <cell r="J360">
            <v>398</v>
          </cell>
          <cell r="K360">
            <v>32.011979199999992</v>
          </cell>
          <cell r="L360">
            <v>17.142331466666665</v>
          </cell>
          <cell r="M360">
            <v>2.6802048000000003</v>
          </cell>
          <cell r="N360">
            <v>29.331774399999993</v>
          </cell>
          <cell r="O360">
            <v>23.815999999999999</v>
          </cell>
          <cell r="P360">
            <v>54</v>
          </cell>
          <cell r="Q360">
            <v>0</v>
          </cell>
          <cell r="R360">
            <v>2268.62</v>
          </cell>
          <cell r="S360">
            <v>99.156000000000006</v>
          </cell>
          <cell r="T360">
            <v>156.13999999999999</v>
          </cell>
          <cell r="W360">
            <v>2601.7319999999995</v>
          </cell>
        </row>
        <row r="361">
          <cell r="E361" t="str">
            <v>FD+63.5FS 0</v>
          </cell>
          <cell r="F361">
            <v>3.5</v>
          </cell>
          <cell r="G361">
            <v>434.3</v>
          </cell>
          <cell r="H361">
            <v>38.61</v>
          </cell>
          <cell r="I361">
            <v>5.55</v>
          </cell>
          <cell r="J361">
            <v>422</v>
          </cell>
          <cell r="K361">
            <v>37.542336800000001</v>
          </cell>
          <cell r="L361">
            <v>20.093755866666665</v>
          </cell>
          <cell r="M361">
            <v>2.6802048000000003</v>
          </cell>
          <cell r="N361">
            <v>34.862132000000003</v>
          </cell>
          <cell r="O361">
            <v>19.052</v>
          </cell>
          <cell r="P361">
            <v>62.739999999999995</v>
          </cell>
          <cell r="Q361">
            <v>0</v>
          </cell>
          <cell r="R361">
            <v>2860.6639999999998</v>
          </cell>
          <cell r="S361">
            <v>0</v>
          </cell>
          <cell r="T361">
            <v>312.28399999999999</v>
          </cell>
          <cell r="W361">
            <v>3254.74</v>
          </cell>
        </row>
        <row r="362">
          <cell r="E362" t="str">
            <v>FD+63.5DFR0</v>
          </cell>
          <cell r="F362">
            <v>3.5</v>
          </cell>
          <cell r="G362">
            <v>169.5</v>
          </cell>
          <cell r="H362">
            <v>21.11</v>
          </cell>
          <cell r="I362">
            <v>2.83</v>
          </cell>
          <cell r="J362">
            <v>306</v>
          </cell>
          <cell r="K362">
            <v>20.337030399999996</v>
          </cell>
          <cell r="L362">
            <v>10.899764266666667</v>
          </cell>
          <cell r="M362">
            <v>2.0071800000000004</v>
          </cell>
          <cell r="N362">
            <v>18.329850399999998</v>
          </cell>
          <cell r="O362">
            <v>25.443999999999999</v>
          </cell>
          <cell r="P362">
            <v>42.247999999999998</v>
          </cell>
          <cell r="Q362">
            <v>1406.712</v>
          </cell>
          <cell r="R362">
            <v>111.72</v>
          </cell>
          <cell r="S362">
            <v>0</v>
          </cell>
          <cell r="T362">
            <v>156.304</v>
          </cell>
          <cell r="W362">
            <v>1742.4280000000001</v>
          </cell>
        </row>
        <row r="363">
          <cell r="E363" t="str">
            <v>FD+63FS 0</v>
          </cell>
          <cell r="F363">
            <v>3</v>
          </cell>
        </row>
        <row r="364">
          <cell r="E364" t="str">
            <v>FD+63DFR0</v>
          </cell>
          <cell r="F364">
            <v>3</v>
          </cell>
        </row>
        <row r="365">
          <cell r="E365" t="str">
            <v>FD+63.5WET1</v>
          </cell>
          <cell r="F365">
            <v>3.5</v>
          </cell>
        </row>
        <row r="366">
          <cell r="E366" t="str">
            <v>FD+63.5PS1</v>
          </cell>
          <cell r="F366">
            <v>3.5</v>
          </cell>
        </row>
        <row r="367">
          <cell r="E367" t="str">
            <v>FD+63.5FS 1</v>
          </cell>
          <cell r="F367">
            <v>3.5</v>
          </cell>
        </row>
        <row r="368">
          <cell r="E368" t="str">
            <v>FD+63.5DFR1</v>
          </cell>
          <cell r="F368">
            <v>3.5</v>
          </cell>
        </row>
        <row r="369">
          <cell r="E369" t="str">
            <v>FD+63FS 1</v>
          </cell>
          <cell r="F369">
            <v>3</v>
          </cell>
        </row>
        <row r="370">
          <cell r="E370" t="str">
            <v>FD+63DFR1</v>
          </cell>
          <cell r="F370">
            <v>3</v>
          </cell>
        </row>
        <row r="371">
          <cell r="E371" t="str">
            <v>FD+63.5WET2</v>
          </cell>
          <cell r="F371">
            <v>3.5</v>
          </cell>
        </row>
        <row r="372">
          <cell r="E372" t="str">
            <v>FD+63.5PS2</v>
          </cell>
          <cell r="F372">
            <v>3.5</v>
          </cell>
        </row>
        <row r="373">
          <cell r="E373" t="str">
            <v>FD+63.5FS 2</v>
          </cell>
          <cell r="F373">
            <v>3.5</v>
          </cell>
        </row>
        <row r="374">
          <cell r="E374" t="str">
            <v>FD+63.5DFR2</v>
          </cell>
          <cell r="F374">
            <v>3.5</v>
          </cell>
        </row>
        <row r="375">
          <cell r="E375" t="str">
            <v>FD+63FS 2</v>
          </cell>
          <cell r="F375">
            <v>3</v>
          </cell>
        </row>
        <row r="376">
          <cell r="E376" t="str">
            <v>FD+63DFR2</v>
          </cell>
          <cell r="F376">
            <v>3</v>
          </cell>
        </row>
        <row r="377">
          <cell r="E377" t="str">
            <v>FD+63.5WET3</v>
          </cell>
          <cell r="F377">
            <v>3.5</v>
          </cell>
        </row>
        <row r="378">
          <cell r="E378" t="str">
            <v>FD+63.5PS3</v>
          </cell>
          <cell r="F378">
            <v>3.5</v>
          </cell>
        </row>
        <row r="379">
          <cell r="E379" t="str">
            <v>FD+63.5FS 3</v>
          </cell>
          <cell r="F379">
            <v>3.5</v>
          </cell>
        </row>
        <row r="380">
          <cell r="E380" t="str">
            <v>FD+63.5DFR3</v>
          </cell>
          <cell r="F380">
            <v>3.5</v>
          </cell>
        </row>
        <row r="381">
          <cell r="E381" t="str">
            <v>FD+63FS 3</v>
          </cell>
          <cell r="F381">
            <v>3</v>
          </cell>
        </row>
        <row r="382">
          <cell r="E382" t="str">
            <v>FD+63DFR3</v>
          </cell>
          <cell r="F382">
            <v>3</v>
          </cell>
        </row>
        <row r="383">
          <cell r="E383" t="str">
            <v>FD+93.5DRY SOIL0</v>
          </cell>
          <cell r="F383">
            <v>3.5</v>
          </cell>
          <cell r="G383">
            <v>175.4</v>
          </cell>
          <cell r="H383">
            <v>16.809999999999999</v>
          </cell>
          <cell r="I383">
            <v>2.1</v>
          </cell>
          <cell r="J383">
            <v>248</v>
          </cell>
          <cell r="K383">
            <v>16.055194399999998</v>
          </cell>
          <cell r="L383">
            <v>8.6161302666666675</v>
          </cell>
          <cell r="M383">
            <v>2.0071800000000004</v>
          </cell>
          <cell r="N383">
            <v>14.0480144</v>
          </cell>
          <cell r="O383">
            <v>20.088000000000001</v>
          </cell>
          <cell r="P383">
            <v>329.22799999999995</v>
          </cell>
          <cell r="Q383">
            <v>701.60400000000004</v>
          </cell>
          <cell r="R383">
            <v>0</v>
          </cell>
          <cell r="S383">
            <v>99.263999999999996</v>
          </cell>
          <cell r="T383">
            <v>156.304</v>
          </cell>
          <cell r="W383">
            <v>1306.4880000000001</v>
          </cell>
        </row>
        <row r="384">
          <cell r="E384" t="str">
            <v>FD+93.5WET0</v>
          </cell>
          <cell r="F384">
            <v>3.5</v>
          </cell>
          <cell r="G384">
            <v>301.39999999999998</v>
          </cell>
          <cell r="H384">
            <v>27.79</v>
          </cell>
          <cell r="I384">
            <v>3.77</v>
          </cell>
          <cell r="J384">
            <v>355</v>
          </cell>
          <cell r="K384">
            <v>26.812072799999996</v>
          </cell>
          <cell r="L384">
            <v>14.366839866666666</v>
          </cell>
          <cell r="M384">
            <v>2.6802048000000003</v>
          </cell>
          <cell r="N384">
            <v>24.131867999999994</v>
          </cell>
          <cell r="O384">
            <v>23.815999999999999</v>
          </cell>
          <cell r="P384">
            <v>44.816000000000003</v>
          </cell>
          <cell r="Q384">
            <v>0</v>
          </cell>
          <cell r="R384">
            <v>1769.5239999999999</v>
          </cell>
          <cell r="S384">
            <v>99.156000000000006</v>
          </cell>
          <cell r="T384">
            <v>156.13999999999999</v>
          </cell>
          <cell r="W384">
            <v>2093.4519999999998</v>
          </cell>
        </row>
        <row r="385">
          <cell r="E385" t="str">
            <v>FD+93.5PS0</v>
          </cell>
          <cell r="F385">
            <v>3.5</v>
          </cell>
          <cell r="G385">
            <v>365.6</v>
          </cell>
          <cell r="H385">
            <v>33.04</v>
          </cell>
          <cell r="I385">
            <v>4.63</v>
          </cell>
          <cell r="J385">
            <v>398</v>
          </cell>
          <cell r="K385">
            <v>32.011979199999992</v>
          </cell>
          <cell r="L385">
            <v>17.142331466666665</v>
          </cell>
          <cell r="M385">
            <v>2.6802048000000003</v>
          </cell>
          <cell r="N385">
            <v>29.331774399999993</v>
          </cell>
          <cell r="O385">
            <v>23.815999999999999</v>
          </cell>
          <cell r="P385">
            <v>54</v>
          </cell>
          <cell r="Q385">
            <v>0</v>
          </cell>
          <cell r="R385">
            <v>2268.62</v>
          </cell>
          <cell r="S385">
            <v>99.156000000000006</v>
          </cell>
          <cell r="T385">
            <v>156.13999999999999</v>
          </cell>
          <cell r="W385">
            <v>2601.7319999999995</v>
          </cell>
        </row>
        <row r="386">
          <cell r="E386" t="str">
            <v>FD+93.5FS 0</v>
          </cell>
          <cell r="F386">
            <v>3.5</v>
          </cell>
          <cell r="G386">
            <v>434.3</v>
          </cell>
          <cell r="H386">
            <v>38.61</v>
          </cell>
          <cell r="I386">
            <v>5.55</v>
          </cell>
          <cell r="J386">
            <v>422</v>
          </cell>
          <cell r="K386">
            <v>37.542336800000001</v>
          </cell>
          <cell r="L386">
            <v>20.093755866666665</v>
          </cell>
          <cell r="M386">
            <v>2.6802048000000003</v>
          </cell>
          <cell r="N386">
            <v>34.862132000000003</v>
          </cell>
          <cell r="O386">
            <v>19.052</v>
          </cell>
          <cell r="P386">
            <v>62.739999999999995</v>
          </cell>
          <cell r="Q386">
            <v>0</v>
          </cell>
          <cell r="R386">
            <v>2860.6639999999998</v>
          </cell>
          <cell r="S386">
            <v>0</v>
          </cell>
          <cell r="T386">
            <v>312.28399999999999</v>
          </cell>
          <cell r="W386">
            <v>3254.74</v>
          </cell>
        </row>
        <row r="387">
          <cell r="E387" t="str">
            <v>FD+93.5DFR0</v>
          </cell>
          <cell r="F387">
            <v>3.5</v>
          </cell>
          <cell r="G387">
            <v>169.5</v>
          </cell>
          <cell r="H387">
            <v>21.11</v>
          </cell>
          <cell r="I387">
            <v>2.83</v>
          </cell>
          <cell r="J387">
            <v>306</v>
          </cell>
          <cell r="K387">
            <v>20.337030399999996</v>
          </cell>
          <cell r="L387">
            <v>10.899764266666667</v>
          </cell>
          <cell r="M387">
            <v>2.0071800000000004</v>
          </cell>
          <cell r="N387">
            <v>18.329850399999998</v>
          </cell>
          <cell r="O387">
            <v>25.443999999999999</v>
          </cell>
          <cell r="P387">
            <v>42.247999999999998</v>
          </cell>
          <cell r="Q387">
            <v>1406.712</v>
          </cell>
          <cell r="R387">
            <v>111.72</v>
          </cell>
          <cell r="S387">
            <v>0</v>
          </cell>
          <cell r="T387">
            <v>156.304</v>
          </cell>
          <cell r="W387">
            <v>1742.4280000000001</v>
          </cell>
        </row>
        <row r="388">
          <cell r="E388" t="str">
            <v>FD+93FS 0</v>
          </cell>
          <cell r="F388">
            <v>3</v>
          </cell>
        </row>
        <row r="389">
          <cell r="E389" t="str">
            <v>FD+93DFR0</v>
          </cell>
          <cell r="F389">
            <v>3</v>
          </cell>
        </row>
        <row r="390">
          <cell r="E390" t="str">
            <v>FD+93.5WET1</v>
          </cell>
          <cell r="F390">
            <v>3.5</v>
          </cell>
        </row>
        <row r="391">
          <cell r="E391" t="str">
            <v>FD+93.5PS1</v>
          </cell>
          <cell r="F391">
            <v>3.5</v>
          </cell>
        </row>
        <row r="392">
          <cell r="E392" t="str">
            <v>FD+93.5FS 1</v>
          </cell>
          <cell r="F392">
            <v>3.5</v>
          </cell>
        </row>
        <row r="393">
          <cell r="E393" t="str">
            <v>FD+93.5DFR1</v>
          </cell>
          <cell r="F393">
            <v>3.5</v>
          </cell>
        </row>
        <row r="394">
          <cell r="E394" t="str">
            <v>FD+93FS 1</v>
          </cell>
          <cell r="F394">
            <v>3</v>
          </cell>
        </row>
        <row r="395">
          <cell r="E395" t="str">
            <v>FD+93DFR1</v>
          </cell>
          <cell r="F395">
            <v>3</v>
          </cell>
        </row>
        <row r="396">
          <cell r="E396" t="str">
            <v>FD+93.5WET2</v>
          </cell>
          <cell r="F396">
            <v>3.5</v>
          </cell>
        </row>
        <row r="397">
          <cell r="E397" t="str">
            <v>FD+93.5PS2</v>
          </cell>
          <cell r="F397">
            <v>3.5</v>
          </cell>
        </row>
        <row r="398">
          <cell r="E398" t="str">
            <v>FD+93.5FS 2</v>
          </cell>
          <cell r="F398">
            <v>3.5</v>
          </cell>
        </row>
        <row r="399">
          <cell r="E399" t="str">
            <v>FD+93.5DFR2</v>
          </cell>
          <cell r="F399">
            <v>3.5</v>
          </cell>
        </row>
        <row r="400">
          <cell r="E400" t="str">
            <v>FD+93FS 2</v>
          </cell>
          <cell r="F400">
            <v>3</v>
          </cell>
        </row>
        <row r="401">
          <cell r="E401" t="str">
            <v>FD+93DFR2</v>
          </cell>
          <cell r="F401">
            <v>3</v>
          </cell>
        </row>
        <row r="402">
          <cell r="E402" t="str">
            <v>FD+93.5WET3</v>
          </cell>
          <cell r="F402">
            <v>3.5</v>
          </cell>
        </row>
        <row r="403">
          <cell r="E403" t="str">
            <v>FD+93.5PS3</v>
          </cell>
          <cell r="F403">
            <v>3.5</v>
          </cell>
        </row>
        <row r="404">
          <cell r="E404" t="str">
            <v>FD+93.5FS 3</v>
          </cell>
          <cell r="F404">
            <v>3.5</v>
          </cell>
        </row>
        <row r="405">
          <cell r="E405" t="str">
            <v>FD+93.5DFR3</v>
          </cell>
          <cell r="F405">
            <v>3.5</v>
          </cell>
        </row>
        <row r="406">
          <cell r="E406" t="str">
            <v>FD+93FS 3</v>
          </cell>
          <cell r="F406">
            <v>3</v>
          </cell>
        </row>
        <row r="407">
          <cell r="E407" t="str">
            <v>FD+93DFR3</v>
          </cell>
          <cell r="F407">
            <v>3</v>
          </cell>
        </row>
        <row r="408">
          <cell r="E408" t="str">
            <v>FG+03.5DRY SOIL0</v>
          </cell>
          <cell r="F408">
            <v>3.5</v>
          </cell>
          <cell r="G408">
            <v>217.3</v>
          </cell>
          <cell r="H408">
            <v>22.21</v>
          </cell>
          <cell r="I408">
            <v>2.6549999999999998</v>
          </cell>
          <cell r="J408">
            <v>190</v>
          </cell>
          <cell r="K408">
            <v>21.100164800000002</v>
          </cell>
          <cell r="L408">
            <v>11.33233786666667</v>
          </cell>
          <cell r="M408">
            <v>1.9391400000000003</v>
          </cell>
          <cell r="N408">
            <v>19.1610248</v>
          </cell>
          <cell r="O408">
            <v>20.088000000000001</v>
          </cell>
          <cell r="P408">
            <v>0</v>
          </cell>
          <cell r="Q408">
            <v>462.988</v>
          </cell>
          <cell r="R408">
            <v>842.96</v>
          </cell>
          <cell r="S408">
            <v>99.156000000000006</v>
          </cell>
          <cell r="T408">
            <v>154.95599999999999</v>
          </cell>
          <cell r="W408">
            <v>1580.1479999999999</v>
          </cell>
        </row>
        <row r="409">
          <cell r="E409" t="str">
            <v>FG+03.5WET0</v>
          </cell>
          <cell r="F409">
            <v>3.5</v>
          </cell>
          <cell r="G409">
            <v>387.3</v>
          </cell>
          <cell r="H409">
            <v>37.950000000000003</v>
          </cell>
          <cell r="I409">
            <v>4.92</v>
          </cell>
          <cell r="J409">
            <v>326</v>
          </cell>
          <cell r="K409">
            <v>36.402406400000004</v>
          </cell>
          <cell r="L409">
            <v>19.52230826666667</v>
          </cell>
          <cell r="M409">
            <v>2.5893504000000003</v>
          </cell>
          <cell r="N409">
            <v>33.813055999999996</v>
          </cell>
          <cell r="O409">
            <v>23.815999999999999</v>
          </cell>
          <cell r="P409">
            <v>0</v>
          </cell>
          <cell r="Q409">
            <v>133.07599999999999</v>
          </cell>
          <cell r="R409">
            <v>2201.4639999999999</v>
          </cell>
          <cell r="S409">
            <v>198.316</v>
          </cell>
          <cell r="T409">
            <v>0</v>
          </cell>
          <cell r="W409">
            <v>2556.6719999999996</v>
          </cell>
        </row>
        <row r="410">
          <cell r="E410" t="str">
            <v>FG+03.5PS0</v>
          </cell>
          <cell r="F410">
            <v>3.5</v>
          </cell>
          <cell r="G410">
            <v>466.1</v>
          </cell>
          <cell r="H410">
            <v>44.94</v>
          </cell>
          <cell r="I410">
            <v>5.98</v>
          </cell>
          <cell r="J410">
            <v>386</v>
          </cell>
          <cell r="K410">
            <v>43.247492799999989</v>
          </cell>
          <cell r="L410">
            <v>23.181969866666666</v>
          </cell>
          <cell r="M410">
            <v>2.5893504000000003</v>
          </cell>
          <cell r="N410">
            <v>40.658142399999996</v>
          </cell>
          <cell r="O410">
            <v>23.815999999999999</v>
          </cell>
          <cell r="P410">
            <v>0</v>
          </cell>
          <cell r="Q410">
            <v>155.072</v>
          </cell>
          <cell r="R410">
            <v>2815.1440000000002</v>
          </cell>
          <cell r="S410">
            <v>99.156000000000006</v>
          </cell>
          <cell r="T410">
            <v>154.95599999999999</v>
          </cell>
          <cell r="W410">
            <v>3248.1440000000002</v>
          </cell>
        </row>
        <row r="411">
          <cell r="E411" t="str">
            <v>FG+03.5FS 0</v>
          </cell>
          <cell r="F411">
            <v>3.5</v>
          </cell>
          <cell r="G411">
            <v>548.6</v>
          </cell>
          <cell r="H411">
            <v>52.21</v>
          </cell>
          <cell r="I411">
            <v>7.1</v>
          </cell>
          <cell r="J411">
            <v>449</v>
          </cell>
          <cell r="K411">
            <v>50.391446399999992</v>
          </cell>
          <cell r="L411">
            <v>27.000268266666666</v>
          </cell>
          <cell r="M411">
            <v>2.5893504000000003</v>
          </cell>
          <cell r="N411">
            <v>47.802095999999992</v>
          </cell>
          <cell r="O411">
            <v>19.052</v>
          </cell>
          <cell r="P411">
            <v>0</v>
          </cell>
          <cell r="Q411">
            <v>177.46</v>
          </cell>
          <cell r="R411">
            <v>3491.3679999999999</v>
          </cell>
          <cell r="S411">
            <v>0</v>
          </cell>
          <cell r="T411">
            <v>309.916</v>
          </cell>
          <cell r="W411">
            <v>3997.7960000000003</v>
          </cell>
        </row>
        <row r="412">
          <cell r="E412" t="str">
            <v>FD+183.5DFR0</v>
          </cell>
          <cell r="F412">
            <v>3.5</v>
          </cell>
          <cell r="G412">
            <v>228.4</v>
          </cell>
          <cell r="H412">
            <v>28.97</v>
          </cell>
          <cell r="I412">
            <v>3.73</v>
          </cell>
          <cell r="J412">
            <v>249</v>
          </cell>
          <cell r="K412">
            <v>27.767699199999999</v>
          </cell>
          <cell r="L412">
            <v>14.893511466666666</v>
          </cell>
          <cell r="M412">
            <v>1.9391400000000003</v>
          </cell>
          <cell r="N412">
            <v>25.828559199999994</v>
          </cell>
          <cell r="O412">
            <v>20.088000000000001</v>
          </cell>
          <cell r="P412">
            <v>0</v>
          </cell>
          <cell r="Q412">
            <v>93.036000000000001</v>
          </cell>
          <cell r="R412">
            <v>1330.6599999999999</v>
          </cell>
          <cell r="S412">
            <v>99.156000000000006</v>
          </cell>
          <cell r="T412">
            <v>154.95599999999999</v>
          </cell>
          <cell r="W412">
            <v>1697.8959999999997</v>
          </cell>
        </row>
        <row r="413">
          <cell r="E413" t="str">
            <v>FG+03FS 0</v>
          </cell>
          <cell r="F413">
            <v>3</v>
          </cell>
        </row>
        <row r="414">
          <cell r="E414" t="str">
            <v>FG+03DFR0</v>
          </cell>
          <cell r="F414">
            <v>3</v>
          </cell>
        </row>
        <row r="415">
          <cell r="E415" t="str">
            <v>FG+03.5WET1</v>
          </cell>
          <cell r="F415">
            <v>3.5</v>
          </cell>
        </row>
        <row r="416">
          <cell r="E416" t="str">
            <v>FG+03.5PS1</v>
          </cell>
          <cell r="F416">
            <v>3.5</v>
          </cell>
        </row>
        <row r="417">
          <cell r="E417" t="str">
            <v>FG+03.5FS 1</v>
          </cell>
          <cell r="F417">
            <v>3.5</v>
          </cell>
        </row>
        <row r="418">
          <cell r="E418" t="str">
            <v>FG+03.5DFR1</v>
          </cell>
          <cell r="F418">
            <v>3.5</v>
          </cell>
        </row>
        <row r="419">
          <cell r="E419" t="str">
            <v>FG+03FS 1</v>
          </cell>
          <cell r="F419">
            <v>3</v>
          </cell>
        </row>
        <row r="420">
          <cell r="E420" t="str">
            <v>FG+03DFR1</v>
          </cell>
          <cell r="F420">
            <v>3</v>
          </cell>
        </row>
        <row r="421">
          <cell r="E421" t="str">
            <v>FG+03.5WET2</v>
          </cell>
          <cell r="F421">
            <v>3.5</v>
          </cell>
        </row>
        <row r="422">
          <cell r="E422" t="str">
            <v>FG+03.5PS2</v>
          </cell>
          <cell r="F422">
            <v>3.5</v>
          </cell>
        </row>
        <row r="423">
          <cell r="E423" t="str">
            <v>FG+03.5FS 2</v>
          </cell>
          <cell r="F423">
            <v>3.5</v>
          </cell>
        </row>
        <row r="424">
          <cell r="E424" t="str">
            <v>FG+03.5DFR2</v>
          </cell>
          <cell r="F424">
            <v>3.5</v>
          </cell>
        </row>
        <row r="425">
          <cell r="E425" t="str">
            <v>FG+03FS 2</v>
          </cell>
          <cell r="F425">
            <v>3</v>
          </cell>
        </row>
        <row r="426">
          <cell r="E426" t="str">
            <v>FG+03DFR2</v>
          </cell>
          <cell r="F426">
            <v>3</v>
          </cell>
        </row>
        <row r="427">
          <cell r="E427" t="str">
            <v>FG+03.5WET3</v>
          </cell>
          <cell r="F427">
            <v>3.5</v>
          </cell>
        </row>
        <row r="428">
          <cell r="E428" t="str">
            <v>FG+03.5PS3</v>
          </cell>
          <cell r="F428">
            <v>3.5</v>
          </cell>
        </row>
        <row r="429">
          <cell r="E429" t="str">
            <v>FG+03.5FS 3</v>
          </cell>
          <cell r="F429">
            <v>3.5</v>
          </cell>
        </row>
        <row r="430">
          <cell r="E430" t="str">
            <v>FG+03.5DFR3</v>
          </cell>
          <cell r="F430">
            <v>3.5</v>
          </cell>
        </row>
        <row r="431">
          <cell r="E431" t="str">
            <v>FG+03FS 3</v>
          </cell>
          <cell r="F431">
            <v>3</v>
          </cell>
        </row>
        <row r="432">
          <cell r="E432" t="str">
            <v>FG+03DFR3</v>
          </cell>
          <cell r="F432">
            <v>3</v>
          </cell>
        </row>
        <row r="433">
          <cell r="E433" t="str">
            <v>FG+33.5DRY SOIL0</v>
          </cell>
          <cell r="F433">
            <v>3.5</v>
          </cell>
          <cell r="G433">
            <v>217.3</v>
          </cell>
          <cell r="H433">
            <v>22.21</v>
          </cell>
          <cell r="I433">
            <v>2.6549999999999998</v>
          </cell>
          <cell r="J433">
            <v>190</v>
          </cell>
          <cell r="K433">
            <v>21.100164800000002</v>
          </cell>
          <cell r="L433">
            <v>11.33233786666667</v>
          </cell>
          <cell r="M433">
            <v>1.9391400000000003</v>
          </cell>
          <cell r="N433">
            <v>19.1610248</v>
          </cell>
          <cell r="O433">
            <v>20.088000000000001</v>
          </cell>
          <cell r="P433">
            <v>0</v>
          </cell>
          <cell r="Q433">
            <v>462.988</v>
          </cell>
          <cell r="R433">
            <v>842.96</v>
          </cell>
          <cell r="S433">
            <v>99.156000000000006</v>
          </cell>
          <cell r="T433">
            <v>154.95599999999999</v>
          </cell>
          <cell r="W433">
            <v>1580.1479999999999</v>
          </cell>
        </row>
        <row r="434">
          <cell r="E434" t="str">
            <v>FG+33.5WET0</v>
          </cell>
          <cell r="F434">
            <v>3.5</v>
          </cell>
          <cell r="G434">
            <v>387.3</v>
          </cell>
          <cell r="H434">
            <v>37.950000000000003</v>
          </cell>
          <cell r="I434">
            <v>4.92</v>
          </cell>
          <cell r="J434">
            <v>326</v>
          </cell>
          <cell r="K434">
            <v>36.402406400000004</v>
          </cell>
          <cell r="L434">
            <v>19.52230826666667</v>
          </cell>
          <cell r="M434">
            <v>2.5893504000000003</v>
          </cell>
          <cell r="N434">
            <v>33.813055999999996</v>
          </cell>
          <cell r="O434">
            <v>23.815999999999999</v>
          </cell>
          <cell r="P434">
            <v>0</v>
          </cell>
          <cell r="Q434">
            <v>133.07599999999999</v>
          </cell>
          <cell r="R434">
            <v>2201.4639999999999</v>
          </cell>
          <cell r="S434">
            <v>198.316</v>
          </cell>
          <cell r="T434">
            <v>0</v>
          </cell>
          <cell r="W434">
            <v>2556.6719999999996</v>
          </cell>
        </row>
        <row r="435">
          <cell r="E435" t="str">
            <v>FG+33.5PS0</v>
          </cell>
          <cell r="F435">
            <v>3.5</v>
          </cell>
          <cell r="G435">
            <v>466.1</v>
          </cell>
          <cell r="H435">
            <v>44.94</v>
          </cell>
          <cell r="I435">
            <v>5.98</v>
          </cell>
          <cell r="J435">
            <v>386</v>
          </cell>
          <cell r="K435">
            <v>43.247492799999989</v>
          </cell>
          <cell r="L435">
            <v>23.181969866666666</v>
          </cell>
          <cell r="M435">
            <v>2.5893504000000003</v>
          </cell>
          <cell r="N435">
            <v>40.658142399999996</v>
          </cell>
          <cell r="O435">
            <v>23.815999999999999</v>
          </cell>
          <cell r="P435">
            <v>0</v>
          </cell>
          <cell r="Q435">
            <v>155.072</v>
          </cell>
          <cell r="R435">
            <v>2815.1440000000002</v>
          </cell>
          <cell r="S435">
            <v>99.156000000000006</v>
          </cell>
          <cell r="T435">
            <v>154.95599999999999</v>
          </cell>
          <cell r="W435">
            <v>3248.1440000000002</v>
          </cell>
        </row>
        <row r="436">
          <cell r="E436" t="str">
            <v>FG+33.5FS 0</v>
          </cell>
          <cell r="F436">
            <v>3.5</v>
          </cell>
          <cell r="G436">
            <v>548.6</v>
          </cell>
          <cell r="H436">
            <v>52.21</v>
          </cell>
          <cell r="I436">
            <v>7.1</v>
          </cell>
          <cell r="J436">
            <v>449</v>
          </cell>
          <cell r="K436">
            <v>50.391446399999992</v>
          </cell>
          <cell r="L436">
            <v>27.000268266666666</v>
          </cell>
          <cell r="M436">
            <v>2.5893504000000003</v>
          </cell>
          <cell r="N436">
            <v>47.802095999999992</v>
          </cell>
          <cell r="O436">
            <v>19.052</v>
          </cell>
          <cell r="P436">
            <v>0</v>
          </cell>
          <cell r="Q436">
            <v>177.46</v>
          </cell>
          <cell r="R436">
            <v>3491.3679999999999</v>
          </cell>
          <cell r="S436">
            <v>0</v>
          </cell>
          <cell r="T436">
            <v>309.916</v>
          </cell>
          <cell r="W436">
            <v>3997.7960000000003</v>
          </cell>
        </row>
        <row r="437">
          <cell r="E437" t="str">
            <v>FD+183.5DFR0</v>
          </cell>
          <cell r="F437">
            <v>3.5</v>
          </cell>
          <cell r="G437">
            <v>228.4</v>
          </cell>
          <cell r="H437">
            <v>28.97</v>
          </cell>
          <cell r="I437">
            <v>3.73</v>
          </cell>
          <cell r="J437">
            <v>249</v>
          </cell>
          <cell r="K437">
            <v>27.767699199999999</v>
          </cell>
          <cell r="L437">
            <v>14.893511466666666</v>
          </cell>
          <cell r="M437">
            <v>1.9391400000000003</v>
          </cell>
          <cell r="N437">
            <v>25.828559199999994</v>
          </cell>
          <cell r="O437">
            <v>20.088000000000001</v>
          </cell>
          <cell r="P437">
            <v>0</v>
          </cell>
          <cell r="Q437">
            <v>93.036000000000001</v>
          </cell>
          <cell r="R437">
            <v>1330.6599999999999</v>
          </cell>
          <cell r="S437">
            <v>99.156000000000006</v>
          </cell>
          <cell r="T437">
            <v>154.95599999999999</v>
          </cell>
          <cell r="W437">
            <v>1697.8959999999997</v>
          </cell>
        </row>
        <row r="438">
          <cell r="E438" t="str">
            <v>FG+33FS 0</v>
          </cell>
          <cell r="F438">
            <v>3</v>
          </cell>
        </row>
        <row r="439">
          <cell r="E439" t="str">
            <v>FG+33DFR0</v>
          </cell>
          <cell r="F439">
            <v>3</v>
          </cell>
        </row>
        <row r="440">
          <cell r="E440" t="str">
            <v>FG+33.5WET1</v>
          </cell>
          <cell r="F440">
            <v>3.5</v>
          </cell>
        </row>
        <row r="441">
          <cell r="E441" t="str">
            <v>FG+33.5PS1</v>
          </cell>
          <cell r="F441">
            <v>3.5</v>
          </cell>
        </row>
        <row r="442">
          <cell r="E442" t="str">
            <v>FG+33.5FS 1</v>
          </cell>
          <cell r="F442">
            <v>3.5</v>
          </cell>
        </row>
        <row r="443">
          <cell r="E443" t="str">
            <v>FG+33.5DFR1</v>
          </cell>
          <cell r="F443">
            <v>3.5</v>
          </cell>
        </row>
        <row r="444">
          <cell r="E444" t="str">
            <v>FG+33FS 1</v>
          </cell>
          <cell r="F444">
            <v>3</v>
          </cell>
        </row>
        <row r="445">
          <cell r="E445" t="str">
            <v>FG+33DFR1</v>
          </cell>
          <cell r="F445">
            <v>3</v>
          </cell>
        </row>
        <row r="446">
          <cell r="E446" t="str">
            <v>FG+33.5WET2</v>
          </cell>
          <cell r="F446">
            <v>3.5</v>
          </cell>
        </row>
        <row r="447">
          <cell r="E447" t="str">
            <v>FG+33.5PS2</v>
          </cell>
          <cell r="F447">
            <v>3.5</v>
          </cell>
        </row>
        <row r="448">
          <cell r="E448" t="str">
            <v>FG+33.5FS 2</v>
          </cell>
          <cell r="F448">
            <v>3.5</v>
          </cell>
        </row>
        <row r="449">
          <cell r="E449" t="str">
            <v>FG+33.5DFR2</v>
          </cell>
          <cell r="F449">
            <v>3.5</v>
          </cell>
        </row>
        <row r="450">
          <cell r="E450" t="str">
            <v>FG+33FS 2</v>
          </cell>
          <cell r="F450">
            <v>3</v>
          </cell>
        </row>
        <row r="451">
          <cell r="E451" t="str">
            <v>FG+33DFR2</v>
          </cell>
          <cell r="F451">
            <v>3</v>
          </cell>
        </row>
        <row r="452">
          <cell r="E452" t="str">
            <v>FG+33.5WET3</v>
          </cell>
          <cell r="F452">
            <v>3.5</v>
          </cell>
        </row>
        <row r="453">
          <cell r="E453" t="str">
            <v>FG+33.5PS3</v>
          </cell>
          <cell r="F453">
            <v>3.5</v>
          </cell>
        </row>
        <row r="454">
          <cell r="E454" t="str">
            <v>FG+33.5FS 3</v>
          </cell>
          <cell r="F454">
            <v>3.5</v>
          </cell>
        </row>
        <row r="455">
          <cell r="E455" t="str">
            <v>FG+33.5DFR3</v>
          </cell>
          <cell r="F455">
            <v>3.5</v>
          </cell>
        </row>
        <row r="456">
          <cell r="E456" t="str">
            <v>FG+33FS 3</v>
          </cell>
          <cell r="F456">
            <v>3</v>
          </cell>
        </row>
        <row r="457">
          <cell r="E457" t="str">
            <v>FG+33DFR3</v>
          </cell>
          <cell r="F457">
            <v>3</v>
          </cell>
        </row>
        <row r="458">
          <cell r="E458" t="str">
            <v>FG+63.5DRY SOIL0</v>
          </cell>
          <cell r="F458">
            <v>3.5</v>
          </cell>
          <cell r="G458">
            <v>217.3</v>
          </cell>
          <cell r="H458">
            <v>22.21</v>
          </cell>
          <cell r="I458">
            <v>2.6549999999999998</v>
          </cell>
          <cell r="J458">
            <v>190</v>
          </cell>
          <cell r="K458">
            <v>21.100164800000002</v>
          </cell>
          <cell r="L458">
            <v>11.33233786666667</v>
          </cell>
          <cell r="M458">
            <v>1.9391400000000003</v>
          </cell>
          <cell r="N458">
            <v>19.1610248</v>
          </cell>
          <cell r="O458">
            <v>20.088000000000001</v>
          </cell>
          <cell r="P458">
            <v>0</v>
          </cell>
          <cell r="Q458">
            <v>462.988</v>
          </cell>
          <cell r="R458">
            <v>842.96</v>
          </cell>
          <cell r="S458">
            <v>99.156000000000006</v>
          </cell>
          <cell r="T458">
            <v>154.95599999999999</v>
          </cell>
          <cell r="W458">
            <v>1580.1479999999999</v>
          </cell>
        </row>
        <row r="459">
          <cell r="E459" t="str">
            <v>FG+63.5WET0</v>
          </cell>
          <cell r="F459">
            <v>3.5</v>
          </cell>
          <cell r="G459">
            <v>387.3</v>
          </cell>
          <cell r="H459">
            <v>37.950000000000003</v>
          </cell>
          <cell r="I459">
            <v>4.92</v>
          </cell>
          <cell r="J459">
            <v>326</v>
          </cell>
          <cell r="K459">
            <v>36.402406400000004</v>
          </cell>
          <cell r="L459">
            <v>19.52230826666667</v>
          </cell>
          <cell r="M459">
            <v>2.5893504000000003</v>
          </cell>
          <cell r="N459">
            <v>33.813055999999996</v>
          </cell>
          <cell r="O459">
            <v>23.815999999999999</v>
          </cell>
          <cell r="P459">
            <v>0</v>
          </cell>
          <cell r="Q459">
            <v>133.07599999999999</v>
          </cell>
          <cell r="R459">
            <v>2201.4639999999999</v>
          </cell>
          <cell r="S459">
            <v>198.316</v>
          </cell>
          <cell r="T459">
            <v>0</v>
          </cell>
          <cell r="W459">
            <v>2556.6719999999996</v>
          </cell>
        </row>
        <row r="460">
          <cell r="E460" t="str">
            <v>FG+63.5PS0</v>
          </cell>
          <cell r="F460">
            <v>3.5</v>
          </cell>
          <cell r="G460">
            <v>466.1</v>
          </cell>
          <cell r="H460">
            <v>44.94</v>
          </cell>
          <cell r="I460">
            <v>5.98</v>
          </cell>
          <cell r="J460">
            <v>386</v>
          </cell>
          <cell r="K460">
            <v>43.247492799999989</v>
          </cell>
          <cell r="L460">
            <v>23.181969866666666</v>
          </cell>
          <cell r="M460">
            <v>2.5893504000000003</v>
          </cell>
          <cell r="N460">
            <v>40.658142399999996</v>
          </cell>
          <cell r="O460">
            <v>23.815999999999999</v>
          </cell>
          <cell r="P460">
            <v>0</v>
          </cell>
          <cell r="Q460">
            <v>155.072</v>
          </cell>
          <cell r="R460">
            <v>2815.1440000000002</v>
          </cell>
          <cell r="S460">
            <v>99.156000000000006</v>
          </cell>
          <cell r="T460">
            <v>154.95599999999999</v>
          </cell>
          <cell r="W460">
            <v>3248.1440000000002</v>
          </cell>
        </row>
        <row r="461">
          <cell r="E461" t="str">
            <v>FG+63.5FS 0</v>
          </cell>
          <cell r="F461">
            <v>3.5</v>
          </cell>
          <cell r="G461">
            <v>548.6</v>
          </cell>
          <cell r="H461">
            <v>52.21</v>
          </cell>
          <cell r="I461">
            <v>7.1</v>
          </cell>
          <cell r="J461">
            <v>449</v>
          </cell>
          <cell r="K461">
            <v>50.391446399999992</v>
          </cell>
          <cell r="L461">
            <v>27.000268266666666</v>
          </cell>
          <cell r="M461">
            <v>2.5893504000000003</v>
          </cell>
          <cell r="N461">
            <v>47.802095999999992</v>
          </cell>
          <cell r="O461">
            <v>19.052</v>
          </cell>
          <cell r="P461">
            <v>0</v>
          </cell>
          <cell r="Q461">
            <v>177.46</v>
          </cell>
          <cell r="R461">
            <v>3491.3679999999999</v>
          </cell>
          <cell r="S461">
            <v>0</v>
          </cell>
          <cell r="T461">
            <v>309.916</v>
          </cell>
          <cell r="W461">
            <v>3997.7960000000003</v>
          </cell>
        </row>
        <row r="462">
          <cell r="E462" t="str">
            <v>FD+183.5DFR0</v>
          </cell>
          <cell r="F462">
            <v>3.5</v>
          </cell>
          <cell r="G462">
            <v>228.4</v>
          </cell>
          <cell r="H462">
            <v>28.97</v>
          </cell>
          <cell r="I462">
            <v>3.73</v>
          </cell>
          <cell r="J462">
            <v>249</v>
          </cell>
          <cell r="K462">
            <v>27.767699199999999</v>
          </cell>
          <cell r="L462">
            <v>14.893511466666666</v>
          </cell>
          <cell r="M462">
            <v>1.9391400000000003</v>
          </cell>
          <cell r="N462">
            <v>25.828559199999994</v>
          </cell>
          <cell r="O462">
            <v>20.088000000000001</v>
          </cell>
          <cell r="P462">
            <v>0</v>
          </cell>
          <cell r="Q462">
            <v>93.036000000000001</v>
          </cell>
          <cell r="R462">
            <v>1330.6599999999999</v>
          </cell>
          <cell r="S462">
            <v>99.156000000000006</v>
          </cell>
          <cell r="T462">
            <v>154.95599999999999</v>
          </cell>
          <cell r="W462">
            <v>1697.8959999999997</v>
          </cell>
        </row>
        <row r="463">
          <cell r="E463" t="str">
            <v>FG+63FS 0</v>
          </cell>
          <cell r="F463">
            <v>3</v>
          </cell>
        </row>
        <row r="464">
          <cell r="E464" t="str">
            <v>FG+63DFR0</v>
          </cell>
          <cell r="F464">
            <v>3</v>
          </cell>
        </row>
        <row r="465">
          <cell r="E465" t="str">
            <v>FG+63.5WET1</v>
          </cell>
          <cell r="F465">
            <v>3.5</v>
          </cell>
        </row>
        <row r="466">
          <cell r="E466" t="str">
            <v>FG+63.5PS1</v>
          </cell>
          <cell r="F466">
            <v>3.5</v>
          </cell>
        </row>
        <row r="467">
          <cell r="E467" t="str">
            <v>FG+63.5FS 1</v>
          </cell>
          <cell r="F467">
            <v>3.5</v>
          </cell>
        </row>
        <row r="468">
          <cell r="E468" t="str">
            <v>FG+63.5DFR1</v>
          </cell>
          <cell r="F468">
            <v>3.5</v>
          </cell>
        </row>
        <row r="469">
          <cell r="E469" t="str">
            <v>FG+63FS 1</v>
          </cell>
          <cell r="F469">
            <v>3</v>
          </cell>
        </row>
        <row r="470">
          <cell r="E470" t="str">
            <v>FG+63DFR1</v>
          </cell>
          <cell r="F470">
            <v>3</v>
          </cell>
        </row>
        <row r="471">
          <cell r="E471" t="str">
            <v>FG+63.5WET2</v>
          </cell>
          <cell r="F471">
            <v>3.5</v>
          </cell>
        </row>
        <row r="472">
          <cell r="E472" t="str">
            <v>FG+63.5PS2</v>
          </cell>
          <cell r="F472">
            <v>3.5</v>
          </cell>
        </row>
        <row r="473">
          <cell r="E473" t="str">
            <v>FG+63.5FS 2</v>
          </cell>
          <cell r="F473">
            <v>3.5</v>
          </cell>
        </row>
        <row r="474">
          <cell r="E474" t="str">
            <v>FG+63.5DFR2</v>
          </cell>
          <cell r="F474">
            <v>3.5</v>
          </cell>
        </row>
        <row r="475">
          <cell r="E475" t="str">
            <v>FG+63FS 2</v>
          </cell>
          <cell r="F475">
            <v>3</v>
          </cell>
        </row>
        <row r="476">
          <cell r="E476" t="str">
            <v>FG+63DFR2</v>
          </cell>
          <cell r="F476">
            <v>3</v>
          </cell>
        </row>
        <row r="477">
          <cell r="E477" t="str">
            <v>FG+63.5WET3</v>
          </cell>
          <cell r="F477">
            <v>3.5</v>
          </cell>
        </row>
        <row r="478">
          <cell r="E478" t="str">
            <v>FG+63.5PS3</v>
          </cell>
          <cell r="F478">
            <v>3.5</v>
          </cell>
        </row>
        <row r="479">
          <cell r="E479" t="str">
            <v>FG+63.5FS 3</v>
          </cell>
          <cell r="F479">
            <v>3.5</v>
          </cell>
        </row>
        <row r="480">
          <cell r="E480" t="str">
            <v>FG+63.5DFR3</v>
          </cell>
          <cell r="F480">
            <v>3.5</v>
          </cell>
        </row>
        <row r="481">
          <cell r="E481" t="str">
            <v>FG+63FS 3</v>
          </cell>
          <cell r="F481">
            <v>3</v>
          </cell>
        </row>
        <row r="482">
          <cell r="E482" t="str">
            <v>FG+63DFR3</v>
          </cell>
          <cell r="F482">
            <v>3</v>
          </cell>
        </row>
        <row r="483">
          <cell r="E483" t="str">
            <v>FG+93.5DRY SOIL0</v>
          </cell>
          <cell r="F483">
            <v>3.5</v>
          </cell>
          <cell r="G483">
            <v>217.3</v>
          </cell>
          <cell r="H483">
            <v>22.21</v>
          </cell>
          <cell r="I483">
            <v>2.6549999999999998</v>
          </cell>
          <cell r="J483">
            <v>190</v>
          </cell>
          <cell r="K483">
            <v>21.100164800000002</v>
          </cell>
          <cell r="L483">
            <v>11.33233786666667</v>
          </cell>
          <cell r="M483">
            <v>1.9391400000000003</v>
          </cell>
          <cell r="N483">
            <v>19.1610248</v>
          </cell>
          <cell r="O483">
            <v>20.088000000000001</v>
          </cell>
          <cell r="P483">
            <v>0</v>
          </cell>
          <cell r="Q483">
            <v>462.988</v>
          </cell>
          <cell r="R483">
            <v>842.96</v>
          </cell>
          <cell r="S483">
            <v>99.156000000000006</v>
          </cell>
          <cell r="T483">
            <v>154.95599999999999</v>
          </cell>
          <cell r="W483">
            <v>1580.1479999999999</v>
          </cell>
        </row>
        <row r="484">
          <cell r="E484" t="str">
            <v>FG+93.50</v>
          </cell>
          <cell r="F484">
            <v>3.5</v>
          </cell>
          <cell r="J484">
            <v>326</v>
          </cell>
        </row>
        <row r="485">
          <cell r="E485" t="str">
            <v>FG+93.5WET0</v>
          </cell>
          <cell r="F485">
            <v>3.5</v>
          </cell>
          <cell r="G485">
            <v>387.3</v>
          </cell>
          <cell r="H485">
            <v>37.950000000000003</v>
          </cell>
          <cell r="I485">
            <v>4.92</v>
          </cell>
          <cell r="J485">
            <v>386</v>
          </cell>
          <cell r="K485">
            <v>36.402406400000004</v>
          </cell>
          <cell r="L485">
            <v>19.52230826666667</v>
          </cell>
          <cell r="M485">
            <v>2.5893504000000003</v>
          </cell>
          <cell r="N485">
            <v>33.813055999999996</v>
          </cell>
          <cell r="O485">
            <v>23.815999999999999</v>
          </cell>
          <cell r="P485">
            <v>0</v>
          </cell>
          <cell r="Q485">
            <v>133.07599999999999</v>
          </cell>
          <cell r="R485">
            <v>2201.4639999999999</v>
          </cell>
          <cell r="S485">
            <v>198.316</v>
          </cell>
          <cell r="T485">
            <v>0</v>
          </cell>
          <cell r="W485">
            <v>2556.6719999999996</v>
          </cell>
        </row>
        <row r="486">
          <cell r="E486" t="str">
            <v>FG+93.5PS0</v>
          </cell>
          <cell r="F486">
            <v>3.5</v>
          </cell>
          <cell r="G486">
            <v>466.1</v>
          </cell>
          <cell r="H486">
            <v>44.94</v>
          </cell>
          <cell r="I486">
            <v>5.98</v>
          </cell>
          <cell r="J486">
            <v>449</v>
          </cell>
          <cell r="K486">
            <v>43.247492799999989</v>
          </cell>
          <cell r="L486">
            <v>23.181969866666666</v>
          </cell>
          <cell r="M486">
            <v>2.5893504000000003</v>
          </cell>
          <cell r="N486">
            <v>40.658142399999996</v>
          </cell>
          <cell r="O486">
            <v>23.815999999999999</v>
          </cell>
          <cell r="P486">
            <v>0</v>
          </cell>
          <cell r="Q486">
            <v>155.072</v>
          </cell>
          <cell r="R486">
            <v>2815.1440000000002</v>
          </cell>
          <cell r="S486">
            <v>99.156000000000006</v>
          </cell>
          <cell r="T486">
            <v>154.95599999999999</v>
          </cell>
          <cell r="W486">
            <v>3248.1440000000002</v>
          </cell>
        </row>
        <row r="487">
          <cell r="E487" t="str">
            <v>FG+93.5FS 0</v>
          </cell>
          <cell r="F487">
            <v>3.5</v>
          </cell>
          <cell r="G487">
            <v>548.6</v>
          </cell>
          <cell r="H487">
            <v>52.21</v>
          </cell>
          <cell r="I487">
            <v>7.1</v>
          </cell>
          <cell r="J487">
            <v>249</v>
          </cell>
          <cell r="K487">
            <v>50.391446399999992</v>
          </cell>
          <cell r="L487">
            <v>27.000268266666666</v>
          </cell>
          <cell r="M487">
            <v>2.5893504000000003</v>
          </cell>
          <cell r="N487">
            <v>47.802095999999992</v>
          </cell>
          <cell r="O487">
            <v>19.052</v>
          </cell>
          <cell r="P487">
            <v>0</v>
          </cell>
          <cell r="Q487">
            <v>177.46</v>
          </cell>
          <cell r="R487">
            <v>3491.3679999999999</v>
          </cell>
          <cell r="S487">
            <v>0</v>
          </cell>
          <cell r="T487">
            <v>309.916</v>
          </cell>
          <cell r="W487">
            <v>3997.7960000000003</v>
          </cell>
        </row>
        <row r="488">
          <cell r="E488" t="str">
            <v>FG+93FS 0</v>
          </cell>
          <cell r="F488">
            <v>3</v>
          </cell>
        </row>
        <row r="489">
          <cell r="E489" t="str">
            <v>FG+93DFR0</v>
          </cell>
          <cell r="F489">
            <v>3</v>
          </cell>
        </row>
        <row r="490">
          <cell r="E490" t="str">
            <v>FG+93.5WET1</v>
          </cell>
          <cell r="F490">
            <v>3.5</v>
          </cell>
        </row>
        <row r="491">
          <cell r="E491" t="str">
            <v>FG+93.5PS1</v>
          </cell>
          <cell r="F491">
            <v>3.5</v>
          </cell>
        </row>
        <row r="492">
          <cell r="E492" t="str">
            <v>FG+93.5FS 1</v>
          </cell>
          <cell r="F492">
            <v>3.5</v>
          </cell>
        </row>
        <row r="493">
          <cell r="E493" t="str">
            <v>FG+93.5DFR1</v>
          </cell>
          <cell r="F493">
            <v>3.5</v>
          </cell>
        </row>
        <row r="494">
          <cell r="E494" t="str">
            <v>FG+93FS 1</v>
          </cell>
          <cell r="F494">
            <v>3</v>
          </cell>
        </row>
        <row r="495">
          <cell r="E495" t="str">
            <v>FG+93DFR1</v>
          </cell>
          <cell r="F495">
            <v>3</v>
          </cell>
        </row>
        <row r="496">
          <cell r="E496" t="str">
            <v>FG+93.5WET2</v>
          </cell>
          <cell r="F496">
            <v>3.5</v>
          </cell>
        </row>
        <row r="497">
          <cell r="E497" t="str">
            <v>FG+93.5PS2</v>
          </cell>
          <cell r="F497">
            <v>3.5</v>
          </cell>
        </row>
        <row r="498">
          <cell r="E498" t="str">
            <v>FG+93.5FS 2</v>
          </cell>
          <cell r="F498">
            <v>3.5</v>
          </cell>
        </row>
        <row r="499">
          <cell r="E499" t="str">
            <v>FG+93.5DFR2</v>
          </cell>
          <cell r="F499">
            <v>3.5</v>
          </cell>
        </row>
        <row r="500">
          <cell r="E500" t="str">
            <v>FG+93FS 2</v>
          </cell>
          <cell r="F500">
            <v>3</v>
          </cell>
        </row>
        <row r="501">
          <cell r="E501" t="str">
            <v>FG+93DFR2</v>
          </cell>
          <cell r="F501">
            <v>3</v>
          </cell>
        </row>
        <row r="502">
          <cell r="E502" t="str">
            <v>FG+93.5WET3</v>
          </cell>
          <cell r="F502">
            <v>3.5</v>
          </cell>
        </row>
        <row r="503">
          <cell r="E503" t="str">
            <v>FG+93.5PS3</v>
          </cell>
          <cell r="F503">
            <v>3.5</v>
          </cell>
        </row>
        <row r="504">
          <cell r="E504" t="str">
            <v>FG+93.5FS 3</v>
          </cell>
          <cell r="F504">
            <v>3.5</v>
          </cell>
        </row>
        <row r="505">
          <cell r="E505" t="str">
            <v>FG+93.5DFR3</v>
          </cell>
          <cell r="F505">
            <v>3.5</v>
          </cell>
        </row>
        <row r="506">
          <cell r="E506" t="str">
            <v>FG+93FS 3</v>
          </cell>
          <cell r="F506">
            <v>3</v>
          </cell>
        </row>
        <row r="507">
          <cell r="E507" t="str">
            <v>FG+93DFR3</v>
          </cell>
          <cell r="F507">
            <v>3</v>
          </cell>
        </row>
        <row r="508">
          <cell r="E508" t="str">
            <v>0</v>
          </cell>
        </row>
        <row r="509">
          <cell r="E509" t="str">
            <v>FD+183.5DFR0</v>
          </cell>
          <cell r="F509">
            <v>3.5</v>
          </cell>
          <cell r="G509">
            <v>228.4</v>
          </cell>
          <cell r="H509">
            <v>28.97</v>
          </cell>
          <cell r="I509">
            <v>3.73</v>
          </cell>
          <cell r="K509">
            <v>27.767699199999999</v>
          </cell>
          <cell r="L509">
            <v>14.893511466666666</v>
          </cell>
          <cell r="M509">
            <v>1.9391400000000003</v>
          </cell>
          <cell r="N509">
            <v>25.828559199999994</v>
          </cell>
          <cell r="O509">
            <v>20.088000000000001</v>
          </cell>
          <cell r="P509">
            <v>0</v>
          </cell>
          <cell r="Q509">
            <v>93.036000000000001</v>
          </cell>
          <cell r="R509">
            <v>1330.6599999999999</v>
          </cell>
          <cell r="S509">
            <v>99.156000000000006</v>
          </cell>
          <cell r="T509">
            <v>154.95599999999999</v>
          </cell>
          <cell r="W509">
            <v>1697.8959999999997</v>
          </cell>
        </row>
        <row r="510">
          <cell r="E510" t="str">
            <v>FD+183.5DRY SOIL0</v>
          </cell>
          <cell r="F510">
            <v>3.5</v>
          </cell>
          <cell r="G510">
            <v>217.3</v>
          </cell>
          <cell r="H510">
            <v>22.21</v>
          </cell>
          <cell r="I510">
            <v>2.65</v>
          </cell>
          <cell r="J510">
            <v>190</v>
          </cell>
          <cell r="K510">
            <v>21.095564800000002</v>
          </cell>
          <cell r="L510">
            <v>11.330237866666669</v>
          </cell>
          <cell r="M510">
            <v>1.9391400000000003</v>
          </cell>
          <cell r="N510">
            <v>19.156424800000003</v>
          </cell>
          <cell r="O510">
            <v>20.088000000000001</v>
          </cell>
          <cell r="P510">
            <v>0</v>
          </cell>
          <cell r="Q510">
            <v>462.988</v>
          </cell>
          <cell r="R510">
            <v>842.96</v>
          </cell>
          <cell r="S510">
            <v>99.156000000000006</v>
          </cell>
          <cell r="T510">
            <v>154.95599999999999</v>
          </cell>
          <cell r="W510">
            <v>1580.1479999999999</v>
          </cell>
        </row>
        <row r="511">
          <cell r="E511" t="str">
            <v>FD+183.5WET0</v>
          </cell>
          <cell r="F511">
            <v>3.5</v>
          </cell>
          <cell r="G511">
            <v>375.7</v>
          </cell>
          <cell r="H511">
            <v>36.75</v>
          </cell>
          <cell r="I511">
            <v>4.76</v>
          </cell>
          <cell r="J511">
            <v>315</v>
          </cell>
          <cell r="K511">
            <v>35.252380799999997</v>
          </cell>
          <cell r="L511">
            <v>18.905941866666666</v>
          </cell>
          <cell r="M511">
            <v>2.5893504000000003</v>
          </cell>
          <cell r="N511">
            <v>32.663030399999997</v>
          </cell>
          <cell r="O511">
            <v>19.052</v>
          </cell>
          <cell r="P511">
            <v>108.288</v>
          </cell>
          <cell r="Q511">
            <v>0</v>
          </cell>
          <cell r="R511">
            <v>2466.1999999999998</v>
          </cell>
          <cell r="S511">
            <v>0</v>
          </cell>
          <cell r="T511">
            <v>309.916</v>
          </cell>
          <cell r="U511">
            <v>0</v>
          </cell>
          <cell r="W511">
            <v>2903.4560000000001</v>
          </cell>
        </row>
        <row r="512">
          <cell r="E512" t="str">
            <v>FD+183.5PS0</v>
          </cell>
          <cell r="F512">
            <v>3.5</v>
          </cell>
          <cell r="G512">
            <v>443.8</v>
          </cell>
          <cell r="H512">
            <v>42.97</v>
          </cell>
          <cell r="I512">
            <v>5.68</v>
          </cell>
          <cell r="J512">
            <v>369</v>
          </cell>
          <cell r="K512">
            <v>41.319716799999995</v>
          </cell>
          <cell r="L512">
            <v>22.151425866666667</v>
          </cell>
          <cell r="M512">
            <v>2.5893504000000003</v>
          </cell>
          <cell r="N512">
            <v>38.730366400000001</v>
          </cell>
          <cell r="O512">
            <v>168.06</v>
          </cell>
          <cell r="P512">
            <v>0</v>
          </cell>
          <cell r="Q512">
            <v>2812.3879999999999</v>
          </cell>
          <cell r="R512">
            <v>0</v>
          </cell>
          <cell r="S512">
            <v>154.95599999999999</v>
          </cell>
          <cell r="T512">
            <v>254.44399999999999</v>
          </cell>
          <cell r="W512">
            <v>3389.848</v>
          </cell>
        </row>
        <row r="513">
          <cell r="E513" t="str">
            <v>FD+183.5FS 0</v>
          </cell>
          <cell r="F513">
            <v>3.5</v>
          </cell>
          <cell r="G513">
            <v>524.4</v>
          </cell>
          <cell r="H513">
            <v>50.12</v>
          </cell>
          <cell r="I513">
            <v>6.77</v>
          </cell>
          <cell r="J513">
            <v>431</v>
          </cell>
          <cell r="K513">
            <v>48.331792800000002</v>
          </cell>
          <cell r="L513">
            <v>25.900019866666668</v>
          </cell>
          <cell r="M513">
            <v>2.5893504000000003</v>
          </cell>
          <cell r="N513">
            <v>45.742442400000002</v>
          </cell>
          <cell r="O513">
            <v>20.088000000000001</v>
          </cell>
          <cell r="P513">
            <v>0</v>
          </cell>
          <cell r="Q513">
            <v>1043.384</v>
          </cell>
          <cell r="R513">
            <v>1788.432</v>
          </cell>
          <cell r="S513">
            <v>198.316</v>
          </cell>
          <cell r="T513">
            <v>154.95599999999999</v>
          </cell>
          <cell r="U513">
            <v>0</v>
          </cell>
          <cell r="W513">
            <v>3205.1759999999999</v>
          </cell>
        </row>
        <row r="514">
          <cell r="E514" t="str">
            <v>FD+183.5DFR0</v>
          </cell>
          <cell r="F514">
            <v>3.5</v>
          </cell>
          <cell r="J514">
            <v>0</v>
          </cell>
          <cell r="K514">
            <v>0</v>
          </cell>
          <cell r="L514">
            <v>0</v>
          </cell>
          <cell r="M514">
            <v>0</v>
          </cell>
          <cell r="N514">
            <v>0</v>
          </cell>
          <cell r="W514">
            <v>0</v>
          </cell>
        </row>
        <row r="515">
          <cell r="E515" t="str">
            <v>FD+183FS 0</v>
          </cell>
          <cell r="F515">
            <v>3</v>
          </cell>
        </row>
        <row r="516">
          <cell r="E516" t="str">
            <v>FD+183DFR0</v>
          </cell>
          <cell r="F516">
            <v>3</v>
          </cell>
        </row>
        <row r="517">
          <cell r="E517" t="str">
            <v>FD+183.5WET1</v>
          </cell>
          <cell r="F517">
            <v>3.5</v>
          </cell>
        </row>
        <row r="518">
          <cell r="E518" t="str">
            <v>FD+183.5PS1</v>
          </cell>
          <cell r="F518">
            <v>3.5</v>
          </cell>
        </row>
        <row r="519">
          <cell r="E519" t="str">
            <v>FD+183.5FS 1</v>
          </cell>
          <cell r="F519">
            <v>3.5</v>
          </cell>
        </row>
        <row r="520">
          <cell r="E520" t="str">
            <v>FD+183.5DFR1</v>
          </cell>
          <cell r="F520">
            <v>3.5</v>
          </cell>
        </row>
        <row r="521">
          <cell r="E521" t="str">
            <v>FD+183FS 1</v>
          </cell>
          <cell r="F521">
            <v>3</v>
          </cell>
        </row>
        <row r="522">
          <cell r="E522" t="str">
            <v>FD+183DFR1</v>
          </cell>
          <cell r="F522">
            <v>3</v>
          </cell>
        </row>
        <row r="523">
          <cell r="E523" t="str">
            <v>FD+183.5WET2</v>
          </cell>
          <cell r="F523">
            <v>3.5</v>
          </cell>
        </row>
        <row r="524">
          <cell r="E524" t="str">
            <v>FD+183.5PS2</v>
          </cell>
          <cell r="F524">
            <v>3.5</v>
          </cell>
        </row>
        <row r="525">
          <cell r="E525" t="str">
            <v>FD+183.5FS 2</v>
          </cell>
          <cell r="F525">
            <v>3.5</v>
          </cell>
        </row>
        <row r="526">
          <cell r="E526" t="str">
            <v>FD+183.5DFR2</v>
          </cell>
          <cell r="F526">
            <v>3.5</v>
          </cell>
        </row>
        <row r="527">
          <cell r="E527" t="str">
            <v>FD+183FS 2</v>
          </cell>
          <cell r="F527">
            <v>3</v>
          </cell>
        </row>
        <row r="528">
          <cell r="E528" t="str">
            <v>FD+183DFR2</v>
          </cell>
          <cell r="F528">
            <v>3</v>
          </cell>
        </row>
        <row r="529">
          <cell r="E529" t="str">
            <v>FD+183.5WET3</v>
          </cell>
          <cell r="F529">
            <v>3.5</v>
          </cell>
        </row>
        <row r="530">
          <cell r="E530" t="str">
            <v>FD+183.5PS3</v>
          </cell>
          <cell r="F530">
            <v>3.5</v>
          </cell>
        </row>
        <row r="531">
          <cell r="E531" t="str">
            <v>FD+183.5FS 3</v>
          </cell>
          <cell r="F531">
            <v>3.5</v>
          </cell>
        </row>
        <row r="532">
          <cell r="E532" t="str">
            <v>FD+183.5DFR3</v>
          </cell>
          <cell r="F532">
            <v>3.5</v>
          </cell>
        </row>
        <row r="533">
          <cell r="E533" t="str">
            <v>FD+183FS 3</v>
          </cell>
          <cell r="F533">
            <v>3</v>
          </cell>
        </row>
        <row r="534">
          <cell r="E534" t="str">
            <v>FD+183DFR3</v>
          </cell>
          <cell r="F534">
            <v>3</v>
          </cell>
        </row>
      </sheetData>
      <sheetData sheetId="7">
        <row r="46">
          <cell r="B46" t="str">
            <v>FA+0</v>
          </cell>
          <cell r="C46">
            <v>777.67</v>
          </cell>
          <cell r="D46">
            <v>2138.39</v>
          </cell>
          <cell r="F46">
            <v>2138.39</v>
          </cell>
          <cell r="G46">
            <v>198.9</v>
          </cell>
          <cell r="H46">
            <v>3114.96</v>
          </cell>
        </row>
        <row r="47">
          <cell r="B47" t="str">
            <v>FA+3</v>
          </cell>
          <cell r="C47">
            <v>897.94999999999993</v>
          </cell>
          <cell r="D47">
            <v>2632.34</v>
          </cell>
          <cell r="F47">
            <v>2632.34</v>
          </cell>
          <cell r="G47">
            <v>239.45</v>
          </cell>
          <cell r="H47">
            <v>3769.74</v>
          </cell>
        </row>
        <row r="48">
          <cell r="B48" t="str">
            <v>FA+6</v>
          </cell>
          <cell r="C48">
            <v>997.27</v>
          </cell>
          <cell r="D48">
            <v>2910.58</v>
          </cell>
          <cell r="F48">
            <v>2910.58</v>
          </cell>
          <cell r="G48">
            <v>250.52</v>
          </cell>
          <cell r="H48">
            <v>4158.37</v>
          </cell>
        </row>
        <row r="49">
          <cell r="B49" t="str">
            <v>FA+9</v>
          </cell>
          <cell r="C49">
            <v>1318.4099999999999</v>
          </cell>
          <cell r="D49">
            <v>3186.48</v>
          </cell>
          <cell r="F49">
            <v>3186.48</v>
          </cell>
          <cell r="G49">
            <v>138.82999999999998</v>
          </cell>
          <cell r="H49">
            <v>4643.7199999999993</v>
          </cell>
        </row>
        <row r="50">
          <cell r="B50" t="str">
            <v>FA+18</v>
          </cell>
          <cell r="C50">
            <v>443.13</v>
          </cell>
          <cell r="D50">
            <v>1020.51</v>
          </cell>
          <cell r="F50">
            <v>1020.51</v>
          </cell>
          <cell r="G50">
            <v>143.79</v>
          </cell>
          <cell r="H50">
            <v>1607.4299999999998</v>
          </cell>
        </row>
        <row r="51">
          <cell r="B51" t="str">
            <v>FB+0</v>
          </cell>
          <cell r="C51">
            <v>339.88</v>
          </cell>
          <cell r="D51">
            <v>1266.1399999999999</v>
          </cell>
          <cell r="F51">
            <v>1266.1399999999999</v>
          </cell>
          <cell r="G51">
            <v>103.24</v>
          </cell>
          <cell r="H51">
            <v>1709.26</v>
          </cell>
        </row>
        <row r="52">
          <cell r="B52" t="str">
            <v>FB+3</v>
          </cell>
          <cell r="C52">
            <v>439.2</v>
          </cell>
          <cell r="D52">
            <v>1544.3799999999999</v>
          </cell>
          <cell r="F52">
            <v>1544.3799999999999</v>
          </cell>
          <cell r="G52">
            <v>103.24</v>
          </cell>
          <cell r="H52">
            <v>2086.8199999999997</v>
          </cell>
        </row>
        <row r="53">
          <cell r="B53" t="str">
            <v>FB+6</v>
          </cell>
          <cell r="C53">
            <v>439.2</v>
          </cell>
          <cell r="D53">
            <v>1544.3799999999999</v>
          </cell>
          <cell r="F53">
            <v>1544.3799999999999</v>
          </cell>
          <cell r="G53">
            <v>239.82</v>
          </cell>
          <cell r="H53">
            <v>2223.4</v>
          </cell>
        </row>
        <row r="54">
          <cell r="B54" t="str">
            <v>FB+9</v>
          </cell>
          <cell r="C54">
            <v>219.6</v>
          </cell>
          <cell r="D54">
            <v>772.18999999999994</v>
          </cell>
          <cell r="F54">
            <v>772.18999999999994</v>
          </cell>
          <cell r="G54">
            <v>38.54</v>
          </cell>
          <cell r="H54">
            <v>1030.33</v>
          </cell>
        </row>
        <row r="55">
          <cell r="B55" t="str">
            <v>FB+18</v>
          </cell>
          <cell r="C55">
            <v>0</v>
          </cell>
          <cell r="D55">
            <v>0</v>
          </cell>
          <cell r="F55">
            <v>0</v>
          </cell>
          <cell r="G55">
            <v>228.75</v>
          </cell>
          <cell r="H55">
            <v>228.75</v>
          </cell>
        </row>
        <row r="56">
          <cell r="B56" t="str">
            <v>FC+0</v>
          </cell>
          <cell r="C56">
            <v>995.56</v>
          </cell>
          <cell r="D56">
            <v>2659.92</v>
          </cell>
          <cell r="F56">
            <v>2659.92</v>
          </cell>
          <cell r="G56">
            <v>278.35999999999996</v>
          </cell>
          <cell r="H56">
            <v>3933.84</v>
          </cell>
        </row>
        <row r="57">
          <cell r="B57" t="str">
            <v>FC+3</v>
          </cell>
          <cell r="C57">
            <v>1318.4099999999999</v>
          </cell>
          <cell r="D57">
            <v>3186.48</v>
          </cell>
          <cell r="F57">
            <v>3186.48</v>
          </cell>
          <cell r="G57">
            <v>130.71</v>
          </cell>
          <cell r="H57">
            <v>4635.5999999999995</v>
          </cell>
        </row>
        <row r="58">
          <cell r="B58" t="str">
            <v>FC+6</v>
          </cell>
          <cell r="C58">
            <v>443.13</v>
          </cell>
          <cell r="D58">
            <v>1020.51</v>
          </cell>
          <cell r="F58">
            <v>1020.51</v>
          </cell>
          <cell r="G58">
            <v>143.79</v>
          </cell>
          <cell r="H58">
            <v>1607.4299999999998</v>
          </cell>
        </row>
        <row r="59">
          <cell r="B59" t="str">
            <v>FC+9</v>
          </cell>
          <cell r="C59">
            <v>339.88</v>
          </cell>
          <cell r="D59">
            <v>1266.1399999999999</v>
          </cell>
          <cell r="F59">
            <v>1266.1399999999999</v>
          </cell>
          <cell r="G59">
            <v>103.24</v>
          </cell>
          <cell r="H59">
            <v>1709.26</v>
          </cell>
        </row>
        <row r="60">
          <cell r="B60" t="str">
            <v>FC+18</v>
          </cell>
          <cell r="C60">
            <v>439.2</v>
          </cell>
          <cell r="D60">
            <v>1544.3799999999999</v>
          </cell>
          <cell r="F60">
            <v>1544.3799999999999</v>
          </cell>
          <cell r="G60">
            <v>103.24</v>
          </cell>
          <cell r="H60">
            <v>2086.8199999999997</v>
          </cell>
        </row>
        <row r="61">
          <cell r="B61" t="str">
            <v>FD+0</v>
          </cell>
          <cell r="C61">
            <v>219.6</v>
          </cell>
          <cell r="D61">
            <v>772.18999999999994</v>
          </cell>
          <cell r="F61">
            <v>772.18999999999994</v>
          </cell>
          <cell r="G61">
            <v>239.82</v>
          </cell>
          <cell r="H61">
            <v>1231.6099999999999</v>
          </cell>
        </row>
        <row r="62">
          <cell r="B62" t="str">
            <v>FD+3</v>
          </cell>
          <cell r="C62">
            <v>0</v>
          </cell>
          <cell r="D62">
            <v>0</v>
          </cell>
          <cell r="F62">
            <v>0</v>
          </cell>
          <cell r="G62">
            <v>38.54</v>
          </cell>
          <cell r="H62">
            <v>38.54</v>
          </cell>
        </row>
        <row r="63">
          <cell r="B63" t="str">
            <v>FD+6</v>
          </cell>
          <cell r="C63">
            <v>995.56</v>
          </cell>
          <cell r="D63">
            <v>2659.92</v>
          </cell>
          <cell r="F63">
            <v>2659.92</v>
          </cell>
          <cell r="G63">
            <v>228.75</v>
          </cell>
          <cell r="H63">
            <v>3884.23</v>
          </cell>
        </row>
        <row r="64">
          <cell r="B64" t="str">
            <v>FD+9</v>
          </cell>
          <cell r="C64">
            <v>1318.4099999999999</v>
          </cell>
          <cell r="D64">
            <v>3186.48</v>
          </cell>
          <cell r="F64">
            <v>3186.48</v>
          </cell>
          <cell r="G64">
            <v>278.35999999999996</v>
          </cell>
          <cell r="H64">
            <v>4783.2499999999991</v>
          </cell>
        </row>
        <row r="65">
          <cell r="B65" t="str">
            <v>FD+18</v>
          </cell>
          <cell r="C65">
            <v>443.13</v>
          </cell>
          <cell r="D65">
            <v>1020.51</v>
          </cell>
          <cell r="F65">
            <v>1020.51</v>
          </cell>
          <cell r="G65">
            <v>130.71</v>
          </cell>
          <cell r="H65">
            <v>1594.35</v>
          </cell>
        </row>
        <row r="66">
          <cell r="B66" t="str">
            <v>FD+30</v>
          </cell>
          <cell r="C66">
            <v>339.88</v>
          </cell>
          <cell r="D66">
            <v>1266.1399999999999</v>
          </cell>
          <cell r="F66">
            <v>1266.1399999999999</v>
          </cell>
          <cell r="G66">
            <v>92.169999999999987</v>
          </cell>
          <cell r="H66">
            <v>1698.19</v>
          </cell>
        </row>
        <row r="67">
          <cell r="B67" t="str">
            <v>SPL-1</v>
          </cell>
          <cell r="C67">
            <v>439.2</v>
          </cell>
          <cell r="D67">
            <v>1544.3799999999999</v>
          </cell>
          <cell r="F67">
            <v>1544.3799999999999</v>
          </cell>
          <cell r="G67">
            <v>103.24</v>
          </cell>
          <cell r="H67">
            <v>2086.8199999999997</v>
          </cell>
        </row>
        <row r="68">
          <cell r="B68" t="str">
            <v>SPL-2</v>
          </cell>
          <cell r="C68">
            <v>439.2</v>
          </cell>
          <cell r="D68">
            <v>1544.3799999999999</v>
          </cell>
          <cell r="F68">
            <v>1544.3799999999999</v>
          </cell>
          <cell r="G68">
            <v>239.82</v>
          </cell>
          <cell r="H68">
            <v>2223.4</v>
          </cell>
        </row>
        <row r="69">
          <cell r="B69" t="str">
            <v>SPL-3</v>
          </cell>
          <cell r="C69">
            <v>439.2</v>
          </cell>
          <cell r="D69">
            <v>1544.3799999999999</v>
          </cell>
          <cell r="F69">
            <v>1544.3799999999999</v>
          </cell>
          <cell r="G69">
            <v>38.54</v>
          </cell>
          <cell r="H69">
            <v>2022.12</v>
          </cell>
        </row>
        <row r="70">
          <cell r="B70" t="str">
            <v>SPL-4</v>
          </cell>
          <cell r="C70">
            <v>440.2</v>
          </cell>
          <cell r="D70">
            <v>1544.3799999999999</v>
          </cell>
          <cell r="F70">
            <v>1544.3799999999999</v>
          </cell>
          <cell r="G70">
            <v>228.75</v>
          </cell>
          <cell r="H70">
            <v>2213.33</v>
          </cell>
        </row>
        <row r="71">
          <cell r="B71" t="str">
            <v>DWARF</v>
          </cell>
          <cell r="C71">
            <v>442.2</v>
          </cell>
          <cell r="D71">
            <v>1544.3799999999999</v>
          </cell>
          <cell r="F71">
            <v>1544.3799999999999</v>
          </cell>
          <cell r="G71">
            <v>278.35999999999996</v>
          </cell>
          <cell r="H71">
            <v>2264.94</v>
          </cell>
        </row>
        <row r="77">
          <cell r="B77" t="str">
            <v>FA</v>
          </cell>
          <cell r="C77">
            <v>3</v>
          </cell>
          <cell r="E77">
            <v>122.56</v>
          </cell>
          <cell r="F77">
            <v>17.68</v>
          </cell>
          <cell r="G77">
            <v>6.51</v>
          </cell>
          <cell r="H77">
            <v>146.75</v>
          </cell>
          <cell r="I77" t="str">
            <v>B220/P/BM-01</v>
          </cell>
        </row>
        <row r="78">
          <cell r="B78" t="str">
            <v>FB</v>
          </cell>
          <cell r="C78">
            <v>3</v>
          </cell>
          <cell r="E78">
            <v>221.28</v>
          </cell>
          <cell r="F78">
            <v>29.52</v>
          </cell>
          <cell r="G78">
            <v>8</v>
          </cell>
          <cell r="H78">
            <v>258.8</v>
          </cell>
          <cell r="I78" t="str">
            <v>B220/Q/BM-01</v>
          </cell>
        </row>
        <row r="79">
          <cell r="B79" t="str">
            <v>FC</v>
          </cell>
          <cell r="C79">
            <v>3</v>
          </cell>
          <cell r="E79">
            <v>249.32</v>
          </cell>
          <cell r="F79">
            <v>32.799999999999997</v>
          </cell>
          <cell r="G79">
            <v>8</v>
          </cell>
          <cell r="H79">
            <v>290.12</v>
          </cell>
          <cell r="I79" t="str">
            <v>B220/R/BM-01</v>
          </cell>
        </row>
        <row r="80">
          <cell r="B80" t="str">
            <v>FD</v>
          </cell>
          <cell r="C80">
            <v>3</v>
          </cell>
          <cell r="E80">
            <v>301.24</v>
          </cell>
          <cell r="F80">
            <v>49.2</v>
          </cell>
          <cell r="G80">
            <v>10.3</v>
          </cell>
          <cell r="H80">
            <v>360.74</v>
          </cell>
          <cell r="I80" t="str">
            <v>B220/S/BM-01</v>
          </cell>
        </row>
        <row r="81">
          <cell r="B81" t="str">
            <v>FD18</v>
          </cell>
          <cell r="C81">
            <v>3</v>
          </cell>
        </row>
        <row r="82">
          <cell r="B82" t="str">
            <v>FD30</v>
          </cell>
          <cell r="C82">
            <v>3</v>
          </cell>
        </row>
        <row r="83">
          <cell r="B83" t="str">
            <v>FA</v>
          </cell>
          <cell r="C83">
            <v>3.5</v>
          </cell>
          <cell r="E83">
            <v>122.56</v>
          </cell>
          <cell r="F83">
            <v>17.68</v>
          </cell>
          <cell r="G83">
            <v>6.51</v>
          </cell>
          <cell r="H83">
            <v>146.75</v>
          </cell>
          <cell r="I83" t="str">
            <v>B220/P/BM-01</v>
          </cell>
        </row>
        <row r="84">
          <cell r="B84" t="str">
            <v>FB</v>
          </cell>
          <cell r="C84">
            <v>3.5</v>
          </cell>
          <cell r="E84">
            <v>221.28</v>
          </cell>
          <cell r="F84">
            <v>29.52</v>
          </cell>
          <cell r="G84">
            <v>8</v>
          </cell>
          <cell r="H84">
            <v>258.8</v>
          </cell>
          <cell r="I84" t="str">
            <v>B220/Q/BM-01</v>
          </cell>
        </row>
        <row r="85">
          <cell r="B85" t="str">
            <v>FC</v>
          </cell>
          <cell r="C85">
            <v>3.5</v>
          </cell>
          <cell r="E85">
            <v>249.32</v>
          </cell>
          <cell r="F85">
            <v>32.799999999999997</v>
          </cell>
          <cell r="G85">
            <v>8</v>
          </cell>
          <cell r="H85">
            <v>290.12</v>
          </cell>
          <cell r="I85" t="str">
            <v>B220/R/BM-01</v>
          </cell>
        </row>
        <row r="86">
          <cell r="B86" t="str">
            <v>FD</v>
          </cell>
          <cell r="C86">
            <v>3.5</v>
          </cell>
          <cell r="E86">
            <v>301.24</v>
          </cell>
          <cell r="F86">
            <v>49.2</v>
          </cell>
          <cell r="G86">
            <v>10.3</v>
          </cell>
          <cell r="H86">
            <v>360.74</v>
          </cell>
          <cell r="I86" t="str">
            <v>B220/S/BM-01</v>
          </cell>
        </row>
        <row r="87">
          <cell r="B87" t="str">
            <v>FG</v>
          </cell>
          <cell r="C87">
            <v>3.5</v>
          </cell>
          <cell r="D87">
            <v>0</v>
          </cell>
          <cell r="E87">
            <v>301.24</v>
          </cell>
          <cell r="F87">
            <v>49.2</v>
          </cell>
          <cell r="G87">
            <v>10.3</v>
          </cell>
          <cell r="H87">
            <v>360.74</v>
          </cell>
          <cell r="I87" t="str">
            <v>B220/S/BM-01</v>
          </cell>
        </row>
        <row r="88">
          <cell r="B88" t="str">
            <v>FD30</v>
          </cell>
          <cell r="C88">
            <v>3.5</v>
          </cell>
        </row>
        <row r="89">
          <cell r="B89" t="str">
            <v>FA</v>
          </cell>
          <cell r="C89">
            <v>3.5</v>
          </cell>
          <cell r="D89">
            <v>1</v>
          </cell>
          <cell r="E89">
            <v>122.56</v>
          </cell>
          <cell r="F89">
            <v>17.68</v>
          </cell>
          <cell r="G89">
            <v>6.51</v>
          </cell>
          <cell r="H89">
            <v>146.75</v>
          </cell>
          <cell r="I89" t="str">
            <v>B220/P/BM-01</v>
          </cell>
        </row>
        <row r="90">
          <cell r="B90" t="str">
            <v>FB</v>
          </cell>
          <cell r="C90">
            <v>3.5</v>
          </cell>
          <cell r="D90">
            <v>1</v>
          </cell>
          <cell r="E90">
            <v>221.28</v>
          </cell>
          <cell r="F90">
            <v>29.52</v>
          </cell>
          <cell r="G90">
            <v>8</v>
          </cell>
          <cell r="H90">
            <v>258.8</v>
          </cell>
          <cell r="I90" t="str">
            <v>B220/Q/BM-01</v>
          </cell>
        </row>
        <row r="91">
          <cell r="B91" t="str">
            <v>FC</v>
          </cell>
          <cell r="C91">
            <v>3.5</v>
          </cell>
          <cell r="D91">
            <v>1</v>
          </cell>
          <cell r="E91">
            <v>249.32</v>
          </cell>
          <cell r="F91">
            <v>32.799999999999997</v>
          </cell>
          <cell r="G91">
            <v>8</v>
          </cell>
          <cell r="H91">
            <v>290.12</v>
          </cell>
          <cell r="I91" t="str">
            <v>B220/R/BM-01</v>
          </cell>
        </row>
        <row r="92">
          <cell r="B92" t="str">
            <v>FD</v>
          </cell>
          <cell r="C92">
            <v>3.5</v>
          </cell>
          <cell r="D92">
            <v>1</v>
          </cell>
          <cell r="E92">
            <v>301.24</v>
          </cell>
          <cell r="F92">
            <v>49.2</v>
          </cell>
          <cell r="G92">
            <v>10.3</v>
          </cell>
          <cell r="H92">
            <v>360.74</v>
          </cell>
          <cell r="I92" t="str">
            <v>B220/S/BM-01</v>
          </cell>
        </row>
        <row r="93">
          <cell r="B93" t="str">
            <v>FD18</v>
          </cell>
          <cell r="C93">
            <v>3.5</v>
          </cell>
          <cell r="D93">
            <v>1</v>
          </cell>
        </row>
        <row r="94">
          <cell r="B94" t="str">
            <v>FD30</v>
          </cell>
          <cell r="C94">
            <v>3.5</v>
          </cell>
          <cell r="D94">
            <v>1</v>
          </cell>
        </row>
        <row r="95">
          <cell r="B95" t="str">
            <v>FA</v>
          </cell>
          <cell r="C95">
            <v>3.5</v>
          </cell>
          <cell r="D95">
            <v>2</v>
          </cell>
          <cell r="E95">
            <v>122.56</v>
          </cell>
          <cell r="F95">
            <v>17.68</v>
          </cell>
          <cell r="G95">
            <v>6.51</v>
          </cell>
          <cell r="H95">
            <v>146.75</v>
          </cell>
          <cell r="I95" t="str">
            <v>B220/P/BM-01</v>
          </cell>
        </row>
        <row r="96">
          <cell r="B96" t="str">
            <v>FB</v>
          </cell>
          <cell r="C96">
            <v>3.5</v>
          </cell>
          <cell r="D96">
            <v>2</v>
          </cell>
          <cell r="E96">
            <v>221.28</v>
          </cell>
          <cell r="F96">
            <v>29.52</v>
          </cell>
          <cell r="G96">
            <v>8</v>
          </cell>
          <cell r="H96">
            <v>258.8</v>
          </cell>
          <cell r="I96" t="str">
            <v>B220/Q/BM-01</v>
          </cell>
        </row>
        <row r="97">
          <cell r="B97" t="str">
            <v>FC</v>
          </cell>
          <cell r="C97">
            <v>3.5</v>
          </cell>
          <cell r="D97">
            <v>2</v>
          </cell>
          <cell r="E97">
            <v>249.32</v>
          </cell>
          <cell r="F97">
            <v>32.799999999999997</v>
          </cell>
          <cell r="G97">
            <v>8</v>
          </cell>
          <cell r="H97">
            <v>290.12</v>
          </cell>
          <cell r="I97" t="str">
            <v>B220/R/BM-01</v>
          </cell>
        </row>
        <row r="98">
          <cell r="B98" t="str">
            <v>FD</v>
          </cell>
          <cell r="C98">
            <v>3.5</v>
          </cell>
          <cell r="D98">
            <v>2</v>
          </cell>
          <cell r="E98">
            <v>301.24</v>
          </cell>
          <cell r="F98">
            <v>49.2</v>
          </cell>
          <cell r="G98">
            <v>10.3</v>
          </cell>
          <cell r="H98">
            <v>360.74</v>
          </cell>
          <cell r="I98" t="str">
            <v>B220/S/BM-01</v>
          </cell>
        </row>
        <row r="99">
          <cell r="B99" t="str">
            <v>FD18</v>
          </cell>
          <cell r="C99">
            <v>3.5</v>
          </cell>
          <cell r="D99">
            <v>2</v>
          </cell>
        </row>
        <row r="100">
          <cell r="B100" t="str">
            <v>FD30</v>
          </cell>
          <cell r="C100">
            <v>3.5</v>
          </cell>
          <cell r="D100">
            <v>2</v>
          </cell>
        </row>
        <row r="101">
          <cell r="B101" t="str">
            <v>FA</v>
          </cell>
          <cell r="C101">
            <v>3.5</v>
          </cell>
          <cell r="D101">
            <v>3</v>
          </cell>
          <cell r="E101">
            <v>122.56</v>
          </cell>
          <cell r="F101">
            <v>17.68</v>
          </cell>
          <cell r="G101">
            <v>6.51</v>
          </cell>
          <cell r="H101">
            <v>146.75</v>
          </cell>
          <cell r="I101" t="str">
            <v>B220/P/BM-01</v>
          </cell>
        </row>
        <row r="102">
          <cell r="B102" t="str">
            <v>FB</v>
          </cell>
          <cell r="C102">
            <v>3.5</v>
          </cell>
          <cell r="D102">
            <v>3</v>
          </cell>
          <cell r="E102">
            <v>221.28</v>
          </cell>
          <cell r="F102">
            <v>29.52</v>
          </cell>
          <cell r="G102">
            <v>8</v>
          </cell>
          <cell r="H102">
            <v>258.8</v>
          </cell>
          <cell r="I102" t="str">
            <v>B220/Q/BM-01</v>
          </cell>
        </row>
        <row r="103">
          <cell r="B103" t="str">
            <v>FC</v>
          </cell>
          <cell r="C103">
            <v>3.5</v>
          </cell>
          <cell r="D103">
            <v>3</v>
          </cell>
          <cell r="E103">
            <v>249.32</v>
          </cell>
          <cell r="F103">
            <v>32.799999999999997</v>
          </cell>
          <cell r="G103">
            <v>8</v>
          </cell>
          <cell r="H103">
            <v>290.12</v>
          </cell>
          <cell r="I103" t="str">
            <v>B220/R/BM-01</v>
          </cell>
        </row>
        <row r="104">
          <cell r="B104" t="str">
            <v>FD</v>
          </cell>
          <cell r="C104">
            <v>3.5</v>
          </cell>
          <cell r="D104">
            <v>3</v>
          </cell>
          <cell r="E104">
            <v>301.24</v>
          </cell>
          <cell r="F104">
            <v>49.2</v>
          </cell>
          <cell r="G104">
            <v>10.3</v>
          </cell>
          <cell r="H104">
            <v>360.74</v>
          </cell>
          <cell r="I104" t="str">
            <v>B220/S/BM-01</v>
          </cell>
        </row>
        <row r="105">
          <cell r="B105" t="str">
            <v>FD18</v>
          </cell>
          <cell r="C105">
            <v>3.5</v>
          </cell>
          <cell r="D105">
            <v>3</v>
          </cell>
        </row>
        <row r="106">
          <cell r="B106" t="str">
            <v>FD30</v>
          </cell>
          <cell r="C106">
            <v>3.5</v>
          </cell>
          <cell r="D106">
            <v>3</v>
          </cell>
        </row>
        <row r="107">
          <cell r="B107" t="str">
            <v>FA</v>
          </cell>
          <cell r="C107">
            <v>3</v>
          </cell>
          <cell r="D107">
            <v>1</v>
          </cell>
          <cell r="E107">
            <v>122.56</v>
          </cell>
          <cell r="F107">
            <v>17.68</v>
          </cell>
          <cell r="G107">
            <v>6.51</v>
          </cell>
          <cell r="H107">
            <v>146.75</v>
          </cell>
          <cell r="I107" t="str">
            <v>B220/P/BM-01</v>
          </cell>
        </row>
        <row r="108">
          <cell r="B108" t="str">
            <v>FB</v>
          </cell>
          <cell r="C108">
            <v>3</v>
          </cell>
          <cell r="D108">
            <v>1</v>
          </cell>
          <cell r="E108">
            <v>221.28</v>
          </cell>
          <cell r="F108">
            <v>29.52</v>
          </cell>
          <cell r="G108">
            <v>8</v>
          </cell>
          <cell r="H108">
            <v>258.8</v>
          </cell>
          <cell r="I108" t="str">
            <v>B220/Q/BM-01</v>
          </cell>
        </row>
        <row r="109">
          <cell r="B109" t="str">
            <v>FC</v>
          </cell>
          <cell r="C109">
            <v>3</v>
          </cell>
          <cell r="D109">
            <v>1</v>
          </cell>
          <cell r="E109">
            <v>249.32</v>
          </cell>
          <cell r="F109">
            <v>32.799999999999997</v>
          </cell>
          <cell r="G109">
            <v>8</v>
          </cell>
          <cell r="H109">
            <v>290.12</v>
          </cell>
          <cell r="I109" t="str">
            <v>B220/R/BM-01</v>
          </cell>
        </row>
        <row r="110">
          <cell r="B110" t="str">
            <v>FD</v>
          </cell>
          <cell r="C110">
            <v>3</v>
          </cell>
          <cell r="D110">
            <v>1</v>
          </cell>
          <cell r="E110">
            <v>301.24</v>
          </cell>
          <cell r="F110">
            <v>49.2</v>
          </cell>
          <cell r="G110">
            <v>10.3</v>
          </cell>
          <cell r="H110">
            <v>360.74</v>
          </cell>
          <cell r="I110" t="str">
            <v>B220/S/BM-01</v>
          </cell>
        </row>
        <row r="111">
          <cell r="B111" t="str">
            <v>FD18</v>
          </cell>
          <cell r="C111">
            <v>3</v>
          </cell>
          <cell r="D111">
            <v>1</v>
          </cell>
        </row>
        <row r="112">
          <cell r="B112" t="str">
            <v>FD30</v>
          </cell>
          <cell r="C112">
            <v>3</v>
          </cell>
          <cell r="D112">
            <v>1</v>
          </cell>
        </row>
        <row r="113">
          <cell r="B113" t="str">
            <v>FA</v>
          </cell>
          <cell r="C113">
            <v>3</v>
          </cell>
          <cell r="D113">
            <v>2</v>
          </cell>
          <cell r="E113">
            <v>122.56</v>
          </cell>
          <cell r="F113">
            <v>17.68</v>
          </cell>
          <cell r="G113">
            <v>6.51</v>
          </cell>
          <cell r="H113">
            <v>146.75</v>
          </cell>
          <cell r="I113" t="str">
            <v>B220/P/BM-01</v>
          </cell>
        </row>
        <row r="114">
          <cell r="B114" t="str">
            <v>FB</v>
          </cell>
          <cell r="C114">
            <v>3</v>
          </cell>
          <cell r="D114">
            <v>2</v>
          </cell>
          <cell r="E114">
            <v>221.28</v>
          </cell>
          <cell r="F114">
            <v>29.52</v>
          </cell>
          <cell r="G114">
            <v>8</v>
          </cell>
          <cell r="H114">
            <v>258.8</v>
          </cell>
          <cell r="I114" t="str">
            <v>B220/Q/BM-01</v>
          </cell>
        </row>
        <row r="115">
          <cell r="B115" t="str">
            <v>FC</v>
          </cell>
          <cell r="C115">
            <v>3</v>
          </cell>
          <cell r="D115">
            <v>2</v>
          </cell>
          <cell r="E115">
            <v>249.32</v>
          </cell>
          <cell r="F115">
            <v>32.799999999999997</v>
          </cell>
          <cell r="G115">
            <v>8</v>
          </cell>
          <cell r="H115">
            <v>290.12</v>
          </cell>
          <cell r="I115" t="str">
            <v>B220/R/BM-01</v>
          </cell>
        </row>
        <row r="116">
          <cell r="B116" t="str">
            <v>FD</v>
          </cell>
          <cell r="C116">
            <v>3</v>
          </cell>
          <cell r="D116">
            <v>2</v>
          </cell>
          <cell r="E116">
            <v>301.24</v>
          </cell>
          <cell r="F116">
            <v>49.2</v>
          </cell>
          <cell r="G116">
            <v>10.3</v>
          </cell>
          <cell r="H116">
            <v>360.74</v>
          </cell>
          <cell r="I116" t="str">
            <v>B220/S/BM-01</v>
          </cell>
        </row>
        <row r="117">
          <cell r="B117" t="str">
            <v>FD18</v>
          </cell>
          <cell r="C117">
            <v>3</v>
          </cell>
          <cell r="D117">
            <v>2</v>
          </cell>
        </row>
        <row r="118">
          <cell r="B118" t="str">
            <v>FD30</v>
          </cell>
          <cell r="C118">
            <v>3</v>
          </cell>
          <cell r="D118">
            <v>2</v>
          </cell>
        </row>
        <row r="120">
          <cell r="B120" t="str">
            <v>SPL-1</v>
          </cell>
        </row>
        <row r="121">
          <cell r="B121" t="str">
            <v>SPL-2</v>
          </cell>
        </row>
        <row r="122">
          <cell r="B122" t="str">
            <v>SPL-3</v>
          </cell>
        </row>
        <row r="123">
          <cell r="B123" t="str">
            <v>SPL-4</v>
          </cell>
        </row>
        <row r="124">
          <cell r="B124" t="str">
            <v>DWARF</v>
          </cell>
        </row>
        <row r="129">
          <cell r="B129" t="str">
            <v>FA+0</v>
          </cell>
          <cell r="C129" t="str">
            <v>FA</v>
          </cell>
        </row>
        <row r="130">
          <cell r="B130" t="str">
            <v>FA+3</v>
          </cell>
          <cell r="C130" t="str">
            <v>FA</v>
          </cell>
        </row>
        <row r="131">
          <cell r="B131" t="str">
            <v>FA+6</v>
          </cell>
          <cell r="C131" t="str">
            <v>FA</v>
          </cell>
        </row>
        <row r="132">
          <cell r="B132" t="str">
            <v>FA+9</v>
          </cell>
          <cell r="C132" t="str">
            <v>FA</v>
          </cell>
        </row>
        <row r="133">
          <cell r="B133" t="str">
            <v>FB+0</v>
          </cell>
          <cell r="C133" t="str">
            <v>FB</v>
          </cell>
        </row>
        <row r="134">
          <cell r="B134" t="str">
            <v>FB+3</v>
          </cell>
          <cell r="C134" t="str">
            <v>FB</v>
          </cell>
        </row>
        <row r="135">
          <cell r="B135" t="str">
            <v>FB+6</v>
          </cell>
          <cell r="C135" t="str">
            <v>FB</v>
          </cell>
        </row>
        <row r="136">
          <cell r="B136" t="str">
            <v>FB+9</v>
          </cell>
          <cell r="C136" t="str">
            <v>FB</v>
          </cell>
        </row>
        <row r="137">
          <cell r="B137" t="str">
            <v>FC+0</v>
          </cell>
          <cell r="C137" t="str">
            <v>FC</v>
          </cell>
        </row>
        <row r="138">
          <cell r="B138" t="str">
            <v>FC+3</v>
          </cell>
          <cell r="C138" t="str">
            <v>FC</v>
          </cell>
        </row>
        <row r="139">
          <cell r="B139" t="str">
            <v>FC+6</v>
          </cell>
          <cell r="C139" t="str">
            <v>FC</v>
          </cell>
        </row>
        <row r="140">
          <cell r="B140" t="str">
            <v>FC+9</v>
          </cell>
          <cell r="C140" t="str">
            <v>FC</v>
          </cell>
        </row>
        <row r="141">
          <cell r="B141" t="str">
            <v>FD+0</v>
          </cell>
          <cell r="C141" t="str">
            <v>FD</v>
          </cell>
        </row>
        <row r="142">
          <cell r="B142" t="str">
            <v>FD+3</v>
          </cell>
          <cell r="C142" t="str">
            <v>FD</v>
          </cell>
        </row>
        <row r="143">
          <cell r="B143" t="str">
            <v>FD+6</v>
          </cell>
          <cell r="C143" t="str">
            <v>FD</v>
          </cell>
        </row>
        <row r="144">
          <cell r="B144" t="str">
            <v>FD+9</v>
          </cell>
          <cell r="C144" t="str">
            <v>FD</v>
          </cell>
        </row>
        <row r="145">
          <cell r="B145" t="str">
            <v>FD+18</v>
          </cell>
          <cell r="C145" t="str">
            <v>FD18</v>
          </cell>
        </row>
        <row r="146">
          <cell r="B146" t="str">
            <v>FD+30</v>
          </cell>
          <cell r="C146" t="str">
            <v>FD30</v>
          </cell>
        </row>
      </sheetData>
      <sheetData sheetId="8">
        <row r="9">
          <cell r="B9" t="str">
            <v>ACTIVITY</v>
          </cell>
          <cell r="C9" t="str">
            <v>Responsibility</v>
          </cell>
          <cell r="D9" t="str">
            <v>Unit</v>
          </cell>
          <cell r="E9" t="str">
            <v>Quantity</v>
          </cell>
          <cell r="F9" t="str">
            <v>Start Date</v>
          </cell>
          <cell r="G9" t="str">
            <v>End Date</v>
          </cell>
          <cell r="H9">
            <v>43525</v>
          </cell>
          <cell r="I9">
            <v>43556</v>
          </cell>
          <cell r="J9">
            <v>43586</v>
          </cell>
          <cell r="K9">
            <v>43617</v>
          </cell>
          <cell r="L9">
            <v>43647</v>
          </cell>
          <cell r="M9">
            <v>43678</v>
          </cell>
          <cell r="N9">
            <v>43709</v>
          </cell>
          <cell r="O9">
            <v>43739</v>
          </cell>
          <cell r="P9">
            <v>43770</v>
          </cell>
          <cell r="Q9">
            <v>43800</v>
          </cell>
          <cell r="R9">
            <v>43831</v>
          </cell>
          <cell r="S9">
            <v>43862</v>
          </cell>
          <cell r="T9">
            <v>43891</v>
          </cell>
          <cell r="U9">
            <v>43922</v>
          </cell>
          <cell r="V9">
            <v>43952</v>
          </cell>
          <cell r="W9">
            <v>43983</v>
          </cell>
        </row>
        <row r="10">
          <cell r="H10">
            <v>1</v>
          </cell>
          <cell r="I10">
            <v>2</v>
          </cell>
          <cell r="J10">
            <v>3</v>
          </cell>
          <cell r="K10">
            <v>4</v>
          </cell>
          <cell r="L10">
            <v>5</v>
          </cell>
          <cell r="M10">
            <v>6</v>
          </cell>
          <cell r="N10">
            <v>7</v>
          </cell>
          <cell r="O10">
            <v>8</v>
          </cell>
          <cell r="P10">
            <v>9</v>
          </cell>
          <cell r="Q10">
            <v>10</v>
          </cell>
          <cell r="R10">
            <v>11</v>
          </cell>
          <cell r="S10">
            <v>12</v>
          </cell>
          <cell r="T10">
            <v>13</v>
          </cell>
          <cell r="U10">
            <v>14</v>
          </cell>
          <cell r="V10">
            <v>15</v>
          </cell>
          <cell r="W10">
            <v>16</v>
          </cell>
        </row>
        <row r="11">
          <cell r="B11" t="str">
            <v>Letter of Award</v>
          </cell>
          <cell r="C11" t="str">
            <v>OCBTL</v>
          </cell>
          <cell r="G11" t="str">
            <v>20.03.19</v>
          </cell>
        </row>
        <row r="12">
          <cell r="B12" t="str">
            <v xml:space="preserve">Release of Advances </v>
          </cell>
          <cell r="C12" t="str">
            <v>OCBTL</v>
          </cell>
          <cell r="G12" t="str">
            <v>30.04.19</v>
          </cell>
        </row>
        <row r="14">
          <cell r="B14" t="str">
            <v>Establishment of site office</v>
          </cell>
          <cell r="C14" t="str">
            <v>KEC</v>
          </cell>
          <cell r="G14" t="str">
            <v>20.04.19</v>
          </cell>
        </row>
        <row r="15">
          <cell r="B15" t="str">
            <v>Route Alignment</v>
          </cell>
          <cell r="C15" t="str">
            <v>KEC</v>
          </cell>
          <cell r="D15" t="str">
            <v>Kms.</v>
          </cell>
          <cell r="E15">
            <v>8.0280000000000005</v>
          </cell>
          <cell r="F15" t="str">
            <v>01.05.19</v>
          </cell>
          <cell r="G15" t="str">
            <v>10.05.19</v>
          </cell>
          <cell r="J15">
            <v>8</v>
          </cell>
        </row>
        <row r="16">
          <cell r="B16" t="str">
            <v xml:space="preserve">Route Alignment </v>
          </cell>
          <cell r="H16">
            <v>0</v>
          </cell>
          <cell r="I16">
            <v>0</v>
          </cell>
          <cell r="J16">
            <v>8</v>
          </cell>
          <cell r="K16">
            <v>8</v>
          </cell>
          <cell r="L16">
            <v>8</v>
          </cell>
          <cell r="M16">
            <v>8</v>
          </cell>
          <cell r="N16">
            <v>8</v>
          </cell>
          <cell r="O16">
            <v>8</v>
          </cell>
          <cell r="P16">
            <v>8</v>
          </cell>
          <cell r="Q16">
            <v>8</v>
          </cell>
          <cell r="R16">
            <v>8</v>
          </cell>
          <cell r="S16">
            <v>8</v>
          </cell>
          <cell r="T16">
            <v>8</v>
          </cell>
          <cell r="U16">
            <v>8</v>
          </cell>
          <cell r="V16">
            <v>8</v>
          </cell>
        </row>
        <row r="17">
          <cell r="B17" t="str">
            <v xml:space="preserve">Survey </v>
          </cell>
        </row>
        <row r="18">
          <cell r="B18" t="str">
            <v>Detailed survey1</v>
          </cell>
          <cell r="C18" t="str">
            <v>KEC</v>
          </cell>
          <cell r="D18" t="str">
            <v>Kms.</v>
          </cell>
          <cell r="E18">
            <v>8.0280000000000005</v>
          </cell>
          <cell r="F18" t="str">
            <v>15.06.19</v>
          </cell>
          <cell r="G18" t="str">
            <v>30.06.19</v>
          </cell>
          <cell r="J18">
            <v>8</v>
          </cell>
        </row>
        <row r="19">
          <cell r="B19" t="str">
            <v xml:space="preserve">Detailed Survey </v>
          </cell>
          <cell r="H19">
            <v>0</v>
          </cell>
          <cell r="I19">
            <v>0</v>
          </cell>
          <cell r="J19">
            <v>8</v>
          </cell>
          <cell r="K19">
            <v>8</v>
          </cell>
          <cell r="L19">
            <v>8</v>
          </cell>
          <cell r="M19">
            <v>8</v>
          </cell>
          <cell r="N19">
            <v>8</v>
          </cell>
          <cell r="O19">
            <v>8</v>
          </cell>
          <cell r="P19">
            <v>8</v>
          </cell>
          <cell r="Q19">
            <v>8</v>
          </cell>
          <cell r="R19">
            <v>8</v>
          </cell>
          <cell r="S19">
            <v>8</v>
          </cell>
          <cell r="T19">
            <v>8</v>
          </cell>
          <cell r="U19">
            <v>8</v>
          </cell>
          <cell r="V19">
            <v>8</v>
          </cell>
        </row>
        <row r="20">
          <cell r="B20" t="str">
            <v xml:space="preserve">Check Survey </v>
          </cell>
          <cell r="C20" t="str">
            <v>KEC</v>
          </cell>
          <cell r="D20" t="str">
            <v>Kms.</v>
          </cell>
          <cell r="E20">
            <v>8.0280000000000005</v>
          </cell>
          <cell r="F20" t="str">
            <v>15.05.19</v>
          </cell>
          <cell r="G20" t="str">
            <v>30.10.19</v>
          </cell>
          <cell r="J20">
            <v>1</v>
          </cell>
          <cell r="K20">
            <v>1</v>
          </cell>
          <cell r="O20">
            <v>6</v>
          </cell>
        </row>
        <row r="21">
          <cell r="B21" t="str">
            <v>Check Survey</v>
          </cell>
          <cell r="H21">
            <v>0</v>
          </cell>
          <cell r="I21">
            <v>0</v>
          </cell>
          <cell r="J21">
            <v>1</v>
          </cell>
          <cell r="K21">
            <v>2</v>
          </cell>
          <cell r="L21">
            <v>2</v>
          </cell>
          <cell r="M21">
            <v>2</v>
          </cell>
          <cell r="N21">
            <v>2</v>
          </cell>
          <cell r="O21">
            <v>8</v>
          </cell>
          <cell r="P21">
            <v>8</v>
          </cell>
          <cell r="Q21">
            <v>8</v>
          </cell>
          <cell r="R21">
            <v>8</v>
          </cell>
          <cell r="S21">
            <v>8</v>
          </cell>
          <cell r="T21">
            <v>8</v>
          </cell>
          <cell r="U21">
            <v>8</v>
          </cell>
          <cell r="V21">
            <v>8</v>
          </cell>
        </row>
        <row r="22">
          <cell r="B22" t="str">
            <v>Check Survey Team Plan</v>
          </cell>
          <cell r="C22" t="str">
            <v>KEC</v>
          </cell>
          <cell r="D22" t="str">
            <v>Teams</v>
          </cell>
          <cell r="I22">
            <v>1</v>
          </cell>
          <cell r="J22">
            <v>2</v>
          </cell>
          <cell r="K22">
            <v>2</v>
          </cell>
          <cell r="O22">
            <v>2</v>
          </cell>
          <cell r="P22">
            <v>2</v>
          </cell>
        </row>
        <row r="23">
          <cell r="B23" t="str">
            <v>Detailed Soil Investigation</v>
          </cell>
          <cell r="C23" t="str">
            <v>KEC</v>
          </cell>
          <cell r="D23" t="str">
            <v>Loc.</v>
          </cell>
          <cell r="E23">
            <v>2</v>
          </cell>
          <cell r="F23" t="str">
            <v>20.05.19</v>
          </cell>
          <cell r="G23" t="str">
            <v>30.05.19</v>
          </cell>
          <cell r="J23">
            <v>2</v>
          </cell>
        </row>
        <row r="24">
          <cell r="B24" t="str">
            <v>Soil Investigation</v>
          </cell>
        </row>
        <row r="25">
          <cell r="B25" t="str">
            <v>Foundation</v>
          </cell>
          <cell r="C25" t="str">
            <v>KEC</v>
          </cell>
          <cell r="D25" t="str">
            <v>Loc.</v>
          </cell>
          <cell r="E25">
            <v>28</v>
          </cell>
          <cell r="F25" t="str">
            <v>25.05.19</v>
          </cell>
          <cell r="G25" t="str">
            <v>15.03.20</v>
          </cell>
          <cell r="J25">
            <v>2</v>
          </cell>
          <cell r="K25">
            <v>3</v>
          </cell>
          <cell r="P25">
            <v>4</v>
          </cell>
          <cell r="Q25">
            <v>7</v>
          </cell>
          <cell r="R25">
            <v>7</v>
          </cell>
          <cell r="S25">
            <v>3</v>
          </cell>
          <cell r="T25">
            <v>2</v>
          </cell>
        </row>
        <row r="26">
          <cell r="B26" t="str">
            <v xml:space="preserve">Foundation </v>
          </cell>
          <cell r="H26">
            <v>0</v>
          </cell>
          <cell r="I26">
            <v>0</v>
          </cell>
          <cell r="J26">
            <v>2</v>
          </cell>
          <cell r="K26">
            <v>5</v>
          </cell>
          <cell r="L26">
            <v>5</v>
          </cell>
          <cell r="M26">
            <v>5</v>
          </cell>
          <cell r="N26">
            <v>5</v>
          </cell>
          <cell r="O26">
            <v>5</v>
          </cell>
          <cell r="P26">
            <v>9</v>
          </cell>
          <cell r="Q26">
            <v>16</v>
          </cell>
          <cell r="R26">
            <v>23</v>
          </cell>
          <cell r="S26">
            <v>26</v>
          </cell>
          <cell r="T26">
            <v>28</v>
          </cell>
          <cell r="U26">
            <v>28</v>
          </cell>
          <cell r="V26">
            <v>28</v>
          </cell>
        </row>
        <row r="27">
          <cell r="B27" t="str">
            <v>Foundation Team Plan</v>
          </cell>
          <cell r="C27" t="str">
            <v>KEC</v>
          </cell>
          <cell r="D27" t="str">
            <v>Teams</v>
          </cell>
          <cell r="J27">
            <v>1</v>
          </cell>
          <cell r="K27">
            <v>1</v>
          </cell>
          <cell r="P27">
            <v>2</v>
          </cell>
          <cell r="Q27">
            <v>2</v>
          </cell>
          <cell r="R27">
            <v>2</v>
          </cell>
          <cell r="S27">
            <v>2</v>
          </cell>
          <cell r="T27">
            <v>2</v>
          </cell>
        </row>
        <row r="28">
          <cell r="B28" t="str">
            <v>Erection of towers</v>
          </cell>
          <cell r="C28" t="str">
            <v>KEC</v>
          </cell>
          <cell r="D28" t="str">
            <v>Loc.</v>
          </cell>
          <cell r="E28">
            <v>28</v>
          </cell>
          <cell r="F28" t="str">
            <v>10.10.19</v>
          </cell>
          <cell r="G28" t="str">
            <v>30.03.20</v>
          </cell>
          <cell r="O28">
            <v>2</v>
          </cell>
          <cell r="P28">
            <v>3</v>
          </cell>
          <cell r="Q28">
            <v>4</v>
          </cell>
          <cell r="R28">
            <v>4</v>
          </cell>
          <cell r="S28">
            <v>8</v>
          </cell>
          <cell r="T28">
            <v>7</v>
          </cell>
        </row>
        <row r="29">
          <cell r="B29" t="str">
            <v>Tower Erection</v>
          </cell>
          <cell r="H29">
            <v>0</v>
          </cell>
          <cell r="I29">
            <v>0</v>
          </cell>
          <cell r="J29">
            <v>0</v>
          </cell>
          <cell r="K29">
            <v>0</v>
          </cell>
          <cell r="L29">
            <v>0</v>
          </cell>
          <cell r="M29">
            <v>0</v>
          </cell>
          <cell r="N29">
            <v>0</v>
          </cell>
          <cell r="O29">
            <v>2</v>
          </cell>
          <cell r="P29">
            <v>5</v>
          </cell>
          <cell r="Q29">
            <v>9</v>
          </cell>
          <cell r="R29">
            <v>13</v>
          </cell>
          <cell r="S29">
            <v>21</v>
          </cell>
          <cell r="T29">
            <v>28</v>
          </cell>
          <cell r="U29">
            <v>28</v>
          </cell>
          <cell r="V29">
            <v>28</v>
          </cell>
        </row>
        <row r="30">
          <cell r="B30" t="str">
            <v>Erection Team Plan</v>
          </cell>
          <cell r="C30" t="str">
            <v>KEC</v>
          </cell>
          <cell r="D30" t="str">
            <v>Teams</v>
          </cell>
          <cell r="O30">
            <v>1</v>
          </cell>
          <cell r="P30">
            <v>1</v>
          </cell>
          <cell r="Q30">
            <v>1</v>
          </cell>
          <cell r="R30">
            <v>1</v>
          </cell>
          <cell r="S30">
            <v>2</v>
          </cell>
          <cell r="T30">
            <v>2</v>
          </cell>
        </row>
        <row r="31">
          <cell r="B31" t="str">
            <v xml:space="preserve">Stringing </v>
          </cell>
          <cell r="C31" t="str">
            <v>KEC</v>
          </cell>
          <cell r="D31" t="str">
            <v>Kms</v>
          </cell>
          <cell r="E31">
            <v>8.0280000000000005</v>
          </cell>
          <cell r="F31" t="str">
            <v>15.02.20</v>
          </cell>
          <cell r="G31" t="str">
            <v>15.04.20</v>
          </cell>
          <cell r="T31">
            <v>2</v>
          </cell>
          <cell r="U31">
            <v>3</v>
          </cell>
          <cell r="V31">
            <v>3</v>
          </cell>
        </row>
        <row r="32">
          <cell r="B32" t="str">
            <v>Stringing</v>
          </cell>
          <cell r="H32">
            <v>0</v>
          </cell>
          <cell r="I32">
            <v>0</v>
          </cell>
          <cell r="J32">
            <v>0</v>
          </cell>
          <cell r="K32">
            <v>0</v>
          </cell>
          <cell r="L32">
            <v>0</v>
          </cell>
          <cell r="M32">
            <v>0</v>
          </cell>
          <cell r="N32">
            <v>0</v>
          </cell>
          <cell r="O32">
            <v>0</v>
          </cell>
          <cell r="P32">
            <v>0</v>
          </cell>
          <cell r="Q32">
            <v>0</v>
          </cell>
          <cell r="R32">
            <v>0</v>
          </cell>
          <cell r="S32">
            <v>0</v>
          </cell>
          <cell r="T32">
            <v>2</v>
          </cell>
          <cell r="U32">
            <v>5</v>
          </cell>
          <cell r="V32">
            <v>8</v>
          </cell>
        </row>
        <row r="33">
          <cell r="B33" t="str">
            <v>Stringing Team Plan</v>
          </cell>
          <cell r="C33" t="str">
            <v>KEC</v>
          </cell>
          <cell r="D33" t="str">
            <v>Teams</v>
          </cell>
          <cell r="T33">
            <v>1</v>
          </cell>
          <cell r="U33">
            <v>1</v>
          </cell>
          <cell r="V33">
            <v>1</v>
          </cell>
        </row>
        <row r="34">
          <cell r="B34" t="str">
            <v xml:space="preserve">OPGW Stringing </v>
          </cell>
          <cell r="C34" t="str">
            <v>KEC</v>
          </cell>
          <cell r="D34" t="str">
            <v>Kms</v>
          </cell>
          <cell r="E34">
            <v>8.0280000000000005</v>
          </cell>
          <cell r="F34" t="str">
            <v>15.04.20</v>
          </cell>
          <cell r="G34" t="str">
            <v>25.05.20</v>
          </cell>
          <cell r="U34">
            <v>4</v>
          </cell>
          <cell r="V34">
            <v>4</v>
          </cell>
        </row>
        <row r="35">
          <cell r="B35" t="str">
            <v>OPGW</v>
          </cell>
          <cell r="H35">
            <v>0</v>
          </cell>
          <cell r="I35">
            <v>0</v>
          </cell>
          <cell r="J35">
            <v>0</v>
          </cell>
          <cell r="K35">
            <v>0</v>
          </cell>
          <cell r="L35">
            <v>0</v>
          </cell>
          <cell r="M35">
            <v>0</v>
          </cell>
          <cell r="N35">
            <v>0</v>
          </cell>
          <cell r="O35">
            <v>0</v>
          </cell>
          <cell r="P35">
            <v>0</v>
          </cell>
          <cell r="Q35">
            <v>0</v>
          </cell>
          <cell r="R35">
            <v>0</v>
          </cell>
          <cell r="S35">
            <v>0</v>
          </cell>
          <cell r="T35">
            <v>0</v>
          </cell>
          <cell r="U35">
            <v>4</v>
          </cell>
          <cell r="V35">
            <v>8</v>
          </cell>
        </row>
        <row r="36">
          <cell r="B36" t="str">
            <v>OPGW Team Plan</v>
          </cell>
          <cell r="C36" t="str">
            <v>KEC</v>
          </cell>
          <cell r="D36" t="str">
            <v>Teams</v>
          </cell>
          <cell r="U36">
            <v>1</v>
          </cell>
          <cell r="V36">
            <v>1</v>
          </cell>
        </row>
        <row r="37">
          <cell r="B37" t="str">
            <v>Checking, Testing &amp; Commissioning/ Ready for Commissioning</v>
          </cell>
          <cell r="C37" t="str">
            <v>KEC</v>
          </cell>
          <cell r="D37" t="str">
            <v>Kms</v>
          </cell>
          <cell r="E37">
            <v>8.0280000000000005</v>
          </cell>
          <cell r="F37" t="str">
            <v>15.05.20</v>
          </cell>
          <cell r="G37" t="str">
            <v>30.06.20</v>
          </cell>
          <cell r="V37">
            <v>0.5</v>
          </cell>
          <cell r="W37">
            <v>0.5</v>
          </cell>
        </row>
        <row r="38">
          <cell r="B38" t="str">
            <v>Checking Team plan for Commissioning</v>
          </cell>
          <cell r="C38" t="str">
            <v>KEC</v>
          </cell>
          <cell r="D38" t="str">
            <v>Teams</v>
          </cell>
          <cell r="V38">
            <v>1</v>
          </cell>
          <cell r="W38">
            <v>1</v>
          </cell>
        </row>
      </sheetData>
      <sheetData sheetId="9">
        <row r="9">
          <cell r="B9" t="str">
            <v>ACTIVITY</v>
          </cell>
          <cell r="C9" t="str">
            <v>Responsibility</v>
          </cell>
          <cell r="D9" t="str">
            <v>Unit</v>
          </cell>
          <cell r="E9" t="str">
            <v>Quantity</v>
          </cell>
          <cell r="F9" t="str">
            <v>Start Date</v>
          </cell>
          <cell r="G9" t="str">
            <v>End Date</v>
          </cell>
          <cell r="H9">
            <v>43525</v>
          </cell>
          <cell r="I9">
            <v>43556</v>
          </cell>
          <cell r="J9">
            <v>43586</v>
          </cell>
          <cell r="K9">
            <v>43617</v>
          </cell>
          <cell r="L9">
            <v>43647</v>
          </cell>
          <cell r="M9">
            <v>43678</v>
          </cell>
          <cell r="N9">
            <v>43709</v>
          </cell>
          <cell r="O9">
            <v>43739</v>
          </cell>
          <cell r="P9">
            <v>43770</v>
          </cell>
          <cell r="Q9">
            <v>43800</v>
          </cell>
          <cell r="R9">
            <v>43831</v>
          </cell>
          <cell r="S9">
            <v>43862</v>
          </cell>
          <cell r="T9">
            <v>43891</v>
          </cell>
          <cell r="U9">
            <v>43922</v>
          </cell>
          <cell r="V9">
            <v>43952</v>
          </cell>
          <cell r="W9">
            <v>43983</v>
          </cell>
          <cell r="X9">
            <v>44013</v>
          </cell>
          <cell r="Y9">
            <v>44044</v>
          </cell>
          <cell r="Z9">
            <v>44075</v>
          </cell>
          <cell r="AA9">
            <v>44105</v>
          </cell>
          <cell r="AB9">
            <v>44136</v>
          </cell>
        </row>
        <row r="10">
          <cell r="H10">
            <v>1</v>
          </cell>
          <cell r="I10">
            <v>2</v>
          </cell>
          <cell r="J10">
            <v>3</v>
          </cell>
          <cell r="K10">
            <v>4</v>
          </cell>
          <cell r="L10">
            <v>5</v>
          </cell>
          <cell r="M10">
            <v>6</v>
          </cell>
          <cell r="N10">
            <v>7</v>
          </cell>
          <cell r="O10">
            <v>8</v>
          </cell>
          <cell r="P10">
            <v>9</v>
          </cell>
          <cell r="Q10">
            <v>10</v>
          </cell>
          <cell r="R10">
            <v>11</v>
          </cell>
          <cell r="S10">
            <v>12</v>
          </cell>
          <cell r="T10">
            <v>13</v>
          </cell>
          <cell r="U10">
            <v>14</v>
          </cell>
          <cell r="V10">
            <v>15</v>
          </cell>
          <cell r="W10">
            <v>16</v>
          </cell>
          <cell r="X10">
            <v>17</v>
          </cell>
          <cell r="Y10">
            <v>18</v>
          </cell>
          <cell r="Z10">
            <v>19</v>
          </cell>
          <cell r="AA10">
            <v>20</v>
          </cell>
          <cell r="AB10">
            <v>21</v>
          </cell>
        </row>
        <row r="11">
          <cell r="B11" t="str">
            <v>Letter of Award</v>
          </cell>
          <cell r="C11" t="str">
            <v>OCBTL</v>
          </cell>
          <cell r="G11" t="str">
            <v>20.03.19</v>
          </cell>
        </row>
        <row r="12">
          <cell r="B12" t="str">
            <v xml:space="preserve">Release of Advances </v>
          </cell>
          <cell r="C12" t="str">
            <v>OCBTL</v>
          </cell>
          <cell r="G12" t="str">
            <v>30.04.19</v>
          </cell>
        </row>
        <row r="13">
          <cell r="B13" t="str">
            <v>Establishment of site office</v>
          </cell>
          <cell r="C13" t="str">
            <v>KEC</v>
          </cell>
          <cell r="G13" t="str">
            <v>20.04.19</v>
          </cell>
        </row>
        <row r="14">
          <cell r="B14" t="str">
            <v>Route Alignment</v>
          </cell>
          <cell r="C14" t="str">
            <v>KEC</v>
          </cell>
          <cell r="D14" t="str">
            <v>Kms.</v>
          </cell>
          <cell r="E14">
            <v>165.6</v>
          </cell>
          <cell r="F14" t="str">
            <v>01.04.19</v>
          </cell>
          <cell r="G14" t="str">
            <v>30.05.19</v>
          </cell>
          <cell r="I14">
            <v>85</v>
          </cell>
          <cell r="J14">
            <v>80.599999999999994</v>
          </cell>
        </row>
        <row r="15">
          <cell r="B15" t="str">
            <v xml:space="preserve">Route Alignment </v>
          </cell>
          <cell r="H15">
            <v>0</v>
          </cell>
          <cell r="I15">
            <v>85</v>
          </cell>
          <cell r="J15">
            <v>165.6</v>
          </cell>
          <cell r="K15">
            <v>165.6</v>
          </cell>
          <cell r="L15">
            <v>165.6</v>
          </cell>
          <cell r="M15">
            <v>165.6</v>
          </cell>
          <cell r="N15">
            <v>165.6</v>
          </cell>
          <cell r="O15">
            <v>165.6</v>
          </cell>
          <cell r="P15">
            <v>165.6</v>
          </cell>
          <cell r="Q15">
            <v>165.6</v>
          </cell>
          <cell r="R15">
            <v>165.6</v>
          </cell>
          <cell r="S15">
            <v>165.6</v>
          </cell>
          <cell r="T15">
            <v>165.6</v>
          </cell>
          <cell r="U15">
            <v>165.6</v>
          </cell>
          <cell r="V15">
            <v>165.6</v>
          </cell>
          <cell r="W15">
            <v>165.6</v>
          </cell>
          <cell r="X15">
            <v>165.6</v>
          </cell>
          <cell r="Y15">
            <v>165.6</v>
          </cell>
          <cell r="Z15">
            <v>165.6</v>
          </cell>
          <cell r="AA15">
            <v>165.6</v>
          </cell>
          <cell r="AB15">
            <v>165.6</v>
          </cell>
        </row>
        <row r="16">
          <cell r="B16" t="str">
            <v xml:space="preserve">Survey </v>
          </cell>
        </row>
        <row r="17">
          <cell r="B17" t="str">
            <v>Detailed survey1</v>
          </cell>
          <cell r="C17" t="str">
            <v>KEC</v>
          </cell>
          <cell r="D17" t="str">
            <v>Kms.</v>
          </cell>
          <cell r="E17">
            <v>165.6</v>
          </cell>
          <cell r="F17" t="str">
            <v>10.04.19</v>
          </cell>
          <cell r="G17" t="str">
            <v>20.06.19</v>
          </cell>
          <cell r="I17">
            <v>30</v>
          </cell>
          <cell r="J17">
            <v>80</v>
          </cell>
          <cell r="K17">
            <v>55.6</v>
          </cell>
        </row>
        <row r="18">
          <cell r="B18" t="str">
            <v xml:space="preserve">Detailed Survey </v>
          </cell>
          <cell r="H18">
            <v>0</v>
          </cell>
          <cell r="I18">
            <v>30</v>
          </cell>
          <cell r="J18">
            <v>110</v>
          </cell>
          <cell r="K18">
            <v>165.6</v>
          </cell>
          <cell r="L18">
            <v>165.6</v>
          </cell>
          <cell r="M18">
            <v>165.6</v>
          </cell>
          <cell r="N18">
            <v>165.6</v>
          </cell>
          <cell r="O18">
            <v>165.6</v>
          </cell>
          <cell r="P18">
            <v>165.6</v>
          </cell>
          <cell r="Q18">
            <v>165.6</v>
          </cell>
          <cell r="R18">
            <v>165.6</v>
          </cell>
          <cell r="S18">
            <v>165.6</v>
          </cell>
          <cell r="T18">
            <v>165.6</v>
          </cell>
          <cell r="U18">
            <v>165.6</v>
          </cell>
          <cell r="V18">
            <v>165.6</v>
          </cell>
          <cell r="W18">
            <v>165.6</v>
          </cell>
          <cell r="X18">
            <v>165.6</v>
          </cell>
          <cell r="Y18">
            <v>165.6</v>
          </cell>
          <cell r="Z18">
            <v>165.6</v>
          </cell>
          <cell r="AA18">
            <v>165.6</v>
          </cell>
          <cell r="AB18">
            <v>165.6</v>
          </cell>
        </row>
        <row r="19">
          <cell r="B19" t="str">
            <v xml:space="preserve">Check Survey </v>
          </cell>
          <cell r="C19" t="str">
            <v>KEC</v>
          </cell>
          <cell r="D19" t="str">
            <v>Kms.</v>
          </cell>
          <cell r="E19">
            <v>165.6</v>
          </cell>
          <cell r="F19" t="str">
            <v>20.04.19</v>
          </cell>
          <cell r="G19" t="str">
            <v>25.12.19</v>
          </cell>
          <cell r="I19">
            <v>7.6</v>
          </cell>
          <cell r="J19">
            <v>32</v>
          </cell>
          <cell r="K19">
            <v>32</v>
          </cell>
          <cell r="O19">
            <v>32</v>
          </cell>
          <cell r="P19">
            <v>32</v>
          </cell>
          <cell r="Q19">
            <v>30</v>
          </cell>
        </row>
        <row r="20">
          <cell r="B20" t="str">
            <v>Check Survey</v>
          </cell>
          <cell r="H20">
            <v>0</v>
          </cell>
          <cell r="I20">
            <v>7.6</v>
          </cell>
          <cell r="J20">
            <v>39.6</v>
          </cell>
          <cell r="K20">
            <v>71.599999999999994</v>
          </cell>
          <cell r="L20">
            <v>71.599999999999994</v>
          </cell>
          <cell r="M20">
            <v>71.599999999999994</v>
          </cell>
          <cell r="N20">
            <v>71.599999999999994</v>
          </cell>
          <cell r="O20">
            <v>103.6</v>
          </cell>
          <cell r="P20">
            <v>135.6</v>
          </cell>
          <cell r="Q20">
            <v>165.6</v>
          </cell>
          <cell r="R20">
            <v>165.6</v>
          </cell>
          <cell r="S20">
            <v>165.6</v>
          </cell>
          <cell r="T20">
            <v>165.6</v>
          </cell>
          <cell r="U20">
            <v>165.6</v>
          </cell>
          <cell r="V20">
            <v>165.6</v>
          </cell>
          <cell r="W20">
            <v>165.6</v>
          </cell>
          <cell r="X20">
            <v>165.6</v>
          </cell>
          <cell r="Y20">
            <v>165.6</v>
          </cell>
          <cell r="Z20">
            <v>165.6</v>
          </cell>
          <cell r="AA20">
            <v>165.6</v>
          </cell>
          <cell r="AB20">
            <v>165.6</v>
          </cell>
        </row>
        <row r="21">
          <cell r="B21" t="str">
            <v>Check Survey Team Plan</v>
          </cell>
          <cell r="C21" t="str">
            <v>KEC</v>
          </cell>
          <cell r="D21" t="str">
            <v>Teams</v>
          </cell>
          <cell r="I21">
            <v>1</v>
          </cell>
          <cell r="J21">
            <v>2</v>
          </cell>
          <cell r="K21">
            <v>2</v>
          </cell>
          <cell r="O21">
            <v>2</v>
          </cell>
          <cell r="P21">
            <v>2</v>
          </cell>
        </row>
        <row r="22">
          <cell r="B22" t="str">
            <v>Detailed Soil Investigation</v>
          </cell>
          <cell r="C22" t="str">
            <v>KEC</v>
          </cell>
          <cell r="D22" t="str">
            <v>Loc.</v>
          </cell>
          <cell r="E22">
            <v>34</v>
          </cell>
          <cell r="F22" t="str">
            <v>15.04.19</v>
          </cell>
          <cell r="G22" t="str">
            <v>25.06.19</v>
          </cell>
          <cell r="I22">
            <v>10</v>
          </cell>
          <cell r="J22">
            <v>12</v>
          </cell>
          <cell r="K22">
            <v>12</v>
          </cell>
        </row>
        <row r="23">
          <cell r="B23" t="str">
            <v>Soil Investigation</v>
          </cell>
          <cell r="H23">
            <v>0</v>
          </cell>
          <cell r="I23">
            <v>10</v>
          </cell>
          <cell r="J23">
            <v>22</v>
          </cell>
          <cell r="K23">
            <v>34</v>
          </cell>
          <cell r="L23">
            <v>34</v>
          </cell>
          <cell r="M23">
            <v>34</v>
          </cell>
          <cell r="N23">
            <v>34</v>
          </cell>
          <cell r="O23">
            <v>34</v>
          </cell>
          <cell r="P23">
            <v>34</v>
          </cell>
          <cell r="Q23">
            <v>34</v>
          </cell>
          <cell r="R23">
            <v>34</v>
          </cell>
          <cell r="S23">
            <v>34</v>
          </cell>
          <cell r="T23">
            <v>34</v>
          </cell>
          <cell r="U23">
            <v>34</v>
          </cell>
          <cell r="V23">
            <v>34</v>
          </cell>
          <cell r="W23">
            <v>34</v>
          </cell>
          <cell r="X23">
            <v>34</v>
          </cell>
          <cell r="Y23">
            <v>34</v>
          </cell>
          <cell r="Z23">
            <v>34</v>
          </cell>
          <cell r="AA23">
            <v>34</v>
          </cell>
          <cell r="AB23">
            <v>34</v>
          </cell>
        </row>
        <row r="24">
          <cell r="B24" t="str">
            <v>Foundation</v>
          </cell>
          <cell r="C24" t="str">
            <v>KEC</v>
          </cell>
          <cell r="D24" t="str">
            <v>Loc.</v>
          </cell>
          <cell r="E24">
            <v>459</v>
          </cell>
          <cell r="F24" t="str">
            <v>06.05.19</v>
          </cell>
          <cell r="G24" t="str">
            <v>25.08.20</v>
          </cell>
          <cell r="J24">
            <v>10</v>
          </cell>
          <cell r="K24">
            <v>20</v>
          </cell>
          <cell r="L24">
            <v>6</v>
          </cell>
          <cell r="M24">
            <v>6</v>
          </cell>
          <cell r="N24">
            <v>6</v>
          </cell>
          <cell r="O24">
            <v>40</v>
          </cell>
          <cell r="P24">
            <v>40</v>
          </cell>
          <cell r="Q24">
            <v>40</v>
          </cell>
          <cell r="R24">
            <v>40</v>
          </cell>
          <cell r="S24">
            <v>41</v>
          </cell>
          <cell r="T24">
            <v>45</v>
          </cell>
          <cell r="U24">
            <v>45</v>
          </cell>
          <cell r="V24">
            <v>45</v>
          </cell>
          <cell r="W24">
            <v>45</v>
          </cell>
          <cell r="X24">
            <v>15</v>
          </cell>
          <cell r="Y24">
            <v>15</v>
          </cell>
        </row>
        <row r="25">
          <cell r="B25" t="str">
            <v xml:space="preserve">Foundation </v>
          </cell>
          <cell r="H25">
            <v>0</v>
          </cell>
          <cell r="I25">
            <v>0</v>
          </cell>
          <cell r="J25">
            <v>10</v>
          </cell>
          <cell r="K25">
            <v>30</v>
          </cell>
          <cell r="L25">
            <v>36</v>
          </cell>
          <cell r="M25">
            <v>42</v>
          </cell>
          <cell r="N25">
            <v>48</v>
          </cell>
          <cell r="O25">
            <v>88</v>
          </cell>
          <cell r="P25">
            <v>128</v>
          </cell>
          <cell r="Q25">
            <v>168</v>
          </cell>
          <cell r="R25">
            <v>208</v>
          </cell>
          <cell r="S25">
            <v>249</v>
          </cell>
          <cell r="T25">
            <v>294</v>
          </cell>
          <cell r="U25">
            <v>339</v>
          </cell>
          <cell r="V25">
            <v>384</v>
          </cell>
          <cell r="W25">
            <v>429</v>
          </cell>
          <cell r="X25">
            <v>444</v>
          </cell>
          <cell r="Y25">
            <v>459</v>
          </cell>
          <cell r="Z25">
            <v>459</v>
          </cell>
          <cell r="AA25">
            <v>459</v>
          </cell>
          <cell r="AB25">
            <v>459</v>
          </cell>
        </row>
        <row r="26">
          <cell r="B26" t="str">
            <v>Foundation Team Plan</v>
          </cell>
          <cell r="C26" t="str">
            <v>KEC</v>
          </cell>
          <cell r="D26" t="str">
            <v>Teams</v>
          </cell>
          <cell r="J26">
            <v>3</v>
          </cell>
          <cell r="K26">
            <v>5</v>
          </cell>
          <cell r="L26">
            <v>1</v>
          </cell>
          <cell r="M26">
            <v>1</v>
          </cell>
          <cell r="N26">
            <v>1</v>
          </cell>
          <cell r="O26">
            <v>10</v>
          </cell>
          <cell r="P26">
            <v>10</v>
          </cell>
          <cell r="Q26">
            <v>10</v>
          </cell>
          <cell r="R26">
            <v>10</v>
          </cell>
          <cell r="S26">
            <v>10</v>
          </cell>
          <cell r="T26">
            <v>10</v>
          </cell>
          <cell r="U26">
            <v>10</v>
          </cell>
          <cell r="V26">
            <v>10</v>
          </cell>
          <cell r="W26">
            <v>10</v>
          </cell>
          <cell r="X26">
            <v>5</v>
          </cell>
          <cell r="Y26">
            <v>5</v>
          </cell>
        </row>
        <row r="27">
          <cell r="B27" t="str">
            <v>Erection of towers</v>
          </cell>
          <cell r="C27" t="str">
            <v>KEC</v>
          </cell>
          <cell r="D27" t="str">
            <v>Loc.</v>
          </cell>
          <cell r="E27">
            <v>459</v>
          </cell>
          <cell r="F27" t="str">
            <v>07.08.19</v>
          </cell>
          <cell r="G27" t="str">
            <v>30.09.20</v>
          </cell>
          <cell r="M27">
            <v>3</v>
          </cell>
          <cell r="N27">
            <v>6</v>
          </cell>
          <cell r="O27">
            <v>25</v>
          </cell>
          <cell r="P27">
            <v>48</v>
          </cell>
          <cell r="Q27">
            <v>48</v>
          </cell>
          <cell r="R27">
            <v>48</v>
          </cell>
          <cell r="S27">
            <v>48</v>
          </cell>
          <cell r="T27">
            <v>48</v>
          </cell>
          <cell r="U27">
            <v>50</v>
          </cell>
          <cell r="V27">
            <v>50</v>
          </cell>
          <cell r="W27">
            <v>50</v>
          </cell>
          <cell r="X27">
            <v>12</v>
          </cell>
          <cell r="Y27">
            <v>12</v>
          </cell>
          <cell r="Z27">
            <v>11</v>
          </cell>
        </row>
        <row r="28">
          <cell r="B28" t="str">
            <v>Tower Erection</v>
          </cell>
          <cell r="H28">
            <v>0</v>
          </cell>
          <cell r="I28">
            <v>0</v>
          </cell>
          <cell r="J28">
            <v>0</v>
          </cell>
          <cell r="K28">
            <v>0</v>
          </cell>
          <cell r="L28">
            <v>0</v>
          </cell>
          <cell r="M28">
            <v>3</v>
          </cell>
          <cell r="N28">
            <v>9</v>
          </cell>
          <cell r="O28">
            <v>34</v>
          </cell>
          <cell r="P28">
            <v>82</v>
          </cell>
          <cell r="Q28">
            <v>130</v>
          </cell>
          <cell r="R28">
            <v>178</v>
          </cell>
          <cell r="S28">
            <v>226</v>
          </cell>
          <cell r="T28">
            <v>274</v>
          </cell>
          <cell r="U28">
            <v>324</v>
          </cell>
          <cell r="V28">
            <v>374</v>
          </cell>
          <cell r="W28">
            <v>424</v>
          </cell>
          <cell r="X28">
            <v>436</v>
          </cell>
          <cell r="Y28">
            <v>448</v>
          </cell>
          <cell r="Z28">
            <v>459</v>
          </cell>
          <cell r="AA28">
            <v>459</v>
          </cell>
          <cell r="AB28">
            <v>459</v>
          </cell>
        </row>
        <row r="29">
          <cell r="B29" t="str">
            <v>Erection Team Plan</v>
          </cell>
          <cell r="C29" t="str">
            <v>KEC</v>
          </cell>
          <cell r="D29" t="str">
            <v>Teams</v>
          </cell>
          <cell r="M29">
            <v>1</v>
          </cell>
          <cell r="N29">
            <v>2</v>
          </cell>
          <cell r="O29">
            <v>5</v>
          </cell>
          <cell r="P29">
            <v>8</v>
          </cell>
          <cell r="Q29">
            <v>8</v>
          </cell>
          <cell r="R29">
            <v>8</v>
          </cell>
          <cell r="S29">
            <v>8</v>
          </cell>
          <cell r="T29">
            <v>8</v>
          </cell>
          <cell r="U29">
            <v>10</v>
          </cell>
          <cell r="V29">
            <v>10</v>
          </cell>
          <cell r="W29">
            <v>10</v>
          </cell>
          <cell r="X29">
            <v>4</v>
          </cell>
          <cell r="Y29">
            <v>4</v>
          </cell>
          <cell r="Z29">
            <v>4</v>
          </cell>
        </row>
        <row r="30">
          <cell r="B30" t="str">
            <v xml:space="preserve">Stringing </v>
          </cell>
          <cell r="C30" t="str">
            <v>KEC</v>
          </cell>
          <cell r="D30" t="str">
            <v>Kms</v>
          </cell>
          <cell r="E30">
            <v>165.6</v>
          </cell>
          <cell r="F30" t="str">
            <v>10.12.19</v>
          </cell>
          <cell r="G30" t="str">
            <v>15.10.20</v>
          </cell>
          <cell r="Q30">
            <v>5</v>
          </cell>
          <cell r="R30">
            <v>21</v>
          </cell>
          <cell r="S30">
            <v>24</v>
          </cell>
          <cell r="T30">
            <v>24</v>
          </cell>
          <cell r="U30">
            <v>24</v>
          </cell>
          <cell r="V30">
            <v>24</v>
          </cell>
          <cell r="W30">
            <v>24</v>
          </cell>
          <cell r="X30">
            <v>3</v>
          </cell>
          <cell r="Y30">
            <v>3</v>
          </cell>
          <cell r="Z30">
            <v>3</v>
          </cell>
          <cell r="AA30">
            <v>10.6</v>
          </cell>
        </row>
        <row r="31">
          <cell r="B31" t="str">
            <v>Stringing</v>
          </cell>
          <cell r="H31">
            <v>0</v>
          </cell>
          <cell r="I31">
            <v>0</v>
          </cell>
          <cell r="J31">
            <v>0</v>
          </cell>
          <cell r="K31">
            <v>0</v>
          </cell>
          <cell r="L31">
            <v>0</v>
          </cell>
          <cell r="M31">
            <v>0</v>
          </cell>
          <cell r="N31">
            <v>0</v>
          </cell>
          <cell r="O31">
            <v>0</v>
          </cell>
          <cell r="P31">
            <v>0</v>
          </cell>
          <cell r="Q31">
            <v>5</v>
          </cell>
          <cell r="R31">
            <v>26</v>
          </cell>
          <cell r="S31">
            <v>50</v>
          </cell>
          <cell r="T31">
            <v>74</v>
          </cell>
          <cell r="U31">
            <v>98</v>
          </cell>
          <cell r="V31">
            <v>122</v>
          </cell>
          <cell r="W31">
            <v>146</v>
          </cell>
          <cell r="X31">
            <v>149</v>
          </cell>
          <cell r="Y31">
            <v>152</v>
          </cell>
          <cell r="Z31">
            <v>155</v>
          </cell>
          <cell r="AA31">
            <v>165.6</v>
          </cell>
          <cell r="AB31">
            <v>165.6</v>
          </cell>
        </row>
        <row r="32">
          <cell r="B32" t="str">
            <v>Stringing Team Plan</v>
          </cell>
          <cell r="C32" t="str">
            <v>KEC</v>
          </cell>
          <cell r="D32" t="str">
            <v>Teams</v>
          </cell>
          <cell r="Q32">
            <v>2</v>
          </cell>
          <cell r="R32">
            <v>5</v>
          </cell>
          <cell r="S32">
            <v>5</v>
          </cell>
          <cell r="T32">
            <v>5</v>
          </cell>
          <cell r="U32">
            <v>5</v>
          </cell>
          <cell r="V32">
            <v>5</v>
          </cell>
          <cell r="W32">
            <v>5</v>
          </cell>
          <cell r="X32">
            <v>1</v>
          </cell>
          <cell r="Y32">
            <v>1</v>
          </cell>
          <cell r="Z32">
            <v>1</v>
          </cell>
          <cell r="AA32">
            <v>3</v>
          </cell>
        </row>
        <row r="33">
          <cell r="B33" t="str">
            <v xml:space="preserve">OPGW Stringing </v>
          </cell>
          <cell r="C33" t="str">
            <v>KEC</v>
          </cell>
          <cell r="D33" t="str">
            <v>Kms</v>
          </cell>
          <cell r="E33">
            <v>165.6</v>
          </cell>
          <cell r="F33" t="str">
            <v>10.02.20</v>
          </cell>
          <cell r="G33" t="str">
            <v>25.10.20</v>
          </cell>
          <cell r="S33">
            <v>16</v>
          </cell>
          <cell r="T33">
            <v>28</v>
          </cell>
          <cell r="U33">
            <v>28</v>
          </cell>
          <cell r="V33">
            <v>28</v>
          </cell>
          <cell r="W33">
            <v>28</v>
          </cell>
          <cell r="X33">
            <v>8</v>
          </cell>
          <cell r="Y33">
            <v>8</v>
          </cell>
          <cell r="Z33">
            <v>8</v>
          </cell>
          <cell r="AA33">
            <v>13.6</v>
          </cell>
        </row>
        <row r="34">
          <cell r="B34" t="str">
            <v>OPGW</v>
          </cell>
          <cell r="H34">
            <v>0</v>
          </cell>
          <cell r="I34">
            <v>0</v>
          </cell>
          <cell r="J34">
            <v>0</v>
          </cell>
          <cell r="K34">
            <v>0</v>
          </cell>
          <cell r="L34">
            <v>0</v>
          </cell>
          <cell r="M34">
            <v>0</v>
          </cell>
          <cell r="N34">
            <v>0</v>
          </cell>
          <cell r="O34">
            <v>0</v>
          </cell>
          <cell r="P34">
            <v>0</v>
          </cell>
          <cell r="Q34">
            <v>0</v>
          </cell>
          <cell r="R34">
            <v>0</v>
          </cell>
          <cell r="S34">
            <v>16</v>
          </cell>
          <cell r="T34">
            <v>44</v>
          </cell>
          <cell r="U34">
            <v>72</v>
          </cell>
          <cell r="V34">
            <v>100</v>
          </cell>
          <cell r="W34">
            <v>128</v>
          </cell>
          <cell r="X34">
            <v>136</v>
          </cell>
          <cell r="Y34">
            <v>144</v>
          </cell>
          <cell r="Z34">
            <v>152</v>
          </cell>
          <cell r="AA34">
            <v>165.6</v>
          </cell>
          <cell r="AB34">
            <v>165.6</v>
          </cell>
        </row>
        <row r="35">
          <cell r="B35" t="str">
            <v>OPGW Team Plan</v>
          </cell>
          <cell r="C35" t="str">
            <v>KEC</v>
          </cell>
          <cell r="D35" t="str">
            <v>Teams</v>
          </cell>
          <cell r="S35">
            <v>1</v>
          </cell>
          <cell r="T35">
            <v>2</v>
          </cell>
          <cell r="U35">
            <v>2</v>
          </cell>
          <cell r="V35">
            <v>2</v>
          </cell>
          <cell r="W35">
            <v>2</v>
          </cell>
          <cell r="X35">
            <v>1</v>
          </cell>
          <cell r="Y35">
            <v>1</v>
          </cell>
          <cell r="Z35">
            <v>1</v>
          </cell>
          <cell r="AA35">
            <v>2</v>
          </cell>
        </row>
        <row r="36">
          <cell r="B36" t="str">
            <v>Checking, Testing &amp; Commissioning/ Ready for Commissioning</v>
          </cell>
          <cell r="C36" t="str">
            <v>KEC</v>
          </cell>
          <cell r="D36" t="str">
            <v>Kms</v>
          </cell>
          <cell r="E36">
            <v>165.6</v>
          </cell>
          <cell r="F36" t="str">
            <v>01.10.20</v>
          </cell>
          <cell r="G36" t="str">
            <v>30.11.20</v>
          </cell>
          <cell r="Z36">
            <v>0.25</v>
          </cell>
          <cell r="AA36">
            <v>0.5</v>
          </cell>
          <cell r="AB36">
            <v>0.25</v>
          </cell>
        </row>
        <row r="37">
          <cell r="B37" t="str">
            <v>Checking Team plan for Commissioning</v>
          </cell>
          <cell r="C37" t="str">
            <v>KEC</v>
          </cell>
          <cell r="D37" t="str">
            <v>Teams</v>
          </cell>
          <cell r="Z37">
            <v>1</v>
          </cell>
          <cell r="AA37">
            <v>2</v>
          </cell>
          <cell r="AB37">
            <v>2</v>
          </cell>
        </row>
      </sheetData>
      <sheetData sheetId="10" refreshError="1"/>
      <sheetData sheetId="11">
        <row r="4">
          <cell r="F4">
            <v>6</v>
          </cell>
        </row>
      </sheetData>
      <sheetData sheetId="12"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ringing Section"/>
      <sheetName val="Book"/>
      <sheetName val="Plan"/>
      <sheetName val="Foundation"/>
      <sheetName val="Sheet3"/>
      <sheetName val="Sheet2"/>
      <sheetName val="ROW"/>
      <sheetName val="Erection"/>
      <sheetName val="Summary"/>
      <sheetName val="Summary."/>
      <sheetName val="Micro_Fdn"/>
      <sheetName val="ERE Micro"/>
      <sheetName val="Sheet1"/>
      <sheetName val="Stringing"/>
      <sheetName val="STR Micro"/>
      <sheetName val="Gangs details"/>
      <sheetName val="Streach Readiness"/>
      <sheetName val="VC"/>
      <sheetName val="L3"/>
      <sheetName val="Sheet6"/>
      <sheetName val="Sheet5"/>
      <sheetName val="BO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shiva shakti"/>
      <sheetName val="Alok Construction"/>
      <sheetName val="Jai Gurudev(SK Singh)"/>
      <sheetName val="Jai gurudev (SK Singh)"/>
      <sheetName val="Lalji"/>
      <sheetName val="Siddharth"/>
      <sheetName val="Shaurya"/>
      <sheetName val="Shiv Kripa"/>
      <sheetName val="Brijesh Mishra"/>
      <sheetName val="Abhikalp Infratech"/>
      <sheetName val="Prabha Construction"/>
      <sheetName val="Rajesh Singh"/>
      <sheetName val="AK construction"/>
      <sheetName val="Jitendra Construction "/>
      <sheetName val="Ichchashakti Construction"/>
      <sheetName val="Om Shanti Construction"/>
      <sheetName val="Krishna enterprises"/>
      <sheetName val="Rajesh  Mishra"/>
      <sheetName val="Dhaka Construction"/>
      <sheetName val="Purvanchal Construction"/>
      <sheetName val="Vimal Singh &amp; Co"/>
      <sheetName val="Arun Kumar Singh"/>
      <sheetName val="Prashant Enterprises"/>
      <sheetName val="Sweta &amp; Nandu Construction "/>
      <sheetName val="Om Jay Jay Construction "/>
      <sheetName val="Maa Vaishnav Tiles "/>
      <sheetName val="Giriraj Construction"/>
      <sheetName val="INDRAJ Construction"/>
      <sheetName val="samadhan manpower"/>
      <sheetName val="Basudeo Mahto"/>
      <sheetName val="Binod Mahto"/>
      <sheetName val="Bandhan Mahto"/>
      <sheetName val="AMIT"/>
      <sheetName val="AMARJIT KUMAR"/>
      <sheetName val="Jayant Kumar"/>
      <sheetName val="Uttam Yadav"/>
      <sheetName val="Ajit Singh"/>
      <sheetName val="Rajeev Singh"/>
      <sheetName val="J N Mahto"/>
      <sheetName val="Brijesh Mishra (Erection)"/>
      <sheetName val="Tulsi Mahto"/>
      <sheetName val="KUMARI RINA PATEL (Tulsi)"/>
      <sheetName val="Murari Yadav"/>
      <sheetName val="Rajiv Kumar Jaiswal"/>
      <sheetName val="Sanjay Kumar"/>
      <sheetName val="Subodh Singh"/>
      <sheetName val="Sunil Kumar Tudu"/>
      <sheetName val="Prahalad Singh"/>
      <sheetName val="Meghlal Mahto"/>
      <sheetName val="Vistron Enterprise"/>
      <sheetName val="Vimal Singh &amp; Co."/>
      <sheetName val="Jagarnath Mahto"/>
      <sheetName val="Bhola Mahto"/>
      <sheetName val="Man Enterprises"/>
      <sheetName val="Motilal Mahto"/>
      <sheetName val="Tej Narayan Singh"/>
      <sheetName val="Deglal Mahto"/>
      <sheetName val="DEVI CONSTRUCTION"/>
      <sheetName val="Harichandar Yadav"/>
      <sheetName val="KANCHAN SINGH"/>
      <sheetName val="MANOJ KUMAR"/>
      <sheetName val="Fouzi Ratto Construction co "/>
      <sheetName val="Maa Mundeshwari"/>
      <sheetName val="Dolly Kumari"/>
      <sheetName val="Maa Mundeshwari (2)"/>
      <sheetName val="PAVAN KUMAR MAHTO"/>
      <sheetName val="SANTOSH KUMAR"/>
      <sheetName val="SHIV MANGAL SINGH"/>
      <sheetName val="Hira Lal"/>
      <sheetName val="Om parakash"/>
      <sheetName val="SACHIDANAND SINGH"/>
      <sheetName val="PRITAM KUMAR"/>
      <sheetName val="Vinod Kumar Mahto"/>
      <sheetName val="Rajkumar Singh"/>
      <sheetName val="DHEERENDAR SINGH"/>
      <sheetName val="Maa Mundeshwari (Str)"/>
      <sheetName val="MD ALAM"/>
      <sheetName val="Tarzen Engineering"/>
      <sheetName val="Mohd.Haider Ali"/>
      <sheetName val="Jai Mata Di"/>
      <sheetName val="Amba Enterprises"/>
      <sheetName val="Sudama Singh"/>
      <sheetName val="Rajesh Maurya"/>
      <sheetName val="SANTOSH KUMAR YADAV"/>
      <sheetName val="M.D.C.C"/>
      <sheetName val="Ajay Ohja"/>
      <sheetName val="FDn Wet"/>
      <sheetName val="Tower Erection"/>
      <sheetName val="shiva_shakti"/>
      <sheetName val="Alok_Construction"/>
      <sheetName val="Jai_Gurudev(SK_Singh)"/>
      <sheetName val="Jai_gurudev_(SK_Singh)"/>
      <sheetName val="Shiv_Kripa"/>
      <sheetName val="Brijesh_Mishra"/>
      <sheetName val="Abhikalp_Infratech"/>
      <sheetName val="Prabha_Construction"/>
      <sheetName val="Rajesh_Singh"/>
      <sheetName val="AK_construction"/>
      <sheetName val="Jitendra_Construction_"/>
      <sheetName val="Ichchashakti_Construction"/>
      <sheetName val="Om_Shanti_Construction"/>
      <sheetName val="Krishna_enterprises"/>
      <sheetName val="Rajesh__Mishra"/>
      <sheetName val="Dhaka_Construction"/>
      <sheetName val="Purvanchal_Construction"/>
      <sheetName val="Vimal_Singh_&amp;_Co"/>
      <sheetName val="Arun_Kumar_Singh"/>
      <sheetName val="Prashant_Enterprises"/>
      <sheetName val="Sweta_&amp;_Nandu_Construction_"/>
      <sheetName val="Om_Jay_Jay_Construction_"/>
      <sheetName val="Maa_Vaishnav_Tiles_"/>
      <sheetName val="Giriraj_Construction"/>
      <sheetName val="INDRAJ_Construction"/>
      <sheetName val="samadhan_manpower"/>
      <sheetName val="Basudeo_Mahto"/>
      <sheetName val="Binod_Mahto"/>
      <sheetName val="Bandhan_Mahto"/>
      <sheetName val="AMARJIT_KUMAR"/>
      <sheetName val="Jayant_Kumar"/>
      <sheetName val="Uttam_Yadav"/>
      <sheetName val="Ajit_Singh"/>
      <sheetName val="Rajeev_Singh"/>
      <sheetName val="J_N_Mahto"/>
      <sheetName val="Brijesh_Mishra_(Erection)"/>
      <sheetName val="Tulsi_Mahto"/>
      <sheetName val="KUMARI_RINA_PATEL_(Tulsi)"/>
      <sheetName val="Murari_Yadav"/>
      <sheetName val="Rajiv_Kumar_Jaiswal"/>
      <sheetName val="Sanjay_Kumar"/>
      <sheetName val="Subodh_Singh"/>
      <sheetName val="Sunil_Kumar_Tudu"/>
      <sheetName val="Prahalad_Singh"/>
      <sheetName val="Meghlal_Mahto"/>
      <sheetName val="Vistron_Enterprise"/>
      <sheetName val="Vimal_Singh_&amp;_Co_"/>
      <sheetName val="Jagarnath_Mahto"/>
      <sheetName val="Bhola_Mahto"/>
      <sheetName val="Man_Enterprises"/>
      <sheetName val="Motilal_Mahto"/>
      <sheetName val="Tej_Narayan_Singh"/>
      <sheetName val="Deglal_Mahto"/>
      <sheetName val="DEVI_CONSTRUCTION"/>
      <sheetName val="Harichandar_Yadav"/>
      <sheetName val="KANCHAN_SINGH"/>
      <sheetName val="MANOJ_KUMAR"/>
      <sheetName val="Fouzi_Ratto_Construction_co_"/>
      <sheetName val="Maa_Mundeshwari"/>
      <sheetName val="Dolly_Kumari"/>
      <sheetName val="Maa_Mundeshwari_(2)"/>
      <sheetName val="PAVAN_KUMAR_MAHTO"/>
      <sheetName val="SANTOSH_KUMAR"/>
      <sheetName val="SHIV_MANGAL_SINGH"/>
      <sheetName val="Hira_Lal"/>
      <sheetName val="Om_parakash"/>
      <sheetName val="SACHIDANAND_SINGH"/>
      <sheetName val="PRITAM_KUMAR"/>
      <sheetName val="Vinod_Kumar_Mahto"/>
      <sheetName val="Rajkumar_Singh"/>
      <sheetName val="DHEERENDAR_SINGH"/>
      <sheetName val="Maa_Mundeshwari_(Str)"/>
      <sheetName val="MD_ALAM"/>
      <sheetName val="Tarzen_Engineering"/>
      <sheetName val="Mohd_Haider_Ali"/>
      <sheetName val="Jai_Mata_Di"/>
      <sheetName val="Amba_Enterprises"/>
      <sheetName val="Sudama_Singh"/>
      <sheetName val="Rajesh_Maurya"/>
      <sheetName val="SANTOSH_KUMAR_YADAV"/>
      <sheetName val="M_D_C_C"/>
      <sheetName val="Ajay_Ohja"/>
      <sheetName val="FDn_Wet"/>
      <sheetName val="Tower_Er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5">
          <cell r="D5" t="str">
            <v>Excavation</v>
          </cell>
          <cell r="E5" t="str">
            <v>M20</v>
          </cell>
          <cell r="F5" t="str">
            <v>M10</v>
          </cell>
          <cell r="G5" t="str">
            <v>Rebar</v>
          </cell>
          <cell r="H5" t="str">
            <v>Stub</v>
          </cell>
        </row>
        <row r="6">
          <cell r="D6" t="str">
            <v>in CuM</v>
          </cell>
          <cell r="E6" t="str">
            <v>in CuM</v>
          </cell>
          <cell r="F6" t="str">
            <v>in CuM</v>
          </cell>
          <cell r="G6" t="str">
            <v>in MT</v>
          </cell>
          <cell r="H6" t="str">
            <v>in MT</v>
          </cell>
        </row>
        <row r="7">
          <cell r="C7" t="str">
            <v>DA+00</v>
          </cell>
          <cell r="D7">
            <v>635.98080000000004</v>
          </cell>
          <cell r="E7">
            <v>85.01</v>
          </cell>
          <cell r="F7">
            <v>9.74</v>
          </cell>
          <cell r="G7">
            <v>6.8959999999999999</v>
          </cell>
          <cell r="H7">
            <v>1.583</v>
          </cell>
        </row>
        <row r="8">
          <cell r="C8" t="str">
            <v>DA+03</v>
          </cell>
          <cell r="D8">
            <v>658.89720000000011</v>
          </cell>
          <cell r="E8">
            <v>88.47</v>
          </cell>
          <cell r="F8">
            <v>10.11</v>
          </cell>
          <cell r="G8">
            <v>7.4480000000000004</v>
          </cell>
          <cell r="H8">
            <v>1.583</v>
          </cell>
        </row>
        <row r="9">
          <cell r="C9" t="str">
            <v>DA+06</v>
          </cell>
          <cell r="D9">
            <v>658.89720000000011</v>
          </cell>
          <cell r="E9">
            <v>88.47</v>
          </cell>
          <cell r="F9">
            <v>10.11</v>
          </cell>
          <cell r="G9">
            <v>7.4480000000000004</v>
          </cell>
          <cell r="H9">
            <v>1.583</v>
          </cell>
        </row>
        <row r="10">
          <cell r="C10" t="str">
            <v>DA+09</v>
          </cell>
          <cell r="D10">
            <v>658.89720000000011</v>
          </cell>
          <cell r="E10">
            <v>88.47</v>
          </cell>
          <cell r="F10">
            <v>10.11</v>
          </cell>
          <cell r="G10">
            <v>7.4480000000000004</v>
          </cell>
          <cell r="H10">
            <v>1.583</v>
          </cell>
        </row>
        <row r="11">
          <cell r="C11" t="str">
            <v>DA+18</v>
          </cell>
          <cell r="D11">
            <v>693.12</v>
          </cell>
          <cell r="E11">
            <v>93.67</v>
          </cell>
          <cell r="F11">
            <v>10.66</v>
          </cell>
          <cell r="G11">
            <v>7.843</v>
          </cell>
          <cell r="H11">
            <v>1.86</v>
          </cell>
        </row>
        <row r="12">
          <cell r="C12" t="str">
            <v>DB+00</v>
          </cell>
          <cell r="D12">
            <v>1188.0299999999997</v>
          </cell>
          <cell r="E12">
            <v>180.8</v>
          </cell>
          <cell r="F12">
            <v>18.62</v>
          </cell>
          <cell r="G12">
            <v>20.195</v>
          </cell>
          <cell r="H12">
            <v>2.9249999999999998</v>
          </cell>
        </row>
        <row r="13">
          <cell r="C13" t="str">
            <v>DB+03</v>
          </cell>
          <cell r="D13">
            <v>1212.0300000000002</v>
          </cell>
          <cell r="E13">
            <v>198.73</v>
          </cell>
          <cell r="F13">
            <v>19.010000000000002</v>
          </cell>
          <cell r="G13">
            <v>19.640999999999998</v>
          </cell>
          <cell r="H13">
            <v>2.9249999999999998</v>
          </cell>
        </row>
        <row r="14">
          <cell r="C14" t="str">
            <v>DB+06</v>
          </cell>
          <cell r="D14">
            <v>1212.0300000000002</v>
          </cell>
          <cell r="E14">
            <v>198.73</v>
          </cell>
          <cell r="F14">
            <v>19.010000000000002</v>
          </cell>
          <cell r="G14">
            <v>19.640999999999998</v>
          </cell>
          <cell r="H14">
            <v>2.9249999999999998</v>
          </cell>
        </row>
        <row r="15">
          <cell r="C15" t="str">
            <v>DB+09</v>
          </cell>
          <cell r="D15">
            <v>1212.0300000000002</v>
          </cell>
          <cell r="E15">
            <v>198.73</v>
          </cell>
          <cell r="F15">
            <v>19.010000000000002</v>
          </cell>
          <cell r="G15">
            <v>19.640999999999998</v>
          </cell>
          <cell r="H15">
            <v>2.9249999999999998</v>
          </cell>
        </row>
        <row r="16">
          <cell r="C16" t="str">
            <v>DC+00</v>
          </cell>
          <cell r="D16">
            <v>1430.9567999999999</v>
          </cell>
          <cell r="E16">
            <v>238.81</v>
          </cell>
          <cell r="F16">
            <v>22.57</v>
          </cell>
          <cell r="G16">
            <v>24.905999999999999</v>
          </cell>
          <cell r="H16">
            <v>3.3730000000000002</v>
          </cell>
        </row>
        <row r="17">
          <cell r="C17" t="str">
            <v>DC+03</v>
          </cell>
          <cell r="D17">
            <v>1446.7248000000002</v>
          </cell>
          <cell r="E17">
            <v>241.88</v>
          </cell>
          <cell r="F17">
            <v>22.82</v>
          </cell>
          <cell r="G17">
            <v>25.428000000000001</v>
          </cell>
          <cell r="H17">
            <v>3.3730000000000002</v>
          </cell>
        </row>
        <row r="18">
          <cell r="C18" t="str">
            <v>DC+06</v>
          </cell>
          <cell r="D18">
            <v>1446.7248000000002</v>
          </cell>
          <cell r="E18">
            <v>241.88</v>
          </cell>
          <cell r="F18">
            <v>22.82</v>
          </cell>
          <cell r="G18">
            <v>25.428000000000001</v>
          </cell>
          <cell r="H18">
            <v>3.3730000000000002</v>
          </cell>
        </row>
        <row r="19">
          <cell r="C19" t="str">
            <v>DC+09</v>
          </cell>
          <cell r="D19">
            <v>1446.7248000000002</v>
          </cell>
          <cell r="E19">
            <v>241.88</v>
          </cell>
          <cell r="F19">
            <v>22.82</v>
          </cell>
          <cell r="G19">
            <v>25.428000000000001</v>
          </cell>
          <cell r="H19">
            <v>3.3730000000000002</v>
          </cell>
        </row>
        <row r="20">
          <cell r="C20" t="str">
            <v>DD+00</v>
          </cell>
          <cell r="D20">
            <v>1598.8901879999996</v>
          </cell>
          <cell r="E20">
            <v>297.86</v>
          </cell>
          <cell r="F20">
            <v>25.28</v>
          </cell>
          <cell r="G20">
            <v>27.158000000000001</v>
          </cell>
          <cell r="H20">
            <v>3.669</v>
          </cell>
        </row>
        <row r="21">
          <cell r="C21" t="str">
            <v>DD+03</v>
          </cell>
          <cell r="D21">
            <v>1601.1072119999999</v>
          </cell>
          <cell r="E21">
            <v>303.95999999999998</v>
          </cell>
          <cell r="F21">
            <v>25.32</v>
          </cell>
          <cell r="G21">
            <v>27.305</v>
          </cell>
          <cell r="H21">
            <v>3.669</v>
          </cell>
        </row>
        <row r="22">
          <cell r="C22" t="str">
            <v>DD+06</v>
          </cell>
          <cell r="D22">
            <v>1601.1072119999999</v>
          </cell>
          <cell r="E22">
            <v>303.95999999999998</v>
          </cell>
          <cell r="F22">
            <v>25.32</v>
          </cell>
          <cell r="G22">
            <v>27.305</v>
          </cell>
          <cell r="H22">
            <v>3.669</v>
          </cell>
        </row>
        <row r="23">
          <cell r="C23" t="str">
            <v>DD+09</v>
          </cell>
          <cell r="D23">
            <v>1601.1072119999999</v>
          </cell>
          <cell r="E23">
            <v>303.95999999999998</v>
          </cell>
          <cell r="F23">
            <v>25.32</v>
          </cell>
          <cell r="G23">
            <v>27.305</v>
          </cell>
          <cell r="H23">
            <v>3.669</v>
          </cell>
        </row>
        <row r="24">
          <cell r="C24" t="str">
            <v>DD+25</v>
          </cell>
          <cell r="D24">
            <v>1644.9271680000002</v>
          </cell>
          <cell r="E24">
            <v>293.32</v>
          </cell>
          <cell r="F24">
            <v>26.04</v>
          </cell>
          <cell r="G24">
            <v>33.130000000000003</v>
          </cell>
          <cell r="H24">
            <v>4.05</v>
          </cell>
        </row>
        <row r="25">
          <cell r="C25" t="str">
            <v>DD+09(FS)</v>
          </cell>
          <cell r="D25">
            <v>2128.7491320000004</v>
          </cell>
          <cell r="E25">
            <v>404.62</v>
          </cell>
          <cell r="F25">
            <v>33.9</v>
          </cell>
          <cell r="G25">
            <v>35.247</v>
          </cell>
          <cell r="H25">
            <v>3.669</v>
          </cell>
        </row>
        <row r="26">
          <cell r="C26" t="str">
            <v>DD+00(PS)</v>
          </cell>
          <cell r="D26">
            <v>1859.731</v>
          </cell>
          <cell r="E26">
            <v>346.73</v>
          </cell>
          <cell r="F26">
            <v>29.52</v>
          </cell>
          <cell r="G26">
            <v>31.315000000000001</v>
          </cell>
          <cell r="H26">
            <v>3.669</v>
          </cell>
        </row>
      </sheetData>
      <sheetData sheetId="88">
        <row r="5">
          <cell r="D5" t="str">
            <v>Weight in MT</v>
          </cell>
        </row>
        <row r="6">
          <cell r="C6" t="str">
            <v>DA+00</v>
          </cell>
          <cell r="D6">
            <v>51.286999999999999</v>
          </cell>
          <cell r="K6" t="str">
            <v>DA+00</v>
          </cell>
          <cell r="L6">
            <v>4492</v>
          </cell>
          <cell r="M6">
            <v>4267</v>
          </cell>
        </row>
        <row r="7">
          <cell r="C7" t="str">
            <v>DA+03</v>
          </cell>
          <cell r="D7">
            <v>53.308999999999997</v>
          </cell>
          <cell r="K7" t="str">
            <v>DA+03</v>
          </cell>
          <cell r="L7">
            <v>4600</v>
          </cell>
          <cell r="M7">
            <v>4370</v>
          </cell>
        </row>
        <row r="8">
          <cell r="C8" t="str">
            <v>DA+06</v>
          </cell>
          <cell r="D8">
            <v>59.84</v>
          </cell>
          <cell r="K8" t="str">
            <v>DA+06</v>
          </cell>
          <cell r="L8">
            <v>5716</v>
          </cell>
          <cell r="M8">
            <v>5430</v>
          </cell>
        </row>
        <row r="9">
          <cell r="C9" t="str">
            <v>DA+09</v>
          </cell>
          <cell r="D9">
            <v>62.002000000000002</v>
          </cell>
          <cell r="K9" t="str">
            <v>DA+09</v>
          </cell>
          <cell r="L9">
            <v>5946</v>
          </cell>
          <cell r="M9">
            <v>5649</v>
          </cell>
        </row>
        <row r="10">
          <cell r="C10" t="str">
            <v>DA+18</v>
          </cell>
          <cell r="D10">
            <v>74.963999999999999</v>
          </cell>
          <cell r="K10" t="str">
            <v>DB+00</v>
          </cell>
          <cell r="L10">
            <v>5838</v>
          </cell>
          <cell r="M10">
            <v>5546</v>
          </cell>
        </row>
        <row r="11">
          <cell r="C11" t="str">
            <v>DB+00</v>
          </cell>
          <cell r="D11">
            <v>99.067999999999998</v>
          </cell>
          <cell r="K11" t="str">
            <v>DB+03</v>
          </cell>
          <cell r="L11">
            <v>5504</v>
          </cell>
          <cell r="M11">
            <v>5229</v>
          </cell>
        </row>
        <row r="12">
          <cell r="C12" t="str">
            <v>DB+03</v>
          </cell>
          <cell r="D12">
            <v>102.041</v>
          </cell>
          <cell r="K12" t="str">
            <v>DB+06</v>
          </cell>
          <cell r="L12">
            <v>7804</v>
          </cell>
          <cell r="M12">
            <v>7414</v>
          </cell>
        </row>
        <row r="13">
          <cell r="C13" t="str">
            <v>DB+06</v>
          </cell>
          <cell r="D13">
            <v>114.8</v>
          </cell>
          <cell r="K13" t="str">
            <v>DB+09</v>
          </cell>
          <cell r="L13">
            <v>8200</v>
          </cell>
          <cell r="M13">
            <v>7790</v>
          </cell>
        </row>
        <row r="14">
          <cell r="C14" t="str">
            <v>DB+09</v>
          </cell>
          <cell r="D14">
            <v>118.46299999999999</v>
          </cell>
          <cell r="K14" t="str">
            <v>DC+00</v>
          </cell>
          <cell r="L14">
            <v>6382</v>
          </cell>
          <cell r="M14">
            <v>6063</v>
          </cell>
        </row>
        <row r="15">
          <cell r="C15" t="str">
            <v>DC+00</v>
          </cell>
          <cell r="D15">
            <v>108.666</v>
          </cell>
          <cell r="K15" t="str">
            <v>DC+03</v>
          </cell>
          <cell r="L15">
            <v>6318</v>
          </cell>
          <cell r="M15">
            <v>6002</v>
          </cell>
        </row>
        <row r="16">
          <cell r="C16" t="str">
            <v>DC+03</v>
          </cell>
          <cell r="D16">
            <v>112.152</v>
          </cell>
          <cell r="K16" t="str">
            <v>DC+06</v>
          </cell>
          <cell r="L16">
            <v>7962</v>
          </cell>
          <cell r="M16">
            <v>7564</v>
          </cell>
        </row>
        <row r="17">
          <cell r="C17" t="str">
            <v>DC+06</v>
          </cell>
          <cell r="D17">
            <v>126.854</v>
          </cell>
          <cell r="K17" t="str">
            <v>DC+09</v>
          </cell>
          <cell r="L17">
            <v>8470</v>
          </cell>
          <cell r="M17">
            <v>8047</v>
          </cell>
        </row>
        <row r="18">
          <cell r="C18" t="str">
            <v>DC+09</v>
          </cell>
          <cell r="D18">
            <v>132.58799999999999</v>
          </cell>
          <cell r="K18" t="str">
            <v>DD+00</v>
          </cell>
          <cell r="L18">
            <v>7203</v>
          </cell>
          <cell r="M18">
            <v>6843</v>
          </cell>
        </row>
        <row r="19">
          <cell r="C19" t="str">
            <v>DD+00</v>
          </cell>
          <cell r="D19">
            <v>109.69</v>
          </cell>
          <cell r="K19" t="str">
            <v>DD+03</v>
          </cell>
          <cell r="L19">
            <v>7017</v>
          </cell>
          <cell r="M19">
            <v>6666</v>
          </cell>
        </row>
        <row r="20">
          <cell r="C20" t="str">
            <v>DD+03</v>
          </cell>
          <cell r="D20">
            <v>113.84</v>
          </cell>
          <cell r="K20" t="str">
            <v>DD+06</v>
          </cell>
          <cell r="L20">
            <v>9579</v>
          </cell>
          <cell r="M20">
            <v>9100</v>
          </cell>
        </row>
        <row r="21">
          <cell r="C21" t="str">
            <v>DD+06</v>
          </cell>
          <cell r="D21">
            <v>130.702</v>
          </cell>
          <cell r="K21" t="str">
            <v>DD+09</v>
          </cell>
          <cell r="L21">
            <v>10219</v>
          </cell>
          <cell r="M21">
            <v>9708</v>
          </cell>
        </row>
        <row r="22">
          <cell r="C22" t="str">
            <v>DD+09</v>
          </cell>
          <cell r="D22">
            <v>136.261</v>
          </cell>
          <cell r="K22" t="str">
            <v>DD+25</v>
          </cell>
          <cell r="L22">
            <v>10954</v>
          </cell>
          <cell r="M22">
            <v>10406</v>
          </cell>
        </row>
        <row r="23">
          <cell r="C23" t="str">
            <v>DD+25</v>
          </cell>
          <cell r="D23">
            <v>207.54300000000001</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5">
          <cell r="D5" t="str">
            <v>Excavation</v>
          </cell>
        </row>
      </sheetData>
      <sheetData sheetId="172">
        <row r="5">
          <cell r="D5" t="str">
            <v>Weight in MT</v>
          </cell>
        </row>
      </sheetData>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GWC"/>
      <sheetName val="NWC"/>
      <sheetName val="Sheet1"/>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2"/>
      <sheetName val="PKS"/>
      <sheetName val="Discount"/>
      <sheetName val="summary"/>
      <sheetName val="except wiring"/>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Paramtr"/>
      <sheetName val="#REF"/>
      <sheetName val="main1"/>
      <sheetName val="RATE-ANAY."/>
      <sheetName val="REVENUES &amp; BS"/>
      <sheetName val="Fdn"/>
      <sheetName val="EXIS-COMBINED"/>
      <sheetName val="Sheet1"/>
      <sheetName val="Break up Sheet"/>
      <sheetName val="sq ftg detail"/>
      <sheetName val="lookup"/>
      <sheetName val="Set"/>
      <sheetName val="CFForecast detail"/>
      <sheetName val="Boiler&amp;TG"/>
      <sheetName val="Basic"/>
      <sheetName val="Conc-BP"/>
      <sheetName val="Forces"/>
      <sheetName val="Analysis"/>
      <sheetName val="Actuals"/>
      <sheetName val="Basis"/>
      <sheetName val="beam-reinft-IIInd floor"/>
      <sheetName val="Discount Rate "/>
      <sheetName val="beam-reinft-machine rm"/>
      <sheetName val="SALIENT"/>
      <sheetName val="Fill this out first..."/>
      <sheetName val="VCH-SLC"/>
      <sheetName val="Supplier"/>
      <sheetName val="except_wiring3"/>
      <sheetName val="wiring&amp;ltg_3"/>
      <sheetName val="Annexure-1_3"/>
      <sheetName val="220KV_CS3"/>
      <sheetName val="3BPA00132-5-3_W_plan_HVPNL3"/>
      <sheetName val="2B_for_Sub_Station_F_I_3"/>
      <sheetName val="DETAILED__BOQ3"/>
      <sheetName val="C-5"/>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grid"/>
      <sheetName val="bs BP 04 SA"/>
      <sheetName val="Codes"/>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COST"/>
      <sheetName val="Def"/>
      <sheetName val="B Sheetbajaj"/>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Schedule 1"/>
      <sheetName val="Schedule 2"/>
      <sheetName val="Design"/>
      <sheetName val="PL"/>
    </sheetNames>
    <sheetDataSet>
      <sheetData sheetId="0" refreshError="1">
        <row r="3">
          <cell r="B3">
            <v>1.16777</v>
          </cell>
        </row>
        <row r="6">
          <cell r="B6">
            <v>1</v>
          </cell>
        </row>
      </sheetData>
      <sheetData sheetId="1" refreshError="1"/>
      <sheetData sheetId="2" refreshError="1"/>
      <sheetData sheetId="3" refreshError="1"/>
      <sheetData sheetId="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N"/>
      <sheetName val="57f4"/>
      <sheetName val="V3"/>
      <sheetName val="except wiring"/>
      <sheetName val="220KV CS"/>
      <sheetName val="main1"/>
      <sheetName val="Cover sheet"/>
    </sheetNames>
    <sheetDataSet>
      <sheetData sheetId="0" refreshError="1">
        <row r="1">
          <cell r="C1" t="str">
            <v>JYOTI STRUCTURES LTD SATPUR NASIK -7</v>
          </cell>
        </row>
        <row r="2">
          <cell r="A2" t="str">
            <v xml:space="preserve">                                                           FREIGHT PROVISION 2001-2002[ up to march ]</v>
          </cell>
        </row>
        <row r="3">
          <cell r="A3" t="str">
            <v>FROM – MATERIAL [ STEEL</v>
          </cell>
        </row>
        <row r="4">
          <cell r="A4" t="str">
            <v>TO – ACCOUNT</v>
          </cell>
          <cell r="F4" t="str">
            <v>DATE- 1.4.2002</v>
          </cell>
        </row>
        <row r="5">
          <cell r="A5" t="str">
            <v>SIN NO</v>
          </cell>
          <cell r="B5" t="str">
            <v>Date</v>
          </cell>
          <cell r="C5" t="str">
            <v xml:space="preserve">NAME OF SUPPLIER </v>
          </cell>
          <cell r="D5" t="str">
            <v>WEIGHT</v>
          </cell>
          <cell r="E5" t="str">
            <v>TPT NAME</v>
          </cell>
          <cell r="F5" t="str">
            <v>RATE</v>
          </cell>
          <cell r="G5" t="str">
            <v>AMOUNT</v>
          </cell>
        </row>
        <row r="6">
          <cell r="A6">
            <v>30</v>
          </cell>
          <cell r="B6">
            <v>37107</v>
          </cell>
          <cell r="C6" t="str">
            <v>SHILPA REROLLERS</v>
          </cell>
          <cell r="D6">
            <v>35.729999999999997</v>
          </cell>
          <cell r="E6" t="str">
            <v>TCI</v>
          </cell>
          <cell r="F6">
            <v>900</v>
          </cell>
          <cell r="G6">
            <v>32156.999999999996</v>
          </cell>
          <cell r="H6" t="str">
            <v>C/I Steel</v>
          </cell>
        </row>
        <row r="7">
          <cell r="A7">
            <v>36</v>
          </cell>
          <cell r="B7">
            <v>37138</v>
          </cell>
          <cell r="C7" t="str">
            <v>SHILPA REROLLERS</v>
          </cell>
          <cell r="D7">
            <v>39.4</v>
          </cell>
          <cell r="E7" t="str">
            <v>TCI</v>
          </cell>
          <cell r="F7">
            <v>900</v>
          </cell>
          <cell r="G7">
            <v>35460</v>
          </cell>
          <cell r="H7" t="str">
            <v>C/I Steel</v>
          </cell>
        </row>
        <row r="8">
          <cell r="A8">
            <v>51</v>
          </cell>
          <cell r="B8">
            <v>37199</v>
          </cell>
          <cell r="C8" t="str">
            <v>SHILPA REROLLERS</v>
          </cell>
          <cell r="D8">
            <v>40.47</v>
          </cell>
          <cell r="E8" t="str">
            <v>TCI</v>
          </cell>
          <cell r="F8">
            <v>900</v>
          </cell>
          <cell r="G8">
            <v>36423</v>
          </cell>
          <cell r="H8" t="str">
            <v>C/I Steel</v>
          </cell>
        </row>
        <row r="9">
          <cell r="A9">
            <v>65</v>
          </cell>
          <cell r="B9" t="str">
            <v>13/4/01</v>
          </cell>
          <cell r="C9" t="str">
            <v>SHILPA REROLLERS</v>
          </cell>
          <cell r="D9">
            <v>36.83</v>
          </cell>
          <cell r="E9" t="str">
            <v>TCI</v>
          </cell>
          <cell r="F9">
            <v>900</v>
          </cell>
          <cell r="G9">
            <v>33147</v>
          </cell>
          <cell r="H9" t="str">
            <v>C/I Steel</v>
          </cell>
        </row>
        <row r="10">
          <cell r="A10">
            <v>71</v>
          </cell>
          <cell r="B10" t="str">
            <v>15.4.01</v>
          </cell>
          <cell r="C10" t="str">
            <v>SHILPA REROLLERS</v>
          </cell>
          <cell r="D10">
            <v>31.64</v>
          </cell>
          <cell r="E10" t="str">
            <v>TCI</v>
          </cell>
          <cell r="F10">
            <v>900</v>
          </cell>
          <cell r="G10">
            <v>28476</v>
          </cell>
          <cell r="H10" t="str">
            <v>C/I Steel</v>
          </cell>
        </row>
        <row r="11">
          <cell r="A11">
            <v>125</v>
          </cell>
          <cell r="B11" t="str">
            <v>26.4.01</v>
          </cell>
          <cell r="C11" t="str">
            <v>SHILPA REROLLERS</v>
          </cell>
          <cell r="D11">
            <v>36.700000000000003</v>
          </cell>
          <cell r="E11" t="str">
            <v>TCI</v>
          </cell>
          <cell r="F11">
            <v>900</v>
          </cell>
          <cell r="G11">
            <v>33030</v>
          </cell>
          <cell r="H11" t="str">
            <v>C/I Steel</v>
          </cell>
        </row>
        <row r="12">
          <cell r="A12">
            <v>131</v>
          </cell>
          <cell r="B12" t="str">
            <v>26.4.01</v>
          </cell>
          <cell r="C12" t="str">
            <v>SHILPA REROLLERS</v>
          </cell>
          <cell r="D12">
            <v>38.299999999999997</v>
          </cell>
          <cell r="E12" t="str">
            <v>TCI</v>
          </cell>
          <cell r="F12">
            <v>900</v>
          </cell>
          <cell r="G12">
            <v>34470</v>
          </cell>
          <cell r="H12" t="str">
            <v>C/I Steel</v>
          </cell>
        </row>
        <row r="13">
          <cell r="A13">
            <v>132</v>
          </cell>
          <cell r="B13" t="str">
            <v>26.4.01</v>
          </cell>
          <cell r="C13" t="str">
            <v>SHILPA REROLLERS</v>
          </cell>
          <cell r="D13">
            <v>33.54</v>
          </cell>
          <cell r="E13" t="str">
            <v>TCI</v>
          </cell>
          <cell r="F13">
            <v>900</v>
          </cell>
          <cell r="G13">
            <v>30186</v>
          </cell>
          <cell r="H13" t="str">
            <v>C/I Steel</v>
          </cell>
        </row>
        <row r="14">
          <cell r="A14">
            <v>137</v>
          </cell>
          <cell r="B14" t="str">
            <v>27.4.01</v>
          </cell>
          <cell r="C14" t="str">
            <v>SHILPA REROLLERS</v>
          </cell>
          <cell r="D14">
            <v>42.94</v>
          </cell>
          <cell r="E14" t="str">
            <v>TCI</v>
          </cell>
          <cell r="F14">
            <v>900</v>
          </cell>
          <cell r="G14">
            <v>38646</v>
          </cell>
          <cell r="H14" t="str">
            <v>C/I Steel</v>
          </cell>
        </row>
        <row r="15">
          <cell r="A15">
            <v>138</v>
          </cell>
          <cell r="B15" t="str">
            <v>27.4.01</v>
          </cell>
          <cell r="C15" t="str">
            <v>SHILPA REROLLERS</v>
          </cell>
          <cell r="D15">
            <v>26.02</v>
          </cell>
          <cell r="E15" t="str">
            <v>TCI</v>
          </cell>
          <cell r="F15">
            <v>900</v>
          </cell>
          <cell r="G15">
            <v>23418</v>
          </cell>
          <cell r="H15" t="str">
            <v>C/I Steel</v>
          </cell>
        </row>
        <row r="16">
          <cell r="A16">
            <v>143</v>
          </cell>
          <cell r="B16" t="str">
            <v>28.4.01</v>
          </cell>
          <cell r="C16" t="str">
            <v>SHILPA REROLLERS</v>
          </cell>
          <cell r="D16">
            <v>35.47</v>
          </cell>
          <cell r="E16" t="str">
            <v>TCI</v>
          </cell>
          <cell r="F16">
            <v>900</v>
          </cell>
          <cell r="G16">
            <v>31923</v>
          </cell>
          <cell r="H16" t="str">
            <v>C/I Steel</v>
          </cell>
        </row>
        <row r="17">
          <cell r="A17">
            <v>172</v>
          </cell>
          <cell r="B17">
            <v>36986</v>
          </cell>
          <cell r="C17" t="str">
            <v>SHILPA REROLLERS</v>
          </cell>
          <cell r="D17">
            <v>37.82</v>
          </cell>
          <cell r="E17" t="str">
            <v>TCI</v>
          </cell>
          <cell r="F17">
            <v>900</v>
          </cell>
          <cell r="G17">
            <v>34038</v>
          </cell>
          <cell r="H17" t="str">
            <v>C/I Steel</v>
          </cell>
        </row>
        <row r="18">
          <cell r="A18">
            <v>173</v>
          </cell>
          <cell r="B18">
            <v>36986</v>
          </cell>
          <cell r="C18" t="str">
            <v>SHILPA REROLLERS</v>
          </cell>
          <cell r="D18">
            <v>32.590000000000003</v>
          </cell>
          <cell r="E18" t="str">
            <v>TCI</v>
          </cell>
          <cell r="F18">
            <v>900</v>
          </cell>
          <cell r="G18">
            <v>29331.000000000004</v>
          </cell>
          <cell r="H18" t="str">
            <v>C/I Steel</v>
          </cell>
        </row>
        <row r="19">
          <cell r="A19">
            <v>205</v>
          </cell>
          <cell r="B19">
            <v>37169</v>
          </cell>
          <cell r="C19" t="str">
            <v>JSL RAIPUR</v>
          </cell>
          <cell r="D19">
            <v>10.08</v>
          </cell>
          <cell r="E19" t="str">
            <v>VIMAL PRAKASH</v>
          </cell>
          <cell r="F19">
            <v>1200</v>
          </cell>
          <cell r="G19">
            <v>12096</v>
          </cell>
          <cell r="H19" t="str">
            <v>C/I Steel</v>
          </cell>
        </row>
        <row r="20">
          <cell r="A20">
            <v>315</v>
          </cell>
          <cell r="B20" t="str">
            <v>27.5.01</v>
          </cell>
          <cell r="C20" t="str">
            <v>BAJRANG ALLOY RAIPUR</v>
          </cell>
          <cell r="D20">
            <v>14.38</v>
          </cell>
          <cell r="F20">
            <v>1200</v>
          </cell>
          <cell r="G20">
            <v>17256</v>
          </cell>
          <cell r="H20" t="str">
            <v>C/I Steel</v>
          </cell>
        </row>
        <row r="21">
          <cell r="A21">
            <v>373</v>
          </cell>
          <cell r="B21">
            <v>36987</v>
          </cell>
          <cell r="C21" t="str">
            <v>JSL RAIPUR</v>
          </cell>
          <cell r="D21">
            <v>18.28</v>
          </cell>
          <cell r="E21" t="str">
            <v>VIMAL PRAKASH</v>
          </cell>
          <cell r="F21">
            <v>1200</v>
          </cell>
          <cell r="G21">
            <v>21936</v>
          </cell>
          <cell r="H21" t="str">
            <v>C/I Steel</v>
          </cell>
        </row>
        <row r="22">
          <cell r="A22">
            <v>446</v>
          </cell>
          <cell r="B22" t="str">
            <v>16.6.01</v>
          </cell>
          <cell r="C22" t="str">
            <v>JSL RAIPUR</v>
          </cell>
          <cell r="D22">
            <v>29.45</v>
          </cell>
          <cell r="E22" t="str">
            <v>VIMAL PRAKASH</v>
          </cell>
          <cell r="F22">
            <v>1200</v>
          </cell>
          <cell r="G22">
            <v>35340</v>
          </cell>
          <cell r="H22" t="str">
            <v>C/I Steel</v>
          </cell>
        </row>
        <row r="23">
          <cell r="A23">
            <v>512</v>
          </cell>
          <cell r="B23" t="str">
            <v>24.6.01</v>
          </cell>
          <cell r="C23" t="str">
            <v>UNIVERSAL ENGG. AMBAD.</v>
          </cell>
          <cell r="D23">
            <v>0.80700000000000005</v>
          </cell>
          <cell r="E23" t="str">
            <v>RAVINDAR</v>
          </cell>
          <cell r="G23">
            <v>330</v>
          </cell>
          <cell r="H23" t="str">
            <v>Fabrication</v>
          </cell>
        </row>
        <row r="24">
          <cell r="A24">
            <v>554</v>
          </cell>
          <cell r="B24" t="str">
            <v>30.6.01</v>
          </cell>
          <cell r="C24" t="str">
            <v>MAHESHWARI HOT DIP</v>
          </cell>
          <cell r="D24">
            <v>10.963000000000001</v>
          </cell>
          <cell r="E24" t="str">
            <v>RAVINDAR</v>
          </cell>
          <cell r="F24">
            <v>140</v>
          </cell>
          <cell r="G24">
            <v>1534.8200000000002</v>
          </cell>
          <cell r="H24" t="str">
            <v>Galvanising</v>
          </cell>
        </row>
        <row r="25">
          <cell r="A25">
            <v>641</v>
          </cell>
          <cell r="B25" t="str">
            <v>17.7.01</v>
          </cell>
          <cell r="C25" t="str">
            <v>SHILPA REROLLERS</v>
          </cell>
          <cell r="D25">
            <v>32.520000000000003</v>
          </cell>
          <cell r="E25" t="str">
            <v>TCI</v>
          </cell>
          <cell r="F25">
            <v>900</v>
          </cell>
          <cell r="G25">
            <v>29268.000000000004</v>
          </cell>
          <cell r="H25" t="str">
            <v>C/I Steel</v>
          </cell>
        </row>
        <row r="26">
          <cell r="A26">
            <v>669</v>
          </cell>
          <cell r="B26" t="str">
            <v>19.7.01</v>
          </cell>
          <cell r="C26" t="str">
            <v>JSL GHOTI</v>
          </cell>
          <cell r="D26">
            <v>5.2</v>
          </cell>
          <cell r="E26" t="str">
            <v>RAVINDAR</v>
          </cell>
          <cell r="G26">
            <v>880</v>
          </cell>
          <cell r="H26" t="str">
            <v>Fabrication</v>
          </cell>
        </row>
        <row r="27">
          <cell r="A27">
            <v>701</v>
          </cell>
          <cell r="B27" t="str">
            <v>26.7.01</v>
          </cell>
          <cell r="C27" t="str">
            <v>SANVIJAY  NAGPUR</v>
          </cell>
          <cell r="D27">
            <v>10.9</v>
          </cell>
          <cell r="E27" t="str">
            <v>TCI</v>
          </cell>
          <cell r="F27">
            <v>900</v>
          </cell>
          <cell r="G27">
            <v>9810</v>
          </cell>
          <cell r="H27" t="str">
            <v>C/I Steel</v>
          </cell>
        </row>
        <row r="28">
          <cell r="A28">
            <v>722</v>
          </cell>
          <cell r="B28" t="str">
            <v>29.7.01</v>
          </cell>
          <cell r="C28" t="str">
            <v>SANVIJAY  NAGPUR</v>
          </cell>
          <cell r="D28">
            <v>32.024999999999999</v>
          </cell>
          <cell r="E28" t="str">
            <v>TCI</v>
          </cell>
          <cell r="F28">
            <v>900</v>
          </cell>
          <cell r="G28">
            <v>28822.5</v>
          </cell>
          <cell r="H28" t="str">
            <v>C/I Steel</v>
          </cell>
        </row>
        <row r="29">
          <cell r="A29">
            <v>724</v>
          </cell>
          <cell r="B29" t="str">
            <v>29.7.01</v>
          </cell>
          <cell r="C29" t="str">
            <v>SANVIJAY  NAGPUR</v>
          </cell>
          <cell r="D29">
            <v>36.534999999999997</v>
          </cell>
          <cell r="E29" t="str">
            <v>TCI</v>
          </cell>
          <cell r="F29">
            <v>900</v>
          </cell>
          <cell r="G29">
            <v>32881.5</v>
          </cell>
          <cell r="H29" t="str">
            <v>C/I Steel</v>
          </cell>
        </row>
        <row r="30">
          <cell r="A30">
            <v>731</v>
          </cell>
          <cell r="B30" t="str">
            <v>30.7.01</v>
          </cell>
          <cell r="C30" t="str">
            <v>SANVIJAY  NAGPUR</v>
          </cell>
          <cell r="D30">
            <v>25.07</v>
          </cell>
          <cell r="E30" t="str">
            <v>TCI</v>
          </cell>
          <cell r="F30">
            <v>900</v>
          </cell>
          <cell r="G30">
            <v>22563</v>
          </cell>
          <cell r="H30" t="str">
            <v>C/I Steel</v>
          </cell>
        </row>
        <row r="31">
          <cell r="A31">
            <v>733</v>
          </cell>
          <cell r="B31" t="str">
            <v>30.7.01</v>
          </cell>
          <cell r="C31" t="str">
            <v>SANVIJAY  NAGPUR</v>
          </cell>
          <cell r="D31">
            <v>36.594999999999999</v>
          </cell>
          <cell r="E31" t="str">
            <v>TCI</v>
          </cell>
          <cell r="F31">
            <v>900</v>
          </cell>
          <cell r="G31">
            <v>32935.5</v>
          </cell>
          <cell r="H31" t="str">
            <v>C/I Steel</v>
          </cell>
        </row>
        <row r="32">
          <cell r="A32">
            <v>772</v>
          </cell>
          <cell r="B32">
            <v>37080</v>
          </cell>
          <cell r="C32" t="str">
            <v>SANVIJAY  NAGPUR</v>
          </cell>
          <cell r="D32">
            <v>25.614999999999998</v>
          </cell>
          <cell r="E32" t="str">
            <v>TCI</v>
          </cell>
          <cell r="F32">
            <v>860</v>
          </cell>
          <cell r="G32">
            <v>22028.899999999998</v>
          </cell>
          <cell r="H32" t="str">
            <v>C/I Steel</v>
          </cell>
        </row>
        <row r="33">
          <cell r="A33">
            <v>802</v>
          </cell>
          <cell r="B33" t="str">
            <v>14.8.01</v>
          </cell>
          <cell r="C33" t="str">
            <v xml:space="preserve">ASHOK Engg </v>
          </cell>
          <cell r="D33">
            <v>10.754</v>
          </cell>
          <cell r="E33" t="str">
            <v>RAVINDAR</v>
          </cell>
          <cell r="F33">
            <v>315</v>
          </cell>
          <cell r="G33">
            <v>3387.5099999999998</v>
          </cell>
          <cell r="H33" t="str">
            <v>Fabrication</v>
          </cell>
        </row>
        <row r="34">
          <cell r="A34">
            <v>814</v>
          </cell>
          <cell r="B34" t="str">
            <v>17.8.01</v>
          </cell>
          <cell r="C34" t="str">
            <v>ASHOK ENGENEERING</v>
          </cell>
          <cell r="D34">
            <v>11.06</v>
          </cell>
          <cell r="E34" t="str">
            <v>RAVINDAR</v>
          </cell>
          <cell r="F34">
            <v>315</v>
          </cell>
          <cell r="G34">
            <v>3483.9</v>
          </cell>
          <cell r="H34" t="str">
            <v>Fabrication</v>
          </cell>
        </row>
        <row r="35">
          <cell r="A35">
            <v>843</v>
          </cell>
          <cell r="B35" t="str">
            <v>22.8.01</v>
          </cell>
          <cell r="C35" t="str">
            <v>ASHOK ENGENEERING</v>
          </cell>
          <cell r="D35">
            <v>10.377000000000001</v>
          </cell>
          <cell r="E35" t="str">
            <v>RAVINDAR</v>
          </cell>
          <cell r="F35">
            <v>315</v>
          </cell>
          <cell r="G35">
            <v>3268.7550000000001</v>
          </cell>
          <cell r="H35" t="str">
            <v>Fabrication</v>
          </cell>
        </row>
        <row r="36">
          <cell r="A36">
            <v>847</v>
          </cell>
          <cell r="B36" t="str">
            <v>23.8.01</v>
          </cell>
          <cell r="C36" t="str">
            <v>JSL GHOTI</v>
          </cell>
          <cell r="D36">
            <v>10.105</v>
          </cell>
          <cell r="E36" t="str">
            <v>RAVINDAR</v>
          </cell>
          <cell r="F36">
            <v>175</v>
          </cell>
          <cell r="G36">
            <v>1768.375</v>
          </cell>
          <cell r="H36" t="str">
            <v>Fabrication</v>
          </cell>
        </row>
        <row r="37">
          <cell r="A37">
            <v>985</v>
          </cell>
          <cell r="B37" t="str">
            <v>21.9.01</v>
          </cell>
          <cell r="C37" t="str">
            <v>SANVIJAY  NAGPUR</v>
          </cell>
          <cell r="D37">
            <v>30.114999999999998</v>
          </cell>
          <cell r="E37" t="str">
            <v>EASTERN FRIGHT</v>
          </cell>
          <cell r="F37">
            <v>860</v>
          </cell>
          <cell r="G37">
            <v>25898.899999999998</v>
          </cell>
          <cell r="H37" t="str">
            <v>C/I Steel</v>
          </cell>
        </row>
        <row r="38">
          <cell r="A38">
            <v>1023</v>
          </cell>
          <cell r="B38" t="str">
            <v>28.9.01</v>
          </cell>
          <cell r="C38" t="str">
            <v>ASHOK ENGENEERING</v>
          </cell>
          <cell r="D38">
            <v>9.4649999999999999</v>
          </cell>
          <cell r="E38" t="str">
            <v>RAVINDAR</v>
          </cell>
          <cell r="F38">
            <v>315</v>
          </cell>
          <cell r="G38">
            <v>2981.4749999999999</v>
          </cell>
          <cell r="H38" t="str">
            <v>Fabrication</v>
          </cell>
        </row>
        <row r="39">
          <cell r="A39">
            <v>1043</v>
          </cell>
          <cell r="B39">
            <v>36991</v>
          </cell>
          <cell r="C39" t="str">
            <v>ABHISHEK STEEL</v>
          </cell>
          <cell r="D39">
            <v>19.329999999999998</v>
          </cell>
          <cell r="E39" t="str">
            <v>TCI</v>
          </cell>
          <cell r="F39">
            <v>860</v>
          </cell>
          <cell r="G39">
            <v>16623.8</v>
          </cell>
          <cell r="H39" t="str">
            <v>C/I Steel</v>
          </cell>
        </row>
        <row r="40">
          <cell r="A40">
            <v>1044</v>
          </cell>
          <cell r="B40">
            <v>36991</v>
          </cell>
          <cell r="C40" t="str">
            <v>SANVIJAY  NAGPUR</v>
          </cell>
          <cell r="D40">
            <v>14.48</v>
          </cell>
          <cell r="E40" t="str">
            <v>TCI</v>
          </cell>
          <cell r="F40">
            <v>860</v>
          </cell>
          <cell r="G40">
            <v>12452.800000000001</v>
          </cell>
          <cell r="H40" t="str">
            <v>C/I Steel</v>
          </cell>
        </row>
        <row r="41">
          <cell r="A41">
            <v>1051</v>
          </cell>
          <cell r="B41">
            <v>37052</v>
          </cell>
          <cell r="C41" t="str">
            <v>SANVIJAY  NAGPUR</v>
          </cell>
          <cell r="D41">
            <v>11.41</v>
          </cell>
          <cell r="E41" t="str">
            <v>TCI</v>
          </cell>
          <cell r="F41">
            <v>860</v>
          </cell>
          <cell r="G41">
            <v>9812.6</v>
          </cell>
          <cell r="H41" t="str">
            <v>C/I Steel</v>
          </cell>
        </row>
        <row r="42">
          <cell r="A42">
            <v>1074</v>
          </cell>
          <cell r="B42">
            <v>37235</v>
          </cell>
          <cell r="C42" t="str">
            <v>SANVIJAY  NAGPUR</v>
          </cell>
          <cell r="D42">
            <v>25.364999999999998</v>
          </cell>
          <cell r="E42" t="str">
            <v>EASTERN FRIGHT</v>
          </cell>
          <cell r="F42">
            <v>860</v>
          </cell>
          <cell r="G42">
            <v>21813.899999999998</v>
          </cell>
          <cell r="H42" t="str">
            <v>C/I Steel</v>
          </cell>
        </row>
        <row r="43">
          <cell r="A43">
            <v>1086</v>
          </cell>
          <cell r="B43" t="str">
            <v>14.10.2001</v>
          </cell>
          <cell r="C43" t="str">
            <v>SHILPA REROLLERS</v>
          </cell>
          <cell r="D43">
            <v>25.1</v>
          </cell>
          <cell r="E43" t="str">
            <v>TCI</v>
          </cell>
          <cell r="F43">
            <v>860</v>
          </cell>
          <cell r="G43">
            <v>21586</v>
          </cell>
          <cell r="H43" t="str">
            <v>C/I Steel</v>
          </cell>
        </row>
        <row r="44">
          <cell r="A44">
            <v>1092</v>
          </cell>
          <cell r="B44" t="str">
            <v>14.10.2001</v>
          </cell>
          <cell r="C44" t="str">
            <v>BAJRANG ALLOY RAIPUR</v>
          </cell>
          <cell r="D44">
            <v>21.82</v>
          </cell>
          <cell r="E44" t="str">
            <v>EASTERN FRIGHT</v>
          </cell>
          <cell r="F44">
            <v>1200</v>
          </cell>
          <cell r="G44">
            <v>26184</v>
          </cell>
          <cell r="H44" t="str">
            <v>C/I Steel</v>
          </cell>
        </row>
        <row r="45">
          <cell r="A45">
            <v>1095</v>
          </cell>
          <cell r="B45" t="str">
            <v>15.10.2001</v>
          </cell>
          <cell r="C45" t="str">
            <v>JSL RAIPUR</v>
          </cell>
          <cell r="D45">
            <v>2.125</v>
          </cell>
          <cell r="E45" t="str">
            <v>MANILAL</v>
          </cell>
          <cell r="F45">
            <v>1200</v>
          </cell>
          <cell r="G45">
            <v>2550</v>
          </cell>
          <cell r="H45" t="str">
            <v>C/I Steel</v>
          </cell>
        </row>
        <row r="46">
          <cell r="A46">
            <v>1096</v>
          </cell>
          <cell r="B46" t="str">
            <v>15.10.2001</v>
          </cell>
          <cell r="C46" t="str">
            <v>JSL RAIPUR</v>
          </cell>
          <cell r="D46">
            <v>10.34</v>
          </cell>
          <cell r="E46" t="str">
            <v>MANILAL</v>
          </cell>
          <cell r="F46">
            <v>1200</v>
          </cell>
          <cell r="G46">
            <v>12408</v>
          </cell>
          <cell r="H46" t="str">
            <v>C/I Steel</v>
          </cell>
        </row>
        <row r="47">
          <cell r="A47">
            <v>1111</v>
          </cell>
          <cell r="B47" t="str">
            <v>18.10.2001</v>
          </cell>
          <cell r="C47" t="str">
            <v>ABHISHEK STEEL</v>
          </cell>
          <cell r="D47">
            <v>25.26</v>
          </cell>
          <cell r="E47" t="str">
            <v>EASTERN FRIGHT</v>
          </cell>
          <cell r="F47">
            <v>860</v>
          </cell>
          <cell r="G47">
            <v>21723.600000000002</v>
          </cell>
          <cell r="H47" t="str">
            <v>C/I Steel</v>
          </cell>
        </row>
        <row r="48">
          <cell r="A48">
            <v>1122</v>
          </cell>
          <cell r="B48" t="str">
            <v>20.10.2001</v>
          </cell>
          <cell r="C48" t="str">
            <v>ABHISHEK STEEL</v>
          </cell>
          <cell r="D48">
            <v>15.04</v>
          </cell>
          <cell r="E48" t="str">
            <v>EASTERN FRIGHT</v>
          </cell>
          <cell r="F48">
            <v>860</v>
          </cell>
          <cell r="G48">
            <v>12934.4</v>
          </cell>
          <cell r="H48" t="str">
            <v>C/I Steel</v>
          </cell>
        </row>
        <row r="49">
          <cell r="A49">
            <v>1123</v>
          </cell>
          <cell r="B49" t="str">
            <v>20.10.2001</v>
          </cell>
          <cell r="C49" t="str">
            <v>SHILPA REROLLERS</v>
          </cell>
          <cell r="D49">
            <v>18.61</v>
          </cell>
          <cell r="E49" t="str">
            <v>EASTERN FRIGHT</v>
          </cell>
          <cell r="F49">
            <v>860</v>
          </cell>
          <cell r="G49">
            <v>16004.6</v>
          </cell>
          <cell r="H49" t="str">
            <v>C/I Steel</v>
          </cell>
        </row>
        <row r="50">
          <cell r="A50">
            <v>1132</v>
          </cell>
          <cell r="B50" t="str">
            <v>23.10.2001</v>
          </cell>
          <cell r="C50" t="str">
            <v>ABHISHEK STEEL</v>
          </cell>
          <cell r="D50">
            <v>22.74</v>
          </cell>
          <cell r="E50" t="str">
            <v>EASTERN FRIGHT</v>
          </cell>
          <cell r="F50">
            <v>860</v>
          </cell>
          <cell r="G50">
            <v>19556.399999999998</v>
          </cell>
          <cell r="H50" t="str">
            <v>C/I Steel</v>
          </cell>
        </row>
        <row r="51">
          <cell r="A51">
            <v>1133</v>
          </cell>
          <cell r="B51" t="str">
            <v>23.10.2001</v>
          </cell>
          <cell r="C51" t="str">
            <v>ABHISHEK STEEL</v>
          </cell>
          <cell r="D51">
            <v>19.14</v>
          </cell>
          <cell r="E51" t="str">
            <v>EASTERN FRIGHT</v>
          </cell>
          <cell r="F51">
            <v>860</v>
          </cell>
          <cell r="G51">
            <v>16460.400000000001</v>
          </cell>
          <cell r="H51" t="str">
            <v>C/I Steel</v>
          </cell>
        </row>
        <row r="52">
          <cell r="A52">
            <v>1145</v>
          </cell>
          <cell r="B52" t="str">
            <v>24.10.2001</v>
          </cell>
          <cell r="C52" t="str">
            <v>BAJRANG ALLOY RAIPUR</v>
          </cell>
          <cell r="D52">
            <v>22.19</v>
          </cell>
          <cell r="E52" t="str">
            <v>EASTERN FRIGHT</v>
          </cell>
          <cell r="F52">
            <v>1200</v>
          </cell>
          <cell r="G52">
            <v>26628</v>
          </cell>
          <cell r="H52" t="str">
            <v>C/I Steel</v>
          </cell>
        </row>
        <row r="53">
          <cell r="A53">
            <v>1166</v>
          </cell>
          <cell r="B53" t="str">
            <v>29.10.2001</v>
          </cell>
          <cell r="C53" t="str">
            <v>ABHISHEK STEEL</v>
          </cell>
          <cell r="D53">
            <v>18.420000000000002</v>
          </cell>
          <cell r="E53" t="str">
            <v>EASTERN FRIGHT</v>
          </cell>
          <cell r="F53">
            <v>860</v>
          </cell>
          <cell r="G53">
            <v>15841.2</v>
          </cell>
          <cell r="H53" t="str">
            <v>C/I Steel</v>
          </cell>
        </row>
        <row r="54">
          <cell r="A54">
            <v>1178</v>
          </cell>
          <cell r="B54" t="str">
            <v>30.10.2001</v>
          </cell>
          <cell r="C54" t="str">
            <v>SHILPA REROLLERS</v>
          </cell>
          <cell r="D54">
            <v>19.489999999999998</v>
          </cell>
          <cell r="E54" t="str">
            <v>EASTERN FRIGHT</v>
          </cell>
          <cell r="F54">
            <v>860</v>
          </cell>
          <cell r="G54">
            <v>16761.399999999998</v>
          </cell>
          <cell r="H54" t="str">
            <v>C/I Steel</v>
          </cell>
        </row>
        <row r="55">
          <cell r="A55">
            <v>1250</v>
          </cell>
          <cell r="B55" t="str">
            <v>23.11.2001</v>
          </cell>
          <cell r="C55" t="str">
            <v>JSL RAIPUR</v>
          </cell>
          <cell r="D55">
            <v>3.16</v>
          </cell>
          <cell r="E55" t="str">
            <v>MEENU ROAD</v>
          </cell>
          <cell r="F55">
            <v>1200</v>
          </cell>
          <cell r="G55">
            <v>3792</v>
          </cell>
          <cell r="H55" t="str">
            <v>C/I Steel</v>
          </cell>
        </row>
        <row r="56">
          <cell r="A56">
            <v>1283</v>
          </cell>
          <cell r="B56">
            <v>36962</v>
          </cell>
          <cell r="C56" t="str">
            <v>JSL RAIPUR</v>
          </cell>
          <cell r="D56">
            <v>44.89</v>
          </cell>
          <cell r="E56" t="str">
            <v>UPRC</v>
          </cell>
          <cell r="F56">
            <v>1200</v>
          </cell>
          <cell r="G56">
            <v>53868</v>
          </cell>
          <cell r="H56" t="str">
            <v>C/I Steel</v>
          </cell>
        </row>
        <row r="57">
          <cell r="A57">
            <v>1390</v>
          </cell>
          <cell r="B57" t="str">
            <v>27.12.2001</v>
          </cell>
          <cell r="C57" t="str">
            <v>SANVIJAY  NAGPUR</v>
          </cell>
          <cell r="D57">
            <v>4.59</v>
          </cell>
          <cell r="E57" t="str">
            <v>RSPT</v>
          </cell>
          <cell r="F57">
            <v>850</v>
          </cell>
          <cell r="G57">
            <v>3901.5</v>
          </cell>
          <cell r="H57" t="str">
            <v>C/I Steel</v>
          </cell>
        </row>
        <row r="58">
          <cell r="A58">
            <v>1491</v>
          </cell>
          <cell r="B58">
            <v>37561</v>
          </cell>
          <cell r="C58" t="str">
            <v>SANVIJAY  NAGPUR</v>
          </cell>
          <cell r="D58">
            <v>31.21</v>
          </cell>
          <cell r="E58" t="str">
            <v>RSPT</v>
          </cell>
          <cell r="F58">
            <v>850</v>
          </cell>
          <cell r="G58">
            <v>26528.5</v>
          </cell>
          <cell r="H58" t="str">
            <v>C/I Steel</v>
          </cell>
        </row>
        <row r="59">
          <cell r="A59">
            <v>1494</v>
          </cell>
          <cell r="B59">
            <v>37561</v>
          </cell>
          <cell r="C59" t="str">
            <v>SUPER METAL INDUSTRIES</v>
          </cell>
          <cell r="D59">
            <v>10.156000000000001</v>
          </cell>
          <cell r="E59" t="str">
            <v>RAVINDAR</v>
          </cell>
          <cell r="F59">
            <v>88</v>
          </cell>
          <cell r="G59">
            <v>893.72800000000007</v>
          </cell>
          <cell r="H59" t="str">
            <v>Galvanising</v>
          </cell>
        </row>
        <row r="60">
          <cell r="A60">
            <v>1498</v>
          </cell>
          <cell r="B60">
            <v>37561</v>
          </cell>
          <cell r="C60" t="str">
            <v>UNIVERSAL ENGG. AMBAD.</v>
          </cell>
          <cell r="D60">
            <v>4.161999999999999</v>
          </cell>
          <cell r="E60" t="str">
            <v>RAVINDAR</v>
          </cell>
          <cell r="F60">
            <v>88</v>
          </cell>
          <cell r="G60">
            <v>366.25599999999991</v>
          </cell>
          <cell r="H60" t="str">
            <v>Fabrication</v>
          </cell>
        </row>
        <row r="61">
          <cell r="A61">
            <v>1499</v>
          </cell>
          <cell r="B61">
            <v>37561</v>
          </cell>
          <cell r="C61" t="str">
            <v>D J ENGINEERING</v>
          </cell>
          <cell r="D61">
            <v>9.1169999999999991</v>
          </cell>
          <cell r="E61" t="str">
            <v>RAVINDAR</v>
          </cell>
          <cell r="F61">
            <v>88</v>
          </cell>
          <cell r="G61">
            <v>802.29599999999994</v>
          </cell>
          <cell r="H61" t="str">
            <v>Fabrication</v>
          </cell>
        </row>
        <row r="62">
          <cell r="A62">
            <v>1516</v>
          </cell>
          <cell r="B62" t="str">
            <v>14.1.2002</v>
          </cell>
          <cell r="C62" t="str">
            <v>SUPER METAL INDUSTRIES</v>
          </cell>
          <cell r="D62">
            <v>8.016</v>
          </cell>
          <cell r="E62" t="str">
            <v>RAVINDAR</v>
          </cell>
          <cell r="F62">
            <v>88</v>
          </cell>
          <cell r="G62">
            <v>705.40800000000002</v>
          </cell>
          <cell r="H62" t="str">
            <v>Galvanising</v>
          </cell>
        </row>
        <row r="63">
          <cell r="A63">
            <v>1519</v>
          </cell>
          <cell r="B63" t="str">
            <v>15.1.2002</v>
          </cell>
          <cell r="C63" t="str">
            <v>D J ENGINEERING</v>
          </cell>
          <cell r="D63">
            <v>0.43</v>
          </cell>
          <cell r="E63" t="str">
            <v>RAVINDAR</v>
          </cell>
          <cell r="G63">
            <v>330</v>
          </cell>
          <cell r="H63" t="str">
            <v>Fabrication</v>
          </cell>
        </row>
        <row r="64">
          <cell r="A64">
            <v>1520</v>
          </cell>
          <cell r="B64" t="str">
            <v>15.1.2002</v>
          </cell>
          <cell r="C64" t="str">
            <v>UNIVERSAL ENGG. AMBAD.</v>
          </cell>
          <cell r="D64">
            <v>10.909000000000001</v>
          </cell>
          <cell r="E64" t="str">
            <v>RAVINDAR</v>
          </cell>
          <cell r="F64">
            <v>88</v>
          </cell>
          <cell r="G64">
            <v>959.99200000000008</v>
          </cell>
          <cell r="H64" t="str">
            <v>Fabrication</v>
          </cell>
        </row>
        <row r="65">
          <cell r="A65">
            <v>1522</v>
          </cell>
          <cell r="B65" t="str">
            <v>15.1.2002</v>
          </cell>
          <cell r="C65" t="str">
            <v>AARTI ENGG. AMBAD</v>
          </cell>
          <cell r="D65">
            <v>0.61799999999999999</v>
          </cell>
          <cell r="E65" t="str">
            <v>RAVINDAR</v>
          </cell>
          <cell r="G65">
            <v>330</v>
          </cell>
          <cell r="H65" t="str">
            <v>Fabrication</v>
          </cell>
        </row>
        <row r="66">
          <cell r="A66">
            <v>1527</v>
          </cell>
          <cell r="B66" t="str">
            <v>16.1.2002</v>
          </cell>
          <cell r="C66" t="str">
            <v>ABHISHEK STEEL</v>
          </cell>
          <cell r="D66">
            <v>36.67</v>
          </cell>
          <cell r="E66" t="str">
            <v>RSPT</v>
          </cell>
          <cell r="F66">
            <v>850</v>
          </cell>
          <cell r="G66">
            <v>31169.5</v>
          </cell>
          <cell r="H66" t="str">
            <v>C/I Steel</v>
          </cell>
        </row>
        <row r="67">
          <cell r="A67">
            <v>1531</v>
          </cell>
          <cell r="B67" t="str">
            <v>16.1.2002</v>
          </cell>
          <cell r="C67" t="str">
            <v>AARTI ENGG. AMBAD</v>
          </cell>
          <cell r="D67">
            <v>10.016999999999999</v>
          </cell>
          <cell r="E67" t="str">
            <v>RAVINDAR</v>
          </cell>
          <cell r="F67">
            <v>88</v>
          </cell>
          <cell r="G67">
            <v>881.49599999999998</v>
          </cell>
          <cell r="H67" t="str">
            <v>Fabrication</v>
          </cell>
        </row>
        <row r="68">
          <cell r="A68">
            <v>1536</v>
          </cell>
          <cell r="B68" t="str">
            <v>17.1.2002</v>
          </cell>
          <cell r="C68" t="str">
            <v>SUPER METAL INDUSTRIES</v>
          </cell>
          <cell r="D68">
            <v>9.222999999999999</v>
          </cell>
          <cell r="E68" t="str">
            <v>RAVINDAR</v>
          </cell>
          <cell r="F68" t="str">
            <v>0 0</v>
          </cell>
          <cell r="G68">
            <v>880</v>
          </cell>
          <cell r="H68" t="str">
            <v>Galvanising</v>
          </cell>
        </row>
        <row r="69">
          <cell r="A69">
            <v>1547</v>
          </cell>
          <cell r="B69" t="str">
            <v>20.1.2002</v>
          </cell>
          <cell r="C69" t="str">
            <v>JSL/ MAHESHWARI</v>
          </cell>
          <cell r="D69">
            <v>14.65</v>
          </cell>
          <cell r="E69" t="str">
            <v>RAVINDAR</v>
          </cell>
          <cell r="F69">
            <v>140</v>
          </cell>
          <cell r="G69">
            <v>2051</v>
          </cell>
          <cell r="H69" t="str">
            <v>Galvanising</v>
          </cell>
        </row>
        <row r="70">
          <cell r="A70">
            <v>1576</v>
          </cell>
          <cell r="B70" t="str">
            <v>22.1.2002</v>
          </cell>
          <cell r="C70" t="str">
            <v>D J ENGINEERING</v>
          </cell>
          <cell r="D70">
            <v>0.47900000000000004</v>
          </cell>
          <cell r="E70" t="str">
            <v>RAVINDAR</v>
          </cell>
          <cell r="F70">
            <v>88</v>
          </cell>
          <cell r="G70">
            <v>42.152000000000001</v>
          </cell>
          <cell r="H70" t="str">
            <v>Fabrication</v>
          </cell>
        </row>
        <row r="71">
          <cell r="A71">
            <v>1604</v>
          </cell>
          <cell r="B71" t="str">
            <v>26.1.2002</v>
          </cell>
          <cell r="C71" t="str">
            <v>D J ENGINEERING</v>
          </cell>
          <cell r="D71">
            <v>7.2730000000000006</v>
          </cell>
          <cell r="E71" t="str">
            <v>RAVINDAR</v>
          </cell>
          <cell r="F71">
            <v>88</v>
          </cell>
          <cell r="G71">
            <v>640.024</v>
          </cell>
          <cell r="H71" t="str">
            <v>Fabrication</v>
          </cell>
        </row>
        <row r="72">
          <cell r="A72">
            <v>1611</v>
          </cell>
          <cell r="B72" t="str">
            <v>27.1.2002</v>
          </cell>
          <cell r="C72" t="str">
            <v>SANVIJAY  NAGPUR</v>
          </cell>
          <cell r="D72">
            <v>28.7</v>
          </cell>
          <cell r="E72" t="str">
            <v>EASTERN FRIGHT</v>
          </cell>
          <cell r="F72">
            <v>860</v>
          </cell>
          <cell r="G72">
            <v>24682</v>
          </cell>
          <cell r="H72" t="str">
            <v>C/I Steel</v>
          </cell>
        </row>
        <row r="73">
          <cell r="A73">
            <v>1615</v>
          </cell>
          <cell r="B73" t="str">
            <v>27.1.2002</v>
          </cell>
          <cell r="C73" t="str">
            <v>SANVIJAY  NAGPUR</v>
          </cell>
          <cell r="D73">
            <v>26.925000000000001</v>
          </cell>
          <cell r="E73" t="str">
            <v>RSPT</v>
          </cell>
          <cell r="F73">
            <v>850</v>
          </cell>
          <cell r="G73">
            <v>22886.25</v>
          </cell>
          <cell r="H73" t="str">
            <v>C/I Steel</v>
          </cell>
        </row>
        <row r="74">
          <cell r="A74">
            <v>1622</v>
          </cell>
          <cell r="B74" t="str">
            <v>27.1.2002</v>
          </cell>
          <cell r="C74" t="str">
            <v>MAHESHWARI HOT DIP</v>
          </cell>
          <cell r="D74">
            <v>1.073</v>
          </cell>
          <cell r="E74" t="str">
            <v>RAVINDAR</v>
          </cell>
          <cell r="F74">
            <v>140</v>
          </cell>
          <cell r="G74">
            <v>150.22</v>
          </cell>
          <cell r="H74" t="str">
            <v>Galvanising</v>
          </cell>
        </row>
        <row r="75">
          <cell r="A75">
            <v>1624</v>
          </cell>
          <cell r="B75" t="str">
            <v>28.1.2002</v>
          </cell>
          <cell r="C75" t="str">
            <v>MSR/ASHOK/5 STAR</v>
          </cell>
          <cell r="D75">
            <v>12.1</v>
          </cell>
          <cell r="E75" t="str">
            <v>RAVINDAR</v>
          </cell>
          <cell r="F75">
            <v>140</v>
          </cell>
          <cell r="G75">
            <v>1694</v>
          </cell>
          <cell r="H75" t="str">
            <v>Galvanising</v>
          </cell>
        </row>
        <row r="76">
          <cell r="A76">
            <v>1656</v>
          </cell>
          <cell r="B76">
            <v>37258</v>
          </cell>
          <cell r="C76" t="str">
            <v>SANVIJAY  NAGPUR</v>
          </cell>
          <cell r="D76">
            <v>27.79</v>
          </cell>
          <cell r="E76" t="str">
            <v>RSPT</v>
          </cell>
          <cell r="F76">
            <v>850</v>
          </cell>
          <cell r="G76">
            <v>23621.5</v>
          </cell>
          <cell r="H76" t="str">
            <v>C/I Steel</v>
          </cell>
        </row>
        <row r="77">
          <cell r="A77">
            <v>1676</v>
          </cell>
          <cell r="B77">
            <v>37348</v>
          </cell>
          <cell r="C77" t="str">
            <v>D J ENGINEERING</v>
          </cell>
          <cell r="D77">
            <v>9.9640000000000004</v>
          </cell>
          <cell r="E77" t="str">
            <v>RAVINDAR</v>
          </cell>
          <cell r="G77">
            <v>880</v>
          </cell>
          <cell r="H77" t="str">
            <v>Fabrication</v>
          </cell>
        </row>
        <row r="78">
          <cell r="A78">
            <v>1677</v>
          </cell>
          <cell r="B78">
            <v>37348</v>
          </cell>
          <cell r="C78" t="str">
            <v>AARTI ENGG. AMBAD</v>
          </cell>
          <cell r="D78">
            <v>10.141999999999999</v>
          </cell>
          <cell r="E78" t="str">
            <v>RAVINDAR</v>
          </cell>
          <cell r="F78">
            <v>88</v>
          </cell>
          <cell r="G78">
            <v>892.49599999999998</v>
          </cell>
          <cell r="H78" t="str">
            <v>Fabrication</v>
          </cell>
        </row>
        <row r="79">
          <cell r="A79">
            <v>1678</v>
          </cell>
          <cell r="B79">
            <v>37378</v>
          </cell>
          <cell r="C79" t="str">
            <v>ABHISHEK STEEL</v>
          </cell>
          <cell r="D79">
            <v>35.03</v>
          </cell>
          <cell r="E79" t="str">
            <v>RSPT</v>
          </cell>
          <cell r="F79">
            <v>850</v>
          </cell>
          <cell r="G79">
            <v>29775.5</v>
          </cell>
          <cell r="H79" t="str">
            <v>C/I Steel</v>
          </cell>
        </row>
        <row r="80">
          <cell r="A80">
            <v>1687</v>
          </cell>
          <cell r="B80">
            <v>37439</v>
          </cell>
          <cell r="C80" t="str">
            <v>ABHISHEK STEEL</v>
          </cell>
          <cell r="D80">
            <v>35.380000000000003</v>
          </cell>
          <cell r="E80" t="str">
            <v>EASTERN FRIGHT</v>
          </cell>
          <cell r="F80">
            <v>850</v>
          </cell>
          <cell r="G80">
            <v>30073.000000000004</v>
          </cell>
          <cell r="H80" t="str">
            <v>C/I Steel</v>
          </cell>
        </row>
        <row r="81">
          <cell r="A81">
            <v>1688</v>
          </cell>
          <cell r="B81">
            <v>37439</v>
          </cell>
          <cell r="C81" t="str">
            <v>ABHISHEK STEEL</v>
          </cell>
          <cell r="D81">
            <v>36.130000000000003</v>
          </cell>
          <cell r="E81" t="str">
            <v>EASTERN FRIGHT</v>
          </cell>
          <cell r="F81">
            <v>860</v>
          </cell>
          <cell r="G81">
            <v>31071.800000000003</v>
          </cell>
          <cell r="H81" t="str">
            <v>C/I Steel</v>
          </cell>
        </row>
        <row r="82">
          <cell r="A82">
            <v>1704</v>
          </cell>
          <cell r="B82">
            <v>37531</v>
          </cell>
          <cell r="C82" t="str">
            <v>UNIVERSAL ENGG. AMBAD.</v>
          </cell>
          <cell r="D82">
            <v>11.29</v>
          </cell>
          <cell r="E82" t="str">
            <v>RAVINDAR</v>
          </cell>
          <cell r="F82">
            <v>88</v>
          </cell>
          <cell r="G82">
            <v>993.52</v>
          </cell>
          <cell r="H82" t="str">
            <v>Fabrication</v>
          </cell>
        </row>
        <row r="83">
          <cell r="A83">
            <v>1708</v>
          </cell>
          <cell r="B83">
            <v>37562</v>
          </cell>
          <cell r="C83" t="str">
            <v>D J ENGINEERING</v>
          </cell>
          <cell r="D83">
            <v>12.141999999999999</v>
          </cell>
          <cell r="E83" t="str">
            <v>RAVINDAR</v>
          </cell>
          <cell r="F83">
            <v>88</v>
          </cell>
          <cell r="G83">
            <v>1068.4959999999999</v>
          </cell>
          <cell r="H83" t="str">
            <v>Fabrication</v>
          </cell>
        </row>
        <row r="84">
          <cell r="A84">
            <v>1711</v>
          </cell>
          <cell r="B84">
            <v>37592</v>
          </cell>
          <cell r="C84" t="str">
            <v>MSR/ASHOK/5 STAR</v>
          </cell>
          <cell r="D84">
            <v>11.52</v>
          </cell>
          <cell r="E84" t="str">
            <v>RAVINDAR</v>
          </cell>
          <cell r="F84">
            <v>315</v>
          </cell>
          <cell r="G84">
            <v>3628.7999999999997</v>
          </cell>
          <cell r="H84" t="str">
            <v>Galvanising</v>
          </cell>
        </row>
        <row r="85">
          <cell r="A85">
            <v>1741</v>
          </cell>
          <cell r="B85" t="str">
            <v>18.2.2002</v>
          </cell>
          <cell r="C85" t="str">
            <v>UNIVERSAL ENGG. AMBAD.</v>
          </cell>
          <cell r="D85">
            <v>9.3239999999999998</v>
          </cell>
          <cell r="E85" t="str">
            <v>RAVINDAR</v>
          </cell>
          <cell r="G85">
            <v>880</v>
          </cell>
          <cell r="H85" t="str">
            <v>Fabrication</v>
          </cell>
        </row>
        <row r="86">
          <cell r="A86">
            <v>1742</v>
          </cell>
          <cell r="B86" t="str">
            <v>18.2.2002</v>
          </cell>
          <cell r="C86" t="str">
            <v>JSL GHOTI</v>
          </cell>
          <cell r="D86">
            <v>14.1</v>
          </cell>
          <cell r="E86" t="str">
            <v>RAVINDAR</v>
          </cell>
          <cell r="F86">
            <v>175</v>
          </cell>
          <cell r="G86">
            <v>2467.5</v>
          </cell>
          <cell r="H86" t="str">
            <v>Fabrication</v>
          </cell>
        </row>
        <row r="87">
          <cell r="A87">
            <v>1750</v>
          </cell>
          <cell r="B87" t="str">
            <v>20.2.2002</v>
          </cell>
          <cell r="C87" t="str">
            <v>ABHISHEK STEEL</v>
          </cell>
          <cell r="D87">
            <v>35.020000000000003</v>
          </cell>
          <cell r="E87" t="str">
            <v>EASTERN FRIGHT</v>
          </cell>
          <cell r="F87">
            <v>860</v>
          </cell>
          <cell r="G87">
            <v>30117.200000000004</v>
          </cell>
          <cell r="H87" t="str">
            <v>C/I Steel</v>
          </cell>
        </row>
        <row r="88">
          <cell r="A88">
            <v>1764</v>
          </cell>
          <cell r="B88" t="str">
            <v>22.2.2002</v>
          </cell>
          <cell r="C88" t="str">
            <v>D J ENGINEERING</v>
          </cell>
          <cell r="D88">
            <v>9.0489999999999995</v>
          </cell>
          <cell r="E88" t="str">
            <v>RAVINDAR</v>
          </cell>
          <cell r="G88">
            <v>880</v>
          </cell>
          <cell r="H88" t="str">
            <v>Fabrication</v>
          </cell>
        </row>
        <row r="89">
          <cell r="A89">
            <v>1767</v>
          </cell>
          <cell r="B89" t="str">
            <v>23.2.2002</v>
          </cell>
          <cell r="C89" t="str">
            <v>UNIVERSAL ENGG. AMBAD.</v>
          </cell>
          <cell r="D89">
            <v>3.097</v>
          </cell>
          <cell r="E89" t="str">
            <v>RAVINDAR</v>
          </cell>
          <cell r="G89">
            <v>550</v>
          </cell>
          <cell r="H89" t="str">
            <v>Fabrication</v>
          </cell>
        </row>
        <row r="90">
          <cell r="A90">
            <v>1779</v>
          </cell>
          <cell r="B90" t="str">
            <v>25.2.2002</v>
          </cell>
          <cell r="C90" t="str">
            <v>MSR/ASHOK/5 STAR</v>
          </cell>
          <cell r="D90">
            <v>9.5399999999999991</v>
          </cell>
          <cell r="E90" t="str">
            <v>RAVINDAR</v>
          </cell>
          <cell r="G90">
            <v>1500</v>
          </cell>
          <cell r="H90" t="str">
            <v>Galvanising</v>
          </cell>
        </row>
        <row r="91">
          <cell r="A91">
            <v>1779</v>
          </cell>
          <cell r="B91" t="str">
            <v>25.2.2002</v>
          </cell>
          <cell r="C91" t="str">
            <v>MSR/ASHOK/5 STAR</v>
          </cell>
          <cell r="D91">
            <v>9.5399999999999991</v>
          </cell>
          <cell r="E91" t="str">
            <v>RAVINDAR</v>
          </cell>
          <cell r="G91">
            <v>3150</v>
          </cell>
          <cell r="H91" t="str">
            <v>Galvanising</v>
          </cell>
        </row>
        <row r="92">
          <cell r="A92">
            <v>1783</v>
          </cell>
          <cell r="B92" t="str">
            <v>26.2.2002</v>
          </cell>
          <cell r="C92" t="str">
            <v>AARTI ENGG. AMBAD</v>
          </cell>
          <cell r="D92">
            <v>9.9890000000000008</v>
          </cell>
          <cell r="E92" t="str">
            <v>RAVINDAR</v>
          </cell>
          <cell r="G92">
            <v>880</v>
          </cell>
          <cell r="H92" t="str">
            <v>Fabrication</v>
          </cell>
        </row>
        <row r="93">
          <cell r="A93">
            <v>1793</v>
          </cell>
          <cell r="B93" t="str">
            <v>27.2.2002</v>
          </cell>
          <cell r="C93" t="str">
            <v>JSL GHOTI</v>
          </cell>
          <cell r="D93">
            <v>13.26</v>
          </cell>
          <cell r="E93" t="str">
            <v>RAVINDAR</v>
          </cell>
          <cell r="F93">
            <v>175</v>
          </cell>
          <cell r="G93">
            <v>2320.5</v>
          </cell>
          <cell r="H93" t="str">
            <v>Fabrication</v>
          </cell>
        </row>
        <row r="94">
          <cell r="A94">
            <v>1799</v>
          </cell>
          <cell r="B94" t="str">
            <v>28.2.2002</v>
          </cell>
          <cell r="C94" t="str">
            <v>SUPER METAL INDUSTRIES</v>
          </cell>
          <cell r="D94">
            <v>10.89</v>
          </cell>
          <cell r="E94" t="str">
            <v>RAVINDAR</v>
          </cell>
          <cell r="F94">
            <v>88</v>
          </cell>
          <cell r="G94">
            <v>958.32</v>
          </cell>
          <cell r="H94" t="str">
            <v>Galvanising</v>
          </cell>
        </row>
        <row r="95">
          <cell r="A95">
            <v>1800</v>
          </cell>
          <cell r="B95" t="str">
            <v>28.2.2002</v>
          </cell>
          <cell r="C95" t="str">
            <v>JSL/ MAHESHWARI</v>
          </cell>
          <cell r="D95">
            <v>10.516</v>
          </cell>
          <cell r="E95" t="str">
            <v>RAVINDAR</v>
          </cell>
          <cell r="F95">
            <v>140</v>
          </cell>
          <cell r="G95">
            <v>1472.24</v>
          </cell>
          <cell r="H95" t="str">
            <v>Galvanising</v>
          </cell>
        </row>
        <row r="96">
          <cell r="A96">
            <v>1804</v>
          </cell>
          <cell r="B96">
            <v>37318</v>
          </cell>
          <cell r="C96" t="str">
            <v>ABHISHEK STEEL</v>
          </cell>
          <cell r="D96">
            <v>26.61</v>
          </cell>
          <cell r="E96" t="str">
            <v>EASTERN FRIGHT</v>
          </cell>
          <cell r="F96">
            <v>860</v>
          </cell>
          <cell r="G96">
            <v>22884.6</v>
          </cell>
          <cell r="H96" t="str">
            <v>C/I Steel</v>
          </cell>
        </row>
        <row r="97">
          <cell r="A97">
            <v>1805</v>
          </cell>
          <cell r="B97">
            <v>37318</v>
          </cell>
          <cell r="C97" t="str">
            <v>SANVIJAY  NAGPUR</v>
          </cell>
          <cell r="D97">
            <v>4.3</v>
          </cell>
          <cell r="E97" t="str">
            <v>EASTERN FRIGHT</v>
          </cell>
          <cell r="F97">
            <v>860</v>
          </cell>
          <cell r="G97">
            <v>3698</v>
          </cell>
          <cell r="H97" t="str">
            <v>C/I Steel</v>
          </cell>
        </row>
        <row r="98">
          <cell r="A98">
            <v>1806</v>
          </cell>
          <cell r="B98">
            <v>37318</v>
          </cell>
          <cell r="C98" t="str">
            <v>SANVIJAY  NAGPUR</v>
          </cell>
          <cell r="D98">
            <v>36.33</v>
          </cell>
          <cell r="E98" t="str">
            <v>EASTERN FRIGHT</v>
          </cell>
          <cell r="F98">
            <v>860</v>
          </cell>
          <cell r="G98">
            <v>31243.8</v>
          </cell>
          <cell r="H98" t="str">
            <v>C/I Steel</v>
          </cell>
        </row>
        <row r="99">
          <cell r="A99">
            <v>1810</v>
          </cell>
          <cell r="B99">
            <v>37349</v>
          </cell>
          <cell r="C99" t="str">
            <v>D J ENGINEERING</v>
          </cell>
          <cell r="D99">
            <v>0.71299999999999997</v>
          </cell>
          <cell r="E99" t="str">
            <v>RAVINDAR</v>
          </cell>
          <cell r="G99">
            <v>330</v>
          </cell>
          <cell r="H99" t="str">
            <v>Fabrication</v>
          </cell>
        </row>
        <row r="100">
          <cell r="A100">
            <v>1811</v>
          </cell>
          <cell r="B100">
            <v>37349</v>
          </cell>
          <cell r="C100" t="str">
            <v>UNIVERSAL ENGG. AMBAD.</v>
          </cell>
          <cell r="D100">
            <v>0.505</v>
          </cell>
          <cell r="E100" t="str">
            <v>RAVINDAR</v>
          </cell>
          <cell r="G100">
            <v>330</v>
          </cell>
          <cell r="H100" t="str">
            <v>Fabrication</v>
          </cell>
        </row>
        <row r="101">
          <cell r="A101">
            <v>1814</v>
          </cell>
          <cell r="B101">
            <v>37379</v>
          </cell>
          <cell r="C101" t="str">
            <v>SANVIJAY  NAGPUR</v>
          </cell>
          <cell r="D101">
            <v>41.015000000000001</v>
          </cell>
          <cell r="E101" t="str">
            <v>EASTERN FRIGHT</v>
          </cell>
          <cell r="F101">
            <v>860</v>
          </cell>
          <cell r="G101">
            <v>35272.9</v>
          </cell>
          <cell r="H101" t="str">
            <v>C/I Steel</v>
          </cell>
        </row>
        <row r="102">
          <cell r="A102">
            <v>1818</v>
          </cell>
          <cell r="B102">
            <v>37440</v>
          </cell>
          <cell r="C102" t="str">
            <v>SANVIJAY  NAGPUR</v>
          </cell>
          <cell r="D102">
            <v>34.99</v>
          </cell>
          <cell r="E102" t="str">
            <v>RSPT</v>
          </cell>
          <cell r="F102">
            <v>850</v>
          </cell>
          <cell r="G102">
            <v>29741.5</v>
          </cell>
          <cell r="H102" t="str">
            <v>C/I Steel</v>
          </cell>
        </row>
        <row r="103">
          <cell r="A103">
            <v>1819</v>
          </cell>
          <cell r="B103">
            <v>37440</v>
          </cell>
          <cell r="C103" t="str">
            <v>SANVIJAY  NAGPUR</v>
          </cell>
          <cell r="D103">
            <v>37.384999999999998</v>
          </cell>
          <cell r="E103" t="str">
            <v>RSPT</v>
          </cell>
          <cell r="F103">
            <v>850</v>
          </cell>
          <cell r="G103">
            <v>31777.25</v>
          </cell>
          <cell r="H103" t="str">
            <v>C/I Steel</v>
          </cell>
        </row>
        <row r="104">
          <cell r="A104">
            <v>1821</v>
          </cell>
          <cell r="B104">
            <v>37471</v>
          </cell>
          <cell r="C104" t="str">
            <v>SANVIJAY  NAGPUR</v>
          </cell>
          <cell r="D104">
            <v>38.604999999999997</v>
          </cell>
          <cell r="E104" t="str">
            <v>EASTERN FRIGHT</v>
          </cell>
          <cell r="F104">
            <v>860</v>
          </cell>
          <cell r="G104">
            <v>33200.299999999996</v>
          </cell>
          <cell r="H104" t="str">
            <v>C/I Steel</v>
          </cell>
        </row>
        <row r="105">
          <cell r="A105">
            <v>1827</v>
          </cell>
          <cell r="B105">
            <v>37532</v>
          </cell>
          <cell r="C105" t="str">
            <v>SANVIJAY  NAGPUR</v>
          </cell>
          <cell r="D105">
            <v>13.96</v>
          </cell>
          <cell r="E105" t="str">
            <v>RSPT</v>
          </cell>
          <cell r="F105">
            <v>850</v>
          </cell>
          <cell r="G105">
            <v>11866</v>
          </cell>
          <cell r="H105" t="str">
            <v>C/I Steel</v>
          </cell>
        </row>
        <row r="106">
          <cell r="A106">
            <v>1828</v>
          </cell>
          <cell r="B106">
            <v>37532</v>
          </cell>
          <cell r="C106" t="str">
            <v>ABHISHEK STEEL</v>
          </cell>
          <cell r="D106">
            <v>41.99</v>
          </cell>
          <cell r="E106" t="str">
            <v>RSPT</v>
          </cell>
          <cell r="F106">
            <v>850</v>
          </cell>
          <cell r="G106">
            <v>35691.5</v>
          </cell>
          <cell r="H106" t="str">
            <v>C/I Steel</v>
          </cell>
        </row>
        <row r="107">
          <cell r="A107">
            <v>1837</v>
          </cell>
          <cell r="B107" t="str">
            <v>13.3.2002</v>
          </cell>
          <cell r="C107" t="str">
            <v>JSL GHOTI</v>
          </cell>
          <cell r="D107">
            <v>10.897</v>
          </cell>
          <cell r="E107" t="str">
            <v>RAVINDAR</v>
          </cell>
          <cell r="F107">
            <v>175</v>
          </cell>
          <cell r="G107">
            <v>1906.9750000000001</v>
          </cell>
          <cell r="H107" t="str">
            <v>Fabrication</v>
          </cell>
        </row>
        <row r="108">
          <cell r="A108">
            <v>1838</v>
          </cell>
          <cell r="B108" t="str">
            <v>14.3.2002</v>
          </cell>
          <cell r="C108" t="str">
            <v>JSL GHOTI</v>
          </cell>
          <cell r="D108">
            <v>26.393000000000001</v>
          </cell>
          <cell r="E108" t="str">
            <v>RAVINDAR</v>
          </cell>
          <cell r="F108">
            <v>200</v>
          </cell>
          <cell r="G108">
            <v>5278.6</v>
          </cell>
          <cell r="H108" t="str">
            <v>Fabrication</v>
          </cell>
        </row>
        <row r="109">
          <cell r="A109">
            <v>1840</v>
          </cell>
          <cell r="B109" t="str">
            <v>15.3.2002</v>
          </cell>
          <cell r="C109" t="str">
            <v>ZAMIL STEEL ZAMIL</v>
          </cell>
          <cell r="D109">
            <v>15.195</v>
          </cell>
          <cell r="E109" t="str">
            <v>GANESH</v>
          </cell>
          <cell r="F109">
            <v>390</v>
          </cell>
          <cell r="G109">
            <v>5926.05</v>
          </cell>
          <cell r="H109" t="str">
            <v>C/I Steel</v>
          </cell>
        </row>
        <row r="110">
          <cell r="A110">
            <v>1842</v>
          </cell>
          <cell r="B110" t="str">
            <v>17.3.2002</v>
          </cell>
          <cell r="C110" t="str">
            <v>SANVIJAY  NAGPUR</v>
          </cell>
          <cell r="D110">
            <v>35.484999999999999</v>
          </cell>
          <cell r="E110" t="str">
            <v>EASTERN FRIGHT</v>
          </cell>
          <cell r="F110">
            <v>860</v>
          </cell>
          <cell r="G110">
            <v>30517.1</v>
          </cell>
          <cell r="H110" t="str">
            <v>C/I Steel</v>
          </cell>
        </row>
        <row r="111">
          <cell r="A111">
            <v>1850</v>
          </cell>
          <cell r="B111" t="str">
            <v>18.3.2002</v>
          </cell>
          <cell r="C111" t="str">
            <v>JSL GHOTI</v>
          </cell>
          <cell r="D111">
            <v>10.85</v>
          </cell>
          <cell r="E111" t="str">
            <v>RAVINDAR</v>
          </cell>
          <cell r="F111">
            <v>175</v>
          </cell>
          <cell r="G111">
            <v>1898.75</v>
          </cell>
          <cell r="H111" t="str">
            <v>Fabrication</v>
          </cell>
        </row>
        <row r="112">
          <cell r="A112">
            <v>1854</v>
          </cell>
          <cell r="B112" t="str">
            <v>20.3.2002</v>
          </cell>
          <cell r="C112" t="str">
            <v>JSL GHOTI</v>
          </cell>
          <cell r="D112">
            <v>13.792</v>
          </cell>
          <cell r="E112" t="str">
            <v>RAVINDAR</v>
          </cell>
          <cell r="F112">
            <v>175</v>
          </cell>
          <cell r="G112">
            <v>2413.6</v>
          </cell>
          <cell r="H112" t="str">
            <v>Fabrication</v>
          </cell>
        </row>
        <row r="113">
          <cell r="A113">
            <v>1861</v>
          </cell>
          <cell r="B113" t="str">
            <v>22.3.2002</v>
          </cell>
          <cell r="C113" t="str">
            <v>JSL GHOTI</v>
          </cell>
          <cell r="D113">
            <v>10.94</v>
          </cell>
          <cell r="E113" t="str">
            <v>RAVINDAR</v>
          </cell>
          <cell r="F113">
            <v>175</v>
          </cell>
          <cell r="G113">
            <v>1914.5</v>
          </cell>
          <cell r="H113" t="str">
            <v>Fabrication</v>
          </cell>
        </row>
        <row r="114">
          <cell r="A114">
            <v>1869</v>
          </cell>
          <cell r="B114" t="str">
            <v>26.3.2002</v>
          </cell>
          <cell r="C114" t="str">
            <v>JSL GHOTI</v>
          </cell>
          <cell r="D114">
            <v>16.28</v>
          </cell>
          <cell r="E114" t="str">
            <v>RAVINDAR</v>
          </cell>
          <cell r="F114">
            <v>175</v>
          </cell>
          <cell r="G114">
            <v>2849</v>
          </cell>
          <cell r="H114" t="str">
            <v>Fabrication</v>
          </cell>
        </row>
        <row r="115">
          <cell r="A115">
            <v>1870</v>
          </cell>
          <cell r="B115" t="str">
            <v>26.3.2002</v>
          </cell>
          <cell r="C115" t="str">
            <v>JSL GHOTI</v>
          </cell>
          <cell r="D115">
            <v>10.499000000000001</v>
          </cell>
          <cell r="E115" t="str">
            <v>RAVINDAR</v>
          </cell>
          <cell r="F115">
            <v>175</v>
          </cell>
          <cell r="G115">
            <v>1837.325</v>
          </cell>
          <cell r="H115" t="str">
            <v>Fabrication</v>
          </cell>
        </row>
        <row r="116">
          <cell r="A116">
            <v>1873</v>
          </cell>
          <cell r="B116" t="str">
            <v>27.3.2002</v>
          </cell>
          <cell r="C116" t="str">
            <v>JSL GHOTI</v>
          </cell>
          <cell r="D116">
            <v>10.398</v>
          </cell>
          <cell r="E116" t="str">
            <v>RAVINDAR</v>
          </cell>
          <cell r="F116">
            <v>175</v>
          </cell>
          <cell r="G116">
            <v>1819.6499999999999</v>
          </cell>
          <cell r="H116" t="str">
            <v>Fabrication</v>
          </cell>
        </row>
        <row r="117">
          <cell r="A117">
            <v>1878</v>
          </cell>
          <cell r="B117" t="str">
            <v>28.3.2002</v>
          </cell>
          <cell r="C117" t="str">
            <v>JSL GHOTI</v>
          </cell>
          <cell r="D117">
            <v>10.566000000000001</v>
          </cell>
          <cell r="E117" t="str">
            <v>RAVINDAR</v>
          </cell>
          <cell r="F117">
            <v>175</v>
          </cell>
          <cell r="G117">
            <v>1849.0500000000002</v>
          </cell>
          <cell r="H117" t="str">
            <v>Fabrication</v>
          </cell>
        </row>
        <row r="118">
          <cell r="A118">
            <v>1882</v>
          </cell>
          <cell r="B118" t="str">
            <v>30.3.2002</v>
          </cell>
          <cell r="C118" t="str">
            <v>JSL GHOTI</v>
          </cell>
          <cell r="D118">
            <v>9.8439999999999994</v>
          </cell>
          <cell r="E118" t="str">
            <v>RAVINDAR</v>
          </cell>
          <cell r="F118">
            <v>175</v>
          </cell>
          <cell r="G118">
            <v>1722.6999999999998</v>
          </cell>
          <cell r="H118" t="str">
            <v>Fabrication</v>
          </cell>
        </row>
        <row r="119">
          <cell r="A119">
            <v>1884</v>
          </cell>
          <cell r="B119" t="str">
            <v>31.3.2002</v>
          </cell>
          <cell r="C119" t="str">
            <v>JSL RAIPUR</v>
          </cell>
          <cell r="D119">
            <v>8.5229999999999997</v>
          </cell>
          <cell r="E119" t="str">
            <v>BENGAL ORRISSA</v>
          </cell>
          <cell r="F119">
            <v>1200</v>
          </cell>
          <cell r="G119">
            <v>10227.6</v>
          </cell>
          <cell r="H119" t="str">
            <v>C/I Steel</v>
          </cell>
        </row>
        <row r="120">
          <cell r="A120">
            <v>1885</v>
          </cell>
          <cell r="B120" t="str">
            <v>31.3.2002</v>
          </cell>
          <cell r="C120" t="str">
            <v>JSL RAIPUR</v>
          </cell>
          <cell r="D120">
            <v>4.613999999999999</v>
          </cell>
          <cell r="E120" t="str">
            <v>BENGAL ORRISSA</v>
          </cell>
          <cell r="F120">
            <v>1200</v>
          </cell>
          <cell r="G120">
            <v>5536.7999999999984</v>
          </cell>
          <cell r="H120" t="str">
            <v>C/I Steel</v>
          </cell>
        </row>
        <row r="121">
          <cell r="A121">
            <v>1886</v>
          </cell>
          <cell r="B121" t="str">
            <v>31.3.2002</v>
          </cell>
          <cell r="C121" t="str">
            <v>BAJRANG ALLOY RAIPUR</v>
          </cell>
          <cell r="D121">
            <v>26.13</v>
          </cell>
          <cell r="E121" t="str">
            <v>BENGAL ORRISSA</v>
          </cell>
          <cell r="F121">
            <v>1200</v>
          </cell>
          <cell r="G121">
            <v>31356</v>
          </cell>
          <cell r="H121" t="str">
            <v>C/I Steel</v>
          </cell>
        </row>
        <row r="122">
          <cell r="A122">
            <v>1888</v>
          </cell>
          <cell r="B122" t="str">
            <v>31.3.2002</v>
          </cell>
          <cell r="C122" t="str">
            <v>JSL GHOTI</v>
          </cell>
          <cell r="D122">
            <v>11.010999999999999</v>
          </cell>
          <cell r="E122" t="str">
            <v>RAVINDAR</v>
          </cell>
          <cell r="F122">
            <v>175</v>
          </cell>
          <cell r="G122">
            <v>1926.925</v>
          </cell>
          <cell r="H122" t="str">
            <v>Fabrication</v>
          </cell>
        </row>
        <row r="123">
          <cell r="A123">
            <v>1889</v>
          </cell>
          <cell r="B123" t="str">
            <v>31.3.2002</v>
          </cell>
          <cell r="C123" t="str">
            <v>JSL GHOTI</v>
          </cell>
          <cell r="D123">
            <v>11.337</v>
          </cell>
          <cell r="E123" t="str">
            <v>RAVINDAR</v>
          </cell>
          <cell r="F123">
            <v>175</v>
          </cell>
          <cell r="G123">
            <v>1983.9749999999999</v>
          </cell>
          <cell r="H123" t="str">
            <v>Fabrication</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 val="3"/>
      <sheetName val="4"/>
      <sheetName val="Unit Cost"/>
      <sheetName val="5"/>
      <sheetName val="6"/>
      <sheetName val="9"/>
      <sheetName val="10"/>
      <sheetName val="12"/>
      <sheetName val="13"/>
      <sheetName val="14"/>
      <sheetName val="15"/>
      <sheetName val="Sum"/>
      <sheetName val="Bar"/>
      <sheetName val="Sch 7(4)"/>
      <sheetName val="Sheet1"/>
      <sheetName val="Opening"/>
      <sheetName val="Hardware"/>
      <sheetName val="SCH-3"/>
      <sheetName val="QFC"/>
      <sheetName val="SIN"/>
      <sheetName val="except wiring"/>
      <sheetName val="main1"/>
      <sheetName val="2B for Sub_Station_F_I_"/>
      <sheetName val="220KV CS"/>
      <sheetName val="Imp_Cost FOX 515"/>
      <sheetName val="Unit_Cost"/>
      <sheetName val="Sch_7(4)"/>
      <sheetName val="Imp_Cost_FOX_515"/>
      <sheetName val="factor sheet"/>
      <sheetName val="KG_PG + %age"/>
      <sheetName val="Scheme Area Details_Block__ C2"/>
      <sheetName val="New33KVSS_E3"/>
      <sheetName val="Prop aug of Ex 33KVSS_E3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mily members,  dependants"/>
      <sheetName val="FAMILY TEXT"/>
      <sheetName val="Sheet1"/>
    </sheetNames>
    <sheetDataSet>
      <sheetData sheetId="0" refreshError="1"/>
      <sheetData sheetId="1" refreshError="1">
        <row r="2">
          <cell r="D2" t="str">
            <v>M</v>
          </cell>
        </row>
        <row r="3">
          <cell r="D3" t="str">
            <v>F</v>
          </cell>
        </row>
      </sheetData>
      <sheetData sheetId="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0"/>
      <sheetName val="Summary"/>
      <sheetName val="Misc"/>
      <sheetName val="formwork"/>
      <sheetName val="Sum"/>
      <sheetName val="Material"/>
      <sheetName val="user charges-BKS"/>
      <sheetName val="P&amp;E"/>
      <sheetName val="DIESEL"/>
      <sheetName val="DESIGN MIX"/>
      <sheetName val="Estimation"/>
      <sheetName val="Labour"/>
      <sheetName val="BASIC"/>
      <sheetName val="ANALYSIS"/>
      <sheetName val="BOQ"/>
      <sheetName val="FAMILY TEX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BOQ"/>
      <sheetName val="Furniture"/>
      <sheetName val="Major Quantities"/>
      <sheetName val="Analysis_1"/>
      <sheetName val="Basic Rates"/>
      <sheetName val="Equipment Bank"/>
      <sheetName val="RA"/>
      <sheetName val="General Analysis"/>
      <sheetName val="BSR"/>
    </sheetNames>
    <sheetDataSet>
      <sheetData sheetId="0" refreshError="1"/>
      <sheetData sheetId="1" refreshError="1"/>
      <sheetData sheetId="2" refreshError="1"/>
      <sheetData sheetId="3" refreshError="1"/>
      <sheetData sheetId="4" refreshError="1"/>
      <sheetData sheetId="5" refreshError="1">
        <row r="20">
          <cell r="C20">
            <v>258.24</v>
          </cell>
        </row>
      </sheetData>
      <sheetData sheetId="6" refreshError="1"/>
      <sheetData sheetId="7" refreshError="1"/>
      <sheetData sheetId="8" refreshError="1"/>
      <sheetData sheetId="9"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PROG_DATA"/>
      <sheetName val="upa"/>
      <sheetName val="CALC__PER_IEEE-1115_"/>
      <sheetName val="Load_duty_cycle"/>
      <sheetName val="Calc-Float_1"/>
      <sheetName val="Calc-boost_1"/>
      <sheetName val="Annexure-3_1"/>
      <sheetName val="total_-BOQ"/>
      <sheetName val="DETAILED__BOQ"/>
      <sheetName val="beam-reinft"/>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ivil Works"/>
      <sheetName val="Anl"/>
      <sheetName val="I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Timesheet"/>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title"/>
      <sheetName val="Abbreviation"/>
      <sheetName val="Code"/>
      <sheetName val="CALC__PER_IEEE-1115_3"/>
      <sheetName val="Load_duty_cycle3"/>
      <sheetName val="Calc-Float_13"/>
      <sheetName val="Calc-boost_13"/>
      <sheetName val="Annexure-3_13"/>
      <sheetName val="Load_Details(B1)3"/>
      <sheetName val="2007_Calendar3"/>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Cost Rates"/>
      <sheetName val="Construction"/>
      <sheetName val="Cat A Change Control"/>
      <sheetName val="Ratios"/>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Conversion"/>
      <sheetName val="ACS(1)"/>
      <sheetName val="FAS-C(4)"/>
      <sheetName val="CCTV(old)"/>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KALK"/>
      <sheetName val="Sketch"/>
      <sheetName val="Sch-3"/>
      <sheetName val="220KV 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220Kv"/>
      <sheetName val="Timesheet"/>
      <sheetName val="DSLP"/>
      <sheetName val="PUR"/>
      <sheetName val="220 11  BS "/>
      <sheetName val="Codes"/>
      <sheetName val="FT-06-02_(2)"/>
      <sheetName val="FT-002_R0_(6)"/>
      <sheetName val="FM-05-03_(2)"/>
      <sheetName val="220_11__BS_"/>
      <sheetName val="FT-06-02_(2)3"/>
      <sheetName val="FT-002_R0_(6)3"/>
      <sheetName val="FM-05-03_(2)3"/>
      <sheetName val="FT-06-02_(2)2"/>
      <sheetName val="FT-002_R0_(6)2"/>
      <sheetName val="FM-05-03_(2)2"/>
      <sheetName val="FT-06-02_(2)1"/>
      <sheetName val="FT-002_R0_(6)1"/>
      <sheetName val="FM-05-03_(2)1"/>
      <sheetName val="Rate Analysis"/>
      <sheetName val="BalcoREVE6603"/>
      <sheetName val="220KV CS"/>
      <sheetName val="Sch-3"/>
      <sheetName val="A1-Continuous"/>
      <sheetName val="Ranges"/>
      <sheetName val="FT-06-02_(2)6"/>
      <sheetName val="FT-002_R0_(6)6"/>
      <sheetName val="FM-05-03_(2)6"/>
      <sheetName val="FT-06-02_(2)4"/>
      <sheetName val="FT-002_R0_(6)4"/>
      <sheetName val="FM-05-03_(2)4"/>
      <sheetName val="FT-06-02_(2)5"/>
      <sheetName val="FT-002_R0_(6)5"/>
      <sheetName val="FM-05-03_(2)5"/>
      <sheetName val="DELTA-H"/>
      <sheetName val="material cacus"/>
      <sheetName val="220Kv (2)"/>
      <sheetName val="purpose&amp;input"/>
      <sheetName val="loadcal"/>
      <sheetName val="Rate_Analysis"/>
      <sheetName val="PROG_DATA"/>
      <sheetName val="except wi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sheetData sheetId="59" refreshError="1"/>
      <sheetData sheetId="60"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Design"/>
      <sheetName val="regions &amp; PL"/>
      <sheetName val="Material "/>
      <sheetName val="Labour &amp; Plant"/>
      <sheetName val="Voucher"/>
      <sheetName val="Analysis"/>
      <sheetName val="INPUT SHEET"/>
      <sheetName val="RES-PLANNING"/>
      <sheetName val="loadcal"/>
      <sheetName val="Wordsdata"/>
      <sheetName val="item"/>
      <sheetName val="预算"/>
      <sheetName val="Basement Budget"/>
      <sheetName val="Calendar"/>
      <sheetName val="Sales breakup"/>
      <sheetName val="Abbreviation"/>
      <sheetName val="LOCAL RATES"/>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Data Sheet"/>
      <sheetName val="Total Staff List"/>
      <sheetName val="prog-mgu"/>
      <sheetName val="공장별판관비배부"/>
      <sheetName val="title"/>
      <sheetName val="Weightage Factor"/>
      <sheetName val="Rate Analysis"/>
      <sheetName val="Dom"/>
      <sheetName val="2007 Calendar"/>
      <sheetName val="PCGIL-Pugalur-Sch"/>
      <sheetName val="Org_Chart6"/>
      <sheetName val="final_abstract1"/>
      <sheetName val="beam-reinft-IIInd_floor1"/>
      <sheetName val="labour_rates1"/>
      <sheetName val="dpc_cost1"/>
      <sheetName val="schedule_nos1"/>
      <sheetName val="Basic_Rates1"/>
      <sheetName val="OP"/>
      <sheetName val="EFP"/>
      <sheetName val="PD"/>
      <sheetName val="CD"/>
      <sheetName val="Perf"/>
      <sheetName val="Ranges"/>
      <sheetName val="Hotel Info Input"/>
      <sheetName val="220_11__BS_4"/>
      <sheetName val="DETAILED__BOQ4"/>
      <sheetName val="Mp-team 1"/>
      <sheetName val="Form 6"/>
      <sheetName val="WORKSHEET"/>
      <sheetName val="Razevig-2"/>
      <sheetName val="Ratios"/>
      <sheetName val="Basis"/>
      <sheetName val="Report1"/>
      <sheetName val="DELTA-H"/>
      <sheetName val="material cacus"/>
      <sheetName val="PROG_DATA"/>
      <sheetName val="Aoc"/>
      <sheetName val="A"/>
      <sheetName val="E1"/>
      <sheetName val="cash-flow"/>
      <sheetName val="R2"/>
      <sheetName val="lc 11"/>
      <sheetName val="lc 21"/>
      <sheetName val="Basic Rate"/>
      <sheetName val="Inputs"/>
      <sheetName val="Abs PMRL"/>
      <sheetName val="Org_Chart8"/>
      <sheetName val="220_11__BS_6"/>
      <sheetName val="DETAILED__BOQ6"/>
      <sheetName val="beam-reinft-IIInd_floor3"/>
      <sheetName val="labour_rates3"/>
      <sheetName val="final_abstract3"/>
      <sheetName val="dpc_cost3"/>
      <sheetName val="schedule_nos3"/>
      <sheetName val="Basic_Rates3"/>
      <sheetName val="Material_3"/>
      <sheetName val="Labour_&amp;_Plant3"/>
      <sheetName val="INPUT_SHEET3"/>
      <sheetName val="Basement_Budget3"/>
      <sheetName val="Sales_breakup3"/>
      <sheetName val="Total_Staff_List2"/>
      <sheetName val="Form_62"/>
      <sheetName val="HR_List-06-103"/>
      <sheetName val="LOCAL_RATES3"/>
      <sheetName val="regions_&amp;_PL3"/>
      <sheetName val="Weightage_Factor2"/>
      <sheetName val="Rate_Analysis2"/>
      <sheetName val="Material_1"/>
      <sheetName val="Labour_&amp;_Plant1"/>
      <sheetName val="INPUT_SHEET1"/>
      <sheetName val="Basement_Budget1"/>
      <sheetName val="Sales_breakup1"/>
      <sheetName val="Total_Staff_List"/>
      <sheetName val="Form_6"/>
      <sheetName val="HR_List-06-101"/>
      <sheetName val="LOCAL_RATES1"/>
      <sheetName val="regions_&amp;_PL1"/>
      <sheetName val="Weightage_Factor"/>
      <sheetName val="Rate_Analysis"/>
      <sheetName val="Org_Chart7"/>
      <sheetName val="220_11__BS_5"/>
      <sheetName val="DETAILED__BOQ5"/>
      <sheetName val="beam-reinft-IIInd_floor2"/>
      <sheetName val="labour_rates2"/>
      <sheetName val="final_abstract2"/>
      <sheetName val="dpc_cost2"/>
      <sheetName val="schedule_nos2"/>
      <sheetName val="Basic_Rates2"/>
      <sheetName val="Material_2"/>
      <sheetName val="Labour_&amp;_Plant2"/>
      <sheetName val="INPUT_SHEET2"/>
      <sheetName val="Basement_Budget2"/>
      <sheetName val="Sales_breakup2"/>
      <sheetName val="Total_Staff_List1"/>
      <sheetName val="Form_61"/>
      <sheetName val="HR_List-06-102"/>
      <sheetName val="LOCAL_RATES2"/>
      <sheetName val="regions_&amp;_PL2"/>
      <sheetName val="Weightage_Factor1"/>
      <sheetName val="Rate_Analysis1"/>
      <sheetName val="I-CO"/>
      <sheetName val="HOLIDAYS"/>
      <sheetName val="Assumptions"/>
      <sheetName val="FORM7"/>
      <sheetName val="LANGUAGE"/>
      <sheetName val="2007_Calendar"/>
      <sheetName val="CS"/>
      <sheetName val="HG"/>
      <sheetName val="Dropdown"/>
      <sheetName val="JACKWELL"/>
      <sheetName val="TBAL9697 -group wise  sdpl"/>
      <sheetName val="M.S."/>
      <sheetName val="Indices"/>
      <sheetName val="Intro."/>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Basic_Rates7"/>
      <sheetName val="Material_7"/>
      <sheetName val="Labour_&amp;_Plant7"/>
      <sheetName val="INPUT_SHEET7"/>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Org_Chart19"/>
      <sheetName val="Basic_Rates19"/>
      <sheetName val="Material_19"/>
      <sheetName val="Labour_&amp;_Plant19"/>
      <sheetName val="INPUT_SHEET19"/>
      <sheetName val="Hotel_Info_Inpu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TABLES"/>
      <sheetName val="PART_DISCOUNT"/>
      <sheetName val="Sch-1(Option-I)"/>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sheetData sheetId="51" refreshError="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sheetData sheetId="318" refreshError="1"/>
      <sheetData sheetId="319" refreshError="1"/>
      <sheetData sheetId="320"/>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row r="3">
          <cell r="A3" t="str">
            <v>ISMB 100</v>
          </cell>
        </row>
        <row r="4">
          <cell r="A4" t="str">
            <v>ISMB 125</v>
          </cell>
        </row>
        <row r="5">
          <cell r="A5" t="str">
            <v>ISMB 150</v>
          </cell>
        </row>
        <row r="6">
          <cell r="A6" t="str">
            <v>ISMB 175</v>
          </cell>
        </row>
        <row r="7">
          <cell r="A7" t="str">
            <v>ISMB 200</v>
          </cell>
        </row>
        <row r="8">
          <cell r="A8" t="str">
            <v>ISMB 225</v>
          </cell>
        </row>
        <row r="9">
          <cell r="A9" t="str">
            <v>ISMB 250</v>
          </cell>
        </row>
        <row r="10">
          <cell r="A10" t="str">
            <v>ISMB 300</v>
          </cell>
        </row>
        <row r="11">
          <cell r="A11" t="str">
            <v>ISMB 350</v>
          </cell>
        </row>
        <row r="12">
          <cell r="A12" t="str">
            <v>ISMB 400</v>
          </cell>
        </row>
        <row r="13">
          <cell r="A13" t="str">
            <v>ISMB 450</v>
          </cell>
        </row>
        <row r="14">
          <cell r="A14" t="str">
            <v>ISMB 500</v>
          </cell>
        </row>
        <row r="15">
          <cell r="A15" t="str">
            <v>ISMB 550</v>
          </cell>
        </row>
        <row r="16">
          <cell r="A16" t="str">
            <v>ISMB 600</v>
          </cell>
        </row>
      </sheetData>
      <sheetData sheetId="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Wordsdata"/>
      <sheetName val="item"/>
      <sheetName val="Codes"/>
      <sheetName val="220 11  BS "/>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P&amp;ID List"/>
      <sheetName val="Data base"/>
      <sheetName val="IO LIST"/>
      <sheetName val="Basement Budget"/>
      <sheetName val="1-LABOUR"/>
      <sheetName val="Budget (Jun 07)"/>
      <sheetName val="Timeshe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PROG_DATA"/>
      <sheetName val="Fin. Assumpt. - Sensitivities"/>
      <sheetName val="Global Assm."/>
      <sheetName val="analysis"/>
      <sheetName val="maing1"/>
      <sheetName val="basdat"/>
      <sheetName val="220_11__BS_3"/>
      <sheetName val="P&amp;ID_List3"/>
      <sheetName val="Data_base3"/>
      <sheetName val="Staff_Acco_"/>
      <sheetName val="IO_LIST"/>
      <sheetName val="Basement_Budget"/>
      <sheetName val="_DDList"/>
      <sheetName val="_UOM"/>
      <sheetName val="Code"/>
      <sheetName val="Price Working -Mar'06"/>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DSLP"/>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lc 11"/>
      <sheetName val="lc 21"/>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DELTA-H"/>
      <sheetName val="OCT.FDN"/>
      <sheetName val="CWpump"/>
      <sheetName val="ETC Plant Cost"/>
      <sheetName val="MMR"/>
      <sheetName val="Scenarios"/>
      <sheetName val="FTE Sales"/>
      <sheetName val="precast rc element"/>
      <sheetName val="SUMMARY"/>
      <sheetName val="EAM TP 2007"/>
      <sheetName val="2007 Calendar"/>
      <sheetName val="NameRange"/>
      <sheetName val="pack (b)"/>
      <sheetName val="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Choices: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Choices:</v>
          </cell>
        </row>
      </sheetData>
      <sheetData sheetId="58">
        <row r="1">
          <cell r="A1" t="str">
            <v>Choices:</v>
          </cell>
        </row>
      </sheetData>
      <sheetData sheetId="59">
        <row r="1">
          <cell r="A1" t="str">
            <v>Choices:</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ow r="1">
          <cell r="A1" t="str">
            <v>Choices:</v>
          </cell>
        </row>
      </sheetData>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ow r="1">
          <cell r="A1" t="str">
            <v>Choices:</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ow r="1">
          <cell r="A1" t="str">
            <v>Choices:</v>
          </cell>
        </row>
      </sheetData>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ow r="1">
          <cell r="A1" t="str">
            <v>Choices:</v>
          </cell>
        </row>
      </sheetData>
      <sheetData sheetId="184">
        <row r="1">
          <cell r="A1" t="str">
            <v>Choices:</v>
          </cell>
        </row>
      </sheetData>
      <sheetData sheetId="185">
        <row r="1">
          <cell r="A1" t="str">
            <v>Choices:</v>
          </cell>
        </row>
      </sheetData>
      <sheetData sheetId="186">
        <row r="1">
          <cell r="A1" t="str">
            <v>Choices:</v>
          </cell>
        </row>
      </sheetData>
      <sheetData sheetId="187" refreshError="1"/>
      <sheetData sheetId="188" refreshError="1"/>
      <sheetData sheetId="189" refreshError="1"/>
      <sheetData sheetId="190">
        <row r="1">
          <cell r="A1" t="str">
            <v>Choices:</v>
          </cell>
        </row>
      </sheetData>
      <sheetData sheetId="191">
        <row r="1">
          <cell r="A1" t="str">
            <v>Choices:</v>
          </cell>
        </row>
      </sheetData>
      <sheetData sheetId="192">
        <row r="1">
          <cell r="A1" t="str">
            <v>Choices:</v>
          </cell>
        </row>
      </sheetData>
      <sheetData sheetId="193">
        <row r="1">
          <cell r="A1" t="str">
            <v>Choices:</v>
          </cell>
        </row>
      </sheetData>
      <sheetData sheetId="194">
        <row r="1">
          <cell r="A1" t="str">
            <v>Choices:</v>
          </cell>
        </row>
      </sheetData>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ow r="1">
          <cell r="A1" t="str">
            <v>Choices:</v>
          </cell>
        </row>
      </sheetData>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ow r="1">
          <cell r="A1" t="str">
            <v>Choices:</v>
          </cell>
        </row>
      </sheetData>
      <sheetData sheetId="246">
        <row r="1">
          <cell r="A1" t="str">
            <v>Choices:</v>
          </cell>
        </row>
      </sheetData>
      <sheetData sheetId="247">
        <row r="1">
          <cell r="A1" t="str">
            <v>Choices:</v>
          </cell>
        </row>
      </sheetData>
      <sheetData sheetId="248">
        <row r="1">
          <cell r="A1" t="str">
            <v>Choices:</v>
          </cell>
        </row>
      </sheetData>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efreshError="1"/>
      <sheetData sheetId="276" refreshError="1"/>
      <sheetData sheetId="277" refreshError="1"/>
      <sheetData sheetId="278">
        <row r="1">
          <cell r="A1" t="str">
            <v>Choices:</v>
          </cell>
        </row>
      </sheetData>
      <sheetData sheetId="279">
        <row r="1">
          <cell r="A1" t="str">
            <v>Choices:</v>
          </cell>
        </row>
      </sheetData>
      <sheetData sheetId="280">
        <row r="1">
          <cell r="A1" t="str">
            <v>Choices:</v>
          </cell>
        </row>
      </sheetData>
      <sheetData sheetId="281">
        <row r="1">
          <cell r="A1" t="str">
            <v>Choices:</v>
          </cell>
        </row>
      </sheetData>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_YR Ghoti"/>
      <sheetName val="PRIOR_YR"/>
      <sheetName val="Combine PFADMN_DLI"/>
      <sheetName val="PFADMN_DLI"/>
      <sheetName val="Octroi"/>
      <sheetName val="TDS_delay"/>
      <sheetName val="TDS_delay (2)"/>
      <sheetName val="TDS_SAL"/>
      <sheetName val="TDS_SUB_CONT"/>
      <sheetName val="PROF_TAX"/>
      <sheetName val="ESIC_CONTBN"/>
      <sheetName val="Combine PF_CONTBN"/>
      <sheetName val="PF_CONTBN_"/>
      <sheetName val="P_F_DEDN_"/>
      <sheetName val="ESIC_DEDN_"/>
      <sheetName val="PF_DLI_SUMM"/>
      <sheetName val="TDS on Sales"/>
      <sheetName val="Sales Tax_Summ-43B"/>
      <sheetName val="Working Cap Ln"/>
      <sheetName val="Sum"/>
      <sheetName val="purpose&amp;input"/>
      <sheetName val="water prop."/>
      <sheetName val="Extra Ite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q-10"/>
      <sheetName val="Design"/>
    </sheetNames>
    <sheetDataSet>
      <sheetData sheetId="0"/>
      <sheetData sheetId="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 val="DETAILED  BOQ"/>
      <sheetName val="#REF"/>
      <sheetName val="Fill this out first..."/>
      <sheetName val="Abstruct total"/>
      <sheetName val="Design"/>
      <sheetName val="water prop."/>
      <sheetName val="Calendar"/>
      <sheetName val="BOQ"/>
      <sheetName val="Output"/>
      <sheetName val="Break up Sheet"/>
      <sheetName val="ETC Plant Cost"/>
      <sheetName val="budget"/>
      <sheetName val="REL"/>
      <sheetName val="Av.G Level"/>
      <sheetName val="Publicbuilding"/>
      <sheetName val="BAW(D)"/>
      <sheetName val="VAC BDWN"/>
    </sheetNames>
    <sheetDataSet>
      <sheetData sheetId="0" refreshError="1"/>
      <sheetData sheetId="1" refreshError="1"/>
      <sheetData sheetId="2" refreshError="1">
        <row r="4">
          <cell r="D4">
            <v>113</v>
          </cell>
          <cell r="G4">
            <v>258</v>
          </cell>
        </row>
        <row r="8">
          <cell r="G8">
            <v>25</v>
          </cell>
        </row>
        <row r="9">
          <cell r="G9">
            <v>160</v>
          </cell>
        </row>
        <row r="10">
          <cell r="G10">
            <v>645</v>
          </cell>
        </row>
        <row r="12">
          <cell r="G12">
            <v>688</v>
          </cell>
        </row>
        <row r="17">
          <cell r="G17">
            <v>650</v>
          </cell>
        </row>
        <row r="19">
          <cell r="G19">
            <v>288</v>
          </cell>
        </row>
        <row r="20">
          <cell r="G20">
            <v>1050</v>
          </cell>
        </row>
        <row r="24">
          <cell r="G24">
            <v>8938</v>
          </cell>
        </row>
        <row r="33">
          <cell r="G33">
            <v>14700</v>
          </cell>
        </row>
        <row r="45">
          <cell r="G45">
            <v>250</v>
          </cell>
        </row>
        <row r="48">
          <cell r="G48">
            <v>293</v>
          </cell>
        </row>
        <row r="50">
          <cell r="G50">
            <v>270</v>
          </cell>
        </row>
      </sheetData>
      <sheetData sheetId="3" refreshError="1">
        <row r="4">
          <cell r="D4">
            <v>113</v>
          </cell>
        </row>
        <row r="5">
          <cell r="D5">
            <v>115</v>
          </cell>
        </row>
        <row r="18">
          <cell r="D18">
            <v>113</v>
          </cell>
        </row>
      </sheetData>
      <sheetData sheetId="4" refreshError="1">
        <row r="4">
          <cell r="G4">
            <v>258</v>
          </cell>
        </row>
        <row r="21">
          <cell r="D21">
            <v>43</v>
          </cell>
        </row>
        <row r="24">
          <cell r="D24">
            <v>239</v>
          </cell>
        </row>
        <row r="38">
          <cell r="D38">
            <v>33</v>
          </cell>
        </row>
        <row r="42">
          <cell r="D42">
            <v>23293.31</v>
          </cell>
        </row>
        <row r="44">
          <cell r="D44">
            <v>22540.86</v>
          </cell>
        </row>
        <row r="45">
          <cell r="D45">
            <v>22540.86</v>
          </cell>
        </row>
        <row r="54">
          <cell r="D54">
            <v>50</v>
          </cell>
        </row>
        <row r="60">
          <cell r="D60">
            <v>25</v>
          </cell>
        </row>
        <row r="64">
          <cell r="D64">
            <v>648</v>
          </cell>
        </row>
        <row r="65">
          <cell r="D65">
            <v>503</v>
          </cell>
        </row>
        <row r="88">
          <cell r="D88">
            <v>327.64999999999998</v>
          </cell>
        </row>
        <row r="112">
          <cell r="D112">
            <v>200</v>
          </cell>
        </row>
        <row r="129">
          <cell r="D129">
            <v>32025</v>
          </cell>
        </row>
        <row r="132">
          <cell r="D132">
            <v>150</v>
          </cell>
        </row>
        <row r="163">
          <cell r="D163">
            <v>100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9">
          <cell r="D9">
            <v>180</v>
          </cell>
        </row>
        <row r="11">
          <cell r="D11">
            <v>120</v>
          </cell>
        </row>
      </sheetData>
      <sheetData sheetId="13" refreshError="1"/>
      <sheetData sheetId="14" refreshError="1"/>
      <sheetData sheetId="15" refreshError="1"/>
      <sheetData sheetId="16" refreshError="1"/>
      <sheetData sheetId="1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2)"/>
      <sheetName val="Basic Rates"/>
      <sheetName val="BOQ"/>
      <sheetName val="Equipments"/>
      <sheetName val="Cut&amp;Grub"/>
      <sheetName val="GSB+WMM"/>
      <sheetName val="Machinery"/>
      <sheetName val="EB Charges"/>
      <sheetName val="Sheet1"/>
      <sheetName val="Elec"/>
      <sheetName val="Sheet4"/>
      <sheetName val="Finance"/>
      <sheetName val="Major Quantities"/>
      <sheetName val="Reinf"/>
    </sheetNames>
    <sheetDataSet>
      <sheetData sheetId="0" refreshError="1"/>
      <sheetData sheetId="1" refreshError="1"/>
      <sheetData sheetId="2" refreshError="1"/>
      <sheetData sheetId="3" refreshError="1"/>
      <sheetData sheetId="4" refreshError="1">
        <row r="41">
          <cell r="F41">
            <v>6</v>
          </cell>
        </row>
      </sheetData>
      <sheetData sheetId="5" refreshError="1">
        <row r="100">
          <cell r="O100">
            <v>102.83093333333333</v>
          </cell>
        </row>
        <row r="137">
          <cell r="I137">
            <v>29.08066861578294</v>
          </cell>
        </row>
        <row r="148">
          <cell r="P148">
            <v>28.782255099962253</v>
          </cell>
        </row>
        <row r="172">
          <cell r="I172">
            <v>29.287371896770253</v>
          </cell>
        </row>
        <row r="205">
          <cell r="H205">
            <v>1834.8000000000002</v>
          </cell>
        </row>
        <row r="212">
          <cell r="H212">
            <v>1779.2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sheetName val="Manpower"/>
      <sheetName val="Construction Programme"/>
      <sheetName val="RA"/>
      <sheetName val="Inputs"/>
      <sheetName val="BOQ_Sch_A"/>
      <sheetName val="Analysis"/>
      <sheetName val="POL"/>
      <sheetName val="Labour"/>
      <sheetName val="Concrete"/>
    </sheetNames>
    <sheetDataSet>
      <sheetData sheetId="0" refreshError="1"/>
      <sheetData sheetId="1" refreshError="1"/>
      <sheetData sheetId="2" refreshError="1"/>
      <sheetData sheetId="3" refreshError="1"/>
      <sheetData sheetId="4" refreshError="1"/>
      <sheetData sheetId="5" refreshError="1"/>
      <sheetData sheetId="6" refreshError="1">
        <row r="69">
          <cell r="I69">
            <v>141.99188749999999</v>
          </cell>
        </row>
      </sheetData>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1 "/>
      <sheetName val="Form 2"/>
      <sheetName val="Form 3"/>
      <sheetName val="Form 4"/>
      <sheetName val="Form 5"/>
      <sheetName val="Form 6"/>
      <sheetName val="Form 7"/>
      <sheetName val="Form 8"/>
      <sheetName val="Form 9"/>
      <sheetName val="Form 10"/>
      <sheetName val="Form 11"/>
      <sheetName val="S1BOQ"/>
      <sheetName val="S2groupcode"/>
      <sheetName val="S3workplan"/>
      <sheetName val="S4cycle"/>
      <sheetName val="S5escl"/>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3Mancost"/>
      <sheetName val="S25EQPout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
      <sheetName val="Cost of O &amp; O"/>
      <sheetName val="Analysis"/>
      <sheetName val="준검 내역서"/>
      <sheetName val="C &amp; G RHS"/>
      <sheetName val="budget"/>
      <sheetName val="Embk top (2)"/>
      <sheetName val="FORM7"/>
      <sheetName val="BOQ"/>
      <sheetName val="11-hsd"/>
      <sheetName val="18-misc"/>
      <sheetName val="5-pipe"/>
      <sheetName val="13-septic"/>
      <sheetName val="7-ug"/>
      <sheetName val="2-utility"/>
      <sheetName val="Manpower"/>
      <sheetName val="S3workplanqty"/>
      <sheetName val="Abstruct total"/>
      <sheetName val="LOCAL RATES"/>
      <sheetName val="TB-9-01"/>
      <sheetName val="doq-10"/>
      <sheetName val="Output"/>
      <sheetName val="Labour"/>
      <sheetName val="Material"/>
      <sheetName val="Plant &amp;  Machinery"/>
      <sheetName val="L"/>
      <sheetName val="M"/>
      <sheetName val="P"/>
      <sheetName val="S"/>
      <sheetName val="WS"/>
      <sheetName val="Design"/>
      <sheetName val="INPUT SHEET"/>
      <sheetName val="RES-PLANNING"/>
      <sheetName val="Macro1"/>
      <sheetName val="procurement"/>
      <sheetName val="TKP"/>
      <sheetName val="PA1(ham1)"/>
      <sheetName val="PA1(Ham2)"/>
      <sheetName val="PA2(Ham2)"/>
      <sheetName val="DG(Ham)"/>
      <sheetName val="Cau358(PA1)"/>
      <sheetName val="Cau358(PA2)"/>
      <sheetName val="Cau360"/>
      <sheetName val="DG(Cau)"/>
      <sheetName val="GVL"/>
      <sheetName val="NC"/>
      <sheetName val="M+MC"/>
      <sheetName val="ptvc"/>
      <sheetName val="TKP(1)"/>
      <sheetName val="TKP (2)"/>
      <sheetName val="TKP (3)"/>
      <sheetName val="NC (2)"/>
      <sheetName val="Cal"/>
      <sheetName val="Data"/>
      <sheetName val="Voucher"/>
      <sheetName val="Summary"/>
      <sheetName val="well"/>
      <sheetName val="Input"/>
      <sheetName val="PS1"/>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C2" t="str">
            <v>PROJECT NAME</v>
          </cell>
          <cell r="G2">
            <v>100000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25"/>
      <sheetName val="Sheet4"/>
      <sheetName val="PLAN_FEB97"/>
      <sheetName val="준검 내역서"/>
      <sheetName val="S2groupcode"/>
      <sheetName val="Index"/>
      <sheetName val="Embk top (2)"/>
      <sheetName val="LOCAL RATES"/>
      <sheetName val="Cal"/>
      <sheetName val="Data"/>
      <sheetName val="Erection grider"/>
      <sheetName val="Voucher"/>
      <sheetName val="doq-10"/>
      <sheetName val="BHANDUP"/>
      <sheetName val="MOTOR"/>
      <sheetName val="#REF"/>
      <sheetName val="Sheet2"/>
      <sheetName val="Manpower"/>
      <sheetName val="C &amp; G RHS"/>
      <sheetName val="기구표"/>
      <sheetName val="일반공사"/>
      <sheetName val="정부노임단가"/>
      <sheetName val="Labour"/>
      <sheetName val="Material"/>
      <sheetName val="Plant &amp;  Machinery"/>
      <sheetName val="Headings"/>
      <sheetName val="Rates_PVC"/>
      <sheetName val="water prop."/>
      <sheetName val="PS1"/>
      <sheetName val="sheeet7"/>
      <sheetName val="106C0300"/>
      <sheetName val="Sump_cal"/>
      <sheetName val="준검_내역서"/>
      <sheetName val="LOCAL_RATES"/>
      <sheetName val="Erection_grider"/>
      <sheetName val="준검_내역서1"/>
      <sheetName val="LOCAL_RATES1"/>
      <sheetName val="Erection_grider1"/>
      <sheetName val="FORM7"/>
      <sheetName val="Abstruct total"/>
      <sheetName val="TBAL9697 -group wise  sdpl"/>
      <sheetName val="Data-Month"/>
      <sheetName val="Cover sheet"/>
      <sheetName val="장비집계"/>
      <sheetName val="old boq"/>
      <sheetName val="dBase"/>
      <sheetName val="31 Mar-09  closing stock"/>
      <sheetName val="AoR Finishing"/>
      <sheetName val="PRECAST lightconc-II"/>
      <sheetName val="Staff Acco."/>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oni-Nainpur Line"/>
      <sheetName val="SEONI-NAIN LINE SUMMARY"/>
      <sheetName val="Seoni to Lakhnadon Line"/>
      <sheetName val="SEONI-LAKH LINE SUMMARY"/>
    </sheetNames>
    <sheetDataSet>
      <sheetData sheetId="0" refreshError="1"/>
      <sheetData sheetId="1" refreshError="1"/>
      <sheetData sheetId="2">
        <row r="6">
          <cell r="C6" t="str">
            <v>Type of 
Tower</v>
          </cell>
        </row>
        <row r="8">
          <cell r="C8" t="str">
            <v xml:space="preserve">GE </v>
          </cell>
        </row>
        <row r="10">
          <cell r="C10" t="str">
            <v>ND60 + 0</v>
          </cell>
        </row>
        <row r="12">
          <cell r="C12" t="str">
            <v>MD60 + 5</v>
          </cell>
        </row>
        <row r="14">
          <cell r="C14" t="str">
            <v>E60 + 0</v>
          </cell>
        </row>
        <row r="16">
          <cell r="C16" t="str">
            <v>E0 + 0</v>
          </cell>
        </row>
        <row r="18">
          <cell r="C18" t="str">
            <v>E60 + 0</v>
          </cell>
        </row>
        <row r="20">
          <cell r="C20" t="str">
            <v>E30 + 6</v>
          </cell>
        </row>
        <row r="22">
          <cell r="C22" t="str">
            <v>E0 + 3</v>
          </cell>
        </row>
        <row r="24">
          <cell r="C24" t="str">
            <v>E0 + 3</v>
          </cell>
        </row>
        <row r="26">
          <cell r="C26" t="str">
            <v>E0 + 6</v>
          </cell>
        </row>
        <row r="28">
          <cell r="C28" t="str">
            <v>E0 + 3</v>
          </cell>
        </row>
        <row r="30">
          <cell r="C30" t="str">
            <v>E0 + 10</v>
          </cell>
        </row>
        <row r="32">
          <cell r="C32" t="str">
            <v>E0 + 6</v>
          </cell>
        </row>
        <row r="34">
          <cell r="C34" t="str">
            <v>E30 + 3</v>
          </cell>
        </row>
        <row r="36">
          <cell r="C36" t="str">
            <v>E0 + 0</v>
          </cell>
        </row>
        <row r="38">
          <cell r="C38" t="str">
            <v>E0 + 3</v>
          </cell>
        </row>
        <row r="40">
          <cell r="C40" t="str">
            <v>E0 + 0</v>
          </cell>
        </row>
        <row r="42">
          <cell r="C42" t="str">
            <v>E0 + 3</v>
          </cell>
        </row>
        <row r="44">
          <cell r="C44" t="str">
            <v>E60 + 3</v>
          </cell>
        </row>
        <row r="46">
          <cell r="C46" t="str">
            <v>Exist Tw 
ND60 + 0</v>
          </cell>
        </row>
        <row r="48">
          <cell r="C48" t="str">
            <v>Exist Tw 
ND0 + 3</v>
          </cell>
        </row>
      </sheetData>
      <sheetData sheetId="3"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rocurement"/>
      <sheetName val="sheeet7"/>
      <sheetName val="Material "/>
      <sheetName val="doq"/>
      <sheetName val="Rate Analysis"/>
      <sheetName val="Cover sheet"/>
      <sheetName val="estimate"/>
      <sheetName val="DATA_PILE_BG"/>
      <sheetName val="DATA_PCC"/>
      <sheetName val="DATA_PILECAP"/>
      <sheetName val="DATA_PILE_RT2"/>
      <sheetName val="DATA_PILE_RT1 "/>
      <sheetName val="DATA_PILE _SM"/>
      <sheetName val="Sheet3"/>
      <sheetName val="budget"/>
      <sheetName val="Wordsdata"/>
      <sheetName val="BOQ"/>
      <sheetName val="Break up Sheet"/>
      <sheetName val="Output"/>
      <sheetName val="Av.G Level"/>
      <sheetName val="Timesheet"/>
      <sheetName val="Materials "/>
      <sheetName val="PLAN_FEB97"/>
      <sheetName val="UNP-NCW "/>
      <sheetName val="Monthly Turnover (Final)"/>
      <sheetName val="Monthly Programme"/>
      <sheetName val="JCR TOP(ITEM)-KTRP"/>
      <sheetName val="FORM7"/>
      <sheetName val="Improvements"/>
      <sheetName val="VAC BDWN"/>
      <sheetName val="S2groupcode"/>
      <sheetName val="Index"/>
      <sheetName val="Lead"/>
      <sheetName val="Publicbuilding"/>
      <sheetName val="water prop."/>
      <sheetName val="Onsite-Infra"/>
      <sheetName val="pipe culvert 18.06.07"/>
      <sheetName val="Civil"/>
      <sheetName val="dBase"/>
    </sheetNames>
    <sheetDataSet>
      <sheetData sheetId="0" refreshError="1"/>
      <sheetData sheetId="1" refreshError="1"/>
      <sheetData sheetId="2" refreshError="1"/>
      <sheetData sheetId="3" refreshError="1"/>
      <sheetData sheetId="4" refreshError="1">
        <row r="11">
          <cell r="G11">
            <v>188</v>
          </cell>
        </row>
        <row r="113">
          <cell r="D113">
            <v>1700</v>
          </cell>
        </row>
        <row r="144">
          <cell r="D144">
            <v>143.55000000000001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terial "/>
      <sheetName val="Materials "/>
      <sheetName val="S2groupcode"/>
      <sheetName val="Index"/>
      <sheetName val="procurement"/>
      <sheetName val="estimate"/>
      <sheetName val="sheeet7"/>
      <sheetName val="Rate Analysis"/>
      <sheetName val="PLAN_FEB97"/>
      <sheetName val="budget"/>
      <sheetName val="Wordsdata"/>
      <sheetName val="FORM7"/>
      <sheetName val="Lead"/>
    </sheetNames>
    <sheetDataSet>
      <sheetData sheetId="0" refreshError="1"/>
      <sheetData sheetId="1" refreshError="1"/>
      <sheetData sheetId="2" refreshError="1"/>
      <sheetData sheetId="3" refreshError="1"/>
      <sheetData sheetId="4" refreshError="1">
        <row r="136">
          <cell r="D136">
            <v>318.55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 val="CONC. ANAL"/>
      <sheetName val="S2groupcode"/>
      <sheetName val="Index"/>
      <sheetName val="Material"/>
    </sheetNames>
    <sheetDataSet>
      <sheetData sheetId="0" refreshError="1">
        <row r="9">
          <cell r="C9">
            <v>6.5</v>
          </cell>
        </row>
        <row r="18">
          <cell r="C18">
            <v>30</v>
          </cell>
        </row>
      </sheetData>
      <sheetData sheetId="1" refreshError="1"/>
      <sheetData sheetId="2" refreshError="1"/>
      <sheetData sheetId="3" refreshError="1"/>
      <sheetData sheetId="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R_PA_1"/>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lc 11"/>
      <sheetName val="lc 21"/>
      <sheetName val="tb"/>
    </sheetNames>
    <sheetDataSet>
      <sheetData sheetId="0" refreshError="1">
        <row r="5">
          <cell r="B5" t="str">
            <v>Activity</v>
          </cell>
          <cell r="C5" t="str">
            <v>Unit</v>
          </cell>
          <cell r="D5" t="str">
            <v>Rate</v>
          </cell>
          <cell r="E5" t="str">
            <v>Total Qty.</v>
          </cell>
          <cell r="F5" t="str">
            <v>Amount</v>
          </cell>
          <cell r="G5" t="str">
            <v>MONTH</v>
          </cell>
          <cell r="H5">
            <v>38657</v>
          </cell>
          <cell r="I5">
            <v>38687</v>
          </cell>
          <cell r="J5">
            <v>38718</v>
          </cell>
          <cell r="K5">
            <v>38749</v>
          </cell>
          <cell r="L5">
            <v>38777</v>
          </cell>
          <cell r="M5">
            <v>38808</v>
          </cell>
          <cell r="N5">
            <v>38838</v>
          </cell>
          <cell r="O5">
            <v>38869</v>
          </cell>
          <cell r="P5">
            <v>38899</v>
          </cell>
          <cell r="Q5">
            <v>38930</v>
          </cell>
          <cell r="R5">
            <v>38961</v>
          </cell>
          <cell r="S5">
            <v>38991</v>
          </cell>
          <cell r="T5">
            <v>39022</v>
          </cell>
          <cell r="U5">
            <v>39052</v>
          </cell>
          <cell r="V5">
            <v>39083</v>
          </cell>
          <cell r="W5">
            <v>39114</v>
          </cell>
          <cell r="X5">
            <v>39142</v>
          </cell>
          <cell r="Y5">
            <v>39173</v>
          </cell>
          <cell r="Z5">
            <v>39203</v>
          </cell>
          <cell r="AA5">
            <v>39234</v>
          </cell>
          <cell r="AB5">
            <v>39264</v>
          </cell>
          <cell r="AC5">
            <v>39295</v>
          </cell>
          <cell r="AD5">
            <v>39326</v>
          </cell>
          <cell r="AE5">
            <v>39356</v>
          </cell>
          <cell r="AF5">
            <v>39387</v>
          </cell>
          <cell r="AG5">
            <v>39417</v>
          </cell>
          <cell r="AH5">
            <v>39448</v>
          </cell>
          <cell r="AI5">
            <v>39479</v>
          </cell>
          <cell r="AJ5">
            <v>39508</v>
          </cell>
          <cell r="AK5">
            <v>39539</v>
          </cell>
          <cell r="AL5">
            <v>39569</v>
          </cell>
          <cell r="AM5" t="str">
            <v>Total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power"/>
      <sheetName val="Construction Programme"/>
      <sheetName val="RA"/>
      <sheetName val="Inputs"/>
      <sheetName val="BOQ_Sch_A"/>
      <sheetName val="Analysis"/>
      <sheetName val="POL"/>
      <sheetName val="Labour_HMRCL"/>
      <sheetName val="Concrete"/>
      <sheetName val="Labour"/>
      <sheetName val="Sheet2"/>
      <sheetName val="Equipment C2"/>
      <sheetName val="POL_Analysis"/>
      <sheetName val="Casting Yard_C1"/>
      <sheetName val="Equipment"/>
      <sheetName val="Sheet1"/>
      <sheetName val="Sheet4"/>
      <sheetName val="Major Quantities"/>
      <sheetName val="Piling"/>
    </sheetNames>
    <sheetDataSet>
      <sheetData sheetId="0" refreshError="1"/>
      <sheetData sheetId="1" refreshError="1"/>
      <sheetData sheetId="2" refreshError="1"/>
      <sheetData sheetId="3" refreshError="1"/>
      <sheetData sheetId="4" refreshError="1"/>
      <sheetData sheetId="5" refreshError="1">
        <row r="69">
          <cell r="H69">
            <v>3209.2842934229698</v>
          </cell>
          <cell r="J69">
            <v>98.346602457128895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AH cal-HBL  (3)"/>
      <sheetName val="Title"/>
      <sheetName val="No. of cells"/>
      <sheetName val="Input"/>
      <sheetName val="Load Summary"/>
      <sheetName val="AH cal-HBL  (2)"/>
      <sheetName val="AH cal-HBL "/>
      <sheetName val="Load Details-220kV"/>
      <sheetName val="Load Details-33kV"/>
      <sheetName val="lmp &amp; salse"/>
      <sheetName val="Project Budget Worksheet"/>
      <sheetName val="Builtup Area"/>
      <sheetName val="beam-reinft"/>
      <sheetName val="Publicbuilding"/>
      <sheetName val="trafo-size"/>
      <sheetName val="Load Details_220kV"/>
      <sheetName val="R2"/>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Sch1"/>
      <sheetName val="Cover sheet"/>
      <sheetName val="Quantities"/>
      <sheetName val="modifiedbattery size"/>
      <sheetName val="Codes"/>
      <sheetName val="dt"/>
      <sheetName val="Twr-MT"/>
      <sheetName val="PRICE BID"/>
      <sheetName val="PLAN_FEB97"/>
      <sheetName val="dBase"/>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SC Cost FEB 03"/>
      <sheetName val="BM DATA SHEET"/>
      <sheetName val="Conversion"/>
      <sheetName val="220_11__BS_1"/>
      <sheetName val="3BPA00132-5-3_W_plan_HVPNL1"/>
      <sheetName val="Legal_Risk_Analysis1"/>
      <sheetName val="Motor_Data1"/>
      <sheetName val="DimDorrClo"/>
      <sheetName val="Actiflo-rm"/>
      <sheetName val="Result-rf"/>
      <sheetName val="Result-rg"/>
      <sheetName val="Result-rm"/>
      <sheetName val="Dim_Process"/>
      <sheetName val="Cable data"/>
      <sheetName val="EAS"/>
      <sheetName val="BS pricing"/>
      <sheetName val="Rate Analysis"/>
      <sheetName val="Prog Sum"/>
      <sheetName val="database"/>
      <sheetName val="ord-lost_98&amp;99"/>
      <sheetName val="LookUp"/>
      <sheetName val="OLTC MB"/>
      <sheetName val="③赤紙(日文)"/>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Estimate"/>
      <sheetName val="Alcance"/>
      <sheetName val="DSLP"/>
      <sheetName val="400kV (Cost)"/>
      <sheetName val="Resumen Económico"/>
      <sheetName val="LOCAL RATES"/>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MIC_S100"/>
      <sheetName val="A4a"/>
      <sheetName val="teng"/>
      <sheetName val="MD5500"/>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bs BP 04 SA"/>
      <sheetName val="Progress Graphs"/>
      <sheetName val="Progress Sheet - OPTL"/>
      <sheetName val="tower wt."/>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L"/>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ECARates"/>
      <sheetName val="Model"/>
      <sheetName val="CONSTRUCTION COMPONENT"/>
      <sheetName val="CIF COST ITEM"/>
      <sheetName val="③赤紙(日文)"/>
      <sheetName val="#3E1_GCR"/>
      <sheetName val="trafo-size"/>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index"/>
      <sheetName val="wh_data_R"/>
      <sheetName val="Pav't Calc"/>
      <sheetName val="FORM-W3"/>
      <sheetName val="OD Shares"/>
      <sheetName val="EQP-new file"/>
      <sheetName val="Letter"/>
      <sheetName val="Revenues - Op. Parameters"/>
      <sheetName val="實際值-2006.02.06"/>
      <sheetName val="JV請款"/>
      <sheetName val="Top Line - WWW"/>
      <sheetName val="lmp &amp; salse"/>
      <sheetName val="LANGUAGE"/>
      <sheetName val="DIMEXP_OUT"/>
      <sheetName val="a1-continuous"/>
      <sheetName val="dslp"/>
      <sheetName val="mainbs1"/>
      <sheetName val="Sch1"/>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 1"/>
      <sheetName val="Form 2"/>
      <sheetName val="Form 3"/>
      <sheetName val="Form 4"/>
      <sheetName val="Form 5"/>
      <sheetName val="Form 6"/>
      <sheetName val="Form 7"/>
      <sheetName val="Form 8"/>
      <sheetName val="Form 9"/>
      <sheetName val="Form 10"/>
      <sheetName val="S1BOQ"/>
      <sheetName val="S2groupcode"/>
      <sheetName val="S3workplanqty"/>
      <sheetName val="S3workplanAmt"/>
      <sheetName val="S4Timecycle"/>
      <sheetName val="S5Esc"/>
      <sheetName val="S6Matqty-code"/>
      <sheetName val="S7Matqty-group"/>
      <sheetName val="S8Matexp-code"/>
      <sheetName val="S9wastage"/>
      <sheetName val="S11EQPnorm"/>
      <sheetName val="S12EQPhrs"/>
      <sheetName val="S12-Subtotals"/>
      <sheetName val="S13Cons"/>
      <sheetName val="S14Spares"/>
      <sheetName val="S15Pol"/>
      <sheetName val="S16Elec"/>
      <sheetName val="load&amp;DG"/>
      <sheetName val="S17Power"/>
      <sheetName val="S18Eqplan"/>
      <sheetName val="S19CAP"/>
      <sheetName val="DEPRI"/>
      <sheetName val="S20MSEitems"/>
      <sheetName val="S21Subcon"/>
      <sheetName val="S22PRW"/>
      <sheetName val="S23Mannos."/>
      <sheetName val="Officer Budget Form"/>
      <sheetName val="S24Mancost"/>
      <sheetName val="S25EQPrep"/>
      <sheetName val="S26Eqphire"/>
      <sheetName val="S27EQPlease"/>
      <sheetName val="S28Rev"/>
      <sheetName val="S29PrelimItem"/>
      <sheetName val="S30Prelplant"/>
      <sheetName val="S31Preitem"/>
      <sheetName val="S32Prelexp"/>
      <sheetName val="S33prelexdet"/>
      <sheetName val="S34Dircost"/>
      <sheetName val="S35Indircost"/>
      <sheetName val="S36Prelimcost"/>
      <sheetName val="S37UnitCost"/>
      <sheetName val="S38Stock"/>
      <sheetName val="S39Liability"/>
      <sheetName val="S40Milestones"/>
      <sheetName val="S42HSE"/>
      <sheetName val="Analysis"/>
      <sheetName val="Machinary_Road Work"/>
      <sheetName val="Road Work"/>
      <sheetName val="Labour"/>
    </sheetNames>
    <sheetDataSet>
      <sheetData sheetId="0"/>
      <sheetData sheetId="1"/>
      <sheetData sheetId="2"/>
      <sheetData sheetId="3"/>
      <sheetData sheetId="4"/>
      <sheetData sheetId="5"/>
      <sheetData sheetId="6"/>
      <sheetData sheetId="7"/>
      <sheetData sheetId="8"/>
      <sheetData sheetId="9"/>
      <sheetData sheetId="10"/>
      <sheetData sheetId="11" refreshError="1">
        <row r="1">
          <cell r="HS1">
            <v>100000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A 3.7"/>
      <sheetName val="RATE-ANAY."/>
      <sheetName val="potablwater"/>
      <sheetName val="Cul_detail"/>
      <sheetName val="CLAY"/>
      <sheetName val="L"/>
      <sheetName val="CFL-KIM"/>
      <sheetName val="Sales Cycle Stages"/>
      <sheetName val="Schedule No.1"/>
      <sheetName val="ABBR"/>
      <sheetName val="Data sheet"/>
      <sheetName val="wordsdata"/>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Boiler&amp;TG"/>
      <sheetName val="Sch. Areas"/>
      <sheetName val="PV FDN"/>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fn"/>
      <sheetName val="NLD - Assum"/>
      <sheetName val="Register"/>
      <sheetName val="Abstract Sheet"/>
      <sheetName val="F.1"/>
      <sheetName val="trafo-size"/>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LOCAL RATES"/>
      <sheetName val="Setting"/>
      <sheetName val="영업소실적"/>
      <sheetName val="Cash Flow"/>
      <sheetName val="Summary Rates From Contract"/>
      <sheetName val="TS-TC"/>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MPR_PA_1"/>
      <sheetName val="Sulphur (2)"/>
      <sheetName val="ROW Compensation"/>
      <sheetName val="PDR_HT"/>
      <sheetName val="Load Details-220kV"/>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hori. vessel(E-895)"/>
      <sheetName val="DropDownList"/>
      <sheetName val="JOBS  UNDER TURNKEY BASIS"/>
      <sheetName val="Gr.182 - OHE"/>
      <sheetName val="Costos R.H. "/>
      <sheetName val="except wiring"/>
      <sheetName val="Calc"/>
      <sheetName val="moments-table(tri)"/>
      <sheetName val="AT-3"/>
      <sheetName val="Sch-5"/>
      <sheetName val="Ranges"/>
      <sheetName val="Desgn(zone I)"/>
      <sheetName val="Break down adjustments"/>
      <sheetName val="Front end"/>
      <sheetName val="Manpower"/>
      <sheetName val="A"/>
      <sheetName val="grid"/>
      <sheetName val="Dom"/>
      <sheetName val="Presentation"/>
      <sheetName val="Activity No (A) ( 12)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Fixed)"/>
      <sheetName val="Drop Down"/>
      <sheetName val="PRJ Details"/>
      <sheetName val="BOQ"/>
      <sheetName val="BOQ PLAN"/>
      <sheetName val="MLAP"/>
      <sheetName val="Work Entry"/>
      <sheetName val="Labour Entry"/>
      <sheetName val="Material Entry"/>
      <sheetName val="Info Entry"/>
      <sheetName val="Issue Log"/>
      <sheetName val="PLAN-PA"/>
      <sheetName val="PLAN-PA-BOQ"/>
      <sheetName val="DPR"/>
      <sheetName val="DPR (Client)"/>
      <sheetName val="WPR"/>
      <sheetName val="PA Work DB PVT"/>
      <sheetName val="BOQ-PL-ACH"/>
      <sheetName val="Daily Ach Qty"/>
      <sheetName val="Ach Qty(G)"/>
      <sheetName val="Ach Val(G)"/>
      <sheetName val="Pl Vs Ach Qty (G)"/>
      <sheetName val="Pl Vs Ach Val(G)"/>
      <sheetName val="Eng PA ACH Qty"/>
      <sheetName val="Eng PA ACH Value"/>
      <sheetName val="Site Issue"/>
      <sheetName val="PA--LP"/>
      <sheetName val="PA-ENG-LP"/>
      <sheetName val="PA-LC-LP"/>
      <sheetName val="PA-ENG-LC-LP"/>
      <sheetName val="Eng LC LP"/>
      <sheetName val="Labour"/>
      <sheetName val="Eng Labour"/>
      <sheetName val="LC Labour"/>
      <sheetName val="Mat Cons"/>
      <sheetName val="Max &amp; Min"/>
      <sheetName val="Daily Update"/>
      <sheetName val="Sheet1"/>
      <sheetName val="Sheet2"/>
      <sheetName val="Sheet3"/>
      <sheetName val="Sheet4"/>
      <sheetName val="Sheet5"/>
      <sheetName val="PD DB"/>
      <sheetName val="Work DB"/>
      <sheetName val="Labour DB"/>
      <sheetName val="Material DB"/>
      <sheetName val="LP DB"/>
      <sheetName val="Plant-Reg"/>
      <sheetName val="Labour Entry PVT"/>
      <sheetName val="BOQTOTEXECPVT"/>
      <sheetName val="BOQPLNWKPVT"/>
      <sheetName val="BOQACHWKPVT"/>
      <sheetName val="BOQACHDAYPVT"/>
      <sheetName val="BOQDAYPLACH"/>
      <sheetName val="PATOTEXECPVT"/>
      <sheetName val="PAPLNWKPVT"/>
      <sheetName val="PAACHVALWKPVT"/>
      <sheetName val="PAACHQTYDAYPVT"/>
      <sheetName val="PAACHVALDAYPVT"/>
      <sheetName val="PAReplQtyPvt"/>
      <sheetName val="PAReplValPvt"/>
      <sheetName val="Labour DB PVT"/>
      <sheetName val="Material DB PVT"/>
      <sheetName val="Copy of 1106-PR-IIKA(Aug'15)"/>
    </sheetNames>
    <sheetDataSet>
      <sheetData sheetId="0"/>
      <sheetData sheetId="1"/>
      <sheetData sheetId="2"/>
      <sheetData sheetId="3"/>
      <sheetData sheetId="4"/>
      <sheetData sheetId="5"/>
      <sheetData sheetId="6"/>
      <sheetData sheetId="7"/>
      <sheetData sheetId="8">
        <row r="12">
          <cell r="B12" t="str">
            <v>Hvac  Works</v>
          </cell>
        </row>
        <row r="13">
          <cell r="B13" t="str">
            <v>Reinforcement</v>
          </cell>
        </row>
        <row r="14">
          <cell r="B14" t="str">
            <v>Concrete Work</v>
          </cell>
        </row>
        <row r="15">
          <cell r="B15" t="str">
            <v>Electrical Works</v>
          </cell>
        </row>
        <row r="16">
          <cell r="B16" t="str">
            <v>Formwork And Staging</v>
          </cell>
        </row>
        <row r="17">
          <cell r="B17" t="str">
            <v>Block Masonary Works</v>
          </cell>
        </row>
        <row r="18">
          <cell r="B18" t="str">
            <v>Plumbing Works</v>
          </cell>
        </row>
        <row r="19">
          <cell r="B19" t="str">
            <v>Brick Masonary Works</v>
          </cell>
        </row>
        <row r="20">
          <cell r="B20" t="str">
            <v>Plaster Works</v>
          </cell>
        </row>
        <row r="21">
          <cell r="B21" t="str">
            <v>(blank)</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
      <sheetName val="Procedure"/>
      <sheetName val="Drop Down"/>
      <sheetName val="Drop Down (Fixed)"/>
      <sheetName val="PRJ Details"/>
      <sheetName val="Master"/>
      <sheetName val="Work Entry"/>
      <sheetName val="Repl. Qty"/>
      <sheetName val="Labour Entry"/>
      <sheetName val="Material Entry"/>
      <sheetName val="INFO Entry"/>
      <sheetName val="Issue Log"/>
      <sheetName val="DPR"/>
      <sheetName val="WPR"/>
      <sheetName val="Site Issue"/>
      <sheetName val="Exec Work"/>
      <sheetName val="Mat Cons"/>
      <sheetName val="Labour"/>
      <sheetName val="Pl Vs Ach Val"/>
      <sheetName val="Pl Vs Ach Qty"/>
      <sheetName val="Ach Val"/>
      <sheetName val="Ach Qty"/>
      <sheetName val="Peak,Min,Avg"/>
      <sheetName val="Eng Work"/>
      <sheetName val="Eng Labour"/>
      <sheetName val="LC Labour"/>
      <sheetName val="Eng LC LP"/>
      <sheetName val="Sheet1"/>
      <sheetName val="Sheet2"/>
      <sheetName val="Sheet3"/>
      <sheetName val="Sheet4"/>
      <sheetName val="Sheet5"/>
      <sheetName val="PD DB"/>
      <sheetName val="Work Entry PVT"/>
      <sheetName val="Work DB PVT"/>
      <sheetName val="Labour Entry PVT"/>
      <sheetName val="Labour DB"/>
      <sheetName val="Work DB"/>
      <sheetName val="Material DB"/>
      <sheetName val="Labour DB PVT"/>
      <sheetName val="Material DB PVT"/>
      <sheetName val="1014-PR-IIMK (April'15) 28-04-2"/>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rogress Graphs"/>
      <sheetName val="L"/>
      <sheetName val="Progress Sheet - OPTL"/>
      <sheetName val="tower wt."/>
      <sheetName val="Motor Data"/>
      <sheetName val="PLAN_FEB97"/>
      <sheetName val="purpose&amp;input"/>
      <sheetName val="sag-ten"/>
      <sheetName val="3BPA00132-5-3 W plan HVPNL"/>
      <sheetName val="PRICE BID"/>
      <sheetName val="FORM7"/>
      <sheetName val="july-I"/>
      <sheetName val="costing"/>
      <sheetName val="Load Details-220kV"/>
      <sheetName val="Staff Acco."/>
      <sheetName val="DETAILED  BOQ"/>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97 사업추정(WEKI)"/>
      <sheetName val="Motor_Data1"/>
      <sheetName val="Load_Details-220kV1"/>
      <sheetName val="OBRPA"/>
      <sheetName val="OWBRPA"/>
      <sheetName val="Prov Sums"/>
      <sheetName val="VARBRPA"/>
      <sheetName val="VARWBRPA"/>
      <sheetName val="piping"/>
      <sheetName val="PROCESS"/>
      <sheetName val="sh-1"/>
      <sheetName val="Conversion"/>
      <sheetName val="DSLP"/>
      <sheetName val="dBase"/>
      <sheetName val="Foundation"/>
      <sheetName val="OPGW"/>
      <sheetName val="ACD"/>
      <sheetName val="Earthing"/>
      <sheetName val="Erection"/>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TABLES"/>
      <sheetName val="clay"/>
      <sheetName val="IDC_Phase_I"/>
      <sheetName val="Costi"/>
      <sheetName val="Sch1"/>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Details"/>
      <sheetName val="oresreqsum"/>
      <sheetName val="services"/>
      <sheetName val="mainbs1"/>
      <sheetName val="Cad Map"/>
      <sheetName val="Codes"/>
      <sheetName val="Date"/>
      <sheetName val="Fee Rate Summary"/>
      <sheetName val="R2"/>
      <sheetName val="Data sheet"/>
      <sheetName val="Cul_detail"/>
      <sheetName val="ABBR"/>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_YR Ghoti"/>
      <sheetName val="PRIOR_YR"/>
      <sheetName val="Combine PFADMN_DLI"/>
      <sheetName val="PFADMN_DLI"/>
      <sheetName val="Octroi"/>
      <sheetName val="TDS_delay"/>
      <sheetName val="TDS_delay (2)"/>
      <sheetName val="TDS_SAL"/>
      <sheetName val="TDS_SUB_CONT"/>
      <sheetName val="PROF_TAX"/>
      <sheetName val="ESIC_CONTBN"/>
      <sheetName val="Combine PF_CONTBN"/>
      <sheetName val="PF_CONTBN_"/>
      <sheetName val="P_F_DEDN_"/>
      <sheetName val="ESIC_DEDN_"/>
      <sheetName val="PF_DLI_SUMM"/>
      <sheetName val="TDS on Sales"/>
      <sheetName val="Sales Tax_Summ-43B"/>
      <sheetName val="Working Cap Ln"/>
      <sheetName val="site fab&amp;ernstr"/>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Finance"/>
      <sheetName val="Major Qty"/>
      <sheetName val="INPUT"/>
      <sheetName val="DIR USED ITEMS"/>
      <sheetName val="SUMMARY"/>
      <sheetName val="2"/>
      <sheetName val="3"/>
      <sheetName val="4"/>
      <sheetName val="5"/>
      <sheetName val="6"/>
      <sheetName val="7"/>
      <sheetName val="8"/>
      <sheetName val="9"/>
      <sheetName val="10"/>
      <sheetName val="11"/>
      <sheetName val="12"/>
      <sheetName val="13"/>
      <sheetName val="14"/>
      <sheetName val="15"/>
      <sheetName val="16"/>
      <sheetName val="RA"/>
      <sheetName val="EB Charges"/>
      <sheetName val="Excav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ur &amp; Plant"/>
      <sheetName val="Material "/>
      <sheetName val=" Analysis"/>
      <sheetName val="BOQ "/>
      <sheetName val="Sheet1"/>
      <sheetName val="DWR"/>
      <sheetName val="Priced_DWR "/>
      <sheetName val="Labour _ Plant"/>
      <sheetName val="DWR(Priced)"/>
      <sheetName val=" AnalysisPCC"/>
      <sheetName val=" AnalysisNH"/>
      <sheetName val="Estimates"/>
      <sheetName val="REL"/>
      <sheetName val="costing"/>
      <sheetName val="Sheet4"/>
      <sheetName val="CrRajWMM"/>
      <sheetName val="Timesheet"/>
      <sheetName val="beam-reinft-IIInd floor"/>
      <sheetName val="purpose&amp;input"/>
      <sheetName val="Aoc"/>
      <sheetName val="AOR"/>
      <sheetName val="EDWise"/>
      <sheetName val="estimate"/>
      <sheetName val="1. Acquisition"/>
      <sheetName val="Final Basic rate"/>
      <sheetName val="Material"/>
      <sheetName val="Basic Rates"/>
      <sheetName val="REVENUES &amp; BS"/>
      <sheetName val="Results"/>
      <sheetName val="PLGroupings"/>
      <sheetName val="S2groupcode"/>
      <sheetName val="Index"/>
      <sheetName val="RA-markate"/>
      <sheetName val="LOCAL RATES"/>
      <sheetName val="beam-reinft"/>
      <sheetName val="Improvements"/>
      <sheetName val="ANNEXURE-A"/>
      <sheetName val="entitlements"/>
      <sheetName val="단가비교표"/>
      <sheetName val=""/>
      <sheetName val="BOQ_M26"/>
      <sheetName val="Labour___Plant"/>
      <sheetName val="Labour_&amp;_Plant"/>
      <sheetName val="Material_"/>
      <sheetName val="_Analysis"/>
      <sheetName val="BOQ_"/>
      <sheetName val="Priced_DWR_"/>
      <sheetName val="_AnalysisPCC"/>
      <sheetName val="_AnalysisNH"/>
      <sheetName val="REVENUES_&amp;_BS"/>
      <sheetName val="beam-reinft-IIInd_floor"/>
      <sheetName val="1__Acquisition"/>
      <sheetName val="Final_Basic_rate"/>
      <sheetName val="LOCAL_RATES"/>
      <sheetName val="Basic_Rates"/>
      <sheetName val="p1-costg"/>
      <sheetName val="Fill this out first..."/>
      <sheetName val="Excavation"/>
      <sheetName val="INPUT SHEET"/>
    </sheetNames>
    <sheetDataSet>
      <sheetData sheetId="0" refreshError="1">
        <row r="32">
          <cell r="C32">
            <v>120</v>
          </cell>
        </row>
      </sheetData>
      <sheetData sheetId="1" refreshError="1"/>
      <sheetData sheetId="2" refreshError="1"/>
      <sheetData sheetId="3" refreshError="1"/>
      <sheetData sheetId="4" refreshError="1"/>
      <sheetData sheetId="5" refreshError="1"/>
      <sheetData sheetId="6" refreshError="1"/>
      <sheetData sheetId="7">
        <row r="32">
          <cell r="C32">
            <v>120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ow r="32">
          <cell r="C32">
            <v>120</v>
          </cell>
        </row>
      </sheetData>
      <sheetData sheetId="42">
        <row r="32">
          <cell r="C32">
            <v>120</v>
          </cell>
        </row>
      </sheetData>
      <sheetData sheetId="43">
        <row r="32">
          <cell r="C32">
            <v>120</v>
          </cell>
        </row>
      </sheetData>
      <sheetData sheetId="44">
        <row r="32">
          <cell r="C32">
            <v>120</v>
          </cell>
        </row>
      </sheetData>
      <sheetData sheetId="45">
        <row r="32">
          <cell r="C32">
            <v>120</v>
          </cell>
        </row>
      </sheetData>
      <sheetData sheetId="46">
        <row r="32">
          <cell r="C32">
            <v>120</v>
          </cell>
        </row>
      </sheetData>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Sheet4"/>
      <sheetName val="Sheet5"/>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Aggrgate"/>
      <sheetName val="Lead Gravel"/>
      <sheetName val="Lead Sand"/>
      <sheetName val="Rates_Materials"/>
      <sheetName val="Plant &amp; Machinery"/>
      <sheetName val="Chapter 1"/>
      <sheetName val="Chapter 2"/>
      <sheetName val="Chapter3 "/>
      <sheetName val="Chapter 4"/>
      <sheetName val="Chapter 5"/>
      <sheetName val="Chapter 6"/>
      <sheetName val="Chapter 7"/>
      <sheetName val="Chapter 8"/>
      <sheetName val="chapter 9"/>
      <sheetName val="Chapter 10"/>
      <sheetName val="Chapter 11"/>
      <sheetName val="Chapter 12"/>
      <sheetName val="Chapter 13"/>
      <sheetName val="Chapter 14"/>
      <sheetName val="Chapter 15"/>
      <sheetName val="Material rates"/>
      <sheetName val="item_03"/>
      <sheetName val="item _06-OLD"/>
      <sheetName val="item_05"/>
      <sheetName val="item_01"/>
      <sheetName val="item_02"/>
      <sheetName val="item_04"/>
      <sheetName val="item _06"/>
      <sheetName val="item_07"/>
      <sheetName val="item_08"/>
      <sheetName val="item_09"/>
      <sheetName val="Page collection"/>
      <sheetName val="Summary_cost"/>
      <sheetName val="Annexure_1.01_Dis-R"/>
      <sheetName val="Annexure_1.02_Dis-S"/>
      <sheetName val="Annexure_1.03_Tree cut"/>
      <sheetName val="Annexure_2.01_EW"/>
      <sheetName val="Annexure_2.02_P&amp;J"/>
      <sheetName val="Annexure_4.01-Con-Pav"/>
      <sheetName val="Annexure_4.02_Rumple"/>
      <sheetName val="Annexure_5.01_Str List"/>
      <sheetName val="Annexure_5.01_Bill 5&amp;6"/>
      <sheetName val="Annexure_5.01_print"/>
      <sheetName val="Culverts Qty-900,1000,1200"/>
      <sheetName val="Slab Culvert(3&amp;4 m span)"/>
      <sheetName val="BOX SUM"/>
      <sheetName val="Annexure_7.01_Drain"/>
      <sheetName val="Annexure_7.02_RW"/>
      <sheetName val="Annexure_7.02"/>
      <sheetName val="Annexure_7.03_Toewall"/>
      <sheetName val="Annexure_8.04_Guard St"/>
      <sheetName val="Sign Boards-8"/>
      <sheetName val="FAMILY TEXT"/>
      <sheetName val="Labour &amp; Plant"/>
      <sheetName val="Rate analysis _KBK_Rayag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_CEO"/>
      <sheetName val="FIN"/>
      <sheetName val="Manpower"/>
      <sheetName val="Top sheet"/>
      <sheetName val="ASSUMPTIONS"/>
      <sheetName val="JAIPUR_Station"/>
      <sheetName val="JAIPUR"/>
      <sheetName val="major Quantities "/>
      <sheetName val="EB Charges"/>
      <sheetName val="Pil"/>
      <sheetName val="Chainage Brief"/>
      <sheetName val="Excavation"/>
      <sheetName val="RA"/>
      <sheetName val="Inputs"/>
      <sheetName val="Batching&amp;Pil POL"/>
      <sheetName val="Sheet1"/>
      <sheetName val="Sheet2"/>
      <sheetName val="Sheet3"/>
      <sheetName val="Equip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70">
          <cell r="L270">
            <v>19.605394285714286</v>
          </cell>
        </row>
      </sheetData>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2">
          <cell r="N12">
            <v>43.736494725000014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VKFdn 420 (2)"/>
      <sheetName val="REL"/>
      <sheetName val="estimate"/>
      <sheetName val="REVENUES &amp; BS"/>
      <sheetName val="Detail"/>
      <sheetName val="bs BP 04 SA"/>
      <sheetName val="p1-costg"/>
      <sheetName val="Fill this out first..."/>
      <sheetName val="VKFdn_420_(2)"/>
      <sheetName val="REVENUES_&amp;_BS"/>
      <sheetName val="bs_BP_04_SA"/>
      <sheetName val="purpose&amp;input"/>
      <sheetName val="Input"/>
      <sheetName val="RATE-ANAY."/>
      <sheetName val="Basis"/>
      <sheetName val="TB"/>
      <sheetName val="PDR_HT"/>
      <sheetName val="Civil"/>
      <sheetName val="Berechnungen"/>
      <sheetName val="Sheet1"/>
      <sheetName val="angles"/>
      <sheetName val="SC Cost FEB 03"/>
      <sheetName val="TABLES"/>
      <sheetName val="Scenario"/>
      <sheetName val="Reserve Addition"/>
      <sheetName val="Assumptions"/>
      <sheetName val="Analysis"/>
      <sheetName val="Rates"/>
      <sheetName val="IDCCALHYD-GOO"/>
      <sheetName val="TF -25"/>
      <sheetName val="TF 1PH 16"/>
      <sheetName val="TF 3PH 16"/>
      <sheetName val="BOQ"/>
      <sheetName val="IDCCALHYD_GOO"/>
      <sheetName val="UNP-NCW "/>
      <sheetName val="Report"/>
      <sheetName val="DSLP"/>
      <sheetName val="Addl.40"/>
      <sheetName val="AutoOpen Stub Data"/>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TS_Materials"/>
      <sheetName val="Topsheet 2 (2)"/>
      <sheetName val="total cost summary"/>
      <sheetName val="cost summary civil"/>
      <sheetName val="BOQ"/>
      <sheetName val="salient features"/>
      <sheetName val="Topsheet 2"/>
      <sheetName val="Top sheet 1"/>
      <sheetName val="direct cost "/>
      <sheetName val="direct cost  (2)"/>
      <sheetName val="POLcoeff"/>
      <sheetName val="PRW analysis"/>
      <sheetName val="labor-marl rates"/>
      <sheetName val="pwd analysis"/>
      <sheetName val="electrical analysis"/>
      <sheetName val="equipment "/>
      <sheetName val="man power"/>
      <sheetName val="-SIDC"/>
      <sheetName val="FACILITIES"/>
      <sheetName val="financial charges"/>
      <sheetName val="site report on materials"/>
      <sheetName val="Areas-str data"/>
      <sheetName val="work dairy"/>
      <sheetName val="Sheet1"/>
      <sheetName val="Extra Items"/>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40">
          <cell r="D140">
            <v>57</v>
          </cell>
        </row>
        <row r="142">
          <cell r="D142">
            <v>101</v>
          </cell>
        </row>
      </sheetData>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QTY"/>
      <sheetName val="Cul_detail"/>
      <sheetName val="HP"/>
      <sheetName val="HP Sts"/>
      <sheetName val="Slab"/>
      <sheetName val="Sl Sts"/>
      <sheetName val="M-F-03"/>
      <sheetName val="M-C"/>
      <sheetName val="M-J-03"/>
    </sheetNames>
    <sheetDataSet>
      <sheetData sheetId="0" refreshError="1"/>
      <sheetData sheetId="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Details"/>
      <sheetName val="Sheet1"/>
      <sheetName val="Foundation"/>
      <sheetName val="Erection"/>
      <sheetName val="Visual Chart-1"/>
      <sheetName val="Cul_detail"/>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Phase"/>
      <sheetName val="(2) Area"/>
      <sheetName val="(3) Task_Productivty"/>
      <sheetName val="(4) Work_Package"/>
      <sheetName val="(4) Updated_Quantities"/>
      <sheetName val="(5) WBS_Contract_Value"/>
      <sheetName val="(6) Project_Budget"/>
      <sheetName val="(7) Project_Quantities"/>
      <sheetName val="Survey Details"/>
    </sheetNames>
    <sheetDataSet>
      <sheetData sheetId="0"/>
      <sheetData sheetId="1"/>
      <sheetData sheetId="2"/>
      <sheetData sheetId="3"/>
      <sheetData sheetId="4"/>
      <sheetData sheetId="5"/>
      <sheetData sheetId="6"/>
      <sheetData sheetId="7"/>
      <sheetData sheetId="8"/>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l this out first..."/>
      <sheetName val="Checklist"/>
      <sheetName val="Front"/>
      <sheetName val="PDF Front"/>
      <sheetName val="Simple Letter"/>
      <sheetName val="Inside"/>
      <sheetName val="Contents"/>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Index"/>
      <sheetName val="LOI"/>
      <sheetName val="construction_schedule"/>
      <sheetName val="top_sheet"/>
      <sheetName val="Offtop-Tender"/>
      <sheetName val="Offtop-Prestart"/>
      <sheetName val="Summary"/>
      <sheetName val="SummaryIDC"/>
      <sheetName val="Basic"/>
      <sheetName val="Items"/>
      <sheetName val="IDC.AHK "/>
      <sheetName val="BOQ_Direct_selling cost"/>
      <sheetName val="Monthwise breakup"/>
      <sheetName val="Labourrate"/>
      <sheetName val="conanalysis"/>
      <sheetName val="ShuttAna"/>
      <sheetName val="Reinf Analy"/>
      <sheetName val="Machinery"/>
      <sheetName val="Power anal"/>
      <sheetName val="quality_obj"/>
      <sheetName val="Assumptions"/>
      <sheetName val="water"/>
      <sheetName val="Power"/>
      <sheetName val="SHEET 1"/>
      <sheetName val="Sheet1"/>
      <sheetName val="Sheet2"/>
      <sheetName val="Sheet3"/>
      <sheetName val="WORK"/>
      <sheetName val="As per PCA"/>
      <sheetName val="Data"/>
      <sheetName val="Lead"/>
      <sheetName val="labour coeff"/>
      <sheetName val="PRECAST lightconc-II"/>
      <sheetName val="Sebtion 1 SumMary"/>
      <sheetName val="DLA Standard Cost Report1"/>
      <sheetName val="Design"/>
      <sheetName val="IO List"/>
      <sheetName val="Macro custom function"/>
      <sheetName val="boq"/>
      <sheetName val="p&amp;m"/>
      <sheetName val="RA-markate"/>
      <sheetName val="Bill-AAC_old"/>
      <sheetName val="TBAL9697 -group wise  sdpl"/>
      <sheetName val="Staff Acco."/>
      <sheetName val="dBase"/>
      <sheetName val="Labour"/>
      <sheetName val="Pacakges split"/>
      <sheetName val="Basement Budget"/>
      <sheetName val="Extra Item"/>
      <sheetName val="Civil Works"/>
      <sheetName val="Cat A Change Control"/>
      <sheetName val="A-General"/>
      <sheetName val="Meas.-Hotel Part"/>
      <sheetName val="Tender Summary"/>
      <sheetName val="Detail"/>
      <sheetName val="VCH-SLC"/>
      <sheetName val="Supplier"/>
      <sheetName val="sort2"/>
      <sheetName val="factors"/>
      <sheetName val="LMP"/>
      <sheetName val="RCC,Ret. Wall"/>
      <sheetName val="SPT vs PHI"/>
      <sheetName val="Details"/>
      <sheetName val="01"/>
      <sheetName val="dummy"/>
      <sheetName val="MASTER_RATE ANALYSIS"/>
      <sheetName val="Fee Rate Summary"/>
      <sheetName val="공장별판관비배부"/>
      <sheetName val="Cashflow projection"/>
      <sheetName val="Database"/>
      <sheetName val="SCHEDULE"/>
      <sheetName val="schedule nos"/>
      <sheetName val="INPUT SHEET"/>
      <sheetName val="RES-PLANNING"/>
      <sheetName val="Stress Calculation"/>
      <sheetName val="Voucher"/>
      <sheetName val="DEPTH CHART (ORR) L.S."/>
      <sheetName val="Name List"/>
      <sheetName val="PA- Consutant "/>
      <sheetName val="Raft"/>
      <sheetName val="Break up Sheet"/>
      <sheetName val="#REF"/>
      <sheetName val="Deduction of assets"/>
      <sheetName val="analysis"/>
      <sheetName val="Intro"/>
      <sheetName val="strand"/>
      <sheetName val="Pay_Sep06"/>
      <sheetName val="1st flr"/>
      <sheetName val="DetEst"/>
      <sheetName val="Driveway Beams"/>
      <sheetName val="2gii"/>
      <sheetName val="Contract Night Staff"/>
      <sheetName val="Contract Day Staff"/>
      <sheetName val="Day Shift"/>
      <sheetName val="Night Shift"/>
      <sheetName val="REL"/>
      <sheetName val="Site Dev BOQ"/>
      <sheetName val="SILICATE"/>
      <sheetName val="Labour productivity"/>
      <sheetName val="Inputs"/>
      <sheetName val="FORM7"/>
      <sheetName val="LEVEL SHEET"/>
      <sheetName val="Costing"/>
      <sheetName val="Capex - Hry"/>
      <sheetName val="Sheet3 (2)"/>
      <sheetName val="_TCS, NAGPUR-MANJIRI C_PROGRESS"/>
      <sheetName val="Rate analysis"/>
      <sheetName val="Basic Rate"/>
      <sheetName val="Format"/>
      <sheetName val="Project Plan - WWW"/>
      <sheetName val="Fin Sum"/>
      <sheetName val="Formulas"/>
      <sheetName val="Input"/>
      <sheetName val="1st Slab"/>
      <sheetName val="Sun E Type"/>
      <sheetName val="box-12"/>
      <sheetName val="SUMRY"/>
      <sheetName val="PrintManager"/>
      <sheetName val="Assumption"/>
      <sheetName val="BLOCK-A (MEA.SHEET)"/>
      <sheetName val="Data-Month"/>
      <sheetName val="BHANDUP"/>
      <sheetName val="Order Info"/>
      <sheetName val="Invoice"/>
      <sheetName val="Scope Reconciliation"/>
      <sheetName val="Mar09"/>
      <sheetName val="FITZ MORT 94"/>
      <sheetName val="Approved MTD Proj #'s"/>
      <sheetName val="Project Budget Worksheet"/>
      <sheetName val="Bill-12"/>
      <sheetName val="Layer Table"/>
      <sheetName val="CABLERET"/>
      <sheetName val="tower"/>
      <sheetName val="GBW"/>
      <sheetName val="DLA%20Standard%20Cost%20Report1"/>
      <sheetName val="SITE OVERHEADS"/>
      <sheetName val="WORK TABLE"/>
      <sheetName val="Works - Quote Sheet"/>
      <sheetName val="Item- Compact"/>
      <sheetName val="DSLP"/>
      <sheetName val="COST"/>
      <sheetName val="Lowside"/>
      <sheetName val="FT-05-02IsoBOM"/>
      <sheetName val="Annexure"/>
      <sheetName val="list"/>
      <sheetName val="PARAMETRES"/>
      <sheetName val="GF Columns"/>
      <sheetName val="P&amp;L - AD"/>
      <sheetName val="目录"/>
      <sheetName val="Adimi bldg"/>
      <sheetName val="Pump House"/>
      <sheetName val="Fuel Regu Station"/>
      <sheetName val="FORM-16"/>
      <sheetName val="verrous"/>
      <sheetName val="Total Quote"/>
      <sheetName val="DETAILED  BOQ"/>
      <sheetName val="Deprec."/>
      <sheetName val="gen"/>
      <sheetName val="Cement recon."/>
      <sheetName val="Interface_SC"/>
      <sheetName val="Calc_ISC"/>
      <sheetName val="Calc_SC"/>
      <sheetName val="Interface_ISC"/>
      <sheetName val="GD"/>
      <sheetName val="Intake"/>
      <sheetName val="Cleaning &amp; Grubbing"/>
      <sheetName val="Sch-3"/>
      <sheetName val=" "/>
      <sheetName val="Intro."/>
      <sheetName val="1"/>
      <sheetName val="COLUMN"/>
      <sheetName val="Fcst vs Budgets"/>
      <sheetName val="Improvements"/>
      <sheetName val="Levels"/>
      <sheetName val="Material"/>
      <sheetName val="Plant &amp;  Machinery"/>
      <sheetName val="BP"/>
      <sheetName val="master"/>
      <sheetName val="S2groupcode"/>
      <sheetName val="Results"/>
      <sheetName val="PLGroupings"/>
      <sheetName val="Parameter"/>
      <sheetName val="girder"/>
      <sheetName val="환율"/>
      <sheetName val="SPS DETAIL"/>
      <sheetName val="Build-up"/>
      <sheetName val="PC Master List"/>
      <sheetName val="Field Values"/>
      <sheetName val="cubes_M20"/>
      <sheetName val="Parameters"/>
      <sheetName val="Mat_Cost"/>
      <sheetName val="HOME"/>
      <sheetName val="datatable"/>
      <sheetName val="Structure Bills Qty"/>
      <sheetName val="BASIS -DEC 08"/>
      <sheetName val="run"/>
      <sheetName val="MN T.B."/>
      <sheetName val="Data Forecast"/>
      <sheetName val="sc-mar2000"/>
      <sheetName val="óc-sepVdec99"/>
      <sheetName val="final abstract"/>
      <sheetName val="Master Data Sheet"/>
      <sheetName val="Conc&amp;steel-assets"/>
      <sheetName val="bom"/>
      <sheetName val="WWR"/>
      <sheetName val="inWords"/>
      <sheetName val="Budget in SAP"/>
      <sheetName val="Civil Boq"/>
      <sheetName val="basic-data"/>
      <sheetName val="mem-property"/>
      <sheetName val="dlvoid"/>
      <sheetName val="Material "/>
      <sheetName val="Factors "/>
      <sheetName val="Load Details-220kV"/>
      <sheetName val="Summary_Bank"/>
      <sheetName val="Headings"/>
      <sheetName val="INDIGINEOUS ITEMS "/>
      <sheetName val="HEAD"/>
      <sheetName val="________"/>
      <sheetName val="Detail In Door Stad"/>
      <sheetName val="Measurment"/>
      <sheetName val="CASHFLOWS"/>
      <sheetName val="PointNo.5"/>
      <sheetName val="Option"/>
      <sheetName val="3mech"/>
      <sheetName val="2ELEC"/>
      <sheetName val="Material Rates"/>
      <sheetName val="Discount &amp; Margin"/>
      <sheetName val="Rate_Analysis"/>
      <sheetName val="Constants Summary"/>
      <sheetName val="Form 6"/>
      <sheetName val="DataSheet"/>
      <sheetName val="Variations"/>
      <sheetName val="Criteria"/>
      <sheetName val="India F&amp;S Template"/>
      <sheetName val="Main Gate House"/>
      <sheetName val="key dates"/>
      <sheetName val="Actuals"/>
      <sheetName val="Assumption Inputs"/>
      <sheetName val="FitOutConfCentre"/>
      <sheetName val="Cul_detail"/>
      <sheetName val="Contractor &amp; Material Price"/>
      <sheetName val="Fill_this_out_first___"/>
      <sheetName val="Fill_this_out_first___1"/>
      <sheetName val="PDF_Front"/>
      <sheetName val="Simple_Letter"/>
      <sheetName val="Overall_Summary"/>
      <sheetName val="CSI_Summary"/>
      <sheetName val="Section_1_Areas"/>
      <sheetName val="Section_1_Summary"/>
      <sheetName val="Section_1"/>
      <sheetName val="Section_2_Areas"/>
      <sheetName val="Section_2_Summary"/>
      <sheetName val="Section_2"/>
      <sheetName val="Section_3_Areas"/>
      <sheetName val="Section_3_Summary"/>
      <sheetName val="Section_3"/>
      <sheetName val="Section_4_Areas"/>
      <sheetName val="Section_4_Summary"/>
      <sheetName val="Section_4"/>
      <sheetName val="Section_5_Areas"/>
      <sheetName val="Section_5_Summary"/>
      <sheetName val="Section_5"/>
      <sheetName val="Sitework_Areas"/>
      <sheetName val="Section_6_Areas"/>
      <sheetName val="Section_6_Summary"/>
      <sheetName val="Section_6"/>
      <sheetName val="Sitework_Summary"/>
      <sheetName val="Comparison_Summary"/>
      <sheetName val="Fill_this_out_first___2"/>
      <sheetName val="Salient_Features"/>
      <sheetName val="IDC_AHK_"/>
      <sheetName val="BOQ_Direct_selling_cost"/>
      <sheetName val="Monthwise_breakup"/>
      <sheetName val="Reinf_Analy"/>
      <sheetName val="Power_anal"/>
      <sheetName val="SHEET_1"/>
      <sheetName val="labour_coeff"/>
      <sheetName val="PRECAST_lightconc-II"/>
      <sheetName val="Sebtion_1_SumMary"/>
      <sheetName val="DLA_Standard_Cost_Report1"/>
      <sheetName val="IO_List"/>
      <sheetName val="Macro_custom_function"/>
      <sheetName val="\TCS, NAGPUR-MANJIRI C\PROGRESS"/>
      <sheetName val="????????"/>
      <sheetName val="TBAL9697_-group_wise__sdpl"/>
      <sheetName val="Staff_Acco_"/>
      <sheetName val="Meas_-Hotel_Part"/>
      <sheetName val="Cat_A_Change_Control"/>
      <sheetName val="Layer_Table"/>
      <sheetName val="Pacakges_split"/>
      <sheetName val="Basement_Budget"/>
      <sheetName val="Extra_Item"/>
      <sheetName val="Civil_Works"/>
      <sheetName val="Tender_Summary"/>
      <sheetName val="Deduction_of_assets"/>
      <sheetName val="schedule_nos"/>
      <sheetName val="INPUT_SHEET"/>
      <sheetName val="Stress_Calculation"/>
      <sheetName val="DEPTH_CHART_(ORR)_L_S_"/>
      <sheetName val="Name_List"/>
      <sheetName val="Driveway_Beams"/>
      <sheetName val="Contract_Night_Staff"/>
      <sheetName val="Contract_Day_Staff"/>
      <sheetName val="Day_Shift"/>
      <sheetName val="Night_Shift"/>
      <sheetName val="RCC,Ret__Wall"/>
      <sheetName val="Cashflow_projection"/>
      <sheetName val="PA-_Consutant_"/>
      <sheetName val="SPT_vs_PHI"/>
      <sheetName val="MASTER_RATE_ANALYSIS"/>
      <sheetName val="Fee_Rate_Summary"/>
      <sheetName val="Break_up_Sheet"/>
      <sheetName val="1st_flr"/>
      <sheetName val="Site_Dev_BOQ"/>
      <sheetName val="Master_Sheet"/>
      <sheetName val="Labour_productivity"/>
      <sheetName val="Capex_-_Hry"/>
      <sheetName val="LEVEL_SHEET"/>
      <sheetName val="Fin_Sum"/>
      <sheetName val="1st_Slab"/>
      <sheetName val="Order_Info"/>
      <sheetName val="Works_-_Quote_Sheet"/>
      <sheetName val="Scope_Reconciliation"/>
      <sheetName val="Sun_E_Type"/>
      <sheetName val="As_per_PCA"/>
      <sheetName val="FITZ_MORT_94"/>
      <sheetName val="SITE_OVERHEADS"/>
      <sheetName val="BLOCK-A_(MEA_SHEET)"/>
      <sheetName val="Project_Plan_-_WWW"/>
      <sheetName val="WORK_TABLE"/>
      <sheetName val="Approved_MTD_Proj_#'s"/>
      <sheetName val="Project_Budget_Worksheet"/>
      <sheetName val="GF_Columns"/>
      <sheetName val="P&amp;L_-_AD"/>
      <sheetName val="Sheet3_(2)"/>
      <sheetName val="\TCS,_NAGPUR-MANJIRI_C\PROGRESS"/>
      <sheetName val="Cement_recon_"/>
      <sheetName val="DETAILED__BOQ"/>
      <sheetName val="Deprec_"/>
      <sheetName val="Item-_Compact"/>
      <sheetName val="SPS_DETAIL"/>
      <sheetName val="PC_Master_List"/>
      <sheetName val="Field_Values"/>
      <sheetName val="Structure_Bills_Qty"/>
      <sheetName val="BASIS_-DEC_08"/>
      <sheetName val="MN_T_B_"/>
      <sheetName val="Data_Forecast"/>
      <sheetName val="Basic_Rate"/>
      <sheetName val="final_abstract"/>
      <sheetName val="Master_Data_Sheet"/>
      <sheetName val="F Blk"/>
      <sheetName val="Publicbuilding"/>
      <sheetName val="COP Final"/>
      <sheetName val="calcul"/>
      <sheetName val="concrete"/>
      <sheetName val="foot-slab reinft"/>
      <sheetName val="Cost Index"/>
      <sheetName val="TEXT"/>
      <sheetName val="NAMES"/>
      <sheetName val="Ra  stair"/>
      <sheetName val="St.co.91.5lvl"/>
      <sheetName val="WBS"/>
      <sheetName val="BOQ T4B"/>
      <sheetName val="REVENUES &amp; BS"/>
      <sheetName val="MRATES"/>
      <sheetName val="Price &amp; Volume"/>
      <sheetName val="bs BP 04 SA"/>
      <sheetName val="conc-foot-gradeslab"/>
      <sheetName val="02"/>
      <sheetName val="03"/>
      <sheetName val="04"/>
      <sheetName val="P1260Projected.5700 Detail"/>
      <sheetName val="P852.5000 Detail"/>
      <sheetName val="P854.5000 Detail"/>
      <sheetName val="P856.5000 Detail"/>
      <sheetName val="P858.5000 Detail"/>
      <sheetName val="P860Baseline.5000 Detail"/>
      <sheetName val="currency"/>
      <sheetName val="System"/>
      <sheetName val="단가비교표"/>
      <sheetName val="zone-8"/>
      <sheetName val="MHNO_LEV"/>
      <sheetName val="co_5"/>
      <sheetName val="RA"/>
      <sheetName val="Kristal Court"/>
      <sheetName val="Hotel"/>
      <sheetName val="Introduction"/>
      <sheetName val="Old"/>
      <sheetName val="Operating Statistics"/>
      <sheetName val="Financials"/>
      <sheetName val="1-OBJ98 "/>
      <sheetName val="INTSHEET"/>
      <sheetName val="INTSHEET3"/>
      <sheetName val="office"/>
      <sheetName val="Lab"/>
      <sheetName val=" Acc. Sched."/>
      <sheetName val="Boq - Flats"/>
      <sheetName val="CCB"/>
      <sheetName val="PCC"/>
      <sheetName val="Data sheet"/>
      <sheetName val="Door"/>
      <sheetName val="Per Unit"/>
      <sheetName val="Window"/>
      <sheetName val="Footing"/>
      <sheetName val="Rate analysis civil"/>
      <sheetName val="Rate Analysis "/>
      <sheetName val="Monthly Plan May'16"/>
      <sheetName val="Performance Report"/>
      <sheetName val=" bus bay"/>
      <sheetName val="doq-10"/>
      <sheetName val="doq-I"/>
      <sheetName val="doq 4"/>
      <sheetName val="doq 2"/>
      <sheetName val="Labour &amp; Plant"/>
      <sheetName val="Brand"/>
      <sheetName val="PackSize"/>
      <sheetName val="PackagingType"/>
      <sheetName val="Plant"/>
      <sheetName val="ProductHierarchy"/>
      <sheetName val="PurchGroup"/>
      <sheetName val="Sub-brand"/>
      <sheetName val="UOM"/>
      <sheetName val="Variant"/>
      <sheetName val="PDF_Front1"/>
      <sheetName val="Simple_Letter1"/>
      <sheetName val="Overall_Summary1"/>
      <sheetName val="CSI_Summary1"/>
      <sheetName val="Section_1_Areas1"/>
      <sheetName val="Section_1_Summary1"/>
      <sheetName val="Section_11"/>
      <sheetName val="Section_2_Areas1"/>
      <sheetName val="Section_2_Summary1"/>
      <sheetName val="Section_21"/>
      <sheetName val="Section_3_Areas1"/>
      <sheetName val="Section_3_Summary1"/>
      <sheetName val="Section_31"/>
      <sheetName val="Section_4_Areas1"/>
      <sheetName val="Section_4_Summary1"/>
      <sheetName val="Section_41"/>
      <sheetName val="Section_5_Areas1"/>
      <sheetName val="Section_5_Summary1"/>
      <sheetName val="Section_51"/>
      <sheetName val="Sitework_Areas1"/>
      <sheetName val="Section_6_Areas1"/>
      <sheetName val="Section_6_Summary1"/>
      <sheetName val="Section_61"/>
      <sheetName val="Sitework_Summary1"/>
      <sheetName val="Comparison_Summary1"/>
      <sheetName val="Fill_this_out_first___3"/>
      <sheetName val="Salient_Features1"/>
      <sheetName val="IDC_AHK_1"/>
      <sheetName val="BOQ_Direct_selling_cost1"/>
      <sheetName val="Monthwise_breakup1"/>
      <sheetName val="Reinf_Analy1"/>
      <sheetName val="Power_anal1"/>
      <sheetName val="SHEET_11"/>
      <sheetName val="labour_coeff1"/>
      <sheetName val="PRECAST_lightconc-II1"/>
      <sheetName val="Macro_custom_function1"/>
      <sheetName val="DLA_Standard_Cost_Report11"/>
      <sheetName val="Sebtion_1_SumMary1"/>
      <sheetName val="IO_List1"/>
      <sheetName val="TBAL9697_-group_wise__sdpl1"/>
      <sheetName val="Staff_Acco_1"/>
      <sheetName val="Meas_-Hotel_Part1"/>
      <sheetName val="Tender_Summary1"/>
      <sheetName val="RCC,Ret__Wall1"/>
      <sheetName val="Cashflow_projection1"/>
      <sheetName val="Pacakges_split1"/>
      <sheetName val="Basement_Budget1"/>
      <sheetName val="Extra_Item1"/>
      <sheetName val="schedule_nos1"/>
      <sheetName val="INPUT_SHEET1"/>
      <sheetName val="Stress_Calculation1"/>
      <sheetName val="DEPTH_CHART_(ORR)_L_S_1"/>
      <sheetName val="Name_List1"/>
      <sheetName val="PA-_Consutant_1"/>
      <sheetName val="Break_up_Sheet1"/>
      <sheetName val="Cat_A_Change_Control1"/>
      <sheetName val="Deduction_of_assets1"/>
      <sheetName val="1st_flr1"/>
      <sheetName val="Driveway_Beams1"/>
      <sheetName val="Contract_Night_Staff1"/>
      <sheetName val="Contract_Day_Staff1"/>
      <sheetName val="Day_Shift1"/>
      <sheetName val="Night_Shift1"/>
      <sheetName val="Civil_Works1"/>
      <sheetName val="Labour_productivity1"/>
      <sheetName val="Fin_Sum1"/>
      <sheetName val="Capex_-_Hry1"/>
      <sheetName val="LEVEL_SHEET1"/>
      <sheetName val="1st_Slab1"/>
      <sheetName val="Order_Info1"/>
      <sheetName val="Works_-_Quote_Sheet1"/>
      <sheetName val="Scope_Reconciliation1"/>
      <sheetName val="Sun_E_Type1"/>
      <sheetName val="As_per_PCA1"/>
      <sheetName val="FITZ_MORT_941"/>
      <sheetName val="SITE_OVERHEADS1"/>
      <sheetName val="Rate_analysis1"/>
      <sheetName val="SPT_vs_PHI1"/>
      <sheetName val="MASTER_RATE_ANALYSIS1"/>
      <sheetName val="Fee_Rate_Summary1"/>
      <sheetName val="Cement_recon_1"/>
      <sheetName val="Project_Budget_Worksheet1"/>
      <sheetName val="Project_Plan_-_WWW1"/>
      <sheetName val="BLOCK-A_(MEA_SHEET)1"/>
      <sheetName val="Approved_MTD_Proj_#'s1"/>
      <sheetName val="DETAILED__BOQ1"/>
      <sheetName val="P&amp;L_-_AD1"/>
      <sheetName val="Deprec_1"/>
      <sheetName val="Item-_Compact1"/>
      <sheetName val="WORK_TABLE1"/>
      <sheetName val="GF_Columns1"/>
      <sheetName val="Site_Dev_BOQ1"/>
      <sheetName val="Sheet3_(2)1"/>
      <sheetName val="\TCS,_NAGPUR-MANJIRI_C\PROGRES1"/>
      <sheetName val="SPS_DETAIL1"/>
      <sheetName val="PC_Master_List1"/>
      <sheetName val="Field_Values1"/>
      <sheetName val="Structure_Bills_Qty1"/>
      <sheetName val="BASIS_-DEC_081"/>
      <sheetName val="MN_T_B_1"/>
      <sheetName val="Data_Forecast1"/>
      <sheetName val="Basic_Rate1"/>
      <sheetName val="final_abstract1"/>
      <sheetName val="Master_Data_Sheet1"/>
      <sheetName val="Total_Quote"/>
      <sheetName val="Adimi_bldg"/>
      <sheetName val="Pump_House"/>
      <sheetName val="Fuel_Regu_Station"/>
      <sheetName val="dataCollection"/>
      <sheetName val="estimate"/>
      <sheetName val="Excavation"/>
      <sheetName val="MEP BOQ-"/>
      <sheetName val="wooden door"/>
      <sheetName val="Sub con Summary"/>
      <sheetName val="Cost saving"/>
      <sheetName val="Fakeeh"/>
      <sheetName val="qualify"/>
      <sheetName val="GENERAL SUMMARY"/>
      <sheetName val="LMP Summary"/>
      <sheetName val="Sec Summary"/>
      <sheetName val="MEP"/>
      <sheetName val="TOP SHEET"/>
      <sheetName val="Labour cost"/>
      <sheetName val="BILLING SCHEDULE"/>
      <sheetName val="bill curve"/>
      <sheetName val="CASH IN &amp; OUT FLOW "/>
      <sheetName val="cash flow curve"/>
      <sheetName val="Revised Labour"/>
      <sheetName val="Rein.Ana"/>
      <sheetName val="Sheet6"/>
      <sheetName val="Ceiling"/>
      <sheetName val="Concrete-Data"/>
      <sheetName val="Gen.Exp.Breakup"/>
      <sheetName val="cover page"/>
      <sheetName val="Project Data"/>
      <sheetName val="CL"/>
      <sheetName val="Info"/>
      <sheetName val="Cash2"/>
      <sheetName val="Drop Down List"/>
      <sheetName val="30개월기준대비표 아랍택)"/>
      <sheetName val="총괄표 (2)"/>
      <sheetName val="CIF COST ITEM"/>
      <sheetName val="LeadSheet"/>
      <sheetName val="Raw Data"/>
      <sheetName val="[DLA Standard Cost Report1][DLA"/>
      <sheetName val="[DLA Standard Cost Report1]\TCS"/>
      <sheetName val="Infrastructure"/>
      <sheetName val="SUPPLY -Sanitary Fixtures"/>
      <sheetName val="External"/>
      <sheetName val="ITEMS FOR CIVIL TENDER"/>
      <sheetName val="Debits as on 12.04.08"/>
      <sheetName val="M.S."/>
      <sheetName val="Labor abs-NMR"/>
      <sheetName val="Load_Details-220kV"/>
      <sheetName val="Civil_Boq"/>
      <sheetName val="Material_"/>
      <sheetName val="INDIGINEOUS_ITEMS_"/>
      <sheetName val="key_dates"/>
      <sheetName val="Main_Gate_House"/>
      <sheetName val="Factors_"/>
      <sheetName val="Budget_in_SAP"/>
      <sheetName val="Assumption_Inputs"/>
      <sheetName val="India_F&amp;S_Template"/>
      <sheetName val="Fill_this_out_first___4"/>
      <sheetName val="PDF_Front2"/>
      <sheetName val="Simple_Letter2"/>
      <sheetName val="Overall_Summary2"/>
      <sheetName val="CSI_Summary2"/>
      <sheetName val="Section_1_Areas2"/>
      <sheetName val="Section_1_Summary2"/>
      <sheetName val="Section_12"/>
      <sheetName val="Section_2_Areas2"/>
      <sheetName val="Section_2_Summary2"/>
      <sheetName val="Section_22"/>
      <sheetName val="Section_3_Areas2"/>
      <sheetName val="Section_3_Summary2"/>
      <sheetName val="Section_32"/>
      <sheetName val="Section_4_Areas2"/>
      <sheetName val="Section_4_Summary2"/>
      <sheetName val="Section_42"/>
      <sheetName val="Section_5_Areas2"/>
      <sheetName val="Section_5_Summary2"/>
      <sheetName val="Section_52"/>
      <sheetName val="Sitework_Areas2"/>
      <sheetName val="Section_6_Areas2"/>
      <sheetName val="Section_6_Summary2"/>
      <sheetName val="Section_62"/>
      <sheetName val="Sitework_Summary2"/>
      <sheetName val="Comparison_Summary2"/>
      <sheetName val="Fill_this_out_first___5"/>
      <sheetName val="Salient_Features2"/>
      <sheetName val="IDC_AHK_2"/>
      <sheetName val="BOQ_Direct_selling_cost2"/>
      <sheetName val="Monthwise_breakup2"/>
      <sheetName val="Reinf_Analy2"/>
      <sheetName val="Power_anal2"/>
      <sheetName val="SHEET_12"/>
      <sheetName val="labour_coeff2"/>
      <sheetName val="PRECAST_lightconc-II2"/>
      <sheetName val="Macro_custom_function2"/>
      <sheetName val="DLA_Standard_Cost_Report12"/>
      <sheetName val="Sebtion_1_SumMary2"/>
      <sheetName val="IO_List2"/>
      <sheetName val="TBAL9697_-group_wise__sdpl2"/>
      <sheetName val="Staff_Acco_2"/>
      <sheetName val="Meas_-Hotel_Part2"/>
      <sheetName val="Tender_Summary2"/>
      <sheetName val="RCC,Ret__Wall2"/>
      <sheetName val="Cashflow_projection2"/>
      <sheetName val="Pacakges_split2"/>
      <sheetName val="Basement_Budget2"/>
      <sheetName val="Extra_Item2"/>
      <sheetName val="schedule_nos2"/>
      <sheetName val="INPUT_SHEET2"/>
      <sheetName val="Stress_Calculation2"/>
      <sheetName val="DEPTH_CHART_(ORR)_L_S_2"/>
      <sheetName val="Name_List2"/>
      <sheetName val="PA-_Consutant_2"/>
      <sheetName val="Break_up_Sheet2"/>
      <sheetName val="Cat_A_Change_Control2"/>
      <sheetName val="Deduction_of_assets2"/>
      <sheetName val="1st_flr2"/>
      <sheetName val="Driveway_Beams2"/>
      <sheetName val="Contract_Night_Staff2"/>
      <sheetName val="Contract_Day_Staff2"/>
      <sheetName val="Day_Shift2"/>
      <sheetName val="Night_Shift2"/>
      <sheetName val="Civil_Works2"/>
      <sheetName val="Labour_productivity2"/>
      <sheetName val="Fin_Sum2"/>
      <sheetName val="Capex_-_Hry2"/>
      <sheetName val="LEVEL_SHEET2"/>
      <sheetName val="1st_Slab2"/>
      <sheetName val="Order_Info2"/>
      <sheetName val="Works_-_Quote_Sheet2"/>
      <sheetName val="Scope_Reconciliation2"/>
      <sheetName val="Sun_E_Type2"/>
      <sheetName val="As_per_PCA2"/>
      <sheetName val="FITZ_MORT_942"/>
      <sheetName val="SITE_OVERHEADS2"/>
      <sheetName val="Rate_analysis2"/>
      <sheetName val="SPT_vs_PHI2"/>
      <sheetName val="MASTER_RATE_ANALYSIS2"/>
      <sheetName val="Fee_Rate_Summary2"/>
      <sheetName val="Cement_recon_2"/>
      <sheetName val="Project_Budget_Worksheet2"/>
      <sheetName val="Project_Plan_-_WWW2"/>
      <sheetName val="BLOCK-A_(MEA_SHEET)2"/>
      <sheetName val="Approved_MTD_Proj_#'s2"/>
      <sheetName val="DETAILED__BOQ2"/>
      <sheetName val="P&amp;L_-_AD2"/>
      <sheetName val="Deprec_2"/>
      <sheetName val="Item-_Compact2"/>
      <sheetName val="WORK_TABLE2"/>
      <sheetName val="GF_Columns2"/>
      <sheetName val="Site_Dev_BOQ2"/>
      <sheetName val="Sheet3_(2)2"/>
      <sheetName val="\TCS,_NAGPUR-MANJIRI_C\PROGRES2"/>
      <sheetName val="SPS_DETAIL2"/>
      <sheetName val="PC_Master_List2"/>
      <sheetName val="Field_Values2"/>
      <sheetName val="Structure_Bills_Qty2"/>
      <sheetName val="BASIS_-DEC_082"/>
      <sheetName val="MN_T_B_2"/>
      <sheetName val="Data_Forecast2"/>
      <sheetName val="Basic_Rate2"/>
      <sheetName val="final_abstract2"/>
      <sheetName val="Master_Data_Sheet2"/>
      <sheetName val="Total_Quote1"/>
      <sheetName val="Adimi_bldg1"/>
      <sheetName val="Pump_House1"/>
      <sheetName val="Fuel_Regu_Station1"/>
      <sheetName val="_TCS,_NAGPUR-MANJIRI_C_PROGRESS"/>
      <sheetName val="Cleaning_&amp;_Grubbing"/>
      <sheetName val="_"/>
      <sheetName val="Intro_"/>
      <sheetName val="PointNo_5"/>
      <sheetName val="Plant_&amp;__Machinery"/>
      <sheetName val="Material_Rates"/>
      <sheetName val="Fcst_vs_Budgets"/>
      <sheetName val="St_co_91_5lvl"/>
      <sheetName val="BOQ_T4B"/>
      <sheetName val="Load_Details-220kV1"/>
      <sheetName val="Civil_Boq1"/>
      <sheetName val="Material_1"/>
      <sheetName val="INDIGINEOUS_ITEMS_1"/>
      <sheetName val="key_dates1"/>
      <sheetName val="Main_Gate_House1"/>
      <sheetName val="Factors_1"/>
      <sheetName val="Budget_in_SAP1"/>
      <sheetName val="Assumption_Inputs1"/>
      <sheetName val="India_F&amp;S_Template1"/>
      <sheetName val="Boq_-_Flats"/>
      <sheetName val="Fill_this_out_first___6"/>
      <sheetName val="Fill_this_out_first___7"/>
      <sheetName val="Load_Details-220kV2"/>
      <sheetName val="Civil_Boq2"/>
      <sheetName val="Material_2"/>
      <sheetName val="INDIGINEOUS_ITEMS_2"/>
      <sheetName val="key_dates2"/>
      <sheetName val="Main_Gate_House2"/>
      <sheetName val="Total_Quote2"/>
      <sheetName val="Factors_2"/>
      <sheetName val="Budget_in_SAP2"/>
      <sheetName val="Assumption_Inputs2"/>
      <sheetName val="India_F&amp;S_Template2"/>
      <sheetName val="Boq_-_Flats1"/>
      <sheetName val="_1"/>
      <sheetName val="Cleaning_&amp;_Grubbing1"/>
      <sheetName val="Intro_1"/>
      <sheetName val="Fcst_vs_Budgets1"/>
      <sheetName val="Plant_&amp;__Machinery1"/>
      <sheetName val="ACS(1)"/>
      <sheetName val="FAS-C(4)"/>
      <sheetName val="CCTV(old)"/>
      <sheetName val="Loan Schedule"/>
      <sheetName val="hyperstatic-3"/>
      <sheetName val="Current Bill MB ref"/>
      <sheetName val="3MLKQ"/>
      <sheetName val="Base Assumptions"/>
      <sheetName val="REPAIR&amp; MAINT"/>
      <sheetName val="AOR"/>
      <sheetName val="BOQ Distribution"/>
      <sheetName val="GN-ST-10"/>
      <sheetName val="Buying Schedule"/>
      <sheetName val="CRF Register"/>
      <sheetName val="PEP-DATA"/>
      <sheetName val="loads at base of pier"/>
      <sheetName val="E &amp; R"/>
      <sheetName val="98Price"/>
      <sheetName val="beam-reinft-IIInd floor"/>
      <sheetName val="Wordsdata"/>
      <sheetName val="upa"/>
      <sheetName val="Block A - BOQ"/>
      <sheetName val="BOQ (2)"/>
      <sheetName val="Rev P"/>
      <sheetName val="Primero Tower Budget"/>
      <sheetName val="ICO_budzet_97"/>
      <sheetName val="Reinforcement"/>
      <sheetName val="Builtup Area"/>
      <sheetName val="Lead (Final)"/>
      <sheetName val="D.UT-MECH"/>
      <sheetName val="Rob. elektr."/>
      <sheetName val="Basic Resources"/>
      <sheetName val="supply"/>
      <sheetName val="PRSH"/>
      <sheetName val="Admin"/>
      <sheetName val="Cover_Sheet"/>
      <sheetName val="GR.slab-reinft"/>
      <sheetName val="MPR_PA_1"/>
      <sheetName val="POL"/>
      <sheetName val="Batching&amp;Pil POL"/>
      <sheetName val="_DLA Standard Cost Report1__TCS"/>
      <sheetName val="Sheet"/>
      <sheetName val="Abutment "/>
      <sheetName val="TCS_Schedule (2)"/>
      <sheetName val="Earthwork MCW"/>
      <sheetName val="TCS Proposed"/>
      <sheetName val="[DLA Standard Cost Report1]_T_2"/>
      <sheetName val="F.Slab"/>
      <sheetName val="Plinth Beam1"/>
      <sheetName val="L+M"/>
      <sheetName val="KLHT"/>
      <sheetName val="Sheet4"/>
      <sheetName val="col-reinft1"/>
      <sheetName val="Gen Info"/>
      <sheetName val="Ov%rall Summary"/>
      <sheetName val="Definitions"/>
      <sheetName val="Sales &amp; Prod"/>
      <sheetName val="MenuData"/>
      <sheetName val="zone-2"/>
      <sheetName val="Z1_DATA"/>
      <sheetName val="Summary year Plan"/>
      <sheetName val="EAS"/>
      <sheetName val="3. Elemental Summary"/>
      <sheetName val="9. Package split - Cost "/>
      <sheetName val="10. &amp; 11. Rate Code &amp; BQ"/>
      <sheetName val="NT LBH"/>
      <sheetName val="STAFFSCHED "/>
      <sheetName val="Cost_Index"/>
      <sheetName val="Cost summary"/>
      <sheetName val="Blore"/>
      <sheetName val="Chnai"/>
      <sheetName val="Pune"/>
      <sheetName val="CABLE DATA"/>
      <sheetName val="Load Details(B2)"/>
      <sheetName val="Main-Material"/>
      <sheetName val="Col up to plinth"/>
      <sheetName val="소상 &quot;1&quot;"/>
      <sheetName val="Combined Results "/>
      <sheetName val="Break_Up"/>
      <sheetName val="RESULT"/>
      <sheetName val="Bill 1-BOQ-Civil Works"/>
      <sheetName val="#REF!"/>
      <sheetName val="labour rates"/>
      <sheetName val="Factor Sheet"/>
      <sheetName val="D2_CO"/>
      <sheetName val="Debit_RMC"/>
      <sheetName val="Debit_Transit"/>
      <sheetName val="2.02 ( Emb.From BA)"/>
      <sheetName val="RATE COMPILATION"/>
      <sheetName val="CrRajWMM"/>
      <sheetName val="p1-costg"/>
      <sheetName val="Data rough"/>
      <sheetName val="Pilling_24"/>
      <sheetName val="Config"/>
      <sheetName val="Break Dw"/>
      <sheetName val="BLR 1"/>
      <sheetName val="GAS"/>
      <sheetName val="DEAE"/>
      <sheetName val="BLR2"/>
      <sheetName val="BLR3"/>
      <sheetName val="BLR4"/>
      <sheetName val="BLR5"/>
      <sheetName val="DEM"/>
      <sheetName val="SAM"/>
      <sheetName val="CHEM"/>
      <sheetName val="COP"/>
      <sheetName val="3cd Annexure"/>
      <sheetName val="tie beam"/>
      <sheetName val="Footings"/>
      <sheetName val="DOOR-WIND"/>
      <sheetName val="Inc.St.-Link"/>
      <sheetName val="15-21"/>
      <sheetName val="Comp"/>
      <sheetName val="Boiler&amp;TG"/>
      <sheetName val="para"/>
      <sheetName val="kppl pl"/>
      <sheetName val="Enquire"/>
      <sheetName val="Forecast Variance Planning hrs"/>
      <sheetName val="Det_Des"/>
      <sheetName val="Rec"/>
      <sheetName val="Ra__stair"/>
      <sheetName val="MEP_BOQ-"/>
      <sheetName val="wooden_door"/>
      <sheetName val="Sub_con_Summary"/>
      <sheetName val="Cost_saving"/>
      <sheetName val="GENERAL_SUMMARY"/>
      <sheetName val="LMP_Summary"/>
      <sheetName val="Sec_Summary"/>
      <sheetName val="Labour_cost"/>
      <sheetName val="BILLING_SCHEDULE"/>
      <sheetName val="bill_curve"/>
      <sheetName val="CASH_IN_&amp;_OUT_FLOW_"/>
      <sheetName val="cash_flow_curve"/>
      <sheetName val="Revised_Labour"/>
      <sheetName val="Rein_Ana"/>
      <sheetName val="Gen_Exp_Breakup"/>
      <sheetName val="cover_page"/>
      <sheetName val="Project_Data"/>
      <sheetName val="Drop_Down_List"/>
      <sheetName val="30개월기준대비표_아랍택)"/>
      <sheetName val="총괄표_(2)"/>
      <sheetName val="CIF_COST_ITEM"/>
      <sheetName val="Constants_Summary"/>
      <sheetName val="Form_6"/>
      <sheetName val="Raw_Data"/>
      <sheetName val="REPAIR&amp;_MAINT"/>
      <sheetName val="Material_Rates1"/>
      <sheetName val="Ra__stair1"/>
      <sheetName val="MEP_BOQ-1"/>
      <sheetName val="wooden_door1"/>
      <sheetName val="Sub_con_Summary1"/>
      <sheetName val="Cost_saving1"/>
      <sheetName val="GENERAL_SUMMARY1"/>
      <sheetName val="LMP_Summary1"/>
      <sheetName val="Sec_Summary1"/>
      <sheetName val="Labour_cost1"/>
      <sheetName val="BILLING_SCHEDULE1"/>
      <sheetName val="bill_curve1"/>
      <sheetName val="CASH_IN_&amp;_OUT_FLOW_1"/>
      <sheetName val="cash_flow_curve1"/>
      <sheetName val="Revised_Labour1"/>
      <sheetName val="Rein_Ana1"/>
      <sheetName val="Gen_Exp_Breakup1"/>
      <sheetName val="cover_page1"/>
      <sheetName val="Project_Data1"/>
      <sheetName val="Drop_Down_List1"/>
      <sheetName val="30개월기준대비표_아랍택)1"/>
      <sheetName val="총괄표_(2)1"/>
      <sheetName val="CIF_COST_ITEM1"/>
      <sheetName val="_TCS,_NAGPUR-MANJIRI_C_PROGRES1"/>
      <sheetName val="Constants_Summary1"/>
      <sheetName val="Form_61"/>
      <sheetName val="Raw_Data1"/>
      <sheetName val="PointNo_51"/>
      <sheetName val="REPAIR&amp;_MAINT1"/>
      <sheetName val="Material_Rates2"/>
      <sheetName val="Ra__stair2"/>
      <sheetName val="MEP_BOQ-2"/>
      <sheetName val="wooden_door2"/>
      <sheetName val="Sub_con_Summary2"/>
      <sheetName val="Cost_saving2"/>
      <sheetName val="GENERAL_SUMMARY2"/>
      <sheetName val="LMP_Summary2"/>
      <sheetName val="Sec_Summary2"/>
      <sheetName val="Labour_cost2"/>
      <sheetName val="BILLING_SCHEDULE2"/>
      <sheetName val="bill_curve2"/>
      <sheetName val="CASH_IN_&amp;_OUT_FLOW_2"/>
      <sheetName val="cash_flow_curve2"/>
      <sheetName val="Revised_Labour2"/>
      <sheetName val="Rein_Ana2"/>
      <sheetName val="Gen_Exp_Breakup2"/>
      <sheetName val="cover_page2"/>
      <sheetName val="Project_Data2"/>
      <sheetName val="Drop_Down_List2"/>
      <sheetName val="30개월기준대비표_아랍택)2"/>
      <sheetName val="총괄표_(2)2"/>
      <sheetName val="CIF_COST_ITEM2"/>
      <sheetName val="Cleaning_&amp;_Grubbing2"/>
      <sheetName val="_2"/>
      <sheetName val="Intro_2"/>
      <sheetName val="_TCS,_NAGPUR-MANJIRI_C_PROGRES2"/>
      <sheetName val="Adimi_bldg2"/>
      <sheetName val="Pump_House2"/>
      <sheetName val="Fuel_Regu_Station2"/>
      <sheetName val="Constants_Summary2"/>
      <sheetName val="Form_62"/>
      <sheetName val="Raw_Data2"/>
      <sheetName val="PointNo_52"/>
      <sheetName val="Plant_&amp;__Machinery2"/>
      <sheetName val="REPAIR&amp;_MAINT2"/>
      <sheetName val="PDF_Front3"/>
      <sheetName val="Simple_Letter3"/>
      <sheetName val="Overall_Summary3"/>
      <sheetName val="CSI_Summary3"/>
      <sheetName val="Section_1_Areas3"/>
      <sheetName val="Section_1_Summary3"/>
      <sheetName val="Section_13"/>
      <sheetName val="Section_2_Areas3"/>
      <sheetName val="Section_2_Summary3"/>
      <sheetName val="Section_23"/>
      <sheetName val="Section_3_Areas3"/>
      <sheetName val="Section_3_Summary3"/>
      <sheetName val="Section_33"/>
      <sheetName val="Section_4_Areas3"/>
      <sheetName val="Section_4_Summary3"/>
      <sheetName val="Section_43"/>
      <sheetName val="Section_5_Areas3"/>
      <sheetName val="Section_5_Summary3"/>
      <sheetName val="Section_53"/>
      <sheetName val="Sitework_Areas3"/>
      <sheetName val="Section_6_Areas3"/>
      <sheetName val="Section_6_Summary3"/>
      <sheetName val="Section_63"/>
      <sheetName val="Sitework_Summary3"/>
      <sheetName val="Comparison_Summary3"/>
      <sheetName val="Fill_this_out_first___8"/>
      <sheetName val="SHEET_13"/>
      <sheetName val="Salient_Features3"/>
      <sheetName val="IDC_AHK_3"/>
      <sheetName val="BOQ_Direct_selling_cost3"/>
      <sheetName val="Monthwise_breakup3"/>
      <sheetName val="Reinf_Analy3"/>
      <sheetName val="Power_anal3"/>
      <sheetName val="Macro_custom_function3"/>
      <sheetName val="labour_coeff3"/>
      <sheetName val="PRECAST_lightconc-II3"/>
      <sheetName val="DLA_Standard_Cost_Report13"/>
      <sheetName val="IO_List3"/>
      <sheetName val="Sebtion_1_SumMary3"/>
      <sheetName val="Tender_Summary3"/>
      <sheetName val="TBAL9697_-group_wise__sdpl3"/>
      <sheetName val="Staff_Acco_3"/>
      <sheetName val="Pacakges_split3"/>
      <sheetName val="Basement_Budget3"/>
      <sheetName val="Extra_Item3"/>
      <sheetName val="Civil_Works3"/>
      <sheetName val="Cat_A_Change_Control3"/>
      <sheetName val="Meas_-Hotel_Part3"/>
      <sheetName val="RCC,Ret__Wall3"/>
      <sheetName val="Driveway_Beams3"/>
      <sheetName val="Labour_productivity3"/>
      <sheetName val="Stress_Calculation3"/>
      <sheetName val="Deduction_of_assets3"/>
      <sheetName val="schedule_nos3"/>
      <sheetName val="INPUT_SHEET3"/>
      <sheetName val="DEPTH_CHART_(ORR)_L_S_3"/>
      <sheetName val="Name_List3"/>
      <sheetName val="Contract_Night_Staff3"/>
      <sheetName val="Contract_Day_Staff3"/>
      <sheetName val="Day_Shift3"/>
      <sheetName val="Night_Shift3"/>
      <sheetName val="PA-_Consutant_3"/>
      <sheetName val="Cashflow_projection3"/>
      <sheetName val="Break_up_Sheet3"/>
      <sheetName val="1st_flr3"/>
      <sheetName val="Fin_Sum3"/>
      <sheetName val="1st_Slab3"/>
      <sheetName val="Order_Info3"/>
      <sheetName val="Scope_Reconciliation3"/>
      <sheetName val="Project_Budget_Worksheet3"/>
      <sheetName val="Approved_MTD_Proj_#'s3"/>
      <sheetName val="Sun_E_Type3"/>
      <sheetName val="As_per_PCA3"/>
      <sheetName val="BLOCK-A_(MEA_SHEET)3"/>
      <sheetName val="Project_Plan_-_WWW3"/>
      <sheetName val="WORK_TABLE3"/>
      <sheetName val="SITE_OVERHEADS3"/>
      <sheetName val="FITZ_MORT_943"/>
      <sheetName val="Capex_-_Hry3"/>
      <sheetName val="LEVEL_SHEET3"/>
      <sheetName val="Material_Rates3"/>
      <sheetName val="SPT_vs_PHI3"/>
      <sheetName val="MASTER_RATE_ANALYSIS3"/>
      <sheetName val="Fee_Rate_Summary3"/>
      <sheetName val="Site_Dev_BOQ3"/>
      <sheetName val="Sheet3_(2)3"/>
      <sheetName val="\TCS,_NAGPUR-MANJIRI_C\PROGRES3"/>
      <sheetName val="Ra__stair3"/>
      <sheetName val="MEP_BOQ-3"/>
      <sheetName val="wooden_door3"/>
      <sheetName val="Sub_con_Summary3"/>
      <sheetName val="Cost_saving3"/>
      <sheetName val="GENERAL_SUMMARY3"/>
      <sheetName val="LMP_Summary3"/>
      <sheetName val="Sec_Summary3"/>
      <sheetName val="Labour_cost3"/>
      <sheetName val="BILLING_SCHEDULE3"/>
      <sheetName val="bill_curve3"/>
      <sheetName val="CASH_IN_&amp;_OUT_FLOW_3"/>
      <sheetName val="cash_flow_curve3"/>
      <sheetName val="Revised_Labour3"/>
      <sheetName val="Rein_Ana3"/>
      <sheetName val="Gen_Exp_Breakup3"/>
      <sheetName val="Total_Quote3"/>
      <sheetName val="Works_-_Quote_Sheet3"/>
      <sheetName val="cover_page3"/>
      <sheetName val="Project_Data3"/>
      <sheetName val="Drop_Down_List3"/>
      <sheetName val="30개월기준대비표_아랍택)3"/>
      <sheetName val="총괄표_(2)3"/>
      <sheetName val="CIF_COST_ITEM3"/>
      <sheetName val="Item-_Compact3"/>
      <sheetName val="P&amp;L_-_AD3"/>
      <sheetName val="GF_Columns3"/>
      <sheetName val="Deprec_3"/>
      <sheetName val="DETAILED__BOQ3"/>
      <sheetName val="SPS_DETAIL3"/>
      <sheetName val="PC_Master_List3"/>
      <sheetName val="Field_Values3"/>
      <sheetName val="Structure_Bills_Qty3"/>
      <sheetName val="BASIS_-DEC_083"/>
      <sheetName val="MN_T_B_3"/>
      <sheetName val="Data_Forecast3"/>
      <sheetName val="Basic_Rate3"/>
      <sheetName val="final_abstract3"/>
      <sheetName val="Master_Data_Sheet3"/>
      <sheetName val="Cement_recon_3"/>
      <sheetName val="Cleaning_&amp;_Grubbing3"/>
      <sheetName val="_3"/>
      <sheetName val="Intro_3"/>
      <sheetName val="_TCS,_NAGPUR-MANJIRI_C_PROGRES3"/>
      <sheetName val="Budget_in_SAP3"/>
      <sheetName val="Civil_Boq3"/>
      <sheetName val="Material_3"/>
      <sheetName val="Factors_3"/>
      <sheetName val="Adimi_bldg3"/>
      <sheetName val="Pump_House3"/>
      <sheetName val="Fuel_Regu_Station3"/>
      <sheetName val="Constants_Summary3"/>
      <sheetName val="Form_63"/>
      <sheetName val="Raw_Data3"/>
      <sheetName val="PointNo_53"/>
      <sheetName val="Plant_&amp;__Machinery3"/>
      <sheetName val="Load_Details-220kV3"/>
      <sheetName val="REPAIR&amp;_MAINT3"/>
      <sheetName val="General"/>
      <sheetName val="Fill_this_out_first___9"/>
      <sheetName val="PDF_Front4"/>
      <sheetName val="Simple_Letter4"/>
      <sheetName val="Overall_Summary4"/>
      <sheetName val="CSI_Summary4"/>
      <sheetName val="Section_1_Areas4"/>
      <sheetName val="Section_1_Summary4"/>
      <sheetName val="Section_14"/>
      <sheetName val="Section_2_Areas4"/>
      <sheetName val="Section_2_Summary4"/>
      <sheetName val="Section_24"/>
      <sheetName val="Section_3_Areas4"/>
      <sheetName val="Section_3_Summary4"/>
      <sheetName val="Section_34"/>
      <sheetName val="Section_4_Areas4"/>
      <sheetName val="Section_4_Summary4"/>
      <sheetName val="Section_44"/>
      <sheetName val="Section_5_Areas4"/>
      <sheetName val="Section_5_Summary4"/>
      <sheetName val="Section_54"/>
      <sheetName val="Sitework_Areas4"/>
      <sheetName val="Section_6_Areas4"/>
      <sheetName val="Section_6_Summary4"/>
      <sheetName val="Section_64"/>
      <sheetName val="Sitework_Summary4"/>
      <sheetName val="Comparison_Summary4"/>
      <sheetName val="Fill_this_out_first___10"/>
      <sheetName val="SHEET_14"/>
      <sheetName val="Salient_Features4"/>
      <sheetName val="IDC_AHK_4"/>
      <sheetName val="BOQ_Direct_selling_cost4"/>
      <sheetName val="Monthwise_breakup4"/>
      <sheetName val="Reinf_Analy4"/>
      <sheetName val="Power_anal4"/>
      <sheetName val="Macro_custom_function4"/>
      <sheetName val="labour_coeff4"/>
      <sheetName val="PRECAST_lightconc-II4"/>
      <sheetName val="DLA_Standard_Cost_Report14"/>
      <sheetName val="IO_List4"/>
      <sheetName val="Sebtion_1_SumMary4"/>
      <sheetName val="Tender_Summary4"/>
      <sheetName val="TBAL9697_-group_wise__sdpl4"/>
      <sheetName val="Staff_Acco_4"/>
      <sheetName val="Pacakges_split4"/>
      <sheetName val="Basement_Budget4"/>
      <sheetName val="Extra_Item4"/>
      <sheetName val="Civil_Works4"/>
      <sheetName val="Cat_A_Change_Control4"/>
      <sheetName val="Meas_-Hotel_Part4"/>
      <sheetName val="RCC,Ret__Wall4"/>
      <sheetName val="Driveway_Beams4"/>
      <sheetName val="Labour_productivity4"/>
      <sheetName val="Stress_Calculation4"/>
      <sheetName val="Deduction_of_assets4"/>
      <sheetName val="schedule_nos4"/>
      <sheetName val="INPUT_SHEET4"/>
      <sheetName val="DEPTH_CHART_(ORR)_L_S_4"/>
      <sheetName val="Name_List4"/>
      <sheetName val="Contract_Night_Staff4"/>
      <sheetName val="Contract_Day_Staff4"/>
      <sheetName val="Day_Shift4"/>
      <sheetName val="Night_Shift4"/>
      <sheetName val="PA-_Consutant_4"/>
      <sheetName val="Cashflow_projection4"/>
      <sheetName val="Break_up_Sheet4"/>
      <sheetName val="1st_flr4"/>
      <sheetName val="Fin_Sum4"/>
      <sheetName val="1st_Slab4"/>
      <sheetName val="Order_Info4"/>
      <sheetName val="Scope_Reconciliation4"/>
      <sheetName val="Project_Budget_Worksheet4"/>
      <sheetName val="Approved_MTD_Proj_#'s4"/>
      <sheetName val="Sun_E_Type4"/>
      <sheetName val="As_per_PCA4"/>
      <sheetName val="BLOCK-A_(MEA_SHEET)4"/>
      <sheetName val="Project_Plan_-_WWW4"/>
      <sheetName val="WORK_TABLE4"/>
      <sheetName val="SITE_OVERHEADS4"/>
      <sheetName val="FITZ_MORT_944"/>
      <sheetName val="Capex_-_Hry4"/>
      <sheetName val="LEVEL_SHEET4"/>
      <sheetName val="Material_Rates4"/>
      <sheetName val="SPT_vs_PHI4"/>
      <sheetName val="MASTER_RATE_ANALYSIS4"/>
      <sheetName val="Fee_Rate_Summary4"/>
      <sheetName val="Site_Dev_BOQ4"/>
      <sheetName val="Sheet3_(2)4"/>
      <sheetName val="\TCS,_NAGPUR-MANJIRI_C\PROGRES4"/>
      <sheetName val="Ra__stair4"/>
      <sheetName val="MEP_BOQ-4"/>
      <sheetName val="wooden_door4"/>
      <sheetName val="Sub_con_Summary4"/>
      <sheetName val="Cost_saving4"/>
      <sheetName val="GENERAL_SUMMARY4"/>
      <sheetName val="LMP_Summary4"/>
      <sheetName val="Sec_Summary4"/>
      <sheetName val="Labour_cost4"/>
      <sheetName val="BILLING_SCHEDULE4"/>
      <sheetName val="bill_curve4"/>
      <sheetName val="CASH_IN_&amp;_OUT_FLOW_4"/>
      <sheetName val="cash_flow_curve4"/>
      <sheetName val="Revised_Labour4"/>
      <sheetName val="Rein_Ana4"/>
      <sheetName val="Gen_Exp_Breakup4"/>
      <sheetName val="Total_Quote4"/>
      <sheetName val="Works_-_Quote_Sheet4"/>
      <sheetName val="cover_page4"/>
      <sheetName val="Project_Data4"/>
      <sheetName val="Drop_Down_List4"/>
      <sheetName val="30개월기준대비표_아랍택)4"/>
      <sheetName val="총괄표_(2)4"/>
      <sheetName val="CIF_COST_ITEM4"/>
      <sheetName val="Item-_Compact4"/>
      <sheetName val="P&amp;L_-_AD4"/>
      <sheetName val="GF_Columns4"/>
      <sheetName val="Deprec_4"/>
      <sheetName val="DETAILED__BOQ4"/>
      <sheetName val="SPS_DETAIL4"/>
      <sheetName val="PC_Master_List4"/>
      <sheetName val="Field_Values4"/>
      <sheetName val="Structure_Bills_Qty4"/>
      <sheetName val="BASIS_-DEC_084"/>
      <sheetName val="MN_T_B_4"/>
      <sheetName val="Data_Forecast4"/>
      <sheetName val="Basic_Rate4"/>
      <sheetName val="final_abstract4"/>
      <sheetName val="Master_Data_Sheet4"/>
      <sheetName val="Cement_recon_4"/>
      <sheetName val="Cleaning_&amp;_Grubbing4"/>
      <sheetName val="_4"/>
      <sheetName val="Intro_4"/>
      <sheetName val="_TCS,_NAGPUR-MANJIRI_C_PROGRES4"/>
      <sheetName val="Budget_in_SAP4"/>
      <sheetName val="Civil_Boq4"/>
      <sheetName val="Material_4"/>
      <sheetName val="Factors_4"/>
      <sheetName val="Adimi_bldg4"/>
      <sheetName val="Pump_House4"/>
      <sheetName val="Fuel_Regu_Station4"/>
      <sheetName val="Constants_Summary4"/>
      <sheetName val="Form_64"/>
      <sheetName val="Raw_Data4"/>
      <sheetName val="PointNo_54"/>
      <sheetName val="Plant_&amp;__Machinery4"/>
      <sheetName val="Load_Details-220kV4"/>
      <sheetName val="REPAIR&amp;_MAINT4"/>
      <sheetName val="Fill_this_out_first___11"/>
      <sheetName val="PDF_Front5"/>
      <sheetName val="Simple_Letter5"/>
      <sheetName val="Overall_Summary5"/>
      <sheetName val="CSI_Summary5"/>
      <sheetName val="Section_1_Areas5"/>
      <sheetName val="Section_1_Summary5"/>
      <sheetName val="Section_15"/>
      <sheetName val="Section_2_Areas5"/>
      <sheetName val="Section_2_Summary5"/>
      <sheetName val="Section_25"/>
      <sheetName val="Section_3_Areas5"/>
      <sheetName val="Section_3_Summary5"/>
      <sheetName val="Section_35"/>
      <sheetName val="Section_4_Areas5"/>
      <sheetName val="Section_4_Summary5"/>
      <sheetName val="Section_45"/>
      <sheetName val="Section_5_Areas5"/>
      <sheetName val="Section_5_Summary5"/>
      <sheetName val="Section_55"/>
      <sheetName val="Sitework_Areas5"/>
      <sheetName val="Section_6_Areas5"/>
      <sheetName val="Section_6_Summary5"/>
      <sheetName val="Section_65"/>
      <sheetName val="Sitework_Summary5"/>
      <sheetName val="Comparison_Summary5"/>
      <sheetName val="Fill_this_out_first___12"/>
      <sheetName val="SHEET_15"/>
      <sheetName val="Salient_Features5"/>
      <sheetName val="IDC_AHK_5"/>
      <sheetName val="BOQ_Direct_selling_cost5"/>
      <sheetName val="Monthwise_breakup5"/>
      <sheetName val="Reinf_Analy5"/>
      <sheetName val="Power_anal5"/>
      <sheetName val="Macro_custom_function5"/>
      <sheetName val="labour_coeff5"/>
      <sheetName val="PRECAST_lightconc-II5"/>
      <sheetName val="DLA_Standard_Cost_Report15"/>
      <sheetName val="IO_List5"/>
      <sheetName val="Sebtion_1_SumMary5"/>
      <sheetName val="Tender_Summary5"/>
      <sheetName val="TBAL9697_-group_wise__sdpl5"/>
      <sheetName val="Staff_Acco_5"/>
      <sheetName val="Pacakges_split5"/>
      <sheetName val="Basement_Budget5"/>
      <sheetName val="Extra_Item5"/>
      <sheetName val="Civil_Works5"/>
      <sheetName val="Cat_A_Change_Control5"/>
      <sheetName val="Meas_-Hotel_Part5"/>
      <sheetName val="RCC,Ret__Wall5"/>
      <sheetName val="Driveway_Beams5"/>
      <sheetName val="Labour_productivity5"/>
      <sheetName val="Stress_Calculation5"/>
      <sheetName val="Deduction_of_assets5"/>
      <sheetName val="schedule_nos5"/>
      <sheetName val="INPUT_SHEET5"/>
      <sheetName val="DEPTH_CHART_(ORR)_L_S_5"/>
      <sheetName val="Name_List5"/>
      <sheetName val="Contract_Night_Staff5"/>
      <sheetName val="Contract_Day_Staff5"/>
      <sheetName val="Day_Shift5"/>
      <sheetName val="Night_Shift5"/>
      <sheetName val="PA-_Consutant_5"/>
      <sheetName val="Cashflow_projection5"/>
      <sheetName val="Break_up_Sheet5"/>
      <sheetName val="1st_flr5"/>
      <sheetName val="Fin_Sum5"/>
      <sheetName val="1st_Slab5"/>
      <sheetName val="Order_Info5"/>
      <sheetName val="Scope_Reconciliation5"/>
      <sheetName val="Project_Budget_Worksheet5"/>
      <sheetName val="Approved_MTD_Proj_#'s5"/>
      <sheetName val="Sun_E_Type5"/>
      <sheetName val="As_per_PCA5"/>
      <sheetName val="BLOCK-A_(MEA_SHEET)5"/>
      <sheetName val="Project_Plan_-_WWW5"/>
      <sheetName val="WORK_TABLE5"/>
      <sheetName val="SITE_OVERHEADS5"/>
      <sheetName val="FITZ_MORT_945"/>
      <sheetName val="Capex_-_Hry5"/>
      <sheetName val="LEVEL_SHEET5"/>
      <sheetName val="Material_Rates5"/>
      <sheetName val="SPT_vs_PHI5"/>
      <sheetName val="MASTER_RATE_ANALYSIS5"/>
      <sheetName val="Fee_Rate_Summary5"/>
      <sheetName val="Site_Dev_BOQ5"/>
      <sheetName val="Sheet3_(2)5"/>
      <sheetName val="\TCS,_NAGPUR-MANJIRI_C\PROGRES5"/>
      <sheetName val="Ra__stair5"/>
      <sheetName val="MEP_BOQ-5"/>
      <sheetName val="wooden_door5"/>
      <sheetName val="Sub_con_Summary5"/>
      <sheetName val="Cost_saving5"/>
      <sheetName val="GENERAL_SUMMARY5"/>
      <sheetName val="LMP_Summary5"/>
      <sheetName val="Sec_Summary5"/>
      <sheetName val="Labour_cost5"/>
      <sheetName val="BILLING_SCHEDULE5"/>
      <sheetName val="bill_curve5"/>
      <sheetName val="CASH_IN_&amp;_OUT_FLOW_5"/>
      <sheetName val="cash_flow_curve5"/>
      <sheetName val="Revised_Labour5"/>
      <sheetName val="Rein_Ana5"/>
      <sheetName val="Gen_Exp_Breakup5"/>
      <sheetName val="Total_Quote5"/>
      <sheetName val="Works_-_Quote_Sheet5"/>
      <sheetName val="cover_page5"/>
      <sheetName val="Project_Data5"/>
      <sheetName val="Drop_Down_List5"/>
      <sheetName val="30개월기준대비표_아랍택)5"/>
      <sheetName val="총괄표_(2)5"/>
      <sheetName val="CIF_COST_ITEM5"/>
      <sheetName val="Item-_Compact5"/>
      <sheetName val="P&amp;L_-_AD5"/>
      <sheetName val="GF_Columns5"/>
      <sheetName val="Deprec_5"/>
      <sheetName val="DETAILED__BOQ5"/>
      <sheetName val="SPS_DETAIL5"/>
      <sheetName val="PC_Master_List5"/>
      <sheetName val="Field_Values5"/>
      <sheetName val="Structure_Bills_Qty5"/>
      <sheetName val="BASIS_-DEC_085"/>
      <sheetName val="MN_T_B_5"/>
      <sheetName val="Data_Forecast5"/>
      <sheetName val="Basic_Rate5"/>
      <sheetName val="final_abstract5"/>
      <sheetName val="Master_Data_Sheet5"/>
      <sheetName val="Cement_recon_5"/>
      <sheetName val="Cleaning_&amp;_Grubbing5"/>
      <sheetName val="_5"/>
      <sheetName val="Intro_5"/>
      <sheetName val="_TCS,_NAGPUR-MANJIRI_C_PROGRES5"/>
      <sheetName val="Budget_in_SAP5"/>
      <sheetName val="Civil_Boq5"/>
      <sheetName val="Material_5"/>
      <sheetName val="Factors_5"/>
      <sheetName val="Adimi_bldg5"/>
      <sheetName val="Pump_House5"/>
      <sheetName val="Fuel_Regu_Station5"/>
      <sheetName val="Constants_Summary5"/>
      <sheetName val="Form_65"/>
      <sheetName val="Raw_Data5"/>
      <sheetName val="PointNo_55"/>
      <sheetName val="Plant_&amp;__Machinery5"/>
      <sheetName val="Load_Details-220kV5"/>
      <sheetName val="REPAIR&amp;_MAINT5"/>
      <sheetName val="Fill_this_out_first___13"/>
      <sheetName val="PDF_Front6"/>
      <sheetName val="Simple_Letter6"/>
      <sheetName val="Overall_Summary6"/>
      <sheetName val="CSI_Summary6"/>
      <sheetName val="Section_1_Areas6"/>
      <sheetName val="Section_1_Summary6"/>
      <sheetName val="Section_16"/>
      <sheetName val="Section_2_Areas6"/>
      <sheetName val="Section_2_Summary6"/>
      <sheetName val="Section_26"/>
      <sheetName val="Section_3_Areas6"/>
      <sheetName val="Section_3_Summary6"/>
      <sheetName val="Section_36"/>
      <sheetName val="Section_4_Areas6"/>
      <sheetName val="Section_4_Summary6"/>
      <sheetName val="Section_46"/>
      <sheetName val="Section_5_Areas6"/>
      <sheetName val="Section_5_Summary6"/>
      <sheetName val="Section_56"/>
      <sheetName val="Sitework_Areas6"/>
      <sheetName val="Section_6_Areas6"/>
      <sheetName val="Section_6_Summary6"/>
      <sheetName val="Section_66"/>
      <sheetName val="Sitework_Summary6"/>
      <sheetName val="Comparison_Summary6"/>
      <sheetName val="Fill_this_out_first___14"/>
      <sheetName val="SHEET_16"/>
      <sheetName val="Salient_Features6"/>
      <sheetName val="IDC_AHK_6"/>
      <sheetName val="BOQ_Direct_selling_cost6"/>
      <sheetName val="Monthwise_breakup6"/>
      <sheetName val="Reinf_Analy6"/>
      <sheetName val="Power_anal6"/>
      <sheetName val="Macro_custom_function6"/>
      <sheetName val="labour_coeff6"/>
      <sheetName val="PRECAST_lightconc-II6"/>
      <sheetName val="DLA_Standard_Cost_Report16"/>
      <sheetName val="IO_List6"/>
      <sheetName val="Sebtion_1_SumMary6"/>
      <sheetName val="Tender_Summary6"/>
      <sheetName val="TBAL9697_-group_wise__sdpl6"/>
      <sheetName val="Staff_Acco_6"/>
      <sheetName val="Pacakges_split6"/>
      <sheetName val="Basement_Budget6"/>
      <sheetName val="Extra_Item6"/>
      <sheetName val="Civil_Works6"/>
      <sheetName val="Cat_A_Change_Control6"/>
      <sheetName val="Meas_-Hotel_Part6"/>
      <sheetName val="RCC,Ret__Wall6"/>
      <sheetName val="Driveway_Beams6"/>
      <sheetName val="Labour_productivity6"/>
      <sheetName val="Stress_Calculation6"/>
      <sheetName val="Deduction_of_assets6"/>
      <sheetName val="schedule_nos6"/>
      <sheetName val="INPUT_SHEET6"/>
      <sheetName val="DEPTH_CHART_(ORR)_L_S_6"/>
      <sheetName val="Name_List6"/>
      <sheetName val="Contract_Night_Staff6"/>
      <sheetName val="Contract_Day_Staff6"/>
      <sheetName val="Day_Shift6"/>
      <sheetName val="Night_Shift6"/>
      <sheetName val="PA-_Consutant_6"/>
      <sheetName val="Cashflow_projection6"/>
      <sheetName val="Break_up_Sheet6"/>
      <sheetName val="1st_flr6"/>
      <sheetName val="Fin_Sum6"/>
      <sheetName val="1st_Slab6"/>
      <sheetName val="Order_Info6"/>
      <sheetName val="Scope_Reconciliation6"/>
      <sheetName val="Project_Budget_Worksheet6"/>
      <sheetName val="Approved_MTD_Proj_#'s6"/>
      <sheetName val="Sun_E_Type6"/>
      <sheetName val="As_per_PCA6"/>
      <sheetName val="BLOCK-A_(MEA_SHEET)6"/>
      <sheetName val="Project_Plan_-_WWW6"/>
      <sheetName val="WORK_TABLE6"/>
      <sheetName val="SITE_OVERHEADS6"/>
      <sheetName val="FITZ_MORT_946"/>
      <sheetName val="Capex_-_Hry6"/>
      <sheetName val="LEVEL_SHEET6"/>
      <sheetName val="Material_Rates6"/>
      <sheetName val="SPT_vs_PHI6"/>
      <sheetName val="MASTER_RATE_ANALYSIS6"/>
      <sheetName val="Fee_Rate_Summary6"/>
      <sheetName val="Site_Dev_BOQ6"/>
      <sheetName val="Sheet3_(2)6"/>
      <sheetName val="\TCS,_NAGPUR-MANJIRI_C\PROGRES6"/>
      <sheetName val="Ra__stair6"/>
      <sheetName val="MEP_BOQ-6"/>
      <sheetName val="wooden_door6"/>
      <sheetName val="Sub_con_Summary6"/>
      <sheetName val="Cost_saving6"/>
      <sheetName val="GENERAL_SUMMARY6"/>
      <sheetName val="LMP_Summary6"/>
      <sheetName val="Sec_Summary6"/>
      <sheetName val="Labour_cost6"/>
      <sheetName val="BILLING_SCHEDULE6"/>
      <sheetName val="bill_curve6"/>
      <sheetName val="CASH_IN_&amp;_OUT_FLOW_6"/>
      <sheetName val="cash_flow_curve6"/>
      <sheetName val="Revised_Labour6"/>
      <sheetName val="Rein_Ana6"/>
      <sheetName val="Gen_Exp_Breakup6"/>
      <sheetName val="Total_Quote6"/>
      <sheetName val="Works_-_Quote_Sheet6"/>
      <sheetName val="cover_page6"/>
      <sheetName val="Project_Data6"/>
      <sheetName val="Drop_Down_List6"/>
      <sheetName val="30개월기준대비표_아랍택)6"/>
      <sheetName val="총괄표_(2)6"/>
      <sheetName val="CIF_COST_ITEM6"/>
      <sheetName val="Item-_Compact6"/>
      <sheetName val="P&amp;L_-_AD6"/>
      <sheetName val="GF_Columns6"/>
      <sheetName val="Deprec_6"/>
      <sheetName val="DETAILED__BOQ6"/>
      <sheetName val="SPS_DETAIL6"/>
      <sheetName val="PC_Master_List6"/>
      <sheetName val="Field_Values6"/>
      <sheetName val="Structure_Bills_Qty6"/>
      <sheetName val="BASIS_-DEC_086"/>
      <sheetName val="MN_T_B_6"/>
      <sheetName val="Data_Forecast6"/>
      <sheetName val="Basic_Rate6"/>
      <sheetName val="final_abstract6"/>
      <sheetName val="Master_Data_Sheet6"/>
      <sheetName val="Cement_recon_6"/>
      <sheetName val="Cleaning_&amp;_Grubbing6"/>
      <sheetName val="_6"/>
      <sheetName val="Intro_6"/>
      <sheetName val="_TCS,_NAGPUR-MANJIRI_C_PROGRES6"/>
      <sheetName val="Budget_in_SAP6"/>
      <sheetName val="Civil_Boq6"/>
      <sheetName val="Material_6"/>
      <sheetName val="Factors_6"/>
      <sheetName val="Adimi_bldg6"/>
      <sheetName val="Pump_House6"/>
      <sheetName val="Fuel_Regu_Station6"/>
      <sheetName val="Constants_Summary6"/>
      <sheetName val="Form_66"/>
      <sheetName val="Raw_Data6"/>
      <sheetName val="PointNo_56"/>
      <sheetName val="Plant_&amp;__Machinery6"/>
      <sheetName val="Load_Details-220kV6"/>
      <sheetName val="REPAIR&amp;_MAINT6"/>
      <sheetName val="Fill_this_out_first___15"/>
      <sheetName val="PDF_Front7"/>
      <sheetName val="Simple_Letter7"/>
      <sheetName val="Overall_Summary7"/>
      <sheetName val="CSI_Summary7"/>
      <sheetName val="Section_1_Areas7"/>
      <sheetName val="Section_1_Summary7"/>
      <sheetName val="Section_17"/>
      <sheetName val="Section_2_Areas7"/>
      <sheetName val="Section_2_Summary7"/>
      <sheetName val="Section_27"/>
      <sheetName val="Section_3_Areas7"/>
      <sheetName val="Section_3_Summary7"/>
      <sheetName val="Section_37"/>
      <sheetName val="Section_4_Areas7"/>
      <sheetName val="Section_4_Summary7"/>
      <sheetName val="Section_47"/>
      <sheetName val="Section_5_Areas7"/>
      <sheetName val="Section_5_Summary7"/>
      <sheetName val="Section_57"/>
      <sheetName val="Sitework_Areas7"/>
      <sheetName val="Section_6_Areas7"/>
      <sheetName val="Section_6_Summary7"/>
      <sheetName val="Section_67"/>
      <sheetName val="Sitework_Summary7"/>
      <sheetName val="Comparison_Summary7"/>
      <sheetName val="Fill_this_out_first___16"/>
      <sheetName val="SHEET_17"/>
      <sheetName val="Salient_Features7"/>
      <sheetName val="IDC_AHK_7"/>
      <sheetName val="BOQ_Direct_selling_cost7"/>
      <sheetName val="Monthwise_breakup7"/>
      <sheetName val="Reinf_Analy7"/>
      <sheetName val="Power_anal7"/>
      <sheetName val="Macro_custom_function7"/>
      <sheetName val="labour_coeff7"/>
      <sheetName val="PRECAST_lightconc-II7"/>
      <sheetName val="DLA_Standard_Cost_Report17"/>
      <sheetName val="IO_List7"/>
      <sheetName val="Sebtion_1_SumMary7"/>
      <sheetName val="Tender_Summary7"/>
      <sheetName val="TBAL9697_-group_wise__sdpl7"/>
      <sheetName val="Staff_Acco_7"/>
      <sheetName val="Pacakges_split7"/>
      <sheetName val="Basement_Budget7"/>
      <sheetName val="Extra_Item7"/>
      <sheetName val="Civil_Works7"/>
      <sheetName val="Cat_A_Change_Control7"/>
      <sheetName val="Meas_-Hotel_Part7"/>
      <sheetName val="RCC,Ret__Wall7"/>
      <sheetName val="Driveway_Beams7"/>
      <sheetName val="Labour_productivity7"/>
      <sheetName val="Stress_Calculation7"/>
      <sheetName val="Deduction_of_assets7"/>
      <sheetName val="schedule_nos7"/>
      <sheetName val="INPUT_SHEET7"/>
      <sheetName val="DEPTH_CHART_(ORR)_L_S_7"/>
      <sheetName val="Name_List7"/>
      <sheetName val="Contract_Night_Staff7"/>
      <sheetName val="Contract_Day_Staff7"/>
      <sheetName val="Day_Shift7"/>
      <sheetName val="Night_Shift7"/>
      <sheetName val="PA-_Consutant_7"/>
      <sheetName val="Cashflow_projection7"/>
      <sheetName val="Break_up_Sheet7"/>
      <sheetName val="1st_flr7"/>
      <sheetName val="Fin_Sum7"/>
      <sheetName val="1st_Slab7"/>
      <sheetName val="Order_Info7"/>
      <sheetName val="Scope_Reconciliation7"/>
      <sheetName val="Project_Budget_Worksheet7"/>
      <sheetName val="Approved_MTD_Proj_#'s7"/>
      <sheetName val="Sun_E_Type7"/>
      <sheetName val="As_per_PCA7"/>
      <sheetName val="BLOCK-A_(MEA_SHEET)7"/>
      <sheetName val="Project_Plan_-_WWW7"/>
      <sheetName val="WORK_TABLE7"/>
      <sheetName val="SITE_OVERHEADS7"/>
      <sheetName val="FITZ_MORT_947"/>
      <sheetName val="Capex_-_Hry7"/>
      <sheetName val="LEVEL_SHEET7"/>
      <sheetName val="Material_Rates7"/>
      <sheetName val="SPT_vs_PHI7"/>
      <sheetName val="MASTER_RATE_ANALYSIS7"/>
      <sheetName val="Fee_Rate_Summary7"/>
      <sheetName val="Site_Dev_BOQ7"/>
      <sheetName val="Sheet3_(2)7"/>
      <sheetName val="\TCS,_NAGPUR-MANJIRI_C\PROGRES7"/>
      <sheetName val="Ra__stair7"/>
      <sheetName val="MEP_BOQ-7"/>
      <sheetName val="wooden_door7"/>
      <sheetName val="Sub_con_Summary7"/>
      <sheetName val="Cost_saving7"/>
      <sheetName val="GENERAL_SUMMARY7"/>
      <sheetName val="LMP_Summary7"/>
      <sheetName val="Sec_Summary7"/>
      <sheetName val="Labour_cost7"/>
      <sheetName val="BILLING_SCHEDULE7"/>
      <sheetName val="bill_curve7"/>
      <sheetName val="CASH_IN_&amp;_OUT_FLOW_7"/>
      <sheetName val="cash_flow_curve7"/>
      <sheetName val="Revised_Labour7"/>
      <sheetName val="Rein_Ana7"/>
      <sheetName val="Gen_Exp_Breakup7"/>
      <sheetName val="Total_Quote7"/>
      <sheetName val="Works_-_Quote_Sheet7"/>
      <sheetName val="cover_page7"/>
      <sheetName val="Project_Data7"/>
      <sheetName val="Drop_Down_List7"/>
      <sheetName val="30개월기준대비표_아랍택)7"/>
      <sheetName val="총괄표_(2)7"/>
      <sheetName val="CIF_COST_ITEM7"/>
      <sheetName val="Item-_Compact7"/>
      <sheetName val="P&amp;L_-_AD7"/>
      <sheetName val="GF_Columns7"/>
      <sheetName val="Deprec_7"/>
      <sheetName val="DETAILED__BOQ7"/>
      <sheetName val="SPS_DETAIL7"/>
      <sheetName val="PC_Master_List7"/>
      <sheetName val="Field_Values7"/>
      <sheetName val="Structure_Bills_Qty7"/>
      <sheetName val="BASIS_-DEC_087"/>
      <sheetName val="MN_T_B_7"/>
      <sheetName val="Data_Forecast7"/>
      <sheetName val="Basic_Rate7"/>
      <sheetName val="final_abstract7"/>
      <sheetName val="Master_Data_Sheet7"/>
      <sheetName val="Cement_recon_7"/>
      <sheetName val="Cleaning_&amp;_Grubbing7"/>
      <sheetName val="_7"/>
      <sheetName val="Intro_7"/>
      <sheetName val="_TCS,_NAGPUR-MANJIRI_C_PROGRES7"/>
      <sheetName val="Budget_in_SAP7"/>
      <sheetName val="Civil_Boq7"/>
      <sheetName val="Material_7"/>
      <sheetName val="Factors_7"/>
      <sheetName val="Adimi_bldg7"/>
      <sheetName val="Pump_House7"/>
      <sheetName val="Fuel_Regu_Station7"/>
      <sheetName val="Constants_Summary7"/>
      <sheetName val="Form_67"/>
      <sheetName val="Raw_Data7"/>
      <sheetName val="PointNo_57"/>
      <sheetName val="Plant_&amp;__Machinery7"/>
      <sheetName val="Load_Details-220kV7"/>
      <sheetName val="REPAIR&amp;_MAINT7"/>
      <sheetName val="Fill_this_out_first___17"/>
      <sheetName val="PDF_Front8"/>
      <sheetName val="Simple_Letter8"/>
      <sheetName val="Overall_Summary8"/>
      <sheetName val="CSI_Summary8"/>
      <sheetName val="Section_1_Areas8"/>
      <sheetName val="Section_1_Summary8"/>
      <sheetName val="Section_18"/>
      <sheetName val="Section_2_Areas8"/>
      <sheetName val="Section_2_Summary8"/>
      <sheetName val="Section_28"/>
      <sheetName val="Section_3_Areas8"/>
      <sheetName val="Section_3_Summary8"/>
      <sheetName val="Section_38"/>
      <sheetName val="Section_4_Areas8"/>
      <sheetName val="Section_4_Summary8"/>
      <sheetName val="Section_48"/>
      <sheetName val="Section_5_Areas8"/>
      <sheetName val="Section_5_Summary8"/>
      <sheetName val="Section_58"/>
      <sheetName val="Sitework_Areas8"/>
      <sheetName val="Section_6_Areas8"/>
      <sheetName val="Section_6_Summary8"/>
      <sheetName val="Section_68"/>
      <sheetName val="Sitework_Summary8"/>
      <sheetName val="Comparison_Summary8"/>
      <sheetName val="Fill_this_out_first___18"/>
      <sheetName val="SHEET_18"/>
      <sheetName val="Salient_Features8"/>
      <sheetName val="IDC_AHK_8"/>
      <sheetName val="BOQ_Direct_selling_cost8"/>
      <sheetName val="Monthwise_breakup8"/>
      <sheetName val="Reinf_Analy8"/>
      <sheetName val="Power_anal8"/>
      <sheetName val="Macro_custom_function8"/>
      <sheetName val="labour_coeff8"/>
      <sheetName val="PRECAST_lightconc-II8"/>
      <sheetName val="DLA_Standard_Cost_Report18"/>
      <sheetName val="IO_List8"/>
      <sheetName val="Sebtion_1_SumMary8"/>
      <sheetName val="Tender_Summary8"/>
      <sheetName val="TBAL9697_-group_wise__sdpl8"/>
      <sheetName val="Staff_Acco_8"/>
      <sheetName val="Pacakges_split8"/>
      <sheetName val="Basement_Budget8"/>
      <sheetName val="Extra_Item8"/>
      <sheetName val="Civil_Works8"/>
      <sheetName val="Cat_A_Change_Control8"/>
      <sheetName val="Meas_-Hotel_Part8"/>
      <sheetName val="RCC,Ret__Wall8"/>
      <sheetName val="Driveway_Beams8"/>
      <sheetName val="Labour_productivity8"/>
      <sheetName val="Stress_Calculation8"/>
      <sheetName val="Deduction_of_assets8"/>
      <sheetName val="schedule_nos8"/>
      <sheetName val="INPUT_SHEET8"/>
      <sheetName val="DEPTH_CHART_(ORR)_L_S_8"/>
      <sheetName val="Name_List8"/>
      <sheetName val="Contract_Night_Staff8"/>
      <sheetName val="Contract_Day_Staff8"/>
      <sheetName val="Day_Shift8"/>
      <sheetName val="Night_Shift8"/>
      <sheetName val="PA-_Consutant_8"/>
      <sheetName val="Cashflow_projection8"/>
      <sheetName val="Break_up_Sheet8"/>
      <sheetName val="1st_flr8"/>
      <sheetName val="Fin_Sum8"/>
      <sheetName val="1st_Slab8"/>
      <sheetName val="Order_Info8"/>
      <sheetName val="Scope_Reconciliation8"/>
      <sheetName val="Project_Budget_Worksheet8"/>
      <sheetName val="Approved_MTD_Proj_#'s8"/>
      <sheetName val="Sun_E_Type8"/>
      <sheetName val="As_per_PCA8"/>
      <sheetName val="BLOCK-A_(MEA_SHEET)8"/>
      <sheetName val="Project_Plan_-_WWW8"/>
      <sheetName val="WORK_TABLE8"/>
      <sheetName val="SITE_OVERHEADS8"/>
      <sheetName val="FITZ_MORT_948"/>
      <sheetName val="Capex_-_Hry8"/>
      <sheetName val="LEVEL_SHEET8"/>
      <sheetName val="Material_Rates8"/>
      <sheetName val="SPT_vs_PHI8"/>
      <sheetName val="MASTER_RATE_ANALYSIS8"/>
      <sheetName val="Fee_Rate_Summary8"/>
      <sheetName val="Site_Dev_BOQ8"/>
      <sheetName val="Sheet3_(2)8"/>
      <sheetName val="\TCS,_NAGPUR-MANJIRI_C\PROGRES8"/>
      <sheetName val="Ra__stair8"/>
      <sheetName val="MEP_BOQ-8"/>
      <sheetName val="wooden_door8"/>
      <sheetName val="Sub_con_Summary8"/>
      <sheetName val="Cost_saving8"/>
      <sheetName val="GENERAL_SUMMARY8"/>
      <sheetName val="LMP_Summary8"/>
      <sheetName val="Sec_Summary8"/>
      <sheetName val="Labour_cost8"/>
      <sheetName val="BILLING_SCHEDULE8"/>
      <sheetName val="bill_curve8"/>
      <sheetName val="CASH_IN_&amp;_OUT_FLOW_8"/>
      <sheetName val="cash_flow_curve8"/>
      <sheetName val="Revised_Labour8"/>
      <sheetName val="Rein_Ana8"/>
      <sheetName val="Gen_Exp_Breakup8"/>
      <sheetName val="Total_Quote8"/>
      <sheetName val="Works_-_Quote_Sheet8"/>
      <sheetName val="cover_page8"/>
      <sheetName val="Project_Data8"/>
      <sheetName val="Drop_Down_List8"/>
      <sheetName val="30개월기준대비표_아랍택)8"/>
      <sheetName val="총괄표_(2)8"/>
      <sheetName val="CIF_COST_ITEM8"/>
      <sheetName val="Item-_Compact8"/>
      <sheetName val="P&amp;L_-_AD8"/>
      <sheetName val="GF_Columns8"/>
      <sheetName val="Deprec_8"/>
      <sheetName val="DETAILED__BOQ8"/>
      <sheetName val="SPS_DETAIL8"/>
      <sheetName val="PC_Master_List8"/>
      <sheetName val="Field_Values8"/>
      <sheetName val="Structure_Bills_Qty8"/>
      <sheetName val="BASIS_-DEC_088"/>
      <sheetName val="MN_T_B_8"/>
      <sheetName val="Data_Forecast8"/>
      <sheetName val="Basic_Rate8"/>
      <sheetName val="final_abstract8"/>
      <sheetName val="Master_Data_Sheet8"/>
      <sheetName val="Cement_recon_8"/>
      <sheetName val="Cleaning_&amp;_Grubbing8"/>
      <sheetName val="_8"/>
      <sheetName val="Intro_8"/>
      <sheetName val="_TCS,_NAGPUR-MANJIRI_C_PROGRES8"/>
      <sheetName val="Budget_in_SAP8"/>
      <sheetName val="Civil_Boq8"/>
      <sheetName val="Material_8"/>
      <sheetName val="Factors_8"/>
      <sheetName val="Adimi_bldg8"/>
      <sheetName val="Pump_House8"/>
      <sheetName val="Fuel_Regu_Station8"/>
      <sheetName val="Constants_Summary8"/>
      <sheetName val="Form_68"/>
      <sheetName val="Raw_Data8"/>
      <sheetName val="PointNo_58"/>
      <sheetName val="Plant_&amp;__Machinery8"/>
      <sheetName val="Load_Details-220kV8"/>
      <sheetName val="REPAIR&amp;_MAINT8"/>
      <sheetName val="C9901"/>
      <sheetName val="Fill_this_out_first___19"/>
      <sheetName val="PDF_Front9"/>
      <sheetName val="Simple_Letter9"/>
      <sheetName val="Overall_Summary9"/>
      <sheetName val="CSI_Summary9"/>
      <sheetName val="Section_1_Areas9"/>
      <sheetName val="Section_1_Summary9"/>
      <sheetName val="Section_19"/>
      <sheetName val="Section_2_Areas9"/>
      <sheetName val="Section_2_Summary9"/>
      <sheetName val="Section_29"/>
      <sheetName val="Section_3_Areas9"/>
      <sheetName val="Section_3_Summary9"/>
      <sheetName val="Section_39"/>
      <sheetName val="Section_4_Areas9"/>
      <sheetName val="Section_4_Summary9"/>
      <sheetName val="Section_49"/>
      <sheetName val="Section_5_Areas9"/>
      <sheetName val="Section_5_Summary9"/>
      <sheetName val="Section_59"/>
      <sheetName val="Sitework_Areas9"/>
      <sheetName val="Section_6_Areas9"/>
      <sheetName val="Section_6_Summary9"/>
      <sheetName val="Section_69"/>
      <sheetName val="Sitework_Summary9"/>
      <sheetName val="Comparison_Summary9"/>
      <sheetName val="Fill_this_out_first___20"/>
      <sheetName val="SHEET_19"/>
      <sheetName val="Salient_Features9"/>
      <sheetName val="IDC_AHK_9"/>
      <sheetName val="BOQ_Direct_selling_cost9"/>
      <sheetName val="Monthwise_breakup9"/>
      <sheetName val="Reinf_Analy9"/>
      <sheetName val="Power_anal9"/>
      <sheetName val="Macro_custom_function9"/>
      <sheetName val="labour_coeff9"/>
      <sheetName val="PRECAST_lightconc-II9"/>
      <sheetName val="DLA_Standard_Cost_Report19"/>
      <sheetName val="IO_List9"/>
      <sheetName val="Sebtion_1_SumMary9"/>
      <sheetName val="Tender_Summary9"/>
      <sheetName val="TBAL9697_-group_wise__sdpl9"/>
      <sheetName val="Staff_Acco_9"/>
      <sheetName val="Pacakges_split9"/>
      <sheetName val="Basement_Budget9"/>
      <sheetName val="Extra_Item9"/>
      <sheetName val="Civil_Works9"/>
      <sheetName val="Cat_A_Change_Control9"/>
      <sheetName val="Meas_-Hotel_Part9"/>
      <sheetName val="RCC,Ret__Wall9"/>
      <sheetName val="Driveway_Beams9"/>
      <sheetName val="Labour_productivity9"/>
      <sheetName val="Stress_Calculation9"/>
      <sheetName val="Deduction_of_assets9"/>
      <sheetName val="schedule_nos9"/>
      <sheetName val="INPUT_SHEET9"/>
      <sheetName val="DEPTH_CHART_(ORR)_L_S_9"/>
      <sheetName val="Name_List9"/>
      <sheetName val="Contract_Night_Staff9"/>
      <sheetName val="Contract_Day_Staff9"/>
      <sheetName val="Day_Shift9"/>
      <sheetName val="Night_Shift9"/>
      <sheetName val="PA-_Consutant_9"/>
      <sheetName val="Cashflow_projection9"/>
      <sheetName val="Break_up_Sheet9"/>
      <sheetName val="1st_flr9"/>
      <sheetName val="Fin_Sum9"/>
      <sheetName val="1st_Slab9"/>
      <sheetName val="Order_Info9"/>
      <sheetName val="Scope_Reconciliation9"/>
      <sheetName val="Project_Budget_Worksheet9"/>
      <sheetName val="Approved_MTD_Proj_#'s9"/>
      <sheetName val="Sun_E_Type9"/>
      <sheetName val="As_per_PCA9"/>
      <sheetName val="BLOCK-A_(MEA_SHEET)9"/>
      <sheetName val="Project_Plan_-_WWW9"/>
      <sheetName val="WORK_TABLE9"/>
      <sheetName val="SITE_OVERHEADS9"/>
      <sheetName val="FITZ_MORT_949"/>
      <sheetName val="Capex_-_Hry9"/>
      <sheetName val="LEVEL_SHEET9"/>
      <sheetName val="Material_Rates9"/>
      <sheetName val="SPT_vs_PHI9"/>
      <sheetName val="MASTER_RATE_ANALYSIS9"/>
      <sheetName val="Fee_Rate_Summary9"/>
      <sheetName val="Site_Dev_BOQ9"/>
      <sheetName val="Sheet3_(2)9"/>
      <sheetName val="\TCS,_NAGPUR-MANJIRI_C\PROGRES9"/>
      <sheetName val="Ra__stair9"/>
      <sheetName val="MEP_BOQ-9"/>
      <sheetName val="wooden_door9"/>
      <sheetName val="Sub_con_Summary9"/>
      <sheetName val="Cost_saving9"/>
      <sheetName val="GENERAL_SUMMARY9"/>
      <sheetName val="LMP_Summary9"/>
      <sheetName val="Sec_Summary9"/>
      <sheetName val="Labour_cost9"/>
      <sheetName val="BILLING_SCHEDULE9"/>
      <sheetName val="bill_curve9"/>
      <sheetName val="CASH_IN_&amp;_OUT_FLOW_9"/>
      <sheetName val="cash_flow_curve9"/>
      <sheetName val="Revised_Labour9"/>
      <sheetName val="Rein_Ana9"/>
      <sheetName val="Gen_Exp_Breakup9"/>
      <sheetName val="Total_Quote9"/>
      <sheetName val="Works_-_Quote_Sheet9"/>
      <sheetName val="cover_page9"/>
      <sheetName val="Project_Data9"/>
      <sheetName val="Drop_Down_List9"/>
      <sheetName val="30개월기준대비표_아랍택)9"/>
      <sheetName val="총괄표_(2)9"/>
      <sheetName val="CIF_COST_ITEM9"/>
      <sheetName val="Item-_Compact9"/>
      <sheetName val="P&amp;L_-_AD9"/>
      <sheetName val="GF_Columns9"/>
      <sheetName val="Deprec_9"/>
      <sheetName val="DETAILED__BOQ9"/>
      <sheetName val="SPS_DETAIL9"/>
      <sheetName val="PC_Master_List9"/>
      <sheetName val="Field_Values9"/>
      <sheetName val="Structure_Bills_Qty9"/>
      <sheetName val="BASIS_-DEC_089"/>
      <sheetName val="MN_T_B_9"/>
      <sheetName val="Data_Forecast9"/>
      <sheetName val="Basic_Rate9"/>
      <sheetName val="final_abstract9"/>
      <sheetName val="Master_Data_Sheet9"/>
      <sheetName val="Cement_recon_9"/>
      <sheetName val="Cleaning_&amp;_Grubbing9"/>
      <sheetName val="_9"/>
      <sheetName val="Intro_9"/>
      <sheetName val="_TCS,_NAGPUR-MANJIRI_C_PROGRES9"/>
      <sheetName val="Budget_in_SAP9"/>
      <sheetName val="Civil_Boq9"/>
      <sheetName val="Material_9"/>
      <sheetName val="Factors_9"/>
      <sheetName val="Adimi_bldg9"/>
      <sheetName val="Pump_House9"/>
      <sheetName val="Fuel_Regu_Station9"/>
      <sheetName val="Constants_Summary9"/>
      <sheetName val="Form_69"/>
      <sheetName val="Raw_Data9"/>
      <sheetName val="PointNo_59"/>
      <sheetName val="Plant_&amp;__Machinery9"/>
      <sheetName val="Load_Details-220kV9"/>
      <sheetName val="REPAIR&amp;_MAINT9"/>
      <sheetName val="Rate_analysis3"/>
      <sheetName val="Fill_this_out_first___21"/>
      <sheetName val="PDF_Front10"/>
      <sheetName val="Simple_Letter10"/>
      <sheetName val="Overall_Summary10"/>
      <sheetName val="CSI_Summary10"/>
      <sheetName val="Section_1_Areas10"/>
      <sheetName val="Section_1_Summary10"/>
      <sheetName val="Section_110"/>
      <sheetName val="Section_2_Areas10"/>
      <sheetName val="Section_2_Summary10"/>
      <sheetName val="Section_210"/>
      <sheetName val="Section_3_Areas10"/>
      <sheetName val="Section_3_Summary10"/>
      <sheetName val="Section_310"/>
      <sheetName val="Section_4_Areas10"/>
      <sheetName val="Section_4_Summary10"/>
      <sheetName val="Section_410"/>
      <sheetName val="Section_5_Areas10"/>
      <sheetName val="Section_5_Summary10"/>
      <sheetName val="Section_510"/>
      <sheetName val="Sitework_Areas10"/>
      <sheetName val="Section_6_Areas10"/>
      <sheetName val="Section_6_Summary10"/>
      <sheetName val="Section_610"/>
      <sheetName val="Sitework_Summary10"/>
      <sheetName val="Comparison_Summary10"/>
      <sheetName val="Fill_this_out_first___22"/>
      <sheetName val="SHEET_110"/>
      <sheetName val="Salient_Features10"/>
      <sheetName val="IDC_AHK_10"/>
      <sheetName val="BOQ_Direct_selling_cost10"/>
      <sheetName val="Monthwise_breakup10"/>
      <sheetName val="Reinf_Analy10"/>
      <sheetName val="Power_anal10"/>
      <sheetName val="Macro_custom_function10"/>
      <sheetName val="labour_coeff10"/>
      <sheetName val="PRECAST_lightconc-II10"/>
      <sheetName val="DLA_Standard_Cost_Report110"/>
      <sheetName val="IO_List10"/>
      <sheetName val="Sebtion_1_SumMary10"/>
      <sheetName val="Tender_Summary10"/>
      <sheetName val="TBAL9697_-group_wise__sdpl10"/>
      <sheetName val="Staff_Acco_10"/>
      <sheetName val="Pacakges_split10"/>
      <sheetName val="Basement_Budget10"/>
      <sheetName val="Extra_Item10"/>
      <sheetName val="Civil_Works10"/>
      <sheetName val="Cat_A_Change_Control10"/>
      <sheetName val="Meas_-Hotel_Part10"/>
      <sheetName val="RCC,Ret__Wall10"/>
      <sheetName val="Driveway_Beams10"/>
      <sheetName val="Labour_productivity10"/>
      <sheetName val="Stress_Calculation10"/>
      <sheetName val="Deduction_of_assets10"/>
      <sheetName val="schedule_nos10"/>
      <sheetName val="INPUT_SHEET10"/>
      <sheetName val="DEPTH_CHART_(ORR)_L_S_10"/>
      <sheetName val="Name_List10"/>
      <sheetName val="Contract_Night_Staff10"/>
      <sheetName val="Contract_Day_Staff10"/>
      <sheetName val="Day_Shift10"/>
      <sheetName val="Night_Shift10"/>
      <sheetName val="PA-_Consutant_10"/>
      <sheetName val="Cashflow_projection10"/>
      <sheetName val="Break_up_Sheet10"/>
      <sheetName val="1st_flr10"/>
      <sheetName val="Fin_Sum10"/>
      <sheetName val="1st_Slab10"/>
      <sheetName val="Order_Info10"/>
      <sheetName val="Scope_Reconciliation10"/>
      <sheetName val="Project_Budget_Worksheet10"/>
      <sheetName val="Approved_MTD_Proj_#'s10"/>
      <sheetName val="Sun_E_Type10"/>
      <sheetName val="As_per_PCA10"/>
      <sheetName val="BLOCK-A_(MEA_SHEET)10"/>
      <sheetName val="Project_Plan_-_WWW10"/>
      <sheetName val="WORK_TABLE10"/>
      <sheetName val="SITE_OVERHEADS10"/>
      <sheetName val="FITZ_MORT_9410"/>
      <sheetName val="Capex_-_Hry10"/>
      <sheetName val="LEVEL_SHEET10"/>
      <sheetName val="Material_Rates10"/>
      <sheetName val="SPT_vs_PHI10"/>
      <sheetName val="MASTER_RATE_ANALYSIS10"/>
      <sheetName val="Fee_Rate_Summary10"/>
      <sheetName val="Site_Dev_BOQ10"/>
      <sheetName val="Rate_analysis4"/>
      <sheetName val="Sheet3_(2)10"/>
      <sheetName val="\TCS,_NAGPUR-MANJIRI_C\PROGRE10"/>
      <sheetName val="Ra__stair10"/>
      <sheetName val="MEP_BOQ-10"/>
      <sheetName val="wooden_door10"/>
      <sheetName val="Sub_con_Summary10"/>
      <sheetName val="Cost_saving10"/>
      <sheetName val="GENERAL_SUMMARY10"/>
      <sheetName val="LMP_Summary10"/>
      <sheetName val="Sec_Summary10"/>
      <sheetName val="Labour_cost10"/>
      <sheetName val="BILLING_SCHEDULE10"/>
      <sheetName val="bill_curve10"/>
      <sheetName val="CASH_IN_&amp;_OUT_FLOW_10"/>
      <sheetName val="cash_flow_curve10"/>
      <sheetName val="Revised_Labour10"/>
      <sheetName val="Rein_Ana10"/>
      <sheetName val="Gen_Exp_Breakup10"/>
      <sheetName val="Total_Quote10"/>
      <sheetName val="Works_-_Quote_Sheet10"/>
      <sheetName val="cover_page10"/>
      <sheetName val="Project_Data10"/>
      <sheetName val="Drop_Down_List10"/>
      <sheetName val="30개월기준대비표_아랍택)10"/>
      <sheetName val="총괄표_(2)10"/>
      <sheetName val="CIF_COST_ITEM10"/>
      <sheetName val="Item-_Compact10"/>
      <sheetName val="P&amp;L_-_AD10"/>
      <sheetName val="GF_Columns10"/>
      <sheetName val="Deprec_10"/>
      <sheetName val="DETAILED__BOQ10"/>
      <sheetName val="SPS_DETAIL10"/>
      <sheetName val="PC_Master_List10"/>
      <sheetName val="Field_Values10"/>
      <sheetName val="Structure_Bills_Qty10"/>
      <sheetName val="BASIS_-DEC_0810"/>
      <sheetName val="MN_T_B_10"/>
      <sheetName val="Data_Forecast10"/>
      <sheetName val="Basic_Rate10"/>
      <sheetName val="final_abstract10"/>
      <sheetName val="Master_Data_Sheet10"/>
      <sheetName val="Cement_recon_10"/>
      <sheetName val="Cleaning_&amp;_Grubbing10"/>
      <sheetName val="_10"/>
      <sheetName val="Intro_10"/>
      <sheetName val="_TCS,_NAGPUR-MANJIRI_C_PROGRE10"/>
      <sheetName val="Budget_in_SAP10"/>
      <sheetName val="Civil_Boq10"/>
      <sheetName val="Material_10"/>
      <sheetName val="Factors_10"/>
      <sheetName val="Adimi_bldg10"/>
      <sheetName val="Pump_House10"/>
      <sheetName val="Fuel_Regu_Station10"/>
      <sheetName val="Constants_Summary10"/>
      <sheetName val="Form_610"/>
      <sheetName val="Raw_Data10"/>
      <sheetName val="PointNo_510"/>
      <sheetName val="Plant_&amp;__Machinery10"/>
      <sheetName val="Load_Details-220kV10"/>
      <sheetName val="REPAIR&amp;_MAINT10"/>
      <sheetName val="Fill_this_out_first___23"/>
      <sheetName val="PDF_Front11"/>
      <sheetName val="Simple_Letter11"/>
      <sheetName val="Overall_Summary11"/>
      <sheetName val="CSI_Summary11"/>
      <sheetName val="Section_1_Areas11"/>
      <sheetName val="Section_1_Summary11"/>
      <sheetName val="Section_111"/>
      <sheetName val="Section_2_Areas11"/>
      <sheetName val="Section_2_Summary11"/>
      <sheetName val="Section_211"/>
      <sheetName val="Section_3_Areas11"/>
      <sheetName val="Section_3_Summary11"/>
      <sheetName val="Section_311"/>
      <sheetName val="Section_4_Areas11"/>
      <sheetName val="Section_4_Summary11"/>
      <sheetName val="Section_411"/>
      <sheetName val="Section_5_Areas11"/>
      <sheetName val="Section_5_Summary11"/>
      <sheetName val="Section_511"/>
      <sheetName val="Sitework_Areas11"/>
      <sheetName val="Section_6_Areas11"/>
      <sheetName val="Section_6_Summary11"/>
      <sheetName val="Section_611"/>
      <sheetName val="Sitework_Summary11"/>
      <sheetName val="Comparison_Summary11"/>
      <sheetName val="Fill_this_out_first___24"/>
      <sheetName val="SHEET_111"/>
      <sheetName val="Salient_Features11"/>
      <sheetName val="IDC_AHK_11"/>
      <sheetName val="BOQ_Direct_selling_cost11"/>
      <sheetName val="Monthwise_breakup11"/>
      <sheetName val="Reinf_Analy11"/>
      <sheetName val="Power_anal11"/>
      <sheetName val="Macro_custom_function11"/>
      <sheetName val="labour_coeff11"/>
      <sheetName val="PRECAST_lightconc-II11"/>
      <sheetName val="DLA_Standard_Cost_Report111"/>
      <sheetName val="IO_List11"/>
      <sheetName val="Sebtion_1_SumMary11"/>
      <sheetName val="Tender_Summary11"/>
      <sheetName val="TBAL9697_-group_wise__sdpl11"/>
      <sheetName val="Staff_Acco_11"/>
      <sheetName val="Pacakges_split11"/>
      <sheetName val="Basement_Budget11"/>
      <sheetName val="Extra_Item11"/>
      <sheetName val="Civil_Works11"/>
      <sheetName val="Cat_A_Change_Control11"/>
      <sheetName val="Meas_-Hotel_Part11"/>
      <sheetName val="RCC,Ret__Wall11"/>
      <sheetName val="Driveway_Beams11"/>
      <sheetName val="Labour_productivity11"/>
      <sheetName val="Stress_Calculation11"/>
      <sheetName val="Deduction_of_assets11"/>
      <sheetName val="schedule_nos11"/>
      <sheetName val="INPUT_SHEET11"/>
      <sheetName val="DEPTH_CHART_(ORR)_L_S_11"/>
      <sheetName val="Name_List11"/>
      <sheetName val="Contract_Night_Staff11"/>
      <sheetName val="Contract_Day_Staff11"/>
      <sheetName val="Day_Shift11"/>
      <sheetName val="Night_Shift11"/>
      <sheetName val="PA-_Consutant_11"/>
      <sheetName val="Cashflow_projection11"/>
      <sheetName val="Break_up_Sheet11"/>
      <sheetName val="1st_flr11"/>
      <sheetName val="Fin_Sum11"/>
      <sheetName val="1st_Slab11"/>
      <sheetName val="Order_Info11"/>
      <sheetName val="Scope_Reconciliation11"/>
      <sheetName val="Project_Budget_Worksheet11"/>
      <sheetName val="Approved_MTD_Proj_#'s11"/>
      <sheetName val="Sun_E_Type11"/>
      <sheetName val="As_per_PCA11"/>
      <sheetName val="BLOCK-A_(MEA_SHEET)11"/>
      <sheetName val="Project_Plan_-_WWW11"/>
      <sheetName val="WORK_TABLE11"/>
      <sheetName val="SITE_OVERHEADS11"/>
      <sheetName val="FITZ_MORT_9411"/>
      <sheetName val="Capex_-_Hry11"/>
      <sheetName val="LEVEL_SHEET11"/>
      <sheetName val="Material_Rates11"/>
      <sheetName val="SPT_vs_PHI11"/>
      <sheetName val="MASTER_RATE_ANALYSIS11"/>
      <sheetName val="Fee_Rate_Summary11"/>
      <sheetName val="Site_Dev_BOQ11"/>
      <sheetName val="Rate_analysis5"/>
      <sheetName val="Sheet3_(2)11"/>
      <sheetName val="\TCS,_NAGPUR-MANJIRI_C\PROGRE11"/>
      <sheetName val="Ra__stair11"/>
      <sheetName val="MEP_BOQ-11"/>
      <sheetName val="wooden_door11"/>
      <sheetName val="Sub_con_Summary11"/>
      <sheetName val="Cost_saving11"/>
      <sheetName val="GENERAL_SUMMARY11"/>
      <sheetName val="LMP_Summary11"/>
      <sheetName val="Sec_Summary11"/>
      <sheetName val="Labour_cost11"/>
      <sheetName val="BILLING_SCHEDULE11"/>
      <sheetName val="bill_curve11"/>
      <sheetName val="CASH_IN_&amp;_OUT_FLOW_11"/>
      <sheetName val="cash_flow_curve11"/>
      <sheetName val="Revised_Labour11"/>
      <sheetName val="Rein_Ana11"/>
      <sheetName val="Gen_Exp_Breakup11"/>
      <sheetName val="Total_Quote11"/>
      <sheetName val="Works_-_Quote_Sheet11"/>
      <sheetName val="cover_page11"/>
      <sheetName val="Project_Data11"/>
      <sheetName val="Drop_Down_List11"/>
      <sheetName val="30개월기준대비표_아랍택)11"/>
      <sheetName val="총괄표_(2)11"/>
      <sheetName val="CIF_COST_ITEM11"/>
      <sheetName val="Item-_Compact11"/>
      <sheetName val="P&amp;L_-_AD11"/>
      <sheetName val="GF_Columns11"/>
      <sheetName val="Deprec_11"/>
      <sheetName val="DETAILED__BOQ11"/>
      <sheetName val="SPS_DETAIL11"/>
      <sheetName val="PC_Master_List11"/>
      <sheetName val="Field_Values11"/>
      <sheetName val="Structure_Bills_Qty11"/>
      <sheetName val="BASIS_-DEC_0811"/>
      <sheetName val="MN_T_B_11"/>
      <sheetName val="Data_Forecast11"/>
      <sheetName val="Basic_Rate11"/>
      <sheetName val="final_abstract11"/>
      <sheetName val="Master_Data_Sheet11"/>
      <sheetName val="Cement_recon_11"/>
      <sheetName val="Cleaning_&amp;_Grubbing11"/>
      <sheetName val="_11"/>
      <sheetName val="Intro_11"/>
      <sheetName val="_TCS,_NAGPUR-MANJIRI_C_PROGRE11"/>
      <sheetName val="Budget_in_SAP11"/>
      <sheetName val="Civil_Boq11"/>
      <sheetName val="Material_11"/>
      <sheetName val="Factors_11"/>
      <sheetName val="Adimi_bldg11"/>
      <sheetName val="Pump_House11"/>
      <sheetName val="Fuel_Regu_Station11"/>
      <sheetName val="Constants_Summary11"/>
      <sheetName val="Form_611"/>
      <sheetName val="Raw_Data11"/>
      <sheetName val="PointNo_511"/>
      <sheetName val="Plant_&amp;__Machinery11"/>
      <sheetName val="Load_Details-220kV11"/>
      <sheetName val="REPAIR&amp;_MAINT11"/>
      <sheetName val="Fill_this_out_first___25"/>
      <sheetName val="PDF_Front12"/>
      <sheetName val="Simple_Letter12"/>
      <sheetName val="Overall_Summary12"/>
      <sheetName val="CSI_Summary12"/>
      <sheetName val="Section_1_Areas12"/>
      <sheetName val="Section_1_Summary12"/>
      <sheetName val="Section_112"/>
      <sheetName val="Section_2_Areas12"/>
      <sheetName val="Section_2_Summary12"/>
      <sheetName val="Section_212"/>
      <sheetName val="Section_3_Areas12"/>
      <sheetName val="Section_3_Summary12"/>
      <sheetName val="Section_312"/>
      <sheetName val="Section_4_Areas12"/>
      <sheetName val="Section_4_Summary12"/>
      <sheetName val="Section_412"/>
      <sheetName val="Section_5_Areas12"/>
      <sheetName val="Section_5_Summary12"/>
      <sheetName val="Section_512"/>
      <sheetName val="Sitework_Areas12"/>
      <sheetName val="Section_6_Areas12"/>
      <sheetName val="Section_6_Summary12"/>
      <sheetName val="Section_612"/>
      <sheetName val="Sitework_Summary12"/>
      <sheetName val="Comparison_Summary12"/>
      <sheetName val="Fill_this_out_first___26"/>
      <sheetName val="SHEET_112"/>
      <sheetName val="Salient_Features12"/>
      <sheetName val="IDC_AHK_12"/>
      <sheetName val="BOQ_Direct_selling_cost12"/>
      <sheetName val="Monthwise_breakup12"/>
      <sheetName val="Reinf_Analy12"/>
      <sheetName val="Power_anal12"/>
      <sheetName val="Macro_custom_function12"/>
      <sheetName val="labour_coeff12"/>
      <sheetName val="PRECAST_lightconc-II12"/>
      <sheetName val="DLA_Standard_Cost_Report112"/>
      <sheetName val="IO_List12"/>
      <sheetName val="Sebtion_1_SumMary12"/>
      <sheetName val="Tender_Summary12"/>
      <sheetName val="TBAL9697_-group_wise__sdpl12"/>
      <sheetName val="Staff_Acco_12"/>
      <sheetName val="Pacakges_split12"/>
      <sheetName val="Basement_Budget12"/>
      <sheetName val="Extra_Item12"/>
      <sheetName val="Civil_Works12"/>
      <sheetName val="Cat_A_Change_Control12"/>
      <sheetName val="Meas_-Hotel_Part12"/>
      <sheetName val="RCC,Ret__Wall12"/>
      <sheetName val="Driveway_Beams12"/>
      <sheetName val="Labour_productivity12"/>
      <sheetName val="Stress_Calculation12"/>
      <sheetName val="Deduction_of_assets12"/>
      <sheetName val="schedule_nos12"/>
      <sheetName val="INPUT_SHEET12"/>
      <sheetName val="DEPTH_CHART_(ORR)_L_S_12"/>
      <sheetName val="Name_List12"/>
      <sheetName val="Contract_Night_Staff12"/>
      <sheetName val="Contract_Day_Staff12"/>
      <sheetName val="Day_Shift12"/>
      <sheetName val="Night_Shift12"/>
      <sheetName val="PA-_Consutant_12"/>
      <sheetName val="Cashflow_projection12"/>
      <sheetName val="Break_up_Sheet12"/>
      <sheetName val="1st_flr12"/>
      <sheetName val="Fin_Sum12"/>
      <sheetName val="1st_Slab12"/>
      <sheetName val="Order_Info12"/>
      <sheetName val="Scope_Reconciliation12"/>
      <sheetName val="Project_Budget_Worksheet12"/>
      <sheetName val="Approved_MTD_Proj_#'s12"/>
      <sheetName val="Sun_E_Type12"/>
      <sheetName val="As_per_PCA12"/>
      <sheetName val="BLOCK-A_(MEA_SHEET)12"/>
      <sheetName val="Project_Plan_-_WWW12"/>
      <sheetName val="WORK_TABLE12"/>
      <sheetName val="SITE_OVERHEADS12"/>
      <sheetName val="FITZ_MORT_9412"/>
      <sheetName val="Capex_-_Hry12"/>
      <sheetName val="LEVEL_SHEET12"/>
      <sheetName val="Material_Rates12"/>
      <sheetName val="SPT_vs_PHI12"/>
      <sheetName val="MASTER_RATE_ANALYSIS12"/>
      <sheetName val="Fee_Rate_Summary12"/>
      <sheetName val="Site_Dev_BOQ12"/>
      <sheetName val="Rate_analysis6"/>
      <sheetName val="Sheet3_(2)12"/>
      <sheetName val="\TCS,_NAGPUR-MANJIRI_C\PROGRE12"/>
      <sheetName val="Ra__stair12"/>
      <sheetName val="MEP_BOQ-12"/>
      <sheetName val="wooden_door12"/>
      <sheetName val="Sub_con_Summary12"/>
      <sheetName val="Cost_saving12"/>
      <sheetName val="GENERAL_SUMMARY12"/>
      <sheetName val="LMP_Summary12"/>
      <sheetName val="Sec_Summary12"/>
      <sheetName val="Labour_cost12"/>
      <sheetName val="BILLING_SCHEDULE12"/>
      <sheetName val="bill_curve12"/>
      <sheetName val="CASH_IN_&amp;_OUT_FLOW_12"/>
      <sheetName val="cash_flow_curve12"/>
      <sheetName val="Revised_Labour12"/>
      <sheetName val="Rein_Ana12"/>
      <sheetName val="Gen_Exp_Breakup12"/>
      <sheetName val="Total_Quote12"/>
      <sheetName val="Works_-_Quote_Sheet12"/>
      <sheetName val="cover_page12"/>
      <sheetName val="Project_Data12"/>
      <sheetName val="Drop_Down_List12"/>
      <sheetName val="30개월기준대비표_아랍택)12"/>
      <sheetName val="총괄표_(2)12"/>
      <sheetName val="CIF_COST_ITEM12"/>
      <sheetName val="Item-_Compact12"/>
      <sheetName val="P&amp;L_-_AD12"/>
      <sheetName val="GF_Columns12"/>
      <sheetName val="Deprec_12"/>
      <sheetName val="DETAILED__BOQ12"/>
      <sheetName val="SPS_DETAIL12"/>
      <sheetName val="PC_Master_List12"/>
      <sheetName val="Field_Values12"/>
      <sheetName val="Structure_Bills_Qty12"/>
      <sheetName val="BASIS_-DEC_0812"/>
      <sheetName val="MN_T_B_12"/>
      <sheetName val="Data_Forecast12"/>
      <sheetName val="Basic_Rate12"/>
      <sheetName val="final_abstract12"/>
      <sheetName val="Master_Data_Sheet12"/>
      <sheetName val="Cement_recon_12"/>
      <sheetName val="Cleaning_&amp;_Grubbing12"/>
      <sheetName val="_12"/>
      <sheetName val="Intro_12"/>
      <sheetName val="_TCS,_NAGPUR-MANJIRI_C_PROGRE12"/>
      <sheetName val="Budget_in_SAP12"/>
      <sheetName val="Civil_Boq12"/>
      <sheetName val="Material_12"/>
      <sheetName val="Factors_12"/>
      <sheetName val="Adimi_bldg12"/>
      <sheetName val="Pump_House12"/>
      <sheetName val="Fuel_Regu_Station12"/>
      <sheetName val="Constants_Summary12"/>
      <sheetName val="Form_612"/>
      <sheetName val="Raw_Data12"/>
      <sheetName val="PointNo_512"/>
      <sheetName val="Plant_&amp;__Machinery12"/>
      <sheetName val="Load_Details-220kV12"/>
      <sheetName val="REPAIR&amp;_MAINT12"/>
      <sheetName val="Fill_this_out_first___27"/>
      <sheetName val="Fill_this_out_first___29"/>
      <sheetName val="PDF_Front13"/>
      <sheetName val="Simple_Letter13"/>
      <sheetName val="Overall_Summary13"/>
      <sheetName val="CSI_Summary13"/>
      <sheetName val="Section_1_Areas13"/>
      <sheetName val="Section_1_Summary13"/>
      <sheetName val="Section_113"/>
      <sheetName val="Section_2_Areas13"/>
      <sheetName val="Section_2_Summary13"/>
      <sheetName val="Section_213"/>
      <sheetName val="Section_3_Areas13"/>
      <sheetName val="Section_3_Summary13"/>
      <sheetName val="Section_313"/>
      <sheetName val="Section_4_Areas13"/>
      <sheetName val="Section_4_Summary13"/>
      <sheetName val="Section_413"/>
      <sheetName val="Section_5_Areas13"/>
      <sheetName val="Section_5_Summary13"/>
      <sheetName val="Section_513"/>
      <sheetName val="Sitework_Areas13"/>
      <sheetName val="Section_6_Areas13"/>
      <sheetName val="Section_6_Summary13"/>
      <sheetName val="Section_613"/>
      <sheetName val="Sitework_Summary13"/>
      <sheetName val="Comparison_Summary13"/>
      <sheetName val="Fill_this_out_first___28"/>
      <sheetName val="SHEET_113"/>
      <sheetName val="Salient_Features13"/>
      <sheetName val="IDC_AHK_13"/>
      <sheetName val="BOQ_Direct_selling_cost13"/>
      <sheetName val="Monthwise_breakup13"/>
      <sheetName val="Reinf_Analy13"/>
      <sheetName val="Power_anal13"/>
      <sheetName val="Macro_custom_function13"/>
      <sheetName val="labour_coeff13"/>
      <sheetName val="PRECAST_lightconc-II13"/>
      <sheetName val="DLA_Standard_Cost_Report113"/>
      <sheetName val="IO_List13"/>
      <sheetName val="Sebtion_1_SumMary13"/>
      <sheetName val="Tender_Summary13"/>
      <sheetName val="TBAL9697_-group_wise__sdpl13"/>
      <sheetName val="Staff_Acco_13"/>
      <sheetName val="Pacakges_split13"/>
      <sheetName val="Basement_Budget13"/>
      <sheetName val="Extra_Item13"/>
      <sheetName val="Civil_Works13"/>
      <sheetName val="Cat_A_Change_Control13"/>
      <sheetName val="Meas_-Hotel_Part13"/>
      <sheetName val="RCC,Ret__Wall13"/>
      <sheetName val="Driveway_Beams13"/>
      <sheetName val="Labour_productivity13"/>
      <sheetName val="Stress_Calculation13"/>
      <sheetName val="Deduction_of_assets13"/>
      <sheetName val="schedule_nos13"/>
      <sheetName val="INPUT_SHEET13"/>
      <sheetName val="DEPTH_CHART_(ORR)_L_S_13"/>
      <sheetName val="Name_List13"/>
      <sheetName val="Contract_Night_Staff13"/>
      <sheetName val="Contract_Day_Staff13"/>
      <sheetName val="Day_Shift13"/>
      <sheetName val="Night_Shift13"/>
      <sheetName val="PA-_Consutant_13"/>
      <sheetName val="Cashflow_projection13"/>
      <sheetName val="Break_up_Sheet13"/>
      <sheetName val="1st_flr13"/>
      <sheetName val="Fin_Sum13"/>
      <sheetName val="1st_Slab13"/>
      <sheetName val="Order_Info13"/>
      <sheetName val="Scope_Reconciliation13"/>
      <sheetName val="Project_Budget_Worksheet13"/>
      <sheetName val="Approved_MTD_Proj_#'s13"/>
      <sheetName val="Sun_E_Type13"/>
      <sheetName val="As_per_PCA13"/>
      <sheetName val="BLOCK-A_(MEA_SHEET)13"/>
      <sheetName val="Project_Plan_-_WWW13"/>
      <sheetName val="WORK_TABLE13"/>
      <sheetName val="SITE_OVERHEADS13"/>
      <sheetName val="FITZ_MORT_9413"/>
      <sheetName val="Capex_-_Hry13"/>
      <sheetName val="LEVEL_SHEET13"/>
      <sheetName val="Material_Rates13"/>
      <sheetName val="SPT_vs_PHI13"/>
      <sheetName val="MASTER_RATE_ANALYSIS13"/>
      <sheetName val="Fee_Rate_Summary13"/>
      <sheetName val="Site_Dev_BOQ13"/>
      <sheetName val="Sheet3_(2)13"/>
      <sheetName val="\TCS,_NAGPUR-MANJIRI_C\PROGRE13"/>
      <sheetName val="Ra__stair13"/>
      <sheetName val="MEP_BOQ-13"/>
      <sheetName val="wooden_door13"/>
      <sheetName val="Sub_con_Summary13"/>
      <sheetName val="Cost_saving13"/>
      <sheetName val="GENERAL_SUMMARY13"/>
      <sheetName val="LMP_Summary13"/>
      <sheetName val="Sec_Summary13"/>
      <sheetName val="Labour_cost13"/>
      <sheetName val="BILLING_SCHEDULE13"/>
      <sheetName val="bill_curve13"/>
      <sheetName val="CASH_IN_&amp;_OUT_FLOW_13"/>
      <sheetName val="cash_flow_curve13"/>
      <sheetName val="Revised_Labour13"/>
      <sheetName val="Rein_Ana13"/>
      <sheetName val="Gen_Exp_Breakup13"/>
      <sheetName val="Total_Quote13"/>
      <sheetName val="Works_-_Quote_Sheet13"/>
      <sheetName val="cover_page13"/>
      <sheetName val="Project_Data13"/>
      <sheetName val="Drop_Down_List13"/>
      <sheetName val="30개월기준대비표_아랍택)13"/>
      <sheetName val="총괄표_(2)13"/>
      <sheetName val="CIF_COST_ITEM13"/>
      <sheetName val="Item-_Compact13"/>
      <sheetName val="P&amp;L_-_AD13"/>
      <sheetName val="GF_Columns13"/>
      <sheetName val="Deprec_13"/>
      <sheetName val="DETAILED__BOQ13"/>
      <sheetName val="SPS_DETAIL13"/>
      <sheetName val="PC_Master_List13"/>
      <sheetName val="Field_Values13"/>
      <sheetName val="Structure_Bills_Qty13"/>
      <sheetName val="BASIS_-DEC_0813"/>
      <sheetName val="MN_T_B_13"/>
      <sheetName val="Data_Forecast13"/>
      <sheetName val="Basic_Rate13"/>
      <sheetName val="final_abstract13"/>
      <sheetName val="Master_Data_Sheet13"/>
      <sheetName val="Cement_recon_13"/>
      <sheetName val="Cleaning_&amp;_Grubbing13"/>
      <sheetName val="_13"/>
      <sheetName val="Intro_13"/>
      <sheetName val="_TCS,_NAGPUR-MANJIRI_C_PROGRE13"/>
      <sheetName val="Budget_in_SAP13"/>
      <sheetName val="Civil_Boq13"/>
      <sheetName val="Material_13"/>
      <sheetName val="Factors_13"/>
      <sheetName val="Adimi_bldg13"/>
      <sheetName val="Pump_House13"/>
      <sheetName val="Fuel_Regu_Station13"/>
      <sheetName val="Constants_Summary13"/>
      <sheetName val="Form_613"/>
      <sheetName val="Raw_Data13"/>
      <sheetName val="PointNo_513"/>
      <sheetName val="Plant_&amp;__Machinery13"/>
      <sheetName val="Load_Details-220kV13"/>
      <sheetName val="REPAIR&amp;_MAINT13"/>
      <sheetName val="Fill_this_out_first___30"/>
      <sheetName val="PDF_Front14"/>
      <sheetName val="Simple_Letter14"/>
      <sheetName val="Overall_Summary14"/>
      <sheetName val="CSI_Summary14"/>
      <sheetName val="Section_1_Areas14"/>
      <sheetName val="Section_1_Summary14"/>
      <sheetName val="Section_114"/>
      <sheetName val="Section_2_Areas14"/>
      <sheetName val="Section_2_Summary14"/>
      <sheetName val="Section_214"/>
      <sheetName val="Section_3_Areas14"/>
      <sheetName val="Section_3_Summary14"/>
      <sheetName val="Section_314"/>
      <sheetName val="Section_4_Areas14"/>
      <sheetName val="Section_4_Summary14"/>
      <sheetName val="Section_414"/>
      <sheetName val="Section_5_Areas14"/>
      <sheetName val="Section_5_Summary14"/>
      <sheetName val="Section_514"/>
      <sheetName val="Sitework_Areas14"/>
      <sheetName val="Section_6_Areas14"/>
      <sheetName val="Section_6_Summary14"/>
      <sheetName val="Section_614"/>
      <sheetName val="Sitework_Summary14"/>
      <sheetName val="Comparison_Summary14"/>
      <sheetName val="Fill_this_out_first___31"/>
      <sheetName val="SHEET_114"/>
      <sheetName val="Salient_Features14"/>
      <sheetName val="IDC_AHK_14"/>
      <sheetName val="BOQ_Direct_selling_cost14"/>
      <sheetName val="Monthwise_breakup14"/>
      <sheetName val="Reinf_Analy14"/>
      <sheetName val="Power_anal14"/>
      <sheetName val="Macro_custom_function14"/>
      <sheetName val="labour_coeff14"/>
      <sheetName val="PRECAST_lightconc-II14"/>
      <sheetName val="DLA_Standard_Cost_Report114"/>
      <sheetName val="IO_List14"/>
      <sheetName val="Sebtion_1_SumMary14"/>
      <sheetName val="Tender_Summary14"/>
      <sheetName val="TBAL9697_-group_wise__sdpl14"/>
      <sheetName val="Staff_Acco_14"/>
      <sheetName val="Pacakges_split14"/>
      <sheetName val="Basement_Budget14"/>
      <sheetName val="Extra_Item14"/>
      <sheetName val="Civil_Works14"/>
      <sheetName val="Cat_A_Change_Control14"/>
      <sheetName val="Meas_-Hotel_Part14"/>
      <sheetName val="RCC,Ret__Wall14"/>
      <sheetName val="Driveway_Beams14"/>
      <sheetName val="Labour_productivity14"/>
      <sheetName val="Stress_Calculation14"/>
      <sheetName val="Deduction_of_assets14"/>
      <sheetName val="schedule_nos14"/>
      <sheetName val="INPUT_SHEET14"/>
      <sheetName val="DEPTH_CHART_(ORR)_L_S_14"/>
      <sheetName val="Name_List14"/>
      <sheetName val="Contract_Night_Staff14"/>
      <sheetName val="Contract_Day_Staff14"/>
      <sheetName val="Day_Shift14"/>
      <sheetName val="Night_Shift14"/>
      <sheetName val="PA-_Consutant_14"/>
      <sheetName val="Cashflow_projection14"/>
      <sheetName val="Break_up_Sheet14"/>
      <sheetName val="1st_flr14"/>
      <sheetName val="Fin_Sum14"/>
      <sheetName val="1st_Slab14"/>
      <sheetName val="Order_Info14"/>
      <sheetName val="Scope_Reconciliation14"/>
      <sheetName val="Project_Budget_Worksheet14"/>
      <sheetName val="Approved_MTD_Proj_#'s14"/>
      <sheetName val="Sun_E_Type14"/>
      <sheetName val="As_per_PCA14"/>
      <sheetName val="BLOCK-A_(MEA_SHEET)14"/>
      <sheetName val="Project_Plan_-_WWW14"/>
      <sheetName val="WORK_TABLE14"/>
      <sheetName val="SITE_OVERHEADS14"/>
      <sheetName val="FITZ_MORT_9414"/>
      <sheetName val="Capex_-_Hry14"/>
      <sheetName val="LEVEL_SHEET14"/>
      <sheetName val="Material_Rates14"/>
      <sheetName val="SPT_vs_PHI14"/>
      <sheetName val="MASTER_RATE_ANALYSIS14"/>
      <sheetName val="Fee_Rate_Summary14"/>
      <sheetName val="Site_Dev_BOQ14"/>
      <sheetName val="Sheet3_(2)14"/>
      <sheetName val="\TCS,_NAGPUR-MANJIRI_C\PROGRE14"/>
      <sheetName val="Ra__stair14"/>
      <sheetName val="MEP_BOQ-14"/>
      <sheetName val="wooden_door14"/>
      <sheetName val="Sub_con_Summary14"/>
      <sheetName val="Cost_saving14"/>
      <sheetName val="GENERAL_SUMMARY14"/>
      <sheetName val="LMP_Summary14"/>
      <sheetName val="Sec_Summary14"/>
      <sheetName val="Labour_cost14"/>
      <sheetName val="BILLING_SCHEDULE14"/>
      <sheetName val="bill_curve14"/>
      <sheetName val="CASH_IN_&amp;_OUT_FLOW_14"/>
      <sheetName val="cash_flow_curve14"/>
      <sheetName val="Revised_Labour14"/>
      <sheetName val="Rein_Ana14"/>
      <sheetName val="Gen_Exp_Breakup14"/>
      <sheetName val="Total_Quote14"/>
      <sheetName val="Works_-_Quote_Sheet14"/>
      <sheetName val="cover_page14"/>
      <sheetName val="Project_Data14"/>
      <sheetName val="Drop_Down_List14"/>
      <sheetName val="30개월기준대비표_아랍택)14"/>
      <sheetName val="총괄표_(2)14"/>
      <sheetName val="CIF_COST_ITEM14"/>
      <sheetName val="Item-_Compact14"/>
      <sheetName val="P&amp;L_-_AD14"/>
      <sheetName val="GF_Columns14"/>
      <sheetName val="Deprec_14"/>
      <sheetName val="DETAILED__BOQ14"/>
      <sheetName val="SPS_DETAIL14"/>
      <sheetName val="PC_Master_List14"/>
      <sheetName val="Field_Values14"/>
      <sheetName val="Structure_Bills_Qty14"/>
      <sheetName val="BASIS_-DEC_0814"/>
      <sheetName val="MN_T_B_14"/>
      <sheetName val="Data_Forecast14"/>
      <sheetName val="Basic_Rate14"/>
      <sheetName val="final_abstract14"/>
      <sheetName val="Master_Data_Sheet14"/>
      <sheetName val="Cement_recon_14"/>
      <sheetName val="Cleaning_&amp;_Grubbing14"/>
      <sheetName val="_14"/>
      <sheetName val="Intro_14"/>
      <sheetName val="_TCS,_NAGPUR-MANJIRI_C_PROGRE14"/>
      <sheetName val="Budget_in_SAP14"/>
      <sheetName val="Civil_Boq14"/>
      <sheetName val="Material_14"/>
      <sheetName val="Factors_14"/>
      <sheetName val="Adimi_bldg14"/>
      <sheetName val="Pump_House14"/>
      <sheetName val="Fuel_Regu_Station14"/>
      <sheetName val="Constants_Summary14"/>
      <sheetName val="Form_614"/>
      <sheetName val="Raw_Data14"/>
      <sheetName val="PointNo_514"/>
      <sheetName val="Plant_&amp;__Machinery14"/>
      <sheetName val="Load_Details-220kV14"/>
      <sheetName val="REPAIR&amp;_MAINT14"/>
      <sheetName val="Fill_this_out_first___32"/>
      <sheetName val="PDF_Front15"/>
      <sheetName val="Simple_Letter15"/>
      <sheetName val="Overall_Summary15"/>
      <sheetName val="CSI_Summary15"/>
      <sheetName val="Section_1_Areas15"/>
      <sheetName val="Section_1_Summary15"/>
      <sheetName val="Section_115"/>
      <sheetName val="Section_2_Areas15"/>
      <sheetName val="Section_2_Summary15"/>
      <sheetName val="Section_215"/>
      <sheetName val="Section_3_Areas15"/>
      <sheetName val="Section_3_Summary15"/>
      <sheetName val="Section_315"/>
      <sheetName val="Section_4_Areas15"/>
      <sheetName val="Section_4_Summary15"/>
      <sheetName val="Section_415"/>
      <sheetName val="Section_5_Areas15"/>
      <sheetName val="Section_5_Summary15"/>
      <sheetName val="Section_515"/>
      <sheetName val="Sitework_Areas15"/>
      <sheetName val="Section_6_Areas15"/>
      <sheetName val="Section_6_Summary15"/>
      <sheetName val="Section_615"/>
      <sheetName val="Sitework_Summary15"/>
      <sheetName val="Comparison_Summary15"/>
      <sheetName val="Fill_this_out_first___33"/>
      <sheetName val="SHEET_115"/>
      <sheetName val="Salient_Features15"/>
      <sheetName val="IDC_AHK_15"/>
      <sheetName val="BOQ_Direct_selling_cost15"/>
      <sheetName val="Monthwise_breakup15"/>
      <sheetName val="Reinf_Analy15"/>
      <sheetName val="Power_anal15"/>
      <sheetName val="Macro_custom_function15"/>
      <sheetName val="labour_coeff15"/>
      <sheetName val="PRECAST_lightconc-II15"/>
      <sheetName val="DLA_Standard_Cost_Report115"/>
      <sheetName val="IO_List15"/>
      <sheetName val="Sebtion_1_SumMary15"/>
      <sheetName val="Tender_Summary15"/>
      <sheetName val="TBAL9697_-group_wise__sdpl15"/>
      <sheetName val="Staff_Acco_15"/>
      <sheetName val="Pacakges_split15"/>
      <sheetName val="Basement_Budget15"/>
      <sheetName val="Extra_Item15"/>
      <sheetName val="Civil_Works15"/>
      <sheetName val="Cat_A_Change_Control15"/>
      <sheetName val="Meas_-Hotel_Part15"/>
      <sheetName val="RCC,Ret__Wall15"/>
      <sheetName val="Driveway_Beams15"/>
      <sheetName val="Labour_productivity15"/>
      <sheetName val="Stress_Calculation15"/>
      <sheetName val="Deduction_of_assets15"/>
      <sheetName val="schedule_nos15"/>
      <sheetName val="INPUT_SHEET15"/>
      <sheetName val="DEPTH_CHART_(ORR)_L_S_15"/>
      <sheetName val="Name_List15"/>
      <sheetName val="Contract_Night_Staff15"/>
      <sheetName val="Contract_Day_Staff15"/>
      <sheetName val="Day_Shift15"/>
      <sheetName val="Night_Shift15"/>
      <sheetName val="PA-_Consutant_15"/>
      <sheetName val="Cashflow_projection15"/>
      <sheetName val="Break_up_Sheet15"/>
      <sheetName val="1st_flr15"/>
      <sheetName val="Fin_Sum15"/>
      <sheetName val="1st_Slab15"/>
      <sheetName val="Order_Info15"/>
      <sheetName val="Scope_Reconciliation15"/>
      <sheetName val="Project_Budget_Worksheet15"/>
      <sheetName val="Approved_MTD_Proj_#'s15"/>
      <sheetName val="Sun_E_Type15"/>
      <sheetName val="As_per_PCA15"/>
      <sheetName val="BLOCK-A_(MEA_SHEET)15"/>
      <sheetName val="Project_Plan_-_WWW15"/>
      <sheetName val="WORK_TABLE15"/>
      <sheetName val="SITE_OVERHEADS15"/>
      <sheetName val="FITZ_MORT_9415"/>
      <sheetName val="Capex_-_Hry15"/>
      <sheetName val="LEVEL_SHEET15"/>
      <sheetName val="Material_Rates15"/>
      <sheetName val="SPT_vs_PHI15"/>
      <sheetName val="MASTER_RATE_ANALYSIS15"/>
      <sheetName val="Fee_Rate_Summary15"/>
      <sheetName val="Site_Dev_BOQ15"/>
      <sheetName val="Sheet3_(2)15"/>
      <sheetName val="\TCS,_NAGPUR-MANJIRI_C\PROGRE15"/>
      <sheetName val="Ra__stair15"/>
      <sheetName val="MEP_BOQ-15"/>
      <sheetName val="wooden_door15"/>
      <sheetName val="Sub_con_Summary15"/>
      <sheetName val="Cost_saving15"/>
      <sheetName val="GENERAL_SUMMARY15"/>
      <sheetName val="LMP_Summary15"/>
      <sheetName val="Sec_Summary15"/>
      <sheetName val="Labour_cost15"/>
      <sheetName val="BILLING_SCHEDULE15"/>
      <sheetName val="bill_curve15"/>
      <sheetName val="CASH_IN_&amp;_OUT_FLOW_15"/>
      <sheetName val="cash_flow_curve15"/>
      <sheetName val="Revised_Labour15"/>
      <sheetName val="Rein_Ana15"/>
      <sheetName val="Gen_Exp_Breakup15"/>
      <sheetName val="Total_Quote15"/>
      <sheetName val="Works_-_Quote_Sheet15"/>
      <sheetName val="cover_page15"/>
      <sheetName val="Project_Data15"/>
      <sheetName val="Drop_Down_List15"/>
      <sheetName val="30개월기준대비표_아랍택)15"/>
      <sheetName val="총괄표_(2)15"/>
      <sheetName val="CIF_COST_ITEM15"/>
      <sheetName val="Item-_Compact15"/>
      <sheetName val="P&amp;L_-_AD15"/>
      <sheetName val="GF_Columns15"/>
      <sheetName val="Deprec_15"/>
      <sheetName val="DETAILED__BOQ15"/>
      <sheetName val="SPS_DETAIL15"/>
      <sheetName val="PC_Master_List15"/>
      <sheetName val="Field_Values15"/>
      <sheetName val="Structure_Bills_Qty15"/>
      <sheetName val="BASIS_-DEC_0815"/>
      <sheetName val="MN_T_B_15"/>
      <sheetName val="Data_Forecast15"/>
      <sheetName val="Basic_Rate15"/>
      <sheetName val="final_abstract15"/>
      <sheetName val="Master_Data_Sheet15"/>
      <sheetName val="Cement_recon_15"/>
      <sheetName val="Cleaning_&amp;_Grubbing15"/>
      <sheetName val="_15"/>
      <sheetName val="Intro_15"/>
      <sheetName val="_TCS,_NAGPUR-MANJIRI_C_PROGRE15"/>
      <sheetName val="Budget_in_SAP15"/>
      <sheetName val="Civil_Boq15"/>
      <sheetName val="Material_15"/>
      <sheetName val="Factors_15"/>
      <sheetName val="Adimi_bldg15"/>
      <sheetName val="Pump_House15"/>
      <sheetName val="Fuel_Regu_Station15"/>
      <sheetName val="Constants_Summary15"/>
      <sheetName val="Form_615"/>
      <sheetName val="Raw_Data15"/>
      <sheetName val="PointNo_515"/>
      <sheetName val="Plant_&amp;__Machinery15"/>
      <sheetName val="Load_Details-220kV15"/>
      <sheetName val="REPAIR&amp;_MAINT15"/>
      <sheetName val="Fill_this_out_first___34"/>
      <sheetName val="PDF_Front16"/>
      <sheetName val="Simple_Letter16"/>
      <sheetName val="Overall_Summary16"/>
      <sheetName val="CSI_Summary16"/>
      <sheetName val="Section_1_Areas16"/>
      <sheetName val="Section_1_Summary16"/>
      <sheetName val="Section_116"/>
      <sheetName val="Section_2_Areas16"/>
      <sheetName val="Section_2_Summary16"/>
      <sheetName val="Section_216"/>
      <sheetName val="Section_3_Areas16"/>
      <sheetName val="Section_3_Summary16"/>
      <sheetName val="Section_316"/>
      <sheetName val="Section_4_Areas16"/>
      <sheetName val="Section_4_Summary16"/>
      <sheetName val="Section_416"/>
      <sheetName val="Section_5_Areas16"/>
      <sheetName val="Section_5_Summary16"/>
      <sheetName val="Section_516"/>
      <sheetName val="Sitework_Areas16"/>
      <sheetName val="Section_6_Areas16"/>
      <sheetName val="Section_6_Summary16"/>
      <sheetName val="Section_616"/>
      <sheetName val="Sitework_Summary16"/>
      <sheetName val="Comparison_Summary16"/>
      <sheetName val="Fill_this_out_first___35"/>
      <sheetName val="SHEET_116"/>
      <sheetName val="Salient_Features16"/>
      <sheetName val="IDC_AHK_16"/>
      <sheetName val="BOQ_Direct_selling_cost16"/>
      <sheetName val="Monthwise_breakup16"/>
      <sheetName val="Reinf_Analy16"/>
      <sheetName val="Power_anal16"/>
      <sheetName val="Macro_custom_function16"/>
      <sheetName val="labour_coeff16"/>
      <sheetName val="PRECAST_lightconc-II16"/>
      <sheetName val="DLA_Standard_Cost_Report116"/>
      <sheetName val="IO_List16"/>
      <sheetName val="Sebtion_1_SumMary16"/>
      <sheetName val="Tender_Summary16"/>
      <sheetName val="TBAL9697_-group_wise__sdpl16"/>
      <sheetName val="Staff_Acco_16"/>
      <sheetName val="Pacakges_split16"/>
      <sheetName val="Basement_Budget16"/>
      <sheetName val="Extra_Item16"/>
      <sheetName val="Civil_Works16"/>
      <sheetName val="Cat_A_Change_Control16"/>
      <sheetName val="Meas_-Hotel_Part16"/>
      <sheetName val="RCC,Ret__Wall16"/>
      <sheetName val="Driveway_Beams16"/>
      <sheetName val="Labour_productivity16"/>
      <sheetName val="Stress_Calculation16"/>
      <sheetName val="Deduction_of_assets16"/>
      <sheetName val="schedule_nos16"/>
      <sheetName val="INPUT_SHEET16"/>
      <sheetName val="DEPTH_CHART_(ORR)_L_S_16"/>
      <sheetName val="Name_List16"/>
      <sheetName val="Contract_Night_Staff16"/>
      <sheetName val="Contract_Day_Staff16"/>
      <sheetName val="Day_Shift16"/>
      <sheetName val="Night_Shift16"/>
      <sheetName val="PA-_Consutant_16"/>
      <sheetName val="Cashflow_projection16"/>
      <sheetName val="Break_up_Sheet16"/>
      <sheetName val="1st_flr16"/>
      <sheetName val="Fin_Sum16"/>
      <sheetName val="1st_Slab16"/>
      <sheetName val="Order_Info16"/>
      <sheetName val="Scope_Reconciliation16"/>
      <sheetName val="Project_Budget_Worksheet16"/>
      <sheetName val="Approved_MTD_Proj_#'s16"/>
      <sheetName val="Sun_E_Type16"/>
      <sheetName val="As_per_PCA16"/>
      <sheetName val="BLOCK-A_(MEA_SHEET)16"/>
      <sheetName val="Project_Plan_-_WWW16"/>
      <sheetName val="WORK_TABLE16"/>
      <sheetName val="SITE_OVERHEADS16"/>
      <sheetName val="FITZ_MORT_9416"/>
      <sheetName val="Capex_-_Hry16"/>
      <sheetName val="LEVEL_SHEET16"/>
      <sheetName val="Material_Rates16"/>
      <sheetName val="SPT_vs_PHI16"/>
      <sheetName val="MASTER_RATE_ANALYSIS16"/>
      <sheetName val="Fee_Rate_Summary16"/>
      <sheetName val="Site_Dev_BOQ16"/>
      <sheetName val="Sheet3_(2)16"/>
      <sheetName val="\TCS,_NAGPUR-MANJIRI_C\PROGRE16"/>
      <sheetName val="Ra__stair16"/>
      <sheetName val="MEP_BOQ-16"/>
      <sheetName val="wooden_door16"/>
      <sheetName val="Sub_con_Summary16"/>
      <sheetName val="Cost_saving16"/>
      <sheetName val="GENERAL_SUMMARY16"/>
      <sheetName val="LMP_Summary16"/>
      <sheetName val="Sec_Summary16"/>
      <sheetName val="Labour_cost16"/>
      <sheetName val="BILLING_SCHEDULE16"/>
      <sheetName val="bill_curve16"/>
      <sheetName val="CASH_IN_&amp;_OUT_FLOW_16"/>
      <sheetName val="cash_flow_curve16"/>
      <sheetName val="Revised_Labour16"/>
      <sheetName val="Rein_Ana16"/>
      <sheetName val="Gen_Exp_Breakup16"/>
      <sheetName val="Total_Quote16"/>
      <sheetName val="Works_-_Quote_Sheet16"/>
      <sheetName val="cover_page16"/>
      <sheetName val="Project_Data16"/>
      <sheetName val="Drop_Down_List16"/>
      <sheetName val="30개월기준대비표_아랍택)16"/>
      <sheetName val="총괄표_(2)16"/>
      <sheetName val="CIF_COST_ITEM16"/>
      <sheetName val="Item-_Compact16"/>
      <sheetName val="P&amp;L_-_AD16"/>
      <sheetName val="GF_Columns16"/>
      <sheetName val="Deprec_16"/>
      <sheetName val="DETAILED__BOQ16"/>
      <sheetName val="SPS_DETAIL16"/>
      <sheetName val="PC_Master_List16"/>
      <sheetName val="Field_Values16"/>
      <sheetName val="Structure_Bills_Qty16"/>
      <sheetName val="BASIS_-DEC_0816"/>
      <sheetName val="MN_T_B_16"/>
      <sheetName val="Data_Forecast16"/>
      <sheetName val="Basic_Rate16"/>
      <sheetName val="final_abstract16"/>
      <sheetName val="Master_Data_Sheet16"/>
      <sheetName val="Cement_recon_16"/>
      <sheetName val="Cleaning_&amp;_Grubbing16"/>
      <sheetName val="_16"/>
      <sheetName val="Intro_16"/>
      <sheetName val="_TCS,_NAGPUR-MANJIRI_C_PROGRE16"/>
      <sheetName val="Budget_in_SAP16"/>
      <sheetName val="Civil_Boq16"/>
      <sheetName val="Material_16"/>
      <sheetName val="Factors_16"/>
      <sheetName val="Adimi_bldg16"/>
      <sheetName val="Pump_House16"/>
      <sheetName val="Fuel_Regu_Station16"/>
      <sheetName val="Constants_Summary16"/>
      <sheetName val="Form_616"/>
      <sheetName val="Raw_Data16"/>
      <sheetName val="PointNo_516"/>
      <sheetName val="Plant_&amp;__Machinery16"/>
      <sheetName val="Load_Details-220kV16"/>
      <sheetName val="REPAIR&amp;_MAINT16"/>
      <sheetName val="Fill_this_out_first___36"/>
      <sheetName val="Fill_this_out_first___37"/>
      <sheetName val="PDF_Front17"/>
      <sheetName val="Simple_Letter17"/>
      <sheetName val="Overall_Summary17"/>
      <sheetName val="CSI_Summary17"/>
      <sheetName val="Section_1_Areas17"/>
      <sheetName val="Section_1_Summary17"/>
      <sheetName val="Section_117"/>
      <sheetName val="Section_2_Areas17"/>
      <sheetName val="Section_2_Summary17"/>
      <sheetName val="Section_217"/>
      <sheetName val="Section_3_Areas17"/>
      <sheetName val="Section_3_Summary17"/>
      <sheetName val="Section_317"/>
      <sheetName val="Section_4_Areas17"/>
      <sheetName val="Section_4_Summary17"/>
      <sheetName val="Section_417"/>
      <sheetName val="Section_5_Areas17"/>
      <sheetName val="Section_5_Summary17"/>
      <sheetName val="Section_517"/>
      <sheetName val="Sitework_Areas17"/>
      <sheetName val="Section_6_Areas17"/>
      <sheetName val="Section_6_Summary17"/>
      <sheetName val="Section_617"/>
      <sheetName val="Sitework_Summary17"/>
      <sheetName val="Comparison_Summary17"/>
      <sheetName val="Fill_this_out_first___38"/>
      <sheetName val="SHEET_117"/>
      <sheetName val="Salient_Features17"/>
      <sheetName val="IDC_AHK_17"/>
      <sheetName val="BOQ_Direct_selling_cost17"/>
      <sheetName val="Monthwise_breakup17"/>
      <sheetName val="Reinf_Analy17"/>
      <sheetName val="Power_anal17"/>
      <sheetName val="Macro_custom_function17"/>
      <sheetName val="labour_coeff17"/>
      <sheetName val="PRECAST_lightconc-II17"/>
      <sheetName val="DLA_Standard_Cost_Report117"/>
      <sheetName val="IO_List17"/>
      <sheetName val="Sebtion_1_SumMary17"/>
      <sheetName val="Tender_Summary17"/>
      <sheetName val="TBAL9697_-group_wise__sdpl17"/>
      <sheetName val="Staff_Acco_17"/>
      <sheetName val="Pacakges_split17"/>
      <sheetName val="Basement_Budget17"/>
      <sheetName val="Extra_Item17"/>
      <sheetName val="Civil_Works17"/>
      <sheetName val="Cat_A_Change_Control17"/>
      <sheetName val="Meas_-Hotel_Part17"/>
      <sheetName val="RCC,Ret__Wall17"/>
      <sheetName val="Driveway_Beams17"/>
      <sheetName val="Labour_productivity17"/>
      <sheetName val="Stress_Calculation17"/>
      <sheetName val="Deduction_of_assets17"/>
      <sheetName val="schedule_nos17"/>
      <sheetName val="INPUT_SHEET17"/>
      <sheetName val="DEPTH_CHART_(ORR)_L_S_17"/>
      <sheetName val="Name_List17"/>
      <sheetName val="Contract_Night_Staff17"/>
      <sheetName val="Contract_Day_Staff17"/>
      <sheetName val="Day_Shift17"/>
      <sheetName val="Night_Shift17"/>
      <sheetName val="PA-_Consutant_17"/>
      <sheetName val="Cashflow_projection17"/>
      <sheetName val="Break_up_Sheet17"/>
      <sheetName val="1st_flr17"/>
      <sheetName val="Fin_Sum17"/>
      <sheetName val="1st_Slab17"/>
      <sheetName val="Order_Info17"/>
      <sheetName val="Scope_Reconciliation17"/>
      <sheetName val="Project_Budget_Worksheet17"/>
      <sheetName val="Approved_MTD_Proj_#'s17"/>
      <sheetName val="Sun_E_Type17"/>
      <sheetName val="As_per_PCA17"/>
      <sheetName val="BLOCK-A_(MEA_SHEET)17"/>
      <sheetName val="Project_Plan_-_WWW17"/>
      <sheetName val="WORK_TABLE17"/>
      <sheetName val="SITE_OVERHEADS17"/>
      <sheetName val="FITZ_MORT_9417"/>
      <sheetName val="Capex_-_Hry17"/>
      <sheetName val="LEVEL_SHEET17"/>
      <sheetName val="Material_Rates17"/>
      <sheetName val="SPT_vs_PHI17"/>
      <sheetName val="MASTER_RATE_ANALYSIS17"/>
      <sheetName val="Fee_Rate_Summary17"/>
      <sheetName val="Site_Dev_BOQ17"/>
      <sheetName val="Rate_analysis7"/>
      <sheetName val="Sheet3_(2)17"/>
      <sheetName val="\TCS,_NAGPUR-MANJIRI_C\PROGRE17"/>
      <sheetName val="Ra__stair17"/>
      <sheetName val="MEP_BOQ-17"/>
      <sheetName val="wooden_door17"/>
      <sheetName val="Sub_con_Summary17"/>
      <sheetName val="Cost_saving17"/>
      <sheetName val="GENERAL_SUMMARY17"/>
      <sheetName val="LMP_Summary17"/>
      <sheetName val="Sec_Summary17"/>
      <sheetName val="Labour_cost17"/>
      <sheetName val="BILLING_SCHEDULE17"/>
      <sheetName val="bill_curve17"/>
      <sheetName val="CASH_IN_&amp;_OUT_FLOW_17"/>
      <sheetName val="cash_flow_curve17"/>
      <sheetName val="Revised_Labour17"/>
      <sheetName val="Rein_Ana17"/>
      <sheetName val="Gen_Exp_Breakup17"/>
      <sheetName val="Total_Quote17"/>
      <sheetName val="Works_-_Quote_Sheet17"/>
      <sheetName val="cover_page17"/>
      <sheetName val="Project_Data17"/>
      <sheetName val="Drop_Down_List17"/>
      <sheetName val="30개월기준대비표_아랍택)17"/>
      <sheetName val="총괄표_(2)17"/>
      <sheetName val="CIF_COST_ITEM17"/>
      <sheetName val="Item-_Compact17"/>
      <sheetName val="P&amp;L_-_AD17"/>
      <sheetName val="GF_Columns17"/>
      <sheetName val="Deprec_17"/>
      <sheetName val="DETAILED__BOQ17"/>
      <sheetName val="SPS_DETAIL17"/>
      <sheetName val="PC_Master_List17"/>
      <sheetName val="Field_Values17"/>
      <sheetName val="Structure_Bills_Qty17"/>
      <sheetName val="BASIS_-DEC_0817"/>
      <sheetName val="MN_T_B_17"/>
      <sheetName val="Data_Forecast17"/>
      <sheetName val="Basic_Rate17"/>
      <sheetName val="final_abstract17"/>
      <sheetName val="Master_Data_Sheet17"/>
      <sheetName val="Cement_recon_17"/>
      <sheetName val="Cleaning_&amp;_Grubbing17"/>
      <sheetName val="_17"/>
      <sheetName val="Intro_17"/>
      <sheetName val="_TCS,_NAGPUR-MANJIRI_C_PROGRE17"/>
      <sheetName val="Budget_in_SAP17"/>
      <sheetName val="Civil_Boq17"/>
      <sheetName val="Material_17"/>
      <sheetName val="Factors_17"/>
      <sheetName val="Adimi_bldg17"/>
      <sheetName val="Pump_House17"/>
      <sheetName val="Fuel_Regu_Station17"/>
      <sheetName val="Constants_Summary17"/>
      <sheetName val="Form_617"/>
      <sheetName val="Raw_Data17"/>
      <sheetName val="PointNo_517"/>
      <sheetName val="Plant_&amp;__Machinery17"/>
      <sheetName val="Load_Details-220kV17"/>
      <sheetName val="REPAIR&amp;_MAINT17"/>
      <sheetName val="Material List "/>
      <sheetName val="HR &amp; Admin"/>
      <sheetName val=""/>
      <sheetName val="Quotation"/>
      <sheetName val="personal."/>
      <sheetName val="Work done "/>
      <sheetName val="Cabinet"/>
      <sheetName val="Variables_x"/>
      <sheetName val="CapitalMetrics"/>
      <sheetName val="NetBQ"/>
      <sheetName val="PROFITABILITY ANALYSIS (MONTH)"/>
      <sheetName val="PROFITABILITY ANALYSIS (YTD)"/>
      <sheetName val="Variables"/>
      <sheetName val="Aoc"/>
      <sheetName val="Rate all Items"/>
      <sheetName val="Micro"/>
      <sheetName val="GM &amp; TA"/>
      <sheetName val="Macro"/>
      <sheetName val="Scaff-Rose"/>
      <sheetName val="Costs"/>
      <sheetName val="TOS_N5"/>
      <sheetName val="Master data"/>
      <sheetName val="Design sheet"/>
      <sheetName val="Final"/>
      <sheetName val="Rate_analysis8"/>
      <sheetName val="PRC_PROG "/>
      <sheetName val="Val breakdown"/>
      <sheetName val="Orç. Estrelas Santiago"/>
      <sheetName val="Bill No.3"/>
      <sheetName val="Fill_this_out_first___39"/>
      <sheetName val="Fill_this_out_first___41"/>
      <sheetName val="PDF_Front18"/>
      <sheetName val="Simple_Letter18"/>
      <sheetName val="Overall_Summary18"/>
      <sheetName val="CSI_Summary18"/>
      <sheetName val="Section_1_Areas18"/>
      <sheetName val="Section_1_Summary18"/>
      <sheetName val="Section_118"/>
      <sheetName val="Section_2_Areas18"/>
      <sheetName val="Section_2_Summary18"/>
      <sheetName val="Section_218"/>
      <sheetName val="Section_3_Areas18"/>
      <sheetName val="Section_3_Summary18"/>
      <sheetName val="Section_318"/>
      <sheetName val="Section_4_Areas18"/>
      <sheetName val="Section_4_Summary18"/>
      <sheetName val="Section_418"/>
      <sheetName val="Section_5_Areas18"/>
      <sheetName val="Section_5_Summary18"/>
      <sheetName val="Section_518"/>
      <sheetName val="Sitework_Areas18"/>
      <sheetName val="Section_6_Areas18"/>
      <sheetName val="Section_6_Summary18"/>
      <sheetName val="Section_618"/>
      <sheetName val="Sitework_Summary18"/>
      <sheetName val="Comparison_Summary18"/>
      <sheetName val="Fill_this_out_first___40"/>
      <sheetName val="SHEET_118"/>
      <sheetName val="Salient_Features18"/>
      <sheetName val="IDC_AHK_18"/>
      <sheetName val="BOQ_Direct_selling_cost18"/>
      <sheetName val="Monthwise_breakup18"/>
      <sheetName val="Reinf_Analy18"/>
      <sheetName val="Power_anal18"/>
      <sheetName val="PRECAST_lightconc-II18"/>
      <sheetName val="labour_coeff18"/>
      <sheetName val="DLA_Standard_Cost_Report118"/>
      <sheetName val="Macro_custom_function18"/>
      <sheetName val="IO_List18"/>
      <sheetName val="Sebtion_1_SumMary18"/>
      <sheetName val="Tender_Summary18"/>
      <sheetName val="TBAL9697_-group_wise__sdpl18"/>
      <sheetName val="Staff_Acco_18"/>
      <sheetName val="Pacakges_split18"/>
      <sheetName val="Basement_Budget18"/>
      <sheetName val="Extra_Item18"/>
      <sheetName val="Civil_Works18"/>
      <sheetName val="Cat_A_Change_Control18"/>
      <sheetName val="Meas_-Hotel_Part18"/>
      <sheetName val="RCC,Ret__Wall18"/>
      <sheetName val="Driveway_Beams18"/>
      <sheetName val="Labour_productivity18"/>
      <sheetName val="Stress_Calculation18"/>
      <sheetName val="Deduction_of_assets18"/>
      <sheetName val="schedule_nos18"/>
      <sheetName val="INPUT_SHEET18"/>
      <sheetName val="DEPTH_CHART_(ORR)_L_S_18"/>
      <sheetName val="Name_List18"/>
      <sheetName val="Contract_Night_Staff18"/>
      <sheetName val="Contract_Day_Staff18"/>
      <sheetName val="Day_Shift18"/>
      <sheetName val="Night_Shift18"/>
      <sheetName val="PA-_Consutant_18"/>
      <sheetName val="Cashflow_projection18"/>
      <sheetName val="Break_up_Sheet18"/>
      <sheetName val="1st_flr18"/>
      <sheetName val="Fin_Sum18"/>
      <sheetName val="1st_Slab18"/>
      <sheetName val="Order_Info18"/>
      <sheetName val="Scope_Reconciliation18"/>
      <sheetName val="Project_Budget_Worksheet18"/>
      <sheetName val="Approved_MTD_Proj_#'s18"/>
      <sheetName val="Sun_E_Type18"/>
      <sheetName val="As_per_PCA18"/>
      <sheetName val="BLOCK-A_(MEA_SHEET)18"/>
      <sheetName val="Project_Plan_-_WWW18"/>
      <sheetName val="WORK_TABLE18"/>
      <sheetName val="SITE_OVERHEADS18"/>
      <sheetName val="FITZ_MORT_9418"/>
      <sheetName val="Capex_-_Hry18"/>
      <sheetName val="LEVEL_SHEET18"/>
      <sheetName val="Material_Rates18"/>
      <sheetName val="SPT_vs_PHI18"/>
      <sheetName val="MASTER_RATE_ANALYSIS18"/>
      <sheetName val="Fee_Rate_Summary18"/>
      <sheetName val="Site_Dev_BOQ18"/>
      <sheetName val="Sheet3_(2)18"/>
      <sheetName val="\TCS,_NAGPUR-MANJIRI_C\PROGRE18"/>
      <sheetName val="Ra__stair18"/>
      <sheetName val="MEP_BOQ-18"/>
      <sheetName val="wooden_door18"/>
      <sheetName val="Sub_con_Summary18"/>
      <sheetName val="Cost_saving18"/>
      <sheetName val="GENERAL_SUMMARY18"/>
      <sheetName val="LMP_Summary18"/>
      <sheetName val="Sec_Summary18"/>
      <sheetName val="Labour_cost18"/>
      <sheetName val="BILLING_SCHEDULE18"/>
      <sheetName val="bill_curve18"/>
      <sheetName val="CASH_IN_&amp;_OUT_FLOW_18"/>
      <sheetName val="cash_flow_curve18"/>
      <sheetName val="Revised_Labour18"/>
      <sheetName val="Rein_Ana18"/>
      <sheetName val="cover_page18"/>
      <sheetName val="Project_Data18"/>
      <sheetName val="Gen_Exp_Breakup18"/>
      <sheetName val="Total_Quote18"/>
      <sheetName val="Works_-_Quote_Sheet18"/>
      <sheetName val="30개월기준대비표_아랍택)18"/>
      <sheetName val="총괄표_(2)18"/>
      <sheetName val="Drop_Down_List18"/>
      <sheetName val="CIF_COST_ITEM18"/>
      <sheetName val="Item-_Compact18"/>
      <sheetName val="P&amp;L_-_AD18"/>
      <sheetName val="GF_Columns18"/>
      <sheetName val="Deprec_18"/>
      <sheetName val="DETAILED__BOQ18"/>
      <sheetName val="SPS_DETAIL18"/>
      <sheetName val="PC_Master_List18"/>
      <sheetName val="Field_Values18"/>
      <sheetName val="Structure_Bills_Qty18"/>
      <sheetName val="BASIS_-DEC_0818"/>
      <sheetName val="MN_T_B_18"/>
      <sheetName val="Data_Forecast18"/>
      <sheetName val="Basic_Rate18"/>
      <sheetName val="final_abstract18"/>
      <sheetName val="Master_Data_Sheet18"/>
      <sheetName val="Cement_recon_18"/>
      <sheetName val="Cleaning_&amp;_Grubbing18"/>
      <sheetName val="_18"/>
      <sheetName val="Intro_18"/>
      <sheetName val="_TCS,_NAGPUR-MANJIRI_C_PROGRE18"/>
      <sheetName val="Budget_in_SAP18"/>
      <sheetName val="Civil_Boq18"/>
      <sheetName val="Material_18"/>
      <sheetName val="Factors_18"/>
      <sheetName val="Adimi_bldg18"/>
      <sheetName val="Pump_House18"/>
      <sheetName val="Fuel_Regu_Station18"/>
      <sheetName val="Constants_Summary18"/>
      <sheetName val="Form_618"/>
      <sheetName val="Raw_Data18"/>
      <sheetName val="PointNo_518"/>
      <sheetName val="Plant_&amp;__Machinery18"/>
      <sheetName val="Load_Details-220kV18"/>
      <sheetName val="REPAIR&amp;_MAINT18"/>
      <sheetName val="F_Blk"/>
      <sheetName val="Discount_&amp;_Margin"/>
      <sheetName val="M_S_"/>
      <sheetName val="COP_Final"/>
      <sheetName val="Forecast_Variance_Planning_hrs"/>
      <sheetName val="PRC_PROG_"/>
      <sheetName val="Val_breakdown"/>
      <sheetName val="Orç__Estrelas_Santiago"/>
      <sheetName val="Bill_No_3"/>
      <sheetName val="REPAIR&amp;_MAINT20"/>
      <sheetName val="REPAIR&amp;_MAINT19"/>
      <sheetName val="REPAIR&amp;_MAINT21"/>
      <sheetName val="old boq"/>
      <sheetName val="S1BOQ &amp; Workplan"/>
      <sheetName val="(Do not delete)"/>
      <sheetName val="Materials "/>
      <sheetName val="STEEL"/>
      <sheetName val="BBS (F)"/>
      <sheetName val="Lease rents"/>
      <sheetName val="R&amp;P"/>
      <sheetName val="Groupings-final"/>
      <sheetName val="Sched"/>
      <sheetName val="Trial"/>
      <sheetName val="FA_Final"/>
      <sheetName val="SP Break Up"/>
      <sheetName val="inter"/>
      <sheetName val="Codes"/>
      <sheetName val="MFG"/>
      <sheetName val="A0744339"/>
      <sheetName val="proctor"/>
      <sheetName val="Other"/>
      <sheetName val="Fill_this_out_first___42"/>
      <sheetName val="Fill_this_out_first___43"/>
      <sheetName val="PDF_Front19"/>
      <sheetName val="Simple_Letter19"/>
      <sheetName val="Overall_Summary19"/>
      <sheetName val="CSI_Summary19"/>
      <sheetName val="Section_1_Areas19"/>
      <sheetName val="Section_1_Summary19"/>
      <sheetName val="Section_119"/>
      <sheetName val="Section_2_Areas19"/>
      <sheetName val="Section_2_Summary19"/>
      <sheetName val="Section_219"/>
      <sheetName val="Section_3_Areas19"/>
      <sheetName val="Section_3_Summary19"/>
      <sheetName val="Section_319"/>
      <sheetName val="Section_4_Areas19"/>
      <sheetName val="Section_4_Summary19"/>
      <sheetName val="Section_419"/>
      <sheetName val="Section_5_Areas19"/>
      <sheetName val="Section_5_Summary19"/>
      <sheetName val="Section_519"/>
      <sheetName val="Sitework_Areas19"/>
      <sheetName val="Section_6_Areas19"/>
      <sheetName val="Section_6_Summary19"/>
      <sheetName val="Section_619"/>
      <sheetName val="Sitework_Summary19"/>
      <sheetName val="Comparison_Summary19"/>
      <sheetName val="Fill_this_out_first___44"/>
      <sheetName val="Salient_Features19"/>
      <sheetName val="IDC_AHK_19"/>
      <sheetName val="BOQ_Direct_selling_cost19"/>
      <sheetName val="Monthwise_breakup19"/>
      <sheetName val="Reinf_Analy19"/>
      <sheetName val="Power_anal19"/>
      <sheetName val="SHEET_119"/>
      <sheetName val="PRECAST_lightconc-II19"/>
      <sheetName val="labour_coeff19"/>
      <sheetName val="Sebtion_1_SumMary19"/>
      <sheetName val="DLA_Standard_Cost_Report119"/>
      <sheetName val="IO_List19"/>
      <sheetName val="Macro_custom_function19"/>
      <sheetName val="Staff_Acco_19"/>
      <sheetName val="Pacakges_split19"/>
      <sheetName val="TBAL9697_-group_wise__sdpl19"/>
      <sheetName val="Basement_Budget19"/>
      <sheetName val="Extra_Item19"/>
      <sheetName val="Meas_-Hotel_Part19"/>
      <sheetName val="schedule_nos19"/>
      <sheetName val="INPUT_SHEET19"/>
      <sheetName val="Stress_Calculation19"/>
      <sheetName val="DEPTH_CHART_(ORR)_L_S_19"/>
      <sheetName val="Name_List19"/>
      <sheetName val="PA-_Consutant_19"/>
      <sheetName val="Break_up_Sheet19"/>
      <sheetName val="RCC,Ret__Wall19"/>
      <sheetName val="Tender_Summary19"/>
      <sheetName val="Driveway_Beams19"/>
      <sheetName val="1st_Slab19"/>
      <sheetName val="Contract_Night_Staff19"/>
      <sheetName val="Contract_Day_Staff19"/>
      <sheetName val="Day_Shift19"/>
      <sheetName val="Night_Shift19"/>
      <sheetName val="Cat_A_Change_Control19"/>
      <sheetName val="Cashflow_projection19"/>
      <sheetName val="Deduction_of_assets19"/>
      <sheetName val="Civil_Works19"/>
      <sheetName val="1st_flr19"/>
      <sheetName val="Labour_productivity19"/>
      <sheetName val="Fin_Sum19"/>
      <sheetName val="Project_Budget_Worksheet19"/>
      <sheetName val="Sun_E_Type19"/>
      <sheetName val="BLOCK-A_(MEA_SHEET)19"/>
      <sheetName val="Order_Info19"/>
      <sheetName val="As_per_PCA19"/>
      <sheetName val="Project_Plan_-_WWW19"/>
      <sheetName val="Scope_Reconciliation19"/>
      <sheetName val="WORK_TABLE19"/>
      <sheetName val="Approved_MTD_Proj_#'s19"/>
      <sheetName val="SITE_OVERHEADS19"/>
      <sheetName val="FITZ_MORT_9419"/>
      <sheetName val="GF_Columns19"/>
      <sheetName val="Capex_-_Hry19"/>
      <sheetName val="LEVEL_SHEET19"/>
      <sheetName val="Fee_Rate_Summary19"/>
      <sheetName val="P&amp;L_-_AD19"/>
      <sheetName val="Total_Quote19"/>
      <sheetName val="SPT_vs_PHI19"/>
      <sheetName val="MASTER_RATE_ANALYSIS19"/>
      <sheetName val="Deprec_19"/>
      <sheetName val="Rate_analysis9"/>
      <sheetName val="Sheet3_(2)19"/>
      <sheetName val="Site_Dev_BOQ19"/>
      <sheetName val="Works_-_Quote_Sheet19"/>
      <sheetName val="Item-_Compact19"/>
      <sheetName val="DETAILED__BOQ19"/>
      <sheetName val="Factors_19"/>
      <sheetName val="Budget_in_SAP19"/>
      <sheetName val="Structure_Bills_Qty19"/>
      <sheetName val="PC_Master_List19"/>
      <sheetName val="Field_Values19"/>
      <sheetName val="Data_Forecast19"/>
      <sheetName val="SPS_DETAIL19"/>
      <sheetName val="\TCS,_NAGPUR-MANJIRI_C\PROGRE19"/>
      <sheetName val="BASIS_-DEC_0819"/>
      <sheetName val="MN_T_B_19"/>
      <sheetName val="Basic_Rate19"/>
      <sheetName val="final_abstract19"/>
      <sheetName val="Master_Data_Sheet19"/>
      <sheetName val="Cement_recon_19"/>
      <sheetName val="Load_Details-220kV19"/>
      <sheetName val="Civil_Boq19"/>
      <sheetName val="Material_19"/>
      <sheetName val="Adimi_bldg19"/>
      <sheetName val="Pump_House19"/>
      <sheetName val="Fuel_Regu_Station19"/>
      <sheetName val="INDIGINEOUS_ITEMS_3"/>
      <sheetName val="Main_Gate_House3"/>
      <sheetName val="key_dates3"/>
      <sheetName val="Assumption_Inputs3"/>
      <sheetName val="India_F&amp;S_Template3"/>
      <sheetName val="_19"/>
      <sheetName val="Cleaning_&amp;_Grubbing19"/>
      <sheetName val="Intro_19"/>
      <sheetName val="Fcst_vs_Budgets2"/>
      <sheetName val="Plant_&amp;__Machinery19"/>
      <sheetName val="_TCS,_NAGPUR-MANJIRI_C_PROGRE19"/>
      <sheetName val="BOQ_T4B1"/>
      <sheetName val="Discount_&amp;_Margin1"/>
      <sheetName val="PointNo_519"/>
      <sheetName val="Material_Rates19"/>
      <sheetName val="Cost_Index1"/>
      <sheetName val="Form_619"/>
      <sheetName val="foot-slab_reinft"/>
      <sheetName val="Layer_Table1"/>
      <sheetName val="Constants_Summary19"/>
      <sheetName val="COP_Final1"/>
      <sheetName val="Boq_-_Flats2"/>
      <sheetName val="St_co_91_5lvl1"/>
      <sheetName val="P1260Projected_5700_Detail"/>
      <sheetName val="P852_5000_Detail"/>
      <sheetName val="P854_5000_Detail"/>
      <sheetName val="P856_5000_Detail"/>
      <sheetName val="P858_5000_Detail"/>
      <sheetName val="P860Baseline_5000_Detail"/>
      <sheetName val="1-OBJ98_"/>
      <sheetName val="_Acc__Sched_"/>
      <sheetName val="SUPPLY_-Sanitary_Fixtures"/>
      <sheetName val="ITEMS_FOR_CIVIL_TENDER"/>
      <sheetName val="F_Blk1"/>
      <sheetName val="Labor_abs-NMR"/>
      <sheetName val="M_S_1"/>
      <sheetName val="Ra__stair19"/>
      <sheetName val="Detail_In_Door_Stad"/>
      <sheetName val="Debits_as_on_12_04_08"/>
      <sheetName val="Loan_Schedule"/>
      <sheetName val="Current_Bill_MB_ref"/>
      <sheetName val="beam-reinft-IIInd_floor"/>
      <sheetName val="Kristal_Court"/>
      <sheetName val="Operating_Statistics"/>
      <sheetName val="Data_sheet"/>
      <sheetName val="Per_Unit"/>
      <sheetName val="Rate_analysis_civil"/>
      <sheetName val="Rate_Analysis_"/>
      <sheetName val="Monthly_Plan_May'16"/>
      <sheetName val="Performance_Report"/>
      <sheetName val="_bus_bay"/>
      <sheetName val="doq_4"/>
      <sheetName val="doq_2"/>
      <sheetName val="Labour_&amp;_Plant"/>
      <sheetName val="loads_at_base_of_pier"/>
      <sheetName val="Buying_Schedule"/>
      <sheetName val="CRF_Register"/>
      <sheetName val="E_&amp;_R"/>
      <sheetName val="Primero_Tower_Budget"/>
      <sheetName val="REPAIR&amp;_MAINT22"/>
      <sheetName val="Basic_Resources"/>
      <sheetName val="MEP_BOQ-19"/>
      <sheetName val="wooden_door19"/>
      <sheetName val="Sub_con_Summary19"/>
      <sheetName val="Cost_saving19"/>
      <sheetName val="GENERAL_SUMMARY19"/>
      <sheetName val="LMP_Summary19"/>
      <sheetName val="Sec_Summary19"/>
      <sheetName val="Labour_cost19"/>
      <sheetName val="BILLING_SCHEDULE19"/>
      <sheetName val="bill_curve19"/>
      <sheetName val="CASH_IN_&amp;_OUT_FLOW_19"/>
      <sheetName val="cash_flow_curve19"/>
      <sheetName val="Revised_Labour19"/>
      <sheetName val="Rein_Ana19"/>
      <sheetName val="Gen_Exp_Breakup19"/>
      <sheetName val="cover_page19"/>
      <sheetName val="Project_Data19"/>
      <sheetName val="Drop_Down_List19"/>
      <sheetName val="30개월기준대비표_아랍택)19"/>
      <sheetName val="총괄표_(2)19"/>
      <sheetName val="CIF_COST_ITEM19"/>
      <sheetName val="bs_BP_04_SA"/>
      <sheetName val="Sales_&amp;_Prod"/>
      <sheetName val="Base_Assumptions"/>
      <sheetName val="Ov%rall_Summary"/>
      <sheetName val="Cost_summary"/>
      <sheetName val="Bill_1-BOQ-Civil_Works"/>
      <sheetName val="BOQ_(2)"/>
      <sheetName val="Rev_P"/>
      <sheetName val="Block_A_-_BOQ"/>
      <sheetName val="Summary_year_Plan"/>
      <sheetName val="BOQ_Distribution"/>
      <sheetName val="3__Elemental_Summary"/>
      <sheetName val="9__Package_split_-_Cost_"/>
      <sheetName val="10__&amp;_11__Rate_Code_&amp;_BQ"/>
      <sheetName val="[DLA_Standard_Cost_Report1][DLA"/>
      <sheetName val="소상_&quot;1&quot;"/>
      <sheetName val="labour_rates"/>
      <sheetName val="STAFFSCHED_"/>
      <sheetName val="Factor_Sheet"/>
      <sheetName val="NT_LBH"/>
      <sheetName val="Builtup_Area"/>
      <sheetName val="Lead_(Final)"/>
      <sheetName val="D_UT-MECH"/>
      <sheetName val="Rob__elektr_"/>
      <sheetName val="CABLE_DATA"/>
      <sheetName val="Combined_Results_"/>
      <sheetName val="Contractor_&amp;_Material_Price"/>
      <sheetName val="Forecast_Variance_Planning_hrs1"/>
      <sheetName val="Raw_Data19"/>
      <sheetName val="PRC_PROG_1"/>
      <sheetName val="Val_breakdown1"/>
      <sheetName val="Orç__Estrelas_Santiago1"/>
      <sheetName val="Bill_No_31"/>
      <sheetName val="GM_&amp;_TA"/>
      <sheetName val="Master_data"/>
      <sheetName val="Design_sheet"/>
      <sheetName val="Gen_Info"/>
      <sheetName val="[DLA_Standard_Cost_Report1]\TCS"/>
      <sheetName val="F_Slab"/>
      <sheetName val="Plinth_Beam1"/>
      <sheetName val="Fill_this_out_first___45"/>
      <sheetName val="PDF_Front20"/>
      <sheetName val="Simple_Letter20"/>
      <sheetName val="Overall_Summary20"/>
      <sheetName val="CSI_Summary20"/>
      <sheetName val="Section_1_Areas20"/>
      <sheetName val="Section_1_Summary20"/>
      <sheetName val="Section_120"/>
      <sheetName val="Section_2_Areas20"/>
      <sheetName val="Section_2_Summary20"/>
      <sheetName val="Section_220"/>
      <sheetName val="Section_3_Areas20"/>
      <sheetName val="Section_3_Summary20"/>
      <sheetName val="Section_320"/>
      <sheetName val="Section_4_Areas20"/>
      <sheetName val="Section_4_Summary20"/>
      <sheetName val="Section_420"/>
      <sheetName val="Section_5_Areas20"/>
      <sheetName val="Section_5_Summary20"/>
      <sheetName val="Section_520"/>
      <sheetName val="Sitework_Areas20"/>
      <sheetName val="Section_6_Areas20"/>
      <sheetName val="Section_6_Summary20"/>
      <sheetName val="Section_620"/>
      <sheetName val="Sitework_Summary20"/>
      <sheetName val="Comparison_Summary20"/>
      <sheetName val="Fill_this_out_first___46"/>
      <sheetName val="Salient_Features20"/>
      <sheetName val="IDC_AHK_20"/>
      <sheetName val="BOQ_Direct_selling_cost20"/>
      <sheetName val="Monthwise_breakup20"/>
      <sheetName val="Reinf_Analy20"/>
      <sheetName val="Power_anal20"/>
      <sheetName val="SHEET_120"/>
      <sheetName val="PRECAST_lightconc-II20"/>
      <sheetName val="labour_coeff20"/>
      <sheetName val="Sebtion_1_SumMary20"/>
      <sheetName val="DLA_Standard_Cost_Report120"/>
      <sheetName val="IO_List20"/>
      <sheetName val="Macro_custom_function20"/>
      <sheetName val="Staff_Acco_20"/>
      <sheetName val="Pacakges_split20"/>
      <sheetName val="TBAL9697_-group_wise__sdpl20"/>
      <sheetName val="Basement_Budget20"/>
      <sheetName val="Extra_Item20"/>
      <sheetName val="Meas_-Hotel_Part20"/>
      <sheetName val="schedule_nos20"/>
      <sheetName val="INPUT_SHEET20"/>
      <sheetName val="Stress_Calculation20"/>
      <sheetName val="DEPTH_CHART_(ORR)_L_S_20"/>
      <sheetName val="Name_List20"/>
      <sheetName val="PA-_Consutant_20"/>
      <sheetName val="Break_up_Sheet20"/>
      <sheetName val="RCC,Ret__Wall20"/>
      <sheetName val="Tender_Summary20"/>
      <sheetName val="Driveway_Beams20"/>
      <sheetName val="1st_Slab20"/>
      <sheetName val="Contract_Night_Staff20"/>
      <sheetName val="Contract_Day_Staff20"/>
      <sheetName val="Day_Shift20"/>
      <sheetName val="Night_Shift20"/>
      <sheetName val="Cat_A_Change_Control20"/>
      <sheetName val="Cashflow_projection20"/>
      <sheetName val="Deduction_of_assets20"/>
      <sheetName val="Civil_Works20"/>
      <sheetName val="1st_flr20"/>
      <sheetName val="Labour_productivity20"/>
      <sheetName val="Fin_Sum20"/>
      <sheetName val="Project_Budget_Worksheet20"/>
      <sheetName val="Sun_E_Type20"/>
      <sheetName val="BLOCK-A_(MEA_SHEET)20"/>
      <sheetName val="Order_Info20"/>
      <sheetName val="As_per_PCA20"/>
      <sheetName val="Project_Plan_-_WWW20"/>
      <sheetName val="Scope_Reconciliation20"/>
      <sheetName val="WORK_TABLE20"/>
      <sheetName val="Approved_MTD_Proj_#'s20"/>
      <sheetName val="SITE_OVERHEADS20"/>
      <sheetName val="FITZ_MORT_9420"/>
      <sheetName val="GF_Columns20"/>
      <sheetName val="Capex_-_Hry20"/>
      <sheetName val="LEVEL_SHEET20"/>
      <sheetName val="Fee_Rate_Summary20"/>
      <sheetName val="P&amp;L_-_AD20"/>
      <sheetName val="Total_Quote20"/>
      <sheetName val="SPT_vs_PHI20"/>
      <sheetName val="MASTER_RATE_ANALYSIS20"/>
      <sheetName val="Deprec_20"/>
      <sheetName val="Rate_analysis10"/>
      <sheetName val="Sheet3_(2)20"/>
      <sheetName val="Site_Dev_BOQ20"/>
      <sheetName val="Works_-_Quote_Sheet20"/>
      <sheetName val="Item-_Compact20"/>
      <sheetName val="DETAILED__BOQ20"/>
      <sheetName val="Factors_20"/>
      <sheetName val="Budget_in_SAP20"/>
      <sheetName val="Structure_Bills_Qty20"/>
      <sheetName val="PC_Master_List20"/>
      <sheetName val="Field_Values20"/>
      <sheetName val="Data_Forecast20"/>
      <sheetName val="SPS_DETAIL20"/>
      <sheetName val="\TCS,_NAGPUR-MANJIRI_C\PROGRE20"/>
      <sheetName val="BASIS_-DEC_0820"/>
      <sheetName val="MN_T_B_20"/>
      <sheetName val="Basic_Rate20"/>
      <sheetName val="final_abstract20"/>
      <sheetName val="Master_Data_Sheet20"/>
      <sheetName val="Cement_recon_20"/>
      <sheetName val="Load_Details-220kV20"/>
      <sheetName val="Civil_Boq20"/>
      <sheetName val="Material_20"/>
      <sheetName val="Adimi_bldg20"/>
      <sheetName val="Pump_House20"/>
      <sheetName val="Fuel_Regu_Station20"/>
      <sheetName val="INDIGINEOUS_ITEMS_4"/>
      <sheetName val="Main_Gate_House4"/>
      <sheetName val="key_dates4"/>
      <sheetName val="Assumption_Inputs4"/>
      <sheetName val="India_F&amp;S_Template4"/>
      <sheetName val="_20"/>
      <sheetName val="Cleaning_&amp;_Grubbing20"/>
      <sheetName val="Intro_20"/>
      <sheetName val="Fcst_vs_Budgets3"/>
      <sheetName val="Plant_&amp;__Machinery20"/>
      <sheetName val="_TCS,_NAGPUR-MANJIRI_C_PROGRE20"/>
      <sheetName val="BOQ_T4B2"/>
      <sheetName val="Discount_&amp;_Margin2"/>
      <sheetName val="PointNo_520"/>
      <sheetName val="Material_Rates20"/>
      <sheetName val="Cost_Index2"/>
      <sheetName val="Form_620"/>
      <sheetName val="foot-slab_reinft1"/>
      <sheetName val="Layer_Table2"/>
      <sheetName val="Constants_Summary20"/>
      <sheetName val="COP_Final2"/>
      <sheetName val="Boq_-_Flats3"/>
      <sheetName val="St_co_91_5lvl2"/>
      <sheetName val="P1260Projected_5700_Detail1"/>
      <sheetName val="P852_5000_Detail1"/>
      <sheetName val="P854_5000_Detail1"/>
      <sheetName val="P856_5000_Detail1"/>
      <sheetName val="P858_5000_Detail1"/>
      <sheetName val="P860Baseline_5000_Detail1"/>
      <sheetName val="1-OBJ98_1"/>
      <sheetName val="_Acc__Sched_1"/>
      <sheetName val="SUPPLY_-Sanitary_Fixtures1"/>
      <sheetName val="ITEMS_FOR_CIVIL_TENDER1"/>
      <sheetName val="F_Blk2"/>
      <sheetName val="Labor_abs-NMR1"/>
      <sheetName val="M_S_2"/>
      <sheetName val="Ra__stair20"/>
      <sheetName val="Detail_In_Door_Stad1"/>
      <sheetName val="Debits_as_on_12_04_081"/>
      <sheetName val="Loan_Schedule1"/>
      <sheetName val="Current_Bill_MB_ref1"/>
      <sheetName val="beam-reinft-IIInd_floor1"/>
      <sheetName val="Kristal_Court1"/>
      <sheetName val="Operating_Statistics1"/>
      <sheetName val="Data_sheet1"/>
      <sheetName val="Per_Unit1"/>
      <sheetName val="Rate_analysis_civil1"/>
      <sheetName val="Rate_Analysis_1"/>
      <sheetName val="Monthly_Plan_May'161"/>
      <sheetName val="Performance_Report1"/>
      <sheetName val="_bus_bay1"/>
      <sheetName val="doq_41"/>
      <sheetName val="doq_21"/>
      <sheetName val="Labour_&amp;_Plant1"/>
      <sheetName val="loads_at_base_of_pier1"/>
      <sheetName val="Buying_Schedule1"/>
      <sheetName val="CRF_Register1"/>
      <sheetName val="E_&amp;_R1"/>
      <sheetName val="Primero_Tower_Budget1"/>
      <sheetName val="REPAIR&amp;_MAINT23"/>
      <sheetName val="Basic_Resources1"/>
      <sheetName val="MEP_BOQ-20"/>
      <sheetName val="wooden_door20"/>
      <sheetName val="Sub_con_Summary20"/>
      <sheetName val="Cost_saving20"/>
      <sheetName val="GENERAL_SUMMARY20"/>
      <sheetName val="LMP_Summary20"/>
      <sheetName val="Sec_Summary20"/>
      <sheetName val="Labour_cost20"/>
      <sheetName val="BILLING_SCHEDULE20"/>
      <sheetName val="bill_curve20"/>
      <sheetName val="CASH_IN_&amp;_OUT_FLOW_20"/>
      <sheetName val="cash_flow_curve20"/>
      <sheetName val="Revised_Labour20"/>
      <sheetName val="Rein_Ana20"/>
      <sheetName val="Gen_Exp_Breakup20"/>
      <sheetName val="cover_page20"/>
      <sheetName val="Project_Data20"/>
      <sheetName val="Drop_Down_List20"/>
      <sheetName val="30개월기준대비표_아랍택)20"/>
      <sheetName val="총괄표_(2)20"/>
      <sheetName val="CIF_COST_ITEM20"/>
      <sheetName val="bs_BP_04_SA1"/>
      <sheetName val="Sales_&amp;_Prod1"/>
      <sheetName val="Base_Assumptions1"/>
      <sheetName val="Ov%rall_Summary1"/>
      <sheetName val="Cost_summary1"/>
      <sheetName val="Bill_1-BOQ-Civil_Works1"/>
      <sheetName val="BOQ_(2)1"/>
      <sheetName val="Rev_P1"/>
      <sheetName val="Block_A_-_BOQ1"/>
      <sheetName val="Summary_year_Plan1"/>
      <sheetName val="BOQ_Distribution1"/>
      <sheetName val="3__Elemental_Summary1"/>
      <sheetName val="9__Package_split_-_Cost_1"/>
      <sheetName val="10__&amp;_11__Rate_Code_&amp;_BQ1"/>
      <sheetName val="[DLA_Standard_Cost_Report1][DL1"/>
      <sheetName val="소상_&quot;1&quot;1"/>
      <sheetName val="labour_rates1"/>
      <sheetName val="STAFFSCHED_1"/>
      <sheetName val="Factor_Sheet1"/>
      <sheetName val="NT_LBH1"/>
      <sheetName val="Builtup_Area1"/>
      <sheetName val="Lead_(Final)1"/>
      <sheetName val="D_UT-MECH1"/>
      <sheetName val="Rob__elektr_1"/>
      <sheetName val="CABLE_DATA1"/>
      <sheetName val="Combined_Results_1"/>
      <sheetName val="Contractor_&amp;_Material_Price1"/>
      <sheetName val="Forecast_Variance_Planning_hrs2"/>
      <sheetName val="Raw_Data20"/>
      <sheetName val="PRC_PROG_2"/>
      <sheetName val="Val_breakdown2"/>
      <sheetName val="Orç__Estrelas_Santiago2"/>
      <sheetName val="Bill_No_32"/>
      <sheetName val="GM_&amp;_TA1"/>
      <sheetName val="Master_data1"/>
      <sheetName val="Design_sheet1"/>
      <sheetName val="Gen_Info1"/>
      <sheetName val="[DLA_Standard_Cost_Report1]\TC1"/>
      <sheetName val="F_Slab1"/>
      <sheetName val="Plinth_Beam11"/>
      <sheetName val="CFForecast detail"/>
      <sheetName val="Figures"/>
      <sheetName val="projections"/>
      <sheetName val="BS8007"/>
      <sheetName val="Sheet5"/>
      <sheetName val="Labour Rate "/>
      <sheetName val="(M+L)"/>
      <sheetName val="RCN-L B D"/>
      <sheetName val="Timeoffice"/>
      <sheetName val="Sensitivity"/>
      <sheetName val="GiaVL"/>
      <sheetName val="Variation Statement"/>
      <sheetName val="11-02- to 16-02"/>
      <sheetName val="Basic Rates"/>
      <sheetName val="BBSR_12.00 Acre - THDC"/>
      <sheetName val="Bank Rev"/>
      <sheetName val="sum"/>
      <sheetName val="Dev Sum"/>
      <sheetName val="Estimation"/>
      <sheetName val="HPL"/>
      <sheetName val="Sheet7"/>
      <sheetName val="GN_ST_10"/>
      <sheetName val="Tower_slab data"/>
      <sheetName val="Miscelleneous"/>
      <sheetName val="B2"/>
      <sheetName val="nVision"/>
      <sheetName val="[DLA"/>
      <sheetName val="MH(on site)"/>
      <sheetName val="site fab&amp;ernstr"/>
      <sheetName val="Clause"/>
      <sheetName val="Rates Basic"/>
      <sheetName val="Load Details(B1)"/>
      <sheetName val="Global Assm."/>
      <sheetName val="Summary_CFA"/>
      <sheetName val="D"/>
      <sheetName val="Budget_CF - Overall"/>
      <sheetName val="Internet"/>
      <sheetName val="TB"/>
      <sheetName val="BS"/>
      <sheetName val="B1"/>
      <sheetName val="Legend"/>
      <sheetName val="Consolidated"/>
      <sheetName val="Projects"/>
      <sheetName val="Centaurus- Consultacny"/>
      <sheetName val="RCC RA76(BGL)"/>
      <sheetName val="Analy_7-10"/>
      <sheetName val="Angles"/>
      <sheetName val="Options"/>
      <sheetName val="INDU"/>
      <sheetName val="A-CompanyInfo"/>
      <sheetName val="TrialBalance"/>
      <sheetName val="Measurements"/>
      <sheetName val="Tables"/>
      <sheetName val="Flooring"/>
      <sheetName val="Ceilings"/>
      <sheetName val="ACAD Finishes"/>
      <sheetName val="Site Details"/>
      <sheetName val="Chair"/>
      <sheetName val="Site Area Statement"/>
      <sheetName val="Doors"/>
      <sheetName val="s"/>
      <sheetName val="Data (adj."/>
      <sheetName val="4K - (6a) Non Manual Breakdown"/>
      <sheetName val="Progress"/>
      <sheetName val="Conc-BP"/>
      <sheetName val="Column L1 to L2"/>
      <sheetName val="Column L2 to L3"/>
      <sheetName val="BEAM"/>
      <sheetName val="RAMP 3"/>
      <sheetName val="RAMP 1"/>
      <sheetName val="staircase"/>
      <sheetName val="R_Wall"/>
      <sheetName val="Column B1 to L1"/>
      <sheetName val="Slab L1"/>
      <sheetName val="Slab L2"/>
      <sheetName val="Bill 3 - Site Works"/>
      <sheetName val="compare"/>
      <sheetName val="Indices"/>
      <sheetName val="Dec resp"/>
      <sheetName val="Jan HC"/>
      <sheetName val="12-27"/>
    </sheetNames>
    <sheetDataSet>
      <sheetData sheetId="0" refreshError="1">
        <row r="8">
          <cell r="D8" t="str">
            <v>Paramaz Avedisian Building</v>
          </cell>
        </row>
        <row r="9">
          <cell r="D9" t="str">
            <v>American University of Armenia</v>
          </cell>
        </row>
        <row r="10">
          <cell r="D10" t="str">
            <v>Yeravan, Armenia</v>
          </cell>
        </row>
        <row r="12">
          <cell r="D12" t="str">
            <v>Preliminary</v>
          </cell>
        </row>
        <row r="16">
          <cell r="D16">
            <v>1686997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D8" t="str">
            <v>Paramaz Avedisian Building</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8">
          <cell r="D8" t="str">
            <v>Paramaz Avedisian Building</v>
          </cell>
        </row>
      </sheetData>
      <sheetData sheetId="36">
        <row r="8">
          <cell r="D8" t="str">
            <v>Paramaz Avedisian Building</v>
          </cell>
        </row>
      </sheetData>
      <sheetData sheetId="37">
        <row r="8">
          <cell r="D8" t="str">
            <v>Paramaz Avedisian Building</v>
          </cell>
        </row>
      </sheetData>
      <sheetData sheetId="38">
        <row r="8">
          <cell r="D8" t="str">
            <v>Paramaz Avedisian Building</v>
          </cell>
        </row>
      </sheetData>
      <sheetData sheetId="39">
        <row r="8">
          <cell r="D8" t="str">
            <v>Paramaz Avedisian Building</v>
          </cell>
        </row>
      </sheetData>
      <sheetData sheetId="40">
        <row r="8">
          <cell r="D8" t="str">
            <v>Paramaz Avedisian Building</v>
          </cell>
        </row>
      </sheetData>
      <sheetData sheetId="41">
        <row r="8">
          <cell r="D8" t="str">
            <v>Paramaz Avedisian Building</v>
          </cell>
        </row>
      </sheetData>
      <sheetData sheetId="42">
        <row r="8">
          <cell r="D8" t="str">
            <v>Paramaz Avedisian Building</v>
          </cell>
        </row>
      </sheetData>
      <sheetData sheetId="43">
        <row r="8">
          <cell r="D8" t="str">
            <v>Paramaz Avedisian Building</v>
          </cell>
        </row>
      </sheetData>
      <sheetData sheetId="44">
        <row r="8">
          <cell r="D8" t="str">
            <v>Paramaz Avedisian Building</v>
          </cell>
        </row>
      </sheetData>
      <sheetData sheetId="45">
        <row r="8">
          <cell r="D8" t="str">
            <v>Paramaz Avedisian Building</v>
          </cell>
        </row>
      </sheetData>
      <sheetData sheetId="46">
        <row r="8">
          <cell r="D8" t="str">
            <v>Paramaz Avedisian Building</v>
          </cell>
        </row>
      </sheetData>
      <sheetData sheetId="47">
        <row r="8">
          <cell r="D8" t="str">
            <v>Paramaz Avedisian Building</v>
          </cell>
        </row>
      </sheetData>
      <sheetData sheetId="48">
        <row r="8">
          <cell r="D8" t="str">
            <v>Paramaz Avedisian Building</v>
          </cell>
        </row>
      </sheetData>
      <sheetData sheetId="49">
        <row r="8">
          <cell r="D8" t="str">
            <v>Paramaz Avedisian Building</v>
          </cell>
        </row>
      </sheetData>
      <sheetData sheetId="50">
        <row r="8">
          <cell r="D8" t="str">
            <v>Paramaz Avedisian Building</v>
          </cell>
        </row>
      </sheetData>
      <sheetData sheetId="51">
        <row r="8">
          <cell r="D8" t="str">
            <v>Paramaz Avedisian Building</v>
          </cell>
        </row>
      </sheetData>
      <sheetData sheetId="52">
        <row r="8">
          <cell r="D8" t="str">
            <v>Paramaz Avedisian Building</v>
          </cell>
        </row>
      </sheetData>
      <sheetData sheetId="53">
        <row r="8">
          <cell r="D8" t="str">
            <v>Paramaz Avedisian Building</v>
          </cell>
        </row>
      </sheetData>
      <sheetData sheetId="54">
        <row r="8">
          <cell r="D8" t="str">
            <v>Paramaz Avedisian Building</v>
          </cell>
        </row>
      </sheetData>
      <sheetData sheetId="55">
        <row r="8">
          <cell r="D8" t="str">
            <v>Paramaz Avedisian Building</v>
          </cell>
        </row>
      </sheetData>
      <sheetData sheetId="56">
        <row r="8">
          <cell r="D8" t="str">
            <v>Paramaz Avedisian Building</v>
          </cell>
        </row>
      </sheetData>
      <sheetData sheetId="57">
        <row r="8">
          <cell r="D8" t="str">
            <v>Paramaz Avedisian Building</v>
          </cell>
        </row>
      </sheetData>
      <sheetData sheetId="58">
        <row r="8">
          <cell r="D8" t="str">
            <v>Paramaz Avedisian Building</v>
          </cell>
        </row>
      </sheetData>
      <sheetData sheetId="59">
        <row r="8">
          <cell r="D8" t="str">
            <v>Paramaz Avedisian Building</v>
          </cell>
        </row>
      </sheetData>
      <sheetData sheetId="60">
        <row r="8">
          <cell r="D8" t="str">
            <v>Paramaz Avedisian Building</v>
          </cell>
        </row>
      </sheetData>
      <sheetData sheetId="61">
        <row r="8">
          <cell r="D8" t="str">
            <v>Paramaz Avedisian Building</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8">
          <cell r="D8" t="str">
            <v>Paramaz Avedisian Building</v>
          </cell>
        </row>
      </sheetData>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ow r="8">
          <cell r="D8" t="str">
            <v>Paramaz Avedisian Building</v>
          </cell>
        </row>
      </sheetData>
      <sheetData sheetId="303">
        <row r="8">
          <cell r="D8" t="str">
            <v>Paramaz Avedisian Building</v>
          </cell>
        </row>
      </sheetData>
      <sheetData sheetId="304">
        <row r="8">
          <cell r="D8" t="str">
            <v>Paramaz Avedisian Building</v>
          </cell>
        </row>
      </sheetData>
      <sheetData sheetId="305">
        <row r="8">
          <cell r="D8" t="str">
            <v>Paramaz Avedisian Building</v>
          </cell>
        </row>
      </sheetData>
      <sheetData sheetId="306">
        <row r="8">
          <cell r="D8" t="str">
            <v>Paramaz Avedisian Building</v>
          </cell>
        </row>
      </sheetData>
      <sheetData sheetId="307">
        <row r="8">
          <cell r="D8" t="str">
            <v>Paramaz Avedisian Building</v>
          </cell>
        </row>
      </sheetData>
      <sheetData sheetId="308">
        <row r="8">
          <cell r="D8" t="str">
            <v>Paramaz Avedisian Building</v>
          </cell>
        </row>
      </sheetData>
      <sheetData sheetId="309">
        <row r="8">
          <cell r="D8" t="str">
            <v>Paramaz Avedisian Building</v>
          </cell>
        </row>
      </sheetData>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8">
          <cell r="D8" t="str">
            <v>Paramaz Avedisian Building</v>
          </cell>
        </row>
      </sheetData>
      <sheetData sheetId="382">
        <row r="8">
          <cell r="D8" t="str">
            <v>Paramaz Avedisian Building</v>
          </cell>
        </row>
      </sheetData>
      <sheetData sheetId="383" refreshError="1"/>
      <sheetData sheetId="384" refreshError="1"/>
      <sheetData sheetId="385" refreshError="1"/>
      <sheetData sheetId="386">
        <row r="8">
          <cell r="D8" t="str">
            <v>Paramaz Avedisian Building</v>
          </cell>
        </row>
      </sheetData>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ow r="8">
          <cell r="D8" t="str">
            <v>Paramaz Avedisian Building</v>
          </cell>
        </row>
      </sheetData>
      <sheetData sheetId="462">
        <row r="8">
          <cell r="D8" t="str">
            <v>Paramaz Avedisian Building</v>
          </cell>
        </row>
      </sheetData>
      <sheetData sheetId="463">
        <row r="8">
          <cell r="D8" t="str">
            <v>Paramaz Avedisian Building</v>
          </cell>
        </row>
      </sheetData>
      <sheetData sheetId="464">
        <row r="8">
          <cell r="D8" t="str">
            <v>Paramaz Avedisian Building</v>
          </cell>
        </row>
      </sheetData>
      <sheetData sheetId="465">
        <row r="8">
          <cell r="D8" t="str">
            <v>Paramaz Avedisian Building</v>
          </cell>
        </row>
      </sheetData>
      <sheetData sheetId="466">
        <row r="8">
          <cell r="D8" t="str">
            <v>Paramaz Avedisian Building</v>
          </cell>
        </row>
      </sheetData>
      <sheetData sheetId="467">
        <row r="8">
          <cell r="D8" t="str">
            <v>Paramaz Avedisian Building</v>
          </cell>
        </row>
      </sheetData>
      <sheetData sheetId="468">
        <row r="8">
          <cell r="D8" t="str">
            <v>Paramaz Avedisian Building</v>
          </cell>
        </row>
      </sheetData>
      <sheetData sheetId="469">
        <row r="8">
          <cell r="D8" t="str">
            <v>Paramaz Avedisian Building</v>
          </cell>
        </row>
      </sheetData>
      <sheetData sheetId="470">
        <row r="8">
          <cell r="D8" t="str">
            <v>Paramaz Avedisian Building</v>
          </cell>
        </row>
      </sheetData>
      <sheetData sheetId="471">
        <row r="8">
          <cell r="D8" t="str">
            <v>Paramaz Avedisian Building</v>
          </cell>
        </row>
      </sheetData>
      <sheetData sheetId="472">
        <row r="8">
          <cell r="D8" t="str">
            <v>Paramaz Avedisian Building</v>
          </cell>
        </row>
      </sheetData>
      <sheetData sheetId="473">
        <row r="8">
          <cell r="D8" t="str">
            <v>Paramaz Avedisian Building</v>
          </cell>
        </row>
      </sheetData>
      <sheetData sheetId="474">
        <row r="8">
          <cell r="D8" t="str">
            <v>Paramaz Avedisian Building</v>
          </cell>
        </row>
      </sheetData>
      <sheetData sheetId="475">
        <row r="8">
          <cell r="D8" t="str">
            <v>Paramaz Avedisian Building</v>
          </cell>
        </row>
      </sheetData>
      <sheetData sheetId="476">
        <row r="8">
          <cell r="D8" t="str">
            <v>Paramaz Avedisian Building</v>
          </cell>
        </row>
      </sheetData>
      <sheetData sheetId="477">
        <row r="8">
          <cell r="D8" t="str">
            <v>Paramaz Avedisian Building</v>
          </cell>
        </row>
      </sheetData>
      <sheetData sheetId="478">
        <row r="8">
          <cell r="D8" t="str">
            <v>Paramaz Avedisian Building</v>
          </cell>
        </row>
      </sheetData>
      <sheetData sheetId="479">
        <row r="8">
          <cell r="D8" t="str">
            <v>Paramaz Avedisian Building</v>
          </cell>
        </row>
      </sheetData>
      <sheetData sheetId="480">
        <row r="8">
          <cell r="D8" t="str">
            <v>Paramaz Avedisian Building</v>
          </cell>
        </row>
      </sheetData>
      <sheetData sheetId="481">
        <row r="8">
          <cell r="D8" t="str">
            <v>Paramaz Avedisian Building</v>
          </cell>
        </row>
      </sheetData>
      <sheetData sheetId="482">
        <row r="8">
          <cell r="D8" t="str">
            <v>Paramaz Avedisian Building</v>
          </cell>
        </row>
      </sheetData>
      <sheetData sheetId="483">
        <row r="8">
          <cell r="D8" t="str">
            <v>Paramaz Avedisian Building</v>
          </cell>
        </row>
      </sheetData>
      <sheetData sheetId="484">
        <row r="8">
          <cell r="D8" t="str">
            <v>Paramaz Avedisian Building</v>
          </cell>
        </row>
      </sheetData>
      <sheetData sheetId="485">
        <row r="8">
          <cell r="D8" t="str">
            <v>Paramaz Avedisian Building</v>
          </cell>
        </row>
      </sheetData>
      <sheetData sheetId="486">
        <row r="8">
          <cell r="D8" t="str">
            <v>Paramaz Avedisian Building</v>
          </cell>
        </row>
      </sheetData>
      <sheetData sheetId="487">
        <row r="8">
          <cell r="D8" t="str">
            <v>Paramaz Avedisian Building</v>
          </cell>
        </row>
      </sheetData>
      <sheetData sheetId="488">
        <row r="8">
          <cell r="D8" t="str">
            <v>Paramaz Avedisian Building</v>
          </cell>
        </row>
      </sheetData>
      <sheetData sheetId="489">
        <row r="8">
          <cell r="D8" t="str">
            <v>Paramaz Avedisian Building</v>
          </cell>
        </row>
      </sheetData>
      <sheetData sheetId="490">
        <row r="8">
          <cell r="D8" t="str">
            <v>Paramaz Avedisian Building</v>
          </cell>
        </row>
      </sheetData>
      <sheetData sheetId="491">
        <row r="8">
          <cell r="D8" t="str">
            <v>Paramaz Avedisian Building</v>
          </cell>
        </row>
      </sheetData>
      <sheetData sheetId="492">
        <row r="8">
          <cell r="D8" t="str">
            <v>Paramaz Avedisian Building</v>
          </cell>
        </row>
      </sheetData>
      <sheetData sheetId="493">
        <row r="8">
          <cell r="D8" t="str">
            <v>Paramaz Avedisian Building</v>
          </cell>
        </row>
      </sheetData>
      <sheetData sheetId="494">
        <row r="8">
          <cell r="D8" t="str">
            <v>Paramaz Avedisian Building</v>
          </cell>
        </row>
      </sheetData>
      <sheetData sheetId="495">
        <row r="8">
          <cell r="D8" t="str">
            <v>Paramaz Avedisian Building</v>
          </cell>
        </row>
      </sheetData>
      <sheetData sheetId="496">
        <row r="8">
          <cell r="D8" t="str">
            <v>Paramaz Avedisian Building</v>
          </cell>
        </row>
      </sheetData>
      <sheetData sheetId="497">
        <row r="8">
          <cell r="D8" t="str">
            <v>Paramaz Avedisian Building</v>
          </cell>
        </row>
      </sheetData>
      <sheetData sheetId="498">
        <row r="8">
          <cell r="D8" t="str">
            <v>Paramaz Avedisian Building</v>
          </cell>
        </row>
      </sheetData>
      <sheetData sheetId="499">
        <row r="8">
          <cell r="D8" t="str">
            <v>Paramaz Avedisian Building</v>
          </cell>
        </row>
      </sheetData>
      <sheetData sheetId="500">
        <row r="8">
          <cell r="D8" t="str">
            <v>Paramaz Avedisian Building</v>
          </cell>
        </row>
      </sheetData>
      <sheetData sheetId="501">
        <row r="8">
          <cell r="D8" t="str">
            <v>Paramaz Avedisian Building</v>
          </cell>
        </row>
      </sheetData>
      <sheetData sheetId="502">
        <row r="8">
          <cell r="D8" t="str">
            <v>Paramaz Avedisian Building</v>
          </cell>
        </row>
      </sheetData>
      <sheetData sheetId="503">
        <row r="8">
          <cell r="D8" t="str">
            <v>Paramaz Avedisian Building</v>
          </cell>
        </row>
      </sheetData>
      <sheetData sheetId="504">
        <row r="8">
          <cell r="D8" t="str">
            <v>Paramaz Avedisian Building</v>
          </cell>
        </row>
      </sheetData>
      <sheetData sheetId="505">
        <row r="8">
          <cell r="D8" t="str">
            <v>Paramaz Avedisian Building</v>
          </cell>
        </row>
      </sheetData>
      <sheetData sheetId="506">
        <row r="8">
          <cell r="D8" t="str">
            <v>Paramaz Avedisian Building</v>
          </cell>
        </row>
      </sheetData>
      <sheetData sheetId="507">
        <row r="8">
          <cell r="D8" t="str">
            <v>Paramaz Avedisian Building</v>
          </cell>
        </row>
      </sheetData>
      <sheetData sheetId="508">
        <row r="8">
          <cell r="D8" t="str">
            <v>Paramaz Avedisian Building</v>
          </cell>
        </row>
      </sheetData>
      <sheetData sheetId="509">
        <row r="8">
          <cell r="D8" t="str">
            <v>Paramaz Avedisian Building</v>
          </cell>
        </row>
      </sheetData>
      <sheetData sheetId="510">
        <row r="8">
          <cell r="D8" t="str">
            <v>Paramaz Avedisian Building</v>
          </cell>
        </row>
      </sheetData>
      <sheetData sheetId="511">
        <row r="8">
          <cell r="D8" t="str">
            <v>Paramaz Avedisian Building</v>
          </cell>
        </row>
      </sheetData>
      <sheetData sheetId="512">
        <row r="8">
          <cell r="D8" t="str">
            <v>Paramaz Avedisian Building</v>
          </cell>
        </row>
      </sheetData>
      <sheetData sheetId="513">
        <row r="8">
          <cell r="D8" t="str">
            <v>Paramaz Avedisian Building</v>
          </cell>
        </row>
      </sheetData>
      <sheetData sheetId="514">
        <row r="8">
          <cell r="D8" t="str">
            <v>Paramaz Avedisian Building</v>
          </cell>
        </row>
      </sheetData>
      <sheetData sheetId="515">
        <row r="8">
          <cell r="D8" t="str">
            <v>Paramaz Avedisian Building</v>
          </cell>
        </row>
      </sheetData>
      <sheetData sheetId="516">
        <row r="8">
          <cell r="D8" t="str">
            <v>Paramaz Avedisian Building</v>
          </cell>
        </row>
      </sheetData>
      <sheetData sheetId="517">
        <row r="8">
          <cell r="D8" t="str">
            <v>Paramaz Avedisian Building</v>
          </cell>
        </row>
      </sheetData>
      <sheetData sheetId="518">
        <row r="8">
          <cell r="D8" t="str">
            <v>Paramaz Avedisian Building</v>
          </cell>
        </row>
      </sheetData>
      <sheetData sheetId="519">
        <row r="8">
          <cell r="D8" t="str">
            <v>Paramaz Avedisian Building</v>
          </cell>
        </row>
      </sheetData>
      <sheetData sheetId="520">
        <row r="8">
          <cell r="D8" t="str">
            <v>Paramaz Avedisian Building</v>
          </cell>
        </row>
      </sheetData>
      <sheetData sheetId="521">
        <row r="8">
          <cell r="D8" t="str">
            <v>Paramaz Avedisian Building</v>
          </cell>
        </row>
      </sheetData>
      <sheetData sheetId="522">
        <row r="8">
          <cell r="D8" t="str">
            <v>Paramaz Avedisian Building</v>
          </cell>
        </row>
      </sheetData>
      <sheetData sheetId="523">
        <row r="8">
          <cell r="D8" t="str">
            <v>Paramaz Avedisian Building</v>
          </cell>
        </row>
      </sheetData>
      <sheetData sheetId="524">
        <row r="8">
          <cell r="D8" t="str">
            <v>Paramaz Avedisian Building</v>
          </cell>
        </row>
      </sheetData>
      <sheetData sheetId="525">
        <row r="8">
          <cell r="D8" t="str">
            <v>Paramaz Avedisian Building</v>
          </cell>
        </row>
      </sheetData>
      <sheetData sheetId="526">
        <row r="8">
          <cell r="D8" t="str">
            <v>Paramaz Avedisian Building</v>
          </cell>
        </row>
      </sheetData>
      <sheetData sheetId="527">
        <row r="8">
          <cell r="D8" t="str">
            <v>Paramaz Avedisian Building</v>
          </cell>
        </row>
      </sheetData>
      <sheetData sheetId="528">
        <row r="8">
          <cell r="D8" t="str">
            <v>Paramaz Avedisian Building</v>
          </cell>
        </row>
      </sheetData>
      <sheetData sheetId="529">
        <row r="8">
          <cell r="D8" t="str">
            <v>Paramaz Avedisian Building</v>
          </cell>
        </row>
      </sheetData>
      <sheetData sheetId="530"/>
      <sheetData sheetId="531">
        <row r="8">
          <cell r="D8" t="str">
            <v>Paramaz Avedisian Building</v>
          </cell>
        </row>
      </sheetData>
      <sheetData sheetId="532">
        <row r="8">
          <cell r="D8" t="str">
            <v>Paramaz Avedisian Building</v>
          </cell>
        </row>
      </sheetData>
      <sheetData sheetId="533">
        <row r="8">
          <cell r="D8" t="str">
            <v>Paramaz Avedisian Building</v>
          </cell>
        </row>
      </sheetData>
      <sheetData sheetId="534">
        <row r="8">
          <cell r="D8" t="str">
            <v>Paramaz Avedisian Building</v>
          </cell>
        </row>
      </sheetData>
      <sheetData sheetId="535">
        <row r="8">
          <cell r="D8" t="str">
            <v>Paramaz Avedisian Building</v>
          </cell>
        </row>
      </sheetData>
      <sheetData sheetId="536">
        <row r="8">
          <cell r="D8" t="str">
            <v>Paramaz Avedisian Building</v>
          </cell>
        </row>
      </sheetData>
      <sheetData sheetId="537">
        <row r="8">
          <cell r="D8" t="str">
            <v>Paramaz Avedisian Building</v>
          </cell>
        </row>
      </sheetData>
      <sheetData sheetId="538">
        <row r="8">
          <cell r="D8" t="str">
            <v>Paramaz Avedisian Building</v>
          </cell>
        </row>
      </sheetData>
      <sheetData sheetId="539">
        <row r="8">
          <cell r="D8" t="str">
            <v>Paramaz Avedisian Building</v>
          </cell>
        </row>
      </sheetData>
      <sheetData sheetId="540">
        <row r="8">
          <cell r="D8" t="str">
            <v>Paramaz Avedisian Building</v>
          </cell>
        </row>
      </sheetData>
      <sheetData sheetId="541">
        <row r="8">
          <cell r="D8" t="str">
            <v>Paramaz Avedisian Building</v>
          </cell>
        </row>
      </sheetData>
      <sheetData sheetId="542">
        <row r="8">
          <cell r="D8" t="str">
            <v>Paramaz Avedisian Building</v>
          </cell>
        </row>
      </sheetData>
      <sheetData sheetId="543">
        <row r="8">
          <cell r="D8" t="str">
            <v>Paramaz Avedisian Building</v>
          </cell>
        </row>
      </sheetData>
      <sheetData sheetId="544">
        <row r="8">
          <cell r="D8" t="str">
            <v>Paramaz Avedisian Building</v>
          </cell>
        </row>
      </sheetData>
      <sheetData sheetId="545"/>
      <sheetData sheetId="546">
        <row r="8">
          <cell r="D8" t="str">
            <v>Paramaz Avedisian Building</v>
          </cell>
        </row>
      </sheetData>
      <sheetData sheetId="547">
        <row r="8">
          <cell r="D8" t="str">
            <v>Paramaz Avedisian Building</v>
          </cell>
        </row>
      </sheetData>
      <sheetData sheetId="548">
        <row r="8">
          <cell r="D8" t="str">
            <v>Paramaz Avedisian Building</v>
          </cell>
        </row>
      </sheetData>
      <sheetData sheetId="549">
        <row r="8">
          <cell r="D8" t="str">
            <v>Paramaz Avedisian Building</v>
          </cell>
        </row>
      </sheetData>
      <sheetData sheetId="550">
        <row r="8">
          <cell r="D8" t="str">
            <v>Paramaz Avedisian Building</v>
          </cell>
        </row>
      </sheetData>
      <sheetData sheetId="551"/>
      <sheetData sheetId="552">
        <row r="8">
          <cell r="D8" t="str">
            <v>Paramaz Avedisian Building</v>
          </cell>
        </row>
      </sheetData>
      <sheetData sheetId="553">
        <row r="8">
          <cell r="D8" t="str">
            <v>Paramaz Avedisian Building</v>
          </cell>
        </row>
      </sheetData>
      <sheetData sheetId="554">
        <row r="8">
          <cell r="D8" t="str">
            <v>Paramaz Avedisian Building</v>
          </cell>
        </row>
      </sheetData>
      <sheetData sheetId="555">
        <row r="8">
          <cell r="D8" t="str">
            <v>Paramaz Avedisian Building</v>
          </cell>
        </row>
      </sheetData>
      <sheetData sheetId="556"/>
      <sheetData sheetId="557"/>
      <sheetData sheetId="558">
        <row r="8">
          <cell r="D8" t="str">
            <v>Paramaz Avedisian Building</v>
          </cell>
        </row>
      </sheetData>
      <sheetData sheetId="559">
        <row r="8">
          <cell r="D8" t="str">
            <v>Paramaz Avedisian Building</v>
          </cell>
        </row>
      </sheetData>
      <sheetData sheetId="560">
        <row r="8">
          <cell r="D8" t="str">
            <v>Paramaz Avedisian Building</v>
          </cell>
        </row>
      </sheetData>
      <sheetData sheetId="561">
        <row r="8">
          <cell r="D8" t="str">
            <v>Paramaz Avedisian Building</v>
          </cell>
        </row>
      </sheetData>
      <sheetData sheetId="562">
        <row r="8">
          <cell r="D8" t="str">
            <v>Paramaz Avedisian Building</v>
          </cell>
        </row>
      </sheetData>
      <sheetData sheetId="563">
        <row r="8">
          <cell r="D8" t="str">
            <v>Paramaz Avedisian Building</v>
          </cell>
        </row>
      </sheetData>
      <sheetData sheetId="564">
        <row r="8">
          <cell r="D8" t="str">
            <v>Paramaz Avedisian Building</v>
          </cell>
        </row>
      </sheetData>
      <sheetData sheetId="565"/>
      <sheetData sheetId="566">
        <row r="8">
          <cell r="D8" t="str">
            <v>Paramaz Avedisian Building</v>
          </cell>
        </row>
      </sheetData>
      <sheetData sheetId="567">
        <row r="8">
          <cell r="D8" t="str">
            <v>Paramaz Avedisian Building</v>
          </cell>
        </row>
      </sheetData>
      <sheetData sheetId="568">
        <row r="8">
          <cell r="D8" t="str">
            <v>Paramaz Avedisian Building</v>
          </cell>
        </row>
      </sheetData>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ow r="8">
          <cell r="D8" t="str">
            <v>Paramaz Avedisian Building</v>
          </cell>
        </row>
      </sheetData>
      <sheetData sheetId="625">
        <row r="8">
          <cell r="D8" t="str">
            <v>Paramaz Avedisian Building</v>
          </cell>
        </row>
      </sheetData>
      <sheetData sheetId="626">
        <row r="8">
          <cell r="D8" t="str">
            <v>Paramaz Avedisian Building</v>
          </cell>
        </row>
      </sheetData>
      <sheetData sheetId="627">
        <row r="8">
          <cell r="D8" t="str">
            <v>Paramaz Avedisian Building</v>
          </cell>
        </row>
      </sheetData>
      <sheetData sheetId="628">
        <row r="8">
          <cell r="D8" t="str">
            <v>Paramaz Avedisian Building</v>
          </cell>
        </row>
      </sheetData>
      <sheetData sheetId="629">
        <row r="8">
          <cell r="D8" t="str">
            <v>Paramaz Avedisian Building</v>
          </cell>
        </row>
      </sheetData>
      <sheetData sheetId="630">
        <row r="8">
          <cell r="D8" t="str">
            <v>Paramaz Avedisian Building</v>
          </cell>
        </row>
      </sheetData>
      <sheetData sheetId="631">
        <row r="8">
          <cell r="D8" t="str">
            <v>Paramaz Avedisian Building</v>
          </cell>
        </row>
      </sheetData>
      <sheetData sheetId="632">
        <row r="8">
          <cell r="D8" t="str">
            <v>Paramaz Avedisian Building</v>
          </cell>
        </row>
      </sheetData>
      <sheetData sheetId="633">
        <row r="8">
          <cell r="D8" t="str">
            <v>Paramaz Avedisian Building</v>
          </cell>
        </row>
      </sheetData>
      <sheetData sheetId="634">
        <row r="8">
          <cell r="D8" t="str">
            <v>Paramaz Avedisian Building</v>
          </cell>
        </row>
      </sheetData>
      <sheetData sheetId="635">
        <row r="8">
          <cell r="D8" t="str">
            <v>Paramaz Avedisian Building</v>
          </cell>
        </row>
      </sheetData>
      <sheetData sheetId="636">
        <row r="8">
          <cell r="D8" t="str">
            <v>Paramaz Avedisian Building</v>
          </cell>
        </row>
      </sheetData>
      <sheetData sheetId="637">
        <row r="8">
          <cell r="D8" t="str">
            <v>Paramaz Avedisian Building</v>
          </cell>
        </row>
      </sheetData>
      <sheetData sheetId="638">
        <row r="8">
          <cell r="D8" t="str">
            <v>Paramaz Avedisian Building</v>
          </cell>
        </row>
      </sheetData>
      <sheetData sheetId="639">
        <row r="8">
          <cell r="D8" t="str">
            <v>Paramaz Avedisian Building</v>
          </cell>
        </row>
      </sheetData>
      <sheetData sheetId="640">
        <row r="8">
          <cell r="D8" t="str">
            <v>Paramaz Avedisian Building</v>
          </cell>
        </row>
      </sheetData>
      <sheetData sheetId="641">
        <row r="8">
          <cell r="D8" t="str">
            <v>Paramaz Avedisian Building</v>
          </cell>
        </row>
      </sheetData>
      <sheetData sheetId="642">
        <row r="8">
          <cell r="D8" t="str">
            <v>Paramaz Avedisian Building</v>
          </cell>
        </row>
      </sheetData>
      <sheetData sheetId="643">
        <row r="8">
          <cell r="D8" t="str">
            <v>Paramaz Avedisian Building</v>
          </cell>
        </row>
      </sheetData>
      <sheetData sheetId="644">
        <row r="8">
          <cell r="D8" t="str">
            <v>Paramaz Avedisian Building</v>
          </cell>
        </row>
      </sheetData>
      <sheetData sheetId="645">
        <row r="8">
          <cell r="D8" t="str">
            <v>Paramaz Avedisian Building</v>
          </cell>
        </row>
      </sheetData>
      <sheetData sheetId="646">
        <row r="8">
          <cell r="D8" t="str">
            <v>Paramaz Avedisian Building</v>
          </cell>
        </row>
      </sheetData>
      <sheetData sheetId="647">
        <row r="8">
          <cell r="D8" t="str">
            <v>Paramaz Avedisian Building</v>
          </cell>
        </row>
      </sheetData>
      <sheetData sheetId="648">
        <row r="8">
          <cell r="D8" t="str">
            <v>Paramaz Avedisian Building</v>
          </cell>
        </row>
      </sheetData>
      <sheetData sheetId="649">
        <row r="8">
          <cell r="D8" t="str">
            <v>Paramaz Avedisian Building</v>
          </cell>
        </row>
      </sheetData>
      <sheetData sheetId="650">
        <row r="8">
          <cell r="D8" t="str">
            <v>Paramaz Avedisian Building</v>
          </cell>
        </row>
      </sheetData>
      <sheetData sheetId="651">
        <row r="8">
          <cell r="D8" t="str">
            <v>Paramaz Avedisian Building</v>
          </cell>
        </row>
      </sheetData>
      <sheetData sheetId="652">
        <row r="8">
          <cell r="D8" t="str">
            <v>Paramaz Avedisian Building</v>
          </cell>
        </row>
      </sheetData>
      <sheetData sheetId="653">
        <row r="8">
          <cell r="D8" t="str">
            <v>Paramaz Avedisian Building</v>
          </cell>
        </row>
      </sheetData>
      <sheetData sheetId="654">
        <row r="8">
          <cell r="D8" t="str">
            <v>Paramaz Avedisian Building</v>
          </cell>
        </row>
      </sheetData>
      <sheetData sheetId="655">
        <row r="8">
          <cell r="D8" t="str">
            <v>Paramaz Avedisian Building</v>
          </cell>
        </row>
      </sheetData>
      <sheetData sheetId="656">
        <row r="8">
          <cell r="D8" t="str">
            <v>Paramaz Avedisian Building</v>
          </cell>
        </row>
      </sheetData>
      <sheetData sheetId="657">
        <row r="8">
          <cell r="D8" t="str">
            <v>Paramaz Avedisian Building</v>
          </cell>
        </row>
      </sheetData>
      <sheetData sheetId="658">
        <row r="8">
          <cell r="D8" t="str">
            <v>Paramaz Avedisian Building</v>
          </cell>
        </row>
      </sheetData>
      <sheetData sheetId="659">
        <row r="8">
          <cell r="D8" t="str">
            <v>Paramaz Avedisian Building</v>
          </cell>
        </row>
      </sheetData>
      <sheetData sheetId="660">
        <row r="8">
          <cell r="D8" t="str">
            <v>Paramaz Avedisian Building</v>
          </cell>
        </row>
      </sheetData>
      <sheetData sheetId="661">
        <row r="8">
          <cell r="D8" t="str">
            <v>Paramaz Avedisian Building</v>
          </cell>
        </row>
      </sheetData>
      <sheetData sheetId="662">
        <row r="8">
          <cell r="D8" t="str">
            <v>Paramaz Avedisian Building</v>
          </cell>
        </row>
      </sheetData>
      <sheetData sheetId="663">
        <row r="8">
          <cell r="D8" t="str">
            <v>Paramaz Avedisian Building</v>
          </cell>
        </row>
      </sheetData>
      <sheetData sheetId="664">
        <row r="8">
          <cell r="D8" t="str">
            <v>Paramaz Avedisian Building</v>
          </cell>
        </row>
      </sheetData>
      <sheetData sheetId="665">
        <row r="8">
          <cell r="D8" t="str">
            <v>Paramaz Avedisian Building</v>
          </cell>
        </row>
      </sheetData>
      <sheetData sheetId="666">
        <row r="8">
          <cell r="D8" t="str">
            <v>Paramaz Avedisian Building</v>
          </cell>
        </row>
      </sheetData>
      <sheetData sheetId="667">
        <row r="8">
          <cell r="D8" t="str">
            <v>Paramaz Avedisian Building</v>
          </cell>
        </row>
      </sheetData>
      <sheetData sheetId="668">
        <row r="8">
          <cell r="D8" t="str">
            <v>Paramaz Avedisian Building</v>
          </cell>
        </row>
      </sheetData>
      <sheetData sheetId="669">
        <row r="8">
          <cell r="D8" t="str">
            <v>Paramaz Avedisian Building</v>
          </cell>
        </row>
      </sheetData>
      <sheetData sheetId="670">
        <row r="8">
          <cell r="D8" t="str">
            <v>Paramaz Avedisian Building</v>
          </cell>
        </row>
      </sheetData>
      <sheetData sheetId="671">
        <row r="8">
          <cell r="D8" t="str">
            <v>Paramaz Avedisian Building</v>
          </cell>
        </row>
      </sheetData>
      <sheetData sheetId="672">
        <row r="8">
          <cell r="D8" t="str">
            <v>Paramaz Avedisian Building</v>
          </cell>
        </row>
      </sheetData>
      <sheetData sheetId="673">
        <row r="8">
          <cell r="D8" t="str">
            <v>Paramaz Avedisian Building</v>
          </cell>
        </row>
      </sheetData>
      <sheetData sheetId="674">
        <row r="8">
          <cell r="D8" t="str">
            <v>Paramaz Avedisian Building</v>
          </cell>
        </row>
      </sheetData>
      <sheetData sheetId="675">
        <row r="8">
          <cell r="D8" t="str">
            <v>Paramaz Avedisian Building</v>
          </cell>
        </row>
      </sheetData>
      <sheetData sheetId="676">
        <row r="8">
          <cell r="D8" t="str">
            <v>Paramaz Avedisian Building</v>
          </cell>
        </row>
      </sheetData>
      <sheetData sheetId="677">
        <row r="8">
          <cell r="D8" t="str">
            <v>Paramaz Avedisian Building</v>
          </cell>
        </row>
      </sheetData>
      <sheetData sheetId="678">
        <row r="8">
          <cell r="D8" t="str">
            <v>Paramaz Avedisian Building</v>
          </cell>
        </row>
      </sheetData>
      <sheetData sheetId="679">
        <row r="8">
          <cell r="D8" t="str">
            <v>Paramaz Avedisian Building</v>
          </cell>
        </row>
      </sheetData>
      <sheetData sheetId="680">
        <row r="8">
          <cell r="D8" t="str">
            <v>Paramaz Avedisian Building</v>
          </cell>
        </row>
      </sheetData>
      <sheetData sheetId="681">
        <row r="8">
          <cell r="D8" t="str">
            <v>Paramaz Avedisian Building</v>
          </cell>
        </row>
      </sheetData>
      <sheetData sheetId="682">
        <row r="8">
          <cell r="D8" t="str">
            <v>Paramaz Avedisian Building</v>
          </cell>
        </row>
      </sheetData>
      <sheetData sheetId="683">
        <row r="8">
          <cell r="D8" t="str">
            <v>Paramaz Avedisian Building</v>
          </cell>
        </row>
      </sheetData>
      <sheetData sheetId="684">
        <row r="8">
          <cell r="D8" t="str">
            <v>Paramaz Avedisian Building</v>
          </cell>
        </row>
      </sheetData>
      <sheetData sheetId="685">
        <row r="8">
          <cell r="D8" t="str">
            <v>Paramaz Avedisian Building</v>
          </cell>
        </row>
      </sheetData>
      <sheetData sheetId="686">
        <row r="8">
          <cell r="D8" t="str">
            <v>Paramaz Avedisian Building</v>
          </cell>
        </row>
      </sheetData>
      <sheetData sheetId="687">
        <row r="8">
          <cell r="D8" t="str">
            <v>Paramaz Avedisian Building</v>
          </cell>
        </row>
      </sheetData>
      <sheetData sheetId="688">
        <row r="8">
          <cell r="D8" t="str">
            <v>Paramaz Avedisian Building</v>
          </cell>
        </row>
      </sheetData>
      <sheetData sheetId="689">
        <row r="8">
          <cell r="D8" t="str">
            <v>Paramaz Avedisian Building</v>
          </cell>
        </row>
      </sheetData>
      <sheetData sheetId="690">
        <row r="8">
          <cell r="D8" t="str">
            <v>Paramaz Avedisian Building</v>
          </cell>
        </row>
      </sheetData>
      <sheetData sheetId="691">
        <row r="8">
          <cell r="D8" t="str">
            <v>Paramaz Avedisian Building</v>
          </cell>
        </row>
      </sheetData>
      <sheetData sheetId="692">
        <row r="8">
          <cell r="D8" t="str">
            <v>Paramaz Avedisian Building</v>
          </cell>
        </row>
      </sheetData>
      <sheetData sheetId="693">
        <row r="8">
          <cell r="D8" t="str">
            <v>Paramaz Avedisian Building</v>
          </cell>
        </row>
      </sheetData>
      <sheetData sheetId="694">
        <row r="8">
          <cell r="D8" t="str">
            <v>Paramaz Avedisian Building</v>
          </cell>
        </row>
      </sheetData>
      <sheetData sheetId="695">
        <row r="8">
          <cell r="D8" t="str">
            <v>Paramaz Avedisian Building</v>
          </cell>
        </row>
      </sheetData>
      <sheetData sheetId="696">
        <row r="8">
          <cell r="D8" t="str">
            <v>Paramaz Avedisian Building</v>
          </cell>
        </row>
      </sheetData>
      <sheetData sheetId="697">
        <row r="8">
          <cell r="D8" t="str">
            <v>Paramaz Avedisian Building</v>
          </cell>
        </row>
      </sheetData>
      <sheetData sheetId="698">
        <row r="8">
          <cell r="D8" t="str">
            <v>Paramaz Avedisian Building</v>
          </cell>
        </row>
      </sheetData>
      <sheetData sheetId="699">
        <row r="8">
          <cell r="D8" t="str">
            <v>Paramaz Avedisian Building</v>
          </cell>
        </row>
      </sheetData>
      <sheetData sheetId="700">
        <row r="8">
          <cell r="D8" t="str">
            <v>Paramaz Avedisian Building</v>
          </cell>
        </row>
      </sheetData>
      <sheetData sheetId="701">
        <row r="8">
          <cell r="D8" t="str">
            <v>Paramaz Avedisian Building</v>
          </cell>
        </row>
      </sheetData>
      <sheetData sheetId="702">
        <row r="8">
          <cell r="D8" t="str">
            <v>Paramaz Avedisian Building</v>
          </cell>
        </row>
      </sheetData>
      <sheetData sheetId="703">
        <row r="8">
          <cell r="D8" t="str">
            <v>Paramaz Avedisian Building</v>
          </cell>
        </row>
      </sheetData>
      <sheetData sheetId="704">
        <row r="8">
          <cell r="D8" t="str">
            <v>Paramaz Avedisian Building</v>
          </cell>
        </row>
      </sheetData>
      <sheetData sheetId="705">
        <row r="8">
          <cell r="D8" t="str">
            <v>Paramaz Avedisian Building</v>
          </cell>
        </row>
      </sheetData>
      <sheetData sheetId="706">
        <row r="8">
          <cell r="D8" t="str">
            <v>Paramaz Avedisian Building</v>
          </cell>
        </row>
      </sheetData>
      <sheetData sheetId="707">
        <row r="8">
          <cell r="D8" t="str">
            <v>Paramaz Avedisian Building</v>
          </cell>
        </row>
      </sheetData>
      <sheetData sheetId="708">
        <row r="8">
          <cell r="D8" t="str">
            <v>Paramaz Avedisian Building</v>
          </cell>
        </row>
      </sheetData>
      <sheetData sheetId="709">
        <row r="8">
          <cell r="D8" t="str">
            <v>Paramaz Avedisian Building</v>
          </cell>
        </row>
      </sheetData>
      <sheetData sheetId="710">
        <row r="8">
          <cell r="D8" t="str">
            <v>Paramaz Avedisian Building</v>
          </cell>
        </row>
      </sheetData>
      <sheetData sheetId="711">
        <row r="8">
          <cell r="D8" t="str">
            <v>Paramaz Avedisian Building</v>
          </cell>
        </row>
      </sheetData>
      <sheetData sheetId="712">
        <row r="8">
          <cell r="D8" t="str">
            <v>Paramaz Avedisian Building</v>
          </cell>
        </row>
      </sheetData>
      <sheetData sheetId="713">
        <row r="8">
          <cell r="D8" t="str">
            <v>Paramaz Avedisian Building</v>
          </cell>
        </row>
      </sheetData>
      <sheetData sheetId="714">
        <row r="8">
          <cell r="D8" t="str">
            <v>Paramaz Avedisian Building</v>
          </cell>
        </row>
      </sheetData>
      <sheetData sheetId="715">
        <row r="8">
          <cell r="D8" t="str">
            <v>Paramaz Avedisian Building</v>
          </cell>
        </row>
      </sheetData>
      <sheetData sheetId="716">
        <row r="8">
          <cell r="D8" t="str">
            <v>Paramaz Avedisian Building</v>
          </cell>
        </row>
      </sheetData>
      <sheetData sheetId="717">
        <row r="8">
          <cell r="D8" t="str">
            <v>Paramaz Avedisian Building</v>
          </cell>
        </row>
      </sheetData>
      <sheetData sheetId="718">
        <row r="8">
          <cell r="D8" t="str">
            <v>Paramaz Avedisian Building</v>
          </cell>
        </row>
      </sheetData>
      <sheetData sheetId="719">
        <row r="8">
          <cell r="D8" t="str">
            <v>Paramaz Avedisian Building</v>
          </cell>
        </row>
      </sheetData>
      <sheetData sheetId="720">
        <row r="8">
          <cell r="D8" t="str">
            <v>Paramaz Avedisian Building</v>
          </cell>
        </row>
      </sheetData>
      <sheetData sheetId="721">
        <row r="8">
          <cell r="D8" t="str">
            <v>Paramaz Avedisian Building</v>
          </cell>
        </row>
      </sheetData>
      <sheetData sheetId="722">
        <row r="8">
          <cell r="D8" t="str">
            <v>Paramaz Avedisian Building</v>
          </cell>
        </row>
      </sheetData>
      <sheetData sheetId="723">
        <row r="8">
          <cell r="D8" t="str">
            <v>Paramaz Avedisian Building</v>
          </cell>
        </row>
      </sheetData>
      <sheetData sheetId="724">
        <row r="8">
          <cell r="D8" t="str">
            <v>Paramaz Avedisian Building</v>
          </cell>
        </row>
      </sheetData>
      <sheetData sheetId="725">
        <row r="8">
          <cell r="D8" t="str">
            <v>Paramaz Avedisian Building</v>
          </cell>
        </row>
      </sheetData>
      <sheetData sheetId="726">
        <row r="8">
          <cell r="D8" t="str">
            <v>Paramaz Avedisian Building</v>
          </cell>
        </row>
      </sheetData>
      <sheetData sheetId="727">
        <row r="8">
          <cell r="D8" t="str">
            <v>Paramaz Avedisian Building</v>
          </cell>
        </row>
      </sheetData>
      <sheetData sheetId="728">
        <row r="8">
          <cell r="D8" t="str">
            <v>Paramaz Avedisian Building</v>
          </cell>
        </row>
      </sheetData>
      <sheetData sheetId="729">
        <row r="8">
          <cell r="D8" t="str">
            <v>Paramaz Avedisian Building</v>
          </cell>
        </row>
      </sheetData>
      <sheetData sheetId="730">
        <row r="8">
          <cell r="D8" t="str">
            <v>Paramaz Avedisian Building</v>
          </cell>
        </row>
      </sheetData>
      <sheetData sheetId="731">
        <row r="8">
          <cell r="D8" t="str">
            <v>Paramaz Avedisian Building</v>
          </cell>
        </row>
      </sheetData>
      <sheetData sheetId="732">
        <row r="8">
          <cell r="D8" t="str">
            <v>Paramaz Avedisian Building</v>
          </cell>
        </row>
      </sheetData>
      <sheetData sheetId="733">
        <row r="8">
          <cell r="D8" t="str">
            <v>Paramaz Avedisian Building</v>
          </cell>
        </row>
      </sheetData>
      <sheetData sheetId="734">
        <row r="8">
          <cell r="D8" t="str">
            <v>Paramaz Avedisian Building</v>
          </cell>
        </row>
      </sheetData>
      <sheetData sheetId="735">
        <row r="8">
          <cell r="D8" t="str">
            <v>Paramaz Avedisian Building</v>
          </cell>
        </row>
      </sheetData>
      <sheetData sheetId="736"/>
      <sheetData sheetId="737">
        <row r="8">
          <cell r="D8" t="str">
            <v>Paramaz Avedisian Building</v>
          </cell>
        </row>
      </sheetData>
      <sheetData sheetId="738"/>
      <sheetData sheetId="739">
        <row r="8">
          <cell r="D8" t="str">
            <v>Paramaz Avedisian Building</v>
          </cell>
        </row>
      </sheetData>
      <sheetData sheetId="740"/>
      <sheetData sheetId="741">
        <row r="8">
          <cell r="D8" t="str">
            <v>Paramaz Avedisian Building</v>
          </cell>
        </row>
      </sheetData>
      <sheetData sheetId="742">
        <row r="8">
          <cell r="D8" t="str">
            <v>Paramaz Avedisian Building</v>
          </cell>
        </row>
      </sheetData>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ow r="8">
          <cell r="D8" t="str">
            <v>Paramaz Avedisian Building</v>
          </cell>
        </row>
      </sheetData>
      <sheetData sheetId="829">
        <row r="8">
          <cell r="D8" t="str">
            <v>Paramaz Avedisian Building</v>
          </cell>
        </row>
      </sheetData>
      <sheetData sheetId="830" refreshError="1"/>
      <sheetData sheetId="831" refreshError="1"/>
      <sheetData sheetId="832" refreshError="1"/>
      <sheetData sheetId="833" refreshError="1"/>
      <sheetData sheetId="834" refreshError="1"/>
      <sheetData sheetId="835" refreshError="1"/>
      <sheetData sheetId="836" refreshError="1"/>
      <sheetData sheetId="837">
        <row r="8">
          <cell r="D8" t="str">
            <v>Paramaz Avedisian Building</v>
          </cell>
        </row>
      </sheetData>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ow r="8">
          <cell r="D8" t="str">
            <v>Paramaz Avedisian Building</v>
          </cell>
        </row>
      </sheetData>
      <sheetData sheetId="890">
        <row r="8">
          <cell r="D8" t="str">
            <v>Paramaz Avedisian Building</v>
          </cell>
        </row>
      </sheetData>
      <sheetData sheetId="891">
        <row r="8">
          <cell r="D8" t="str">
            <v>Paramaz Avedisian Building</v>
          </cell>
        </row>
      </sheetData>
      <sheetData sheetId="892">
        <row r="8">
          <cell r="D8" t="str">
            <v>Paramaz Avedisian Building</v>
          </cell>
        </row>
      </sheetData>
      <sheetData sheetId="893">
        <row r="8">
          <cell r="D8" t="str">
            <v>Paramaz Avedisian Building</v>
          </cell>
        </row>
      </sheetData>
      <sheetData sheetId="894">
        <row r="8">
          <cell r="D8" t="str">
            <v>Paramaz Avedisian Building</v>
          </cell>
        </row>
      </sheetData>
      <sheetData sheetId="895">
        <row r="8">
          <cell r="D8" t="str">
            <v>Paramaz Avedisian Building</v>
          </cell>
        </row>
      </sheetData>
      <sheetData sheetId="896">
        <row r="8">
          <cell r="D8" t="str">
            <v>Paramaz Avedisian Building</v>
          </cell>
        </row>
      </sheetData>
      <sheetData sheetId="897">
        <row r="8">
          <cell r="D8" t="str">
            <v>Paramaz Avedisian Building</v>
          </cell>
        </row>
      </sheetData>
      <sheetData sheetId="898">
        <row r="8">
          <cell r="D8" t="str">
            <v>Paramaz Avedisian Building</v>
          </cell>
        </row>
      </sheetData>
      <sheetData sheetId="899">
        <row r="8">
          <cell r="D8" t="str">
            <v>Paramaz Avedisian Building</v>
          </cell>
        </row>
      </sheetData>
      <sheetData sheetId="900">
        <row r="8">
          <cell r="D8" t="str">
            <v>Paramaz Avedisian Building</v>
          </cell>
        </row>
      </sheetData>
      <sheetData sheetId="901">
        <row r="8">
          <cell r="D8" t="str">
            <v>Paramaz Avedisian Building</v>
          </cell>
        </row>
      </sheetData>
      <sheetData sheetId="902">
        <row r="8">
          <cell r="D8" t="str">
            <v>Paramaz Avedisian Building</v>
          </cell>
        </row>
      </sheetData>
      <sheetData sheetId="903">
        <row r="8">
          <cell r="D8" t="str">
            <v>Paramaz Avedisian Building</v>
          </cell>
        </row>
      </sheetData>
      <sheetData sheetId="904">
        <row r="8">
          <cell r="D8" t="str">
            <v>Paramaz Avedisian Building</v>
          </cell>
        </row>
      </sheetData>
      <sheetData sheetId="905">
        <row r="8">
          <cell r="D8" t="str">
            <v>Paramaz Avedisian Building</v>
          </cell>
        </row>
      </sheetData>
      <sheetData sheetId="906">
        <row r="8">
          <cell r="D8" t="str">
            <v>Paramaz Avedisian Building</v>
          </cell>
        </row>
      </sheetData>
      <sheetData sheetId="907">
        <row r="8">
          <cell r="D8" t="str">
            <v>Paramaz Avedisian Building</v>
          </cell>
        </row>
      </sheetData>
      <sheetData sheetId="908">
        <row r="8">
          <cell r="D8" t="str">
            <v>Paramaz Avedisian Building</v>
          </cell>
        </row>
      </sheetData>
      <sheetData sheetId="909">
        <row r="8">
          <cell r="D8" t="str">
            <v>Paramaz Avedisian Building</v>
          </cell>
        </row>
      </sheetData>
      <sheetData sheetId="910">
        <row r="8">
          <cell r="D8" t="str">
            <v>Paramaz Avedisian Building</v>
          </cell>
        </row>
      </sheetData>
      <sheetData sheetId="911">
        <row r="8">
          <cell r="D8" t="str">
            <v>Paramaz Avedisian Building</v>
          </cell>
        </row>
      </sheetData>
      <sheetData sheetId="912">
        <row r="8">
          <cell r="D8" t="str">
            <v>Paramaz Avedisian Building</v>
          </cell>
        </row>
      </sheetData>
      <sheetData sheetId="913">
        <row r="8">
          <cell r="D8" t="str">
            <v>Paramaz Avedisian Building</v>
          </cell>
        </row>
      </sheetData>
      <sheetData sheetId="914">
        <row r="8">
          <cell r="D8" t="str">
            <v>Paramaz Avedisian Building</v>
          </cell>
        </row>
      </sheetData>
      <sheetData sheetId="915">
        <row r="8">
          <cell r="D8" t="str">
            <v>Paramaz Avedisian Building</v>
          </cell>
        </row>
      </sheetData>
      <sheetData sheetId="916">
        <row r="8">
          <cell r="D8" t="str">
            <v>Paramaz Avedisian Building</v>
          </cell>
        </row>
      </sheetData>
      <sheetData sheetId="917">
        <row r="8">
          <cell r="D8" t="str">
            <v>Paramaz Avedisian Building</v>
          </cell>
        </row>
      </sheetData>
      <sheetData sheetId="918">
        <row r="8">
          <cell r="D8" t="str">
            <v>Paramaz Avedisian Building</v>
          </cell>
        </row>
      </sheetData>
      <sheetData sheetId="919">
        <row r="8">
          <cell r="D8" t="str">
            <v>Paramaz Avedisian Building</v>
          </cell>
        </row>
      </sheetData>
      <sheetData sheetId="920">
        <row r="8">
          <cell r="D8" t="str">
            <v>Paramaz Avedisian Building</v>
          </cell>
        </row>
      </sheetData>
      <sheetData sheetId="921">
        <row r="8">
          <cell r="D8" t="str">
            <v>Paramaz Avedisian Building</v>
          </cell>
        </row>
      </sheetData>
      <sheetData sheetId="922">
        <row r="8">
          <cell r="D8" t="str">
            <v>Paramaz Avedisian Building</v>
          </cell>
        </row>
      </sheetData>
      <sheetData sheetId="923">
        <row r="8">
          <cell r="D8" t="str">
            <v>Paramaz Avedisian Building</v>
          </cell>
        </row>
      </sheetData>
      <sheetData sheetId="924">
        <row r="8">
          <cell r="D8" t="str">
            <v>Paramaz Avedisian Building</v>
          </cell>
        </row>
      </sheetData>
      <sheetData sheetId="925">
        <row r="8">
          <cell r="D8" t="str">
            <v>Paramaz Avedisian Building</v>
          </cell>
        </row>
      </sheetData>
      <sheetData sheetId="926">
        <row r="8">
          <cell r="D8" t="str">
            <v>Paramaz Avedisian Building</v>
          </cell>
        </row>
      </sheetData>
      <sheetData sheetId="927">
        <row r="8">
          <cell r="D8" t="str">
            <v>Paramaz Avedisian Building</v>
          </cell>
        </row>
      </sheetData>
      <sheetData sheetId="928">
        <row r="8">
          <cell r="D8" t="str">
            <v>Paramaz Avedisian Building</v>
          </cell>
        </row>
      </sheetData>
      <sheetData sheetId="929">
        <row r="8">
          <cell r="D8" t="str">
            <v>Paramaz Avedisian Building</v>
          </cell>
        </row>
      </sheetData>
      <sheetData sheetId="930">
        <row r="8">
          <cell r="D8" t="str">
            <v>Paramaz Avedisian Building</v>
          </cell>
        </row>
      </sheetData>
      <sheetData sheetId="931">
        <row r="8">
          <cell r="D8" t="str">
            <v>Paramaz Avedisian Building</v>
          </cell>
        </row>
      </sheetData>
      <sheetData sheetId="932">
        <row r="8">
          <cell r="D8" t="str">
            <v>Paramaz Avedisian Building</v>
          </cell>
        </row>
      </sheetData>
      <sheetData sheetId="933">
        <row r="8">
          <cell r="D8" t="str">
            <v>Paramaz Avedisian Building</v>
          </cell>
        </row>
      </sheetData>
      <sheetData sheetId="934">
        <row r="8">
          <cell r="D8" t="str">
            <v>Paramaz Avedisian Building</v>
          </cell>
        </row>
      </sheetData>
      <sheetData sheetId="935">
        <row r="8">
          <cell r="D8" t="str">
            <v>Paramaz Avedisian Building</v>
          </cell>
        </row>
      </sheetData>
      <sheetData sheetId="936">
        <row r="8">
          <cell r="D8" t="str">
            <v>Paramaz Avedisian Building</v>
          </cell>
        </row>
      </sheetData>
      <sheetData sheetId="937">
        <row r="8">
          <cell r="D8" t="str">
            <v>Paramaz Avedisian Building</v>
          </cell>
        </row>
      </sheetData>
      <sheetData sheetId="938">
        <row r="8">
          <cell r="D8" t="str">
            <v>Paramaz Avedisian Building</v>
          </cell>
        </row>
      </sheetData>
      <sheetData sheetId="939">
        <row r="8">
          <cell r="D8" t="str">
            <v>Paramaz Avedisian Building</v>
          </cell>
        </row>
      </sheetData>
      <sheetData sheetId="940">
        <row r="8">
          <cell r="D8" t="str">
            <v>Paramaz Avedisian Building</v>
          </cell>
        </row>
      </sheetData>
      <sheetData sheetId="941">
        <row r="8">
          <cell r="D8" t="str">
            <v>Paramaz Avedisian Building</v>
          </cell>
        </row>
      </sheetData>
      <sheetData sheetId="942">
        <row r="8">
          <cell r="D8" t="str">
            <v>Paramaz Avedisian Building</v>
          </cell>
        </row>
      </sheetData>
      <sheetData sheetId="943">
        <row r="8">
          <cell r="D8" t="str">
            <v>Paramaz Avedisian Building</v>
          </cell>
        </row>
      </sheetData>
      <sheetData sheetId="944">
        <row r="8">
          <cell r="D8" t="str">
            <v>Paramaz Avedisian Building</v>
          </cell>
        </row>
      </sheetData>
      <sheetData sheetId="945">
        <row r="8">
          <cell r="D8" t="str">
            <v>Paramaz Avedisian Building</v>
          </cell>
        </row>
      </sheetData>
      <sheetData sheetId="946">
        <row r="8">
          <cell r="D8" t="str">
            <v>Paramaz Avedisian Building</v>
          </cell>
        </row>
      </sheetData>
      <sheetData sheetId="947">
        <row r="8">
          <cell r="D8" t="str">
            <v>Paramaz Avedisian Building</v>
          </cell>
        </row>
      </sheetData>
      <sheetData sheetId="948">
        <row r="8">
          <cell r="D8" t="str">
            <v>Paramaz Avedisian Building</v>
          </cell>
        </row>
      </sheetData>
      <sheetData sheetId="949">
        <row r="8">
          <cell r="D8" t="str">
            <v>Paramaz Avedisian Building</v>
          </cell>
        </row>
      </sheetData>
      <sheetData sheetId="950">
        <row r="8">
          <cell r="D8" t="str">
            <v>Paramaz Avedisian Building</v>
          </cell>
        </row>
      </sheetData>
      <sheetData sheetId="951">
        <row r="8">
          <cell r="D8" t="str">
            <v>Paramaz Avedisian Building</v>
          </cell>
        </row>
      </sheetData>
      <sheetData sheetId="952">
        <row r="8">
          <cell r="D8" t="str">
            <v>Paramaz Avedisian Building</v>
          </cell>
        </row>
      </sheetData>
      <sheetData sheetId="953">
        <row r="8">
          <cell r="D8" t="str">
            <v>Paramaz Avedisian Building</v>
          </cell>
        </row>
      </sheetData>
      <sheetData sheetId="954">
        <row r="8">
          <cell r="D8" t="str">
            <v>Paramaz Avedisian Building</v>
          </cell>
        </row>
      </sheetData>
      <sheetData sheetId="955">
        <row r="8">
          <cell r="D8" t="str">
            <v>Paramaz Avedisian Building</v>
          </cell>
        </row>
      </sheetData>
      <sheetData sheetId="956">
        <row r="8">
          <cell r="D8" t="str">
            <v>Paramaz Avedisian Building</v>
          </cell>
        </row>
      </sheetData>
      <sheetData sheetId="957">
        <row r="8">
          <cell r="D8" t="str">
            <v>Paramaz Avedisian Building</v>
          </cell>
        </row>
      </sheetData>
      <sheetData sheetId="958">
        <row r="8">
          <cell r="D8" t="str">
            <v>Paramaz Avedisian Building</v>
          </cell>
        </row>
      </sheetData>
      <sheetData sheetId="959">
        <row r="8">
          <cell r="D8" t="str">
            <v>Paramaz Avedisian Building</v>
          </cell>
        </row>
      </sheetData>
      <sheetData sheetId="960">
        <row r="8">
          <cell r="D8" t="str">
            <v>Paramaz Avedisian Building</v>
          </cell>
        </row>
      </sheetData>
      <sheetData sheetId="961">
        <row r="8">
          <cell r="D8" t="str">
            <v>Paramaz Avedisian Building</v>
          </cell>
        </row>
      </sheetData>
      <sheetData sheetId="962">
        <row r="8">
          <cell r="D8" t="str">
            <v>Paramaz Avedisian Building</v>
          </cell>
        </row>
      </sheetData>
      <sheetData sheetId="963">
        <row r="8">
          <cell r="D8" t="str">
            <v>Paramaz Avedisian Building</v>
          </cell>
        </row>
      </sheetData>
      <sheetData sheetId="964">
        <row r="8">
          <cell r="D8" t="str">
            <v>Paramaz Avedisian Building</v>
          </cell>
        </row>
      </sheetData>
      <sheetData sheetId="965">
        <row r="8">
          <cell r="D8" t="str">
            <v>Paramaz Avedisian Building</v>
          </cell>
        </row>
      </sheetData>
      <sheetData sheetId="966">
        <row r="8">
          <cell r="D8" t="str">
            <v>Paramaz Avedisian Building</v>
          </cell>
        </row>
      </sheetData>
      <sheetData sheetId="967">
        <row r="8">
          <cell r="D8" t="str">
            <v>Paramaz Avedisian Building</v>
          </cell>
        </row>
      </sheetData>
      <sheetData sheetId="968">
        <row r="8">
          <cell r="D8" t="str">
            <v>Paramaz Avedisian Building</v>
          </cell>
        </row>
      </sheetData>
      <sheetData sheetId="969">
        <row r="8">
          <cell r="D8" t="str">
            <v>Paramaz Avedisian Building</v>
          </cell>
        </row>
      </sheetData>
      <sheetData sheetId="970">
        <row r="8">
          <cell r="D8" t="str">
            <v>Paramaz Avedisian Building</v>
          </cell>
        </row>
      </sheetData>
      <sheetData sheetId="971">
        <row r="8">
          <cell r="D8" t="str">
            <v>Paramaz Avedisian Building</v>
          </cell>
        </row>
      </sheetData>
      <sheetData sheetId="972">
        <row r="8">
          <cell r="D8" t="str">
            <v>Paramaz Avedisian Building</v>
          </cell>
        </row>
      </sheetData>
      <sheetData sheetId="973">
        <row r="8">
          <cell r="D8" t="str">
            <v>Paramaz Avedisian Building</v>
          </cell>
        </row>
      </sheetData>
      <sheetData sheetId="974">
        <row r="8">
          <cell r="D8" t="str">
            <v>Paramaz Avedisian Building</v>
          </cell>
        </row>
      </sheetData>
      <sheetData sheetId="975">
        <row r="8">
          <cell r="D8" t="str">
            <v>Paramaz Avedisian Building</v>
          </cell>
        </row>
      </sheetData>
      <sheetData sheetId="976">
        <row r="8">
          <cell r="D8" t="str">
            <v>Paramaz Avedisian Building</v>
          </cell>
        </row>
      </sheetData>
      <sheetData sheetId="977">
        <row r="8">
          <cell r="D8" t="str">
            <v>Paramaz Avedisian Building</v>
          </cell>
        </row>
      </sheetData>
      <sheetData sheetId="978">
        <row r="8">
          <cell r="D8" t="str">
            <v>Paramaz Avedisian Building</v>
          </cell>
        </row>
      </sheetData>
      <sheetData sheetId="979">
        <row r="8">
          <cell r="D8" t="str">
            <v>Paramaz Avedisian Building</v>
          </cell>
        </row>
      </sheetData>
      <sheetData sheetId="980">
        <row r="8">
          <cell r="D8" t="str">
            <v>Paramaz Avedisian Building</v>
          </cell>
        </row>
      </sheetData>
      <sheetData sheetId="981">
        <row r="8">
          <cell r="D8" t="str">
            <v>Paramaz Avedisian Building</v>
          </cell>
        </row>
      </sheetData>
      <sheetData sheetId="982">
        <row r="8">
          <cell r="D8" t="str">
            <v>Paramaz Avedisian Building</v>
          </cell>
        </row>
      </sheetData>
      <sheetData sheetId="983">
        <row r="8">
          <cell r="D8" t="str">
            <v>Paramaz Avedisian Building</v>
          </cell>
        </row>
      </sheetData>
      <sheetData sheetId="984">
        <row r="8">
          <cell r="D8" t="str">
            <v>Paramaz Avedisian Building</v>
          </cell>
        </row>
      </sheetData>
      <sheetData sheetId="985">
        <row r="8">
          <cell r="D8" t="str">
            <v>Paramaz Avedisian Building</v>
          </cell>
        </row>
      </sheetData>
      <sheetData sheetId="986">
        <row r="8">
          <cell r="D8" t="str">
            <v>Paramaz Avedisian Building</v>
          </cell>
        </row>
      </sheetData>
      <sheetData sheetId="987">
        <row r="8">
          <cell r="D8" t="str">
            <v>Paramaz Avedisian Building</v>
          </cell>
        </row>
      </sheetData>
      <sheetData sheetId="988">
        <row r="8">
          <cell r="D8" t="str">
            <v>Paramaz Avedisian Building</v>
          </cell>
        </row>
      </sheetData>
      <sheetData sheetId="989">
        <row r="8">
          <cell r="D8" t="str">
            <v>Paramaz Avedisian Building</v>
          </cell>
        </row>
      </sheetData>
      <sheetData sheetId="990">
        <row r="8">
          <cell r="D8" t="str">
            <v>Paramaz Avedisian Building</v>
          </cell>
        </row>
      </sheetData>
      <sheetData sheetId="991">
        <row r="8">
          <cell r="D8" t="str">
            <v>Paramaz Avedisian Building</v>
          </cell>
        </row>
      </sheetData>
      <sheetData sheetId="992">
        <row r="8">
          <cell r="D8" t="str">
            <v>Paramaz Avedisian Building</v>
          </cell>
        </row>
      </sheetData>
      <sheetData sheetId="993">
        <row r="8">
          <cell r="D8" t="str">
            <v>Paramaz Avedisian Building</v>
          </cell>
        </row>
      </sheetData>
      <sheetData sheetId="994">
        <row r="8">
          <cell r="D8" t="str">
            <v>Paramaz Avedisian Building</v>
          </cell>
        </row>
      </sheetData>
      <sheetData sheetId="995">
        <row r="8">
          <cell r="D8" t="str">
            <v>Paramaz Avedisian Building</v>
          </cell>
        </row>
      </sheetData>
      <sheetData sheetId="996">
        <row r="8">
          <cell r="D8" t="str">
            <v>Paramaz Avedisian Building</v>
          </cell>
        </row>
      </sheetData>
      <sheetData sheetId="997">
        <row r="8">
          <cell r="D8" t="str">
            <v>Paramaz Avedisian Building</v>
          </cell>
        </row>
      </sheetData>
      <sheetData sheetId="998">
        <row r="8">
          <cell r="D8" t="str">
            <v>Paramaz Avedisian Building</v>
          </cell>
        </row>
      </sheetData>
      <sheetData sheetId="999">
        <row r="8">
          <cell r="D8" t="str">
            <v>Paramaz Avedisian Building</v>
          </cell>
        </row>
      </sheetData>
      <sheetData sheetId="1000">
        <row r="8">
          <cell r="D8" t="str">
            <v>Paramaz Avedisian Building</v>
          </cell>
        </row>
      </sheetData>
      <sheetData sheetId="1001">
        <row r="8">
          <cell r="D8" t="str">
            <v>Paramaz Avedisian Building</v>
          </cell>
        </row>
      </sheetData>
      <sheetData sheetId="1002">
        <row r="8">
          <cell r="D8" t="str">
            <v>Paramaz Avedisian Building</v>
          </cell>
        </row>
      </sheetData>
      <sheetData sheetId="1003">
        <row r="8">
          <cell r="D8" t="str">
            <v>Paramaz Avedisian Building</v>
          </cell>
        </row>
      </sheetData>
      <sheetData sheetId="1004">
        <row r="8">
          <cell r="D8" t="str">
            <v>Paramaz Avedisian Building</v>
          </cell>
        </row>
      </sheetData>
      <sheetData sheetId="1005">
        <row r="8">
          <cell r="D8" t="str">
            <v>Paramaz Avedisian Building</v>
          </cell>
        </row>
      </sheetData>
      <sheetData sheetId="1006">
        <row r="8">
          <cell r="D8" t="str">
            <v>Paramaz Avedisian Building</v>
          </cell>
        </row>
      </sheetData>
      <sheetData sheetId="1007">
        <row r="8">
          <cell r="D8" t="str">
            <v>Paramaz Avedisian Building</v>
          </cell>
        </row>
      </sheetData>
      <sheetData sheetId="1008">
        <row r="8">
          <cell r="D8" t="str">
            <v>Paramaz Avedisian Building</v>
          </cell>
        </row>
      </sheetData>
      <sheetData sheetId="1009">
        <row r="8">
          <cell r="D8" t="str">
            <v>Paramaz Avedisian Building</v>
          </cell>
        </row>
      </sheetData>
      <sheetData sheetId="1010">
        <row r="8">
          <cell r="D8" t="str">
            <v>Paramaz Avedisian Building</v>
          </cell>
        </row>
      </sheetData>
      <sheetData sheetId="1011">
        <row r="8">
          <cell r="D8" t="str">
            <v>Paramaz Avedisian Building</v>
          </cell>
        </row>
      </sheetData>
      <sheetData sheetId="1012">
        <row r="8">
          <cell r="D8" t="str">
            <v>Paramaz Avedisian Building</v>
          </cell>
        </row>
      </sheetData>
      <sheetData sheetId="1013">
        <row r="8">
          <cell r="D8" t="str">
            <v>Paramaz Avedisian Building</v>
          </cell>
        </row>
      </sheetData>
      <sheetData sheetId="1014">
        <row r="8">
          <cell r="D8" t="str">
            <v>Paramaz Avedisian Building</v>
          </cell>
        </row>
      </sheetData>
      <sheetData sheetId="1015">
        <row r="8">
          <cell r="D8" t="str">
            <v>Paramaz Avedisian Building</v>
          </cell>
        </row>
      </sheetData>
      <sheetData sheetId="1016">
        <row r="8">
          <cell r="D8" t="str">
            <v>Paramaz Avedisian Building</v>
          </cell>
        </row>
      </sheetData>
      <sheetData sheetId="1017">
        <row r="8">
          <cell r="D8" t="str">
            <v>Paramaz Avedisian Building</v>
          </cell>
        </row>
      </sheetData>
      <sheetData sheetId="1018">
        <row r="8">
          <cell r="D8" t="str">
            <v>Paramaz Avedisian Building</v>
          </cell>
        </row>
      </sheetData>
      <sheetData sheetId="1019">
        <row r="8">
          <cell r="D8" t="str">
            <v>Paramaz Avedisian Building</v>
          </cell>
        </row>
      </sheetData>
      <sheetData sheetId="1020">
        <row r="8">
          <cell r="D8" t="str">
            <v>Paramaz Avedisian Building</v>
          </cell>
        </row>
      </sheetData>
      <sheetData sheetId="1021">
        <row r="8">
          <cell r="D8" t="str">
            <v>Paramaz Avedisian Building</v>
          </cell>
        </row>
      </sheetData>
      <sheetData sheetId="1022">
        <row r="8">
          <cell r="D8" t="str">
            <v>Paramaz Avedisian Building</v>
          </cell>
        </row>
      </sheetData>
      <sheetData sheetId="1023">
        <row r="8">
          <cell r="D8" t="str">
            <v>Paramaz Avedisian Building</v>
          </cell>
        </row>
      </sheetData>
      <sheetData sheetId="1024">
        <row r="8">
          <cell r="D8" t="str">
            <v>Paramaz Avedisian Building</v>
          </cell>
        </row>
      </sheetData>
      <sheetData sheetId="1025">
        <row r="8">
          <cell r="D8" t="str">
            <v>Paramaz Avedisian Building</v>
          </cell>
        </row>
      </sheetData>
      <sheetData sheetId="1026">
        <row r="8">
          <cell r="D8" t="str">
            <v>Paramaz Avedisian Building</v>
          </cell>
        </row>
      </sheetData>
      <sheetData sheetId="1027">
        <row r="8">
          <cell r="D8" t="str">
            <v>Paramaz Avedisian Building</v>
          </cell>
        </row>
      </sheetData>
      <sheetData sheetId="1028">
        <row r="8">
          <cell r="D8" t="str">
            <v>Paramaz Avedisian Building</v>
          </cell>
        </row>
      </sheetData>
      <sheetData sheetId="1029">
        <row r="8">
          <cell r="D8" t="str">
            <v>Paramaz Avedisian Building</v>
          </cell>
        </row>
      </sheetData>
      <sheetData sheetId="1030">
        <row r="8">
          <cell r="D8" t="str">
            <v>Paramaz Avedisian Building</v>
          </cell>
        </row>
      </sheetData>
      <sheetData sheetId="1031">
        <row r="8">
          <cell r="D8" t="str">
            <v>Paramaz Avedisian Building</v>
          </cell>
        </row>
      </sheetData>
      <sheetData sheetId="1032">
        <row r="8">
          <cell r="D8" t="str">
            <v>Paramaz Avedisian Building</v>
          </cell>
        </row>
      </sheetData>
      <sheetData sheetId="1033">
        <row r="8">
          <cell r="D8" t="str">
            <v>Paramaz Avedisian Building</v>
          </cell>
        </row>
      </sheetData>
      <sheetData sheetId="1034">
        <row r="8">
          <cell r="D8" t="str">
            <v>Paramaz Avedisian Building</v>
          </cell>
        </row>
      </sheetData>
      <sheetData sheetId="1035">
        <row r="8">
          <cell r="D8" t="str">
            <v>Paramaz Avedisian Building</v>
          </cell>
        </row>
      </sheetData>
      <sheetData sheetId="1036">
        <row r="8">
          <cell r="D8" t="str">
            <v>Paramaz Avedisian Building</v>
          </cell>
        </row>
      </sheetData>
      <sheetData sheetId="1037">
        <row r="8">
          <cell r="D8" t="str">
            <v>Paramaz Avedisian Building</v>
          </cell>
        </row>
      </sheetData>
      <sheetData sheetId="1038">
        <row r="8">
          <cell r="D8" t="str">
            <v>Paramaz Avedisian Building</v>
          </cell>
        </row>
      </sheetData>
      <sheetData sheetId="1039">
        <row r="8">
          <cell r="D8" t="str">
            <v>Paramaz Avedisian Building</v>
          </cell>
        </row>
      </sheetData>
      <sheetData sheetId="1040">
        <row r="8">
          <cell r="D8" t="str">
            <v>Paramaz Avedisian Building</v>
          </cell>
        </row>
      </sheetData>
      <sheetData sheetId="1041">
        <row r="8">
          <cell r="D8" t="str">
            <v>Paramaz Avedisian Building</v>
          </cell>
        </row>
      </sheetData>
      <sheetData sheetId="1042">
        <row r="8">
          <cell r="D8" t="str">
            <v>Paramaz Avedisian Building</v>
          </cell>
        </row>
      </sheetData>
      <sheetData sheetId="1043">
        <row r="8">
          <cell r="D8" t="str">
            <v>Paramaz Avedisian Building</v>
          </cell>
        </row>
      </sheetData>
      <sheetData sheetId="1044">
        <row r="8">
          <cell r="D8" t="str">
            <v>Paramaz Avedisian Building</v>
          </cell>
        </row>
      </sheetData>
      <sheetData sheetId="1045">
        <row r="8">
          <cell r="D8" t="str">
            <v>Paramaz Avedisian Building</v>
          </cell>
        </row>
      </sheetData>
      <sheetData sheetId="1046">
        <row r="8">
          <cell r="D8" t="str">
            <v>Paramaz Avedisian Building</v>
          </cell>
        </row>
      </sheetData>
      <sheetData sheetId="1047">
        <row r="8">
          <cell r="D8" t="str">
            <v>Paramaz Avedisian Building</v>
          </cell>
        </row>
      </sheetData>
      <sheetData sheetId="1048">
        <row r="8">
          <cell r="D8" t="str">
            <v>Paramaz Avedisian Building</v>
          </cell>
        </row>
      </sheetData>
      <sheetData sheetId="1049">
        <row r="8">
          <cell r="D8" t="str">
            <v>Paramaz Avedisian Building</v>
          </cell>
        </row>
      </sheetData>
      <sheetData sheetId="1050">
        <row r="8">
          <cell r="D8" t="str">
            <v>Paramaz Avedisian Building</v>
          </cell>
        </row>
      </sheetData>
      <sheetData sheetId="1051">
        <row r="8">
          <cell r="D8" t="str">
            <v>Paramaz Avedisian Building</v>
          </cell>
        </row>
      </sheetData>
      <sheetData sheetId="1052">
        <row r="8">
          <cell r="D8" t="str">
            <v>Paramaz Avedisian Building</v>
          </cell>
        </row>
      </sheetData>
      <sheetData sheetId="1053">
        <row r="8">
          <cell r="D8" t="str">
            <v>Paramaz Avedisian Building</v>
          </cell>
        </row>
      </sheetData>
      <sheetData sheetId="1054">
        <row r="8">
          <cell r="D8" t="str">
            <v>Paramaz Avedisian Building</v>
          </cell>
        </row>
      </sheetData>
      <sheetData sheetId="1055" refreshError="1"/>
      <sheetData sheetId="1056">
        <row r="8">
          <cell r="D8" t="str">
            <v>Paramaz Avedisian Building</v>
          </cell>
        </row>
      </sheetData>
      <sheetData sheetId="1057">
        <row r="8">
          <cell r="D8" t="str">
            <v>Paramaz Avedisian Building</v>
          </cell>
        </row>
      </sheetData>
      <sheetData sheetId="1058">
        <row r="8">
          <cell r="D8" t="str">
            <v>Paramaz Avedisian Building</v>
          </cell>
        </row>
      </sheetData>
      <sheetData sheetId="1059">
        <row r="8">
          <cell r="D8" t="str">
            <v>Paramaz Avedisian Building</v>
          </cell>
        </row>
      </sheetData>
      <sheetData sheetId="1060">
        <row r="8">
          <cell r="D8" t="str">
            <v>Paramaz Avedisian Building</v>
          </cell>
        </row>
      </sheetData>
      <sheetData sheetId="1061">
        <row r="8">
          <cell r="D8" t="str">
            <v>Paramaz Avedisian Building</v>
          </cell>
        </row>
      </sheetData>
      <sheetData sheetId="1062">
        <row r="8">
          <cell r="D8" t="str">
            <v>Paramaz Avedisian Building</v>
          </cell>
        </row>
      </sheetData>
      <sheetData sheetId="1063">
        <row r="8">
          <cell r="D8" t="str">
            <v>Paramaz Avedisian Building</v>
          </cell>
        </row>
      </sheetData>
      <sheetData sheetId="1064">
        <row r="8">
          <cell r="D8" t="str">
            <v>Paramaz Avedisian Building</v>
          </cell>
        </row>
      </sheetData>
      <sheetData sheetId="1065">
        <row r="8">
          <cell r="D8" t="str">
            <v>Paramaz Avedisian Building</v>
          </cell>
        </row>
      </sheetData>
      <sheetData sheetId="1066">
        <row r="8">
          <cell r="D8" t="str">
            <v>Paramaz Avedisian Building</v>
          </cell>
        </row>
      </sheetData>
      <sheetData sheetId="1067">
        <row r="8">
          <cell r="D8" t="str">
            <v>Paramaz Avedisian Building</v>
          </cell>
        </row>
      </sheetData>
      <sheetData sheetId="1068">
        <row r="8">
          <cell r="D8" t="str">
            <v>Paramaz Avedisian Building</v>
          </cell>
        </row>
      </sheetData>
      <sheetData sheetId="1069">
        <row r="8">
          <cell r="D8" t="str">
            <v>Paramaz Avedisian Building</v>
          </cell>
        </row>
      </sheetData>
      <sheetData sheetId="1070">
        <row r="8">
          <cell r="D8" t="str">
            <v>Paramaz Avedisian Building</v>
          </cell>
        </row>
      </sheetData>
      <sheetData sheetId="1071">
        <row r="8">
          <cell r="D8" t="str">
            <v>Paramaz Avedisian Building</v>
          </cell>
        </row>
      </sheetData>
      <sheetData sheetId="1072">
        <row r="8">
          <cell r="D8" t="str">
            <v>Paramaz Avedisian Building</v>
          </cell>
        </row>
      </sheetData>
      <sheetData sheetId="1073">
        <row r="8">
          <cell r="D8" t="str">
            <v>Paramaz Avedisian Building</v>
          </cell>
        </row>
      </sheetData>
      <sheetData sheetId="1074">
        <row r="8">
          <cell r="D8" t="str">
            <v>Paramaz Avedisian Building</v>
          </cell>
        </row>
      </sheetData>
      <sheetData sheetId="1075">
        <row r="8">
          <cell r="D8" t="str">
            <v>Paramaz Avedisian Building</v>
          </cell>
        </row>
      </sheetData>
      <sheetData sheetId="1076">
        <row r="8">
          <cell r="D8" t="str">
            <v>Paramaz Avedisian Building</v>
          </cell>
        </row>
      </sheetData>
      <sheetData sheetId="1077">
        <row r="8">
          <cell r="D8" t="str">
            <v>Paramaz Avedisian Building</v>
          </cell>
        </row>
      </sheetData>
      <sheetData sheetId="1078">
        <row r="8">
          <cell r="D8" t="str">
            <v>Paramaz Avedisian Building</v>
          </cell>
        </row>
      </sheetData>
      <sheetData sheetId="1079">
        <row r="8">
          <cell r="D8" t="str">
            <v>Paramaz Avedisian Building</v>
          </cell>
        </row>
      </sheetData>
      <sheetData sheetId="1080">
        <row r="8">
          <cell r="D8" t="str">
            <v>Paramaz Avedisian Building</v>
          </cell>
        </row>
      </sheetData>
      <sheetData sheetId="1081">
        <row r="8">
          <cell r="D8" t="str">
            <v>Paramaz Avedisian Building</v>
          </cell>
        </row>
      </sheetData>
      <sheetData sheetId="1082">
        <row r="8">
          <cell r="D8" t="str">
            <v>Paramaz Avedisian Building</v>
          </cell>
        </row>
      </sheetData>
      <sheetData sheetId="1083">
        <row r="8">
          <cell r="D8" t="str">
            <v>Paramaz Avedisian Building</v>
          </cell>
        </row>
      </sheetData>
      <sheetData sheetId="1084">
        <row r="8">
          <cell r="D8" t="str">
            <v>Paramaz Avedisian Building</v>
          </cell>
        </row>
      </sheetData>
      <sheetData sheetId="1085">
        <row r="8">
          <cell r="D8" t="str">
            <v>Paramaz Avedisian Building</v>
          </cell>
        </row>
      </sheetData>
      <sheetData sheetId="1086">
        <row r="8">
          <cell r="D8" t="str">
            <v>Paramaz Avedisian Building</v>
          </cell>
        </row>
      </sheetData>
      <sheetData sheetId="1087">
        <row r="8">
          <cell r="D8" t="str">
            <v>Paramaz Avedisian Building</v>
          </cell>
        </row>
      </sheetData>
      <sheetData sheetId="1088">
        <row r="8">
          <cell r="D8" t="str">
            <v>Paramaz Avedisian Building</v>
          </cell>
        </row>
      </sheetData>
      <sheetData sheetId="1089">
        <row r="8">
          <cell r="D8" t="str">
            <v>Paramaz Avedisian Building</v>
          </cell>
        </row>
      </sheetData>
      <sheetData sheetId="1090">
        <row r="8">
          <cell r="D8" t="str">
            <v>Paramaz Avedisian Building</v>
          </cell>
        </row>
      </sheetData>
      <sheetData sheetId="1091">
        <row r="8">
          <cell r="D8" t="str">
            <v>Paramaz Avedisian Building</v>
          </cell>
        </row>
      </sheetData>
      <sheetData sheetId="1092">
        <row r="8">
          <cell r="D8" t="str">
            <v>Paramaz Avedisian Building</v>
          </cell>
        </row>
      </sheetData>
      <sheetData sheetId="1093">
        <row r="8">
          <cell r="D8" t="str">
            <v>Paramaz Avedisian Building</v>
          </cell>
        </row>
      </sheetData>
      <sheetData sheetId="1094">
        <row r="8">
          <cell r="D8" t="str">
            <v>Paramaz Avedisian Building</v>
          </cell>
        </row>
      </sheetData>
      <sheetData sheetId="1095">
        <row r="8">
          <cell r="D8" t="str">
            <v>Paramaz Avedisian Building</v>
          </cell>
        </row>
      </sheetData>
      <sheetData sheetId="1096">
        <row r="8">
          <cell r="D8" t="str">
            <v>Paramaz Avedisian Building</v>
          </cell>
        </row>
      </sheetData>
      <sheetData sheetId="1097">
        <row r="8">
          <cell r="D8" t="str">
            <v>Paramaz Avedisian Building</v>
          </cell>
        </row>
      </sheetData>
      <sheetData sheetId="1098">
        <row r="8">
          <cell r="D8" t="str">
            <v>Paramaz Avedisian Building</v>
          </cell>
        </row>
      </sheetData>
      <sheetData sheetId="1099">
        <row r="8">
          <cell r="D8" t="str">
            <v>Paramaz Avedisian Building</v>
          </cell>
        </row>
      </sheetData>
      <sheetData sheetId="1100">
        <row r="8">
          <cell r="D8" t="str">
            <v>Paramaz Avedisian Building</v>
          </cell>
        </row>
      </sheetData>
      <sheetData sheetId="1101">
        <row r="8">
          <cell r="D8" t="str">
            <v>Paramaz Avedisian Building</v>
          </cell>
        </row>
      </sheetData>
      <sheetData sheetId="1102">
        <row r="8">
          <cell r="D8" t="str">
            <v>Paramaz Avedisian Building</v>
          </cell>
        </row>
      </sheetData>
      <sheetData sheetId="1103">
        <row r="8">
          <cell r="D8" t="str">
            <v>Paramaz Avedisian Building</v>
          </cell>
        </row>
      </sheetData>
      <sheetData sheetId="1104">
        <row r="8">
          <cell r="D8" t="str">
            <v>Paramaz Avedisian Building</v>
          </cell>
        </row>
      </sheetData>
      <sheetData sheetId="1105">
        <row r="8">
          <cell r="D8" t="str">
            <v>Paramaz Avedisian Building</v>
          </cell>
        </row>
      </sheetData>
      <sheetData sheetId="1106">
        <row r="8">
          <cell r="D8" t="str">
            <v>Paramaz Avedisian Building</v>
          </cell>
        </row>
      </sheetData>
      <sheetData sheetId="1107">
        <row r="8">
          <cell r="D8" t="str">
            <v>Paramaz Avedisian Building</v>
          </cell>
        </row>
      </sheetData>
      <sheetData sheetId="1108">
        <row r="8">
          <cell r="D8" t="str">
            <v>Paramaz Avedisian Building</v>
          </cell>
        </row>
      </sheetData>
      <sheetData sheetId="1109">
        <row r="8">
          <cell r="D8" t="str">
            <v>Paramaz Avedisian Building</v>
          </cell>
        </row>
      </sheetData>
      <sheetData sheetId="1110">
        <row r="8">
          <cell r="D8" t="str">
            <v>Paramaz Avedisian Building</v>
          </cell>
        </row>
      </sheetData>
      <sheetData sheetId="1111">
        <row r="8">
          <cell r="D8" t="str">
            <v>Paramaz Avedisian Building</v>
          </cell>
        </row>
      </sheetData>
      <sheetData sheetId="1112">
        <row r="8">
          <cell r="D8" t="str">
            <v>Paramaz Avedisian Building</v>
          </cell>
        </row>
      </sheetData>
      <sheetData sheetId="1113">
        <row r="8">
          <cell r="D8" t="str">
            <v>Paramaz Avedisian Building</v>
          </cell>
        </row>
      </sheetData>
      <sheetData sheetId="1114">
        <row r="8">
          <cell r="D8" t="str">
            <v>Paramaz Avedisian Building</v>
          </cell>
        </row>
      </sheetData>
      <sheetData sheetId="1115">
        <row r="8">
          <cell r="D8" t="str">
            <v>Paramaz Avedisian Building</v>
          </cell>
        </row>
      </sheetData>
      <sheetData sheetId="1116">
        <row r="8">
          <cell r="D8" t="str">
            <v>Paramaz Avedisian Building</v>
          </cell>
        </row>
      </sheetData>
      <sheetData sheetId="1117">
        <row r="8">
          <cell r="D8" t="str">
            <v>Paramaz Avedisian Building</v>
          </cell>
        </row>
      </sheetData>
      <sheetData sheetId="1118">
        <row r="8">
          <cell r="D8" t="str">
            <v>Paramaz Avedisian Building</v>
          </cell>
        </row>
      </sheetData>
      <sheetData sheetId="1119">
        <row r="8">
          <cell r="D8" t="str">
            <v>Paramaz Avedisian Building</v>
          </cell>
        </row>
      </sheetData>
      <sheetData sheetId="1120">
        <row r="8">
          <cell r="D8" t="str">
            <v>Paramaz Avedisian Building</v>
          </cell>
        </row>
      </sheetData>
      <sheetData sheetId="1121">
        <row r="8">
          <cell r="D8" t="str">
            <v>Paramaz Avedisian Building</v>
          </cell>
        </row>
      </sheetData>
      <sheetData sheetId="1122">
        <row r="8">
          <cell r="D8" t="str">
            <v>Paramaz Avedisian Building</v>
          </cell>
        </row>
      </sheetData>
      <sheetData sheetId="1123">
        <row r="8">
          <cell r="D8" t="str">
            <v>Paramaz Avedisian Building</v>
          </cell>
        </row>
      </sheetData>
      <sheetData sheetId="1124">
        <row r="8">
          <cell r="D8" t="str">
            <v>Paramaz Avedisian Building</v>
          </cell>
        </row>
      </sheetData>
      <sheetData sheetId="1125">
        <row r="8">
          <cell r="D8" t="str">
            <v>Paramaz Avedisian Building</v>
          </cell>
        </row>
      </sheetData>
      <sheetData sheetId="1126">
        <row r="8">
          <cell r="D8" t="str">
            <v>Paramaz Avedisian Building</v>
          </cell>
        </row>
      </sheetData>
      <sheetData sheetId="1127">
        <row r="8">
          <cell r="D8" t="str">
            <v>Paramaz Avedisian Building</v>
          </cell>
        </row>
      </sheetData>
      <sheetData sheetId="1128">
        <row r="8">
          <cell r="D8" t="str">
            <v>Paramaz Avedisian Building</v>
          </cell>
        </row>
      </sheetData>
      <sheetData sheetId="1129">
        <row r="8">
          <cell r="D8" t="str">
            <v>Paramaz Avedisian Building</v>
          </cell>
        </row>
      </sheetData>
      <sheetData sheetId="1130">
        <row r="8">
          <cell r="D8" t="str">
            <v>Paramaz Avedisian Building</v>
          </cell>
        </row>
      </sheetData>
      <sheetData sheetId="1131">
        <row r="8">
          <cell r="D8" t="str">
            <v>Paramaz Avedisian Building</v>
          </cell>
        </row>
      </sheetData>
      <sheetData sheetId="1132">
        <row r="8">
          <cell r="D8" t="str">
            <v>Paramaz Avedisian Building</v>
          </cell>
        </row>
      </sheetData>
      <sheetData sheetId="1133">
        <row r="8">
          <cell r="D8" t="str">
            <v>Paramaz Avedisian Building</v>
          </cell>
        </row>
      </sheetData>
      <sheetData sheetId="1134">
        <row r="8">
          <cell r="D8" t="str">
            <v>Paramaz Avedisian Building</v>
          </cell>
        </row>
      </sheetData>
      <sheetData sheetId="1135">
        <row r="8">
          <cell r="D8" t="str">
            <v>Paramaz Avedisian Building</v>
          </cell>
        </row>
      </sheetData>
      <sheetData sheetId="1136">
        <row r="8">
          <cell r="D8" t="str">
            <v>Paramaz Avedisian Building</v>
          </cell>
        </row>
      </sheetData>
      <sheetData sheetId="1137">
        <row r="8">
          <cell r="D8" t="str">
            <v>Paramaz Avedisian Building</v>
          </cell>
        </row>
      </sheetData>
      <sheetData sheetId="1138">
        <row r="8">
          <cell r="D8" t="str">
            <v>Paramaz Avedisian Building</v>
          </cell>
        </row>
      </sheetData>
      <sheetData sheetId="1139">
        <row r="8">
          <cell r="D8" t="str">
            <v>Paramaz Avedisian Building</v>
          </cell>
        </row>
      </sheetData>
      <sheetData sheetId="1140">
        <row r="8">
          <cell r="D8" t="str">
            <v>Paramaz Avedisian Building</v>
          </cell>
        </row>
      </sheetData>
      <sheetData sheetId="1141">
        <row r="8">
          <cell r="D8" t="str">
            <v>Paramaz Avedisian Building</v>
          </cell>
        </row>
      </sheetData>
      <sheetData sheetId="1142">
        <row r="8">
          <cell r="D8" t="str">
            <v>Paramaz Avedisian Building</v>
          </cell>
        </row>
      </sheetData>
      <sheetData sheetId="1143">
        <row r="8">
          <cell r="D8" t="str">
            <v>Paramaz Avedisian Building</v>
          </cell>
        </row>
      </sheetData>
      <sheetData sheetId="1144">
        <row r="8">
          <cell r="D8" t="str">
            <v>Paramaz Avedisian Building</v>
          </cell>
        </row>
      </sheetData>
      <sheetData sheetId="1145">
        <row r="8">
          <cell r="D8" t="str">
            <v>Paramaz Avedisian Building</v>
          </cell>
        </row>
      </sheetData>
      <sheetData sheetId="1146">
        <row r="8">
          <cell r="D8" t="str">
            <v>Paramaz Avedisian Building</v>
          </cell>
        </row>
      </sheetData>
      <sheetData sheetId="1147">
        <row r="8">
          <cell r="D8" t="str">
            <v>Paramaz Avedisian Building</v>
          </cell>
        </row>
      </sheetData>
      <sheetData sheetId="1148">
        <row r="8">
          <cell r="D8" t="str">
            <v>Paramaz Avedisian Building</v>
          </cell>
        </row>
      </sheetData>
      <sheetData sheetId="1149">
        <row r="8">
          <cell r="D8" t="str">
            <v>Paramaz Avedisian Building</v>
          </cell>
        </row>
      </sheetData>
      <sheetData sheetId="1150">
        <row r="8">
          <cell r="D8" t="str">
            <v>Paramaz Avedisian Building</v>
          </cell>
        </row>
      </sheetData>
      <sheetData sheetId="1151">
        <row r="8">
          <cell r="D8" t="str">
            <v>Paramaz Avedisian Building</v>
          </cell>
        </row>
      </sheetData>
      <sheetData sheetId="1152">
        <row r="8">
          <cell r="D8" t="str">
            <v>Paramaz Avedisian Building</v>
          </cell>
        </row>
      </sheetData>
      <sheetData sheetId="1153">
        <row r="8">
          <cell r="D8" t="str">
            <v>Paramaz Avedisian Building</v>
          </cell>
        </row>
      </sheetData>
      <sheetData sheetId="1154">
        <row r="8">
          <cell r="D8" t="str">
            <v>Paramaz Avedisian Building</v>
          </cell>
        </row>
      </sheetData>
      <sheetData sheetId="1155">
        <row r="8">
          <cell r="D8" t="str">
            <v>Paramaz Avedisian Building</v>
          </cell>
        </row>
      </sheetData>
      <sheetData sheetId="1156">
        <row r="8">
          <cell r="D8" t="str">
            <v>Paramaz Avedisian Building</v>
          </cell>
        </row>
      </sheetData>
      <sheetData sheetId="1157">
        <row r="8">
          <cell r="D8" t="str">
            <v>Paramaz Avedisian Building</v>
          </cell>
        </row>
      </sheetData>
      <sheetData sheetId="1158">
        <row r="8">
          <cell r="D8" t="str">
            <v>Paramaz Avedisian Building</v>
          </cell>
        </row>
      </sheetData>
      <sheetData sheetId="1159">
        <row r="8">
          <cell r="D8" t="str">
            <v>Paramaz Avedisian Building</v>
          </cell>
        </row>
      </sheetData>
      <sheetData sheetId="1160">
        <row r="8">
          <cell r="D8" t="str">
            <v>Paramaz Avedisian Building</v>
          </cell>
        </row>
      </sheetData>
      <sheetData sheetId="1161">
        <row r="8">
          <cell r="D8" t="str">
            <v>Paramaz Avedisian Building</v>
          </cell>
        </row>
      </sheetData>
      <sheetData sheetId="1162">
        <row r="8">
          <cell r="D8" t="str">
            <v>Paramaz Avedisian Building</v>
          </cell>
        </row>
      </sheetData>
      <sheetData sheetId="1163">
        <row r="8">
          <cell r="D8" t="str">
            <v>Paramaz Avedisian Building</v>
          </cell>
        </row>
      </sheetData>
      <sheetData sheetId="1164">
        <row r="8">
          <cell r="D8" t="str">
            <v>Paramaz Avedisian Building</v>
          </cell>
        </row>
      </sheetData>
      <sheetData sheetId="1165">
        <row r="8">
          <cell r="D8" t="str">
            <v>Paramaz Avedisian Building</v>
          </cell>
        </row>
      </sheetData>
      <sheetData sheetId="1166">
        <row r="8">
          <cell r="D8" t="str">
            <v>Paramaz Avedisian Building</v>
          </cell>
        </row>
      </sheetData>
      <sheetData sheetId="1167">
        <row r="8">
          <cell r="D8" t="str">
            <v>Paramaz Avedisian Building</v>
          </cell>
        </row>
      </sheetData>
      <sheetData sheetId="1168">
        <row r="8">
          <cell r="D8" t="str">
            <v>Paramaz Avedisian Building</v>
          </cell>
        </row>
      </sheetData>
      <sheetData sheetId="1169">
        <row r="8">
          <cell r="D8" t="str">
            <v>Paramaz Avedisian Building</v>
          </cell>
        </row>
      </sheetData>
      <sheetData sheetId="1170">
        <row r="8">
          <cell r="D8" t="str">
            <v>Paramaz Avedisian Building</v>
          </cell>
        </row>
      </sheetData>
      <sheetData sheetId="1171">
        <row r="8">
          <cell r="D8" t="str">
            <v>Paramaz Avedisian Building</v>
          </cell>
        </row>
      </sheetData>
      <sheetData sheetId="1172">
        <row r="8">
          <cell r="D8" t="str">
            <v>Paramaz Avedisian Building</v>
          </cell>
        </row>
      </sheetData>
      <sheetData sheetId="1173">
        <row r="8">
          <cell r="D8" t="str">
            <v>Paramaz Avedisian Building</v>
          </cell>
        </row>
      </sheetData>
      <sheetData sheetId="1174">
        <row r="8">
          <cell r="D8" t="str">
            <v>Paramaz Avedisian Building</v>
          </cell>
        </row>
      </sheetData>
      <sheetData sheetId="1175">
        <row r="8">
          <cell r="D8" t="str">
            <v>Paramaz Avedisian Building</v>
          </cell>
        </row>
      </sheetData>
      <sheetData sheetId="1176">
        <row r="8">
          <cell r="D8" t="str">
            <v>Paramaz Avedisian Building</v>
          </cell>
        </row>
      </sheetData>
      <sheetData sheetId="1177">
        <row r="8">
          <cell r="D8" t="str">
            <v>Paramaz Avedisian Building</v>
          </cell>
        </row>
      </sheetData>
      <sheetData sheetId="1178">
        <row r="8">
          <cell r="D8" t="str">
            <v>Paramaz Avedisian Building</v>
          </cell>
        </row>
      </sheetData>
      <sheetData sheetId="1179">
        <row r="8">
          <cell r="D8" t="str">
            <v>Paramaz Avedisian Building</v>
          </cell>
        </row>
      </sheetData>
      <sheetData sheetId="1180">
        <row r="8">
          <cell r="D8" t="str">
            <v>Paramaz Avedisian Building</v>
          </cell>
        </row>
      </sheetData>
      <sheetData sheetId="1181">
        <row r="8">
          <cell r="D8" t="str">
            <v>Paramaz Avedisian Building</v>
          </cell>
        </row>
      </sheetData>
      <sheetData sheetId="1182">
        <row r="8">
          <cell r="D8" t="str">
            <v>Paramaz Avedisian Building</v>
          </cell>
        </row>
      </sheetData>
      <sheetData sheetId="1183">
        <row r="8">
          <cell r="D8" t="str">
            <v>Paramaz Avedisian Building</v>
          </cell>
        </row>
      </sheetData>
      <sheetData sheetId="1184">
        <row r="8">
          <cell r="D8" t="str">
            <v>Paramaz Avedisian Building</v>
          </cell>
        </row>
      </sheetData>
      <sheetData sheetId="1185">
        <row r="8">
          <cell r="D8" t="str">
            <v>Paramaz Avedisian Building</v>
          </cell>
        </row>
      </sheetData>
      <sheetData sheetId="1186">
        <row r="8">
          <cell r="D8" t="str">
            <v>Paramaz Avedisian Building</v>
          </cell>
        </row>
      </sheetData>
      <sheetData sheetId="1187">
        <row r="8">
          <cell r="D8" t="str">
            <v>Paramaz Avedisian Building</v>
          </cell>
        </row>
      </sheetData>
      <sheetData sheetId="1188">
        <row r="8">
          <cell r="D8" t="str">
            <v>Paramaz Avedisian Building</v>
          </cell>
        </row>
      </sheetData>
      <sheetData sheetId="1189">
        <row r="8">
          <cell r="D8" t="str">
            <v>Paramaz Avedisian Building</v>
          </cell>
        </row>
      </sheetData>
      <sheetData sheetId="1190">
        <row r="8">
          <cell r="D8" t="str">
            <v>Paramaz Avedisian Building</v>
          </cell>
        </row>
      </sheetData>
      <sheetData sheetId="1191">
        <row r="8">
          <cell r="D8" t="str">
            <v>Paramaz Avedisian Building</v>
          </cell>
        </row>
      </sheetData>
      <sheetData sheetId="1192">
        <row r="8">
          <cell r="D8" t="str">
            <v>Paramaz Avedisian Building</v>
          </cell>
        </row>
      </sheetData>
      <sheetData sheetId="1193">
        <row r="8">
          <cell r="D8" t="str">
            <v>Paramaz Avedisian Building</v>
          </cell>
        </row>
      </sheetData>
      <sheetData sheetId="1194">
        <row r="8">
          <cell r="D8" t="str">
            <v>Paramaz Avedisian Building</v>
          </cell>
        </row>
      </sheetData>
      <sheetData sheetId="1195">
        <row r="8">
          <cell r="D8" t="str">
            <v>Paramaz Avedisian Building</v>
          </cell>
        </row>
      </sheetData>
      <sheetData sheetId="1196">
        <row r="8">
          <cell r="D8" t="str">
            <v>Paramaz Avedisian Building</v>
          </cell>
        </row>
      </sheetData>
      <sheetData sheetId="1197">
        <row r="8">
          <cell r="D8" t="str">
            <v>Paramaz Avedisian Building</v>
          </cell>
        </row>
      </sheetData>
      <sheetData sheetId="1198">
        <row r="8">
          <cell r="D8" t="str">
            <v>Paramaz Avedisian Building</v>
          </cell>
        </row>
      </sheetData>
      <sheetData sheetId="1199">
        <row r="8">
          <cell r="D8" t="str">
            <v>Paramaz Avedisian Building</v>
          </cell>
        </row>
      </sheetData>
      <sheetData sheetId="1200">
        <row r="8">
          <cell r="D8" t="str">
            <v>Paramaz Avedisian Building</v>
          </cell>
        </row>
      </sheetData>
      <sheetData sheetId="1201">
        <row r="8">
          <cell r="D8" t="str">
            <v>Paramaz Avedisian Building</v>
          </cell>
        </row>
      </sheetData>
      <sheetData sheetId="1202">
        <row r="8">
          <cell r="D8" t="str">
            <v>Paramaz Avedisian Building</v>
          </cell>
        </row>
      </sheetData>
      <sheetData sheetId="1203">
        <row r="8">
          <cell r="D8" t="str">
            <v>Paramaz Avedisian Building</v>
          </cell>
        </row>
      </sheetData>
      <sheetData sheetId="1204">
        <row r="8">
          <cell r="D8" t="str">
            <v>Paramaz Avedisian Building</v>
          </cell>
        </row>
      </sheetData>
      <sheetData sheetId="1205">
        <row r="8">
          <cell r="D8" t="str">
            <v>Paramaz Avedisian Building</v>
          </cell>
        </row>
      </sheetData>
      <sheetData sheetId="1206">
        <row r="8">
          <cell r="D8" t="str">
            <v>Paramaz Avedisian Building</v>
          </cell>
        </row>
      </sheetData>
      <sheetData sheetId="1207">
        <row r="8">
          <cell r="D8" t="str">
            <v>Paramaz Avedisian Building</v>
          </cell>
        </row>
      </sheetData>
      <sheetData sheetId="1208">
        <row r="8">
          <cell r="D8" t="str">
            <v>Paramaz Avedisian Building</v>
          </cell>
        </row>
      </sheetData>
      <sheetData sheetId="1209">
        <row r="8">
          <cell r="D8" t="str">
            <v>Paramaz Avedisian Building</v>
          </cell>
        </row>
      </sheetData>
      <sheetData sheetId="1210">
        <row r="8">
          <cell r="D8" t="str">
            <v>Paramaz Avedisian Building</v>
          </cell>
        </row>
      </sheetData>
      <sheetData sheetId="1211">
        <row r="8">
          <cell r="D8" t="str">
            <v>Paramaz Avedisian Building</v>
          </cell>
        </row>
      </sheetData>
      <sheetData sheetId="1212">
        <row r="8">
          <cell r="D8" t="str">
            <v>Paramaz Avedisian Building</v>
          </cell>
        </row>
      </sheetData>
      <sheetData sheetId="1213">
        <row r="8">
          <cell r="D8" t="str">
            <v>Paramaz Avedisian Building</v>
          </cell>
        </row>
      </sheetData>
      <sheetData sheetId="1214">
        <row r="8">
          <cell r="D8" t="str">
            <v>Paramaz Avedisian Building</v>
          </cell>
        </row>
      </sheetData>
      <sheetData sheetId="1215">
        <row r="8">
          <cell r="D8" t="str">
            <v>Paramaz Avedisian Building</v>
          </cell>
        </row>
      </sheetData>
      <sheetData sheetId="1216">
        <row r="8">
          <cell r="D8" t="str">
            <v>Paramaz Avedisian Building</v>
          </cell>
        </row>
      </sheetData>
      <sheetData sheetId="1217">
        <row r="8">
          <cell r="D8" t="str">
            <v>Paramaz Avedisian Building</v>
          </cell>
        </row>
      </sheetData>
      <sheetData sheetId="1218">
        <row r="8">
          <cell r="D8" t="str">
            <v>Paramaz Avedisian Building</v>
          </cell>
        </row>
      </sheetData>
      <sheetData sheetId="1219">
        <row r="8">
          <cell r="D8" t="str">
            <v>Paramaz Avedisian Building</v>
          </cell>
        </row>
      </sheetData>
      <sheetData sheetId="1220">
        <row r="8">
          <cell r="D8" t="str">
            <v>Paramaz Avedisian Building</v>
          </cell>
        </row>
      </sheetData>
      <sheetData sheetId="1221">
        <row r="8">
          <cell r="D8" t="str">
            <v>Paramaz Avedisian Building</v>
          </cell>
        </row>
      </sheetData>
      <sheetData sheetId="1222">
        <row r="8">
          <cell r="D8" t="str">
            <v>Paramaz Avedisian Building</v>
          </cell>
        </row>
      </sheetData>
      <sheetData sheetId="1223">
        <row r="8">
          <cell r="D8" t="str">
            <v>Paramaz Avedisian Building</v>
          </cell>
        </row>
      </sheetData>
      <sheetData sheetId="1224">
        <row r="8">
          <cell r="D8" t="str">
            <v>Paramaz Avedisian Building</v>
          </cell>
        </row>
      </sheetData>
      <sheetData sheetId="1225">
        <row r="8">
          <cell r="D8" t="str">
            <v>Paramaz Avedisian Building</v>
          </cell>
        </row>
      </sheetData>
      <sheetData sheetId="1226">
        <row r="8">
          <cell r="D8" t="str">
            <v>Paramaz Avedisian Building</v>
          </cell>
        </row>
      </sheetData>
      <sheetData sheetId="1227">
        <row r="8">
          <cell r="D8" t="str">
            <v>Paramaz Avedisian Building</v>
          </cell>
        </row>
      </sheetData>
      <sheetData sheetId="1228">
        <row r="8">
          <cell r="D8" t="str">
            <v>Paramaz Avedisian Building</v>
          </cell>
        </row>
      </sheetData>
      <sheetData sheetId="1229">
        <row r="8">
          <cell r="D8" t="str">
            <v>Paramaz Avedisian Building</v>
          </cell>
        </row>
      </sheetData>
      <sheetData sheetId="1230">
        <row r="8">
          <cell r="D8" t="str">
            <v>Paramaz Avedisian Building</v>
          </cell>
        </row>
      </sheetData>
      <sheetData sheetId="1231">
        <row r="8">
          <cell r="D8" t="str">
            <v>Paramaz Avedisian Building</v>
          </cell>
        </row>
      </sheetData>
      <sheetData sheetId="1232">
        <row r="8">
          <cell r="D8" t="str">
            <v>Paramaz Avedisian Building</v>
          </cell>
        </row>
      </sheetData>
      <sheetData sheetId="1233">
        <row r="8">
          <cell r="D8" t="str">
            <v>Paramaz Avedisian Building</v>
          </cell>
        </row>
      </sheetData>
      <sheetData sheetId="1234">
        <row r="8">
          <cell r="D8" t="str">
            <v>Paramaz Avedisian Building</v>
          </cell>
        </row>
      </sheetData>
      <sheetData sheetId="1235">
        <row r="8">
          <cell r="D8" t="str">
            <v>Paramaz Avedisian Building</v>
          </cell>
        </row>
      </sheetData>
      <sheetData sheetId="1236">
        <row r="8">
          <cell r="D8" t="str">
            <v>Paramaz Avedisian Building</v>
          </cell>
        </row>
      </sheetData>
      <sheetData sheetId="1237">
        <row r="8">
          <cell r="D8" t="str">
            <v>Paramaz Avedisian Building</v>
          </cell>
        </row>
      </sheetData>
      <sheetData sheetId="1238">
        <row r="8">
          <cell r="D8" t="str">
            <v>Paramaz Avedisian Building</v>
          </cell>
        </row>
      </sheetData>
      <sheetData sheetId="1239">
        <row r="8">
          <cell r="D8" t="str">
            <v>Paramaz Avedisian Building</v>
          </cell>
        </row>
      </sheetData>
      <sheetData sheetId="1240">
        <row r="8">
          <cell r="D8" t="str">
            <v>Paramaz Avedisian Building</v>
          </cell>
        </row>
      </sheetData>
      <sheetData sheetId="1241">
        <row r="8">
          <cell r="D8" t="str">
            <v>Paramaz Avedisian Building</v>
          </cell>
        </row>
      </sheetData>
      <sheetData sheetId="1242">
        <row r="8">
          <cell r="D8" t="str">
            <v>Paramaz Avedisian Building</v>
          </cell>
        </row>
      </sheetData>
      <sheetData sheetId="1243">
        <row r="8">
          <cell r="D8" t="str">
            <v>Paramaz Avedisian Building</v>
          </cell>
        </row>
      </sheetData>
      <sheetData sheetId="1244">
        <row r="8">
          <cell r="D8" t="str">
            <v>Paramaz Avedisian Building</v>
          </cell>
        </row>
      </sheetData>
      <sheetData sheetId="1245">
        <row r="8">
          <cell r="D8" t="str">
            <v>Paramaz Avedisian Building</v>
          </cell>
        </row>
      </sheetData>
      <sheetData sheetId="1246">
        <row r="8">
          <cell r="D8" t="str">
            <v>Paramaz Avedisian Building</v>
          </cell>
        </row>
      </sheetData>
      <sheetData sheetId="1247">
        <row r="8">
          <cell r="D8" t="str">
            <v>Paramaz Avedisian Building</v>
          </cell>
        </row>
      </sheetData>
      <sheetData sheetId="1248">
        <row r="8">
          <cell r="D8" t="str">
            <v>Paramaz Avedisian Building</v>
          </cell>
        </row>
      </sheetData>
      <sheetData sheetId="1249">
        <row r="8">
          <cell r="D8" t="str">
            <v>Paramaz Avedisian Building</v>
          </cell>
        </row>
      </sheetData>
      <sheetData sheetId="1250">
        <row r="8">
          <cell r="D8" t="str">
            <v>Paramaz Avedisian Building</v>
          </cell>
        </row>
      </sheetData>
      <sheetData sheetId="1251">
        <row r="8">
          <cell r="D8" t="str">
            <v>Paramaz Avedisian Building</v>
          </cell>
        </row>
      </sheetData>
      <sheetData sheetId="1252">
        <row r="8">
          <cell r="D8" t="str">
            <v>Paramaz Avedisian Building</v>
          </cell>
        </row>
      </sheetData>
      <sheetData sheetId="1253">
        <row r="8">
          <cell r="D8" t="str">
            <v>Paramaz Avedisian Building</v>
          </cell>
        </row>
      </sheetData>
      <sheetData sheetId="1254">
        <row r="8">
          <cell r="D8" t="str">
            <v>Paramaz Avedisian Building</v>
          </cell>
        </row>
      </sheetData>
      <sheetData sheetId="1255">
        <row r="8">
          <cell r="D8" t="str">
            <v>Paramaz Avedisian Building</v>
          </cell>
        </row>
      </sheetData>
      <sheetData sheetId="1256">
        <row r="8">
          <cell r="D8" t="str">
            <v>Paramaz Avedisian Building</v>
          </cell>
        </row>
      </sheetData>
      <sheetData sheetId="1257">
        <row r="8">
          <cell r="D8" t="str">
            <v>Paramaz Avedisian Building</v>
          </cell>
        </row>
      </sheetData>
      <sheetData sheetId="1258">
        <row r="8">
          <cell r="D8" t="str">
            <v>Paramaz Avedisian Building</v>
          </cell>
        </row>
      </sheetData>
      <sheetData sheetId="1259">
        <row r="8">
          <cell r="D8" t="str">
            <v>Paramaz Avedisian Building</v>
          </cell>
        </row>
      </sheetData>
      <sheetData sheetId="1260">
        <row r="8">
          <cell r="D8" t="str">
            <v>Paramaz Avedisian Building</v>
          </cell>
        </row>
      </sheetData>
      <sheetData sheetId="1261">
        <row r="8">
          <cell r="D8" t="str">
            <v>Paramaz Avedisian Building</v>
          </cell>
        </row>
      </sheetData>
      <sheetData sheetId="1262">
        <row r="8">
          <cell r="D8" t="str">
            <v>Paramaz Avedisian Building</v>
          </cell>
        </row>
      </sheetData>
      <sheetData sheetId="1263">
        <row r="8">
          <cell r="D8" t="str">
            <v>Paramaz Avedisian Building</v>
          </cell>
        </row>
      </sheetData>
      <sheetData sheetId="1264">
        <row r="8">
          <cell r="D8" t="str">
            <v>Paramaz Avedisian Building</v>
          </cell>
        </row>
      </sheetData>
      <sheetData sheetId="1265">
        <row r="8">
          <cell r="D8" t="str">
            <v>Paramaz Avedisian Building</v>
          </cell>
        </row>
      </sheetData>
      <sheetData sheetId="1266">
        <row r="8">
          <cell r="D8" t="str">
            <v>Paramaz Avedisian Building</v>
          </cell>
        </row>
      </sheetData>
      <sheetData sheetId="1267">
        <row r="8">
          <cell r="D8" t="str">
            <v>Paramaz Avedisian Building</v>
          </cell>
        </row>
      </sheetData>
      <sheetData sheetId="1268">
        <row r="8">
          <cell r="D8" t="str">
            <v>Paramaz Avedisian Building</v>
          </cell>
        </row>
      </sheetData>
      <sheetData sheetId="1269">
        <row r="8">
          <cell r="D8" t="str">
            <v>Paramaz Avedisian Building</v>
          </cell>
        </row>
      </sheetData>
      <sheetData sheetId="1270">
        <row r="8">
          <cell r="D8" t="str">
            <v>Paramaz Avedisian Building</v>
          </cell>
        </row>
      </sheetData>
      <sheetData sheetId="1271">
        <row r="8">
          <cell r="D8" t="str">
            <v>Paramaz Avedisian Building</v>
          </cell>
        </row>
      </sheetData>
      <sheetData sheetId="1272">
        <row r="8">
          <cell r="D8" t="str">
            <v>Paramaz Avedisian Building</v>
          </cell>
        </row>
      </sheetData>
      <sheetData sheetId="1273">
        <row r="8">
          <cell r="D8" t="str">
            <v>Paramaz Avedisian Building</v>
          </cell>
        </row>
      </sheetData>
      <sheetData sheetId="1274">
        <row r="8">
          <cell r="D8" t="str">
            <v>Paramaz Avedisian Building</v>
          </cell>
        </row>
      </sheetData>
      <sheetData sheetId="1275">
        <row r="8">
          <cell r="D8" t="str">
            <v>Paramaz Avedisian Building</v>
          </cell>
        </row>
      </sheetData>
      <sheetData sheetId="1276">
        <row r="8">
          <cell r="D8" t="str">
            <v>Paramaz Avedisian Building</v>
          </cell>
        </row>
      </sheetData>
      <sheetData sheetId="1277">
        <row r="8">
          <cell r="D8" t="str">
            <v>Paramaz Avedisian Building</v>
          </cell>
        </row>
      </sheetData>
      <sheetData sheetId="1278">
        <row r="8">
          <cell r="D8" t="str">
            <v>Paramaz Avedisian Building</v>
          </cell>
        </row>
      </sheetData>
      <sheetData sheetId="1279">
        <row r="8">
          <cell r="D8" t="str">
            <v>Paramaz Avedisian Building</v>
          </cell>
        </row>
      </sheetData>
      <sheetData sheetId="1280">
        <row r="8">
          <cell r="D8" t="str">
            <v>Paramaz Avedisian Building</v>
          </cell>
        </row>
      </sheetData>
      <sheetData sheetId="1281">
        <row r="8">
          <cell r="D8" t="str">
            <v>Paramaz Avedisian Building</v>
          </cell>
        </row>
      </sheetData>
      <sheetData sheetId="1282">
        <row r="8">
          <cell r="D8" t="str">
            <v>Paramaz Avedisian Building</v>
          </cell>
        </row>
      </sheetData>
      <sheetData sheetId="1283">
        <row r="8">
          <cell r="D8" t="str">
            <v>Paramaz Avedisian Building</v>
          </cell>
        </row>
      </sheetData>
      <sheetData sheetId="1284">
        <row r="8">
          <cell r="D8" t="str">
            <v>Paramaz Avedisian Building</v>
          </cell>
        </row>
      </sheetData>
      <sheetData sheetId="1285">
        <row r="8">
          <cell r="D8" t="str">
            <v>Paramaz Avedisian Building</v>
          </cell>
        </row>
      </sheetData>
      <sheetData sheetId="1286">
        <row r="8">
          <cell r="D8" t="str">
            <v>Paramaz Avedisian Building</v>
          </cell>
        </row>
      </sheetData>
      <sheetData sheetId="1287">
        <row r="8">
          <cell r="D8" t="str">
            <v>Paramaz Avedisian Building</v>
          </cell>
        </row>
      </sheetData>
      <sheetData sheetId="1288">
        <row r="8">
          <cell r="D8" t="str">
            <v>Paramaz Avedisian Building</v>
          </cell>
        </row>
      </sheetData>
      <sheetData sheetId="1289">
        <row r="8">
          <cell r="D8" t="str">
            <v>Paramaz Avedisian Building</v>
          </cell>
        </row>
      </sheetData>
      <sheetData sheetId="1290">
        <row r="8">
          <cell r="D8" t="str">
            <v>Paramaz Avedisian Building</v>
          </cell>
        </row>
      </sheetData>
      <sheetData sheetId="1291">
        <row r="8">
          <cell r="D8" t="str">
            <v>Paramaz Avedisian Building</v>
          </cell>
        </row>
      </sheetData>
      <sheetData sheetId="1292">
        <row r="8">
          <cell r="D8" t="str">
            <v>Paramaz Avedisian Building</v>
          </cell>
        </row>
      </sheetData>
      <sheetData sheetId="1293">
        <row r="8">
          <cell r="D8" t="str">
            <v>Paramaz Avedisian Building</v>
          </cell>
        </row>
      </sheetData>
      <sheetData sheetId="1294">
        <row r="8">
          <cell r="D8" t="str">
            <v>Paramaz Avedisian Building</v>
          </cell>
        </row>
      </sheetData>
      <sheetData sheetId="1295">
        <row r="8">
          <cell r="D8" t="str">
            <v>Paramaz Avedisian Building</v>
          </cell>
        </row>
      </sheetData>
      <sheetData sheetId="1296">
        <row r="8">
          <cell r="D8" t="str">
            <v>Paramaz Avedisian Building</v>
          </cell>
        </row>
      </sheetData>
      <sheetData sheetId="1297">
        <row r="8">
          <cell r="D8" t="str">
            <v>Paramaz Avedisian Building</v>
          </cell>
        </row>
      </sheetData>
      <sheetData sheetId="1298">
        <row r="8">
          <cell r="D8" t="str">
            <v>Paramaz Avedisian Building</v>
          </cell>
        </row>
      </sheetData>
      <sheetData sheetId="1299">
        <row r="8">
          <cell r="D8" t="str">
            <v>Paramaz Avedisian Building</v>
          </cell>
        </row>
      </sheetData>
      <sheetData sheetId="1300">
        <row r="8">
          <cell r="D8" t="str">
            <v>Paramaz Avedisian Building</v>
          </cell>
        </row>
      </sheetData>
      <sheetData sheetId="1301">
        <row r="8">
          <cell r="D8" t="str">
            <v>Paramaz Avedisian Building</v>
          </cell>
        </row>
      </sheetData>
      <sheetData sheetId="1302">
        <row r="8">
          <cell r="D8" t="str">
            <v>Paramaz Avedisian Building</v>
          </cell>
        </row>
      </sheetData>
      <sheetData sheetId="1303">
        <row r="8">
          <cell r="D8" t="str">
            <v>Paramaz Avedisian Building</v>
          </cell>
        </row>
      </sheetData>
      <sheetData sheetId="1304">
        <row r="8">
          <cell r="D8" t="str">
            <v>Paramaz Avedisian Building</v>
          </cell>
        </row>
      </sheetData>
      <sheetData sheetId="1305">
        <row r="8">
          <cell r="D8" t="str">
            <v>Paramaz Avedisian Building</v>
          </cell>
        </row>
      </sheetData>
      <sheetData sheetId="1306">
        <row r="8">
          <cell r="D8" t="str">
            <v>Paramaz Avedisian Building</v>
          </cell>
        </row>
      </sheetData>
      <sheetData sheetId="1307">
        <row r="8">
          <cell r="D8" t="str">
            <v>Paramaz Avedisian Building</v>
          </cell>
        </row>
      </sheetData>
      <sheetData sheetId="1308">
        <row r="8">
          <cell r="D8" t="str">
            <v>Paramaz Avedisian Building</v>
          </cell>
        </row>
      </sheetData>
      <sheetData sheetId="1309">
        <row r="8">
          <cell r="D8" t="str">
            <v>Paramaz Avedisian Building</v>
          </cell>
        </row>
      </sheetData>
      <sheetData sheetId="1310">
        <row r="8">
          <cell r="D8" t="str">
            <v>Paramaz Avedisian Building</v>
          </cell>
        </row>
      </sheetData>
      <sheetData sheetId="1311">
        <row r="8">
          <cell r="D8" t="str">
            <v>Paramaz Avedisian Building</v>
          </cell>
        </row>
      </sheetData>
      <sheetData sheetId="1312">
        <row r="8">
          <cell r="D8" t="str">
            <v>Paramaz Avedisian Building</v>
          </cell>
        </row>
      </sheetData>
      <sheetData sheetId="1313">
        <row r="8">
          <cell r="D8" t="str">
            <v>Paramaz Avedisian Building</v>
          </cell>
        </row>
      </sheetData>
      <sheetData sheetId="1314">
        <row r="8">
          <cell r="D8" t="str">
            <v>Paramaz Avedisian Building</v>
          </cell>
        </row>
      </sheetData>
      <sheetData sheetId="1315">
        <row r="8">
          <cell r="D8" t="str">
            <v>Paramaz Avedisian Building</v>
          </cell>
        </row>
      </sheetData>
      <sheetData sheetId="1316">
        <row r="8">
          <cell r="D8" t="str">
            <v>Paramaz Avedisian Building</v>
          </cell>
        </row>
      </sheetData>
      <sheetData sheetId="1317">
        <row r="8">
          <cell r="D8" t="str">
            <v>Paramaz Avedisian Building</v>
          </cell>
        </row>
      </sheetData>
      <sheetData sheetId="1318">
        <row r="8">
          <cell r="D8" t="str">
            <v>Paramaz Avedisian Building</v>
          </cell>
        </row>
      </sheetData>
      <sheetData sheetId="1319">
        <row r="8">
          <cell r="D8" t="str">
            <v>Paramaz Avedisian Building</v>
          </cell>
        </row>
      </sheetData>
      <sheetData sheetId="1320">
        <row r="8">
          <cell r="D8" t="str">
            <v>Paramaz Avedisian Building</v>
          </cell>
        </row>
      </sheetData>
      <sheetData sheetId="1321">
        <row r="8">
          <cell r="D8" t="str">
            <v>Paramaz Avedisian Building</v>
          </cell>
        </row>
      </sheetData>
      <sheetData sheetId="1322">
        <row r="8">
          <cell r="D8" t="str">
            <v>Paramaz Avedisian Building</v>
          </cell>
        </row>
      </sheetData>
      <sheetData sheetId="1323">
        <row r="8">
          <cell r="D8" t="str">
            <v>Paramaz Avedisian Building</v>
          </cell>
        </row>
      </sheetData>
      <sheetData sheetId="1324">
        <row r="8">
          <cell r="D8" t="str">
            <v>Paramaz Avedisian Building</v>
          </cell>
        </row>
      </sheetData>
      <sheetData sheetId="1325">
        <row r="8">
          <cell r="D8" t="str">
            <v>Paramaz Avedisian Building</v>
          </cell>
        </row>
      </sheetData>
      <sheetData sheetId="1326">
        <row r="8">
          <cell r="D8" t="str">
            <v>Paramaz Avedisian Building</v>
          </cell>
        </row>
      </sheetData>
      <sheetData sheetId="1327">
        <row r="8">
          <cell r="D8" t="str">
            <v>Paramaz Avedisian Building</v>
          </cell>
        </row>
      </sheetData>
      <sheetData sheetId="1328">
        <row r="8">
          <cell r="D8" t="str">
            <v>Paramaz Avedisian Building</v>
          </cell>
        </row>
      </sheetData>
      <sheetData sheetId="1329">
        <row r="8">
          <cell r="D8" t="str">
            <v>Paramaz Avedisian Building</v>
          </cell>
        </row>
      </sheetData>
      <sheetData sheetId="1330">
        <row r="8">
          <cell r="D8" t="str">
            <v>Paramaz Avedisian Building</v>
          </cell>
        </row>
      </sheetData>
      <sheetData sheetId="1331">
        <row r="8">
          <cell r="D8" t="str">
            <v>Paramaz Avedisian Building</v>
          </cell>
        </row>
      </sheetData>
      <sheetData sheetId="1332">
        <row r="8">
          <cell r="D8" t="str">
            <v>Paramaz Avedisian Building</v>
          </cell>
        </row>
      </sheetData>
      <sheetData sheetId="1333">
        <row r="8">
          <cell r="D8" t="str">
            <v>Paramaz Avedisian Building</v>
          </cell>
        </row>
      </sheetData>
      <sheetData sheetId="1334">
        <row r="8">
          <cell r="D8" t="str">
            <v>Paramaz Avedisian Building</v>
          </cell>
        </row>
      </sheetData>
      <sheetData sheetId="1335">
        <row r="8">
          <cell r="D8" t="str">
            <v>Paramaz Avedisian Building</v>
          </cell>
        </row>
      </sheetData>
      <sheetData sheetId="1336">
        <row r="8">
          <cell r="D8" t="str">
            <v>Paramaz Avedisian Building</v>
          </cell>
        </row>
      </sheetData>
      <sheetData sheetId="1337">
        <row r="8">
          <cell r="D8" t="str">
            <v>Paramaz Avedisian Building</v>
          </cell>
        </row>
      </sheetData>
      <sheetData sheetId="1338">
        <row r="8">
          <cell r="D8" t="str">
            <v>Paramaz Avedisian Building</v>
          </cell>
        </row>
      </sheetData>
      <sheetData sheetId="1339">
        <row r="8">
          <cell r="D8" t="str">
            <v>Paramaz Avedisian Building</v>
          </cell>
        </row>
      </sheetData>
      <sheetData sheetId="1340">
        <row r="8">
          <cell r="D8" t="str">
            <v>Paramaz Avedisian Building</v>
          </cell>
        </row>
      </sheetData>
      <sheetData sheetId="1341">
        <row r="8">
          <cell r="D8" t="str">
            <v>Paramaz Avedisian Building</v>
          </cell>
        </row>
      </sheetData>
      <sheetData sheetId="1342">
        <row r="8">
          <cell r="D8" t="str">
            <v>Paramaz Avedisian Building</v>
          </cell>
        </row>
      </sheetData>
      <sheetData sheetId="1343">
        <row r="8">
          <cell r="D8" t="str">
            <v>Paramaz Avedisian Building</v>
          </cell>
        </row>
      </sheetData>
      <sheetData sheetId="1344">
        <row r="8">
          <cell r="D8" t="str">
            <v>Paramaz Avedisian Building</v>
          </cell>
        </row>
      </sheetData>
      <sheetData sheetId="1345">
        <row r="8">
          <cell r="D8" t="str">
            <v>Paramaz Avedisian Building</v>
          </cell>
        </row>
      </sheetData>
      <sheetData sheetId="1346">
        <row r="8">
          <cell r="D8" t="str">
            <v>Paramaz Avedisian Building</v>
          </cell>
        </row>
      </sheetData>
      <sheetData sheetId="1347">
        <row r="8">
          <cell r="D8" t="str">
            <v>Paramaz Avedisian Building</v>
          </cell>
        </row>
      </sheetData>
      <sheetData sheetId="1348">
        <row r="8">
          <cell r="D8" t="str">
            <v>Paramaz Avedisian Building</v>
          </cell>
        </row>
      </sheetData>
      <sheetData sheetId="1349">
        <row r="8">
          <cell r="D8" t="str">
            <v>Paramaz Avedisian Building</v>
          </cell>
        </row>
      </sheetData>
      <sheetData sheetId="1350">
        <row r="8">
          <cell r="D8" t="str">
            <v>Paramaz Avedisian Building</v>
          </cell>
        </row>
      </sheetData>
      <sheetData sheetId="1351">
        <row r="8">
          <cell r="D8" t="str">
            <v>Paramaz Avedisian Building</v>
          </cell>
        </row>
      </sheetData>
      <sheetData sheetId="1352">
        <row r="8">
          <cell r="D8" t="str">
            <v>Paramaz Avedisian Building</v>
          </cell>
        </row>
      </sheetData>
      <sheetData sheetId="1353">
        <row r="8">
          <cell r="D8" t="str">
            <v>Paramaz Avedisian Building</v>
          </cell>
        </row>
      </sheetData>
      <sheetData sheetId="1354">
        <row r="8">
          <cell r="D8" t="str">
            <v>Paramaz Avedisian Building</v>
          </cell>
        </row>
      </sheetData>
      <sheetData sheetId="1355">
        <row r="8">
          <cell r="D8" t="str">
            <v>Paramaz Avedisian Building</v>
          </cell>
        </row>
      </sheetData>
      <sheetData sheetId="1356">
        <row r="8">
          <cell r="D8" t="str">
            <v>Paramaz Avedisian Building</v>
          </cell>
        </row>
      </sheetData>
      <sheetData sheetId="1357">
        <row r="8">
          <cell r="D8" t="str">
            <v>Paramaz Avedisian Building</v>
          </cell>
        </row>
      </sheetData>
      <sheetData sheetId="1358">
        <row r="8">
          <cell r="D8" t="str">
            <v>Paramaz Avedisian Building</v>
          </cell>
        </row>
      </sheetData>
      <sheetData sheetId="1359">
        <row r="8">
          <cell r="D8" t="str">
            <v>Paramaz Avedisian Building</v>
          </cell>
        </row>
      </sheetData>
      <sheetData sheetId="1360">
        <row r="8">
          <cell r="D8" t="str">
            <v>Paramaz Avedisian Building</v>
          </cell>
        </row>
      </sheetData>
      <sheetData sheetId="1361">
        <row r="8">
          <cell r="D8" t="str">
            <v>Paramaz Avedisian Building</v>
          </cell>
        </row>
      </sheetData>
      <sheetData sheetId="1362">
        <row r="8">
          <cell r="D8" t="str">
            <v>Paramaz Avedisian Building</v>
          </cell>
        </row>
      </sheetData>
      <sheetData sheetId="1363">
        <row r="8">
          <cell r="D8" t="str">
            <v>Paramaz Avedisian Building</v>
          </cell>
        </row>
      </sheetData>
      <sheetData sheetId="1364">
        <row r="8">
          <cell r="D8" t="str">
            <v>Paramaz Avedisian Building</v>
          </cell>
        </row>
      </sheetData>
      <sheetData sheetId="1365">
        <row r="8">
          <cell r="D8" t="str">
            <v>Paramaz Avedisian Building</v>
          </cell>
        </row>
      </sheetData>
      <sheetData sheetId="1366">
        <row r="8">
          <cell r="D8" t="str">
            <v>Paramaz Avedisian Building</v>
          </cell>
        </row>
      </sheetData>
      <sheetData sheetId="1367">
        <row r="8">
          <cell r="D8" t="str">
            <v>Paramaz Avedisian Building</v>
          </cell>
        </row>
      </sheetData>
      <sheetData sheetId="1368">
        <row r="8">
          <cell r="D8" t="str">
            <v>Paramaz Avedisian Building</v>
          </cell>
        </row>
      </sheetData>
      <sheetData sheetId="1369">
        <row r="8">
          <cell r="D8" t="str">
            <v>Paramaz Avedisian Building</v>
          </cell>
        </row>
      </sheetData>
      <sheetData sheetId="1370">
        <row r="8">
          <cell r="D8" t="str">
            <v>Paramaz Avedisian Building</v>
          </cell>
        </row>
      </sheetData>
      <sheetData sheetId="1371">
        <row r="8">
          <cell r="D8" t="str">
            <v>Paramaz Avedisian Building</v>
          </cell>
        </row>
      </sheetData>
      <sheetData sheetId="1372">
        <row r="8">
          <cell r="D8" t="str">
            <v>Paramaz Avedisian Building</v>
          </cell>
        </row>
      </sheetData>
      <sheetData sheetId="1373">
        <row r="8">
          <cell r="D8" t="str">
            <v>Paramaz Avedisian Building</v>
          </cell>
        </row>
      </sheetData>
      <sheetData sheetId="1374">
        <row r="8">
          <cell r="D8" t="str">
            <v>Paramaz Avedisian Building</v>
          </cell>
        </row>
      </sheetData>
      <sheetData sheetId="1375">
        <row r="8">
          <cell r="D8" t="str">
            <v>Paramaz Avedisian Building</v>
          </cell>
        </row>
      </sheetData>
      <sheetData sheetId="1376">
        <row r="8">
          <cell r="D8" t="str">
            <v>Paramaz Avedisian Building</v>
          </cell>
        </row>
      </sheetData>
      <sheetData sheetId="1377">
        <row r="8">
          <cell r="D8" t="str">
            <v>Paramaz Avedisian Building</v>
          </cell>
        </row>
      </sheetData>
      <sheetData sheetId="1378">
        <row r="8">
          <cell r="D8" t="str">
            <v>Paramaz Avedisian Building</v>
          </cell>
        </row>
      </sheetData>
      <sheetData sheetId="1379">
        <row r="8">
          <cell r="D8" t="str">
            <v>Paramaz Avedisian Building</v>
          </cell>
        </row>
      </sheetData>
      <sheetData sheetId="1380">
        <row r="8">
          <cell r="D8" t="str">
            <v>Paramaz Avedisian Building</v>
          </cell>
        </row>
      </sheetData>
      <sheetData sheetId="1381">
        <row r="8">
          <cell r="D8" t="str">
            <v>Paramaz Avedisian Building</v>
          </cell>
        </row>
      </sheetData>
      <sheetData sheetId="1382">
        <row r="8">
          <cell r="D8" t="str">
            <v>Paramaz Avedisian Building</v>
          </cell>
        </row>
      </sheetData>
      <sheetData sheetId="1383">
        <row r="8">
          <cell r="D8" t="str">
            <v>Paramaz Avedisian Building</v>
          </cell>
        </row>
      </sheetData>
      <sheetData sheetId="1384">
        <row r="8">
          <cell r="D8" t="str">
            <v>Paramaz Avedisian Building</v>
          </cell>
        </row>
      </sheetData>
      <sheetData sheetId="1385">
        <row r="8">
          <cell r="D8" t="str">
            <v>Paramaz Avedisian Building</v>
          </cell>
        </row>
      </sheetData>
      <sheetData sheetId="1386">
        <row r="8">
          <cell r="D8" t="str">
            <v>Paramaz Avedisian Building</v>
          </cell>
        </row>
      </sheetData>
      <sheetData sheetId="1387">
        <row r="8">
          <cell r="D8" t="str">
            <v>Paramaz Avedisian Building</v>
          </cell>
        </row>
      </sheetData>
      <sheetData sheetId="1388">
        <row r="8">
          <cell r="D8" t="str">
            <v>Paramaz Avedisian Building</v>
          </cell>
        </row>
      </sheetData>
      <sheetData sheetId="1389">
        <row r="8">
          <cell r="D8" t="str">
            <v>Paramaz Avedisian Building</v>
          </cell>
        </row>
      </sheetData>
      <sheetData sheetId="1390">
        <row r="8">
          <cell r="D8" t="str">
            <v>Paramaz Avedisian Building</v>
          </cell>
        </row>
      </sheetData>
      <sheetData sheetId="1391">
        <row r="8">
          <cell r="D8" t="str">
            <v>Paramaz Avedisian Building</v>
          </cell>
        </row>
      </sheetData>
      <sheetData sheetId="1392">
        <row r="8">
          <cell r="D8" t="str">
            <v>Paramaz Avedisian Building</v>
          </cell>
        </row>
      </sheetData>
      <sheetData sheetId="1393">
        <row r="8">
          <cell r="D8" t="str">
            <v>Paramaz Avedisian Building</v>
          </cell>
        </row>
      </sheetData>
      <sheetData sheetId="1394">
        <row r="8">
          <cell r="D8" t="str">
            <v>Paramaz Avedisian Building</v>
          </cell>
        </row>
      </sheetData>
      <sheetData sheetId="1395">
        <row r="8">
          <cell r="D8" t="str">
            <v>Paramaz Avedisian Building</v>
          </cell>
        </row>
      </sheetData>
      <sheetData sheetId="1396">
        <row r="8">
          <cell r="D8" t="str">
            <v>Paramaz Avedisian Building</v>
          </cell>
        </row>
      </sheetData>
      <sheetData sheetId="1397">
        <row r="8">
          <cell r="D8" t="str">
            <v>Paramaz Avedisian Building</v>
          </cell>
        </row>
      </sheetData>
      <sheetData sheetId="1398">
        <row r="8">
          <cell r="D8" t="str">
            <v>Paramaz Avedisian Building</v>
          </cell>
        </row>
      </sheetData>
      <sheetData sheetId="1399">
        <row r="8">
          <cell r="D8" t="str">
            <v>Paramaz Avedisian Building</v>
          </cell>
        </row>
      </sheetData>
      <sheetData sheetId="1400">
        <row r="8">
          <cell r="D8" t="str">
            <v>Paramaz Avedisian Building</v>
          </cell>
        </row>
      </sheetData>
      <sheetData sheetId="1401">
        <row r="8">
          <cell r="D8" t="str">
            <v>Paramaz Avedisian Building</v>
          </cell>
        </row>
      </sheetData>
      <sheetData sheetId="1402">
        <row r="8">
          <cell r="D8" t="str">
            <v>Paramaz Avedisian Building</v>
          </cell>
        </row>
      </sheetData>
      <sheetData sheetId="1403">
        <row r="8">
          <cell r="D8" t="str">
            <v>Paramaz Avedisian Building</v>
          </cell>
        </row>
      </sheetData>
      <sheetData sheetId="1404">
        <row r="8">
          <cell r="D8" t="str">
            <v>Paramaz Avedisian Building</v>
          </cell>
        </row>
      </sheetData>
      <sheetData sheetId="1405">
        <row r="8">
          <cell r="D8" t="str">
            <v>Paramaz Avedisian Building</v>
          </cell>
        </row>
      </sheetData>
      <sheetData sheetId="1406">
        <row r="8">
          <cell r="D8" t="str">
            <v>Paramaz Avedisian Building</v>
          </cell>
        </row>
      </sheetData>
      <sheetData sheetId="1407">
        <row r="8">
          <cell r="D8" t="str">
            <v>Paramaz Avedisian Building</v>
          </cell>
        </row>
      </sheetData>
      <sheetData sheetId="1408">
        <row r="8">
          <cell r="D8" t="str">
            <v>Paramaz Avedisian Building</v>
          </cell>
        </row>
      </sheetData>
      <sheetData sheetId="1409">
        <row r="8">
          <cell r="D8" t="str">
            <v>Paramaz Avedisian Building</v>
          </cell>
        </row>
      </sheetData>
      <sheetData sheetId="1410">
        <row r="8">
          <cell r="D8" t="str">
            <v>Paramaz Avedisian Building</v>
          </cell>
        </row>
      </sheetData>
      <sheetData sheetId="1411">
        <row r="8">
          <cell r="D8" t="str">
            <v>Paramaz Avedisian Building</v>
          </cell>
        </row>
      </sheetData>
      <sheetData sheetId="1412">
        <row r="8">
          <cell r="D8" t="str">
            <v>Paramaz Avedisian Building</v>
          </cell>
        </row>
      </sheetData>
      <sheetData sheetId="1413">
        <row r="8">
          <cell r="D8" t="str">
            <v>Paramaz Avedisian Building</v>
          </cell>
        </row>
      </sheetData>
      <sheetData sheetId="1414">
        <row r="8">
          <cell r="D8" t="str">
            <v>Paramaz Avedisian Building</v>
          </cell>
        </row>
      </sheetData>
      <sheetData sheetId="1415">
        <row r="8">
          <cell r="D8" t="str">
            <v>Paramaz Avedisian Building</v>
          </cell>
        </row>
      </sheetData>
      <sheetData sheetId="1416">
        <row r="8">
          <cell r="D8" t="str">
            <v>Paramaz Avedisian Building</v>
          </cell>
        </row>
      </sheetData>
      <sheetData sheetId="1417">
        <row r="8">
          <cell r="D8" t="str">
            <v>Paramaz Avedisian Building</v>
          </cell>
        </row>
      </sheetData>
      <sheetData sheetId="1418">
        <row r="8">
          <cell r="D8" t="str">
            <v>Paramaz Avedisian Building</v>
          </cell>
        </row>
      </sheetData>
      <sheetData sheetId="1419">
        <row r="8">
          <cell r="D8" t="str">
            <v>Paramaz Avedisian Building</v>
          </cell>
        </row>
      </sheetData>
      <sheetData sheetId="1420">
        <row r="8">
          <cell r="D8" t="str">
            <v>Paramaz Avedisian Building</v>
          </cell>
        </row>
      </sheetData>
      <sheetData sheetId="1421">
        <row r="8">
          <cell r="D8" t="str">
            <v>Paramaz Avedisian Building</v>
          </cell>
        </row>
      </sheetData>
      <sheetData sheetId="1422">
        <row r="8">
          <cell r="D8" t="str">
            <v>Paramaz Avedisian Building</v>
          </cell>
        </row>
      </sheetData>
      <sheetData sheetId="1423">
        <row r="8">
          <cell r="D8" t="str">
            <v>Paramaz Avedisian Building</v>
          </cell>
        </row>
      </sheetData>
      <sheetData sheetId="1424">
        <row r="8">
          <cell r="D8" t="str">
            <v>Paramaz Avedisian Building</v>
          </cell>
        </row>
      </sheetData>
      <sheetData sheetId="1425">
        <row r="8">
          <cell r="D8" t="str">
            <v>Paramaz Avedisian Building</v>
          </cell>
        </row>
      </sheetData>
      <sheetData sheetId="1426">
        <row r="8">
          <cell r="D8" t="str">
            <v>Paramaz Avedisian Building</v>
          </cell>
        </row>
      </sheetData>
      <sheetData sheetId="1427">
        <row r="8">
          <cell r="D8" t="str">
            <v>Paramaz Avedisian Building</v>
          </cell>
        </row>
      </sheetData>
      <sheetData sheetId="1428">
        <row r="8">
          <cell r="D8" t="str">
            <v>Paramaz Avedisian Building</v>
          </cell>
        </row>
      </sheetData>
      <sheetData sheetId="1429">
        <row r="8">
          <cell r="D8" t="str">
            <v>Paramaz Avedisian Building</v>
          </cell>
        </row>
      </sheetData>
      <sheetData sheetId="1430">
        <row r="8">
          <cell r="D8" t="str">
            <v>Paramaz Avedisian Building</v>
          </cell>
        </row>
      </sheetData>
      <sheetData sheetId="1431">
        <row r="8">
          <cell r="D8" t="str">
            <v>Paramaz Avedisian Building</v>
          </cell>
        </row>
      </sheetData>
      <sheetData sheetId="1432">
        <row r="8">
          <cell r="D8" t="str">
            <v>Paramaz Avedisian Building</v>
          </cell>
        </row>
      </sheetData>
      <sheetData sheetId="1433">
        <row r="8">
          <cell r="D8" t="str">
            <v>Paramaz Avedisian Building</v>
          </cell>
        </row>
      </sheetData>
      <sheetData sheetId="1434">
        <row r="8">
          <cell r="D8" t="str">
            <v>Paramaz Avedisian Building</v>
          </cell>
        </row>
      </sheetData>
      <sheetData sheetId="1435">
        <row r="8">
          <cell r="D8" t="str">
            <v>Paramaz Avedisian Building</v>
          </cell>
        </row>
      </sheetData>
      <sheetData sheetId="1436">
        <row r="8">
          <cell r="D8" t="str">
            <v>Paramaz Avedisian Building</v>
          </cell>
        </row>
      </sheetData>
      <sheetData sheetId="1437">
        <row r="8">
          <cell r="D8" t="str">
            <v>Paramaz Avedisian Building</v>
          </cell>
        </row>
      </sheetData>
      <sheetData sheetId="1438">
        <row r="8">
          <cell r="D8" t="str">
            <v>Paramaz Avedisian Building</v>
          </cell>
        </row>
      </sheetData>
      <sheetData sheetId="1439">
        <row r="8">
          <cell r="D8" t="str">
            <v>Paramaz Avedisian Building</v>
          </cell>
        </row>
      </sheetData>
      <sheetData sheetId="1440">
        <row r="8">
          <cell r="D8" t="str">
            <v>Paramaz Avedisian Building</v>
          </cell>
        </row>
      </sheetData>
      <sheetData sheetId="1441">
        <row r="8">
          <cell r="D8" t="str">
            <v>Paramaz Avedisian Building</v>
          </cell>
        </row>
      </sheetData>
      <sheetData sheetId="1442">
        <row r="8">
          <cell r="D8" t="str">
            <v>Paramaz Avedisian Building</v>
          </cell>
        </row>
      </sheetData>
      <sheetData sheetId="1443">
        <row r="8">
          <cell r="D8" t="str">
            <v>Paramaz Avedisian Building</v>
          </cell>
        </row>
      </sheetData>
      <sheetData sheetId="1444">
        <row r="8">
          <cell r="D8" t="str">
            <v>Paramaz Avedisian Building</v>
          </cell>
        </row>
      </sheetData>
      <sheetData sheetId="1445">
        <row r="8">
          <cell r="D8" t="str">
            <v>Paramaz Avedisian Building</v>
          </cell>
        </row>
      </sheetData>
      <sheetData sheetId="1446">
        <row r="8">
          <cell r="D8" t="str">
            <v>Paramaz Avedisian Building</v>
          </cell>
        </row>
      </sheetData>
      <sheetData sheetId="1447">
        <row r="8">
          <cell r="D8" t="str">
            <v>Paramaz Avedisian Building</v>
          </cell>
        </row>
      </sheetData>
      <sheetData sheetId="1448">
        <row r="8">
          <cell r="D8" t="str">
            <v>Paramaz Avedisian Building</v>
          </cell>
        </row>
      </sheetData>
      <sheetData sheetId="1449">
        <row r="8">
          <cell r="D8" t="str">
            <v>Paramaz Avedisian Building</v>
          </cell>
        </row>
      </sheetData>
      <sheetData sheetId="1450">
        <row r="8">
          <cell r="D8" t="str">
            <v>Paramaz Avedisian Building</v>
          </cell>
        </row>
      </sheetData>
      <sheetData sheetId="1451">
        <row r="8">
          <cell r="D8" t="str">
            <v>Paramaz Avedisian Building</v>
          </cell>
        </row>
      </sheetData>
      <sheetData sheetId="1452">
        <row r="8">
          <cell r="D8" t="str">
            <v>Paramaz Avedisian Building</v>
          </cell>
        </row>
      </sheetData>
      <sheetData sheetId="1453">
        <row r="8">
          <cell r="D8" t="str">
            <v>Paramaz Avedisian Building</v>
          </cell>
        </row>
      </sheetData>
      <sheetData sheetId="1454">
        <row r="8">
          <cell r="D8" t="str">
            <v>Paramaz Avedisian Building</v>
          </cell>
        </row>
      </sheetData>
      <sheetData sheetId="1455">
        <row r="8">
          <cell r="D8" t="str">
            <v>Paramaz Avedisian Building</v>
          </cell>
        </row>
      </sheetData>
      <sheetData sheetId="1456">
        <row r="8">
          <cell r="D8" t="str">
            <v>Paramaz Avedisian Building</v>
          </cell>
        </row>
      </sheetData>
      <sheetData sheetId="1457">
        <row r="8">
          <cell r="D8" t="str">
            <v>Paramaz Avedisian Building</v>
          </cell>
        </row>
      </sheetData>
      <sheetData sheetId="1458">
        <row r="8">
          <cell r="D8" t="str">
            <v>Paramaz Avedisian Building</v>
          </cell>
        </row>
      </sheetData>
      <sheetData sheetId="1459">
        <row r="8">
          <cell r="D8" t="str">
            <v>Paramaz Avedisian Building</v>
          </cell>
        </row>
      </sheetData>
      <sheetData sheetId="1460">
        <row r="8">
          <cell r="D8" t="str">
            <v>Paramaz Avedisian Building</v>
          </cell>
        </row>
      </sheetData>
      <sheetData sheetId="1461">
        <row r="8">
          <cell r="D8" t="str">
            <v>Paramaz Avedisian Building</v>
          </cell>
        </row>
      </sheetData>
      <sheetData sheetId="1462">
        <row r="8">
          <cell r="D8" t="str">
            <v>Paramaz Avedisian Building</v>
          </cell>
        </row>
      </sheetData>
      <sheetData sheetId="1463">
        <row r="8">
          <cell r="D8" t="str">
            <v>Paramaz Avedisian Building</v>
          </cell>
        </row>
      </sheetData>
      <sheetData sheetId="1464">
        <row r="8">
          <cell r="D8" t="str">
            <v>Paramaz Avedisian Building</v>
          </cell>
        </row>
      </sheetData>
      <sheetData sheetId="1465">
        <row r="8">
          <cell r="D8" t="str">
            <v>Paramaz Avedisian Building</v>
          </cell>
        </row>
      </sheetData>
      <sheetData sheetId="1466">
        <row r="8">
          <cell r="D8" t="str">
            <v>Paramaz Avedisian Building</v>
          </cell>
        </row>
      </sheetData>
      <sheetData sheetId="1467">
        <row r="8">
          <cell r="D8" t="str">
            <v>Paramaz Avedisian Building</v>
          </cell>
        </row>
      </sheetData>
      <sheetData sheetId="1468">
        <row r="8">
          <cell r="D8" t="str">
            <v>Paramaz Avedisian Building</v>
          </cell>
        </row>
      </sheetData>
      <sheetData sheetId="1469">
        <row r="8">
          <cell r="D8" t="str">
            <v>Paramaz Avedisian Building</v>
          </cell>
        </row>
      </sheetData>
      <sheetData sheetId="1470">
        <row r="8">
          <cell r="D8" t="str">
            <v>Paramaz Avedisian Building</v>
          </cell>
        </row>
      </sheetData>
      <sheetData sheetId="1471">
        <row r="8">
          <cell r="D8" t="str">
            <v>Paramaz Avedisian Building</v>
          </cell>
        </row>
      </sheetData>
      <sheetData sheetId="1472">
        <row r="8">
          <cell r="D8" t="str">
            <v>Paramaz Avedisian Building</v>
          </cell>
        </row>
      </sheetData>
      <sheetData sheetId="1473">
        <row r="8">
          <cell r="D8" t="str">
            <v>Paramaz Avedisian Building</v>
          </cell>
        </row>
      </sheetData>
      <sheetData sheetId="1474">
        <row r="8">
          <cell r="D8" t="str">
            <v>Paramaz Avedisian Building</v>
          </cell>
        </row>
      </sheetData>
      <sheetData sheetId="1475">
        <row r="8">
          <cell r="D8" t="str">
            <v>Paramaz Avedisian Building</v>
          </cell>
        </row>
      </sheetData>
      <sheetData sheetId="1476">
        <row r="8">
          <cell r="D8" t="str">
            <v>Paramaz Avedisian Building</v>
          </cell>
        </row>
      </sheetData>
      <sheetData sheetId="1477">
        <row r="8">
          <cell r="D8" t="str">
            <v>Paramaz Avedisian Building</v>
          </cell>
        </row>
      </sheetData>
      <sheetData sheetId="1478">
        <row r="8">
          <cell r="D8" t="str">
            <v>Paramaz Avedisian Building</v>
          </cell>
        </row>
      </sheetData>
      <sheetData sheetId="1479">
        <row r="8">
          <cell r="D8" t="str">
            <v>Paramaz Avedisian Building</v>
          </cell>
        </row>
      </sheetData>
      <sheetData sheetId="1480">
        <row r="8">
          <cell r="D8" t="str">
            <v>Paramaz Avedisian Building</v>
          </cell>
        </row>
      </sheetData>
      <sheetData sheetId="1481">
        <row r="8">
          <cell r="D8" t="str">
            <v>Paramaz Avedisian Building</v>
          </cell>
        </row>
      </sheetData>
      <sheetData sheetId="1482">
        <row r="8">
          <cell r="D8" t="str">
            <v>Paramaz Avedisian Building</v>
          </cell>
        </row>
      </sheetData>
      <sheetData sheetId="1483">
        <row r="8">
          <cell r="D8" t="str">
            <v>Paramaz Avedisian Building</v>
          </cell>
        </row>
      </sheetData>
      <sheetData sheetId="1484">
        <row r="8">
          <cell r="D8" t="str">
            <v>Paramaz Avedisian Building</v>
          </cell>
        </row>
      </sheetData>
      <sheetData sheetId="1485">
        <row r="8">
          <cell r="D8" t="str">
            <v>Paramaz Avedisian Building</v>
          </cell>
        </row>
      </sheetData>
      <sheetData sheetId="1486">
        <row r="8">
          <cell r="D8" t="str">
            <v>Paramaz Avedisian Building</v>
          </cell>
        </row>
      </sheetData>
      <sheetData sheetId="1487">
        <row r="8">
          <cell r="D8" t="str">
            <v>Paramaz Avedisian Building</v>
          </cell>
        </row>
      </sheetData>
      <sheetData sheetId="1488">
        <row r="8">
          <cell r="D8" t="str">
            <v>Paramaz Avedisian Building</v>
          </cell>
        </row>
      </sheetData>
      <sheetData sheetId="1489">
        <row r="8">
          <cell r="D8" t="str">
            <v>Paramaz Avedisian Building</v>
          </cell>
        </row>
      </sheetData>
      <sheetData sheetId="1490">
        <row r="8">
          <cell r="D8" t="str">
            <v>Paramaz Avedisian Building</v>
          </cell>
        </row>
      </sheetData>
      <sheetData sheetId="1491">
        <row r="8">
          <cell r="D8" t="str">
            <v>Paramaz Avedisian Building</v>
          </cell>
        </row>
      </sheetData>
      <sheetData sheetId="1492">
        <row r="8">
          <cell r="D8" t="str">
            <v>Paramaz Avedisian Building</v>
          </cell>
        </row>
      </sheetData>
      <sheetData sheetId="1493">
        <row r="8">
          <cell r="D8" t="str">
            <v>Paramaz Avedisian Building</v>
          </cell>
        </row>
      </sheetData>
      <sheetData sheetId="1494">
        <row r="8">
          <cell r="D8" t="str">
            <v>Paramaz Avedisian Building</v>
          </cell>
        </row>
      </sheetData>
      <sheetData sheetId="1495">
        <row r="8">
          <cell r="D8" t="str">
            <v>Paramaz Avedisian Building</v>
          </cell>
        </row>
      </sheetData>
      <sheetData sheetId="1496">
        <row r="8">
          <cell r="D8" t="str">
            <v>Paramaz Avedisian Building</v>
          </cell>
        </row>
      </sheetData>
      <sheetData sheetId="1497">
        <row r="8">
          <cell r="D8" t="str">
            <v>Paramaz Avedisian Building</v>
          </cell>
        </row>
      </sheetData>
      <sheetData sheetId="1498">
        <row r="8">
          <cell r="D8" t="str">
            <v>Paramaz Avedisian Building</v>
          </cell>
        </row>
      </sheetData>
      <sheetData sheetId="1499">
        <row r="8">
          <cell r="D8" t="str">
            <v>Paramaz Avedisian Building</v>
          </cell>
        </row>
      </sheetData>
      <sheetData sheetId="1500">
        <row r="8">
          <cell r="D8" t="str">
            <v>Paramaz Avedisian Building</v>
          </cell>
        </row>
      </sheetData>
      <sheetData sheetId="1501">
        <row r="8">
          <cell r="D8" t="str">
            <v>Paramaz Avedisian Building</v>
          </cell>
        </row>
      </sheetData>
      <sheetData sheetId="1502">
        <row r="8">
          <cell r="D8" t="str">
            <v>Paramaz Avedisian Building</v>
          </cell>
        </row>
      </sheetData>
      <sheetData sheetId="1503">
        <row r="8">
          <cell r="D8" t="str">
            <v>Paramaz Avedisian Building</v>
          </cell>
        </row>
      </sheetData>
      <sheetData sheetId="1504">
        <row r="8">
          <cell r="D8" t="str">
            <v>Paramaz Avedisian Building</v>
          </cell>
        </row>
      </sheetData>
      <sheetData sheetId="1505">
        <row r="8">
          <cell r="D8" t="str">
            <v>Paramaz Avedisian Building</v>
          </cell>
        </row>
      </sheetData>
      <sheetData sheetId="1506">
        <row r="8">
          <cell r="D8" t="str">
            <v>Paramaz Avedisian Building</v>
          </cell>
        </row>
      </sheetData>
      <sheetData sheetId="1507">
        <row r="8">
          <cell r="D8" t="str">
            <v>Paramaz Avedisian Building</v>
          </cell>
        </row>
      </sheetData>
      <sheetData sheetId="1508">
        <row r="8">
          <cell r="D8" t="str">
            <v>Paramaz Avedisian Building</v>
          </cell>
        </row>
      </sheetData>
      <sheetData sheetId="1509">
        <row r="8">
          <cell r="D8" t="str">
            <v>Paramaz Avedisian Building</v>
          </cell>
        </row>
      </sheetData>
      <sheetData sheetId="1510">
        <row r="8">
          <cell r="D8" t="str">
            <v>Paramaz Avedisian Building</v>
          </cell>
        </row>
      </sheetData>
      <sheetData sheetId="1511">
        <row r="8">
          <cell r="D8" t="str">
            <v>Paramaz Avedisian Building</v>
          </cell>
        </row>
      </sheetData>
      <sheetData sheetId="1512">
        <row r="8">
          <cell r="D8" t="str">
            <v>Paramaz Avedisian Building</v>
          </cell>
        </row>
      </sheetData>
      <sheetData sheetId="1513">
        <row r="8">
          <cell r="D8" t="str">
            <v>Paramaz Avedisian Building</v>
          </cell>
        </row>
      </sheetData>
      <sheetData sheetId="1514">
        <row r="8">
          <cell r="D8" t="str">
            <v>Paramaz Avedisian Building</v>
          </cell>
        </row>
      </sheetData>
      <sheetData sheetId="1515">
        <row r="8">
          <cell r="D8" t="str">
            <v>Paramaz Avedisian Building</v>
          </cell>
        </row>
      </sheetData>
      <sheetData sheetId="1516">
        <row r="8">
          <cell r="D8" t="str">
            <v>Paramaz Avedisian Building</v>
          </cell>
        </row>
      </sheetData>
      <sheetData sheetId="1517">
        <row r="8">
          <cell r="D8" t="str">
            <v>Paramaz Avedisian Building</v>
          </cell>
        </row>
      </sheetData>
      <sheetData sheetId="1518">
        <row r="8">
          <cell r="D8" t="str">
            <v>Paramaz Avedisian Building</v>
          </cell>
        </row>
      </sheetData>
      <sheetData sheetId="1519">
        <row r="8">
          <cell r="D8" t="str">
            <v>Paramaz Avedisian Building</v>
          </cell>
        </row>
      </sheetData>
      <sheetData sheetId="1520">
        <row r="8">
          <cell r="D8" t="str">
            <v>Paramaz Avedisian Building</v>
          </cell>
        </row>
      </sheetData>
      <sheetData sheetId="1521">
        <row r="8">
          <cell r="D8" t="str">
            <v>Paramaz Avedisian Building</v>
          </cell>
        </row>
      </sheetData>
      <sheetData sheetId="1522">
        <row r="8">
          <cell r="D8" t="str">
            <v>Paramaz Avedisian Building</v>
          </cell>
        </row>
      </sheetData>
      <sheetData sheetId="1523">
        <row r="8">
          <cell r="D8" t="str">
            <v>Paramaz Avedisian Building</v>
          </cell>
        </row>
      </sheetData>
      <sheetData sheetId="1524">
        <row r="8">
          <cell r="D8" t="str">
            <v>Paramaz Avedisian Building</v>
          </cell>
        </row>
      </sheetData>
      <sheetData sheetId="1525">
        <row r="8">
          <cell r="D8" t="str">
            <v>Paramaz Avedisian Building</v>
          </cell>
        </row>
      </sheetData>
      <sheetData sheetId="1526">
        <row r="8">
          <cell r="D8" t="str">
            <v>Paramaz Avedisian Building</v>
          </cell>
        </row>
      </sheetData>
      <sheetData sheetId="1527">
        <row r="8">
          <cell r="D8" t="str">
            <v>Paramaz Avedisian Building</v>
          </cell>
        </row>
      </sheetData>
      <sheetData sheetId="1528">
        <row r="8">
          <cell r="D8" t="str">
            <v>Paramaz Avedisian Building</v>
          </cell>
        </row>
      </sheetData>
      <sheetData sheetId="1529">
        <row r="8">
          <cell r="D8" t="str">
            <v>Paramaz Avedisian Building</v>
          </cell>
        </row>
      </sheetData>
      <sheetData sheetId="1530">
        <row r="8">
          <cell r="D8" t="str">
            <v>Paramaz Avedisian Building</v>
          </cell>
        </row>
      </sheetData>
      <sheetData sheetId="1531">
        <row r="8">
          <cell r="D8" t="str">
            <v>Paramaz Avedisian Building</v>
          </cell>
        </row>
      </sheetData>
      <sheetData sheetId="1532">
        <row r="8">
          <cell r="D8" t="str">
            <v>Paramaz Avedisian Building</v>
          </cell>
        </row>
      </sheetData>
      <sheetData sheetId="1533">
        <row r="8">
          <cell r="D8" t="str">
            <v>Paramaz Avedisian Building</v>
          </cell>
        </row>
      </sheetData>
      <sheetData sheetId="1534">
        <row r="8">
          <cell r="D8" t="str">
            <v>Paramaz Avedisian Building</v>
          </cell>
        </row>
      </sheetData>
      <sheetData sheetId="1535">
        <row r="8">
          <cell r="D8" t="str">
            <v>Paramaz Avedisian Building</v>
          </cell>
        </row>
      </sheetData>
      <sheetData sheetId="1536">
        <row r="8">
          <cell r="D8" t="str">
            <v>Paramaz Avedisian Building</v>
          </cell>
        </row>
      </sheetData>
      <sheetData sheetId="1537">
        <row r="8">
          <cell r="D8" t="str">
            <v>Paramaz Avedisian Building</v>
          </cell>
        </row>
      </sheetData>
      <sheetData sheetId="1538">
        <row r="8">
          <cell r="D8" t="str">
            <v>Paramaz Avedisian Building</v>
          </cell>
        </row>
      </sheetData>
      <sheetData sheetId="1539">
        <row r="8">
          <cell r="D8" t="str">
            <v>Paramaz Avedisian Building</v>
          </cell>
        </row>
      </sheetData>
      <sheetData sheetId="1540">
        <row r="8">
          <cell r="D8" t="str">
            <v>Paramaz Avedisian Building</v>
          </cell>
        </row>
      </sheetData>
      <sheetData sheetId="1541">
        <row r="8">
          <cell r="D8" t="str">
            <v>Paramaz Avedisian Building</v>
          </cell>
        </row>
      </sheetData>
      <sheetData sheetId="1542">
        <row r="8">
          <cell r="D8" t="str">
            <v>Paramaz Avedisian Building</v>
          </cell>
        </row>
      </sheetData>
      <sheetData sheetId="1543">
        <row r="8">
          <cell r="D8" t="str">
            <v>Paramaz Avedisian Building</v>
          </cell>
        </row>
      </sheetData>
      <sheetData sheetId="1544">
        <row r="8">
          <cell r="D8" t="str">
            <v>Paramaz Avedisian Building</v>
          </cell>
        </row>
      </sheetData>
      <sheetData sheetId="1545">
        <row r="8">
          <cell r="D8" t="str">
            <v>Paramaz Avedisian Building</v>
          </cell>
        </row>
      </sheetData>
      <sheetData sheetId="1546">
        <row r="8">
          <cell r="D8" t="str">
            <v>Paramaz Avedisian Building</v>
          </cell>
        </row>
      </sheetData>
      <sheetData sheetId="1547">
        <row r="8">
          <cell r="D8" t="str">
            <v>Paramaz Avedisian Building</v>
          </cell>
        </row>
      </sheetData>
      <sheetData sheetId="1548">
        <row r="8">
          <cell r="D8" t="str">
            <v>Paramaz Avedisian Building</v>
          </cell>
        </row>
      </sheetData>
      <sheetData sheetId="1549">
        <row r="8">
          <cell r="D8" t="str">
            <v>Paramaz Avedisian Building</v>
          </cell>
        </row>
      </sheetData>
      <sheetData sheetId="1550">
        <row r="8">
          <cell r="D8" t="str">
            <v>Paramaz Avedisian Building</v>
          </cell>
        </row>
      </sheetData>
      <sheetData sheetId="1551">
        <row r="8">
          <cell r="D8" t="str">
            <v>Paramaz Avedisian Building</v>
          </cell>
        </row>
      </sheetData>
      <sheetData sheetId="1552">
        <row r="8">
          <cell r="D8" t="str">
            <v>Paramaz Avedisian Building</v>
          </cell>
        </row>
      </sheetData>
      <sheetData sheetId="1553">
        <row r="8">
          <cell r="D8" t="str">
            <v>Paramaz Avedisian Building</v>
          </cell>
        </row>
      </sheetData>
      <sheetData sheetId="1554">
        <row r="8">
          <cell r="D8" t="str">
            <v>Paramaz Avedisian Building</v>
          </cell>
        </row>
      </sheetData>
      <sheetData sheetId="1555">
        <row r="8">
          <cell r="D8" t="str">
            <v>Paramaz Avedisian Building</v>
          </cell>
        </row>
      </sheetData>
      <sheetData sheetId="1556">
        <row r="8">
          <cell r="D8" t="str">
            <v>Paramaz Avedisian Building</v>
          </cell>
        </row>
      </sheetData>
      <sheetData sheetId="1557">
        <row r="8">
          <cell r="D8" t="str">
            <v>Paramaz Avedisian Building</v>
          </cell>
        </row>
      </sheetData>
      <sheetData sheetId="1558">
        <row r="8">
          <cell r="D8" t="str">
            <v>Paramaz Avedisian Building</v>
          </cell>
        </row>
      </sheetData>
      <sheetData sheetId="1559">
        <row r="8">
          <cell r="D8" t="str">
            <v>Paramaz Avedisian Building</v>
          </cell>
        </row>
      </sheetData>
      <sheetData sheetId="1560">
        <row r="8">
          <cell r="D8" t="str">
            <v>Paramaz Avedisian Building</v>
          </cell>
        </row>
      </sheetData>
      <sheetData sheetId="1561">
        <row r="8">
          <cell r="D8" t="str">
            <v>Paramaz Avedisian Building</v>
          </cell>
        </row>
      </sheetData>
      <sheetData sheetId="1562">
        <row r="8">
          <cell r="D8" t="str">
            <v>Paramaz Avedisian Building</v>
          </cell>
        </row>
      </sheetData>
      <sheetData sheetId="1563">
        <row r="8">
          <cell r="D8" t="str">
            <v>Paramaz Avedisian Building</v>
          </cell>
        </row>
      </sheetData>
      <sheetData sheetId="1564">
        <row r="8">
          <cell r="D8" t="str">
            <v>Paramaz Avedisian Building</v>
          </cell>
        </row>
      </sheetData>
      <sheetData sheetId="1565">
        <row r="8">
          <cell r="D8" t="str">
            <v>Paramaz Avedisian Building</v>
          </cell>
        </row>
      </sheetData>
      <sheetData sheetId="1566">
        <row r="8">
          <cell r="D8" t="str">
            <v>Paramaz Avedisian Building</v>
          </cell>
        </row>
      </sheetData>
      <sheetData sheetId="1567">
        <row r="8">
          <cell r="D8" t="str">
            <v>Paramaz Avedisian Building</v>
          </cell>
        </row>
      </sheetData>
      <sheetData sheetId="1568">
        <row r="8">
          <cell r="D8" t="str">
            <v>Paramaz Avedisian Building</v>
          </cell>
        </row>
      </sheetData>
      <sheetData sheetId="1569">
        <row r="8">
          <cell r="D8" t="str">
            <v>Paramaz Avedisian Building</v>
          </cell>
        </row>
      </sheetData>
      <sheetData sheetId="1570">
        <row r="8">
          <cell r="D8" t="str">
            <v>Paramaz Avedisian Building</v>
          </cell>
        </row>
      </sheetData>
      <sheetData sheetId="1571">
        <row r="8">
          <cell r="D8" t="str">
            <v>Paramaz Avedisian Building</v>
          </cell>
        </row>
      </sheetData>
      <sheetData sheetId="1572">
        <row r="8">
          <cell r="D8" t="str">
            <v>Paramaz Avedisian Building</v>
          </cell>
        </row>
      </sheetData>
      <sheetData sheetId="1573">
        <row r="8">
          <cell r="D8" t="str">
            <v>Paramaz Avedisian Building</v>
          </cell>
        </row>
      </sheetData>
      <sheetData sheetId="1574">
        <row r="8">
          <cell r="D8" t="str">
            <v>Paramaz Avedisian Building</v>
          </cell>
        </row>
      </sheetData>
      <sheetData sheetId="1575">
        <row r="8">
          <cell r="D8" t="str">
            <v>Paramaz Avedisian Building</v>
          </cell>
        </row>
      </sheetData>
      <sheetData sheetId="1576">
        <row r="8">
          <cell r="D8" t="str">
            <v>Paramaz Avedisian Building</v>
          </cell>
        </row>
      </sheetData>
      <sheetData sheetId="1577">
        <row r="8">
          <cell r="D8" t="str">
            <v>Paramaz Avedisian Building</v>
          </cell>
        </row>
      </sheetData>
      <sheetData sheetId="1578">
        <row r="8">
          <cell r="D8" t="str">
            <v>Paramaz Avedisian Building</v>
          </cell>
        </row>
      </sheetData>
      <sheetData sheetId="1579">
        <row r="8">
          <cell r="D8" t="str">
            <v>Paramaz Avedisian Building</v>
          </cell>
        </row>
      </sheetData>
      <sheetData sheetId="1580">
        <row r="8">
          <cell r="D8" t="str">
            <v>Paramaz Avedisian Building</v>
          </cell>
        </row>
      </sheetData>
      <sheetData sheetId="1581">
        <row r="8">
          <cell r="D8" t="str">
            <v>Paramaz Avedisian Building</v>
          </cell>
        </row>
      </sheetData>
      <sheetData sheetId="1582">
        <row r="8">
          <cell r="D8" t="str">
            <v>Paramaz Avedisian Building</v>
          </cell>
        </row>
      </sheetData>
      <sheetData sheetId="1583">
        <row r="8">
          <cell r="D8" t="str">
            <v>Paramaz Avedisian Building</v>
          </cell>
        </row>
      </sheetData>
      <sheetData sheetId="1584">
        <row r="8">
          <cell r="D8" t="str">
            <v>Paramaz Avedisian Building</v>
          </cell>
        </row>
      </sheetData>
      <sheetData sheetId="1585">
        <row r="8">
          <cell r="D8" t="str">
            <v>Paramaz Avedisian Building</v>
          </cell>
        </row>
      </sheetData>
      <sheetData sheetId="1586">
        <row r="8">
          <cell r="D8" t="str">
            <v>Paramaz Avedisian Building</v>
          </cell>
        </row>
      </sheetData>
      <sheetData sheetId="1587">
        <row r="8">
          <cell r="D8" t="str">
            <v>Paramaz Avedisian Building</v>
          </cell>
        </row>
      </sheetData>
      <sheetData sheetId="1588">
        <row r="8">
          <cell r="D8" t="str">
            <v>Paramaz Avedisian Building</v>
          </cell>
        </row>
      </sheetData>
      <sheetData sheetId="1589">
        <row r="8">
          <cell r="D8" t="str">
            <v>Paramaz Avedisian Building</v>
          </cell>
        </row>
      </sheetData>
      <sheetData sheetId="1590">
        <row r="8">
          <cell r="D8" t="str">
            <v>Paramaz Avedisian Building</v>
          </cell>
        </row>
      </sheetData>
      <sheetData sheetId="1591">
        <row r="8">
          <cell r="D8" t="str">
            <v>Paramaz Avedisian Building</v>
          </cell>
        </row>
      </sheetData>
      <sheetData sheetId="1592">
        <row r="8">
          <cell r="D8" t="str">
            <v>Paramaz Avedisian Building</v>
          </cell>
        </row>
      </sheetData>
      <sheetData sheetId="1593">
        <row r="8">
          <cell r="D8" t="str">
            <v>Paramaz Avedisian Building</v>
          </cell>
        </row>
      </sheetData>
      <sheetData sheetId="1594">
        <row r="8">
          <cell r="D8" t="str">
            <v>Paramaz Avedisian Building</v>
          </cell>
        </row>
      </sheetData>
      <sheetData sheetId="1595">
        <row r="8">
          <cell r="D8" t="str">
            <v>Paramaz Avedisian Building</v>
          </cell>
        </row>
      </sheetData>
      <sheetData sheetId="1596">
        <row r="8">
          <cell r="D8" t="str">
            <v>Paramaz Avedisian Building</v>
          </cell>
        </row>
      </sheetData>
      <sheetData sheetId="1597">
        <row r="8">
          <cell r="D8" t="str">
            <v>Paramaz Avedisian Building</v>
          </cell>
        </row>
      </sheetData>
      <sheetData sheetId="1598">
        <row r="8">
          <cell r="D8" t="str">
            <v>Paramaz Avedisian Building</v>
          </cell>
        </row>
      </sheetData>
      <sheetData sheetId="1599">
        <row r="8">
          <cell r="D8" t="str">
            <v>Paramaz Avedisian Building</v>
          </cell>
        </row>
      </sheetData>
      <sheetData sheetId="1600">
        <row r="8">
          <cell r="D8" t="str">
            <v>Paramaz Avedisian Building</v>
          </cell>
        </row>
      </sheetData>
      <sheetData sheetId="1601">
        <row r="8">
          <cell r="D8" t="str">
            <v>Paramaz Avedisian Building</v>
          </cell>
        </row>
      </sheetData>
      <sheetData sheetId="1602">
        <row r="8">
          <cell r="D8" t="str">
            <v>Paramaz Avedisian Building</v>
          </cell>
        </row>
      </sheetData>
      <sheetData sheetId="1603">
        <row r="8">
          <cell r="D8" t="str">
            <v>Paramaz Avedisian Building</v>
          </cell>
        </row>
      </sheetData>
      <sheetData sheetId="1604">
        <row r="8">
          <cell r="D8" t="str">
            <v>Paramaz Avedisian Building</v>
          </cell>
        </row>
      </sheetData>
      <sheetData sheetId="1605">
        <row r="8">
          <cell r="D8" t="str">
            <v>Paramaz Avedisian Building</v>
          </cell>
        </row>
      </sheetData>
      <sheetData sheetId="1606">
        <row r="8">
          <cell r="D8" t="str">
            <v>Paramaz Avedisian Building</v>
          </cell>
        </row>
      </sheetData>
      <sheetData sheetId="1607">
        <row r="8">
          <cell r="D8" t="str">
            <v>Paramaz Avedisian Building</v>
          </cell>
        </row>
      </sheetData>
      <sheetData sheetId="1608">
        <row r="8">
          <cell r="D8" t="str">
            <v>Paramaz Avedisian Building</v>
          </cell>
        </row>
      </sheetData>
      <sheetData sheetId="1609">
        <row r="8">
          <cell r="D8" t="str">
            <v>Paramaz Avedisian Building</v>
          </cell>
        </row>
      </sheetData>
      <sheetData sheetId="1610">
        <row r="8">
          <cell r="D8" t="str">
            <v>Paramaz Avedisian Building</v>
          </cell>
        </row>
      </sheetData>
      <sheetData sheetId="1611">
        <row r="8">
          <cell r="D8" t="str">
            <v>Paramaz Avedisian Building</v>
          </cell>
        </row>
      </sheetData>
      <sheetData sheetId="1612">
        <row r="8">
          <cell r="D8" t="str">
            <v>Paramaz Avedisian Building</v>
          </cell>
        </row>
      </sheetData>
      <sheetData sheetId="1613">
        <row r="8">
          <cell r="D8" t="str">
            <v>Paramaz Avedisian Building</v>
          </cell>
        </row>
      </sheetData>
      <sheetData sheetId="1614">
        <row r="8">
          <cell r="D8" t="str">
            <v>Paramaz Avedisian Building</v>
          </cell>
        </row>
      </sheetData>
      <sheetData sheetId="1615">
        <row r="8">
          <cell r="D8" t="str">
            <v>Paramaz Avedisian Building</v>
          </cell>
        </row>
      </sheetData>
      <sheetData sheetId="1616">
        <row r="8">
          <cell r="D8" t="str">
            <v>Paramaz Avedisian Building</v>
          </cell>
        </row>
      </sheetData>
      <sheetData sheetId="1617">
        <row r="8">
          <cell r="D8" t="str">
            <v>Paramaz Avedisian Building</v>
          </cell>
        </row>
      </sheetData>
      <sheetData sheetId="1618">
        <row r="8">
          <cell r="D8" t="str">
            <v>Paramaz Avedisian Building</v>
          </cell>
        </row>
      </sheetData>
      <sheetData sheetId="1619">
        <row r="8">
          <cell r="D8" t="str">
            <v>Paramaz Avedisian Building</v>
          </cell>
        </row>
      </sheetData>
      <sheetData sheetId="1620">
        <row r="8">
          <cell r="D8" t="str">
            <v>Paramaz Avedisian Building</v>
          </cell>
        </row>
      </sheetData>
      <sheetData sheetId="1621">
        <row r="8">
          <cell r="D8" t="str">
            <v>Paramaz Avedisian Building</v>
          </cell>
        </row>
      </sheetData>
      <sheetData sheetId="1622">
        <row r="8">
          <cell r="D8" t="str">
            <v>Paramaz Avedisian Building</v>
          </cell>
        </row>
      </sheetData>
      <sheetData sheetId="1623">
        <row r="8">
          <cell r="D8" t="str">
            <v>Paramaz Avedisian Building</v>
          </cell>
        </row>
      </sheetData>
      <sheetData sheetId="1624">
        <row r="8">
          <cell r="D8" t="str">
            <v>Paramaz Avedisian Building</v>
          </cell>
        </row>
      </sheetData>
      <sheetData sheetId="1625">
        <row r="8">
          <cell r="D8" t="str">
            <v>Paramaz Avedisian Building</v>
          </cell>
        </row>
      </sheetData>
      <sheetData sheetId="1626">
        <row r="8">
          <cell r="D8" t="str">
            <v>Paramaz Avedisian Building</v>
          </cell>
        </row>
      </sheetData>
      <sheetData sheetId="1627">
        <row r="8">
          <cell r="D8" t="str">
            <v>Paramaz Avedisian Building</v>
          </cell>
        </row>
      </sheetData>
      <sheetData sheetId="1628">
        <row r="8">
          <cell r="D8" t="str">
            <v>Paramaz Avedisian Building</v>
          </cell>
        </row>
      </sheetData>
      <sheetData sheetId="1629">
        <row r="8">
          <cell r="D8" t="str">
            <v>Paramaz Avedisian Building</v>
          </cell>
        </row>
      </sheetData>
      <sheetData sheetId="1630">
        <row r="8">
          <cell r="D8" t="str">
            <v>Paramaz Avedisian Building</v>
          </cell>
        </row>
      </sheetData>
      <sheetData sheetId="1631">
        <row r="8">
          <cell r="D8" t="str">
            <v>Paramaz Avedisian Building</v>
          </cell>
        </row>
      </sheetData>
      <sheetData sheetId="1632">
        <row r="8">
          <cell r="D8" t="str">
            <v>Paramaz Avedisian Building</v>
          </cell>
        </row>
      </sheetData>
      <sheetData sheetId="1633">
        <row r="8">
          <cell r="D8" t="str">
            <v>Paramaz Avedisian Building</v>
          </cell>
        </row>
      </sheetData>
      <sheetData sheetId="1634">
        <row r="8">
          <cell r="D8" t="str">
            <v>Paramaz Avedisian Building</v>
          </cell>
        </row>
      </sheetData>
      <sheetData sheetId="1635">
        <row r="8">
          <cell r="D8" t="str">
            <v>Paramaz Avedisian Building</v>
          </cell>
        </row>
      </sheetData>
      <sheetData sheetId="1636">
        <row r="8">
          <cell r="D8" t="str">
            <v>Paramaz Avedisian Building</v>
          </cell>
        </row>
      </sheetData>
      <sheetData sheetId="1637">
        <row r="8">
          <cell r="D8" t="str">
            <v>Paramaz Avedisian Building</v>
          </cell>
        </row>
      </sheetData>
      <sheetData sheetId="1638">
        <row r="8">
          <cell r="D8" t="str">
            <v>Paramaz Avedisian Building</v>
          </cell>
        </row>
      </sheetData>
      <sheetData sheetId="1639">
        <row r="8">
          <cell r="D8" t="str">
            <v>Paramaz Avedisian Building</v>
          </cell>
        </row>
      </sheetData>
      <sheetData sheetId="1640">
        <row r="8">
          <cell r="D8" t="str">
            <v>Paramaz Avedisian Building</v>
          </cell>
        </row>
      </sheetData>
      <sheetData sheetId="1641">
        <row r="8">
          <cell r="D8" t="str">
            <v>Paramaz Avedisian Building</v>
          </cell>
        </row>
      </sheetData>
      <sheetData sheetId="1642">
        <row r="8">
          <cell r="D8" t="str">
            <v>Paramaz Avedisian Building</v>
          </cell>
        </row>
      </sheetData>
      <sheetData sheetId="1643">
        <row r="8">
          <cell r="D8" t="str">
            <v>Paramaz Avedisian Building</v>
          </cell>
        </row>
      </sheetData>
      <sheetData sheetId="1644">
        <row r="8">
          <cell r="D8" t="str">
            <v>Paramaz Avedisian Building</v>
          </cell>
        </row>
      </sheetData>
      <sheetData sheetId="1645">
        <row r="8">
          <cell r="D8" t="str">
            <v>Paramaz Avedisian Building</v>
          </cell>
        </row>
      </sheetData>
      <sheetData sheetId="1646">
        <row r="8">
          <cell r="D8" t="str">
            <v>Paramaz Avedisian Building</v>
          </cell>
        </row>
      </sheetData>
      <sheetData sheetId="1647">
        <row r="8">
          <cell r="D8" t="str">
            <v>Paramaz Avedisian Building</v>
          </cell>
        </row>
      </sheetData>
      <sheetData sheetId="1648">
        <row r="8">
          <cell r="D8" t="str">
            <v>Paramaz Avedisian Building</v>
          </cell>
        </row>
      </sheetData>
      <sheetData sheetId="1649">
        <row r="8">
          <cell r="D8" t="str">
            <v>Paramaz Avedisian Building</v>
          </cell>
        </row>
      </sheetData>
      <sheetData sheetId="1650">
        <row r="8">
          <cell r="D8" t="str">
            <v>Paramaz Avedisian Building</v>
          </cell>
        </row>
      </sheetData>
      <sheetData sheetId="1651">
        <row r="8">
          <cell r="D8" t="str">
            <v>Paramaz Avedisian Building</v>
          </cell>
        </row>
      </sheetData>
      <sheetData sheetId="1652">
        <row r="8">
          <cell r="D8" t="str">
            <v>Paramaz Avedisian Building</v>
          </cell>
        </row>
      </sheetData>
      <sheetData sheetId="1653">
        <row r="8">
          <cell r="D8" t="str">
            <v>Paramaz Avedisian Building</v>
          </cell>
        </row>
      </sheetData>
      <sheetData sheetId="1654">
        <row r="8">
          <cell r="D8" t="str">
            <v>Paramaz Avedisian Building</v>
          </cell>
        </row>
      </sheetData>
      <sheetData sheetId="1655">
        <row r="8">
          <cell r="D8" t="str">
            <v>Paramaz Avedisian Building</v>
          </cell>
        </row>
      </sheetData>
      <sheetData sheetId="1656">
        <row r="8">
          <cell r="D8" t="str">
            <v>Paramaz Avedisian Building</v>
          </cell>
        </row>
      </sheetData>
      <sheetData sheetId="1657">
        <row r="8">
          <cell r="D8" t="str">
            <v>Paramaz Avedisian Building</v>
          </cell>
        </row>
      </sheetData>
      <sheetData sheetId="1658">
        <row r="8">
          <cell r="D8" t="str">
            <v>Paramaz Avedisian Building</v>
          </cell>
        </row>
      </sheetData>
      <sheetData sheetId="1659">
        <row r="8">
          <cell r="D8" t="str">
            <v>Paramaz Avedisian Building</v>
          </cell>
        </row>
      </sheetData>
      <sheetData sheetId="1660">
        <row r="8">
          <cell r="D8" t="str">
            <v>Paramaz Avedisian Building</v>
          </cell>
        </row>
      </sheetData>
      <sheetData sheetId="1661">
        <row r="8">
          <cell r="D8" t="str">
            <v>Paramaz Avedisian Building</v>
          </cell>
        </row>
      </sheetData>
      <sheetData sheetId="1662">
        <row r="8">
          <cell r="D8" t="str">
            <v>Paramaz Avedisian Building</v>
          </cell>
        </row>
      </sheetData>
      <sheetData sheetId="1663">
        <row r="8">
          <cell r="D8" t="str">
            <v>Paramaz Avedisian Building</v>
          </cell>
        </row>
      </sheetData>
      <sheetData sheetId="1664">
        <row r="8">
          <cell r="D8" t="str">
            <v>Paramaz Avedisian Building</v>
          </cell>
        </row>
      </sheetData>
      <sheetData sheetId="1665">
        <row r="8">
          <cell r="D8" t="str">
            <v>Paramaz Avedisian Building</v>
          </cell>
        </row>
      </sheetData>
      <sheetData sheetId="1666">
        <row r="8">
          <cell r="D8" t="str">
            <v>Paramaz Avedisian Building</v>
          </cell>
        </row>
      </sheetData>
      <sheetData sheetId="1667">
        <row r="8">
          <cell r="D8" t="str">
            <v>Paramaz Avedisian Building</v>
          </cell>
        </row>
      </sheetData>
      <sheetData sheetId="1668">
        <row r="8">
          <cell r="D8" t="str">
            <v>Paramaz Avedisian Building</v>
          </cell>
        </row>
      </sheetData>
      <sheetData sheetId="1669">
        <row r="8">
          <cell r="D8" t="str">
            <v>Paramaz Avedisian Building</v>
          </cell>
        </row>
      </sheetData>
      <sheetData sheetId="1670">
        <row r="8">
          <cell r="D8" t="str">
            <v>Paramaz Avedisian Building</v>
          </cell>
        </row>
      </sheetData>
      <sheetData sheetId="1671">
        <row r="8">
          <cell r="D8" t="str">
            <v>Paramaz Avedisian Building</v>
          </cell>
        </row>
      </sheetData>
      <sheetData sheetId="1672">
        <row r="8">
          <cell r="D8" t="str">
            <v>Paramaz Avedisian Building</v>
          </cell>
        </row>
      </sheetData>
      <sheetData sheetId="1673">
        <row r="8">
          <cell r="D8" t="str">
            <v>Paramaz Avedisian Building</v>
          </cell>
        </row>
      </sheetData>
      <sheetData sheetId="1674">
        <row r="8">
          <cell r="D8" t="str">
            <v>Paramaz Avedisian Building</v>
          </cell>
        </row>
      </sheetData>
      <sheetData sheetId="1675">
        <row r="8">
          <cell r="D8" t="str">
            <v>Paramaz Avedisian Building</v>
          </cell>
        </row>
      </sheetData>
      <sheetData sheetId="1676">
        <row r="8">
          <cell r="D8" t="str">
            <v>Paramaz Avedisian Building</v>
          </cell>
        </row>
      </sheetData>
      <sheetData sheetId="1677">
        <row r="8">
          <cell r="D8" t="str">
            <v>Paramaz Avedisian Building</v>
          </cell>
        </row>
      </sheetData>
      <sheetData sheetId="1678">
        <row r="8">
          <cell r="D8" t="str">
            <v>Paramaz Avedisian Building</v>
          </cell>
        </row>
      </sheetData>
      <sheetData sheetId="1679">
        <row r="8">
          <cell r="D8" t="str">
            <v>Paramaz Avedisian Building</v>
          </cell>
        </row>
      </sheetData>
      <sheetData sheetId="1680">
        <row r="8">
          <cell r="D8" t="str">
            <v>Paramaz Avedisian Building</v>
          </cell>
        </row>
      </sheetData>
      <sheetData sheetId="1681">
        <row r="8">
          <cell r="D8" t="str">
            <v>Paramaz Avedisian Building</v>
          </cell>
        </row>
      </sheetData>
      <sheetData sheetId="1682">
        <row r="8">
          <cell r="D8" t="str">
            <v>Paramaz Avedisian Building</v>
          </cell>
        </row>
      </sheetData>
      <sheetData sheetId="1683">
        <row r="8">
          <cell r="D8" t="str">
            <v>Paramaz Avedisian Building</v>
          </cell>
        </row>
      </sheetData>
      <sheetData sheetId="1684">
        <row r="8">
          <cell r="D8" t="str">
            <v>Paramaz Avedisian Building</v>
          </cell>
        </row>
      </sheetData>
      <sheetData sheetId="1685">
        <row r="8">
          <cell r="D8" t="str">
            <v>Paramaz Avedisian Building</v>
          </cell>
        </row>
      </sheetData>
      <sheetData sheetId="1686">
        <row r="8">
          <cell r="D8" t="str">
            <v>Paramaz Avedisian Building</v>
          </cell>
        </row>
      </sheetData>
      <sheetData sheetId="1687">
        <row r="8">
          <cell r="D8" t="str">
            <v>Paramaz Avedisian Building</v>
          </cell>
        </row>
      </sheetData>
      <sheetData sheetId="1688">
        <row r="8">
          <cell r="D8" t="str">
            <v>Paramaz Avedisian Building</v>
          </cell>
        </row>
      </sheetData>
      <sheetData sheetId="1689">
        <row r="8">
          <cell r="D8" t="str">
            <v>Paramaz Avedisian Building</v>
          </cell>
        </row>
      </sheetData>
      <sheetData sheetId="1690">
        <row r="8">
          <cell r="D8" t="str">
            <v>Paramaz Avedisian Building</v>
          </cell>
        </row>
      </sheetData>
      <sheetData sheetId="1691">
        <row r="8">
          <cell r="D8" t="str">
            <v>Paramaz Avedisian Building</v>
          </cell>
        </row>
      </sheetData>
      <sheetData sheetId="1692">
        <row r="8">
          <cell r="D8" t="str">
            <v>Paramaz Avedisian Building</v>
          </cell>
        </row>
      </sheetData>
      <sheetData sheetId="1693">
        <row r="8">
          <cell r="D8" t="str">
            <v>Paramaz Avedisian Building</v>
          </cell>
        </row>
      </sheetData>
      <sheetData sheetId="1694">
        <row r="8">
          <cell r="D8" t="str">
            <v>Paramaz Avedisian Building</v>
          </cell>
        </row>
      </sheetData>
      <sheetData sheetId="1695">
        <row r="8">
          <cell r="D8" t="str">
            <v>Paramaz Avedisian Building</v>
          </cell>
        </row>
      </sheetData>
      <sheetData sheetId="1696">
        <row r="8">
          <cell r="D8" t="str">
            <v>Paramaz Avedisian Building</v>
          </cell>
        </row>
      </sheetData>
      <sheetData sheetId="1697">
        <row r="8">
          <cell r="D8" t="str">
            <v>Paramaz Avedisian Building</v>
          </cell>
        </row>
      </sheetData>
      <sheetData sheetId="1698">
        <row r="8">
          <cell r="D8" t="str">
            <v>Paramaz Avedisian Building</v>
          </cell>
        </row>
      </sheetData>
      <sheetData sheetId="1699">
        <row r="8">
          <cell r="D8" t="str">
            <v>Paramaz Avedisian Building</v>
          </cell>
        </row>
      </sheetData>
      <sheetData sheetId="1700">
        <row r="8">
          <cell r="D8" t="str">
            <v>Paramaz Avedisian Building</v>
          </cell>
        </row>
      </sheetData>
      <sheetData sheetId="1701">
        <row r="8">
          <cell r="D8" t="str">
            <v>Paramaz Avedisian Building</v>
          </cell>
        </row>
      </sheetData>
      <sheetData sheetId="1702">
        <row r="8">
          <cell r="D8" t="str">
            <v>Paramaz Avedisian Building</v>
          </cell>
        </row>
      </sheetData>
      <sheetData sheetId="1703">
        <row r="8">
          <cell r="D8" t="str">
            <v>Paramaz Avedisian Building</v>
          </cell>
        </row>
      </sheetData>
      <sheetData sheetId="1704">
        <row r="8">
          <cell r="D8" t="str">
            <v>Paramaz Avedisian Building</v>
          </cell>
        </row>
      </sheetData>
      <sheetData sheetId="1705">
        <row r="8">
          <cell r="D8" t="str">
            <v>Paramaz Avedisian Building</v>
          </cell>
        </row>
      </sheetData>
      <sheetData sheetId="1706">
        <row r="8">
          <cell r="D8" t="str">
            <v>Paramaz Avedisian Building</v>
          </cell>
        </row>
      </sheetData>
      <sheetData sheetId="1707">
        <row r="8">
          <cell r="D8" t="str">
            <v>Paramaz Avedisian Building</v>
          </cell>
        </row>
      </sheetData>
      <sheetData sheetId="1708">
        <row r="8">
          <cell r="D8" t="str">
            <v>Paramaz Avedisian Building</v>
          </cell>
        </row>
      </sheetData>
      <sheetData sheetId="1709">
        <row r="8">
          <cell r="D8" t="str">
            <v>Paramaz Avedisian Building</v>
          </cell>
        </row>
      </sheetData>
      <sheetData sheetId="1710">
        <row r="8">
          <cell r="D8" t="str">
            <v>Paramaz Avedisian Building</v>
          </cell>
        </row>
      </sheetData>
      <sheetData sheetId="1711">
        <row r="8">
          <cell r="D8" t="str">
            <v>Paramaz Avedisian Building</v>
          </cell>
        </row>
      </sheetData>
      <sheetData sheetId="1712">
        <row r="8">
          <cell r="D8" t="str">
            <v>Paramaz Avedisian Building</v>
          </cell>
        </row>
      </sheetData>
      <sheetData sheetId="1713">
        <row r="8">
          <cell r="D8" t="str">
            <v>Paramaz Avedisian Building</v>
          </cell>
        </row>
      </sheetData>
      <sheetData sheetId="1714">
        <row r="8">
          <cell r="D8" t="str">
            <v>Paramaz Avedisian Building</v>
          </cell>
        </row>
      </sheetData>
      <sheetData sheetId="1715">
        <row r="8">
          <cell r="D8" t="str">
            <v>Paramaz Avedisian Building</v>
          </cell>
        </row>
      </sheetData>
      <sheetData sheetId="1716">
        <row r="8">
          <cell r="D8" t="str">
            <v>Paramaz Avedisian Building</v>
          </cell>
        </row>
      </sheetData>
      <sheetData sheetId="1717">
        <row r="8">
          <cell r="D8" t="str">
            <v>Paramaz Avedisian Building</v>
          </cell>
        </row>
      </sheetData>
      <sheetData sheetId="1718">
        <row r="8">
          <cell r="D8" t="str">
            <v>Paramaz Avedisian Building</v>
          </cell>
        </row>
      </sheetData>
      <sheetData sheetId="1719">
        <row r="8">
          <cell r="D8" t="str">
            <v>Paramaz Avedisian Building</v>
          </cell>
        </row>
      </sheetData>
      <sheetData sheetId="1720">
        <row r="8">
          <cell r="D8" t="str">
            <v>Paramaz Avedisian Building</v>
          </cell>
        </row>
      </sheetData>
      <sheetData sheetId="1721">
        <row r="8">
          <cell r="D8" t="str">
            <v>Paramaz Avedisian Building</v>
          </cell>
        </row>
      </sheetData>
      <sheetData sheetId="1722">
        <row r="8">
          <cell r="D8" t="str">
            <v>Paramaz Avedisian Building</v>
          </cell>
        </row>
      </sheetData>
      <sheetData sheetId="1723">
        <row r="8">
          <cell r="D8" t="str">
            <v>Paramaz Avedisian Building</v>
          </cell>
        </row>
      </sheetData>
      <sheetData sheetId="1724">
        <row r="8">
          <cell r="D8" t="str">
            <v>Paramaz Avedisian Building</v>
          </cell>
        </row>
      </sheetData>
      <sheetData sheetId="1725">
        <row r="8">
          <cell r="D8" t="str">
            <v>Paramaz Avedisian Building</v>
          </cell>
        </row>
      </sheetData>
      <sheetData sheetId="1726">
        <row r="8">
          <cell r="D8" t="str">
            <v>Paramaz Avedisian Building</v>
          </cell>
        </row>
      </sheetData>
      <sheetData sheetId="1727">
        <row r="8">
          <cell r="D8" t="str">
            <v>Paramaz Avedisian Building</v>
          </cell>
        </row>
      </sheetData>
      <sheetData sheetId="1728">
        <row r="8">
          <cell r="D8" t="str">
            <v>Paramaz Avedisian Building</v>
          </cell>
        </row>
      </sheetData>
      <sheetData sheetId="1729">
        <row r="8">
          <cell r="D8" t="str">
            <v>Paramaz Avedisian Building</v>
          </cell>
        </row>
      </sheetData>
      <sheetData sheetId="1730">
        <row r="8">
          <cell r="D8" t="str">
            <v>Paramaz Avedisian Building</v>
          </cell>
        </row>
      </sheetData>
      <sheetData sheetId="1731">
        <row r="8">
          <cell r="D8" t="str">
            <v>Paramaz Avedisian Building</v>
          </cell>
        </row>
      </sheetData>
      <sheetData sheetId="1732">
        <row r="8">
          <cell r="D8" t="str">
            <v>Paramaz Avedisian Building</v>
          </cell>
        </row>
      </sheetData>
      <sheetData sheetId="1733">
        <row r="8">
          <cell r="D8" t="str">
            <v>Paramaz Avedisian Building</v>
          </cell>
        </row>
      </sheetData>
      <sheetData sheetId="1734">
        <row r="8">
          <cell r="D8" t="str">
            <v>Paramaz Avedisian Building</v>
          </cell>
        </row>
      </sheetData>
      <sheetData sheetId="1735">
        <row r="8">
          <cell r="D8" t="str">
            <v>Paramaz Avedisian Building</v>
          </cell>
        </row>
      </sheetData>
      <sheetData sheetId="1736">
        <row r="8">
          <cell r="D8" t="str">
            <v>Paramaz Avedisian Building</v>
          </cell>
        </row>
      </sheetData>
      <sheetData sheetId="1737">
        <row r="8">
          <cell r="D8" t="str">
            <v>Paramaz Avedisian Building</v>
          </cell>
        </row>
      </sheetData>
      <sheetData sheetId="1738">
        <row r="8">
          <cell r="D8" t="str">
            <v>Paramaz Avedisian Building</v>
          </cell>
        </row>
      </sheetData>
      <sheetData sheetId="1739">
        <row r="8">
          <cell r="D8" t="str">
            <v>Paramaz Avedisian Building</v>
          </cell>
        </row>
      </sheetData>
      <sheetData sheetId="1740">
        <row r="8">
          <cell r="D8" t="str">
            <v>Paramaz Avedisian Building</v>
          </cell>
        </row>
      </sheetData>
      <sheetData sheetId="1741">
        <row r="8">
          <cell r="D8" t="str">
            <v>Paramaz Avedisian Building</v>
          </cell>
        </row>
      </sheetData>
      <sheetData sheetId="1742">
        <row r="8">
          <cell r="D8" t="str">
            <v>Paramaz Avedisian Building</v>
          </cell>
        </row>
      </sheetData>
      <sheetData sheetId="1743">
        <row r="8">
          <cell r="D8" t="str">
            <v>Paramaz Avedisian Building</v>
          </cell>
        </row>
      </sheetData>
      <sheetData sheetId="1744">
        <row r="8">
          <cell r="D8" t="str">
            <v>Paramaz Avedisian Building</v>
          </cell>
        </row>
      </sheetData>
      <sheetData sheetId="1745">
        <row r="8">
          <cell r="D8" t="str">
            <v>Paramaz Avedisian Building</v>
          </cell>
        </row>
      </sheetData>
      <sheetData sheetId="1746">
        <row r="8">
          <cell r="D8" t="str">
            <v>Paramaz Avedisian Building</v>
          </cell>
        </row>
      </sheetData>
      <sheetData sheetId="1747">
        <row r="8">
          <cell r="D8" t="str">
            <v>Paramaz Avedisian Building</v>
          </cell>
        </row>
      </sheetData>
      <sheetData sheetId="1748">
        <row r="8">
          <cell r="D8" t="str">
            <v>Paramaz Avedisian Building</v>
          </cell>
        </row>
      </sheetData>
      <sheetData sheetId="1749">
        <row r="8">
          <cell r="D8" t="str">
            <v>Paramaz Avedisian Building</v>
          </cell>
        </row>
      </sheetData>
      <sheetData sheetId="1750">
        <row r="8">
          <cell r="D8" t="str">
            <v>Paramaz Avedisian Building</v>
          </cell>
        </row>
      </sheetData>
      <sheetData sheetId="1751">
        <row r="8">
          <cell r="D8" t="str">
            <v>Paramaz Avedisian Building</v>
          </cell>
        </row>
      </sheetData>
      <sheetData sheetId="1752">
        <row r="8">
          <cell r="D8" t="str">
            <v>Paramaz Avedisian Building</v>
          </cell>
        </row>
      </sheetData>
      <sheetData sheetId="1753">
        <row r="8">
          <cell r="D8" t="str">
            <v>Paramaz Avedisian Building</v>
          </cell>
        </row>
      </sheetData>
      <sheetData sheetId="1754">
        <row r="8">
          <cell r="D8" t="str">
            <v>Paramaz Avedisian Building</v>
          </cell>
        </row>
      </sheetData>
      <sheetData sheetId="1755">
        <row r="8">
          <cell r="D8" t="str">
            <v>Paramaz Avedisian Building</v>
          </cell>
        </row>
      </sheetData>
      <sheetData sheetId="1756">
        <row r="8">
          <cell r="D8" t="str">
            <v>Paramaz Avedisian Building</v>
          </cell>
        </row>
      </sheetData>
      <sheetData sheetId="1757">
        <row r="8">
          <cell r="D8" t="str">
            <v>Paramaz Avedisian Building</v>
          </cell>
        </row>
      </sheetData>
      <sheetData sheetId="1758">
        <row r="8">
          <cell r="D8" t="str">
            <v>Paramaz Avedisian Building</v>
          </cell>
        </row>
      </sheetData>
      <sheetData sheetId="1759">
        <row r="8">
          <cell r="D8" t="str">
            <v>Paramaz Avedisian Building</v>
          </cell>
        </row>
      </sheetData>
      <sheetData sheetId="1760">
        <row r="8">
          <cell r="D8" t="str">
            <v>Paramaz Avedisian Building</v>
          </cell>
        </row>
      </sheetData>
      <sheetData sheetId="1761">
        <row r="8">
          <cell r="D8" t="str">
            <v>Paramaz Avedisian Building</v>
          </cell>
        </row>
      </sheetData>
      <sheetData sheetId="1762">
        <row r="8">
          <cell r="D8" t="str">
            <v>Paramaz Avedisian Building</v>
          </cell>
        </row>
      </sheetData>
      <sheetData sheetId="1763">
        <row r="8">
          <cell r="D8" t="str">
            <v>Paramaz Avedisian Building</v>
          </cell>
        </row>
      </sheetData>
      <sheetData sheetId="1764">
        <row r="8">
          <cell r="D8" t="str">
            <v>Paramaz Avedisian Building</v>
          </cell>
        </row>
      </sheetData>
      <sheetData sheetId="1765">
        <row r="8">
          <cell r="D8" t="str">
            <v>Paramaz Avedisian Building</v>
          </cell>
        </row>
      </sheetData>
      <sheetData sheetId="1766">
        <row r="8">
          <cell r="D8" t="str">
            <v>Paramaz Avedisian Building</v>
          </cell>
        </row>
      </sheetData>
      <sheetData sheetId="1767">
        <row r="8">
          <cell r="D8" t="str">
            <v>Paramaz Avedisian Building</v>
          </cell>
        </row>
      </sheetData>
      <sheetData sheetId="1768">
        <row r="8">
          <cell r="D8" t="str">
            <v>Paramaz Avedisian Building</v>
          </cell>
        </row>
      </sheetData>
      <sheetData sheetId="1769">
        <row r="8">
          <cell r="D8" t="str">
            <v>Paramaz Avedisian Building</v>
          </cell>
        </row>
      </sheetData>
      <sheetData sheetId="1770">
        <row r="8">
          <cell r="D8" t="str">
            <v>Paramaz Avedisian Building</v>
          </cell>
        </row>
      </sheetData>
      <sheetData sheetId="1771">
        <row r="8">
          <cell r="D8" t="str">
            <v>Paramaz Avedisian Building</v>
          </cell>
        </row>
      </sheetData>
      <sheetData sheetId="1772">
        <row r="8">
          <cell r="D8" t="str">
            <v>Paramaz Avedisian Building</v>
          </cell>
        </row>
      </sheetData>
      <sheetData sheetId="1773">
        <row r="8">
          <cell r="D8" t="str">
            <v>Paramaz Avedisian Building</v>
          </cell>
        </row>
      </sheetData>
      <sheetData sheetId="1774">
        <row r="8">
          <cell r="D8" t="str">
            <v>Paramaz Avedisian Building</v>
          </cell>
        </row>
      </sheetData>
      <sheetData sheetId="1775">
        <row r="8">
          <cell r="D8" t="str">
            <v>Paramaz Avedisian Building</v>
          </cell>
        </row>
      </sheetData>
      <sheetData sheetId="1776">
        <row r="8">
          <cell r="D8" t="str">
            <v>Paramaz Avedisian Building</v>
          </cell>
        </row>
      </sheetData>
      <sheetData sheetId="1777">
        <row r="8">
          <cell r="D8" t="str">
            <v>Paramaz Avedisian Building</v>
          </cell>
        </row>
      </sheetData>
      <sheetData sheetId="1778">
        <row r="8">
          <cell r="D8" t="str">
            <v>Paramaz Avedisian Building</v>
          </cell>
        </row>
      </sheetData>
      <sheetData sheetId="1779">
        <row r="8">
          <cell r="D8" t="str">
            <v>Paramaz Avedisian Building</v>
          </cell>
        </row>
      </sheetData>
      <sheetData sheetId="1780">
        <row r="8">
          <cell r="D8" t="str">
            <v>Paramaz Avedisian Building</v>
          </cell>
        </row>
      </sheetData>
      <sheetData sheetId="1781">
        <row r="8">
          <cell r="D8" t="str">
            <v>Paramaz Avedisian Building</v>
          </cell>
        </row>
      </sheetData>
      <sheetData sheetId="1782">
        <row r="8">
          <cell r="D8" t="str">
            <v>Paramaz Avedisian Building</v>
          </cell>
        </row>
      </sheetData>
      <sheetData sheetId="1783">
        <row r="8">
          <cell r="D8" t="str">
            <v>Paramaz Avedisian Building</v>
          </cell>
        </row>
      </sheetData>
      <sheetData sheetId="1784">
        <row r="8">
          <cell r="D8" t="str">
            <v>Paramaz Avedisian Building</v>
          </cell>
        </row>
      </sheetData>
      <sheetData sheetId="1785">
        <row r="8">
          <cell r="D8" t="str">
            <v>Paramaz Avedisian Building</v>
          </cell>
        </row>
      </sheetData>
      <sheetData sheetId="1786" refreshError="1"/>
      <sheetData sheetId="1787">
        <row r="8">
          <cell r="D8" t="str">
            <v>Paramaz Avedisian Building</v>
          </cell>
        </row>
      </sheetData>
      <sheetData sheetId="1788">
        <row r="8">
          <cell r="D8" t="str">
            <v>Paramaz Avedisian Building</v>
          </cell>
        </row>
      </sheetData>
      <sheetData sheetId="1789">
        <row r="8">
          <cell r="D8" t="str">
            <v>Paramaz Avedisian Building</v>
          </cell>
        </row>
      </sheetData>
      <sheetData sheetId="1790">
        <row r="8">
          <cell r="D8" t="str">
            <v>Paramaz Avedisian Building</v>
          </cell>
        </row>
      </sheetData>
      <sheetData sheetId="1791">
        <row r="8">
          <cell r="D8" t="str">
            <v>Paramaz Avedisian Building</v>
          </cell>
        </row>
      </sheetData>
      <sheetData sheetId="1792">
        <row r="8">
          <cell r="D8" t="str">
            <v>Paramaz Avedisian Building</v>
          </cell>
        </row>
      </sheetData>
      <sheetData sheetId="1793">
        <row r="8">
          <cell r="D8" t="str">
            <v>Paramaz Avedisian Building</v>
          </cell>
        </row>
      </sheetData>
      <sheetData sheetId="1794">
        <row r="8">
          <cell r="D8" t="str">
            <v>Paramaz Avedisian Building</v>
          </cell>
        </row>
      </sheetData>
      <sheetData sheetId="1795">
        <row r="8">
          <cell r="D8" t="str">
            <v>Paramaz Avedisian Building</v>
          </cell>
        </row>
      </sheetData>
      <sheetData sheetId="1796">
        <row r="8">
          <cell r="D8" t="str">
            <v>Paramaz Avedisian Building</v>
          </cell>
        </row>
      </sheetData>
      <sheetData sheetId="1797">
        <row r="8">
          <cell r="D8" t="str">
            <v>Paramaz Avedisian Building</v>
          </cell>
        </row>
      </sheetData>
      <sheetData sheetId="1798">
        <row r="8">
          <cell r="D8" t="str">
            <v>Paramaz Avedisian Building</v>
          </cell>
        </row>
      </sheetData>
      <sheetData sheetId="1799">
        <row r="8">
          <cell r="D8" t="str">
            <v>Paramaz Avedisian Building</v>
          </cell>
        </row>
      </sheetData>
      <sheetData sheetId="1800">
        <row r="8">
          <cell r="D8" t="str">
            <v>Paramaz Avedisian Building</v>
          </cell>
        </row>
      </sheetData>
      <sheetData sheetId="1801">
        <row r="8">
          <cell r="D8" t="str">
            <v>Paramaz Avedisian Building</v>
          </cell>
        </row>
      </sheetData>
      <sheetData sheetId="1802">
        <row r="8">
          <cell r="D8" t="str">
            <v>Paramaz Avedisian Building</v>
          </cell>
        </row>
      </sheetData>
      <sheetData sheetId="1803">
        <row r="8">
          <cell r="D8" t="str">
            <v>Paramaz Avedisian Building</v>
          </cell>
        </row>
      </sheetData>
      <sheetData sheetId="1804">
        <row r="8">
          <cell r="D8" t="str">
            <v>Paramaz Avedisian Building</v>
          </cell>
        </row>
      </sheetData>
      <sheetData sheetId="1805">
        <row r="8">
          <cell r="D8" t="str">
            <v>Paramaz Avedisian Building</v>
          </cell>
        </row>
      </sheetData>
      <sheetData sheetId="1806">
        <row r="8">
          <cell r="D8" t="str">
            <v>Paramaz Avedisian Building</v>
          </cell>
        </row>
      </sheetData>
      <sheetData sheetId="1807">
        <row r="8">
          <cell r="D8" t="str">
            <v>Paramaz Avedisian Building</v>
          </cell>
        </row>
      </sheetData>
      <sheetData sheetId="1808">
        <row r="8">
          <cell r="D8" t="str">
            <v>Paramaz Avedisian Building</v>
          </cell>
        </row>
      </sheetData>
      <sheetData sheetId="1809">
        <row r="8">
          <cell r="D8" t="str">
            <v>Paramaz Avedisian Building</v>
          </cell>
        </row>
      </sheetData>
      <sheetData sheetId="1810">
        <row r="8">
          <cell r="D8" t="str">
            <v>Paramaz Avedisian Building</v>
          </cell>
        </row>
      </sheetData>
      <sheetData sheetId="1811">
        <row r="8">
          <cell r="D8" t="str">
            <v>Paramaz Avedisian Building</v>
          </cell>
        </row>
      </sheetData>
      <sheetData sheetId="1812">
        <row r="8">
          <cell r="D8" t="str">
            <v>Paramaz Avedisian Building</v>
          </cell>
        </row>
      </sheetData>
      <sheetData sheetId="1813">
        <row r="8">
          <cell r="D8" t="str">
            <v>Paramaz Avedisian Building</v>
          </cell>
        </row>
      </sheetData>
      <sheetData sheetId="1814">
        <row r="8">
          <cell r="D8" t="str">
            <v>Paramaz Avedisian Building</v>
          </cell>
        </row>
      </sheetData>
      <sheetData sheetId="1815">
        <row r="8">
          <cell r="D8" t="str">
            <v>Paramaz Avedisian Building</v>
          </cell>
        </row>
      </sheetData>
      <sheetData sheetId="1816">
        <row r="8">
          <cell r="D8" t="str">
            <v>Paramaz Avedisian Building</v>
          </cell>
        </row>
      </sheetData>
      <sheetData sheetId="1817">
        <row r="8">
          <cell r="D8" t="str">
            <v>Paramaz Avedisian Building</v>
          </cell>
        </row>
      </sheetData>
      <sheetData sheetId="1818">
        <row r="8">
          <cell r="D8" t="str">
            <v>Paramaz Avedisian Building</v>
          </cell>
        </row>
      </sheetData>
      <sheetData sheetId="1819">
        <row r="8">
          <cell r="D8" t="str">
            <v>Paramaz Avedisian Building</v>
          </cell>
        </row>
      </sheetData>
      <sheetData sheetId="1820">
        <row r="8">
          <cell r="D8" t="str">
            <v>Paramaz Avedisian Building</v>
          </cell>
        </row>
      </sheetData>
      <sheetData sheetId="1821">
        <row r="8">
          <cell r="D8" t="str">
            <v>Paramaz Avedisian Building</v>
          </cell>
        </row>
      </sheetData>
      <sheetData sheetId="1822">
        <row r="8">
          <cell r="D8" t="str">
            <v>Paramaz Avedisian Building</v>
          </cell>
        </row>
      </sheetData>
      <sheetData sheetId="1823">
        <row r="8">
          <cell r="D8" t="str">
            <v>Paramaz Avedisian Building</v>
          </cell>
        </row>
      </sheetData>
      <sheetData sheetId="1824">
        <row r="8">
          <cell r="D8" t="str">
            <v>Paramaz Avedisian Building</v>
          </cell>
        </row>
      </sheetData>
      <sheetData sheetId="1825">
        <row r="8">
          <cell r="D8" t="str">
            <v>Paramaz Avedisian Building</v>
          </cell>
        </row>
      </sheetData>
      <sheetData sheetId="1826">
        <row r="8">
          <cell r="D8" t="str">
            <v>Paramaz Avedisian Building</v>
          </cell>
        </row>
      </sheetData>
      <sheetData sheetId="1827">
        <row r="8">
          <cell r="D8" t="str">
            <v>Paramaz Avedisian Building</v>
          </cell>
        </row>
      </sheetData>
      <sheetData sheetId="1828">
        <row r="8">
          <cell r="D8" t="str">
            <v>Paramaz Avedisian Building</v>
          </cell>
        </row>
      </sheetData>
      <sheetData sheetId="1829">
        <row r="8">
          <cell r="D8" t="str">
            <v>Paramaz Avedisian Building</v>
          </cell>
        </row>
      </sheetData>
      <sheetData sheetId="1830">
        <row r="8">
          <cell r="D8" t="str">
            <v>Paramaz Avedisian Building</v>
          </cell>
        </row>
      </sheetData>
      <sheetData sheetId="1831">
        <row r="8">
          <cell r="D8" t="str">
            <v>Paramaz Avedisian Building</v>
          </cell>
        </row>
      </sheetData>
      <sheetData sheetId="1832">
        <row r="8">
          <cell r="D8" t="str">
            <v>Paramaz Avedisian Building</v>
          </cell>
        </row>
      </sheetData>
      <sheetData sheetId="1833">
        <row r="8">
          <cell r="D8" t="str">
            <v>Paramaz Avedisian Building</v>
          </cell>
        </row>
      </sheetData>
      <sheetData sheetId="1834">
        <row r="8">
          <cell r="D8" t="str">
            <v>Paramaz Avedisian Building</v>
          </cell>
        </row>
      </sheetData>
      <sheetData sheetId="1835">
        <row r="8">
          <cell r="D8" t="str">
            <v>Paramaz Avedisian Building</v>
          </cell>
        </row>
      </sheetData>
      <sheetData sheetId="1836">
        <row r="8">
          <cell r="D8" t="str">
            <v>Paramaz Avedisian Building</v>
          </cell>
        </row>
      </sheetData>
      <sheetData sheetId="1837">
        <row r="8">
          <cell r="D8" t="str">
            <v>Paramaz Avedisian Building</v>
          </cell>
        </row>
      </sheetData>
      <sheetData sheetId="1838">
        <row r="8">
          <cell r="D8" t="str">
            <v>Paramaz Avedisian Building</v>
          </cell>
        </row>
      </sheetData>
      <sheetData sheetId="1839">
        <row r="8">
          <cell r="D8" t="str">
            <v>Paramaz Avedisian Building</v>
          </cell>
        </row>
      </sheetData>
      <sheetData sheetId="1840">
        <row r="8">
          <cell r="D8" t="str">
            <v>Paramaz Avedisian Building</v>
          </cell>
        </row>
      </sheetData>
      <sheetData sheetId="1841">
        <row r="8">
          <cell r="D8" t="str">
            <v>Paramaz Avedisian Building</v>
          </cell>
        </row>
      </sheetData>
      <sheetData sheetId="1842">
        <row r="8">
          <cell r="D8" t="str">
            <v>Paramaz Avedisian Building</v>
          </cell>
        </row>
      </sheetData>
      <sheetData sheetId="1843">
        <row r="8">
          <cell r="D8" t="str">
            <v>Paramaz Avedisian Building</v>
          </cell>
        </row>
      </sheetData>
      <sheetData sheetId="1844">
        <row r="8">
          <cell r="D8" t="str">
            <v>Paramaz Avedisian Building</v>
          </cell>
        </row>
      </sheetData>
      <sheetData sheetId="1845">
        <row r="8">
          <cell r="D8" t="str">
            <v>Paramaz Avedisian Building</v>
          </cell>
        </row>
      </sheetData>
      <sheetData sheetId="1846">
        <row r="8">
          <cell r="D8" t="str">
            <v>Paramaz Avedisian Building</v>
          </cell>
        </row>
      </sheetData>
      <sheetData sheetId="1847">
        <row r="8">
          <cell r="D8" t="str">
            <v>Paramaz Avedisian Building</v>
          </cell>
        </row>
      </sheetData>
      <sheetData sheetId="1848">
        <row r="8">
          <cell r="D8" t="str">
            <v>Paramaz Avedisian Building</v>
          </cell>
        </row>
      </sheetData>
      <sheetData sheetId="1849">
        <row r="8">
          <cell r="D8" t="str">
            <v>Paramaz Avedisian Building</v>
          </cell>
        </row>
      </sheetData>
      <sheetData sheetId="1850">
        <row r="8">
          <cell r="D8" t="str">
            <v>Paramaz Avedisian Building</v>
          </cell>
        </row>
      </sheetData>
      <sheetData sheetId="1851">
        <row r="8">
          <cell r="D8" t="str">
            <v>Paramaz Avedisian Building</v>
          </cell>
        </row>
      </sheetData>
      <sheetData sheetId="1852">
        <row r="8">
          <cell r="D8" t="str">
            <v>Paramaz Avedisian Building</v>
          </cell>
        </row>
      </sheetData>
      <sheetData sheetId="1853">
        <row r="8">
          <cell r="D8" t="str">
            <v>Paramaz Avedisian Building</v>
          </cell>
        </row>
      </sheetData>
      <sheetData sheetId="1854">
        <row r="8">
          <cell r="D8" t="str">
            <v>Paramaz Avedisian Building</v>
          </cell>
        </row>
      </sheetData>
      <sheetData sheetId="1855">
        <row r="8">
          <cell r="D8" t="str">
            <v>Paramaz Avedisian Building</v>
          </cell>
        </row>
      </sheetData>
      <sheetData sheetId="1856">
        <row r="8">
          <cell r="D8" t="str">
            <v>Paramaz Avedisian Building</v>
          </cell>
        </row>
      </sheetData>
      <sheetData sheetId="1857">
        <row r="8">
          <cell r="D8" t="str">
            <v>Paramaz Avedisian Building</v>
          </cell>
        </row>
      </sheetData>
      <sheetData sheetId="1858">
        <row r="8">
          <cell r="D8" t="str">
            <v>Paramaz Avedisian Building</v>
          </cell>
        </row>
      </sheetData>
      <sheetData sheetId="1859">
        <row r="8">
          <cell r="D8" t="str">
            <v>Paramaz Avedisian Building</v>
          </cell>
        </row>
      </sheetData>
      <sheetData sheetId="1860">
        <row r="8">
          <cell r="D8" t="str">
            <v>Paramaz Avedisian Building</v>
          </cell>
        </row>
      </sheetData>
      <sheetData sheetId="1861">
        <row r="8">
          <cell r="D8" t="str">
            <v>Paramaz Avedisian Building</v>
          </cell>
        </row>
      </sheetData>
      <sheetData sheetId="1862">
        <row r="8">
          <cell r="D8" t="str">
            <v>Paramaz Avedisian Building</v>
          </cell>
        </row>
      </sheetData>
      <sheetData sheetId="1863">
        <row r="8">
          <cell r="D8" t="str">
            <v>Paramaz Avedisian Building</v>
          </cell>
        </row>
      </sheetData>
      <sheetData sheetId="1864">
        <row r="8">
          <cell r="D8" t="str">
            <v>Paramaz Avedisian Building</v>
          </cell>
        </row>
      </sheetData>
      <sheetData sheetId="1865">
        <row r="8">
          <cell r="D8" t="str">
            <v>Paramaz Avedisian Building</v>
          </cell>
        </row>
      </sheetData>
      <sheetData sheetId="1866">
        <row r="8">
          <cell r="D8" t="str">
            <v>Paramaz Avedisian Building</v>
          </cell>
        </row>
      </sheetData>
      <sheetData sheetId="1867">
        <row r="8">
          <cell r="D8" t="str">
            <v>Paramaz Avedisian Building</v>
          </cell>
        </row>
      </sheetData>
      <sheetData sheetId="1868">
        <row r="8">
          <cell r="D8" t="str">
            <v>Paramaz Avedisian Building</v>
          </cell>
        </row>
      </sheetData>
      <sheetData sheetId="1869">
        <row r="8">
          <cell r="D8" t="str">
            <v>Paramaz Avedisian Building</v>
          </cell>
        </row>
      </sheetData>
      <sheetData sheetId="1870">
        <row r="8">
          <cell r="D8" t="str">
            <v>Paramaz Avedisian Building</v>
          </cell>
        </row>
      </sheetData>
      <sheetData sheetId="1871">
        <row r="8">
          <cell r="D8" t="str">
            <v>Paramaz Avedisian Building</v>
          </cell>
        </row>
      </sheetData>
      <sheetData sheetId="1872">
        <row r="8">
          <cell r="D8" t="str">
            <v>Paramaz Avedisian Building</v>
          </cell>
        </row>
      </sheetData>
      <sheetData sheetId="1873">
        <row r="8">
          <cell r="D8" t="str">
            <v>Paramaz Avedisian Building</v>
          </cell>
        </row>
      </sheetData>
      <sheetData sheetId="1874">
        <row r="8">
          <cell r="D8" t="str">
            <v>Paramaz Avedisian Building</v>
          </cell>
        </row>
      </sheetData>
      <sheetData sheetId="1875">
        <row r="8">
          <cell r="D8" t="str">
            <v>Paramaz Avedisian Building</v>
          </cell>
        </row>
      </sheetData>
      <sheetData sheetId="1876">
        <row r="8">
          <cell r="D8" t="str">
            <v>Paramaz Avedisian Building</v>
          </cell>
        </row>
      </sheetData>
      <sheetData sheetId="1877">
        <row r="8">
          <cell r="D8" t="str">
            <v>Paramaz Avedisian Building</v>
          </cell>
        </row>
      </sheetData>
      <sheetData sheetId="1878">
        <row r="8">
          <cell r="D8" t="str">
            <v>Paramaz Avedisian Building</v>
          </cell>
        </row>
      </sheetData>
      <sheetData sheetId="1879">
        <row r="8">
          <cell r="D8" t="str">
            <v>Paramaz Avedisian Building</v>
          </cell>
        </row>
      </sheetData>
      <sheetData sheetId="1880">
        <row r="8">
          <cell r="D8" t="str">
            <v>Paramaz Avedisian Building</v>
          </cell>
        </row>
      </sheetData>
      <sheetData sheetId="1881">
        <row r="8">
          <cell r="D8" t="str">
            <v>Paramaz Avedisian Building</v>
          </cell>
        </row>
      </sheetData>
      <sheetData sheetId="1882">
        <row r="8">
          <cell r="D8" t="str">
            <v>Paramaz Avedisian Building</v>
          </cell>
        </row>
      </sheetData>
      <sheetData sheetId="1883">
        <row r="8">
          <cell r="D8" t="str">
            <v>Paramaz Avedisian Building</v>
          </cell>
        </row>
      </sheetData>
      <sheetData sheetId="1884">
        <row r="8">
          <cell r="D8" t="str">
            <v>Paramaz Avedisian Building</v>
          </cell>
        </row>
      </sheetData>
      <sheetData sheetId="1885">
        <row r="8">
          <cell r="D8" t="str">
            <v>Paramaz Avedisian Building</v>
          </cell>
        </row>
      </sheetData>
      <sheetData sheetId="1886">
        <row r="8">
          <cell r="D8" t="str">
            <v>Paramaz Avedisian Building</v>
          </cell>
        </row>
      </sheetData>
      <sheetData sheetId="1887">
        <row r="8">
          <cell r="D8" t="str">
            <v>Paramaz Avedisian Building</v>
          </cell>
        </row>
      </sheetData>
      <sheetData sheetId="1888">
        <row r="8">
          <cell r="D8" t="str">
            <v>Paramaz Avedisian Building</v>
          </cell>
        </row>
      </sheetData>
      <sheetData sheetId="1889">
        <row r="8">
          <cell r="D8" t="str">
            <v>Paramaz Avedisian Building</v>
          </cell>
        </row>
      </sheetData>
      <sheetData sheetId="1890">
        <row r="8">
          <cell r="D8" t="str">
            <v>Paramaz Avedisian Building</v>
          </cell>
        </row>
      </sheetData>
      <sheetData sheetId="1891">
        <row r="8">
          <cell r="D8" t="str">
            <v>Paramaz Avedisian Building</v>
          </cell>
        </row>
      </sheetData>
      <sheetData sheetId="1892">
        <row r="8">
          <cell r="D8" t="str">
            <v>Paramaz Avedisian Building</v>
          </cell>
        </row>
      </sheetData>
      <sheetData sheetId="1893">
        <row r="8">
          <cell r="D8" t="str">
            <v>Paramaz Avedisian Building</v>
          </cell>
        </row>
      </sheetData>
      <sheetData sheetId="1894">
        <row r="8">
          <cell r="D8" t="str">
            <v>Paramaz Avedisian Building</v>
          </cell>
        </row>
      </sheetData>
      <sheetData sheetId="1895">
        <row r="8">
          <cell r="D8" t="str">
            <v>Paramaz Avedisian Building</v>
          </cell>
        </row>
      </sheetData>
      <sheetData sheetId="1896">
        <row r="8">
          <cell r="D8" t="str">
            <v>Paramaz Avedisian Building</v>
          </cell>
        </row>
      </sheetData>
      <sheetData sheetId="1897">
        <row r="8">
          <cell r="D8" t="str">
            <v>Paramaz Avedisian Building</v>
          </cell>
        </row>
      </sheetData>
      <sheetData sheetId="1898">
        <row r="8">
          <cell r="D8" t="str">
            <v>Paramaz Avedisian Building</v>
          </cell>
        </row>
      </sheetData>
      <sheetData sheetId="1899">
        <row r="8">
          <cell r="D8" t="str">
            <v>Paramaz Avedisian Building</v>
          </cell>
        </row>
      </sheetData>
      <sheetData sheetId="1900">
        <row r="8">
          <cell r="D8" t="str">
            <v>Paramaz Avedisian Building</v>
          </cell>
        </row>
      </sheetData>
      <sheetData sheetId="1901">
        <row r="8">
          <cell r="D8" t="str">
            <v>Paramaz Avedisian Building</v>
          </cell>
        </row>
      </sheetData>
      <sheetData sheetId="1902">
        <row r="8">
          <cell r="D8" t="str">
            <v>Paramaz Avedisian Building</v>
          </cell>
        </row>
      </sheetData>
      <sheetData sheetId="1903">
        <row r="8">
          <cell r="D8" t="str">
            <v>Paramaz Avedisian Building</v>
          </cell>
        </row>
      </sheetData>
      <sheetData sheetId="1904">
        <row r="8">
          <cell r="D8" t="str">
            <v>Paramaz Avedisian Building</v>
          </cell>
        </row>
      </sheetData>
      <sheetData sheetId="1905">
        <row r="8">
          <cell r="D8" t="str">
            <v>Paramaz Avedisian Building</v>
          </cell>
        </row>
      </sheetData>
      <sheetData sheetId="1906">
        <row r="8">
          <cell r="D8" t="str">
            <v>Paramaz Avedisian Building</v>
          </cell>
        </row>
      </sheetData>
      <sheetData sheetId="1907">
        <row r="8">
          <cell r="D8" t="str">
            <v>Paramaz Avedisian Building</v>
          </cell>
        </row>
      </sheetData>
      <sheetData sheetId="1908">
        <row r="8">
          <cell r="D8" t="str">
            <v>Paramaz Avedisian Building</v>
          </cell>
        </row>
      </sheetData>
      <sheetData sheetId="1909">
        <row r="8">
          <cell r="D8" t="str">
            <v>Paramaz Avedisian Building</v>
          </cell>
        </row>
      </sheetData>
      <sheetData sheetId="1910">
        <row r="8">
          <cell r="D8" t="str">
            <v>Paramaz Avedisian Building</v>
          </cell>
        </row>
      </sheetData>
      <sheetData sheetId="1911">
        <row r="8">
          <cell r="D8" t="str">
            <v>Paramaz Avedisian Building</v>
          </cell>
        </row>
      </sheetData>
      <sheetData sheetId="1912">
        <row r="8">
          <cell r="D8" t="str">
            <v>Paramaz Avedisian Building</v>
          </cell>
        </row>
      </sheetData>
      <sheetData sheetId="1913">
        <row r="8">
          <cell r="D8" t="str">
            <v>Paramaz Avedisian Building</v>
          </cell>
        </row>
      </sheetData>
      <sheetData sheetId="1914">
        <row r="8">
          <cell r="D8" t="str">
            <v>Paramaz Avedisian Building</v>
          </cell>
        </row>
      </sheetData>
      <sheetData sheetId="1915">
        <row r="8">
          <cell r="D8" t="str">
            <v>Paramaz Avedisian Building</v>
          </cell>
        </row>
      </sheetData>
      <sheetData sheetId="1916">
        <row r="8">
          <cell r="D8" t="str">
            <v>Paramaz Avedisian Building</v>
          </cell>
        </row>
      </sheetData>
      <sheetData sheetId="1917">
        <row r="8">
          <cell r="D8" t="str">
            <v>Paramaz Avedisian Building</v>
          </cell>
        </row>
      </sheetData>
      <sheetData sheetId="1918">
        <row r="8">
          <cell r="D8" t="str">
            <v>Paramaz Avedisian Building</v>
          </cell>
        </row>
      </sheetData>
      <sheetData sheetId="1919">
        <row r="8">
          <cell r="D8" t="str">
            <v>Paramaz Avedisian Building</v>
          </cell>
        </row>
      </sheetData>
      <sheetData sheetId="1920">
        <row r="8">
          <cell r="D8" t="str">
            <v>Paramaz Avedisian Building</v>
          </cell>
        </row>
      </sheetData>
      <sheetData sheetId="1921">
        <row r="8">
          <cell r="D8" t="str">
            <v>Paramaz Avedisian Building</v>
          </cell>
        </row>
      </sheetData>
      <sheetData sheetId="1922">
        <row r="8">
          <cell r="D8" t="str">
            <v>Paramaz Avedisian Building</v>
          </cell>
        </row>
      </sheetData>
      <sheetData sheetId="1923">
        <row r="8">
          <cell r="D8" t="str">
            <v>Paramaz Avedisian Building</v>
          </cell>
        </row>
      </sheetData>
      <sheetData sheetId="1924">
        <row r="8">
          <cell r="D8" t="str">
            <v>Paramaz Avedisian Building</v>
          </cell>
        </row>
      </sheetData>
      <sheetData sheetId="1925">
        <row r="8">
          <cell r="D8" t="str">
            <v>Paramaz Avedisian Building</v>
          </cell>
        </row>
      </sheetData>
      <sheetData sheetId="1926">
        <row r="8">
          <cell r="D8" t="str">
            <v>Paramaz Avedisian Building</v>
          </cell>
        </row>
      </sheetData>
      <sheetData sheetId="1927">
        <row r="8">
          <cell r="D8" t="str">
            <v>Paramaz Avedisian Building</v>
          </cell>
        </row>
      </sheetData>
      <sheetData sheetId="1928">
        <row r="8">
          <cell r="D8" t="str">
            <v>Paramaz Avedisian Building</v>
          </cell>
        </row>
      </sheetData>
      <sheetData sheetId="1929">
        <row r="8">
          <cell r="D8" t="str">
            <v>Paramaz Avedisian Building</v>
          </cell>
        </row>
      </sheetData>
      <sheetData sheetId="1930">
        <row r="8">
          <cell r="D8" t="str">
            <v>Paramaz Avedisian Building</v>
          </cell>
        </row>
      </sheetData>
      <sheetData sheetId="1931">
        <row r="8">
          <cell r="D8" t="str">
            <v>Paramaz Avedisian Building</v>
          </cell>
        </row>
      </sheetData>
      <sheetData sheetId="1932">
        <row r="8">
          <cell r="D8" t="str">
            <v>Paramaz Avedisian Building</v>
          </cell>
        </row>
      </sheetData>
      <sheetData sheetId="1933">
        <row r="8">
          <cell r="D8" t="str">
            <v>Paramaz Avedisian Building</v>
          </cell>
        </row>
      </sheetData>
      <sheetData sheetId="1934">
        <row r="8">
          <cell r="D8" t="str">
            <v>Paramaz Avedisian Building</v>
          </cell>
        </row>
      </sheetData>
      <sheetData sheetId="1935">
        <row r="8">
          <cell r="D8" t="str">
            <v>Paramaz Avedisian Building</v>
          </cell>
        </row>
      </sheetData>
      <sheetData sheetId="1936">
        <row r="8">
          <cell r="D8" t="str">
            <v>Paramaz Avedisian Building</v>
          </cell>
        </row>
      </sheetData>
      <sheetData sheetId="1937">
        <row r="8">
          <cell r="D8" t="str">
            <v>Paramaz Avedisian Building</v>
          </cell>
        </row>
      </sheetData>
      <sheetData sheetId="1938">
        <row r="8">
          <cell r="D8" t="str">
            <v>Paramaz Avedisian Building</v>
          </cell>
        </row>
      </sheetData>
      <sheetData sheetId="1939">
        <row r="8">
          <cell r="D8" t="str">
            <v>Paramaz Avedisian Building</v>
          </cell>
        </row>
      </sheetData>
      <sheetData sheetId="1940">
        <row r="8">
          <cell r="D8" t="str">
            <v>Paramaz Avedisian Building</v>
          </cell>
        </row>
      </sheetData>
      <sheetData sheetId="1941">
        <row r="8">
          <cell r="D8" t="str">
            <v>Paramaz Avedisian Building</v>
          </cell>
        </row>
      </sheetData>
      <sheetData sheetId="1942">
        <row r="8">
          <cell r="D8" t="str">
            <v>Paramaz Avedisian Building</v>
          </cell>
        </row>
      </sheetData>
      <sheetData sheetId="1943">
        <row r="8">
          <cell r="D8" t="str">
            <v>Paramaz Avedisian Building</v>
          </cell>
        </row>
      </sheetData>
      <sheetData sheetId="1944">
        <row r="8">
          <cell r="D8" t="str">
            <v>Paramaz Avedisian Building</v>
          </cell>
        </row>
      </sheetData>
      <sheetData sheetId="1945">
        <row r="8">
          <cell r="D8" t="str">
            <v>Paramaz Avedisian Building</v>
          </cell>
        </row>
      </sheetData>
      <sheetData sheetId="1946">
        <row r="8">
          <cell r="D8" t="str">
            <v>Paramaz Avedisian Building</v>
          </cell>
        </row>
      </sheetData>
      <sheetData sheetId="1947">
        <row r="8">
          <cell r="D8" t="str">
            <v>Paramaz Avedisian Building</v>
          </cell>
        </row>
      </sheetData>
      <sheetData sheetId="1948">
        <row r="8">
          <cell r="D8" t="str">
            <v>Paramaz Avedisian Building</v>
          </cell>
        </row>
      </sheetData>
      <sheetData sheetId="1949">
        <row r="8">
          <cell r="D8" t="str">
            <v>Paramaz Avedisian Building</v>
          </cell>
        </row>
      </sheetData>
      <sheetData sheetId="1950">
        <row r="8">
          <cell r="D8" t="str">
            <v>Paramaz Avedisian Building</v>
          </cell>
        </row>
      </sheetData>
      <sheetData sheetId="1951">
        <row r="8">
          <cell r="D8" t="str">
            <v>Paramaz Avedisian Building</v>
          </cell>
        </row>
      </sheetData>
      <sheetData sheetId="1952">
        <row r="8">
          <cell r="D8" t="str">
            <v>Paramaz Avedisian Building</v>
          </cell>
        </row>
      </sheetData>
      <sheetData sheetId="1953">
        <row r="8">
          <cell r="D8" t="str">
            <v>Paramaz Avedisian Building</v>
          </cell>
        </row>
      </sheetData>
      <sheetData sheetId="1954">
        <row r="8">
          <cell r="D8" t="str">
            <v>Paramaz Avedisian Building</v>
          </cell>
        </row>
      </sheetData>
      <sheetData sheetId="1955">
        <row r="8">
          <cell r="D8" t="str">
            <v>Paramaz Avedisian Building</v>
          </cell>
        </row>
      </sheetData>
      <sheetData sheetId="1956">
        <row r="8">
          <cell r="D8" t="str">
            <v>Paramaz Avedisian Building</v>
          </cell>
        </row>
      </sheetData>
      <sheetData sheetId="1957">
        <row r="8">
          <cell r="D8" t="str">
            <v>Paramaz Avedisian Building</v>
          </cell>
        </row>
      </sheetData>
      <sheetData sheetId="1958">
        <row r="8">
          <cell r="D8" t="str">
            <v>Paramaz Avedisian Building</v>
          </cell>
        </row>
      </sheetData>
      <sheetData sheetId="1959">
        <row r="8">
          <cell r="D8" t="str">
            <v>Paramaz Avedisian Building</v>
          </cell>
        </row>
      </sheetData>
      <sheetData sheetId="1960">
        <row r="8">
          <cell r="D8" t="str">
            <v>Paramaz Avedisian Building</v>
          </cell>
        </row>
      </sheetData>
      <sheetData sheetId="1961">
        <row r="8">
          <cell r="D8" t="str">
            <v>Paramaz Avedisian Building</v>
          </cell>
        </row>
      </sheetData>
      <sheetData sheetId="1962">
        <row r="8">
          <cell r="D8" t="str">
            <v>Paramaz Avedisian Building</v>
          </cell>
        </row>
      </sheetData>
      <sheetData sheetId="1963">
        <row r="8">
          <cell r="D8" t="str">
            <v>Paramaz Avedisian Building</v>
          </cell>
        </row>
      </sheetData>
      <sheetData sheetId="1964">
        <row r="8">
          <cell r="D8" t="str">
            <v>Paramaz Avedisian Building</v>
          </cell>
        </row>
      </sheetData>
      <sheetData sheetId="1965">
        <row r="8">
          <cell r="D8" t="str">
            <v>Paramaz Avedisian Building</v>
          </cell>
        </row>
      </sheetData>
      <sheetData sheetId="1966">
        <row r="8">
          <cell r="D8" t="str">
            <v>Paramaz Avedisian Building</v>
          </cell>
        </row>
      </sheetData>
      <sheetData sheetId="1967">
        <row r="8">
          <cell r="D8" t="str">
            <v>Paramaz Avedisian Building</v>
          </cell>
        </row>
      </sheetData>
      <sheetData sheetId="1968">
        <row r="8">
          <cell r="D8" t="str">
            <v>Paramaz Avedisian Building</v>
          </cell>
        </row>
      </sheetData>
      <sheetData sheetId="1969">
        <row r="8">
          <cell r="D8" t="str">
            <v>Paramaz Avedisian Building</v>
          </cell>
        </row>
      </sheetData>
      <sheetData sheetId="1970">
        <row r="8">
          <cell r="D8" t="str">
            <v>Paramaz Avedisian Building</v>
          </cell>
        </row>
      </sheetData>
      <sheetData sheetId="1971">
        <row r="8">
          <cell r="D8" t="str">
            <v>Paramaz Avedisian Building</v>
          </cell>
        </row>
      </sheetData>
      <sheetData sheetId="1972">
        <row r="8">
          <cell r="D8" t="str">
            <v>Paramaz Avedisian Building</v>
          </cell>
        </row>
      </sheetData>
      <sheetData sheetId="1973">
        <row r="8">
          <cell r="D8" t="str">
            <v>Paramaz Avedisian Building</v>
          </cell>
        </row>
      </sheetData>
      <sheetData sheetId="1974">
        <row r="8">
          <cell r="D8" t="str">
            <v>Paramaz Avedisian Building</v>
          </cell>
        </row>
      </sheetData>
      <sheetData sheetId="1975">
        <row r="8">
          <cell r="D8" t="str">
            <v>Paramaz Avedisian Building</v>
          </cell>
        </row>
      </sheetData>
      <sheetData sheetId="1976">
        <row r="8">
          <cell r="D8" t="str">
            <v>Paramaz Avedisian Building</v>
          </cell>
        </row>
      </sheetData>
      <sheetData sheetId="1977">
        <row r="8">
          <cell r="D8" t="str">
            <v>Paramaz Avedisian Building</v>
          </cell>
        </row>
      </sheetData>
      <sheetData sheetId="1978">
        <row r="8">
          <cell r="D8" t="str">
            <v>Paramaz Avedisian Building</v>
          </cell>
        </row>
      </sheetData>
      <sheetData sheetId="1979">
        <row r="8">
          <cell r="D8" t="str">
            <v>Paramaz Avedisian Building</v>
          </cell>
        </row>
      </sheetData>
      <sheetData sheetId="1980">
        <row r="8">
          <cell r="D8" t="str">
            <v>Paramaz Avedisian Building</v>
          </cell>
        </row>
      </sheetData>
      <sheetData sheetId="1981">
        <row r="8">
          <cell r="D8" t="str">
            <v>Paramaz Avedisian Building</v>
          </cell>
        </row>
      </sheetData>
      <sheetData sheetId="1982">
        <row r="8">
          <cell r="D8" t="str">
            <v>Paramaz Avedisian Building</v>
          </cell>
        </row>
      </sheetData>
      <sheetData sheetId="1983">
        <row r="8">
          <cell r="D8" t="str">
            <v>Paramaz Avedisian Building</v>
          </cell>
        </row>
      </sheetData>
      <sheetData sheetId="1984">
        <row r="8">
          <cell r="D8" t="str">
            <v>Paramaz Avedisian Building</v>
          </cell>
        </row>
      </sheetData>
      <sheetData sheetId="1985">
        <row r="8">
          <cell r="D8" t="str">
            <v>Paramaz Avedisian Building</v>
          </cell>
        </row>
      </sheetData>
      <sheetData sheetId="1986">
        <row r="8">
          <cell r="D8" t="str">
            <v>Paramaz Avedisian Building</v>
          </cell>
        </row>
      </sheetData>
      <sheetData sheetId="1987">
        <row r="8">
          <cell r="D8" t="str">
            <v>Paramaz Avedisian Building</v>
          </cell>
        </row>
      </sheetData>
      <sheetData sheetId="1988">
        <row r="8">
          <cell r="D8" t="str">
            <v>Paramaz Avedisian Building</v>
          </cell>
        </row>
      </sheetData>
      <sheetData sheetId="1989">
        <row r="8">
          <cell r="D8" t="str">
            <v>Paramaz Avedisian Building</v>
          </cell>
        </row>
      </sheetData>
      <sheetData sheetId="1990">
        <row r="8">
          <cell r="D8" t="str">
            <v>Paramaz Avedisian Building</v>
          </cell>
        </row>
      </sheetData>
      <sheetData sheetId="1991">
        <row r="8">
          <cell r="D8" t="str">
            <v>Paramaz Avedisian Building</v>
          </cell>
        </row>
      </sheetData>
      <sheetData sheetId="1992">
        <row r="8">
          <cell r="D8" t="str">
            <v>Paramaz Avedisian Building</v>
          </cell>
        </row>
      </sheetData>
      <sheetData sheetId="1993">
        <row r="8">
          <cell r="D8" t="str">
            <v>Paramaz Avedisian Building</v>
          </cell>
        </row>
      </sheetData>
      <sheetData sheetId="1994">
        <row r="8">
          <cell r="D8" t="str">
            <v>Paramaz Avedisian Building</v>
          </cell>
        </row>
      </sheetData>
      <sheetData sheetId="1995">
        <row r="8">
          <cell r="D8" t="str">
            <v>Paramaz Avedisian Building</v>
          </cell>
        </row>
      </sheetData>
      <sheetData sheetId="1996">
        <row r="8">
          <cell r="D8" t="str">
            <v>Paramaz Avedisian Building</v>
          </cell>
        </row>
      </sheetData>
      <sheetData sheetId="1997">
        <row r="8">
          <cell r="D8" t="str">
            <v>Paramaz Avedisian Building</v>
          </cell>
        </row>
      </sheetData>
      <sheetData sheetId="1998">
        <row r="8">
          <cell r="D8" t="str">
            <v>Paramaz Avedisian Building</v>
          </cell>
        </row>
      </sheetData>
      <sheetData sheetId="1999">
        <row r="8">
          <cell r="D8" t="str">
            <v>Paramaz Avedisian Building</v>
          </cell>
        </row>
      </sheetData>
      <sheetData sheetId="2000">
        <row r="8">
          <cell r="D8" t="str">
            <v>Paramaz Avedisian Building</v>
          </cell>
        </row>
      </sheetData>
      <sheetData sheetId="2001">
        <row r="8">
          <cell r="D8" t="str">
            <v>Paramaz Avedisian Building</v>
          </cell>
        </row>
      </sheetData>
      <sheetData sheetId="2002">
        <row r="8">
          <cell r="D8" t="str">
            <v>Paramaz Avedisian Building</v>
          </cell>
        </row>
      </sheetData>
      <sheetData sheetId="2003">
        <row r="8">
          <cell r="D8" t="str">
            <v>Paramaz Avedisian Building</v>
          </cell>
        </row>
      </sheetData>
      <sheetData sheetId="2004">
        <row r="8">
          <cell r="D8" t="str">
            <v>Paramaz Avedisian Building</v>
          </cell>
        </row>
      </sheetData>
      <sheetData sheetId="2005">
        <row r="8">
          <cell r="D8" t="str">
            <v>Paramaz Avedisian Building</v>
          </cell>
        </row>
      </sheetData>
      <sheetData sheetId="2006">
        <row r="8">
          <cell r="D8" t="str">
            <v>Paramaz Avedisian Building</v>
          </cell>
        </row>
      </sheetData>
      <sheetData sheetId="2007">
        <row r="8">
          <cell r="D8" t="str">
            <v>Paramaz Avedisian Building</v>
          </cell>
        </row>
      </sheetData>
      <sheetData sheetId="2008">
        <row r="8">
          <cell r="D8" t="str">
            <v>Paramaz Avedisian Building</v>
          </cell>
        </row>
      </sheetData>
      <sheetData sheetId="2009">
        <row r="8">
          <cell r="D8" t="str">
            <v>Paramaz Avedisian Building</v>
          </cell>
        </row>
      </sheetData>
      <sheetData sheetId="2010">
        <row r="8">
          <cell r="D8" t="str">
            <v>Paramaz Avedisian Building</v>
          </cell>
        </row>
      </sheetData>
      <sheetData sheetId="2011">
        <row r="8">
          <cell r="D8" t="str">
            <v>Paramaz Avedisian Building</v>
          </cell>
        </row>
      </sheetData>
      <sheetData sheetId="2012">
        <row r="8">
          <cell r="D8" t="str">
            <v>Paramaz Avedisian Building</v>
          </cell>
        </row>
      </sheetData>
      <sheetData sheetId="2013">
        <row r="8">
          <cell r="D8" t="str">
            <v>Paramaz Avedisian Building</v>
          </cell>
        </row>
      </sheetData>
      <sheetData sheetId="2014">
        <row r="8">
          <cell r="D8" t="str">
            <v>Paramaz Avedisian Building</v>
          </cell>
        </row>
      </sheetData>
      <sheetData sheetId="2015">
        <row r="8">
          <cell r="D8" t="str">
            <v>Paramaz Avedisian Building</v>
          </cell>
        </row>
      </sheetData>
      <sheetData sheetId="2016">
        <row r="8">
          <cell r="D8" t="str">
            <v>Paramaz Avedisian Building</v>
          </cell>
        </row>
      </sheetData>
      <sheetData sheetId="2017">
        <row r="8">
          <cell r="D8" t="str">
            <v>Paramaz Avedisian Building</v>
          </cell>
        </row>
      </sheetData>
      <sheetData sheetId="2018">
        <row r="8">
          <cell r="D8" t="str">
            <v>Paramaz Avedisian Building</v>
          </cell>
        </row>
      </sheetData>
      <sheetData sheetId="2019">
        <row r="8">
          <cell r="D8" t="str">
            <v>Paramaz Avedisian Building</v>
          </cell>
        </row>
      </sheetData>
      <sheetData sheetId="2020">
        <row r="8">
          <cell r="D8" t="str">
            <v>Paramaz Avedisian Building</v>
          </cell>
        </row>
      </sheetData>
      <sheetData sheetId="2021">
        <row r="8">
          <cell r="D8" t="str">
            <v>Paramaz Avedisian Building</v>
          </cell>
        </row>
      </sheetData>
      <sheetData sheetId="2022">
        <row r="8">
          <cell r="D8" t="str">
            <v>Paramaz Avedisian Building</v>
          </cell>
        </row>
      </sheetData>
      <sheetData sheetId="2023">
        <row r="8">
          <cell r="D8" t="str">
            <v>Paramaz Avedisian Building</v>
          </cell>
        </row>
      </sheetData>
      <sheetData sheetId="2024">
        <row r="8">
          <cell r="D8" t="str">
            <v>Paramaz Avedisian Building</v>
          </cell>
        </row>
      </sheetData>
      <sheetData sheetId="2025">
        <row r="8">
          <cell r="D8" t="str">
            <v>Paramaz Avedisian Building</v>
          </cell>
        </row>
      </sheetData>
      <sheetData sheetId="2026">
        <row r="8">
          <cell r="D8" t="str">
            <v>Paramaz Avedisian Building</v>
          </cell>
        </row>
      </sheetData>
      <sheetData sheetId="2027">
        <row r="8">
          <cell r="D8" t="str">
            <v>Paramaz Avedisian Building</v>
          </cell>
        </row>
      </sheetData>
      <sheetData sheetId="2028">
        <row r="8">
          <cell r="D8" t="str">
            <v>Paramaz Avedisian Building</v>
          </cell>
        </row>
      </sheetData>
      <sheetData sheetId="2029">
        <row r="8">
          <cell r="D8" t="str">
            <v>Paramaz Avedisian Building</v>
          </cell>
        </row>
      </sheetData>
      <sheetData sheetId="2030">
        <row r="8">
          <cell r="D8" t="str">
            <v>Paramaz Avedisian Building</v>
          </cell>
        </row>
      </sheetData>
      <sheetData sheetId="2031">
        <row r="8">
          <cell r="D8" t="str">
            <v>Paramaz Avedisian Building</v>
          </cell>
        </row>
      </sheetData>
      <sheetData sheetId="2032">
        <row r="8">
          <cell r="D8" t="str">
            <v>Paramaz Avedisian Building</v>
          </cell>
        </row>
      </sheetData>
      <sheetData sheetId="2033">
        <row r="8">
          <cell r="D8" t="str">
            <v>Paramaz Avedisian Building</v>
          </cell>
        </row>
      </sheetData>
      <sheetData sheetId="2034">
        <row r="8">
          <cell r="D8" t="str">
            <v>Paramaz Avedisian Building</v>
          </cell>
        </row>
      </sheetData>
      <sheetData sheetId="2035">
        <row r="8">
          <cell r="D8" t="str">
            <v>Paramaz Avedisian Building</v>
          </cell>
        </row>
      </sheetData>
      <sheetData sheetId="2036">
        <row r="8">
          <cell r="D8" t="str">
            <v>Paramaz Avedisian Building</v>
          </cell>
        </row>
      </sheetData>
      <sheetData sheetId="2037">
        <row r="8">
          <cell r="D8" t="str">
            <v>Paramaz Avedisian Building</v>
          </cell>
        </row>
      </sheetData>
      <sheetData sheetId="2038">
        <row r="8">
          <cell r="D8" t="str">
            <v>Paramaz Avedisian Building</v>
          </cell>
        </row>
      </sheetData>
      <sheetData sheetId="2039">
        <row r="8">
          <cell r="D8" t="str">
            <v>Paramaz Avedisian Building</v>
          </cell>
        </row>
      </sheetData>
      <sheetData sheetId="2040">
        <row r="8">
          <cell r="D8" t="str">
            <v>Paramaz Avedisian Building</v>
          </cell>
        </row>
      </sheetData>
      <sheetData sheetId="2041">
        <row r="8">
          <cell r="D8" t="str">
            <v>Paramaz Avedisian Building</v>
          </cell>
        </row>
      </sheetData>
      <sheetData sheetId="2042">
        <row r="8">
          <cell r="D8" t="str">
            <v>Paramaz Avedisian Building</v>
          </cell>
        </row>
      </sheetData>
      <sheetData sheetId="2043">
        <row r="8">
          <cell r="D8" t="str">
            <v>Paramaz Avedisian Building</v>
          </cell>
        </row>
      </sheetData>
      <sheetData sheetId="2044">
        <row r="8">
          <cell r="D8" t="str">
            <v>Paramaz Avedisian Building</v>
          </cell>
        </row>
      </sheetData>
      <sheetData sheetId="2045">
        <row r="8">
          <cell r="D8" t="str">
            <v>Paramaz Avedisian Building</v>
          </cell>
        </row>
      </sheetData>
      <sheetData sheetId="2046">
        <row r="8">
          <cell r="D8" t="str">
            <v>Paramaz Avedisian Building</v>
          </cell>
        </row>
      </sheetData>
      <sheetData sheetId="2047">
        <row r="8">
          <cell r="D8" t="str">
            <v>Paramaz Avedisian Building</v>
          </cell>
        </row>
      </sheetData>
      <sheetData sheetId="2048">
        <row r="8">
          <cell r="D8" t="str">
            <v>Paramaz Avedisian Building</v>
          </cell>
        </row>
      </sheetData>
      <sheetData sheetId="2049">
        <row r="8">
          <cell r="D8" t="str">
            <v>Paramaz Avedisian Building</v>
          </cell>
        </row>
      </sheetData>
      <sheetData sheetId="2050">
        <row r="8">
          <cell r="D8" t="str">
            <v>Paramaz Avedisian Building</v>
          </cell>
        </row>
      </sheetData>
      <sheetData sheetId="2051">
        <row r="8">
          <cell r="D8" t="str">
            <v>Paramaz Avedisian Building</v>
          </cell>
        </row>
      </sheetData>
      <sheetData sheetId="2052">
        <row r="8">
          <cell r="D8" t="str">
            <v>Paramaz Avedisian Building</v>
          </cell>
        </row>
      </sheetData>
      <sheetData sheetId="2053">
        <row r="8">
          <cell r="D8" t="str">
            <v>Paramaz Avedisian Building</v>
          </cell>
        </row>
      </sheetData>
      <sheetData sheetId="2054">
        <row r="8">
          <cell r="D8" t="str">
            <v>Paramaz Avedisian Building</v>
          </cell>
        </row>
      </sheetData>
      <sheetData sheetId="2055">
        <row r="8">
          <cell r="D8" t="str">
            <v>Paramaz Avedisian Building</v>
          </cell>
        </row>
      </sheetData>
      <sheetData sheetId="2056">
        <row r="8">
          <cell r="D8" t="str">
            <v>Paramaz Avedisian Building</v>
          </cell>
        </row>
      </sheetData>
      <sheetData sheetId="2057">
        <row r="8">
          <cell r="D8" t="str">
            <v>Paramaz Avedisian Building</v>
          </cell>
        </row>
      </sheetData>
      <sheetData sheetId="2058">
        <row r="8">
          <cell r="D8" t="str">
            <v>Paramaz Avedisian Building</v>
          </cell>
        </row>
      </sheetData>
      <sheetData sheetId="2059">
        <row r="8">
          <cell r="D8" t="str">
            <v>Paramaz Avedisian Building</v>
          </cell>
        </row>
      </sheetData>
      <sheetData sheetId="2060">
        <row r="8">
          <cell r="D8" t="str">
            <v>Paramaz Avedisian Building</v>
          </cell>
        </row>
      </sheetData>
      <sheetData sheetId="2061">
        <row r="8">
          <cell r="D8" t="str">
            <v>Paramaz Avedisian Building</v>
          </cell>
        </row>
      </sheetData>
      <sheetData sheetId="2062">
        <row r="8">
          <cell r="D8" t="str">
            <v>Paramaz Avedisian Building</v>
          </cell>
        </row>
      </sheetData>
      <sheetData sheetId="2063">
        <row r="8">
          <cell r="D8" t="str">
            <v>Paramaz Avedisian Building</v>
          </cell>
        </row>
      </sheetData>
      <sheetData sheetId="2064">
        <row r="8">
          <cell r="D8" t="str">
            <v>Paramaz Avedisian Building</v>
          </cell>
        </row>
      </sheetData>
      <sheetData sheetId="2065">
        <row r="8">
          <cell r="D8" t="str">
            <v>Paramaz Avedisian Building</v>
          </cell>
        </row>
      </sheetData>
      <sheetData sheetId="2066">
        <row r="8">
          <cell r="D8" t="str">
            <v>Paramaz Avedisian Building</v>
          </cell>
        </row>
      </sheetData>
      <sheetData sheetId="2067">
        <row r="8">
          <cell r="D8" t="str">
            <v>Paramaz Avedisian Building</v>
          </cell>
        </row>
      </sheetData>
      <sheetData sheetId="2068">
        <row r="8">
          <cell r="D8" t="str">
            <v>Paramaz Avedisian Building</v>
          </cell>
        </row>
      </sheetData>
      <sheetData sheetId="2069">
        <row r="8">
          <cell r="D8" t="str">
            <v>Paramaz Avedisian Building</v>
          </cell>
        </row>
      </sheetData>
      <sheetData sheetId="2070">
        <row r="8">
          <cell r="D8" t="str">
            <v>Paramaz Avedisian Building</v>
          </cell>
        </row>
      </sheetData>
      <sheetData sheetId="2071">
        <row r="8">
          <cell r="D8" t="str">
            <v>Paramaz Avedisian Building</v>
          </cell>
        </row>
      </sheetData>
      <sheetData sheetId="2072">
        <row r="8">
          <cell r="D8" t="str">
            <v>Paramaz Avedisian Building</v>
          </cell>
        </row>
      </sheetData>
      <sheetData sheetId="2073">
        <row r="8">
          <cell r="D8" t="str">
            <v>Paramaz Avedisian Building</v>
          </cell>
        </row>
      </sheetData>
      <sheetData sheetId="2074">
        <row r="8">
          <cell r="D8" t="str">
            <v>Paramaz Avedisian Building</v>
          </cell>
        </row>
      </sheetData>
      <sheetData sheetId="2075">
        <row r="8">
          <cell r="D8" t="str">
            <v>Paramaz Avedisian Building</v>
          </cell>
        </row>
      </sheetData>
      <sheetData sheetId="2076">
        <row r="8">
          <cell r="D8" t="str">
            <v>Paramaz Avedisian Building</v>
          </cell>
        </row>
      </sheetData>
      <sheetData sheetId="2077">
        <row r="8">
          <cell r="D8" t="str">
            <v>Paramaz Avedisian Building</v>
          </cell>
        </row>
      </sheetData>
      <sheetData sheetId="2078">
        <row r="8">
          <cell r="D8" t="str">
            <v>Paramaz Avedisian Building</v>
          </cell>
        </row>
      </sheetData>
      <sheetData sheetId="2079">
        <row r="8">
          <cell r="D8" t="str">
            <v>Paramaz Avedisian Building</v>
          </cell>
        </row>
      </sheetData>
      <sheetData sheetId="2080">
        <row r="8">
          <cell r="D8" t="str">
            <v>Paramaz Avedisian Building</v>
          </cell>
        </row>
      </sheetData>
      <sheetData sheetId="2081">
        <row r="8">
          <cell r="D8" t="str">
            <v>Paramaz Avedisian Building</v>
          </cell>
        </row>
      </sheetData>
      <sheetData sheetId="2082">
        <row r="8">
          <cell r="D8" t="str">
            <v>Paramaz Avedisian Building</v>
          </cell>
        </row>
      </sheetData>
      <sheetData sheetId="2083">
        <row r="8">
          <cell r="D8" t="str">
            <v>Paramaz Avedisian Building</v>
          </cell>
        </row>
      </sheetData>
      <sheetData sheetId="2084">
        <row r="8">
          <cell r="D8" t="str">
            <v>Paramaz Avedisian Building</v>
          </cell>
        </row>
      </sheetData>
      <sheetData sheetId="2085">
        <row r="8">
          <cell r="D8" t="str">
            <v>Paramaz Avedisian Building</v>
          </cell>
        </row>
      </sheetData>
      <sheetData sheetId="2086">
        <row r="8">
          <cell r="D8" t="str">
            <v>Paramaz Avedisian Building</v>
          </cell>
        </row>
      </sheetData>
      <sheetData sheetId="2087">
        <row r="8">
          <cell r="D8" t="str">
            <v>Paramaz Avedisian Building</v>
          </cell>
        </row>
      </sheetData>
      <sheetData sheetId="2088">
        <row r="8">
          <cell r="D8" t="str">
            <v>Paramaz Avedisian Building</v>
          </cell>
        </row>
      </sheetData>
      <sheetData sheetId="2089">
        <row r="8">
          <cell r="D8" t="str">
            <v>Paramaz Avedisian Building</v>
          </cell>
        </row>
      </sheetData>
      <sheetData sheetId="2090">
        <row r="8">
          <cell r="D8" t="str">
            <v>Paramaz Avedisian Building</v>
          </cell>
        </row>
      </sheetData>
      <sheetData sheetId="2091">
        <row r="8">
          <cell r="D8" t="str">
            <v>Paramaz Avedisian Building</v>
          </cell>
        </row>
      </sheetData>
      <sheetData sheetId="2092">
        <row r="8">
          <cell r="D8" t="str">
            <v>Paramaz Avedisian Building</v>
          </cell>
        </row>
      </sheetData>
      <sheetData sheetId="2093">
        <row r="8">
          <cell r="D8" t="str">
            <v>Paramaz Avedisian Building</v>
          </cell>
        </row>
      </sheetData>
      <sheetData sheetId="2094">
        <row r="8">
          <cell r="D8" t="str">
            <v>Paramaz Avedisian Building</v>
          </cell>
        </row>
      </sheetData>
      <sheetData sheetId="2095">
        <row r="8">
          <cell r="D8" t="str">
            <v>Paramaz Avedisian Building</v>
          </cell>
        </row>
      </sheetData>
      <sheetData sheetId="2096">
        <row r="8">
          <cell r="D8" t="str">
            <v>Paramaz Avedisian Building</v>
          </cell>
        </row>
      </sheetData>
      <sheetData sheetId="2097">
        <row r="8">
          <cell r="D8" t="str">
            <v>Paramaz Avedisian Building</v>
          </cell>
        </row>
      </sheetData>
      <sheetData sheetId="2098">
        <row r="8">
          <cell r="D8" t="str">
            <v>Paramaz Avedisian Building</v>
          </cell>
        </row>
      </sheetData>
      <sheetData sheetId="2099">
        <row r="8">
          <cell r="D8" t="str">
            <v>Paramaz Avedisian Building</v>
          </cell>
        </row>
      </sheetData>
      <sheetData sheetId="2100">
        <row r="8">
          <cell r="D8" t="str">
            <v>Paramaz Avedisian Building</v>
          </cell>
        </row>
      </sheetData>
      <sheetData sheetId="2101">
        <row r="8">
          <cell r="D8" t="str">
            <v>Paramaz Avedisian Building</v>
          </cell>
        </row>
      </sheetData>
      <sheetData sheetId="2102">
        <row r="8">
          <cell r="D8" t="str">
            <v>Paramaz Avedisian Building</v>
          </cell>
        </row>
      </sheetData>
      <sheetData sheetId="2103">
        <row r="8">
          <cell r="D8" t="str">
            <v>Paramaz Avedisian Building</v>
          </cell>
        </row>
      </sheetData>
      <sheetData sheetId="2104">
        <row r="8">
          <cell r="D8" t="str">
            <v>Paramaz Avedisian Building</v>
          </cell>
        </row>
      </sheetData>
      <sheetData sheetId="2105">
        <row r="8">
          <cell r="D8" t="str">
            <v>Paramaz Avedisian Building</v>
          </cell>
        </row>
      </sheetData>
      <sheetData sheetId="2106">
        <row r="8">
          <cell r="D8" t="str">
            <v>Paramaz Avedisian Building</v>
          </cell>
        </row>
      </sheetData>
      <sheetData sheetId="2107">
        <row r="8">
          <cell r="D8" t="str">
            <v>Paramaz Avedisian Building</v>
          </cell>
        </row>
      </sheetData>
      <sheetData sheetId="2108">
        <row r="8">
          <cell r="D8" t="str">
            <v>Paramaz Avedisian Building</v>
          </cell>
        </row>
      </sheetData>
      <sheetData sheetId="2109">
        <row r="8">
          <cell r="D8" t="str">
            <v>Paramaz Avedisian Building</v>
          </cell>
        </row>
      </sheetData>
      <sheetData sheetId="2110">
        <row r="8">
          <cell r="D8" t="str">
            <v>Paramaz Avedisian Building</v>
          </cell>
        </row>
      </sheetData>
      <sheetData sheetId="2111">
        <row r="8">
          <cell r="D8" t="str">
            <v>Paramaz Avedisian Building</v>
          </cell>
        </row>
      </sheetData>
      <sheetData sheetId="2112">
        <row r="8">
          <cell r="D8" t="str">
            <v>Paramaz Avedisian Building</v>
          </cell>
        </row>
      </sheetData>
      <sheetData sheetId="2113">
        <row r="8">
          <cell r="D8" t="str">
            <v>Paramaz Avedisian Building</v>
          </cell>
        </row>
      </sheetData>
      <sheetData sheetId="2114">
        <row r="8">
          <cell r="D8" t="str">
            <v>Paramaz Avedisian Building</v>
          </cell>
        </row>
      </sheetData>
      <sheetData sheetId="2115">
        <row r="8">
          <cell r="D8" t="str">
            <v>Paramaz Avedisian Building</v>
          </cell>
        </row>
      </sheetData>
      <sheetData sheetId="2116">
        <row r="8">
          <cell r="D8" t="str">
            <v>Paramaz Avedisian Building</v>
          </cell>
        </row>
      </sheetData>
      <sheetData sheetId="2117">
        <row r="8">
          <cell r="D8" t="str">
            <v>Paramaz Avedisian Building</v>
          </cell>
        </row>
      </sheetData>
      <sheetData sheetId="2118">
        <row r="8">
          <cell r="D8" t="str">
            <v>Paramaz Avedisian Building</v>
          </cell>
        </row>
      </sheetData>
      <sheetData sheetId="2119">
        <row r="8">
          <cell r="D8" t="str">
            <v>Paramaz Avedisian Building</v>
          </cell>
        </row>
      </sheetData>
      <sheetData sheetId="2120">
        <row r="8">
          <cell r="D8" t="str">
            <v>Paramaz Avedisian Building</v>
          </cell>
        </row>
      </sheetData>
      <sheetData sheetId="2121">
        <row r="8">
          <cell r="D8" t="str">
            <v>Paramaz Avedisian Building</v>
          </cell>
        </row>
      </sheetData>
      <sheetData sheetId="2122">
        <row r="8">
          <cell r="D8" t="str">
            <v>Paramaz Avedisian Building</v>
          </cell>
        </row>
      </sheetData>
      <sheetData sheetId="2123">
        <row r="8">
          <cell r="D8" t="str">
            <v>Paramaz Avedisian Building</v>
          </cell>
        </row>
      </sheetData>
      <sheetData sheetId="2124">
        <row r="8">
          <cell r="D8" t="str">
            <v>Paramaz Avedisian Building</v>
          </cell>
        </row>
      </sheetData>
      <sheetData sheetId="2125">
        <row r="8">
          <cell r="D8" t="str">
            <v>Paramaz Avedisian Building</v>
          </cell>
        </row>
      </sheetData>
      <sheetData sheetId="2126">
        <row r="8">
          <cell r="D8" t="str">
            <v>Paramaz Avedisian Building</v>
          </cell>
        </row>
      </sheetData>
      <sheetData sheetId="2127">
        <row r="8">
          <cell r="D8" t="str">
            <v>Paramaz Avedisian Building</v>
          </cell>
        </row>
      </sheetData>
      <sheetData sheetId="2128">
        <row r="8">
          <cell r="D8" t="str">
            <v>Paramaz Avedisian Building</v>
          </cell>
        </row>
      </sheetData>
      <sheetData sheetId="2129">
        <row r="8">
          <cell r="D8" t="str">
            <v>Paramaz Avedisian Building</v>
          </cell>
        </row>
      </sheetData>
      <sheetData sheetId="2130">
        <row r="8">
          <cell r="D8" t="str">
            <v>Paramaz Avedisian Building</v>
          </cell>
        </row>
      </sheetData>
      <sheetData sheetId="2131">
        <row r="8">
          <cell r="D8" t="str">
            <v>Paramaz Avedisian Building</v>
          </cell>
        </row>
      </sheetData>
      <sheetData sheetId="2132">
        <row r="8">
          <cell r="D8" t="str">
            <v>Paramaz Avedisian Building</v>
          </cell>
        </row>
      </sheetData>
      <sheetData sheetId="2133">
        <row r="8">
          <cell r="D8" t="str">
            <v>Paramaz Avedisian Building</v>
          </cell>
        </row>
      </sheetData>
      <sheetData sheetId="2134">
        <row r="8">
          <cell r="D8" t="str">
            <v>Paramaz Avedisian Building</v>
          </cell>
        </row>
      </sheetData>
      <sheetData sheetId="2135">
        <row r="8">
          <cell r="D8" t="str">
            <v>Paramaz Avedisian Building</v>
          </cell>
        </row>
      </sheetData>
      <sheetData sheetId="2136">
        <row r="8">
          <cell r="D8" t="str">
            <v>Paramaz Avedisian Building</v>
          </cell>
        </row>
      </sheetData>
      <sheetData sheetId="2137">
        <row r="8">
          <cell r="D8" t="str">
            <v>Paramaz Avedisian Building</v>
          </cell>
        </row>
      </sheetData>
      <sheetData sheetId="2138">
        <row r="8">
          <cell r="D8" t="str">
            <v>Paramaz Avedisian Building</v>
          </cell>
        </row>
      </sheetData>
      <sheetData sheetId="2139">
        <row r="8">
          <cell r="D8" t="str">
            <v>Paramaz Avedisian Building</v>
          </cell>
        </row>
      </sheetData>
      <sheetData sheetId="2140">
        <row r="8">
          <cell r="D8" t="str">
            <v>Paramaz Avedisian Building</v>
          </cell>
        </row>
      </sheetData>
      <sheetData sheetId="2141">
        <row r="8">
          <cell r="D8" t="str">
            <v>Paramaz Avedisian Building</v>
          </cell>
        </row>
      </sheetData>
      <sheetData sheetId="2142">
        <row r="8">
          <cell r="D8" t="str">
            <v>Paramaz Avedisian Building</v>
          </cell>
        </row>
      </sheetData>
      <sheetData sheetId="2143">
        <row r="8">
          <cell r="D8" t="str">
            <v>Paramaz Avedisian Building</v>
          </cell>
        </row>
      </sheetData>
      <sheetData sheetId="2144">
        <row r="8">
          <cell r="D8" t="str">
            <v>Paramaz Avedisian Building</v>
          </cell>
        </row>
      </sheetData>
      <sheetData sheetId="2145">
        <row r="8">
          <cell r="D8" t="str">
            <v>Paramaz Avedisian Building</v>
          </cell>
        </row>
      </sheetData>
      <sheetData sheetId="2146">
        <row r="8">
          <cell r="D8" t="str">
            <v>Paramaz Avedisian Building</v>
          </cell>
        </row>
      </sheetData>
      <sheetData sheetId="2147">
        <row r="8">
          <cell r="D8" t="str">
            <v>Paramaz Avedisian Building</v>
          </cell>
        </row>
      </sheetData>
      <sheetData sheetId="2148">
        <row r="8">
          <cell r="D8" t="str">
            <v>Paramaz Avedisian Building</v>
          </cell>
        </row>
      </sheetData>
      <sheetData sheetId="2149">
        <row r="8">
          <cell r="D8" t="str">
            <v>Paramaz Avedisian Building</v>
          </cell>
        </row>
      </sheetData>
      <sheetData sheetId="2150">
        <row r="8">
          <cell r="D8" t="str">
            <v>Paramaz Avedisian Building</v>
          </cell>
        </row>
      </sheetData>
      <sheetData sheetId="2151">
        <row r="8">
          <cell r="D8" t="str">
            <v>Paramaz Avedisian Building</v>
          </cell>
        </row>
      </sheetData>
      <sheetData sheetId="2152">
        <row r="8">
          <cell r="D8" t="str">
            <v>Paramaz Avedisian Building</v>
          </cell>
        </row>
      </sheetData>
      <sheetData sheetId="2153">
        <row r="8">
          <cell r="D8" t="str">
            <v>Paramaz Avedisian Building</v>
          </cell>
        </row>
      </sheetData>
      <sheetData sheetId="2154">
        <row r="8">
          <cell r="D8" t="str">
            <v>Paramaz Avedisian Building</v>
          </cell>
        </row>
      </sheetData>
      <sheetData sheetId="2155">
        <row r="8">
          <cell r="D8" t="str">
            <v>Paramaz Avedisian Building</v>
          </cell>
        </row>
      </sheetData>
      <sheetData sheetId="2156">
        <row r="8">
          <cell r="D8" t="str">
            <v>Paramaz Avedisian Building</v>
          </cell>
        </row>
      </sheetData>
      <sheetData sheetId="2157">
        <row r="8">
          <cell r="D8" t="str">
            <v>Paramaz Avedisian Building</v>
          </cell>
        </row>
      </sheetData>
      <sheetData sheetId="2158">
        <row r="8">
          <cell r="D8" t="str">
            <v>Paramaz Avedisian Building</v>
          </cell>
        </row>
      </sheetData>
      <sheetData sheetId="2159">
        <row r="8">
          <cell r="D8" t="str">
            <v>Paramaz Avedisian Building</v>
          </cell>
        </row>
      </sheetData>
      <sheetData sheetId="2160">
        <row r="8">
          <cell r="D8" t="str">
            <v>Paramaz Avedisian Building</v>
          </cell>
        </row>
      </sheetData>
      <sheetData sheetId="2161">
        <row r="8">
          <cell r="D8" t="str">
            <v>Paramaz Avedisian Building</v>
          </cell>
        </row>
      </sheetData>
      <sheetData sheetId="2162">
        <row r="8">
          <cell r="D8" t="str">
            <v>Paramaz Avedisian Building</v>
          </cell>
        </row>
      </sheetData>
      <sheetData sheetId="2163">
        <row r="8">
          <cell r="D8" t="str">
            <v>Paramaz Avedisian Building</v>
          </cell>
        </row>
      </sheetData>
      <sheetData sheetId="2164">
        <row r="8">
          <cell r="D8" t="str">
            <v>Paramaz Avedisian Building</v>
          </cell>
        </row>
      </sheetData>
      <sheetData sheetId="2165">
        <row r="8">
          <cell r="D8" t="str">
            <v>Paramaz Avedisian Building</v>
          </cell>
        </row>
      </sheetData>
      <sheetData sheetId="2166">
        <row r="8">
          <cell r="D8" t="str">
            <v>Paramaz Avedisian Building</v>
          </cell>
        </row>
      </sheetData>
      <sheetData sheetId="2167">
        <row r="8">
          <cell r="D8" t="str">
            <v>Paramaz Avedisian Building</v>
          </cell>
        </row>
      </sheetData>
      <sheetData sheetId="2168">
        <row r="8">
          <cell r="D8" t="str">
            <v>Paramaz Avedisian Building</v>
          </cell>
        </row>
      </sheetData>
      <sheetData sheetId="2169">
        <row r="8">
          <cell r="D8" t="str">
            <v>Paramaz Avedisian Building</v>
          </cell>
        </row>
      </sheetData>
      <sheetData sheetId="2170">
        <row r="8">
          <cell r="D8" t="str">
            <v>Paramaz Avedisian Building</v>
          </cell>
        </row>
      </sheetData>
      <sheetData sheetId="2171">
        <row r="8">
          <cell r="D8" t="str">
            <v>Paramaz Avedisian Building</v>
          </cell>
        </row>
      </sheetData>
      <sheetData sheetId="2172">
        <row r="8">
          <cell r="D8" t="str">
            <v>Paramaz Avedisian Building</v>
          </cell>
        </row>
      </sheetData>
      <sheetData sheetId="2173">
        <row r="8">
          <cell r="D8" t="str">
            <v>Paramaz Avedisian Building</v>
          </cell>
        </row>
      </sheetData>
      <sheetData sheetId="2174">
        <row r="8">
          <cell r="D8" t="str">
            <v>Paramaz Avedisian Building</v>
          </cell>
        </row>
      </sheetData>
      <sheetData sheetId="2175">
        <row r="8">
          <cell r="D8" t="str">
            <v>Paramaz Avedisian Building</v>
          </cell>
        </row>
      </sheetData>
      <sheetData sheetId="2176">
        <row r="8">
          <cell r="D8" t="str">
            <v>Paramaz Avedisian Building</v>
          </cell>
        </row>
      </sheetData>
      <sheetData sheetId="2177">
        <row r="8">
          <cell r="D8" t="str">
            <v>Paramaz Avedisian Building</v>
          </cell>
        </row>
      </sheetData>
      <sheetData sheetId="2178">
        <row r="8">
          <cell r="D8" t="str">
            <v>Paramaz Avedisian Building</v>
          </cell>
        </row>
      </sheetData>
      <sheetData sheetId="2179">
        <row r="8">
          <cell r="D8" t="str">
            <v>Paramaz Avedisian Building</v>
          </cell>
        </row>
      </sheetData>
      <sheetData sheetId="2180">
        <row r="8">
          <cell r="D8" t="str">
            <v>Paramaz Avedisian Building</v>
          </cell>
        </row>
      </sheetData>
      <sheetData sheetId="2181">
        <row r="8">
          <cell r="D8" t="str">
            <v>Paramaz Avedisian Building</v>
          </cell>
        </row>
      </sheetData>
      <sheetData sheetId="2182">
        <row r="8">
          <cell r="D8" t="str">
            <v>Paramaz Avedisian Building</v>
          </cell>
        </row>
      </sheetData>
      <sheetData sheetId="2183">
        <row r="8">
          <cell r="D8" t="str">
            <v>Paramaz Avedisian Building</v>
          </cell>
        </row>
      </sheetData>
      <sheetData sheetId="2184">
        <row r="8">
          <cell r="D8" t="str">
            <v>Paramaz Avedisian Building</v>
          </cell>
        </row>
      </sheetData>
      <sheetData sheetId="2185">
        <row r="8">
          <cell r="D8" t="str">
            <v>Paramaz Avedisian Building</v>
          </cell>
        </row>
      </sheetData>
      <sheetData sheetId="2186">
        <row r="8">
          <cell r="D8" t="str">
            <v>Paramaz Avedisian Building</v>
          </cell>
        </row>
      </sheetData>
      <sheetData sheetId="2187">
        <row r="8">
          <cell r="D8" t="str">
            <v>Paramaz Avedisian Building</v>
          </cell>
        </row>
      </sheetData>
      <sheetData sheetId="2188">
        <row r="8">
          <cell r="D8" t="str">
            <v>Paramaz Avedisian Building</v>
          </cell>
        </row>
      </sheetData>
      <sheetData sheetId="2189">
        <row r="8">
          <cell r="D8" t="str">
            <v>Paramaz Avedisian Building</v>
          </cell>
        </row>
      </sheetData>
      <sheetData sheetId="2190">
        <row r="8">
          <cell r="D8" t="str">
            <v>Paramaz Avedisian Building</v>
          </cell>
        </row>
      </sheetData>
      <sheetData sheetId="2191">
        <row r="8">
          <cell r="D8" t="str">
            <v>Paramaz Avedisian Building</v>
          </cell>
        </row>
      </sheetData>
      <sheetData sheetId="2192">
        <row r="8">
          <cell r="D8" t="str">
            <v>Paramaz Avedisian Building</v>
          </cell>
        </row>
      </sheetData>
      <sheetData sheetId="2193">
        <row r="8">
          <cell r="D8" t="str">
            <v>Paramaz Avedisian Building</v>
          </cell>
        </row>
      </sheetData>
      <sheetData sheetId="2194">
        <row r="8">
          <cell r="D8" t="str">
            <v>Paramaz Avedisian Building</v>
          </cell>
        </row>
      </sheetData>
      <sheetData sheetId="2195">
        <row r="8">
          <cell r="D8" t="str">
            <v>Paramaz Avedisian Building</v>
          </cell>
        </row>
      </sheetData>
      <sheetData sheetId="2196">
        <row r="8">
          <cell r="D8" t="str">
            <v>Paramaz Avedisian Building</v>
          </cell>
        </row>
      </sheetData>
      <sheetData sheetId="2197">
        <row r="8">
          <cell r="D8" t="str">
            <v>Paramaz Avedisian Building</v>
          </cell>
        </row>
      </sheetData>
      <sheetData sheetId="2198">
        <row r="8">
          <cell r="D8" t="str">
            <v>Paramaz Avedisian Building</v>
          </cell>
        </row>
      </sheetData>
      <sheetData sheetId="2199">
        <row r="8">
          <cell r="D8" t="str">
            <v>Paramaz Avedisian Building</v>
          </cell>
        </row>
      </sheetData>
      <sheetData sheetId="2200">
        <row r="8">
          <cell r="D8" t="str">
            <v>Paramaz Avedisian Building</v>
          </cell>
        </row>
      </sheetData>
      <sheetData sheetId="2201">
        <row r="8">
          <cell r="D8" t="str">
            <v>Paramaz Avedisian Building</v>
          </cell>
        </row>
      </sheetData>
      <sheetData sheetId="2202">
        <row r="8">
          <cell r="D8" t="str">
            <v>Paramaz Avedisian Building</v>
          </cell>
        </row>
      </sheetData>
      <sheetData sheetId="2203">
        <row r="8">
          <cell r="D8" t="str">
            <v>Paramaz Avedisian Building</v>
          </cell>
        </row>
      </sheetData>
      <sheetData sheetId="2204">
        <row r="8">
          <cell r="D8" t="str">
            <v>Paramaz Avedisian Building</v>
          </cell>
        </row>
      </sheetData>
      <sheetData sheetId="2205">
        <row r="8">
          <cell r="D8" t="str">
            <v>Paramaz Avedisian Building</v>
          </cell>
        </row>
      </sheetData>
      <sheetData sheetId="2206">
        <row r="8">
          <cell r="D8" t="str">
            <v>Paramaz Avedisian Building</v>
          </cell>
        </row>
      </sheetData>
      <sheetData sheetId="2207">
        <row r="8">
          <cell r="D8" t="str">
            <v>Paramaz Avedisian Building</v>
          </cell>
        </row>
      </sheetData>
      <sheetData sheetId="2208">
        <row r="8">
          <cell r="D8" t="str">
            <v>Paramaz Avedisian Building</v>
          </cell>
        </row>
      </sheetData>
      <sheetData sheetId="2209">
        <row r="8">
          <cell r="D8" t="str">
            <v>Paramaz Avedisian Building</v>
          </cell>
        </row>
      </sheetData>
      <sheetData sheetId="2210">
        <row r="8">
          <cell r="D8" t="str">
            <v>Paramaz Avedisian Building</v>
          </cell>
        </row>
      </sheetData>
      <sheetData sheetId="2211">
        <row r="8">
          <cell r="D8" t="str">
            <v>Paramaz Avedisian Building</v>
          </cell>
        </row>
      </sheetData>
      <sheetData sheetId="2212">
        <row r="8">
          <cell r="D8" t="str">
            <v>Paramaz Avedisian Building</v>
          </cell>
        </row>
      </sheetData>
      <sheetData sheetId="2213">
        <row r="8">
          <cell r="D8" t="str">
            <v>Paramaz Avedisian Building</v>
          </cell>
        </row>
      </sheetData>
      <sheetData sheetId="2214">
        <row r="8">
          <cell r="D8" t="str">
            <v>Paramaz Avedisian Building</v>
          </cell>
        </row>
      </sheetData>
      <sheetData sheetId="2215">
        <row r="8">
          <cell r="D8" t="str">
            <v>Paramaz Avedisian Building</v>
          </cell>
        </row>
      </sheetData>
      <sheetData sheetId="2216">
        <row r="8">
          <cell r="D8" t="str">
            <v>Paramaz Avedisian Building</v>
          </cell>
        </row>
      </sheetData>
      <sheetData sheetId="2217">
        <row r="8">
          <cell r="D8" t="str">
            <v>Paramaz Avedisian Building</v>
          </cell>
        </row>
      </sheetData>
      <sheetData sheetId="2218">
        <row r="8">
          <cell r="D8" t="str">
            <v>Paramaz Avedisian Building</v>
          </cell>
        </row>
      </sheetData>
      <sheetData sheetId="2219">
        <row r="8">
          <cell r="D8" t="str">
            <v>Paramaz Avedisian Building</v>
          </cell>
        </row>
      </sheetData>
      <sheetData sheetId="2220">
        <row r="8">
          <cell r="D8" t="str">
            <v>Paramaz Avedisian Building</v>
          </cell>
        </row>
      </sheetData>
      <sheetData sheetId="2221">
        <row r="8">
          <cell r="D8" t="str">
            <v>Paramaz Avedisian Building</v>
          </cell>
        </row>
      </sheetData>
      <sheetData sheetId="2222">
        <row r="8">
          <cell r="D8" t="str">
            <v>Paramaz Avedisian Building</v>
          </cell>
        </row>
      </sheetData>
      <sheetData sheetId="2223">
        <row r="8">
          <cell r="D8" t="str">
            <v>Paramaz Avedisian Building</v>
          </cell>
        </row>
      </sheetData>
      <sheetData sheetId="2224">
        <row r="8">
          <cell r="D8" t="str">
            <v>Paramaz Avedisian Building</v>
          </cell>
        </row>
      </sheetData>
      <sheetData sheetId="2225">
        <row r="8">
          <cell r="D8" t="str">
            <v>Paramaz Avedisian Building</v>
          </cell>
        </row>
      </sheetData>
      <sheetData sheetId="2226">
        <row r="8">
          <cell r="D8" t="str">
            <v>Paramaz Avedisian Building</v>
          </cell>
        </row>
      </sheetData>
      <sheetData sheetId="2227">
        <row r="8">
          <cell r="D8" t="str">
            <v>Paramaz Avedisian Building</v>
          </cell>
        </row>
      </sheetData>
      <sheetData sheetId="2228">
        <row r="8">
          <cell r="D8" t="str">
            <v>Paramaz Avedisian Building</v>
          </cell>
        </row>
      </sheetData>
      <sheetData sheetId="2229">
        <row r="8">
          <cell r="D8" t="str">
            <v>Paramaz Avedisian Building</v>
          </cell>
        </row>
      </sheetData>
      <sheetData sheetId="2230">
        <row r="8">
          <cell r="D8" t="str">
            <v>Paramaz Avedisian Building</v>
          </cell>
        </row>
      </sheetData>
      <sheetData sheetId="2231">
        <row r="8">
          <cell r="D8" t="str">
            <v>Paramaz Avedisian Building</v>
          </cell>
        </row>
      </sheetData>
      <sheetData sheetId="2232">
        <row r="8">
          <cell r="D8" t="str">
            <v>Paramaz Avedisian Building</v>
          </cell>
        </row>
      </sheetData>
      <sheetData sheetId="2233">
        <row r="8">
          <cell r="D8" t="str">
            <v>Paramaz Avedisian Building</v>
          </cell>
        </row>
      </sheetData>
      <sheetData sheetId="2234">
        <row r="8">
          <cell r="D8" t="str">
            <v>Paramaz Avedisian Building</v>
          </cell>
        </row>
      </sheetData>
      <sheetData sheetId="2235">
        <row r="8">
          <cell r="D8" t="str">
            <v>Paramaz Avedisian Building</v>
          </cell>
        </row>
      </sheetData>
      <sheetData sheetId="2236">
        <row r="8">
          <cell r="D8" t="str">
            <v>Paramaz Avedisian Building</v>
          </cell>
        </row>
      </sheetData>
      <sheetData sheetId="2237">
        <row r="8">
          <cell r="D8" t="str">
            <v>Paramaz Avedisian Building</v>
          </cell>
        </row>
      </sheetData>
      <sheetData sheetId="2238">
        <row r="8">
          <cell r="D8" t="str">
            <v>Paramaz Avedisian Building</v>
          </cell>
        </row>
      </sheetData>
      <sheetData sheetId="2239">
        <row r="8">
          <cell r="D8" t="str">
            <v>Paramaz Avedisian Building</v>
          </cell>
        </row>
      </sheetData>
      <sheetData sheetId="2240">
        <row r="8">
          <cell r="D8" t="str">
            <v>Paramaz Avedisian Building</v>
          </cell>
        </row>
      </sheetData>
      <sheetData sheetId="2241">
        <row r="8">
          <cell r="D8" t="str">
            <v>Paramaz Avedisian Building</v>
          </cell>
        </row>
      </sheetData>
      <sheetData sheetId="2242">
        <row r="8">
          <cell r="D8" t="str">
            <v>Paramaz Avedisian Building</v>
          </cell>
        </row>
      </sheetData>
      <sheetData sheetId="2243">
        <row r="8">
          <cell r="D8" t="str">
            <v>Paramaz Avedisian Building</v>
          </cell>
        </row>
      </sheetData>
      <sheetData sheetId="2244">
        <row r="8">
          <cell r="D8" t="str">
            <v>Paramaz Avedisian Building</v>
          </cell>
        </row>
      </sheetData>
      <sheetData sheetId="2245">
        <row r="8">
          <cell r="D8" t="str">
            <v>Paramaz Avedisian Building</v>
          </cell>
        </row>
      </sheetData>
      <sheetData sheetId="2246">
        <row r="8">
          <cell r="D8" t="str">
            <v>Paramaz Avedisian Building</v>
          </cell>
        </row>
      </sheetData>
      <sheetData sheetId="2247">
        <row r="8">
          <cell r="D8" t="str">
            <v>Paramaz Avedisian Building</v>
          </cell>
        </row>
      </sheetData>
      <sheetData sheetId="2248">
        <row r="8">
          <cell r="D8" t="str">
            <v>Paramaz Avedisian Building</v>
          </cell>
        </row>
      </sheetData>
      <sheetData sheetId="2249">
        <row r="8">
          <cell r="D8" t="str">
            <v>Paramaz Avedisian Building</v>
          </cell>
        </row>
      </sheetData>
      <sheetData sheetId="2250">
        <row r="8">
          <cell r="D8" t="str">
            <v>Paramaz Avedisian Building</v>
          </cell>
        </row>
      </sheetData>
      <sheetData sheetId="2251">
        <row r="8">
          <cell r="D8" t="str">
            <v>Paramaz Avedisian Building</v>
          </cell>
        </row>
      </sheetData>
      <sheetData sheetId="2252">
        <row r="8">
          <cell r="D8" t="str">
            <v>Paramaz Avedisian Building</v>
          </cell>
        </row>
      </sheetData>
      <sheetData sheetId="2253">
        <row r="8">
          <cell r="D8" t="str">
            <v>Paramaz Avedisian Building</v>
          </cell>
        </row>
      </sheetData>
      <sheetData sheetId="2254">
        <row r="8">
          <cell r="D8" t="str">
            <v>Paramaz Avedisian Building</v>
          </cell>
        </row>
      </sheetData>
      <sheetData sheetId="2255">
        <row r="8">
          <cell r="D8" t="str">
            <v>Paramaz Avedisian Building</v>
          </cell>
        </row>
      </sheetData>
      <sheetData sheetId="2256">
        <row r="8">
          <cell r="D8" t="str">
            <v>Paramaz Avedisian Building</v>
          </cell>
        </row>
      </sheetData>
      <sheetData sheetId="2257">
        <row r="8">
          <cell r="D8" t="str">
            <v>Paramaz Avedisian Building</v>
          </cell>
        </row>
      </sheetData>
      <sheetData sheetId="2258">
        <row r="8">
          <cell r="D8" t="str">
            <v>Paramaz Avedisian Building</v>
          </cell>
        </row>
      </sheetData>
      <sheetData sheetId="2259">
        <row r="8">
          <cell r="D8" t="str">
            <v>Paramaz Avedisian Building</v>
          </cell>
        </row>
      </sheetData>
      <sheetData sheetId="2260">
        <row r="8">
          <cell r="D8" t="str">
            <v>Paramaz Avedisian Building</v>
          </cell>
        </row>
      </sheetData>
      <sheetData sheetId="2261">
        <row r="8">
          <cell r="D8" t="str">
            <v>Paramaz Avedisian Building</v>
          </cell>
        </row>
      </sheetData>
      <sheetData sheetId="2262">
        <row r="8">
          <cell r="D8" t="str">
            <v>Paramaz Avedisian Building</v>
          </cell>
        </row>
      </sheetData>
      <sheetData sheetId="2263">
        <row r="8">
          <cell r="D8" t="str">
            <v>Paramaz Avedisian Building</v>
          </cell>
        </row>
      </sheetData>
      <sheetData sheetId="2264">
        <row r="8">
          <cell r="D8" t="str">
            <v>Paramaz Avedisian Building</v>
          </cell>
        </row>
      </sheetData>
      <sheetData sheetId="2265">
        <row r="8">
          <cell r="D8" t="str">
            <v>Paramaz Avedisian Building</v>
          </cell>
        </row>
      </sheetData>
      <sheetData sheetId="2266">
        <row r="8">
          <cell r="D8" t="str">
            <v>Paramaz Avedisian Building</v>
          </cell>
        </row>
      </sheetData>
      <sheetData sheetId="2267">
        <row r="8">
          <cell r="D8" t="str">
            <v>Paramaz Avedisian Building</v>
          </cell>
        </row>
      </sheetData>
      <sheetData sheetId="2268">
        <row r="8">
          <cell r="D8" t="str">
            <v>Paramaz Avedisian Building</v>
          </cell>
        </row>
      </sheetData>
      <sheetData sheetId="2269">
        <row r="8">
          <cell r="D8" t="str">
            <v>Paramaz Avedisian Building</v>
          </cell>
        </row>
      </sheetData>
      <sheetData sheetId="2270">
        <row r="8">
          <cell r="D8" t="str">
            <v>Paramaz Avedisian Building</v>
          </cell>
        </row>
      </sheetData>
      <sheetData sheetId="2271">
        <row r="8">
          <cell r="D8" t="str">
            <v>Paramaz Avedisian Building</v>
          </cell>
        </row>
      </sheetData>
      <sheetData sheetId="2272">
        <row r="8">
          <cell r="D8" t="str">
            <v>Paramaz Avedisian Building</v>
          </cell>
        </row>
      </sheetData>
      <sheetData sheetId="2273">
        <row r="8">
          <cell r="D8" t="str">
            <v>Paramaz Avedisian Building</v>
          </cell>
        </row>
      </sheetData>
      <sheetData sheetId="2274">
        <row r="8">
          <cell r="D8" t="str">
            <v>Paramaz Avedisian Building</v>
          </cell>
        </row>
      </sheetData>
      <sheetData sheetId="2275">
        <row r="8">
          <cell r="D8" t="str">
            <v>Paramaz Avedisian Building</v>
          </cell>
        </row>
      </sheetData>
      <sheetData sheetId="2276">
        <row r="8">
          <cell r="D8" t="str">
            <v>Paramaz Avedisian Building</v>
          </cell>
        </row>
      </sheetData>
      <sheetData sheetId="2277">
        <row r="8">
          <cell r="D8" t="str">
            <v>Paramaz Avedisian Building</v>
          </cell>
        </row>
      </sheetData>
      <sheetData sheetId="2278">
        <row r="8">
          <cell r="D8" t="str">
            <v>Paramaz Avedisian Building</v>
          </cell>
        </row>
      </sheetData>
      <sheetData sheetId="2279">
        <row r="8">
          <cell r="D8" t="str">
            <v>Paramaz Avedisian Building</v>
          </cell>
        </row>
      </sheetData>
      <sheetData sheetId="2280">
        <row r="8">
          <cell r="D8" t="str">
            <v>Paramaz Avedisian Building</v>
          </cell>
        </row>
      </sheetData>
      <sheetData sheetId="2281">
        <row r="8">
          <cell r="D8" t="str">
            <v>Paramaz Avedisian Building</v>
          </cell>
        </row>
      </sheetData>
      <sheetData sheetId="2282">
        <row r="8">
          <cell r="D8" t="str">
            <v>Paramaz Avedisian Building</v>
          </cell>
        </row>
      </sheetData>
      <sheetData sheetId="2283">
        <row r="8">
          <cell r="D8" t="str">
            <v>Paramaz Avedisian Building</v>
          </cell>
        </row>
      </sheetData>
      <sheetData sheetId="2284">
        <row r="8">
          <cell r="D8" t="str">
            <v>Paramaz Avedisian Building</v>
          </cell>
        </row>
      </sheetData>
      <sheetData sheetId="2285">
        <row r="8">
          <cell r="D8" t="str">
            <v>Paramaz Avedisian Building</v>
          </cell>
        </row>
      </sheetData>
      <sheetData sheetId="2286">
        <row r="8">
          <cell r="D8" t="str">
            <v>Paramaz Avedisian Building</v>
          </cell>
        </row>
      </sheetData>
      <sheetData sheetId="2287">
        <row r="8">
          <cell r="D8" t="str">
            <v>Paramaz Avedisian Building</v>
          </cell>
        </row>
      </sheetData>
      <sheetData sheetId="2288">
        <row r="8">
          <cell r="D8" t="str">
            <v>Paramaz Avedisian Building</v>
          </cell>
        </row>
      </sheetData>
      <sheetData sheetId="2289">
        <row r="8">
          <cell r="D8" t="str">
            <v>Paramaz Avedisian Building</v>
          </cell>
        </row>
      </sheetData>
      <sheetData sheetId="2290">
        <row r="8">
          <cell r="D8" t="str">
            <v>Paramaz Avedisian Building</v>
          </cell>
        </row>
      </sheetData>
      <sheetData sheetId="2291">
        <row r="8">
          <cell r="D8" t="str">
            <v>Paramaz Avedisian Building</v>
          </cell>
        </row>
      </sheetData>
      <sheetData sheetId="2292">
        <row r="8">
          <cell r="D8" t="str">
            <v>Paramaz Avedisian Building</v>
          </cell>
        </row>
      </sheetData>
      <sheetData sheetId="2293">
        <row r="8">
          <cell r="D8" t="str">
            <v>Paramaz Avedisian Building</v>
          </cell>
        </row>
      </sheetData>
      <sheetData sheetId="2294">
        <row r="8">
          <cell r="D8" t="str">
            <v>Paramaz Avedisian Building</v>
          </cell>
        </row>
      </sheetData>
      <sheetData sheetId="2295">
        <row r="8">
          <cell r="D8" t="str">
            <v>Paramaz Avedisian Building</v>
          </cell>
        </row>
      </sheetData>
      <sheetData sheetId="2296">
        <row r="8">
          <cell r="D8" t="str">
            <v>Paramaz Avedisian Building</v>
          </cell>
        </row>
      </sheetData>
      <sheetData sheetId="2297">
        <row r="8">
          <cell r="D8" t="str">
            <v>Paramaz Avedisian Building</v>
          </cell>
        </row>
      </sheetData>
      <sheetData sheetId="2298">
        <row r="8">
          <cell r="D8" t="str">
            <v>Paramaz Avedisian Building</v>
          </cell>
        </row>
      </sheetData>
      <sheetData sheetId="2299">
        <row r="8">
          <cell r="D8" t="str">
            <v>Paramaz Avedisian Building</v>
          </cell>
        </row>
      </sheetData>
      <sheetData sheetId="2300">
        <row r="8">
          <cell r="D8" t="str">
            <v>Paramaz Avedisian Building</v>
          </cell>
        </row>
      </sheetData>
      <sheetData sheetId="2301">
        <row r="8">
          <cell r="D8" t="str">
            <v>Paramaz Avedisian Building</v>
          </cell>
        </row>
      </sheetData>
      <sheetData sheetId="2302">
        <row r="8">
          <cell r="D8" t="str">
            <v>Paramaz Avedisian Building</v>
          </cell>
        </row>
      </sheetData>
      <sheetData sheetId="2303">
        <row r="8">
          <cell r="D8" t="str">
            <v>Paramaz Avedisian Building</v>
          </cell>
        </row>
      </sheetData>
      <sheetData sheetId="2304">
        <row r="8">
          <cell r="D8" t="str">
            <v>Paramaz Avedisian Building</v>
          </cell>
        </row>
      </sheetData>
      <sheetData sheetId="2305">
        <row r="8">
          <cell r="D8" t="str">
            <v>Paramaz Avedisian Building</v>
          </cell>
        </row>
      </sheetData>
      <sheetData sheetId="2306">
        <row r="8">
          <cell r="D8" t="str">
            <v>Paramaz Avedisian Building</v>
          </cell>
        </row>
      </sheetData>
      <sheetData sheetId="2307">
        <row r="8">
          <cell r="D8" t="str">
            <v>Paramaz Avedisian Building</v>
          </cell>
        </row>
      </sheetData>
      <sheetData sheetId="2308">
        <row r="8">
          <cell r="D8" t="str">
            <v>Paramaz Avedisian Building</v>
          </cell>
        </row>
      </sheetData>
      <sheetData sheetId="2309">
        <row r="8">
          <cell r="D8" t="str">
            <v>Paramaz Avedisian Building</v>
          </cell>
        </row>
      </sheetData>
      <sheetData sheetId="2310">
        <row r="8">
          <cell r="D8" t="str">
            <v>Paramaz Avedisian Building</v>
          </cell>
        </row>
      </sheetData>
      <sheetData sheetId="2311">
        <row r="8">
          <cell r="D8" t="str">
            <v>Paramaz Avedisian Building</v>
          </cell>
        </row>
      </sheetData>
      <sheetData sheetId="2312">
        <row r="8">
          <cell r="D8" t="str">
            <v>Paramaz Avedisian Building</v>
          </cell>
        </row>
      </sheetData>
      <sheetData sheetId="2313">
        <row r="8">
          <cell r="D8" t="str">
            <v>Paramaz Avedisian Building</v>
          </cell>
        </row>
      </sheetData>
      <sheetData sheetId="2314">
        <row r="8">
          <cell r="D8" t="str">
            <v>Paramaz Avedisian Building</v>
          </cell>
        </row>
      </sheetData>
      <sheetData sheetId="2315">
        <row r="8">
          <cell r="D8" t="str">
            <v>Paramaz Avedisian Building</v>
          </cell>
        </row>
      </sheetData>
      <sheetData sheetId="2316">
        <row r="8">
          <cell r="D8" t="str">
            <v>Paramaz Avedisian Building</v>
          </cell>
        </row>
      </sheetData>
      <sheetData sheetId="2317">
        <row r="8">
          <cell r="D8" t="str">
            <v>Paramaz Avedisian Building</v>
          </cell>
        </row>
      </sheetData>
      <sheetData sheetId="2318">
        <row r="8">
          <cell r="D8" t="str">
            <v>Paramaz Avedisian Building</v>
          </cell>
        </row>
      </sheetData>
      <sheetData sheetId="2319">
        <row r="8">
          <cell r="D8" t="str">
            <v>Paramaz Avedisian Building</v>
          </cell>
        </row>
      </sheetData>
      <sheetData sheetId="2320">
        <row r="8">
          <cell r="D8" t="str">
            <v>Paramaz Avedisian Building</v>
          </cell>
        </row>
      </sheetData>
      <sheetData sheetId="2321">
        <row r="8">
          <cell r="D8" t="str">
            <v>Paramaz Avedisian Building</v>
          </cell>
        </row>
      </sheetData>
      <sheetData sheetId="2322">
        <row r="8">
          <cell r="D8" t="str">
            <v>Paramaz Avedisian Building</v>
          </cell>
        </row>
      </sheetData>
      <sheetData sheetId="2323">
        <row r="8">
          <cell r="D8" t="str">
            <v>Paramaz Avedisian Building</v>
          </cell>
        </row>
      </sheetData>
      <sheetData sheetId="2324">
        <row r="8">
          <cell r="D8" t="str">
            <v>Paramaz Avedisian Building</v>
          </cell>
        </row>
      </sheetData>
      <sheetData sheetId="2325">
        <row r="8">
          <cell r="D8" t="str">
            <v>Paramaz Avedisian Building</v>
          </cell>
        </row>
      </sheetData>
      <sheetData sheetId="2326">
        <row r="8">
          <cell r="D8" t="str">
            <v>Paramaz Avedisian Building</v>
          </cell>
        </row>
      </sheetData>
      <sheetData sheetId="2327">
        <row r="8">
          <cell r="D8" t="str">
            <v>Paramaz Avedisian Building</v>
          </cell>
        </row>
      </sheetData>
      <sheetData sheetId="2328">
        <row r="8">
          <cell r="D8" t="str">
            <v>Paramaz Avedisian Building</v>
          </cell>
        </row>
      </sheetData>
      <sheetData sheetId="2329">
        <row r="8">
          <cell r="D8" t="str">
            <v>Paramaz Avedisian Building</v>
          </cell>
        </row>
      </sheetData>
      <sheetData sheetId="2330">
        <row r="8">
          <cell r="D8" t="str">
            <v>Paramaz Avedisian Building</v>
          </cell>
        </row>
      </sheetData>
      <sheetData sheetId="2331">
        <row r="8">
          <cell r="D8" t="str">
            <v>Paramaz Avedisian Building</v>
          </cell>
        </row>
      </sheetData>
      <sheetData sheetId="2332">
        <row r="8">
          <cell r="D8" t="str">
            <v>Paramaz Avedisian Building</v>
          </cell>
        </row>
      </sheetData>
      <sheetData sheetId="2333">
        <row r="8">
          <cell r="D8" t="str">
            <v>Paramaz Avedisian Building</v>
          </cell>
        </row>
      </sheetData>
      <sheetData sheetId="2334">
        <row r="8">
          <cell r="D8" t="str">
            <v>Paramaz Avedisian Building</v>
          </cell>
        </row>
      </sheetData>
      <sheetData sheetId="2335">
        <row r="8">
          <cell r="D8" t="str">
            <v>Paramaz Avedisian Building</v>
          </cell>
        </row>
      </sheetData>
      <sheetData sheetId="2336">
        <row r="8">
          <cell r="D8" t="str">
            <v>Paramaz Avedisian Building</v>
          </cell>
        </row>
      </sheetData>
      <sheetData sheetId="2337">
        <row r="8">
          <cell r="D8" t="str">
            <v>Paramaz Avedisian Building</v>
          </cell>
        </row>
      </sheetData>
      <sheetData sheetId="2338">
        <row r="8">
          <cell r="D8" t="str">
            <v>Paramaz Avedisian Building</v>
          </cell>
        </row>
      </sheetData>
      <sheetData sheetId="2339">
        <row r="8">
          <cell r="D8" t="str">
            <v>Paramaz Avedisian Building</v>
          </cell>
        </row>
      </sheetData>
      <sheetData sheetId="2340">
        <row r="8">
          <cell r="D8" t="str">
            <v>Paramaz Avedisian Building</v>
          </cell>
        </row>
      </sheetData>
      <sheetData sheetId="2341">
        <row r="8">
          <cell r="D8" t="str">
            <v>Paramaz Avedisian Building</v>
          </cell>
        </row>
      </sheetData>
      <sheetData sheetId="2342">
        <row r="8">
          <cell r="D8" t="str">
            <v>Paramaz Avedisian Building</v>
          </cell>
        </row>
      </sheetData>
      <sheetData sheetId="2343">
        <row r="8">
          <cell r="D8" t="str">
            <v>Paramaz Avedisian Building</v>
          </cell>
        </row>
      </sheetData>
      <sheetData sheetId="2344">
        <row r="8">
          <cell r="D8" t="str">
            <v>Paramaz Avedisian Building</v>
          </cell>
        </row>
      </sheetData>
      <sheetData sheetId="2345">
        <row r="8">
          <cell r="D8" t="str">
            <v>Paramaz Avedisian Building</v>
          </cell>
        </row>
      </sheetData>
      <sheetData sheetId="2346">
        <row r="8">
          <cell r="D8" t="str">
            <v>Paramaz Avedisian Building</v>
          </cell>
        </row>
      </sheetData>
      <sheetData sheetId="2347">
        <row r="8">
          <cell r="D8" t="str">
            <v>Paramaz Avedisian Building</v>
          </cell>
        </row>
      </sheetData>
      <sheetData sheetId="2348">
        <row r="8">
          <cell r="D8" t="str">
            <v>Paramaz Avedisian Building</v>
          </cell>
        </row>
      </sheetData>
      <sheetData sheetId="2349">
        <row r="8">
          <cell r="D8" t="str">
            <v>Paramaz Avedisian Building</v>
          </cell>
        </row>
      </sheetData>
      <sheetData sheetId="2350">
        <row r="8">
          <cell r="D8" t="str">
            <v>Paramaz Avedisian Building</v>
          </cell>
        </row>
      </sheetData>
      <sheetData sheetId="2351">
        <row r="8">
          <cell r="D8" t="str">
            <v>Paramaz Avedisian Building</v>
          </cell>
        </row>
      </sheetData>
      <sheetData sheetId="2352">
        <row r="8">
          <cell r="D8" t="str">
            <v>Paramaz Avedisian Building</v>
          </cell>
        </row>
      </sheetData>
      <sheetData sheetId="2353">
        <row r="8">
          <cell r="D8" t="str">
            <v>Paramaz Avedisian Building</v>
          </cell>
        </row>
      </sheetData>
      <sheetData sheetId="2354">
        <row r="8">
          <cell r="D8" t="str">
            <v>Paramaz Avedisian Building</v>
          </cell>
        </row>
      </sheetData>
      <sheetData sheetId="2355">
        <row r="8">
          <cell r="D8" t="str">
            <v>Paramaz Avedisian Building</v>
          </cell>
        </row>
      </sheetData>
      <sheetData sheetId="2356">
        <row r="8">
          <cell r="D8" t="str">
            <v>Paramaz Avedisian Building</v>
          </cell>
        </row>
      </sheetData>
      <sheetData sheetId="2357">
        <row r="8">
          <cell r="D8" t="str">
            <v>Paramaz Avedisian Building</v>
          </cell>
        </row>
      </sheetData>
      <sheetData sheetId="2358">
        <row r="8">
          <cell r="D8" t="str">
            <v>Paramaz Avedisian Building</v>
          </cell>
        </row>
      </sheetData>
      <sheetData sheetId="2359">
        <row r="8">
          <cell r="D8" t="str">
            <v>Paramaz Avedisian Building</v>
          </cell>
        </row>
      </sheetData>
      <sheetData sheetId="2360">
        <row r="8">
          <cell r="D8" t="str">
            <v>Paramaz Avedisian Building</v>
          </cell>
        </row>
      </sheetData>
      <sheetData sheetId="2361">
        <row r="8">
          <cell r="D8" t="str">
            <v>Paramaz Avedisian Building</v>
          </cell>
        </row>
      </sheetData>
      <sheetData sheetId="2362">
        <row r="8">
          <cell r="D8" t="str">
            <v>Paramaz Avedisian Building</v>
          </cell>
        </row>
      </sheetData>
      <sheetData sheetId="2363">
        <row r="8">
          <cell r="D8" t="str">
            <v>Paramaz Avedisian Building</v>
          </cell>
        </row>
      </sheetData>
      <sheetData sheetId="2364">
        <row r="8">
          <cell r="D8" t="str">
            <v>Paramaz Avedisian Building</v>
          </cell>
        </row>
      </sheetData>
      <sheetData sheetId="2365">
        <row r="8">
          <cell r="D8" t="str">
            <v>Paramaz Avedisian Building</v>
          </cell>
        </row>
      </sheetData>
      <sheetData sheetId="2366">
        <row r="8">
          <cell r="D8" t="str">
            <v>Paramaz Avedisian Building</v>
          </cell>
        </row>
      </sheetData>
      <sheetData sheetId="2367">
        <row r="8">
          <cell r="D8" t="str">
            <v>Paramaz Avedisian Building</v>
          </cell>
        </row>
      </sheetData>
      <sheetData sheetId="2368">
        <row r="8">
          <cell r="D8" t="str">
            <v>Paramaz Avedisian Building</v>
          </cell>
        </row>
      </sheetData>
      <sheetData sheetId="2369">
        <row r="8">
          <cell r="D8" t="str">
            <v>Paramaz Avedisian Building</v>
          </cell>
        </row>
      </sheetData>
      <sheetData sheetId="2370">
        <row r="8">
          <cell r="D8" t="str">
            <v>Paramaz Avedisian Building</v>
          </cell>
        </row>
      </sheetData>
      <sheetData sheetId="2371">
        <row r="8">
          <cell r="D8" t="str">
            <v>Paramaz Avedisian Building</v>
          </cell>
        </row>
      </sheetData>
      <sheetData sheetId="2372">
        <row r="8">
          <cell r="D8" t="str">
            <v>Paramaz Avedisian Building</v>
          </cell>
        </row>
      </sheetData>
      <sheetData sheetId="2373">
        <row r="8">
          <cell r="D8" t="str">
            <v>Paramaz Avedisian Building</v>
          </cell>
        </row>
      </sheetData>
      <sheetData sheetId="2374">
        <row r="8">
          <cell r="D8" t="str">
            <v>Paramaz Avedisian Building</v>
          </cell>
        </row>
      </sheetData>
      <sheetData sheetId="2375">
        <row r="8">
          <cell r="D8" t="str">
            <v>Paramaz Avedisian Building</v>
          </cell>
        </row>
      </sheetData>
      <sheetData sheetId="2376">
        <row r="8">
          <cell r="D8" t="str">
            <v>Paramaz Avedisian Building</v>
          </cell>
        </row>
      </sheetData>
      <sheetData sheetId="2377">
        <row r="8">
          <cell r="D8" t="str">
            <v>Paramaz Avedisian Building</v>
          </cell>
        </row>
      </sheetData>
      <sheetData sheetId="2378">
        <row r="8">
          <cell r="D8" t="str">
            <v>Paramaz Avedisian Building</v>
          </cell>
        </row>
      </sheetData>
      <sheetData sheetId="2379">
        <row r="8">
          <cell r="D8" t="str">
            <v>Paramaz Avedisian Building</v>
          </cell>
        </row>
      </sheetData>
      <sheetData sheetId="2380">
        <row r="8">
          <cell r="D8" t="str">
            <v>Paramaz Avedisian Building</v>
          </cell>
        </row>
      </sheetData>
      <sheetData sheetId="2381">
        <row r="8">
          <cell r="D8" t="str">
            <v>Paramaz Avedisian Building</v>
          </cell>
        </row>
      </sheetData>
      <sheetData sheetId="2382">
        <row r="8">
          <cell r="D8" t="str">
            <v>Paramaz Avedisian Building</v>
          </cell>
        </row>
      </sheetData>
      <sheetData sheetId="2383">
        <row r="8">
          <cell r="D8" t="str">
            <v>Paramaz Avedisian Building</v>
          </cell>
        </row>
      </sheetData>
      <sheetData sheetId="2384">
        <row r="8">
          <cell r="D8" t="str">
            <v>Paramaz Avedisian Building</v>
          </cell>
        </row>
      </sheetData>
      <sheetData sheetId="2385">
        <row r="8">
          <cell r="D8" t="str">
            <v>Paramaz Avedisian Building</v>
          </cell>
        </row>
      </sheetData>
      <sheetData sheetId="2386">
        <row r="8">
          <cell r="D8" t="str">
            <v>Paramaz Avedisian Building</v>
          </cell>
        </row>
      </sheetData>
      <sheetData sheetId="2387">
        <row r="8">
          <cell r="D8" t="str">
            <v>Paramaz Avedisian Building</v>
          </cell>
        </row>
      </sheetData>
      <sheetData sheetId="2388">
        <row r="8">
          <cell r="D8" t="str">
            <v>Paramaz Avedisian Building</v>
          </cell>
        </row>
      </sheetData>
      <sheetData sheetId="2389">
        <row r="8">
          <cell r="D8" t="str">
            <v>Paramaz Avedisian Building</v>
          </cell>
        </row>
      </sheetData>
      <sheetData sheetId="2390">
        <row r="8">
          <cell r="D8" t="str">
            <v>Paramaz Avedisian Building</v>
          </cell>
        </row>
      </sheetData>
      <sheetData sheetId="2391">
        <row r="8">
          <cell r="D8" t="str">
            <v>Paramaz Avedisian Building</v>
          </cell>
        </row>
      </sheetData>
      <sheetData sheetId="2392">
        <row r="8">
          <cell r="D8" t="str">
            <v>Paramaz Avedisian Building</v>
          </cell>
        </row>
      </sheetData>
      <sheetData sheetId="2393">
        <row r="8">
          <cell r="D8" t="str">
            <v>Paramaz Avedisian Building</v>
          </cell>
        </row>
      </sheetData>
      <sheetData sheetId="2394">
        <row r="8">
          <cell r="D8" t="str">
            <v>Paramaz Avedisian Building</v>
          </cell>
        </row>
      </sheetData>
      <sheetData sheetId="2395">
        <row r="8">
          <cell r="D8" t="str">
            <v>Paramaz Avedisian Building</v>
          </cell>
        </row>
      </sheetData>
      <sheetData sheetId="2396">
        <row r="8">
          <cell r="D8" t="str">
            <v>Paramaz Avedisian Building</v>
          </cell>
        </row>
      </sheetData>
      <sheetData sheetId="2397">
        <row r="8">
          <cell r="D8" t="str">
            <v>Paramaz Avedisian Building</v>
          </cell>
        </row>
      </sheetData>
      <sheetData sheetId="2398">
        <row r="8">
          <cell r="D8" t="str">
            <v>Paramaz Avedisian Building</v>
          </cell>
        </row>
      </sheetData>
      <sheetData sheetId="2399">
        <row r="8">
          <cell r="D8" t="str">
            <v>Paramaz Avedisian Building</v>
          </cell>
        </row>
      </sheetData>
      <sheetData sheetId="2400">
        <row r="8">
          <cell r="D8" t="str">
            <v>Paramaz Avedisian Building</v>
          </cell>
        </row>
      </sheetData>
      <sheetData sheetId="2401">
        <row r="8">
          <cell r="D8" t="str">
            <v>Paramaz Avedisian Building</v>
          </cell>
        </row>
      </sheetData>
      <sheetData sheetId="2402">
        <row r="8">
          <cell r="D8" t="str">
            <v>Paramaz Avedisian Building</v>
          </cell>
        </row>
      </sheetData>
      <sheetData sheetId="2403">
        <row r="8">
          <cell r="D8" t="str">
            <v>Paramaz Avedisian Building</v>
          </cell>
        </row>
      </sheetData>
      <sheetData sheetId="2404">
        <row r="8">
          <cell r="D8" t="str">
            <v>Paramaz Avedisian Building</v>
          </cell>
        </row>
      </sheetData>
      <sheetData sheetId="2405">
        <row r="8">
          <cell r="D8" t="str">
            <v>Paramaz Avedisian Building</v>
          </cell>
        </row>
      </sheetData>
      <sheetData sheetId="2406">
        <row r="8">
          <cell r="D8" t="str">
            <v>Paramaz Avedisian Building</v>
          </cell>
        </row>
      </sheetData>
      <sheetData sheetId="2407">
        <row r="8">
          <cell r="D8" t="str">
            <v>Paramaz Avedisian Building</v>
          </cell>
        </row>
      </sheetData>
      <sheetData sheetId="2408">
        <row r="8">
          <cell r="D8" t="str">
            <v>Paramaz Avedisian Building</v>
          </cell>
        </row>
      </sheetData>
      <sheetData sheetId="2409">
        <row r="8">
          <cell r="D8" t="str">
            <v>Paramaz Avedisian Building</v>
          </cell>
        </row>
      </sheetData>
      <sheetData sheetId="2410">
        <row r="8">
          <cell r="D8" t="str">
            <v>Paramaz Avedisian Building</v>
          </cell>
        </row>
      </sheetData>
      <sheetData sheetId="2411">
        <row r="8">
          <cell r="D8" t="str">
            <v>Paramaz Avedisian Building</v>
          </cell>
        </row>
      </sheetData>
      <sheetData sheetId="2412">
        <row r="8">
          <cell r="D8" t="str">
            <v>Paramaz Avedisian Building</v>
          </cell>
        </row>
      </sheetData>
      <sheetData sheetId="2413">
        <row r="8">
          <cell r="D8" t="str">
            <v>Paramaz Avedisian Building</v>
          </cell>
        </row>
      </sheetData>
      <sheetData sheetId="2414">
        <row r="8">
          <cell r="D8" t="str">
            <v>Paramaz Avedisian Building</v>
          </cell>
        </row>
      </sheetData>
      <sheetData sheetId="2415">
        <row r="8">
          <cell r="D8" t="str">
            <v>Paramaz Avedisian Building</v>
          </cell>
        </row>
      </sheetData>
      <sheetData sheetId="2416">
        <row r="8">
          <cell r="D8" t="str">
            <v>Paramaz Avedisian Building</v>
          </cell>
        </row>
      </sheetData>
      <sheetData sheetId="2417">
        <row r="8">
          <cell r="D8" t="str">
            <v>Paramaz Avedisian Building</v>
          </cell>
        </row>
      </sheetData>
      <sheetData sheetId="2418">
        <row r="8">
          <cell r="D8" t="str">
            <v>Paramaz Avedisian Building</v>
          </cell>
        </row>
      </sheetData>
      <sheetData sheetId="2419">
        <row r="8">
          <cell r="D8" t="str">
            <v>Paramaz Avedisian Building</v>
          </cell>
        </row>
      </sheetData>
      <sheetData sheetId="2420">
        <row r="8">
          <cell r="D8" t="str">
            <v>Paramaz Avedisian Building</v>
          </cell>
        </row>
      </sheetData>
      <sheetData sheetId="2421">
        <row r="8">
          <cell r="D8" t="str">
            <v>Paramaz Avedisian Building</v>
          </cell>
        </row>
      </sheetData>
      <sheetData sheetId="2422">
        <row r="8">
          <cell r="D8" t="str">
            <v>Paramaz Avedisian Building</v>
          </cell>
        </row>
      </sheetData>
      <sheetData sheetId="2423">
        <row r="8">
          <cell r="D8" t="str">
            <v>Paramaz Avedisian Building</v>
          </cell>
        </row>
      </sheetData>
      <sheetData sheetId="2424">
        <row r="8">
          <cell r="D8" t="str">
            <v>Paramaz Avedisian Building</v>
          </cell>
        </row>
      </sheetData>
      <sheetData sheetId="2425">
        <row r="8">
          <cell r="D8" t="str">
            <v>Paramaz Avedisian Building</v>
          </cell>
        </row>
      </sheetData>
      <sheetData sheetId="2426">
        <row r="8">
          <cell r="D8" t="str">
            <v>Paramaz Avedisian Building</v>
          </cell>
        </row>
      </sheetData>
      <sheetData sheetId="2427">
        <row r="8">
          <cell r="D8" t="str">
            <v>Paramaz Avedisian Building</v>
          </cell>
        </row>
      </sheetData>
      <sheetData sheetId="2428">
        <row r="8">
          <cell r="D8" t="str">
            <v>Paramaz Avedisian Building</v>
          </cell>
        </row>
      </sheetData>
      <sheetData sheetId="2429">
        <row r="8">
          <cell r="D8" t="str">
            <v>Paramaz Avedisian Building</v>
          </cell>
        </row>
      </sheetData>
      <sheetData sheetId="2430">
        <row r="8">
          <cell r="D8" t="str">
            <v>Paramaz Avedisian Building</v>
          </cell>
        </row>
      </sheetData>
      <sheetData sheetId="2431">
        <row r="8">
          <cell r="D8" t="str">
            <v>Paramaz Avedisian Building</v>
          </cell>
        </row>
      </sheetData>
      <sheetData sheetId="2432">
        <row r="8">
          <cell r="D8" t="str">
            <v>Paramaz Avedisian Building</v>
          </cell>
        </row>
      </sheetData>
      <sheetData sheetId="2433">
        <row r="8">
          <cell r="D8" t="str">
            <v>Paramaz Avedisian Building</v>
          </cell>
        </row>
      </sheetData>
      <sheetData sheetId="2434">
        <row r="8">
          <cell r="D8" t="str">
            <v>Paramaz Avedisian Building</v>
          </cell>
        </row>
      </sheetData>
      <sheetData sheetId="2435">
        <row r="8">
          <cell r="D8" t="str">
            <v>Paramaz Avedisian Building</v>
          </cell>
        </row>
      </sheetData>
      <sheetData sheetId="2436">
        <row r="8">
          <cell r="D8" t="str">
            <v>Paramaz Avedisian Building</v>
          </cell>
        </row>
      </sheetData>
      <sheetData sheetId="2437">
        <row r="8">
          <cell r="D8" t="str">
            <v>Paramaz Avedisian Building</v>
          </cell>
        </row>
      </sheetData>
      <sheetData sheetId="2438">
        <row r="8">
          <cell r="D8" t="str">
            <v>Paramaz Avedisian Building</v>
          </cell>
        </row>
      </sheetData>
      <sheetData sheetId="2439">
        <row r="8">
          <cell r="D8" t="str">
            <v>Paramaz Avedisian Building</v>
          </cell>
        </row>
      </sheetData>
      <sheetData sheetId="2440">
        <row r="8">
          <cell r="D8" t="str">
            <v>Paramaz Avedisian Building</v>
          </cell>
        </row>
      </sheetData>
      <sheetData sheetId="2441">
        <row r="8">
          <cell r="D8" t="str">
            <v>Paramaz Avedisian Building</v>
          </cell>
        </row>
      </sheetData>
      <sheetData sheetId="2442">
        <row r="8">
          <cell r="D8" t="str">
            <v>Paramaz Avedisian Building</v>
          </cell>
        </row>
      </sheetData>
      <sheetData sheetId="2443">
        <row r="8">
          <cell r="D8" t="str">
            <v>Paramaz Avedisian Building</v>
          </cell>
        </row>
      </sheetData>
      <sheetData sheetId="2444">
        <row r="8">
          <cell r="D8" t="str">
            <v>Paramaz Avedisian Building</v>
          </cell>
        </row>
      </sheetData>
      <sheetData sheetId="2445">
        <row r="8">
          <cell r="D8" t="str">
            <v>Paramaz Avedisian Building</v>
          </cell>
        </row>
      </sheetData>
      <sheetData sheetId="2446">
        <row r="8">
          <cell r="D8" t="str">
            <v>Paramaz Avedisian Building</v>
          </cell>
        </row>
      </sheetData>
      <sheetData sheetId="2447">
        <row r="8">
          <cell r="D8" t="str">
            <v>Paramaz Avedisian Building</v>
          </cell>
        </row>
      </sheetData>
      <sheetData sheetId="2448">
        <row r="8">
          <cell r="D8" t="str">
            <v>Paramaz Avedisian Building</v>
          </cell>
        </row>
      </sheetData>
      <sheetData sheetId="2449">
        <row r="8">
          <cell r="D8" t="str">
            <v>Paramaz Avedisian Building</v>
          </cell>
        </row>
      </sheetData>
      <sheetData sheetId="2450">
        <row r="8">
          <cell r="D8" t="str">
            <v>Paramaz Avedisian Building</v>
          </cell>
        </row>
      </sheetData>
      <sheetData sheetId="2451">
        <row r="8">
          <cell r="D8" t="str">
            <v>Paramaz Avedisian Building</v>
          </cell>
        </row>
      </sheetData>
      <sheetData sheetId="2452">
        <row r="8">
          <cell r="D8" t="str">
            <v>Paramaz Avedisian Building</v>
          </cell>
        </row>
      </sheetData>
      <sheetData sheetId="2453">
        <row r="8">
          <cell r="D8" t="str">
            <v>Paramaz Avedisian Building</v>
          </cell>
        </row>
      </sheetData>
      <sheetData sheetId="2454">
        <row r="8">
          <cell r="D8" t="str">
            <v>Paramaz Avedisian Building</v>
          </cell>
        </row>
      </sheetData>
      <sheetData sheetId="2455">
        <row r="8">
          <cell r="D8" t="str">
            <v>Paramaz Avedisian Building</v>
          </cell>
        </row>
      </sheetData>
      <sheetData sheetId="2456">
        <row r="8">
          <cell r="D8" t="str">
            <v>Paramaz Avedisian Building</v>
          </cell>
        </row>
      </sheetData>
      <sheetData sheetId="2457">
        <row r="8">
          <cell r="D8" t="str">
            <v>Paramaz Avedisian Building</v>
          </cell>
        </row>
      </sheetData>
      <sheetData sheetId="2458">
        <row r="8">
          <cell r="D8" t="str">
            <v>Paramaz Avedisian Building</v>
          </cell>
        </row>
      </sheetData>
      <sheetData sheetId="2459">
        <row r="8">
          <cell r="D8" t="str">
            <v>Paramaz Avedisian Building</v>
          </cell>
        </row>
      </sheetData>
      <sheetData sheetId="2460">
        <row r="8">
          <cell r="D8" t="str">
            <v>Paramaz Avedisian Building</v>
          </cell>
        </row>
      </sheetData>
      <sheetData sheetId="2461">
        <row r="8">
          <cell r="D8" t="str">
            <v>Paramaz Avedisian Building</v>
          </cell>
        </row>
      </sheetData>
      <sheetData sheetId="2462">
        <row r="8">
          <cell r="D8" t="str">
            <v>Paramaz Avedisian Building</v>
          </cell>
        </row>
      </sheetData>
      <sheetData sheetId="2463">
        <row r="8">
          <cell r="D8" t="str">
            <v>Paramaz Avedisian Building</v>
          </cell>
        </row>
      </sheetData>
      <sheetData sheetId="2464">
        <row r="8">
          <cell r="D8" t="str">
            <v>Paramaz Avedisian Building</v>
          </cell>
        </row>
      </sheetData>
      <sheetData sheetId="2465">
        <row r="8">
          <cell r="D8" t="str">
            <v>Paramaz Avedisian Building</v>
          </cell>
        </row>
      </sheetData>
      <sheetData sheetId="2466">
        <row r="8">
          <cell r="D8" t="str">
            <v>Paramaz Avedisian Building</v>
          </cell>
        </row>
      </sheetData>
      <sheetData sheetId="2467">
        <row r="8">
          <cell r="D8" t="str">
            <v>Paramaz Avedisian Building</v>
          </cell>
        </row>
      </sheetData>
      <sheetData sheetId="2468">
        <row r="8">
          <cell r="D8" t="str">
            <v>Paramaz Avedisian Building</v>
          </cell>
        </row>
      </sheetData>
      <sheetData sheetId="2469">
        <row r="8">
          <cell r="D8" t="str">
            <v>Paramaz Avedisian Building</v>
          </cell>
        </row>
      </sheetData>
      <sheetData sheetId="2470">
        <row r="8">
          <cell r="D8" t="str">
            <v>Paramaz Avedisian Building</v>
          </cell>
        </row>
      </sheetData>
      <sheetData sheetId="2471">
        <row r="8">
          <cell r="D8" t="str">
            <v>Paramaz Avedisian Building</v>
          </cell>
        </row>
      </sheetData>
      <sheetData sheetId="2472">
        <row r="8">
          <cell r="D8" t="str">
            <v>Paramaz Avedisian Building</v>
          </cell>
        </row>
      </sheetData>
      <sheetData sheetId="2473">
        <row r="8">
          <cell r="D8" t="str">
            <v>Paramaz Avedisian Building</v>
          </cell>
        </row>
      </sheetData>
      <sheetData sheetId="2474">
        <row r="8">
          <cell r="D8" t="str">
            <v>Paramaz Avedisian Building</v>
          </cell>
        </row>
      </sheetData>
      <sheetData sheetId="2475">
        <row r="8">
          <cell r="D8" t="str">
            <v>Paramaz Avedisian Building</v>
          </cell>
        </row>
      </sheetData>
      <sheetData sheetId="2476">
        <row r="8">
          <cell r="D8" t="str">
            <v>Paramaz Avedisian Building</v>
          </cell>
        </row>
      </sheetData>
      <sheetData sheetId="2477">
        <row r="8">
          <cell r="D8" t="str">
            <v>Paramaz Avedisian Building</v>
          </cell>
        </row>
      </sheetData>
      <sheetData sheetId="2478">
        <row r="8">
          <cell r="D8" t="str">
            <v>Paramaz Avedisian Building</v>
          </cell>
        </row>
      </sheetData>
      <sheetData sheetId="2479">
        <row r="8">
          <cell r="D8" t="str">
            <v>Paramaz Avedisian Building</v>
          </cell>
        </row>
      </sheetData>
      <sheetData sheetId="2480">
        <row r="8">
          <cell r="D8" t="str">
            <v>Paramaz Avedisian Building</v>
          </cell>
        </row>
      </sheetData>
      <sheetData sheetId="2481">
        <row r="8">
          <cell r="D8" t="str">
            <v>Paramaz Avedisian Building</v>
          </cell>
        </row>
      </sheetData>
      <sheetData sheetId="2482">
        <row r="8">
          <cell r="D8" t="str">
            <v>Paramaz Avedisian Building</v>
          </cell>
        </row>
      </sheetData>
      <sheetData sheetId="2483">
        <row r="8">
          <cell r="D8" t="str">
            <v>Paramaz Avedisian Building</v>
          </cell>
        </row>
      </sheetData>
      <sheetData sheetId="2484">
        <row r="8">
          <cell r="D8" t="str">
            <v>Paramaz Avedisian Building</v>
          </cell>
        </row>
      </sheetData>
      <sheetData sheetId="2485">
        <row r="8">
          <cell r="D8" t="str">
            <v>Paramaz Avedisian Building</v>
          </cell>
        </row>
      </sheetData>
      <sheetData sheetId="2486">
        <row r="8">
          <cell r="D8" t="str">
            <v>Paramaz Avedisian Building</v>
          </cell>
        </row>
      </sheetData>
      <sheetData sheetId="2487">
        <row r="8">
          <cell r="D8" t="str">
            <v>Paramaz Avedisian Building</v>
          </cell>
        </row>
      </sheetData>
      <sheetData sheetId="2488">
        <row r="8">
          <cell r="D8" t="str">
            <v>Paramaz Avedisian Building</v>
          </cell>
        </row>
      </sheetData>
      <sheetData sheetId="2489">
        <row r="8">
          <cell r="D8" t="str">
            <v>Paramaz Avedisian Building</v>
          </cell>
        </row>
      </sheetData>
      <sheetData sheetId="2490">
        <row r="8">
          <cell r="D8" t="str">
            <v>Paramaz Avedisian Building</v>
          </cell>
        </row>
      </sheetData>
      <sheetData sheetId="2491">
        <row r="8">
          <cell r="D8" t="str">
            <v>Paramaz Avedisian Building</v>
          </cell>
        </row>
      </sheetData>
      <sheetData sheetId="2492">
        <row r="8">
          <cell r="D8" t="str">
            <v>Paramaz Avedisian Building</v>
          </cell>
        </row>
      </sheetData>
      <sheetData sheetId="2493">
        <row r="8">
          <cell r="D8" t="str">
            <v>Paramaz Avedisian Building</v>
          </cell>
        </row>
      </sheetData>
      <sheetData sheetId="2494">
        <row r="8">
          <cell r="D8" t="str">
            <v>Paramaz Avedisian Building</v>
          </cell>
        </row>
      </sheetData>
      <sheetData sheetId="2495">
        <row r="8">
          <cell r="D8" t="str">
            <v>Paramaz Avedisian Building</v>
          </cell>
        </row>
      </sheetData>
      <sheetData sheetId="2496">
        <row r="8">
          <cell r="D8" t="str">
            <v>Paramaz Avedisian Building</v>
          </cell>
        </row>
      </sheetData>
      <sheetData sheetId="2497">
        <row r="8">
          <cell r="D8" t="str">
            <v>Paramaz Avedisian Building</v>
          </cell>
        </row>
      </sheetData>
      <sheetData sheetId="2498">
        <row r="8">
          <cell r="D8" t="str">
            <v>Paramaz Avedisian Building</v>
          </cell>
        </row>
      </sheetData>
      <sheetData sheetId="2499">
        <row r="8">
          <cell r="D8" t="str">
            <v>Paramaz Avedisian Building</v>
          </cell>
        </row>
      </sheetData>
      <sheetData sheetId="2500">
        <row r="8">
          <cell r="D8" t="str">
            <v>Paramaz Avedisian Building</v>
          </cell>
        </row>
      </sheetData>
      <sheetData sheetId="2501">
        <row r="8">
          <cell r="D8" t="str">
            <v>Paramaz Avedisian Building</v>
          </cell>
        </row>
      </sheetData>
      <sheetData sheetId="2502">
        <row r="8">
          <cell r="D8" t="str">
            <v>Paramaz Avedisian Building</v>
          </cell>
        </row>
      </sheetData>
      <sheetData sheetId="2503">
        <row r="8">
          <cell r="D8" t="str">
            <v>Paramaz Avedisian Building</v>
          </cell>
        </row>
      </sheetData>
      <sheetData sheetId="2504">
        <row r="8">
          <cell r="D8" t="str">
            <v>Paramaz Avedisian Building</v>
          </cell>
        </row>
      </sheetData>
      <sheetData sheetId="2505">
        <row r="8">
          <cell r="D8" t="str">
            <v>Paramaz Avedisian Building</v>
          </cell>
        </row>
      </sheetData>
      <sheetData sheetId="2506">
        <row r="8">
          <cell r="D8" t="str">
            <v>Paramaz Avedisian Building</v>
          </cell>
        </row>
      </sheetData>
      <sheetData sheetId="2507">
        <row r="8">
          <cell r="D8" t="str">
            <v>Paramaz Avedisian Building</v>
          </cell>
        </row>
      </sheetData>
      <sheetData sheetId="2508">
        <row r="8">
          <cell r="D8" t="str">
            <v>Paramaz Avedisian Building</v>
          </cell>
        </row>
      </sheetData>
      <sheetData sheetId="2509">
        <row r="8">
          <cell r="D8" t="str">
            <v>Paramaz Avedisian Building</v>
          </cell>
        </row>
      </sheetData>
      <sheetData sheetId="2510">
        <row r="8">
          <cell r="D8" t="str">
            <v>Paramaz Avedisian Building</v>
          </cell>
        </row>
      </sheetData>
      <sheetData sheetId="2511">
        <row r="8">
          <cell r="D8" t="str">
            <v>Paramaz Avedisian Building</v>
          </cell>
        </row>
      </sheetData>
      <sheetData sheetId="2512">
        <row r="8">
          <cell r="D8" t="str">
            <v>Paramaz Avedisian Building</v>
          </cell>
        </row>
      </sheetData>
      <sheetData sheetId="2513">
        <row r="8">
          <cell r="D8" t="str">
            <v>Paramaz Avedisian Building</v>
          </cell>
        </row>
      </sheetData>
      <sheetData sheetId="2514">
        <row r="8">
          <cell r="D8" t="str">
            <v>Paramaz Avedisian Building</v>
          </cell>
        </row>
      </sheetData>
      <sheetData sheetId="2515">
        <row r="8">
          <cell r="D8" t="str">
            <v>Paramaz Avedisian Building</v>
          </cell>
        </row>
      </sheetData>
      <sheetData sheetId="2516">
        <row r="8">
          <cell r="D8" t="str">
            <v>Paramaz Avedisian Building</v>
          </cell>
        </row>
      </sheetData>
      <sheetData sheetId="2517">
        <row r="8">
          <cell r="D8" t="str">
            <v>Paramaz Avedisian Building</v>
          </cell>
        </row>
      </sheetData>
      <sheetData sheetId="2518">
        <row r="8">
          <cell r="D8" t="str">
            <v>Paramaz Avedisian Building</v>
          </cell>
        </row>
      </sheetData>
      <sheetData sheetId="2519">
        <row r="8">
          <cell r="D8" t="str">
            <v>Paramaz Avedisian Building</v>
          </cell>
        </row>
      </sheetData>
      <sheetData sheetId="2520">
        <row r="8">
          <cell r="D8" t="str">
            <v>Paramaz Avedisian Building</v>
          </cell>
        </row>
      </sheetData>
      <sheetData sheetId="2521">
        <row r="8">
          <cell r="D8" t="str">
            <v>Paramaz Avedisian Building</v>
          </cell>
        </row>
      </sheetData>
      <sheetData sheetId="2522">
        <row r="8">
          <cell r="D8" t="str">
            <v>Paramaz Avedisian Building</v>
          </cell>
        </row>
      </sheetData>
      <sheetData sheetId="2523">
        <row r="8">
          <cell r="D8" t="str">
            <v>Paramaz Avedisian Building</v>
          </cell>
        </row>
      </sheetData>
      <sheetData sheetId="2524">
        <row r="8">
          <cell r="D8" t="str">
            <v>Paramaz Avedisian Building</v>
          </cell>
        </row>
      </sheetData>
      <sheetData sheetId="2525">
        <row r="8">
          <cell r="D8" t="str">
            <v>Paramaz Avedisian Building</v>
          </cell>
        </row>
      </sheetData>
      <sheetData sheetId="2526">
        <row r="8">
          <cell r="D8" t="str">
            <v>Paramaz Avedisian Building</v>
          </cell>
        </row>
      </sheetData>
      <sheetData sheetId="2527">
        <row r="8">
          <cell r="D8" t="str">
            <v>Paramaz Avedisian Building</v>
          </cell>
        </row>
      </sheetData>
      <sheetData sheetId="2528">
        <row r="8">
          <cell r="D8" t="str">
            <v>Paramaz Avedisian Building</v>
          </cell>
        </row>
      </sheetData>
      <sheetData sheetId="2529">
        <row r="8">
          <cell r="D8" t="str">
            <v>Paramaz Avedisian Building</v>
          </cell>
        </row>
      </sheetData>
      <sheetData sheetId="2530">
        <row r="8">
          <cell r="D8" t="str">
            <v>Paramaz Avedisian Building</v>
          </cell>
        </row>
      </sheetData>
      <sheetData sheetId="2531">
        <row r="8">
          <cell r="D8" t="str">
            <v>Paramaz Avedisian Building</v>
          </cell>
        </row>
      </sheetData>
      <sheetData sheetId="2532">
        <row r="8">
          <cell r="D8" t="str">
            <v>Paramaz Avedisian Building</v>
          </cell>
        </row>
      </sheetData>
      <sheetData sheetId="2533">
        <row r="8">
          <cell r="D8" t="str">
            <v>Paramaz Avedisian Building</v>
          </cell>
        </row>
      </sheetData>
      <sheetData sheetId="2534">
        <row r="8">
          <cell r="D8" t="str">
            <v>Paramaz Avedisian Building</v>
          </cell>
        </row>
      </sheetData>
      <sheetData sheetId="2535">
        <row r="8">
          <cell r="D8" t="str">
            <v>Paramaz Avedisian Building</v>
          </cell>
        </row>
      </sheetData>
      <sheetData sheetId="2536">
        <row r="8">
          <cell r="D8" t="str">
            <v>Paramaz Avedisian Building</v>
          </cell>
        </row>
      </sheetData>
      <sheetData sheetId="2537">
        <row r="8">
          <cell r="D8" t="str">
            <v>Paramaz Avedisian Building</v>
          </cell>
        </row>
      </sheetData>
      <sheetData sheetId="2538">
        <row r="8">
          <cell r="D8" t="str">
            <v>Paramaz Avedisian Building</v>
          </cell>
        </row>
      </sheetData>
      <sheetData sheetId="2539">
        <row r="8">
          <cell r="D8" t="str">
            <v>Paramaz Avedisian Building</v>
          </cell>
        </row>
      </sheetData>
      <sheetData sheetId="2540">
        <row r="8">
          <cell r="D8" t="str">
            <v>Paramaz Avedisian Building</v>
          </cell>
        </row>
      </sheetData>
      <sheetData sheetId="2541">
        <row r="8">
          <cell r="D8" t="str">
            <v>Paramaz Avedisian Building</v>
          </cell>
        </row>
      </sheetData>
      <sheetData sheetId="2542">
        <row r="8">
          <cell r="D8" t="str">
            <v>Paramaz Avedisian Building</v>
          </cell>
        </row>
      </sheetData>
      <sheetData sheetId="2543">
        <row r="8">
          <cell r="D8" t="str">
            <v>Paramaz Avedisian Building</v>
          </cell>
        </row>
      </sheetData>
      <sheetData sheetId="2544">
        <row r="8">
          <cell r="D8" t="str">
            <v>Paramaz Avedisian Building</v>
          </cell>
        </row>
      </sheetData>
      <sheetData sheetId="2545">
        <row r="8">
          <cell r="D8" t="str">
            <v>Paramaz Avedisian Building</v>
          </cell>
        </row>
      </sheetData>
      <sheetData sheetId="2546">
        <row r="8">
          <cell r="D8" t="str">
            <v>Paramaz Avedisian Building</v>
          </cell>
        </row>
      </sheetData>
      <sheetData sheetId="2547">
        <row r="8">
          <cell r="D8" t="str">
            <v>Paramaz Avedisian Building</v>
          </cell>
        </row>
      </sheetData>
      <sheetData sheetId="2548">
        <row r="8">
          <cell r="D8" t="str">
            <v>Paramaz Avedisian Building</v>
          </cell>
        </row>
      </sheetData>
      <sheetData sheetId="2549">
        <row r="8">
          <cell r="D8" t="str">
            <v>Paramaz Avedisian Building</v>
          </cell>
        </row>
      </sheetData>
      <sheetData sheetId="2550">
        <row r="8">
          <cell r="D8" t="str">
            <v>Paramaz Avedisian Building</v>
          </cell>
        </row>
      </sheetData>
      <sheetData sheetId="2551">
        <row r="8">
          <cell r="D8" t="str">
            <v>Paramaz Avedisian Building</v>
          </cell>
        </row>
      </sheetData>
      <sheetData sheetId="2552">
        <row r="8">
          <cell r="D8" t="str">
            <v>Paramaz Avedisian Building</v>
          </cell>
        </row>
      </sheetData>
      <sheetData sheetId="2553">
        <row r="8">
          <cell r="D8" t="str">
            <v>Paramaz Avedisian Building</v>
          </cell>
        </row>
      </sheetData>
      <sheetData sheetId="2554">
        <row r="8">
          <cell r="D8" t="str">
            <v>Paramaz Avedisian Building</v>
          </cell>
        </row>
      </sheetData>
      <sheetData sheetId="2555">
        <row r="8">
          <cell r="D8" t="str">
            <v>Paramaz Avedisian Building</v>
          </cell>
        </row>
      </sheetData>
      <sheetData sheetId="2556">
        <row r="8">
          <cell r="D8" t="str">
            <v>Paramaz Avedisian Building</v>
          </cell>
        </row>
      </sheetData>
      <sheetData sheetId="2557">
        <row r="8">
          <cell r="D8" t="str">
            <v>Paramaz Avedisian Building</v>
          </cell>
        </row>
      </sheetData>
      <sheetData sheetId="2558">
        <row r="8">
          <cell r="D8" t="str">
            <v>Paramaz Avedisian Building</v>
          </cell>
        </row>
      </sheetData>
      <sheetData sheetId="2559">
        <row r="8">
          <cell r="D8" t="str">
            <v>Paramaz Avedisian Building</v>
          </cell>
        </row>
      </sheetData>
      <sheetData sheetId="2560">
        <row r="8">
          <cell r="D8" t="str">
            <v>Paramaz Avedisian Building</v>
          </cell>
        </row>
      </sheetData>
      <sheetData sheetId="2561">
        <row r="8">
          <cell r="D8" t="str">
            <v>Paramaz Avedisian Building</v>
          </cell>
        </row>
      </sheetData>
      <sheetData sheetId="2562">
        <row r="8">
          <cell r="D8" t="str">
            <v>Paramaz Avedisian Building</v>
          </cell>
        </row>
      </sheetData>
      <sheetData sheetId="2563">
        <row r="8">
          <cell r="D8" t="str">
            <v>Paramaz Avedisian Building</v>
          </cell>
        </row>
      </sheetData>
      <sheetData sheetId="2564">
        <row r="8">
          <cell r="D8" t="str">
            <v>Paramaz Avedisian Building</v>
          </cell>
        </row>
      </sheetData>
      <sheetData sheetId="2565">
        <row r="8">
          <cell r="D8" t="str">
            <v>Paramaz Avedisian Building</v>
          </cell>
        </row>
      </sheetData>
      <sheetData sheetId="2566">
        <row r="8">
          <cell r="D8" t="str">
            <v>Paramaz Avedisian Building</v>
          </cell>
        </row>
      </sheetData>
      <sheetData sheetId="2567">
        <row r="8">
          <cell r="D8" t="str">
            <v>Paramaz Avedisian Building</v>
          </cell>
        </row>
      </sheetData>
      <sheetData sheetId="2568">
        <row r="8">
          <cell r="D8" t="str">
            <v>Paramaz Avedisian Building</v>
          </cell>
        </row>
      </sheetData>
      <sheetData sheetId="2569">
        <row r="8">
          <cell r="D8" t="str">
            <v>Paramaz Avedisian Building</v>
          </cell>
        </row>
      </sheetData>
      <sheetData sheetId="2570">
        <row r="8">
          <cell r="D8" t="str">
            <v>Paramaz Avedisian Building</v>
          </cell>
        </row>
      </sheetData>
      <sheetData sheetId="2571">
        <row r="8">
          <cell r="D8" t="str">
            <v>Paramaz Avedisian Building</v>
          </cell>
        </row>
      </sheetData>
      <sheetData sheetId="2572">
        <row r="8">
          <cell r="D8" t="str">
            <v>Paramaz Avedisian Building</v>
          </cell>
        </row>
      </sheetData>
      <sheetData sheetId="2573">
        <row r="8">
          <cell r="D8" t="str">
            <v>Paramaz Avedisian Building</v>
          </cell>
        </row>
      </sheetData>
      <sheetData sheetId="2574">
        <row r="8">
          <cell r="D8" t="str">
            <v>Paramaz Avedisian Building</v>
          </cell>
        </row>
      </sheetData>
      <sheetData sheetId="2575">
        <row r="8">
          <cell r="D8" t="str">
            <v>Paramaz Avedisian Building</v>
          </cell>
        </row>
      </sheetData>
      <sheetData sheetId="2576">
        <row r="8">
          <cell r="D8" t="str">
            <v>Paramaz Avedisian Building</v>
          </cell>
        </row>
      </sheetData>
      <sheetData sheetId="2577">
        <row r="8">
          <cell r="D8" t="str">
            <v>Paramaz Avedisian Building</v>
          </cell>
        </row>
      </sheetData>
      <sheetData sheetId="2578">
        <row r="8">
          <cell r="D8" t="str">
            <v>Paramaz Avedisian Building</v>
          </cell>
        </row>
      </sheetData>
      <sheetData sheetId="2579">
        <row r="8">
          <cell r="D8" t="str">
            <v>Paramaz Avedisian Building</v>
          </cell>
        </row>
      </sheetData>
      <sheetData sheetId="2580">
        <row r="8">
          <cell r="D8" t="str">
            <v>Paramaz Avedisian Building</v>
          </cell>
        </row>
      </sheetData>
      <sheetData sheetId="2581">
        <row r="8">
          <cell r="D8" t="str">
            <v>Paramaz Avedisian Building</v>
          </cell>
        </row>
      </sheetData>
      <sheetData sheetId="2582">
        <row r="8">
          <cell r="D8" t="str">
            <v>Paramaz Avedisian Building</v>
          </cell>
        </row>
      </sheetData>
      <sheetData sheetId="2583">
        <row r="8">
          <cell r="D8" t="str">
            <v>Paramaz Avedisian Building</v>
          </cell>
        </row>
      </sheetData>
      <sheetData sheetId="2584">
        <row r="8">
          <cell r="D8" t="str">
            <v>Paramaz Avedisian Building</v>
          </cell>
        </row>
      </sheetData>
      <sheetData sheetId="2585">
        <row r="8">
          <cell r="D8" t="str">
            <v>Paramaz Avedisian Building</v>
          </cell>
        </row>
      </sheetData>
      <sheetData sheetId="2586">
        <row r="8">
          <cell r="D8" t="str">
            <v>Paramaz Avedisian Building</v>
          </cell>
        </row>
      </sheetData>
      <sheetData sheetId="2587">
        <row r="8">
          <cell r="D8" t="str">
            <v>Paramaz Avedisian Building</v>
          </cell>
        </row>
      </sheetData>
      <sheetData sheetId="2588">
        <row r="8">
          <cell r="D8" t="str">
            <v>Paramaz Avedisian Building</v>
          </cell>
        </row>
      </sheetData>
      <sheetData sheetId="2589">
        <row r="8">
          <cell r="D8" t="str">
            <v>Paramaz Avedisian Building</v>
          </cell>
        </row>
      </sheetData>
      <sheetData sheetId="2590">
        <row r="8">
          <cell r="D8" t="str">
            <v>Paramaz Avedisian Building</v>
          </cell>
        </row>
      </sheetData>
      <sheetData sheetId="2591">
        <row r="8">
          <cell r="D8" t="str">
            <v>Paramaz Avedisian Building</v>
          </cell>
        </row>
      </sheetData>
      <sheetData sheetId="2592">
        <row r="8">
          <cell r="D8" t="str">
            <v>Paramaz Avedisian Building</v>
          </cell>
        </row>
      </sheetData>
      <sheetData sheetId="2593">
        <row r="8">
          <cell r="D8" t="str">
            <v>Paramaz Avedisian Building</v>
          </cell>
        </row>
      </sheetData>
      <sheetData sheetId="2594">
        <row r="8">
          <cell r="D8" t="str">
            <v>Paramaz Avedisian Building</v>
          </cell>
        </row>
      </sheetData>
      <sheetData sheetId="2595">
        <row r="8">
          <cell r="D8" t="str">
            <v>Paramaz Avedisian Building</v>
          </cell>
        </row>
      </sheetData>
      <sheetData sheetId="2596">
        <row r="8">
          <cell r="D8" t="str">
            <v>Paramaz Avedisian Building</v>
          </cell>
        </row>
      </sheetData>
      <sheetData sheetId="2597">
        <row r="8">
          <cell r="D8" t="str">
            <v>Paramaz Avedisian Building</v>
          </cell>
        </row>
      </sheetData>
      <sheetData sheetId="2598">
        <row r="8">
          <cell r="D8" t="str">
            <v>Paramaz Avedisian Building</v>
          </cell>
        </row>
      </sheetData>
      <sheetData sheetId="2599">
        <row r="8">
          <cell r="D8" t="str">
            <v>Paramaz Avedisian Building</v>
          </cell>
        </row>
      </sheetData>
      <sheetData sheetId="2600">
        <row r="8">
          <cell r="D8" t="str">
            <v>Paramaz Avedisian Building</v>
          </cell>
        </row>
      </sheetData>
      <sheetData sheetId="2601">
        <row r="8">
          <cell r="D8" t="str">
            <v>Paramaz Avedisian Building</v>
          </cell>
        </row>
      </sheetData>
      <sheetData sheetId="2602">
        <row r="8">
          <cell r="D8" t="str">
            <v>Paramaz Avedisian Building</v>
          </cell>
        </row>
      </sheetData>
      <sheetData sheetId="2603">
        <row r="8">
          <cell r="D8" t="str">
            <v>Paramaz Avedisian Building</v>
          </cell>
        </row>
      </sheetData>
      <sheetData sheetId="2604">
        <row r="8">
          <cell r="D8" t="str">
            <v>Paramaz Avedisian Building</v>
          </cell>
        </row>
      </sheetData>
      <sheetData sheetId="2605">
        <row r="8">
          <cell r="D8" t="str">
            <v>Paramaz Avedisian Building</v>
          </cell>
        </row>
      </sheetData>
      <sheetData sheetId="2606">
        <row r="8">
          <cell r="D8" t="str">
            <v>Paramaz Avedisian Building</v>
          </cell>
        </row>
      </sheetData>
      <sheetData sheetId="2607">
        <row r="8">
          <cell r="D8" t="str">
            <v>Paramaz Avedisian Building</v>
          </cell>
        </row>
      </sheetData>
      <sheetData sheetId="2608">
        <row r="8">
          <cell r="D8" t="str">
            <v>Paramaz Avedisian Building</v>
          </cell>
        </row>
      </sheetData>
      <sheetData sheetId="2609">
        <row r="8">
          <cell r="D8" t="str">
            <v>Paramaz Avedisian Building</v>
          </cell>
        </row>
      </sheetData>
      <sheetData sheetId="2610">
        <row r="8">
          <cell r="D8" t="str">
            <v>Paramaz Avedisian Building</v>
          </cell>
        </row>
      </sheetData>
      <sheetData sheetId="2611">
        <row r="8">
          <cell r="D8" t="str">
            <v>Paramaz Avedisian Building</v>
          </cell>
        </row>
      </sheetData>
      <sheetData sheetId="2612">
        <row r="8">
          <cell r="D8" t="str">
            <v>Paramaz Avedisian Building</v>
          </cell>
        </row>
      </sheetData>
      <sheetData sheetId="2613">
        <row r="8">
          <cell r="D8" t="str">
            <v>Paramaz Avedisian Building</v>
          </cell>
        </row>
      </sheetData>
      <sheetData sheetId="2614">
        <row r="8">
          <cell r="D8" t="str">
            <v>Paramaz Avedisian Building</v>
          </cell>
        </row>
      </sheetData>
      <sheetData sheetId="2615">
        <row r="8">
          <cell r="D8" t="str">
            <v>Paramaz Avedisian Building</v>
          </cell>
        </row>
      </sheetData>
      <sheetData sheetId="2616">
        <row r="8">
          <cell r="D8" t="str">
            <v>Paramaz Avedisian Building</v>
          </cell>
        </row>
      </sheetData>
      <sheetData sheetId="2617">
        <row r="8">
          <cell r="D8" t="str">
            <v>Paramaz Avedisian Building</v>
          </cell>
        </row>
      </sheetData>
      <sheetData sheetId="2618">
        <row r="8">
          <cell r="D8" t="str">
            <v>Paramaz Avedisian Building</v>
          </cell>
        </row>
      </sheetData>
      <sheetData sheetId="2619">
        <row r="8">
          <cell r="D8" t="str">
            <v>Paramaz Avedisian Building</v>
          </cell>
        </row>
      </sheetData>
      <sheetData sheetId="2620">
        <row r="8">
          <cell r="D8" t="str">
            <v>Paramaz Avedisian Building</v>
          </cell>
        </row>
      </sheetData>
      <sheetData sheetId="2621">
        <row r="8">
          <cell r="D8" t="str">
            <v>Paramaz Avedisian Building</v>
          </cell>
        </row>
      </sheetData>
      <sheetData sheetId="2622">
        <row r="8">
          <cell r="D8" t="str">
            <v>Paramaz Avedisian Building</v>
          </cell>
        </row>
      </sheetData>
      <sheetData sheetId="2623">
        <row r="8">
          <cell r="D8" t="str">
            <v>Paramaz Avedisian Building</v>
          </cell>
        </row>
      </sheetData>
      <sheetData sheetId="2624">
        <row r="8">
          <cell r="D8" t="str">
            <v>Paramaz Avedisian Building</v>
          </cell>
        </row>
      </sheetData>
      <sheetData sheetId="2625">
        <row r="8">
          <cell r="D8" t="str">
            <v>Paramaz Avedisian Building</v>
          </cell>
        </row>
      </sheetData>
      <sheetData sheetId="2626">
        <row r="8">
          <cell r="D8" t="str">
            <v>Paramaz Avedisian Building</v>
          </cell>
        </row>
      </sheetData>
      <sheetData sheetId="2627">
        <row r="8">
          <cell r="D8" t="str">
            <v>Paramaz Avedisian Building</v>
          </cell>
        </row>
      </sheetData>
      <sheetData sheetId="2628">
        <row r="8">
          <cell r="D8" t="str">
            <v>Paramaz Avedisian Building</v>
          </cell>
        </row>
      </sheetData>
      <sheetData sheetId="2629">
        <row r="8">
          <cell r="D8" t="str">
            <v>Paramaz Avedisian Building</v>
          </cell>
        </row>
      </sheetData>
      <sheetData sheetId="2630">
        <row r="8">
          <cell r="D8" t="str">
            <v>Paramaz Avedisian Building</v>
          </cell>
        </row>
      </sheetData>
      <sheetData sheetId="2631">
        <row r="8">
          <cell r="D8" t="str">
            <v>Paramaz Avedisian Building</v>
          </cell>
        </row>
      </sheetData>
      <sheetData sheetId="2632">
        <row r="8">
          <cell r="D8" t="str">
            <v>Paramaz Avedisian Building</v>
          </cell>
        </row>
      </sheetData>
      <sheetData sheetId="2633">
        <row r="8">
          <cell r="D8" t="str">
            <v>Paramaz Avedisian Building</v>
          </cell>
        </row>
      </sheetData>
      <sheetData sheetId="2634">
        <row r="8">
          <cell r="D8" t="str">
            <v>Paramaz Avedisian Building</v>
          </cell>
        </row>
      </sheetData>
      <sheetData sheetId="2635">
        <row r="8">
          <cell r="D8" t="str">
            <v>Paramaz Avedisian Building</v>
          </cell>
        </row>
      </sheetData>
      <sheetData sheetId="2636">
        <row r="8">
          <cell r="D8" t="str">
            <v>Paramaz Avedisian Building</v>
          </cell>
        </row>
      </sheetData>
      <sheetData sheetId="2637">
        <row r="8">
          <cell r="D8" t="str">
            <v>Paramaz Avedisian Building</v>
          </cell>
        </row>
      </sheetData>
      <sheetData sheetId="2638">
        <row r="8">
          <cell r="D8" t="str">
            <v>Paramaz Avedisian Building</v>
          </cell>
        </row>
      </sheetData>
      <sheetData sheetId="2639">
        <row r="8">
          <cell r="D8" t="str">
            <v>Paramaz Avedisian Building</v>
          </cell>
        </row>
      </sheetData>
      <sheetData sheetId="2640">
        <row r="8">
          <cell r="D8" t="str">
            <v>Paramaz Avedisian Building</v>
          </cell>
        </row>
      </sheetData>
      <sheetData sheetId="2641">
        <row r="8">
          <cell r="D8" t="str">
            <v>Paramaz Avedisian Building</v>
          </cell>
        </row>
      </sheetData>
      <sheetData sheetId="2642">
        <row r="8">
          <cell r="D8" t="str">
            <v>Paramaz Avedisian Building</v>
          </cell>
        </row>
      </sheetData>
      <sheetData sheetId="2643">
        <row r="8">
          <cell r="D8" t="str">
            <v>Paramaz Avedisian Building</v>
          </cell>
        </row>
      </sheetData>
      <sheetData sheetId="2644">
        <row r="8">
          <cell r="D8" t="str">
            <v>Paramaz Avedisian Building</v>
          </cell>
        </row>
      </sheetData>
      <sheetData sheetId="2645">
        <row r="8">
          <cell r="D8" t="str">
            <v>Paramaz Avedisian Building</v>
          </cell>
        </row>
      </sheetData>
      <sheetData sheetId="2646">
        <row r="8">
          <cell r="D8" t="str">
            <v>Paramaz Avedisian Building</v>
          </cell>
        </row>
      </sheetData>
      <sheetData sheetId="2647">
        <row r="8">
          <cell r="D8" t="str">
            <v>Paramaz Avedisian Building</v>
          </cell>
        </row>
      </sheetData>
      <sheetData sheetId="2648">
        <row r="8">
          <cell r="D8" t="str">
            <v>Paramaz Avedisian Building</v>
          </cell>
        </row>
      </sheetData>
      <sheetData sheetId="2649">
        <row r="8">
          <cell r="D8" t="str">
            <v>Paramaz Avedisian Building</v>
          </cell>
        </row>
      </sheetData>
      <sheetData sheetId="2650">
        <row r="8">
          <cell r="D8" t="str">
            <v>Paramaz Avedisian Building</v>
          </cell>
        </row>
      </sheetData>
      <sheetData sheetId="2651">
        <row r="8">
          <cell r="D8" t="str">
            <v>Paramaz Avedisian Building</v>
          </cell>
        </row>
      </sheetData>
      <sheetData sheetId="2652">
        <row r="8">
          <cell r="D8" t="str">
            <v>Paramaz Avedisian Building</v>
          </cell>
        </row>
      </sheetData>
      <sheetData sheetId="2653">
        <row r="8">
          <cell r="D8" t="str">
            <v>Paramaz Avedisian Building</v>
          </cell>
        </row>
      </sheetData>
      <sheetData sheetId="2654">
        <row r="8">
          <cell r="D8" t="str">
            <v>Paramaz Avedisian Building</v>
          </cell>
        </row>
      </sheetData>
      <sheetData sheetId="2655">
        <row r="8">
          <cell r="D8" t="str">
            <v>Paramaz Avedisian Building</v>
          </cell>
        </row>
      </sheetData>
      <sheetData sheetId="2656">
        <row r="8">
          <cell r="D8" t="str">
            <v>Paramaz Avedisian Building</v>
          </cell>
        </row>
      </sheetData>
      <sheetData sheetId="2657">
        <row r="8">
          <cell r="D8" t="str">
            <v>Paramaz Avedisian Building</v>
          </cell>
        </row>
      </sheetData>
      <sheetData sheetId="2658">
        <row r="8">
          <cell r="D8" t="str">
            <v>Paramaz Avedisian Building</v>
          </cell>
        </row>
      </sheetData>
      <sheetData sheetId="2659">
        <row r="8">
          <cell r="D8" t="str">
            <v>Paramaz Avedisian Building</v>
          </cell>
        </row>
      </sheetData>
      <sheetData sheetId="2660">
        <row r="8">
          <cell r="D8" t="str">
            <v>Paramaz Avedisian Building</v>
          </cell>
        </row>
      </sheetData>
      <sheetData sheetId="2661">
        <row r="8">
          <cell r="D8" t="str">
            <v>Paramaz Avedisian Building</v>
          </cell>
        </row>
      </sheetData>
      <sheetData sheetId="2662">
        <row r="8">
          <cell r="D8" t="str">
            <v>Paramaz Avedisian Building</v>
          </cell>
        </row>
      </sheetData>
      <sheetData sheetId="2663">
        <row r="8">
          <cell r="D8" t="str">
            <v>Paramaz Avedisian Building</v>
          </cell>
        </row>
      </sheetData>
      <sheetData sheetId="2664">
        <row r="8">
          <cell r="D8" t="str">
            <v>Paramaz Avedisian Building</v>
          </cell>
        </row>
      </sheetData>
      <sheetData sheetId="2665">
        <row r="8">
          <cell r="D8" t="str">
            <v>Paramaz Avedisian Building</v>
          </cell>
        </row>
      </sheetData>
      <sheetData sheetId="2666">
        <row r="8">
          <cell r="D8" t="str">
            <v>Paramaz Avedisian Building</v>
          </cell>
        </row>
      </sheetData>
      <sheetData sheetId="2667">
        <row r="8">
          <cell r="D8" t="str">
            <v>Paramaz Avedisian Building</v>
          </cell>
        </row>
      </sheetData>
      <sheetData sheetId="2668">
        <row r="8">
          <cell r="D8" t="str">
            <v>Paramaz Avedisian Building</v>
          </cell>
        </row>
      </sheetData>
      <sheetData sheetId="2669">
        <row r="8">
          <cell r="D8" t="str">
            <v>Paramaz Avedisian Building</v>
          </cell>
        </row>
      </sheetData>
      <sheetData sheetId="2670">
        <row r="8">
          <cell r="D8" t="str">
            <v>Paramaz Avedisian Building</v>
          </cell>
        </row>
      </sheetData>
      <sheetData sheetId="2671">
        <row r="8">
          <cell r="D8" t="str">
            <v>Paramaz Avedisian Building</v>
          </cell>
        </row>
      </sheetData>
      <sheetData sheetId="2672">
        <row r="8">
          <cell r="D8" t="str">
            <v>Paramaz Avedisian Building</v>
          </cell>
        </row>
      </sheetData>
      <sheetData sheetId="2673">
        <row r="8">
          <cell r="D8" t="str">
            <v>Paramaz Avedisian Building</v>
          </cell>
        </row>
      </sheetData>
      <sheetData sheetId="2674">
        <row r="8">
          <cell r="D8" t="str">
            <v>Paramaz Avedisian Building</v>
          </cell>
        </row>
      </sheetData>
      <sheetData sheetId="2675">
        <row r="8">
          <cell r="D8" t="str">
            <v>Paramaz Avedisian Building</v>
          </cell>
        </row>
      </sheetData>
      <sheetData sheetId="2676">
        <row r="8">
          <cell r="D8" t="str">
            <v>Paramaz Avedisian Building</v>
          </cell>
        </row>
      </sheetData>
      <sheetData sheetId="2677">
        <row r="8">
          <cell r="D8" t="str">
            <v>Paramaz Avedisian Building</v>
          </cell>
        </row>
      </sheetData>
      <sheetData sheetId="2678">
        <row r="8">
          <cell r="D8" t="str">
            <v>Paramaz Avedisian Building</v>
          </cell>
        </row>
      </sheetData>
      <sheetData sheetId="2679">
        <row r="8">
          <cell r="D8" t="str">
            <v>Paramaz Avedisian Building</v>
          </cell>
        </row>
      </sheetData>
      <sheetData sheetId="2680">
        <row r="8">
          <cell r="D8" t="str">
            <v>Paramaz Avedisian Building</v>
          </cell>
        </row>
      </sheetData>
      <sheetData sheetId="2681">
        <row r="8">
          <cell r="D8" t="str">
            <v>Paramaz Avedisian Building</v>
          </cell>
        </row>
      </sheetData>
      <sheetData sheetId="2682">
        <row r="8">
          <cell r="D8" t="str">
            <v>Paramaz Avedisian Building</v>
          </cell>
        </row>
      </sheetData>
      <sheetData sheetId="2683">
        <row r="8">
          <cell r="D8" t="str">
            <v>Paramaz Avedisian Building</v>
          </cell>
        </row>
      </sheetData>
      <sheetData sheetId="2684">
        <row r="8">
          <cell r="D8" t="str">
            <v>Paramaz Avedisian Building</v>
          </cell>
        </row>
      </sheetData>
      <sheetData sheetId="2685">
        <row r="8">
          <cell r="D8" t="str">
            <v>Paramaz Avedisian Building</v>
          </cell>
        </row>
      </sheetData>
      <sheetData sheetId="2686">
        <row r="8">
          <cell r="D8" t="str">
            <v>Paramaz Avedisian Building</v>
          </cell>
        </row>
      </sheetData>
      <sheetData sheetId="2687">
        <row r="8">
          <cell r="D8" t="str">
            <v>Paramaz Avedisian Building</v>
          </cell>
        </row>
      </sheetData>
      <sheetData sheetId="2688">
        <row r="8">
          <cell r="D8" t="str">
            <v>Paramaz Avedisian Building</v>
          </cell>
        </row>
      </sheetData>
      <sheetData sheetId="2689">
        <row r="8">
          <cell r="D8" t="str">
            <v>Paramaz Avedisian Building</v>
          </cell>
        </row>
      </sheetData>
      <sheetData sheetId="2690">
        <row r="8">
          <cell r="D8" t="str">
            <v>Paramaz Avedisian Building</v>
          </cell>
        </row>
      </sheetData>
      <sheetData sheetId="2691">
        <row r="8">
          <cell r="D8" t="str">
            <v>Paramaz Avedisian Building</v>
          </cell>
        </row>
      </sheetData>
      <sheetData sheetId="2692">
        <row r="8">
          <cell r="D8" t="str">
            <v>Paramaz Avedisian Building</v>
          </cell>
        </row>
      </sheetData>
      <sheetData sheetId="2693">
        <row r="8">
          <cell r="D8" t="str">
            <v>Paramaz Avedisian Building</v>
          </cell>
        </row>
      </sheetData>
      <sheetData sheetId="2694">
        <row r="8">
          <cell r="D8" t="str">
            <v>Paramaz Avedisian Building</v>
          </cell>
        </row>
      </sheetData>
      <sheetData sheetId="2695">
        <row r="8">
          <cell r="D8" t="str">
            <v>Paramaz Avedisian Building</v>
          </cell>
        </row>
      </sheetData>
      <sheetData sheetId="2696">
        <row r="8">
          <cell r="D8" t="str">
            <v>Paramaz Avedisian Building</v>
          </cell>
        </row>
      </sheetData>
      <sheetData sheetId="2697">
        <row r="8">
          <cell r="D8" t="str">
            <v>Paramaz Avedisian Building</v>
          </cell>
        </row>
      </sheetData>
      <sheetData sheetId="2698">
        <row r="8">
          <cell r="D8" t="str">
            <v>Paramaz Avedisian Building</v>
          </cell>
        </row>
      </sheetData>
      <sheetData sheetId="2699">
        <row r="8">
          <cell r="D8" t="str">
            <v>Paramaz Avedisian Building</v>
          </cell>
        </row>
      </sheetData>
      <sheetData sheetId="2700">
        <row r="8">
          <cell r="D8" t="str">
            <v>Paramaz Avedisian Building</v>
          </cell>
        </row>
      </sheetData>
      <sheetData sheetId="2701">
        <row r="8">
          <cell r="D8" t="str">
            <v>Paramaz Avedisian Building</v>
          </cell>
        </row>
      </sheetData>
      <sheetData sheetId="2702">
        <row r="8">
          <cell r="D8" t="str">
            <v>Paramaz Avedisian Building</v>
          </cell>
        </row>
      </sheetData>
      <sheetData sheetId="2703">
        <row r="8">
          <cell r="D8" t="str">
            <v>Paramaz Avedisian Building</v>
          </cell>
        </row>
      </sheetData>
      <sheetData sheetId="2704">
        <row r="8">
          <cell r="D8" t="str">
            <v>Paramaz Avedisian Building</v>
          </cell>
        </row>
      </sheetData>
      <sheetData sheetId="2705">
        <row r="8">
          <cell r="D8" t="str">
            <v>Paramaz Avedisian Building</v>
          </cell>
        </row>
      </sheetData>
      <sheetData sheetId="2706">
        <row r="8">
          <cell r="D8" t="str">
            <v>Paramaz Avedisian Building</v>
          </cell>
        </row>
      </sheetData>
      <sheetData sheetId="2707">
        <row r="8">
          <cell r="D8" t="str">
            <v>Paramaz Avedisian Building</v>
          </cell>
        </row>
      </sheetData>
      <sheetData sheetId="2708">
        <row r="8">
          <cell r="D8" t="str">
            <v>Paramaz Avedisian Building</v>
          </cell>
        </row>
      </sheetData>
      <sheetData sheetId="2709">
        <row r="8">
          <cell r="D8" t="str">
            <v>Paramaz Avedisian Building</v>
          </cell>
        </row>
      </sheetData>
      <sheetData sheetId="2710">
        <row r="8">
          <cell r="D8" t="str">
            <v>Paramaz Avedisian Building</v>
          </cell>
        </row>
      </sheetData>
      <sheetData sheetId="2711">
        <row r="8">
          <cell r="D8" t="str">
            <v>Paramaz Avedisian Building</v>
          </cell>
        </row>
      </sheetData>
      <sheetData sheetId="2712">
        <row r="8">
          <cell r="D8" t="str">
            <v>Paramaz Avedisian Building</v>
          </cell>
        </row>
      </sheetData>
      <sheetData sheetId="2713">
        <row r="8">
          <cell r="D8" t="str">
            <v>Paramaz Avedisian Building</v>
          </cell>
        </row>
      </sheetData>
      <sheetData sheetId="2714">
        <row r="8">
          <cell r="D8" t="str">
            <v>Paramaz Avedisian Building</v>
          </cell>
        </row>
      </sheetData>
      <sheetData sheetId="2715">
        <row r="8">
          <cell r="D8" t="str">
            <v>Paramaz Avedisian Building</v>
          </cell>
        </row>
      </sheetData>
      <sheetData sheetId="2716">
        <row r="8">
          <cell r="D8" t="str">
            <v>Paramaz Avedisian Building</v>
          </cell>
        </row>
      </sheetData>
      <sheetData sheetId="2717">
        <row r="8">
          <cell r="D8" t="str">
            <v>Paramaz Avedisian Building</v>
          </cell>
        </row>
      </sheetData>
      <sheetData sheetId="2718">
        <row r="8">
          <cell r="D8" t="str">
            <v>Paramaz Avedisian Building</v>
          </cell>
        </row>
      </sheetData>
      <sheetData sheetId="2719">
        <row r="8">
          <cell r="D8" t="str">
            <v>Paramaz Avedisian Building</v>
          </cell>
        </row>
      </sheetData>
      <sheetData sheetId="2720">
        <row r="8">
          <cell r="D8" t="str">
            <v>Paramaz Avedisian Building</v>
          </cell>
        </row>
      </sheetData>
      <sheetData sheetId="2721">
        <row r="8">
          <cell r="D8" t="str">
            <v>Paramaz Avedisian Building</v>
          </cell>
        </row>
      </sheetData>
      <sheetData sheetId="2722">
        <row r="8">
          <cell r="D8" t="str">
            <v>Paramaz Avedisian Building</v>
          </cell>
        </row>
      </sheetData>
      <sheetData sheetId="2723">
        <row r="8">
          <cell r="D8" t="str">
            <v>Paramaz Avedisian Building</v>
          </cell>
        </row>
      </sheetData>
      <sheetData sheetId="2724">
        <row r="8">
          <cell r="D8" t="str">
            <v>Paramaz Avedisian Building</v>
          </cell>
        </row>
      </sheetData>
      <sheetData sheetId="2725">
        <row r="8">
          <cell r="D8" t="str">
            <v>Paramaz Avedisian Building</v>
          </cell>
        </row>
      </sheetData>
      <sheetData sheetId="2726">
        <row r="8">
          <cell r="D8" t="str">
            <v>Paramaz Avedisian Building</v>
          </cell>
        </row>
      </sheetData>
      <sheetData sheetId="2727">
        <row r="8">
          <cell r="D8" t="str">
            <v>Paramaz Avedisian Building</v>
          </cell>
        </row>
      </sheetData>
      <sheetData sheetId="2728">
        <row r="8">
          <cell r="D8" t="str">
            <v>Paramaz Avedisian Building</v>
          </cell>
        </row>
      </sheetData>
      <sheetData sheetId="2729">
        <row r="8">
          <cell r="D8" t="str">
            <v>Paramaz Avedisian Building</v>
          </cell>
        </row>
      </sheetData>
      <sheetData sheetId="2730">
        <row r="8">
          <cell r="D8" t="str">
            <v>Paramaz Avedisian Building</v>
          </cell>
        </row>
      </sheetData>
      <sheetData sheetId="2731">
        <row r="8">
          <cell r="D8" t="str">
            <v>Paramaz Avedisian Building</v>
          </cell>
        </row>
      </sheetData>
      <sheetData sheetId="2732">
        <row r="8">
          <cell r="D8" t="str">
            <v>Paramaz Avedisian Building</v>
          </cell>
        </row>
      </sheetData>
      <sheetData sheetId="2733">
        <row r="8">
          <cell r="D8" t="str">
            <v>Paramaz Avedisian Building</v>
          </cell>
        </row>
      </sheetData>
      <sheetData sheetId="2734">
        <row r="8">
          <cell r="D8" t="str">
            <v>Paramaz Avedisian Building</v>
          </cell>
        </row>
      </sheetData>
      <sheetData sheetId="2735">
        <row r="8">
          <cell r="D8" t="str">
            <v>Paramaz Avedisian Building</v>
          </cell>
        </row>
      </sheetData>
      <sheetData sheetId="2736">
        <row r="8">
          <cell r="D8" t="str">
            <v>Paramaz Avedisian Building</v>
          </cell>
        </row>
      </sheetData>
      <sheetData sheetId="2737">
        <row r="8">
          <cell r="D8" t="str">
            <v>Paramaz Avedisian Building</v>
          </cell>
        </row>
      </sheetData>
      <sheetData sheetId="2738">
        <row r="8">
          <cell r="D8" t="str">
            <v>Paramaz Avedisian Building</v>
          </cell>
        </row>
      </sheetData>
      <sheetData sheetId="2739">
        <row r="8">
          <cell r="D8" t="str">
            <v>Paramaz Avedisian Building</v>
          </cell>
        </row>
      </sheetData>
      <sheetData sheetId="2740">
        <row r="8">
          <cell r="D8" t="str">
            <v>Paramaz Avedisian Building</v>
          </cell>
        </row>
      </sheetData>
      <sheetData sheetId="2741">
        <row r="8">
          <cell r="D8" t="str">
            <v>Paramaz Avedisian Building</v>
          </cell>
        </row>
      </sheetData>
      <sheetData sheetId="2742">
        <row r="8">
          <cell r="D8" t="str">
            <v>Paramaz Avedisian Building</v>
          </cell>
        </row>
      </sheetData>
      <sheetData sheetId="2743">
        <row r="8">
          <cell r="D8" t="str">
            <v>Paramaz Avedisian Building</v>
          </cell>
        </row>
      </sheetData>
      <sheetData sheetId="2744">
        <row r="8">
          <cell r="D8" t="str">
            <v>Paramaz Avedisian Building</v>
          </cell>
        </row>
      </sheetData>
      <sheetData sheetId="2745">
        <row r="8">
          <cell r="D8" t="str">
            <v>Paramaz Avedisian Building</v>
          </cell>
        </row>
      </sheetData>
      <sheetData sheetId="2746">
        <row r="8">
          <cell r="D8" t="str">
            <v>Paramaz Avedisian Building</v>
          </cell>
        </row>
      </sheetData>
      <sheetData sheetId="2747">
        <row r="8">
          <cell r="D8" t="str">
            <v>Paramaz Avedisian Building</v>
          </cell>
        </row>
      </sheetData>
      <sheetData sheetId="2748">
        <row r="8">
          <cell r="D8" t="str">
            <v>Paramaz Avedisian Building</v>
          </cell>
        </row>
      </sheetData>
      <sheetData sheetId="2749">
        <row r="8">
          <cell r="D8" t="str">
            <v>Paramaz Avedisian Building</v>
          </cell>
        </row>
      </sheetData>
      <sheetData sheetId="2750">
        <row r="8">
          <cell r="D8" t="str">
            <v>Paramaz Avedisian Building</v>
          </cell>
        </row>
      </sheetData>
      <sheetData sheetId="2751">
        <row r="8">
          <cell r="D8" t="str">
            <v>Paramaz Avedisian Building</v>
          </cell>
        </row>
      </sheetData>
      <sheetData sheetId="2752">
        <row r="8">
          <cell r="D8" t="str">
            <v>Paramaz Avedisian Building</v>
          </cell>
        </row>
      </sheetData>
      <sheetData sheetId="2753">
        <row r="8">
          <cell r="D8" t="str">
            <v>Paramaz Avedisian Building</v>
          </cell>
        </row>
      </sheetData>
      <sheetData sheetId="2754">
        <row r="8">
          <cell r="D8" t="str">
            <v>Paramaz Avedisian Building</v>
          </cell>
        </row>
      </sheetData>
      <sheetData sheetId="2755">
        <row r="8">
          <cell r="D8" t="str">
            <v>Paramaz Avedisian Building</v>
          </cell>
        </row>
      </sheetData>
      <sheetData sheetId="2756">
        <row r="8">
          <cell r="D8" t="str">
            <v>Paramaz Avedisian Building</v>
          </cell>
        </row>
      </sheetData>
      <sheetData sheetId="2757">
        <row r="8">
          <cell r="D8" t="str">
            <v>Paramaz Avedisian Building</v>
          </cell>
        </row>
      </sheetData>
      <sheetData sheetId="2758">
        <row r="8">
          <cell r="D8" t="str">
            <v>Paramaz Avedisian Building</v>
          </cell>
        </row>
      </sheetData>
      <sheetData sheetId="2759">
        <row r="8">
          <cell r="D8" t="str">
            <v>Paramaz Avedisian Building</v>
          </cell>
        </row>
      </sheetData>
      <sheetData sheetId="2760">
        <row r="8">
          <cell r="D8" t="str">
            <v>Paramaz Avedisian Building</v>
          </cell>
        </row>
      </sheetData>
      <sheetData sheetId="2761">
        <row r="8">
          <cell r="D8" t="str">
            <v>Paramaz Avedisian Building</v>
          </cell>
        </row>
      </sheetData>
      <sheetData sheetId="2762">
        <row r="8">
          <cell r="D8" t="str">
            <v>Paramaz Avedisian Building</v>
          </cell>
        </row>
      </sheetData>
      <sheetData sheetId="2763">
        <row r="8">
          <cell r="D8" t="str">
            <v>Paramaz Avedisian Building</v>
          </cell>
        </row>
      </sheetData>
      <sheetData sheetId="2764">
        <row r="8">
          <cell r="D8" t="str">
            <v>Paramaz Avedisian Building</v>
          </cell>
        </row>
      </sheetData>
      <sheetData sheetId="2765">
        <row r="8">
          <cell r="D8" t="str">
            <v>Paramaz Avedisian Building</v>
          </cell>
        </row>
      </sheetData>
      <sheetData sheetId="2766">
        <row r="8">
          <cell r="D8" t="str">
            <v>Paramaz Avedisian Building</v>
          </cell>
        </row>
      </sheetData>
      <sheetData sheetId="2767">
        <row r="8">
          <cell r="D8" t="str">
            <v>Paramaz Avedisian Building</v>
          </cell>
        </row>
      </sheetData>
      <sheetData sheetId="2768">
        <row r="8">
          <cell r="D8" t="str">
            <v>Paramaz Avedisian Building</v>
          </cell>
        </row>
      </sheetData>
      <sheetData sheetId="2769">
        <row r="8">
          <cell r="D8" t="str">
            <v>Paramaz Avedisian Building</v>
          </cell>
        </row>
      </sheetData>
      <sheetData sheetId="2770">
        <row r="8">
          <cell r="D8" t="str">
            <v>Paramaz Avedisian Building</v>
          </cell>
        </row>
      </sheetData>
      <sheetData sheetId="2771">
        <row r="8">
          <cell r="D8" t="str">
            <v>Paramaz Avedisian Building</v>
          </cell>
        </row>
      </sheetData>
      <sheetData sheetId="2772">
        <row r="8">
          <cell r="D8" t="str">
            <v>Paramaz Avedisian Building</v>
          </cell>
        </row>
      </sheetData>
      <sheetData sheetId="2773">
        <row r="8">
          <cell r="D8" t="str">
            <v>Paramaz Avedisian Building</v>
          </cell>
        </row>
      </sheetData>
      <sheetData sheetId="2774">
        <row r="8">
          <cell r="D8" t="str">
            <v>Paramaz Avedisian Building</v>
          </cell>
        </row>
      </sheetData>
      <sheetData sheetId="2775">
        <row r="8">
          <cell r="D8" t="str">
            <v>Paramaz Avedisian Building</v>
          </cell>
        </row>
      </sheetData>
      <sheetData sheetId="2776">
        <row r="8">
          <cell r="D8" t="str">
            <v>Paramaz Avedisian Building</v>
          </cell>
        </row>
      </sheetData>
      <sheetData sheetId="2777">
        <row r="8">
          <cell r="D8" t="str">
            <v>Paramaz Avedisian Building</v>
          </cell>
        </row>
      </sheetData>
      <sheetData sheetId="2778">
        <row r="8">
          <cell r="D8" t="str">
            <v>Paramaz Avedisian Building</v>
          </cell>
        </row>
      </sheetData>
      <sheetData sheetId="2779">
        <row r="8">
          <cell r="D8" t="str">
            <v>Paramaz Avedisian Building</v>
          </cell>
        </row>
      </sheetData>
      <sheetData sheetId="2780">
        <row r="8">
          <cell r="D8" t="str">
            <v>Paramaz Avedisian Building</v>
          </cell>
        </row>
      </sheetData>
      <sheetData sheetId="2781">
        <row r="8">
          <cell r="D8" t="str">
            <v>Paramaz Avedisian Building</v>
          </cell>
        </row>
      </sheetData>
      <sheetData sheetId="2782">
        <row r="8">
          <cell r="D8" t="str">
            <v>Paramaz Avedisian Building</v>
          </cell>
        </row>
      </sheetData>
      <sheetData sheetId="2783">
        <row r="8">
          <cell r="D8" t="str">
            <v>Paramaz Avedisian Building</v>
          </cell>
        </row>
      </sheetData>
      <sheetData sheetId="2784">
        <row r="8">
          <cell r="D8" t="str">
            <v>Paramaz Avedisian Building</v>
          </cell>
        </row>
      </sheetData>
      <sheetData sheetId="2785">
        <row r="8">
          <cell r="D8" t="str">
            <v>Paramaz Avedisian Building</v>
          </cell>
        </row>
      </sheetData>
      <sheetData sheetId="2786">
        <row r="8">
          <cell r="D8" t="str">
            <v>Paramaz Avedisian Building</v>
          </cell>
        </row>
      </sheetData>
      <sheetData sheetId="2787">
        <row r="8">
          <cell r="D8" t="str">
            <v>Paramaz Avedisian Building</v>
          </cell>
        </row>
      </sheetData>
      <sheetData sheetId="2788">
        <row r="8">
          <cell r="D8" t="str">
            <v>Paramaz Avedisian Building</v>
          </cell>
        </row>
      </sheetData>
      <sheetData sheetId="2789">
        <row r="8">
          <cell r="D8" t="str">
            <v>Paramaz Avedisian Building</v>
          </cell>
        </row>
      </sheetData>
      <sheetData sheetId="2790">
        <row r="8">
          <cell r="D8" t="str">
            <v>Paramaz Avedisian Building</v>
          </cell>
        </row>
      </sheetData>
      <sheetData sheetId="2791">
        <row r="8">
          <cell r="D8" t="str">
            <v>Paramaz Avedisian Building</v>
          </cell>
        </row>
      </sheetData>
      <sheetData sheetId="2792">
        <row r="8">
          <cell r="D8" t="str">
            <v>Paramaz Avedisian Building</v>
          </cell>
        </row>
      </sheetData>
      <sheetData sheetId="2793">
        <row r="8">
          <cell r="D8" t="str">
            <v>Paramaz Avedisian Building</v>
          </cell>
        </row>
      </sheetData>
      <sheetData sheetId="2794">
        <row r="8">
          <cell r="D8" t="str">
            <v>Paramaz Avedisian Building</v>
          </cell>
        </row>
      </sheetData>
      <sheetData sheetId="2795">
        <row r="8">
          <cell r="D8" t="str">
            <v>Paramaz Avedisian Building</v>
          </cell>
        </row>
      </sheetData>
      <sheetData sheetId="2796">
        <row r="8">
          <cell r="D8" t="str">
            <v>Paramaz Avedisian Building</v>
          </cell>
        </row>
      </sheetData>
      <sheetData sheetId="2797">
        <row r="8">
          <cell r="D8" t="str">
            <v>Paramaz Avedisian Building</v>
          </cell>
        </row>
      </sheetData>
      <sheetData sheetId="2798">
        <row r="8">
          <cell r="D8" t="str">
            <v>Paramaz Avedisian Building</v>
          </cell>
        </row>
      </sheetData>
      <sheetData sheetId="2799">
        <row r="8">
          <cell r="D8" t="str">
            <v>Paramaz Avedisian Building</v>
          </cell>
        </row>
      </sheetData>
      <sheetData sheetId="2800">
        <row r="8">
          <cell r="D8" t="str">
            <v>Paramaz Avedisian Building</v>
          </cell>
        </row>
      </sheetData>
      <sheetData sheetId="2801">
        <row r="8">
          <cell r="D8" t="str">
            <v>Paramaz Avedisian Building</v>
          </cell>
        </row>
      </sheetData>
      <sheetData sheetId="2802">
        <row r="8">
          <cell r="D8" t="str">
            <v>Paramaz Avedisian Building</v>
          </cell>
        </row>
      </sheetData>
      <sheetData sheetId="2803">
        <row r="8">
          <cell r="D8" t="str">
            <v>Paramaz Avedisian Building</v>
          </cell>
        </row>
      </sheetData>
      <sheetData sheetId="2804">
        <row r="8">
          <cell r="D8" t="str">
            <v>Paramaz Avedisian Building</v>
          </cell>
        </row>
      </sheetData>
      <sheetData sheetId="2805">
        <row r="8">
          <cell r="D8" t="str">
            <v>Paramaz Avedisian Building</v>
          </cell>
        </row>
      </sheetData>
      <sheetData sheetId="2806">
        <row r="8">
          <cell r="D8" t="str">
            <v>Paramaz Avedisian Building</v>
          </cell>
        </row>
      </sheetData>
      <sheetData sheetId="2807">
        <row r="8">
          <cell r="D8" t="str">
            <v>Paramaz Avedisian Building</v>
          </cell>
        </row>
      </sheetData>
      <sheetData sheetId="2808">
        <row r="8">
          <cell r="D8" t="str">
            <v>Paramaz Avedisian Building</v>
          </cell>
        </row>
      </sheetData>
      <sheetData sheetId="2809">
        <row r="8">
          <cell r="D8" t="str">
            <v>Paramaz Avedisian Building</v>
          </cell>
        </row>
      </sheetData>
      <sheetData sheetId="2810">
        <row r="8">
          <cell r="D8" t="str">
            <v>Paramaz Avedisian Building</v>
          </cell>
        </row>
      </sheetData>
      <sheetData sheetId="2811">
        <row r="8">
          <cell r="D8" t="str">
            <v>Paramaz Avedisian Building</v>
          </cell>
        </row>
      </sheetData>
      <sheetData sheetId="2812">
        <row r="8">
          <cell r="D8" t="str">
            <v>Paramaz Avedisian Building</v>
          </cell>
        </row>
      </sheetData>
      <sheetData sheetId="2813">
        <row r="8">
          <cell r="D8" t="str">
            <v>Paramaz Avedisian Building</v>
          </cell>
        </row>
      </sheetData>
      <sheetData sheetId="2814">
        <row r="8">
          <cell r="D8" t="str">
            <v>Paramaz Avedisian Building</v>
          </cell>
        </row>
      </sheetData>
      <sheetData sheetId="2815" refreshError="1"/>
      <sheetData sheetId="2816">
        <row r="8">
          <cell r="D8" t="str">
            <v>Paramaz Avedisian Building</v>
          </cell>
        </row>
      </sheetData>
      <sheetData sheetId="2817">
        <row r="8">
          <cell r="D8" t="str">
            <v>Paramaz Avedisian Building</v>
          </cell>
        </row>
      </sheetData>
      <sheetData sheetId="2818">
        <row r="8">
          <cell r="D8" t="str">
            <v>Paramaz Avedisian Building</v>
          </cell>
        </row>
      </sheetData>
      <sheetData sheetId="2819">
        <row r="8">
          <cell r="D8" t="str">
            <v>Paramaz Avedisian Building</v>
          </cell>
        </row>
      </sheetData>
      <sheetData sheetId="2820">
        <row r="8">
          <cell r="D8" t="str">
            <v>Paramaz Avedisian Building</v>
          </cell>
        </row>
      </sheetData>
      <sheetData sheetId="2821">
        <row r="8">
          <cell r="D8" t="str">
            <v>Paramaz Avedisian Building</v>
          </cell>
        </row>
      </sheetData>
      <sheetData sheetId="2822">
        <row r="8">
          <cell r="D8" t="str">
            <v>Paramaz Avedisian Building</v>
          </cell>
        </row>
      </sheetData>
      <sheetData sheetId="2823">
        <row r="8">
          <cell r="D8" t="str">
            <v>Paramaz Avedisian Building</v>
          </cell>
        </row>
      </sheetData>
      <sheetData sheetId="2824">
        <row r="8">
          <cell r="D8" t="str">
            <v>Paramaz Avedisian Building</v>
          </cell>
        </row>
      </sheetData>
      <sheetData sheetId="2825">
        <row r="8">
          <cell r="D8" t="str">
            <v>Paramaz Avedisian Building</v>
          </cell>
        </row>
      </sheetData>
      <sheetData sheetId="2826">
        <row r="8">
          <cell r="D8" t="str">
            <v>Paramaz Avedisian Building</v>
          </cell>
        </row>
      </sheetData>
      <sheetData sheetId="2827">
        <row r="8">
          <cell r="D8" t="str">
            <v>Paramaz Avedisian Building</v>
          </cell>
        </row>
      </sheetData>
      <sheetData sheetId="2828">
        <row r="8">
          <cell r="D8" t="str">
            <v>Paramaz Avedisian Building</v>
          </cell>
        </row>
      </sheetData>
      <sheetData sheetId="2829">
        <row r="8">
          <cell r="D8" t="str">
            <v>Paramaz Avedisian Building</v>
          </cell>
        </row>
      </sheetData>
      <sheetData sheetId="2830">
        <row r="8">
          <cell r="D8" t="str">
            <v>Paramaz Avedisian Building</v>
          </cell>
        </row>
      </sheetData>
      <sheetData sheetId="2831">
        <row r="8">
          <cell r="D8" t="str">
            <v>Paramaz Avedisian Building</v>
          </cell>
        </row>
      </sheetData>
      <sheetData sheetId="2832">
        <row r="8">
          <cell r="D8" t="str">
            <v>Paramaz Avedisian Building</v>
          </cell>
        </row>
      </sheetData>
      <sheetData sheetId="2833">
        <row r="8">
          <cell r="D8" t="str">
            <v>Paramaz Avedisian Building</v>
          </cell>
        </row>
      </sheetData>
      <sheetData sheetId="2834">
        <row r="8">
          <cell r="D8" t="str">
            <v>Paramaz Avedisian Building</v>
          </cell>
        </row>
      </sheetData>
      <sheetData sheetId="2835">
        <row r="8">
          <cell r="D8" t="str">
            <v>Paramaz Avedisian Building</v>
          </cell>
        </row>
      </sheetData>
      <sheetData sheetId="2836">
        <row r="8">
          <cell r="D8" t="str">
            <v>Paramaz Avedisian Building</v>
          </cell>
        </row>
      </sheetData>
      <sheetData sheetId="2837">
        <row r="8">
          <cell r="D8" t="str">
            <v>Paramaz Avedisian Building</v>
          </cell>
        </row>
      </sheetData>
      <sheetData sheetId="2838">
        <row r="8">
          <cell r="D8" t="str">
            <v>Paramaz Avedisian Building</v>
          </cell>
        </row>
      </sheetData>
      <sheetData sheetId="2839">
        <row r="8">
          <cell r="D8" t="str">
            <v>Paramaz Avedisian Building</v>
          </cell>
        </row>
      </sheetData>
      <sheetData sheetId="2840">
        <row r="8">
          <cell r="D8" t="str">
            <v>Paramaz Avedisian Building</v>
          </cell>
        </row>
      </sheetData>
      <sheetData sheetId="2841">
        <row r="8">
          <cell r="D8" t="str">
            <v>Paramaz Avedisian Building</v>
          </cell>
        </row>
      </sheetData>
      <sheetData sheetId="2842">
        <row r="8">
          <cell r="D8" t="str">
            <v>Paramaz Avedisian Building</v>
          </cell>
        </row>
      </sheetData>
      <sheetData sheetId="2843">
        <row r="8">
          <cell r="D8" t="str">
            <v>Paramaz Avedisian Building</v>
          </cell>
        </row>
      </sheetData>
      <sheetData sheetId="2844">
        <row r="8">
          <cell r="D8" t="str">
            <v>Paramaz Avedisian Building</v>
          </cell>
        </row>
      </sheetData>
      <sheetData sheetId="2845">
        <row r="8">
          <cell r="D8" t="str">
            <v>Paramaz Avedisian Building</v>
          </cell>
        </row>
      </sheetData>
      <sheetData sheetId="2846">
        <row r="8">
          <cell r="D8" t="str">
            <v>Paramaz Avedisian Building</v>
          </cell>
        </row>
      </sheetData>
      <sheetData sheetId="2847">
        <row r="8">
          <cell r="D8" t="str">
            <v>Paramaz Avedisian Building</v>
          </cell>
        </row>
      </sheetData>
      <sheetData sheetId="2848">
        <row r="8">
          <cell r="D8" t="str">
            <v>Paramaz Avedisian Building</v>
          </cell>
        </row>
      </sheetData>
      <sheetData sheetId="2849">
        <row r="8">
          <cell r="D8" t="str">
            <v>Paramaz Avedisian Building</v>
          </cell>
        </row>
      </sheetData>
      <sheetData sheetId="2850">
        <row r="8">
          <cell r="D8" t="str">
            <v>Paramaz Avedisian Building</v>
          </cell>
        </row>
      </sheetData>
      <sheetData sheetId="2851">
        <row r="8">
          <cell r="D8" t="str">
            <v>Paramaz Avedisian Building</v>
          </cell>
        </row>
      </sheetData>
      <sheetData sheetId="2852">
        <row r="8">
          <cell r="D8" t="str">
            <v>Paramaz Avedisian Building</v>
          </cell>
        </row>
      </sheetData>
      <sheetData sheetId="2853">
        <row r="8">
          <cell r="D8" t="str">
            <v>Paramaz Avedisian Building</v>
          </cell>
        </row>
      </sheetData>
      <sheetData sheetId="2854">
        <row r="8">
          <cell r="D8" t="str">
            <v>Paramaz Avedisian Building</v>
          </cell>
        </row>
      </sheetData>
      <sheetData sheetId="2855">
        <row r="8">
          <cell r="D8" t="str">
            <v>Paramaz Avedisian Building</v>
          </cell>
        </row>
      </sheetData>
      <sheetData sheetId="2856">
        <row r="8">
          <cell r="D8" t="str">
            <v>Paramaz Avedisian Building</v>
          </cell>
        </row>
      </sheetData>
      <sheetData sheetId="2857">
        <row r="8">
          <cell r="D8" t="str">
            <v>Paramaz Avedisian Building</v>
          </cell>
        </row>
      </sheetData>
      <sheetData sheetId="2858">
        <row r="8">
          <cell r="D8" t="str">
            <v>Paramaz Avedisian Building</v>
          </cell>
        </row>
      </sheetData>
      <sheetData sheetId="2859">
        <row r="8">
          <cell r="D8" t="str">
            <v>Paramaz Avedisian Building</v>
          </cell>
        </row>
      </sheetData>
      <sheetData sheetId="2860">
        <row r="8">
          <cell r="D8" t="str">
            <v>Paramaz Avedisian Building</v>
          </cell>
        </row>
      </sheetData>
      <sheetData sheetId="2861">
        <row r="8">
          <cell r="D8" t="str">
            <v>Paramaz Avedisian Building</v>
          </cell>
        </row>
      </sheetData>
      <sheetData sheetId="2862">
        <row r="8">
          <cell r="D8" t="str">
            <v>Paramaz Avedisian Building</v>
          </cell>
        </row>
      </sheetData>
      <sheetData sheetId="2863">
        <row r="8">
          <cell r="D8" t="str">
            <v>Paramaz Avedisian Building</v>
          </cell>
        </row>
      </sheetData>
      <sheetData sheetId="2864">
        <row r="8">
          <cell r="D8" t="str">
            <v>Paramaz Avedisian Building</v>
          </cell>
        </row>
      </sheetData>
      <sheetData sheetId="2865">
        <row r="8">
          <cell r="D8" t="str">
            <v>Paramaz Avedisian Building</v>
          </cell>
        </row>
      </sheetData>
      <sheetData sheetId="2866">
        <row r="8">
          <cell r="D8" t="str">
            <v>Paramaz Avedisian Building</v>
          </cell>
        </row>
      </sheetData>
      <sheetData sheetId="2867">
        <row r="8">
          <cell r="D8" t="str">
            <v>Paramaz Avedisian Building</v>
          </cell>
        </row>
      </sheetData>
      <sheetData sheetId="2868">
        <row r="8">
          <cell r="D8" t="str">
            <v>Paramaz Avedisian Building</v>
          </cell>
        </row>
      </sheetData>
      <sheetData sheetId="2869">
        <row r="8">
          <cell r="D8" t="str">
            <v>Paramaz Avedisian Building</v>
          </cell>
        </row>
      </sheetData>
      <sheetData sheetId="2870">
        <row r="8">
          <cell r="D8" t="str">
            <v>Paramaz Avedisian Building</v>
          </cell>
        </row>
      </sheetData>
      <sheetData sheetId="2871">
        <row r="8">
          <cell r="D8" t="str">
            <v>Paramaz Avedisian Building</v>
          </cell>
        </row>
      </sheetData>
      <sheetData sheetId="2872">
        <row r="8">
          <cell r="D8" t="str">
            <v>Paramaz Avedisian Building</v>
          </cell>
        </row>
      </sheetData>
      <sheetData sheetId="2873">
        <row r="8">
          <cell r="D8" t="str">
            <v>Paramaz Avedisian Building</v>
          </cell>
        </row>
      </sheetData>
      <sheetData sheetId="2874">
        <row r="8">
          <cell r="D8" t="str">
            <v>Paramaz Avedisian Building</v>
          </cell>
        </row>
      </sheetData>
      <sheetData sheetId="2875">
        <row r="8">
          <cell r="D8" t="str">
            <v>Paramaz Avedisian Building</v>
          </cell>
        </row>
      </sheetData>
      <sheetData sheetId="2876">
        <row r="8">
          <cell r="D8" t="str">
            <v>Paramaz Avedisian Building</v>
          </cell>
        </row>
      </sheetData>
      <sheetData sheetId="2877">
        <row r="8">
          <cell r="D8" t="str">
            <v>Paramaz Avedisian Building</v>
          </cell>
        </row>
      </sheetData>
      <sheetData sheetId="2878">
        <row r="8">
          <cell r="D8" t="str">
            <v>Paramaz Avedisian Building</v>
          </cell>
        </row>
      </sheetData>
      <sheetData sheetId="2879">
        <row r="8">
          <cell r="D8" t="str">
            <v>Paramaz Avedisian Building</v>
          </cell>
        </row>
      </sheetData>
      <sheetData sheetId="2880">
        <row r="8">
          <cell r="D8" t="str">
            <v>Paramaz Avedisian Building</v>
          </cell>
        </row>
      </sheetData>
      <sheetData sheetId="2881">
        <row r="8">
          <cell r="D8" t="str">
            <v>Paramaz Avedisian Building</v>
          </cell>
        </row>
      </sheetData>
      <sheetData sheetId="2882">
        <row r="8">
          <cell r="D8" t="str">
            <v>Paramaz Avedisian Building</v>
          </cell>
        </row>
      </sheetData>
      <sheetData sheetId="2883">
        <row r="8">
          <cell r="D8" t="str">
            <v>Paramaz Avedisian Building</v>
          </cell>
        </row>
      </sheetData>
      <sheetData sheetId="2884">
        <row r="8">
          <cell r="D8" t="str">
            <v>Paramaz Avedisian Building</v>
          </cell>
        </row>
      </sheetData>
      <sheetData sheetId="2885">
        <row r="8">
          <cell r="D8" t="str">
            <v>Paramaz Avedisian Building</v>
          </cell>
        </row>
      </sheetData>
      <sheetData sheetId="2886">
        <row r="8">
          <cell r="D8" t="str">
            <v>Paramaz Avedisian Building</v>
          </cell>
        </row>
      </sheetData>
      <sheetData sheetId="2887">
        <row r="8">
          <cell r="D8" t="str">
            <v>Paramaz Avedisian Building</v>
          </cell>
        </row>
      </sheetData>
      <sheetData sheetId="2888">
        <row r="8">
          <cell r="D8" t="str">
            <v>Paramaz Avedisian Building</v>
          </cell>
        </row>
      </sheetData>
      <sheetData sheetId="2889">
        <row r="8">
          <cell r="D8" t="str">
            <v>Paramaz Avedisian Building</v>
          </cell>
        </row>
      </sheetData>
      <sheetData sheetId="2890">
        <row r="8">
          <cell r="D8" t="str">
            <v>Paramaz Avedisian Building</v>
          </cell>
        </row>
      </sheetData>
      <sheetData sheetId="2891">
        <row r="8">
          <cell r="D8" t="str">
            <v>Paramaz Avedisian Building</v>
          </cell>
        </row>
      </sheetData>
      <sheetData sheetId="2892">
        <row r="8">
          <cell r="D8" t="str">
            <v>Paramaz Avedisian Building</v>
          </cell>
        </row>
      </sheetData>
      <sheetData sheetId="2893">
        <row r="8">
          <cell r="D8" t="str">
            <v>Paramaz Avedisian Building</v>
          </cell>
        </row>
      </sheetData>
      <sheetData sheetId="2894">
        <row r="8">
          <cell r="D8" t="str">
            <v>Paramaz Avedisian Building</v>
          </cell>
        </row>
      </sheetData>
      <sheetData sheetId="2895">
        <row r="8">
          <cell r="D8" t="str">
            <v>Paramaz Avedisian Building</v>
          </cell>
        </row>
      </sheetData>
      <sheetData sheetId="2896">
        <row r="8">
          <cell r="D8" t="str">
            <v>Paramaz Avedisian Building</v>
          </cell>
        </row>
      </sheetData>
      <sheetData sheetId="2897">
        <row r="8">
          <cell r="D8" t="str">
            <v>Paramaz Avedisian Building</v>
          </cell>
        </row>
      </sheetData>
      <sheetData sheetId="2898">
        <row r="8">
          <cell r="D8" t="str">
            <v>Paramaz Avedisian Building</v>
          </cell>
        </row>
      </sheetData>
      <sheetData sheetId="2899">
        <row r="8">
          <cell r="D8" t="str">
            <v>Paramaz Avedisian Building</v>
          </cell>
        </row>
      </sheetData>
      <sheetData sheetId="2900">
        <row r="8">
          <cell r="D8" t="str">
            <v>Paramaz Avedisian Building</v>
          </cell>
        </row>
      </sheetData>
      <sheetData sheetId="2901">
        <row r="8">
          <cell r="D8" t="str">
            <v>Paramaz Avedisian Building</v>
          </cell>
        </row>
      </sheetData>
      <sheetData sheetId="2902">
        <row r="8">
          <cell r="D8" t="str">
            <v>Paramaz Avedisian Building</v>
          </cell>
        </row>
      </sheetData>
      <sheetData sheetId="2903">
        <row r="8">
          <cell r="D8" t="str">
            <v>Paramaz Avedisian Building</v>
          </cell>
        </row>
      </sheetData>
      <sheetData sheetId="2904">
        <row r="8">
          <cell r="D8" t="str">
            <v>Paramaz Avedisian Building</v>
          </cell>
        </row>
      </sheetData>
      <sheetData sheetId="2905">
        <row r="8">
          <cell r="D8" t="str">
            <v>Paramaz Avedisian Building</v>
          </cell>
        </row>
      </sheetData>
      <sheetData sheetId="2906">
        <row r="8">
          <cell r="D8" t="str">
            <v>Paramaz Avedisian Building</v>
          </cell>
        </row>
      </sheetData>
      <sheetData sheetId="2907">
        <row r="8">
          <cell r="D8" t="str">
            <v>Paramaz Avedisian Building</v>
          </cell>
        </row>
      </sheetData>
      <sheetData sheetId="2908">
        <row r="8">
          <cell r="D8" t="str">
            <v>Paramaz Avedisian Building</v>
          </cell>
        </row>
      </sheetData>
      <sheetData sheetId="2909">
        <row r="8">
          <cell r="D8" t="str">
            <v>Paramaz Avedisian Building</v>
          </cell>
        </row>
      </sheetData>
      <sheetData sheetId="2910">
        <row r="8">
          <cell r="D8" t="str">
            <v>Paramaz Avedisian Building</v>
          </cell>
        </row>
      </sheetData>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ow r="8">
          <cell r="D8" t="str">
            <v>Paramaz Avedisian Building</v>
          </cell>
        </row>
      </sheetData>
      <sheetData sheetId="2963">
        <row r="8">
          <cell r="D8" t="str">
            <v>Paramaz Avedisian Building</v>
          </cell>
        </row>
      </sheetData>
      <sheetData sheetId="2964">
        <row r="8">
          <cell r="D8" t="str">
            <v>Paramaz Avedisian Building</v>
          </cell>
        </row>
      </sheetData>
      <sheetData sheetId="2965">
        <row r="8">
          <cell r="D8" t="str">
            <v>Paramaz Avedisian Building</v>
          </cell>
        </row>
      </sheetData>
      <sheetData sheetId="2966">
        <row r="8">
          <cell r="D8" t="str">
            <v>Paramaz Avedisian Building</v>
          </cell>
        </row>
      </sheetData>
      <sheetData sheetId="2967">
        <row r="8">
          <cell r="D8" t="str">
            <v>Paramaz Avedisian Building</v>
          </cell>
        </row>
      </sheetData>
      <sheetData sheetId="2968">
        <row r="8">
          <cell r="D8" t="str">
            <v>Paramaz Avedisian Building</v>
          </cell>
        </row>
      </sheetData>
      <sheetData sheetId="2969">
        <row r="8">
          <cell r="D8" t="str">
            <v>Paramaz Avedisian Building</v>
          </cell>
        </row>
      </sheetData>
      <sheetData sheetId="2970">
        <row r="8">
          <cell r="D8" t="str">
            <v>Paramaz Avedisian Building</v>
          </cell>
        </row>
      </sheetData>
      <sheetData sheetId="2971">
        <row r="8">
          <cell r="D8" t="str">
            <v>Paramaz Avedisian Building</v>
          </cell>
        </row>
      </sheetData>
      <sheetData sheetId="2972">
        <row r="8">
          <cell r="D8" t="str">
            <v>Paramaz Avedisian Building</v>
          </cell>
        </row>
      </sheetData>
      <sheetData sheetId="2973">
        <row r="8">
          <cell r="D8" t="str">
            <v>Paramaz Avedisian Building</v>
          </cell>
        </row>
      </sheetData>
      <sheetData sheetId="2974">
        <row r="8">
          <cell r="D8" t="str">
            <v>Paramaz Avedisian Building</v>
          </cell>
        </row>
      </sheetData>
      <sheetData sheetId="2975">
        <row r="8">
          <cell r="D8" t="str">
            <v>Paramaz Avedisian Building</v>
          </cell>
        </row>
      </sheetData>
      <sheetData sheetId="2976">
        <row r="8">
          <cell r="D8" t="str">
            <v>Paramaz Avedisian Building</v>
          </cell>
        </row>
      </sheetData>
      <sheetData sheetId="2977">
        <row r="8">
          <cell r="D8" t="str">
            <v>Paramaz Avedisian Building</v>
          </cell>
        </row>
      </sheetData>
      <sheetData sheetId="2978">
        <row r="8">
          <cell r="D8" t="str">
            <v>Paramaz Avedisian Building</v>
          </cell>
        </row>
      </sheetData>
      <sheetData sheetId="2979"/>
      <sheetData sheetId="2980">
        <row r="8">
          <cell r="D8" t="str">
            <v>Paramaz Avedisian Building</v>
          </cell>
        </row>
      </sheetData>
      <sheetData sheetId="2981">
        <row r="8">
          <cell r="D8" t="str">
            <v>Paramaz Avedisian Building</v>
          </cell>
        </row>
      </sheetData>
      <sheetData sheetId="2982">
        <row r="8">
          <cell r="D8" t="str">
            <v>Paramaz Avedisian Building</v>
          </cell>
        </row>
      </sheetData>
      <sheetData sheetId="2983">
        <row r="8">
          <cell r="D8" t="str">
            <v>Paramaz Avedisian Building</v>
          </cell>
        </row>
      </sheetData>
      <sheetData sheetId="2984">
        <row r="8">
          <cell r="D8" t="str">
            <v>Paramaz Avedisian Building</v>
          </cell>
        </row>
      </sheetData>
      <sheetData sheetId="2985">
        <row r="8">
          <cell r="D8" t="str">
            <v>Paramaz Avedisian Building</v>
          </cell>
        </row>
      </sheetData>
      <sheetData sheetId="2986">
        <row r="8">
          <cell r="D8" t="str">
            <v>Paramaz Avedisian Building</v>
          </cell>
        </row>
      </sheetData>
      <sheetData sheetId="2987">
        <row r="8">
          <cell r="D8" t="str">
            <v>Paramaz Avedisian Building</v>
          </cell>
        </row>
      </sheetData>
      <sheetData sheetId="2988">
        <row r="8">
          <cell r="D8" t="str">
            <v>Paramaz Avedisian Building</v>
          </cell>
        </row>
      </sheetData>
      <sheetData sheetId="2989">
        <row r="8">
          <cell r="D8" t="str">
            <v>Paramaz Avedisian Building</v>
          </cell>
        </row>
      </sheetData>
      <sheetData sheetId="2990">
        <row r="8">
          <cell r="D8" t="str">
            <v>Paramaz Avedisian Building</v>
          </cell>
        </row>
      </sheetData>
      <sheetData sheetId="2991">
        <row r="8">
          <cell r="D8" t="str">
            <v>Paramaz Avedisian Building</v>
          </cell>
        </row>
      </sheetData>
      <sheetData sheetId="2992">
        <row r="8">
          <cell r="D8" t="str">
            <v>Paramaz Avedisian Building</v>
          </cell>
        </row>
      </sheetData>
      <sheetData sheetId="2993">
        <row r="8">
          <cell r="D8" t="str">
            <v>Paramaz Avedisian Building</v>
          </cell>
        </row>
      </sheetData>
      <sheetData sheetId="2994">
        <row r="8">
          <cell r="D8" t="str">
            <v>Paramaz Avedisian Building</v>
          </cell>
        </row>
      </sheetData>
      <sheetData sheetId="2995">
        <row r="8">
          <cell r="D8" t="str">
            <v>Paramaz Avedisian Building</v>
          </cell>
        </row>
      </sheetData>
      <sheetData sheetId="2996">
        <row r="8">
          <cell r="D8" t="str">
            <v>Paramaz Avedisian Building</v>
          </cell>
        </row>
      </sheetData>
      <sheetData sheetId="2997">
        <row r="8">
          <cell r="D8" t="str">
            <v>Paramaz Avedisian Building</v>
          </cell>
        </row>
      </sheetData>
      <sheetData sheetId="2998">
        <row r="8">
          <cell r="D8" t="str">
            <v>Paramaz Avedisian Building</v>
          </cell>
        </row>
      </sheetData>
      <sheetData sheetId="2999">
        <row r="8">
          <cell r="D8" t="str">
            <v>Paramaz Avedisian Building</v>
          </cell>
        </row>
      </sheetData>
      <sheetData sheetId="3000">
        <row r="8">
          <cell r="D8" t="str">
            <v>Paramaz Avedisian Building</v>
          </cell>
        </row>
      </sheetData>
      <sheetData sheetId="3001">
        <row r="8">
          <cell r="D8" t="str">
            <v>Paramaz Avedisian Building</v>
          </cell>
        </row>
      </sheetData>
      <sheetData sheetId="3002">
        <row r="8">
          <cell r="D8" t="str">
            <v>Paramaz Avedisian Building</v>
          </cell>
        </row>
      </sheetData>
      <sheetData sheetId="3003">
        <row r="8">
          <cell r="D8" t="str">
            <v>Paramaz Avedisian Building</v>
          </cell>
        </row>
      </sheetData>
      <sheetData sheetId="3004">
        <row r="8">
          <cell r="D8" t="str">
            <v>Paramaz Avedisian Building</v>
          </cell>
        </row>
      </sheetData>
      <sheetData sheetId="3005">
        <row r="8">
          <cell r="D8" t="str">
            <v>Paramaz Avedisian Building</v>
          </cell>
        </row>
      </sheetData>
      <sheetData sheetId="3006">
        <row r="8">
          <cell r="D8" t="str">
            <v>Paramaz Avedisian Building</v>
          </cell>
        </row>
      </sheetData>
      <sheetData sheetId="3007">
        <row r="8">
          <cell r="D8" t="str">
            <v>Paramaz Avedisian Building</v>
          </cell>
        </row>
      </sheetData>
      <sheetData sheetId="3008">
        <row r="8">
          <cell r="D8" t="str">
            <v>Paramaz Avedisian Building</v>
          </cell>
        </row>
      </sheetData>
      <sheetData sheetId="3009">
        <row r="8">
          <cell r="D8" t="str">
            <v>Paramaz Avedisian Building</v>
          </cell>
        </row>
      </sheetData>
      <sheetData sheetId="3010">
        <row r="8">
          <cell r="D8" t="str">
            <v>Paramaz Avedisian Building</v>
          </cell>
        </row>
      </sheetData>
      <sheetData sheetId="3011">
        <row r="8">
          <cell r="D8" t="str">
            <v>Paramaz Avedisian Building</v>
          </cell>
        </row>
      </sheetData>
      <sheetData sheetId="3012">
        <row r="8">
          <cell r="D8" t="str">
            <v>Paramaz Avedisian Building</v>
          </cell>
        </row>
      </sheetData>
      <sheetData sheetId="3013">
        <row r="8">
          <cell r="D8" t="str">
            <v>Paramaz Avedisian Building</v>
          </cell>
        </row>
      </sheetData>
      <sheetData sheetId="3014">
        <row r="8">
          <cell r="D8" t="str">
            <v>Paramaz Avedisian Building</v>
          </cell>
        </row>
      </sheetData>
      <sheetData sheetId="3015">
        <row r="8">
          <cell r="D8" t="str">
            <v>Paramaz Avedisian Building</v>
          </cell>
        </row>
      </sheetData>
      <sheetData sheetId="3016">
        <row r="8">
          <cell r="D8" t="str">
            <v>Paramaz Avedisian Building</v>
          </cell>
        </row>
      </sheetData>
      <sheetData sheetId="3017">
        <row r="8">
          <cell r="D8" t="str">
            <v>Paramaz Avedisian Building</v>
          </cell>
        </row>
      </sheetData>
      <sheetData sheetId="3018">
        <row r="8">
          <cell r="D8" t="str">
            <v>Paramaz Avedisian Building</v>
          </cell>
        </row>
      </sheetData>
      <sheetData sheetId="3019">
        <row r="8">
          <cell r="D8" t="str">
            <v>Paramaz Avedisian Building</v>
          </cell>
        </row>
      </sheetData>
      <sheetData sheetId="3020">
        <row r="8">
          <cell r="D8" t="str">
            <v>Paramaz Avedisian Building</v>
          </cell>
        </row>
      </sheetData>
      <sheetData sheetId="3021">
        <row r="8">
          <cell r="D8" t="str">
            <v>Paramaz Avedisian Building</v>
          </cell>
        </row>
      </sheetData>
      <sheetData sheetId="3022">
        <row r="8">
          <cell r="D8" t="str">
            <v>Paramaz Avedisian Building</v>
          </cell>
        </row>
      </sheetData>
      <sheetData sheetId="3023">
        <row r="8">
          <cell r="D8" t="str">
            <v>Paramaz Avedisian Building</v>
          </cell>
        </row>
      </sheetData>
      <sheetData sheetId="3024">
        <row r="8">
          <cell r="D8" t="str">
            <v>Paramaz Avedisian Building</v>
          </cell>
        </row>
      </sheetData>
      <sheetData sheetId="3025">
        <row r="8">
          <cell r="D8" t="str">
            <v>Paramaz Avedisian Building</v>
          </cell>
        </row>
      </sheetData>
      <sheetData sheetId="3026">
        <row r="8">
          <cell r="D8" t="str">
            <v>Paramaz Avedisian Building</v>
          </cell>
        </row>
      </sheetData>
      <sheetData sheetId="3027">
        <row r="8">
          <cell r="D8" t="str">
            <v>Paramaz Avedisian Building</v>
          </cell>
        </row>
      </sheetData>
      <sheetData sheetId="3028">
        <row r="8">
          <cell r="D8" t="str">
            <v>Paramaz Avedisian Building</v>
          </cell>
        </row>
      </sheetData>
      <sheetData sheetId="3029">
        <row r="8">
          <cell r="D8" t="str">
            <v>Paramaz Avedisian Building</v>
          </cell>
        </row>
      </sheetData>
      <sheetData sheetId="3030">
        <row r="8">
          <cell r="D8" t="str">
            <v>Paramaz Avedisian Building</v>
          </cell>
        </row>
      </sheetData>
      <sheetData sheetId="3031">
        <row r="8">
          <cell r="D8" t="str">
            <v>Paramaz Avedisian Building</v>
          </cell>
        </row>
      </sheetData>
      <sheetData sheetId="3032">
        <row r="8">
          <cell r="D8" t="str">
            <v>Paramaz Avedisian Building</v>
          </cell>
        </row>
      </sheetData>
      <sheetData sheetId="3033">
        <row r="8">
          <cell r="D8" t="str">
            <v>Paramaz Avedisian Building</v>
          </cell>
        </row>
      </sheetData>
      <sheetData sheetId="3034">
        <row r="8">
          <cell r="D8" t="str">
            <v>Paramaz Avedisian Building</v>
          </cell>
        </row>
      </sheetData>
      <sheetData sheetId="3035">
        <row r="8">
          <cell r="D8" t="str">
            <v>Paramaz Avedisian Building</v>
          </cell>
        </row>
      </sheetData>
      <sheetData sheetId="3036">
        <row r="8">
          <cell r="D8" t="str">
            <v>Paramaz Avedisian Building</v>
          </cell>
        </row>
      </sheetData>
      <sheetData sheetId="3037">
        <row r="8">
          <cell r="D8" t="str">
            <v>Paramaz Avedisian Building</v>
          </cell>
        </row>
      </sheetData>
      <sheetData sheetId="3038">
        <row r="8">
          <cell r="D8" t="str">
            <v>Paramaz Avedisian Building</v>
          </cell>
        </row>
      </sheetData>
      <sheetData sheetId="3039">
        <row r="8">
          <cell r="D8" t="str">
            <v>Paramaz Avedisian Building</v>
          </cell>
        </row>
      </sheetData>
      <sheetData sheetId="3040">
        <row r="8">
          <cell r="D8" t="str">
            <v>Paramaz Avedisian Building</v>
          </cell>
        </row>
      </sheetData>
      <sheetData sheetId="3041">
        <row r="8">
          <cell r="D8" t="str">
            <v>Paramaz Avedisian Building</v>
          </cell>
        </row>
      </sheetData>
      <sheetData sheetId="3042">
        <row r="8">
          <cell r="D8" t="str">
            <v>Paramaz Avedisian Building</v>
          </cell>
        </row>
      </sheetData>
      <sheetData sheetId="3043">
        <row r="8">
          <cell r="D8" t="str">
            <v>Paramaz Avedisian Building</v>
          </cell>
        </row>
      </sheetData>
      <sheetData sheetId="3044">
        <row r="8">
          <cell r="D8" t="str">
            <v>Paramaz Avedisian Building</v>
          </cell>
        </row>
      </sheetData>
      <sheetData sheetId="3045">
        <row r="8">
          <cell r="D8" t="str">
            <v>Paramaz Avedisian Building</v>
          </cell>
        </row>
      </sheetData>
      <sheetData sheetId="3046">
        <row r="8">
          <cell r="D8" t="str">
            <v>Paramaz Avedisian Building</v>
          </cell>
        </row>
      </sheetData>
      <sheetData sheetId="3047">
        <row r="8">
          <cell r="D8" t="str">
            <v>Paramaz Avedisian Building</v>
          </cell>
        </row>
      </sheetData>
      <sheetData sheetId="3048">
        <row r="8">
          <cell r="D8" t="str">
            <v>Paramaz Avedisian Building</v>
          </cell>
        </row>
      </sheetData>
      <sheetData sheetId="3049">
        <row r="8">
          <cell r="D8" t="str">
            <v>Paramaz Avedisian Building</v>
          </cell>
        </row>
      </sheetData>
      <sheetData sheetId="3050">
        <row r="8">
          <cell r="D8" t="str">
            <v>Paramaz Avedisian Building</v>
          </cell>
        </row>
      </sheetData>
      <sheetData sheetId="3051">
        <row r="8">
          <cell r="D8" t="str">
            <v>Paramaz Avedisian Building</v>
          </cell>
        </row>
      </sheetData>
      <sheetData sheetId="3052">
        <row r="8">
          <cell r="D8" t="str">
            <v>Paramaz Avedisian Building</v>
          </cell>
        </row>
      </sheetData>
      <sheetData sheetId="3053">
        <row r="8">
          <cell r="D8" t="str">
            <v>Paramaz Avedisian Building</v>
          </cell>
        </row>
      </sheetData>
      <sheetData sheetId="3054">
        <row r="8">
          <cell r="D8" t="str">
            <v>Paramaz Avedisian Building</v>
          </cell>
        </row>
      </sheetData>
      <sheetData sheetId="3055">
        <row r="8">
          <cell r="D8" t="str">
            <v>Paramaz Avedisian Building</v>
          </cell>
        </row>
      </sheetData>
      <sheetData sheetId="3056">
        <row r="8">
          <cell r="D8" t="str">
            <v>Paramaz Avedisian Building</v>
          </cell>
        </row>
      </sheetData>
      <sheetData sheetId="3057">
        <row r="8">
          <cell r="D8" t="str">
            <v>Paramaz Avedisian Building</v>
          </cell>
        </row>
      </sheetData>
      <sheetData sheetId="3058">
        <row r="8">
          <cell r="D8" t="str">
            <v>Paramaz Avedisian Building</v>
          </cell>
        </row>
      </sheetData>
      <sheetData sheetId="3059">
        <row r="8">
          <cell r="D8" t="str">
            <v>Paramaz Avedisian Building</v>
          </cell>
        </row>
      </sheetData>
      <sheetData sheetId="3060">
        <row r="8">
          <cell r="D8" t="str">
            <v>Paramaz Avedisian Building</v>
          </cell>
        </row>
      </sheetData>
      <sheetData sheetId="3061">
        <row r="8">
          <cell r="D8" t="str">
            <v>Paramaz Avedisian Building</v>
          </cell>
        </row>
      </sheetData>
      <sheetData sheetId="3062">
        <row r="8">
          <cell r="D8" t="str">
            <v>Paramaz Avedisian Building</v>
          </cell>
        </row>
      </sheetData>
      <sheetData sheetId="3063">
        <row r="8">
          <cell r="D8" t="str">
            <v>Paramaz Avedisian Building</v>
          </cell>
        </row>
      </sheetData>
      <sheetData sheetId="3064">
        <row r="8">
          <cell r="D8" t="str">
            <v>Paramaz Avedisian Building</v>
          </cell>
        </row>
      </sheetData>
      <sheetData sheetId="3065">
        <row r="8">
          <cell r="D8" t="str">
            <v>Paramaz Avedisian Building</v>
          </cell>
        </row>
      </sheetData>
      <sheetData sheetId="3066">
        <row r="8">
          <cell r="D8" t="str">
            <v>Paramaz Avedisian Building</v>
          </cell>
        </row>
      </sheetData>
      <sheetData sheetId="3067">
        <row r="8">
          <cell r="D8" t="str">
            <v>Paramaz Avedisian Building</v>
          </cell>
        </row>
      </sheetData>
      <sheetData sheetId="3068">
        <row r="8">
          <cell r="D8" t="str">
            <v>Paramaz Avedisian Building</v>
          </cell>
        </row>
      </sheetData>
      <sheetData sheetId="3069">
        <row r="8">
          <cell r="D8" t="str">
            <v>Paramaz Avedisian Building</v>
          </cell>
        </row>
      </sheetData>
      <sheetData sheetId="3070">
        <row r="8">
          <cell r="D8" t="str">
            <v>Paramaz Avedisian Building</v>
          </cell>
        </row>
      </sheetData>
      <sheetData sheetId="3071">
        <row r="8">
          <cell r="D8" t="str">
            <v>Paramaz Avedisian Building</v>
          </cell>
        </row>
      </sheetData>
      <sheetData sheetId="3072">
        <row r="8">
          <cell r="D8" t="str">
            <v>Paramaz Avedisian Building</v>
          </cell>
        </row>
      </sheetData>
      <sheetData sheetId="3073">
        <row r="8">
          <cell r="D8" t="str">
            <v>Paramaz Avedisian Building</v>
          </cell>
        </row>
      </sheetData>
      <sheetData sheetId="3074">
        <row r="8">
          <cell r="D8" t="str">
            <v>Paramaz Avedisian Building</v>
          </cell>
        </row>
      </sheetData>
      <sheetData sheetId="3075">
        <row r="8">
          <cell r="D8" t="str">
            <v>Paramaz Avedisian Building</v>
          </cell>
        </row>
      </sheetData>
      <sheetData sheetId="3076">
        <row r="8">
          <cell r="D8" t="str">
            <v>Paramaz Avedisian Building</v>
          </cell>
        </row>
      </sheetData>
      <sheetData sheetId="3077">
        <row r="8">
          <cell r="D8" t="str">
            <v>Paramaz Avedisian Building</v>
          </cell>
        </row>
      </sheetData>
      <sheetData sheetId="3078">
        <row r="8">
          <cell r="D8" t="str">
            <v>Paramaz Avedisian Building</v>
          </cell>
        </row>
      </sheetData>
      <sheetData sheetId="3079">
        <row r="8">
          <cell r="D8" t="str">
            <v>Paramaz Avedisian Building</v>
          </cell>
        </row>
      </sheetData>
      <sheetData sheetId="3080">
        <row r="8">
          <cell r="D8" t="str">
            <v>Paramaz Avedisian Building</v>
          </cell>
        </row>
      </sheetData>
      <sheetData sheetId="3081">
        <row r="8">
          <cell r="D8" t="str">
            <v>Paramaz Avedisian Building</v>
          </cell>
        </row>
      </sheetData>
      <sheetData sheetId="3082">
        <row r="8">
          <cell r="D8" t="str">
            <v>Paramaz Avedisian Building</v>
          </cell>
        </row>
      </sheetData>
      <sheetData sheetId="3083">
        <row r="8">
          <cell r="D8" t="str">
            <v>Paramaz Avedisian Building</v>
          </cell>
        </row>
      </sheetData>
      <sheetData sheetId="3084">
        <row r="8">
          <cell r="D8" t="str">
            <v>Paramaz Avedisian Building</v>
          </cell>
        </row>
      </sheetData>
      <sheetData sheetId="3085">
        <row r="8">
          <cell r="D8" t="str">
            <v>Paramaz Avedisian Building</v>
          </cell>
        </row>
      </sheetData>
      <sheetData sheetId="3086">
        <row r="8">
          <cell r="D8" t="str">
            <v>Paramaz Avedisian Building</v>
          </cell>
        </row>
      </sheetData>
      <sheetData sheetId="3087">
        <row r="8">
          <cell r="D8" t="str">
            <v>Paramaz Avedisian Building</v>
          </cell>
        </row>
      </sheetData>
      <sheetData sheetId="3088">
        <row r="8">
          <cell r="D8" t="str">
            <v>Paramaz Avedisian Building</v>
          </cell>
        </row>
      </sheetData>
      <sheetData sheetId="3089">
        <row r="8">
          <cell r="D8" t="str">
            <v>Paramaz Avedisian Building</v>
          </cell>
        </row>
      </sheetData>
      <sheetData sheetId="3090">
        <row r="8">
          <cell r="D8" t="str">
            <v>Paramaz Avedisian Building</v>
          </cell>
        </row>
      </sheetData>
      <sheetData sheetId="3091">
        <row r="8">
          <cell r="D8" t="str">
            <v>Paramaz Avedisian Building</v>
          </cell>
        </row>
      </sheetData>
      <sheetData sheetId="3092">
        <row r="8">
          <cell r="D8" t="str">
            <v>Paramaz Avedisian Building</v>
          </cell>
        </row>
      </sheetData>
      <sheetData sheetId="3093">
        <row r="8">
          <cell r="D8" t="str">
            <v>Paramaz Avedisian Building</v>
          </cell>
        </row>
      </sheetData>
      <sheetData sheetId="3094">
        <row r="8">
          <cell r="D8" t="str">
            <v>Paramaz Avedisian Building</v>
          </cell>
        </row>
      </sheetData>
      <sheetData sheetId="3095">
        <row r="8">
          <cell r="D8" t="str">
            <v>Paramaz Avedisian Building</v>
          </cell>
        </row>
      </sheetData>
      <sheetData sheetId="3096">
        <row r="8">
          <cell r="D8" t="str">
            <v>Paramaz Avedisian Building</v>
          </cell>
        </row>
      </sheetData>
      <sheetData sheetId="3097">
        <row r="8">
          <cell r="D8" t="str">
            <v>Paramaz Avedisian Building</v>
          </cell>
        </row>
      </sheetData>
      <sheetData sheetId="3098">
        <row r="8">
          <cell r="D8" t="str">
            <v>Paramaz Avedisian Building</v>
          </cell>
        </row>
      </sheetData>
      <sheetData sheetId="3099">
        <row r="8">
          <cell r="D8" t="str">
            <v>Paramaz Avedisian Building</v>
          </cell>
        </row>
      </sheetData>
      <sheetData sheetId="3100">
        <row r="8">
          <cell r="D8" t="str">
            <v>Paramaz Avedisian Building</v>
          </cell>
        </row>
      </sheetData>
      <sheetData sheetId="3101">
        <row r="8">
          <cell r="D8" t="str">
            <v>Paramaz Avedisian Building</v>
          </cell>
        </row>
      </sheetData>
      <sheetData sheetId="3102">
        <row r="8">
          <cell r="D8" t="str">
            <v>Paramaz Avedisian Building</v>
          </cell>
        </row>
      </sheetData>
      <sheetData sheetId="3103">
        <row r="8">
          <cell r="D8" t="str">
            <v>Paramaz Avedisian Building</v>
          </cell>
        </row>
      </sheetData>
      <sheetData sheetId="3104">
        <row r="8">
          <cell r="D8" t="str">
            <v>Paramaz Avedisian Building</v>
          </cell>
        </row>
      </sheetData>
      <sheetData sheetId="3105">
        <row r="8">
          <cell r="D8" t="str">
            <v>Paramaz Avedisian Building</v>
          </cell>
        </row>
      </sheetData>
      <sheetData sheetId="3106">
        <row r="8">
          <cell r="D8" t="str">
            <v>Paramaz Avedisian Building</v>
          </cell>
        </row>
      </sheetData>
      <sheetData sheetId="3107">
        <row r="8">
          <cell r="D8" t="str">
            <v>Paramaz Avedisian Building</v>
          </cell>
        </row>
      </sheetData>
      <sheetData sheetId="3108">
        <row r="8">
          <cell r="D8" t="str">
            <v>Paramaz Avedisian Building</v>
          </cell>
        </row>
      </sheetData>
      <sheetData sheetId="3109">
        <row r="8">
          <cell r="D8" t="str">
            <v>Paramaz Avedisian Building</v>
          </cell>
        </row>
      </sheetData>
      <sheetData sheetId="3110">
        <row r="8">
          <cell r="D8" t="str">
            <v>Paramaz Avedisian Building</v>
          </cell>
        </row>
      </sheetData>
      <sheetData sheetId="3111">
        <row r="8">
          <cell r="D8" t="str">
            <v>Paramaz Avedisian Building</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ow r="8">
          <cell r="D8" t="str">
            <v>Paramaz Avedisian Building</v>
          </cell>
        </row>
      </sheetData>
      <sheetData sheetId="3140">
        <row r="8">
          <cell r="D8" t="str">
            <v>Paramaz Avedisian Building</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sheetData sheetId="3160" refreshError="1"/>
      <sheetData sheetId="3161" refreshError="1"/>
      <sheetData sheetId="3162">
        <row r="8">
          <cell r="D8" t="str">
            <v>Paramaz Avedisian Building</v>
          </cell>
        </row>
      </sheetData>
      <sheetData sheetId="3163"/>
      <sheetData sheetId="3164"/>
      <sheetData sheetId="3165"/>
      <sheetData sheetId="3166">
        <row r="8">
          <cell r="D8" t="str">
            <v>Paramaz Avedisian Building</v>
          </cell>
        </row>
      </sheetData>
      <sheetData sheetId="3167">
        <row r="8">
          <cell r="D8" t="str">
            <v>Paramaz Avedisian Building</v>
          </cell>
        </row>
      </sheetData>
      <sheetData sheetId="3168">
        <row r="8">
          <cell r="D8" t="str">
            <v>Paramaz Avedisian Building</v>
          </cell>
        </row>
      </sheetData>
      <sheetData sheetId="3169">
        <row r="8">
          <cell r="D8" t="str">
            <v>Paramaz Avedisian Building</v>
          </cell>
        </row>
      </sheetData>
      <sheetData sheetId="3170">
        <row r="8">
          <cell r="D8" t="str">
            <v>Paramaz Avedisian Building</v>
          </cell>
        </row>
      </sheetData>
      <sheetData sheetId="3171">
        <row r="8">
          <cell r="D8" t="str">
            <v>Paramaz Avedisian Building</v>
          </cell>
        </row>
      </sheetData>
      <sheetData sheetId="3172">
        <row r="8">
          <cell r="D8" t="str">
            <v>Paramaz Avedisian Building</v>
          </cell>
        </row>
      </sheetData>
      <sheetData sheetId="3173">
        <row r="8">
          <cell r="D8" t="str">
            <v>Paramaz Avedisian Building</v>
          </cell>
        </row>
      </sheetData>
      <sheetData sheetId="3174">
        <row r="8">
          <cell r="D8" t="str">
            <v>Paramaz Avedisian Building</v>
          </cell>
        </row>
      </sheetData>
      <sheetData sheetId="3175">
        <row r="8">
          <cell r="D8" t="str">
            <v>Paramaz Avedisian Building</v>
          </cell>
        </row>
      </sheetData>
      <sheetData sheetId="3176">
        <row r="8">
          <cell r="D8" t="str">
            <v>Paramaz Avedisian Building</v>
          </cell>
        </row>
      </sheetData>
      <sheetData sheetId="3177">
        <row r="8">
          <cell r="D8" t="str">
            <v>Paramaz Avedisian Building</v>
          </cell>
        </row>
      </sheetData>
      <sheetData sheetId="3178">
        <row r="8">
          <cell r="D8" t="str">
            <v>Paramaz Avedisian Building</v>
          </cell>
        </row>
      </sheetData>
      <sheetData sheetId="3179">
        <row r="8">
          <cell r="D8" t="str">
            <v>Paramaz Avedisian Building</v>
          </cell>
        </row>
      </sheetData>
      <sheetData sheetId="3180">
        <row r="8">
          <cell r="D8" t="str">
            <v>Paramaz Avedisian Building</v>
          </cell>
        </row>
      </sheetData>
      <sheetData sheetId="3181">
        <row r="8">
          <cell r="D8" t="str">
            <v>Paramaz Avedisian Building</v>
          </cell>
        </row>
      </sheetData>
      <sheetData sheetId="3182" refreshError="1"/>
      <sheetData sheetId="3183" refreshError="1"/>
      <sheetData sheetId="3184">
        <row r="8">
          <cell r="D8" t="str">
            <v>Paramaz Avedisian Building</v>
          </cell>
        </row>
      </sheetData>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sheetData sheetId="3206"/>
      <sheetData sheetId="3207" refreshError="1"/>
      <sheetData sheetId="3208" refreshError="1"/>
      <sheetData sheetId="3209" refreshError="1"/>
      <sheetData sheetId="3210" refreshError="1"/>
      <sheetData sheetId="3211" refreshError="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row r="8">
          <cell r="D8" t="str">
            <v>Paramaz Avedisian Building</v>
          </cell>
        </row>
      </sheetData>
      <sheetData sheetId="3333">
        <row r="8">
          <cell r="D8" t="str">
            <v>Paramaz Avedisian Building</v>
          </cell>
        </row>
      </sheetData>
      <sheetData sheetId="3334">
        <row r="8">
          <cell r="D8" t="str">
            <v>Paramaz Avedisian Building</v>
          </cell>
        </row>
      </sheetData>
      <sheetData sheetId="3335">
        <row r="8">
          <cell r="D8" t="str">
            <v>Paramaz Avedisian Building</v>
          </cell>
        </row>
      </sheetData>
      <sheetData sheetId="3336">
        <row r="8">
          <cell r="D8" t="str">
            <v>Paramaz Avedisian Building</v>
          </cell>
        </row>
      </sheetData>
      <sheetData sheetId="3337">
        <row r="8">
          <cell r="D8" t="str">
            <v>Paramaz Avedisian Building</v>
          </cell>
        </row>
      </sheetData>
      <sheetData sheetId="3338">
        <row r="8">
          <cell r="D8" t="str">
            <v>Paramaz Avedisian Building</v>
          </cell>
        </row>
      </sheetData>
      <sheetData sheetId="3339">
        <row r="8">
          <cell r="D8" t="str">
            <v>Paramaz Avedisian Building</v>
          </cell>
        </row>
      </sheetData>
      <sheetData sheetId="3340">
        <row r="8">
          <cell r="D8" t="str">
            <v>Paramaz Avedisian Building</v>
          </cell>
        </row>
      </sheetData>
      <sheetData sheetId="3341">
        <row r="8">
          <cell r="D8" t="str">
            <v>Paramaz Avedisian Building</v>
          </cell>
        </row>
      </sheetData>
      <sheetData sheetId="3342">
        <row r="8">
          <cell r="D8" t="str">
            <v>Paramaz Avedisian Building</v>
          </cell>
        </row>
      </sheetData>
      <sheetData sheetId="3343">
        <row r="8">
          <cell r="D8" t="str">
            <v>Paramaz Avedisian Building</v>
          </cell>
        </row>
      </sheetData>
      <sheetData sheetId="3344">
        <row r="8">
          <cell r="D8" t="str">
            <v>Paramaz Avedisian Building</v>
          </cell>
        </row>
      </sheetData>
      <sheetData sheetId="3345">
        <row r="8">
          <cell r="D8" t="str">
            <v>Paramaz Avedisian Building</v>
          </cell>
        </row>
      </sheetData>
      <sheetData sheetId="3346">
        <row r="8">
          <cell r="D8" t="str">
            <v>Paramaz Avedisian Building</v>
          </cell>
        </row>
      </sheetData>
      <sheetData sheetId="3347">
        <row r="8">
          <cell r="D8" t="str">
            <v>Paramaz Avedisian Building</v>
          </cell>
        </row>
      </sheetData>
      <sheetData sheetId="3348">
        <row r="8">
          <cell r="D8" t="str">
            <v>Paramaz Avedisian Building</v>
          </cell>
        </row>
      </sheetData>
      <sheetData sheetId="3349">
        <row r="8">
          <cell r="D8" t="str">
            <v>Paramaz Avedisian Building</v>
          </cell>
        </row>
      </sheetData>
      <sheetData sheetId="3350"/>
      <sheetData sheetId="3351"/>
      <sheetData sheetId="3352"/>
      <sheetData sheetId="3353"/>
      <sheetData sheetId="3354"/>
      <sheetData sheetId="3355"/>
      <sheetData sheetId="3356"/>
      <sheetData sheetId="3357"/>
      <sheetData sheetId="3358">
        <row r="8">
          <cell r="D8" t="str">
            <v>Paramaz Avedisian Building</v>
          </cell>
        </row>
      </sheetData>
      <sheetData sheetId="3359">
        <row r="8">
          <cell r="D8" t="str">
            <v>Paramaz Avedisian Building</v>
          </cell>
        </row>
      </sheetData>
      <sheetData sheetId="3360">
        <row r="8">
          <cell r="D8" t="str">
            <v>Paramaz Avedisian Building</v>
          </cell>
        </row>
      </sheetData>
      <sheetData sheetId="3361">
        <row r="8">
          <cell r="D8" t="str">
            <v>Paramaz Avedisian Building</v>
          </cell>
        </row>
      </sheetData>
      <sheetData sheetId="3362"/>
      <sheetData sheetId="3363"/>
      <sheetData sheetId="3364"/>
      <sheetData sheetId="3365"/>
      <sheetData sheetId="3366"/>
      <sheetData sheetId="3367"/>
      <sheetData sheetId="3368"/>
      <sheetData sheetId="3369" refreshError="1"/>
      <sheetData sheetId="3370" refreshError="1"/>
      <sheetData sheetId="3371" refreshError="1"/>
      <sheetData sheetId="3372" refreshError="1"/>
      <sheetData sheetId="3373" refreshError="1"/>
      <sheetData sheetId="3374" refreshError="1"/>
      <sheetData sheetId="3375"/>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sheetData sheetId="3391"/>
      <sheetData sheetId="3392"/>
      <sheetData sheetId="3393"/>
      <sheetData sheetId="3394"/>
      <sheetData sheetId="3395"/>
      <sheetData sheetId="3396"/>
      <sheetData sheetId="3397">
        <row r="8">
          <cell r="D8" t="str">
            <v>Paramaz Avedisian Building</v>
          </cell>
        </row>
      </sheetData>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row r="8">
          <cell r="D8" t="str">
            <v>Paramaz Avedisian Building</v>
          </cell>
        </row>
      </sheetData>
      <sheetData sheetId="3417"/>
      <sheetData sheetId="3418">
        <row r="8">
          <cell r="D8" t="str">
            <v>Paramaz Avedisian Building</v>
          </cell>
        </row>
      </sheetData>
      <sheetData sheetId="3419">
        <row r="8">
          <cell r="D8" t="str">
            <v>Paramaz Avedisian Building</v>
          </cell>
        </row>
      </sheetData>
      <sheetData sheetId="3420">
        <row r="8">
          <cell r="D8" t="str">
            <v>Paramaz Avedisian Building</v>
          </cell>
        </row>
      </sheetData>
      <sheetData sheetId="3421">
        <row r="8">
          <cell r="D8" t="str">
            <v>Paramaz Avedisian Building</v>
          </cell>
        </row>
      </sheetData>
      <sheetData sheetId="3422">
        <row r="8">
          <cell r="D8" t="str">
            <v>Paramaz Avedisian Building</v>
          </cell>
        </row>
      </sheetData>
      <sheetData sheetId="3423">
        <row r="8">
          <cell r="D8" t="str">
            <v>Paramaz Avedisian Building</v>
          </cell>
        </row>
      </sheetData>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row r="8">
          <cell r="D8" t="str">
            <v>Paramaz Avedisian Building</v>
          </cell>
        </row>
      </sheetData>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row r="8">
          <cell r="D8" t="str">
            <v>Paramaz Avedisian Building</v>
          </cell>
        </row>
      </sheetData>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row r="8">
          <cell r="D8" t="str">
            <v>Paramaz Avedisian Building</v>
          </cell>
        </row>
      </sheetData>
      <sheetData sheetId="3653"/>
      <sheetData sheetId="3654">
        <row r="8">
          <cell r="D8" t="str">
            <v>Paramaz Avedisian Building</v>
          </cell>
        </row>
      </sheetData>
      <sheetData sheetId="3655">
        <row r="8">
          <cell r="D8" t="str">
            <v>Paramaz Avedisian Building</v>
          </cell>
        </row>
      </sheetData>
      <sheetData sheetId="3656">
        <row r="8">
          <cell r="D8" t="str">
            <v>Paramaz Avedisian Building</v>
          </cell>
        </row>
      </sheetData>
      <sheetData sheetId="3657">
        <row r="8">
          <cell r="D8" t="str">
            <v>Paramaz Avedisian Building</v>
          </cell>
        </row>
      </sheetData>
      <sheetData sheetId="3658">
        <row r="8">
          <cell r="D8" t="str">
            <v>Paramaz Avedisian Building</v>
          </cell>
        </row>
      </sheetData>
      <sheetData sheetId="3659">
        <row r="8">
          <cell r="D8" t="str">
            <v>Paramaz Avedisian Building</v>
          </cell>
        </row>
      </sheetData>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row r="8">
          <cell r="D8" t="str">
            <v>Paramaz Avedisian Building</v>
          </cell>
        </row>
      </sheetData>
      <sheetData sheetId="3741">
        <row r="8">
          <cell r="D8" t="str">
            <v>Paramaz Avedisian Building</v>
          </cell>
        </row>
      </sheetData>
      <sheetData sheetId="3742">
        <row r="8">
          <cell r="D8" t="str">
            <v>Paramaz Avedisian Building</v>
          </cell>
        </row>
      </sheetData>
      <sheetData sheetId="3743">
        <row r="8">
          <cell r="D8" t="str">
            <v>Paramaz Avedisian Building</v>
          </cell>
        </row>
      </sheetData>
      <sheetData sheetId="3744">
        <row r="8">
          <cell r="D8" t="str">
            <v>Paramaz Avedisian Building</v>
          </cell>
        </row>
      </sheetData>
      <sheetData sheetId="3745"/>
      <sheetData sheetId="3746"/>
      <sheetData sheetId="3747"/>
      <sheetData sheetId="3748"/>
      <sheetData sheetId="3749"/>
      <sheetData sheetId="3750"/>
      <sheetData sheetId="3751"/>
      <sheetData sheetId="3752"/>
      <sheetData sheetId="3753"/>
      <sheetData sheetId="3754">
        <row r="8">
          <cell r="D8" t="str">
            <v>Paramaz Avedisian Building</v>
          </cell>
        </row>
      </sheetData>
      <sheetData sheetId="3755"/>
      <sheetData sheetId="3756"/>
      <sheetData sheetId="3757">
        <row r="8">
          <cell r="D8" t="str">
            <v>Paramaz Avedisian Building</v>
          </cell>
        </row>
      </sheetData>
      <sheetData sheetId="3758"/>
      <sheetData sheetId="3759"/>
      <sheetData sheetId="3760">
        <row r="8">
          <cell r="D8" t="str">
            <v>Paramaz Avedisian Building</v>
          </cell>
        </row>
      </sheetData>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row r="8">
          <cell r="D8" t="str">
            <v>Paramaz Avedisian Building</v>
          </cell>
        </row>
      </sheetData>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sheetData sheetId="3906" refreshError="1"/>
      <sheetData sheetId="3907" refreshError="1"/>
      <sheetData sheetId="3908" refreshError="1"/>
      <sheetData sheetId="3909" refreshError="1"/>
      <sheetData sheetId="3910">
        <row r="8">
          <cell r="D8" t="str">
            <v>Paramaz Avedisian Building</v>
          </cell>
        </row>
      </sheetData>
      <sheetData sheetId="3911">
        <row r="8">
          <cell r="D8" t="str">
            <v>Paramaz Avedisian Building</v>
          </cell>
        </row>
      </sheetData>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kblatt"/>
      <sheetName val="E1"/>
      <sheetName val="E2"/>
      <sheetName val="E3"/>
      <sheetName val="E4"/>
      <sheetName val="E5"/>
      <sheetName val="E6"/>
      <sheetName val="E7"/>
      <sheetName val="E8"/>
      <sheetName val="E9"/>
      <sheetName val="F1"/>
      <sheetName val="F2"/>
      <sheetName val="F5"/>
      <sheetName val="F6"/>
      <sheetName val="F7"/>
      <sheetName val="F8"/>
      <sheetName val="Equ_List_Tisco_2003-03-28"/>
      <sheetName val="1-Pop Proj"/>
      <sheetName val="tb"/>
      <sheetName val="bs BP 04 SA"/>
      <sheetName val="REVENUES &amp; BS"/>
      <sheetName val="Cul_detail"/>
      <sheetName val="Liste"/>
      <sheetName val="RAJU ASSO"/>
      <sheetName val="1-Pop_Proj"/>
      <sheetName val="bs_BP_04_SA"/>
      <sheetName val="REVENUES_&amp;_BS"/>
      <sheetName val="RAJU_ASSO"/>
      <sheetName val="1-Pop_Proj1"/>
      <sheetName val="bs_BP_04_SA1"/>
      <sheetName val="REVENUES_&amp;_BS1"/>
      <sheetName val="RAJU_ASSO1"/>
      <sheetName val="TPL"/>
      <sheetName val="RANGE"/>
      <sheetName val="#REF!"/>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INPUT"/>
      <sheetName val="DIR USED ITEMS"/>
      <sheetName val="paste"/>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extra"/>
      <sheetName val="Rate Ana"/>
      <sheetName val="BOQ"/>
      <sheetName val="FORM-W3"/>
      <sheetName val="1-Pop Proj"/>
    </sheetNames>
    <sheetDataSet>
      <sheetData sheetId="0"/>
      <sheetData sheetId="1"/>
      <sheetData sheetId="2"/>
      <sheetData sheetId="3"/>
      <sheetData sheetId="4" refreshError="1">
        <row r="3">
          <cell r="C3" t="str">
            <v>CHAPTER-1</v>
          </cell>
        </row>
        <row r="4">
          <cell r="C4" t="str">
            <v>CARRIAGE OF MATERIALS</v>
          </cell>
        </row>
        <row r="5">
          <cell r="B5" t="str">
            <v>1.1</v>
          </cell>
          <cell r="C5" t="str">
            <v>Loading and unloading of stone boulder / stone aggregates / sand / kanker / moorum. (Placing tipper at loading point, loading with front end loader, dumping, turning for return trip, excluding time for haulage and return trip)</v>
          </cell>
          <cell r="D5" t="str">
            <v>cum</v>
          </cell>
          <cell r="E5">
            <v>65</v>
          </cell>
        </row>
        <row r="6">
          <cell r="B6" t="str">
            <v>1.2</v>
          </cell>
          <cell r="C6" t="str">
            <v>Loading and Unloading of Boulders by Manual Means</v>
          </cell>
          <cell r="D6" t="str">
            <v>cum</v>
          </cell>
          <cell r="E6">
            <v>58</v>
          </cell>
        </row>
        <row r="7">
          <cell r="B7" t="str">
            <v>1.3</v>
          </cell>
          <cell r="C7" t="str">
            <v>Loading and Unloading of Cement or Steel by Manual Means and stacking.</v>
          </cell>
          <cell r="D7" t="str">
            <v>tonne</v>
          </cell>
          <cell r="E7">
            <v>80</v>
          </cell>
        </row>
        <row r="8">
          <cell r="B8" t="str">
            <v>1.4</v>
          </cell>
          <cell r="C8" t="str">
            <v>Cost of Haulage Excluding Loading and Unloading</v>
          </cell>
        </row>
        <row r="9">
          <cell r="B9" t="str">
            <v>(i)</v>
          </cell>
          <cell r="C9" t="str">
            <v>Surfaced Road</v>
          </cell>
          <cell r="D9" t="str">
            <v>tonne.km</v>
          </cell>
          <cell r="E9">
            <v>2.1</v>
          </cell>
        </row>
        <row r="10">
          <cell r="B10" t="str">
            <v>(ii)</v>
          </cell>
          <cell r="C10" t="str">
            <v>Unsurfaced Gravelled Road</v>
          </cell>
          <cell r="D10" t="str">
            <v>tonne.km</v>
          </cell>
          <cell r="E10">
            <v>2.5</v>
          </cell>
        </row>
        <row r="11">
          <cell r="B11" t="str">
            <v>(iii)</v>
          </cell>
          <cell r="C11" t="str">
            <v>Katcha Track and Track in river bed / nallah bed and choe bed.</v>
          </cell>
          <cell r="D11" t="str">
            <v>tonne.km</v>
          </cell>
          <cell r="E11">
            <v>5</v>
          </cell>
        </row>
        <row r="12">
          <cell r="B12" t="str">
            <v>1.5</v>
          </cell>
          <cell r="C12" t="str">
            <v>Hand Broken Stone Aggregates 63 mm nominal size (Supply of quarried stone, hand breaking into coarse aggregate 63 mm nominal size (passing 80 mm and retained on 50 mm sieve) and stacking as directed)</v>
          </cell>
          <cell r="D12" t="str">
            <v>cum</v>
          </cell>
          <cell r="E12">
            <v>457</v>
          </cell>
        </row>
        <row r="13">
          <cell r="B13" t="str">
            <v>1.6</v>
          </cell>
          <cell r="C13" t="str">
            <v>Crushing of stone aggregates 13.2 mm nominal size. (Crushing of stone boulders of 150 mm size in an integrated stone crushing unit of 200 tonnes per hour capacity comprising of primary and secondary crushing units, belt conveyor and vibrating screens to o</v>
          </cell>
          <cell r="D13" t="str">
            <v>cum</v>
          </cell>
          <cell r="E13">
            <v>536</v>
          </cell>
        </row>
        <row r="14">
          <cell r="B14" t="str">
            <v>1.7</v>
          </cell>
          <cell r="C14" t="str">
            <v>Crushing of stone aggregates 20 mm nominal size (Crushing of stone boulders of 150 mm size in an integrated stone crushing unit of 200 tonnes per hour capacity comprising of primary and secondary crushing units, belt conveyor and vibrating screens to obta</v>
          </cell>
          <cell r="D14" t="str">
            <v>cum</v>
          </cell>
          <cell r="E14">
            <v>455</v>
          </cell>
        </row>
        <row r="15">
          <cell r="B15" t="str">
            <v>1.8</v>
          </cell>
          <cell r="C15" t="str">
            <v>Crushing of stone aggregates 40 mm nominal size (Crushing of stone boulders of 150 mm size in an integrated stone crushing unit of 200 tonnes per hour capacity comprising of primary and secondary crushing units, belt conveyor and vibrating screens to obta</v>
          </cell>
          <cell r="D15" t="str">
            <v>cum</v>
          </cell>
          <cell r="E15">
            <v>384</v>
          </cell>
        </row>
        <row r="16">
          <cell r="C16" t="str">
            <v>CHAPTER-2</v>
          </cell>
        </row>
        <row r="17">
          <cell r="C17" t="str">
            <v>SITE CLEARANCE</v>
          </cell>
        </row>
        <row r="18">
          <cell r="B18" t="str">
            <v>2.1</v>
          </cell>
          <cell r="C18" t="str">
            <v>Cutting of Trees, including Cutting of Trunks, Branches and Removal (Cutting of trees, including cutting of trunks, branches and removal of stumps, roots, stacking of serviceable material with all lifts and up to a lead of 1000 mtrs and earth filling in t</v>
          </cell>
        </row>
        <row r="19">
          <cell r="A19" t="str">
            <v>A-2-1</v>
          </cell>
          <cell r="B19" t="str">
            <v xml:space="preserve">(i)     </v>
          </cell>
          <cell r="C19" t="str">
            <v>Girth from 300 mm to 600 mm</v>
          </cell>
          <cell r="D19" t="str">
            <v>each</v>
          </cell>
          <cell r="E19">
            <v>102</v>
          </cell>
        </row>
        <row r="20">
          <cell r="A20" t="str">
            <v>A-2-2</v>
          </cell>
          <cell r="B20" t="str">
            <v>(ii)</v>
          </cell>
          <cell r="C20" t="str">
            <v>Girth from 600 mm to 900 mm</v>
          </cell>
          <cell r="D20" t="str">
            <v>each</v>
          </cell>
          <cell r="E20">
            <v>207</v>
          </cell>
        </row>
        <row r="21">
          <cell r="A21" t="str">
            <v>A-2-3</v>
          </cell>
          <cell r="B21" t="str">
            <v xml:space="preserve">(iii)   </v>
          </cell>
          <cell r="C21" t="str">
            <v>Girth from 900 mm to 1800 mm</v>
          </cell>
          <cell r="D21" t="str">
            <v>each</v>
          </cell>
          <cell r="E21">
            <v>366</v>
          </cell>
        </row>
        <row r="22">
          <cell r="A22" t="str">
            <v>A-2-4</v>
          </cell>
          <cell r="B22" t="str">
            <v xml:space="preserve">(iv)  </v>
          </cell>
          <cell r="C22" t="str">
            <v xml:space="preserve"> Girth above 1800 mm </v>
          </cell>
          <cell r="D22" t="str">
            <v>each</v>
          </cell>
          <cell r="E22">
            <v>662</v>
          </cell>
        </row>
        <row r="23">
          <cell r="B23" t="str">
            <v>2.2</v>
          </cell>
          <cell r="C23" t="str">
            <v xml:space="preserve">Clearing Grass and Removal of Rubbish </v>
          </cell>
          <cell r="D23" t="str">
            <v>hectare</v>
          </cell>
          <cell r="E23">
            <v>5643</v>
          </cell>
        </row>
        <row r="24">
          <cell r="B24" t="str">
            <v>2.3</v>
          </cell>
          <cell r="C24" t="str">
            <v>Clearing and Grubbing Road Land .(Clearing and grubbing road land including uprooting rank vegetation, grass, bushes, shrubs, saplings and trees girth up to 300 mm, removal of stumps of trees cut earlier and disposal of unserviceable materials and stackin</v>
          </cell>
        </row>
        <row r="25">
          <cell r="B25" t="str">
            <v xml:space="preserve">(i)     </v>
          </cell>
          <cell r="C25" t="str">
            <v xml:space="preserve"> By Manual Means:-</v>
          </cell>
        </row>
        <row r="26">
          <cell r="B26" t="str">
            <v>A</v>
          </cell>
          <cell r="C26" t="str">
            <v>In area of light jungle</v>
          </cell>
          <cell r="D26" t="str">
            <v>hectare</v>
          </cell>
          <cell r="E26">
            <v>17279</v>
          </cell>
        </row>
        <row r="27">
          <cell r="B27" t="str">
            <v>B</v>
          </cell>
          <cell r="C27" t="str">
            <v>In area of thorny jungle</v>
          </cell>
          <cell r="D27" t="str">
            <v>hectare</v>
          </cell>
          <cell r="E27">
            <v>23272</v>
          </cell>
        </row>
        <row r="28">
          <cell r="B28" t="str">
            <v>(ii)</v>
          </cell>
          <cell r="C28" t="str">
            <v>By Mechanical Means</v>
          </cell>
        </row>
        <row r="29">
          <cell r="A29" t="str">
            <v>A1</v>
          </cell>
          <cell r="B29" t="str">
            <v>A</v>
          </cell>
          <cell r="C29" t="str">
            <v>In area of light jungle</v>
          </cell>
          <cell r="D29" t="str">
            <v>hectare</v>
          </cell>
          <cell r="E29">
            <v>36719</v>
          </cell>
        </row>
        <row r="30">
          <cell r="B30" t="str">
            <v>B</v>
          </cell>
          <cell r="C30" t="str">
            <v>In area of thorny jungle</v>
          </cell>
          <cell r="D30" t="str">
            <v>hectare</v>
          </cell>
          <cell r="E30">
            <v>44303</v>
          </cell>
        </row>
        <row r="31">
          <cell r="B31" t="str">
            <v>2.4</v>
          </cell>
          <cell r="C31" t="str">
            <v>Dismantling of Structures (Dismantling of existing structures like culverts, bridges, retaining walls and other structure comprising of masonry, cement concrete, wood work, steel work, including T&amp;P and scaffolding wherever necessary, sorting the dismantl</v>
          </cell>
        </row>
        <row r="32">
          <cell r="B32" t="str">
            <v xml:space="preserve">(i)     </v>
          </cell>
          <cell r="C32" t="str">
            <v xml:space="preserve"> Lime /Cement Concrete</v>
          </cell>
        </row>
        <row r="33">
          <cell r="B33" t="str">
            <v>I</v>
          </cell>
          <cell r="C33" t="str">
            <v>By Manual Means</v>
          </cell>
        </row>
        <row r="34">
          <cell r="B34" t="str">
            <v>A</v>
          </cell>
          <cell r="C34" t="str">
            <v xml:space="preserve">Lime Concrete, cement concrete grade M-10 and below </v>
          </cell>
          <cell r="D34" t="str">
            <v>cum</v>
          </cell>
          <cell r="E34">
            <v>166</v>
          </cell>
        </row>
        <row r="35">
          <cell r="B35" t="str">
            <v>B</v>
          </cell>
          <cell r="C35" t="str">
            <v>Cement Concrete Grade M-15 &amp; M-20</v>
          </cell>
          <cell r="D35" t="str">
            <v>cum</v>
          </cell>
          <cell r="E35">
            <v>189</v>
          </cell>
        </row>
        <row r="36">
          <cell r="A36" t="str">
            <v>A7</v>
          </cell>
          <cell r="B36" t="str">
            <v>C</v>
          </cell>
          <cell r="C36" t="str">
            <v>Prestressed / Reinforced cement concrete grade M-20 &amp; above</v>
          </cell>
          <cell r="D36" t="str">
            <v>cum</v>
          </cell>
          <cell r="E36">
            <v>423</v>
          </cell>
        </row>
        <row r="37">
          <cell r="B37" t="str">
            <v>II</v>
          </cell>
          <cell r="C37" t="str">
            <v xml:space="preserve">By Mechanical Means for items No. 202( b)   &amp; ( c)   </v>
          </cell>
        </row>
        <row r="38">
          <cell r="A38" t="str">
            <v>A4</v>
          </cell>
          <cell r="B38" t="str">
            <v>A</v>
          </cell>
          <cell r="C38" t="str">
            <v>Cement Concrete Grade M-15 &amp; M-20</v>
          </cell>
          <cell r="D38" t="str">
            <v>cum</v>
          </cell>
          <cell r="E38">
            <v>288</v>
          </cell>
        </row>
        <row r="39">
          <cell r="B39" t="str">
            <v>B</v>
          </cell>
          <cell r="C39" t="str">
            <v>Prestressed / Reinforced cement concrete grade M-20 &amp; above</v>
          </cell>
          <cell r="D39" t="str">
            <v>cum</v>
          </cell>
          <cell r="E39">
            <v>442</v>
          </cell>
        </row>
        <row r="40">
          <cell r="B40" t="str">
            <v>(ii)</v>
          </cell>
          <cell r="C40" t="str">
            <v>Dismantling Brick / Tile work</v>
          </cell>
        </row>
        <row r="41">
          <cell r="B41" t="str">
            <v>A</v>
          </cell>
          <cell r="C41" t="str">
            <v>In lime mortar</v>
          </cell>
          <cell r="D41" t="str">
            <v>cum</v>
          </cell>
          <cell r="E41">
            <v>121</v>
          </cell>
        </row>
        <row r="42">
          <cell r="B42" t="str">
            <v>B</v>
          </cell>
          <cell r="C42" t="str">
            <v>In cement mortar</v>
          </cell>
          <cell r="D42" t="str">
            <v>cum</v>
          </cell>
          <cell r="E42">
            <v>143</v>
          </cell>
        </row>
        <row r="43">
          <cell r="B43" t="str">
            <v>C</v>
          </cell>
          <cell r="C43" t="str">
            <v>In mud mortar</v>
          </cell>
          <cell r="D43" t="str">
            <v>cum</v>
          </cell>
          <cell r="E43">
            <v>112</v>
          </cell>
        </row>
        <row r="44">
          <cell r="A44" t="str">
            <v>A5</v>
          </cell>
          <cell r="B44" t="str">
            <v>D</v>
          </cell>
          <cell r="C44" t="str">
            <v>Dry brick pitching or brick soling</v>
          </cell>
          <cell r="D44" t="str">
            <v>cum</v>
          </cell>
          <cell r="E44">
            <v>107</v>
          </cell>
        </row>
        <row r="45">
          <cell r="B45" t="str">
            <v>(iii)</v>
          </cell>
          <cell r="C45" t="str">
            <v>Dismantling Stone Masonry</v>
          </cell>
        </row>
        <row r="46">
          <cell r="B46" t="str">
            <v>A</v>
          </cell>
          <cell r="C46" t="str">
            <v>Rubble stone masonry in lime mortar</v>
          </cell>
          <cell r="D46" t="str">
            <v>cum</v>
          </cell>
          <cell r="E46">
            <v>130</v>
          </cell>
        </row>
        <row r="47">
          <cell r="B47" t="str">
            <v>B</v>
          </cell>
          <cell r="C47" t="str">
            <v>Rubble stone masonry in cement mortar.</v>
          </cell>
          <cell r="D47" t="str">
            <v>cum</v>
          </cell>
          <cell r="E47">
            <v>143</v>
          </cell>
        </row>
        <row r="48">
          <cell r="B48" t="str">
            <v>C</v>
          </cell>
          <cell r="C48" t="str">
            <v>Rubble Stone Masonry in mud mortar.</v>
          </cell>
          <cell r="D48" t="str">
            <v>cum</v>
          </cell>
          <cell r="E48">
            <v>121</v>
          </cell>
        </row>
        <row r="49">
          <cell r="B49" t="str">
            <v>D</v>
          </cell>
          <cell r="C49" t="str">
            <v>Dry rubble masonry</v>
          </cell>
          <cell r="D49" t="str">
            <v>cum</v>
          </cell>
          <cell r="E49">
            <v>116</v>
          </cell>
        </row>
        <row r="50">
          <cell r="A50" t="str">
            <v>A6</v>
          </cell>
          <cell r="B50" t="str">
            <v>E</v>
          </cell>
          <cell r="C50" t="str">
            <v>Dismantling stone pitching/ dry stone spalls.</v>
          </cell>
          <cell r="D50" t="str">
            <v>cum</v>
          </cell>
          <cell r="E50">
            <v>112</v>
          </cell>
        </row>
        <row r="51">
          <cell r="B51" t="str">
            <v>F</v>
          </cell>
          <cell r="C51" t="str">
            <v>Dismantling boulders laid in wire crates including opening of crates and stacking dismantled materials.</v>
          </cell>
          <cell r="D51" t="str">
            <v>cum</v>
          </cell>
          <cell r="E51">
            <v>121</v>
          </cell>
        </row>
        <row r="52">
          <cell r="B52" t="str">
            <v>(iv)</v>
          </cell>
          <cell r="C52" t="str">
            <v xml:space="preserve"> Wood work wrought framed and fixed in frames of trusses upto a height of 5 m above plinth level</v>
          </cell>
          <cell r="D52" t="str">
            <v>cum</v>
          </cell>
          <cell r="E52">
            <v>228</v>
          </cell>
        </row>
        <row r="53">
          <cell r="B53" t="str">
            <v>(v)</v>
          </cell>
          <cell r="C53" t="str">
            <v>Steel work in all types of sections upto a height of 5 m above plinth level excluding cutting of rivet.</v>
          </cell>
        </row>
        <row r="54">
          <cell r="B54" t="str">
            <v>A</v>
          </cell>
          <cell r="C54" t="str">
            <v>Including dismembering</v>
          </cell>
          <cell r="D54" t="str">
            <v>tonne</v>
          </cell>
          <cell r="E54">
            <v>507</v>
          </cell>
        </row>
        <row r="55">
          <cell r="B55" t="str">
            <v>B</v>
          </cell>
          <cell r="C55" t="str">
            <v>Excluding dismembering.</v>
          </cell>
          <cell r="D55" t="str">
            <v>tonne</v>
          </cell>
          <cell r="E55">
            <v>388</v>
          </cell>
        </row>
        <row r="56">
          <cell r="B56" t="str">
            <v>C</v>
          </cell>
          <cell r="C56" t="str">
            <v>Extra over item No( V ) A and( V ) B for cutting rivets.</v>
          </cell>
          <cell r="D56" t="str">
            <v>tonne</v>
          </cell>
          <cell r="E56">
            <v>3</v>
          </cell>
        </row>
        <row r="57">
          <cell r="B57" t="str">
            <v>(vi)</v>
          </cell>
          <cell r="C57" t="str">
            <v>Scraping of bricks dismantled from brick work including stacking.</v>
          </cell>
        </row>
        <row r="58">
          <cell r="B58" t="str">
            <v>A</v>
          </cell>
          <cell r="C58" t="str">
            <v xml:space="preserve">In lime/Cement mortar </v>
          </cell>
          <cell r="D58" t="str">
            <v>1000 numbers</v>
          </cell>
          <cell r="E58">
            <v>395</v>
          </cell>
        </row>
        <row r="59">
          <cell r="B59" t="str">
            <v>B</v>
          </cell>
          <cell r="C59" t="str">
            <v>In mud mortar</v>
          </cell>
          <cell r="D59" t="str">
            <v>1000 numbers</v>
          </cell>
          <cell r="E59">
            <v>141</v>
          </cell>
        </row>
        <row r="60">
          <cell r="B60" t="str">
            <v>(vii)</v>
          </cell>
          <cell r="C60" t="str">
            <v>Scraping of Stone from dismantled stone masonry</v>
          </cell>
        </row>
        <row r="61">
          <cell r="B61" t="str">
            <v>A</v>
          </cell>
          <cell r="C61" t="str">
            <v>In cement and lime mortar</v>
          </cell>
          <cell r="D61" t="str">
            <v>cum</v>
          </cell>
          <cell r="E61">
            <v>159</v>
          </cell>
        </row>
        <row r="62">
          <cell r="B62" t="str">
            <v>B</v>
          </cell>
          <cell r="C62" t="str">
            <v>In Mud mortar</v>
          </cell>
          <cell r="D62" t="str">
            <v>cum</v>
          </cell>
          <cell r="E62">
            <v>34</v>
          </cell>
        </row>
        <row r="63">
          <cell r="B63" t="str">
            <v>(viii)</v>
          </cell>
          <cell r="C63" t="str">
            <v xml:space="preserve">Scarping plaster in lime or cement mortar from brick/ stone masonry </v>
          </cell>
          <cell r="D63" t="str">
            <v>sqm</v>
          </cell>
          <cell r="E63">
            <v>6</v>
          </cell>
        </row>
        <row r="64">
          <cell r="B64" t="str">
            <v>(ix)</v>
          </cell>
          <cell r="C64" t="str">
            <v>Removing all type of hume pipes and stacking within a lead of 1000 metres including earthwork and dismantling of masonry works.</v>
          </cell>
        </row>
        <row r="65">
          <cell r="A65" t="str">
            <v>A-8-1</v>
          </cell>
          <cell r="B65" t="str">
            <v>A</v>
          </cell>
          <cell r="C65" t="str">
            <v>Up to 600 mm dia</v>
          </cell>
          <cell r="D65" t="str">
            <v>metre</v>
          </cell>
          <cell r="E65">
            <v>59</v>
          </cell>
        </row>
        <row r="66">
          <cell r="A66" t="str">
            <v>A-8-2</v>
          </cell>
          <cell r="B66" t="str">
            <v>B</v>
          </cell>
          <cell r="C66" t="str">
            <v>Above 600 mm to 900 mm dia</v>
          </cell>
          <cell r="D66" t="str">
            <v>metre</v>
          </cell>
          <cell r="E66">
            <v>79</v>
          </cell>
        </row>
        <row r="67">
          <cell r="A67" t="str">
            <v>A-8-3</v>
          </cell>
          <cell r="B67" t="str">
            <v>C</v>
          </cell>
          <cell r="C67" t="str">
            <v>Above 900 mm</v>
          </cell>
          <cell r="D67" t="str">
            <v>metre</v>
          </cell>
          <cell r="E67">
            <v>136</v>
          </cell>
        </row>
        <row r="68">
          <cell r="B68" t="str">
            <v>2.5</v>
          </cell>
          <cell r="C68" t="str">
            <v>Dismantling of Flexible Pavements (Dismantling of flexible pavements and disposal of dismantled materials up to a lead of 1000 metres, stacking serviceable and unserviceable materials separately)</v>
          </cell>
        </row>
        <row r="69">
          <cell r="B69" t="str">
            <v>I</v>
          </cell>
          <cell r="C69" t="str">
            <v>By Manual Means</v>
          </cell>
        </row>
        <row r="70">
          <cell r="B70" t="str">
            <v>A</v>
          </cell>
          <cell r="C70" t="str">
            <v>Bituminous courses</v>
          </cell>
          <cell r="D70" t="str">
            <v>cum</v>
          </cell>
          <cell r="E70">
            <v>302</v>
          </cell>
        </row>
        <row r="71">
          <cell r="A71" t="str">
            <v>A-9-2</v>
          </cell>
          <cell r="B71" t="str">
            <v>B</v>
          </cell>
          <cell r="C71" t="str">
            <v>Granular courses</v>
          </cell>
          <cell r="D71" t="str">
            <v>cum</v>
          </cell>
          <cell r="E71">
            <v>228</v>
          </cell>
        </row>
        <row r="72">
          <cell r="B72" t="str">
            <v>II</v>
          </cell>
          <cell r="C72" t="str">
            <v xml:space="preserve"> By Mechanical Means</v>
          </cell>
        </row>
        <row r="73">
          <cell r="A73" t="str">
            <v>A-9-1</v>
          </cell>
          <cell r="B73" t="str">
            <v>A</v>
          </cell>
          <cell r="C73" t="str">
            <v>Bituminous course</v>
          </cell>
          <cell r="D73" t="str">
            <v>cum</v>
          </cell>
          <cell r="E73">
            <v>167</v>
          </cell>
        </row>
        <row r="74">
          <cell r="B74" t="str">
            <v>2.6</v>
          </cell>
          <cell r="C74" t="str">
            <v>Dismantling of Cement Concrete Pavement (Dismantling of cement concrete pavement by mechanical means using pneumatic tools, breaking to pieces not exceeding 0.02 cum in volume and stock piling at designated locations and disposal of dismantled materials u</v>
          </cell>
          <cell r="D74" t="str">
            <v>cum</v>
          </cell>
          <cell r="E74">
            <v>803</v>
          </cell>
        </row>
        <row r="75">
          <cell r="B75" t="str">
            <v>2.7</v>
          </cell>
          <cell r="C75" t="str">
            <v>Dismantling Guard Rails (Dismantling guard rails by manual means and disposal of dismantled material with all lifts and up to a lead of 1000 metres, stacking serviceable materials and unserviceable materials separately.)</v>
          </cell>
          <cell r="D75" t="str">
            <v>metre</v>
          </cell>
          <cell r="E75">
            <v>34</v>
          </cell>
        </row>
        <row r="76">
          <cell r="A76" t="str">
            <v>A10</v>
          </cell>
          <cell r="B76" t="str">
            <v>2.8</v>
          </cell>
          <cell r="C76" t="str">
            <v>Dismantling Kerb Stone (Dismantling kerb stone by manual means and disposal of dismantled material with all lifts and up to a lead of 1000 metre)</v>
          </cell>
          <cell r="D76" t="str">
            <v>metre</v>
          </cell>
          <cell r="E76">
            <v>9</v>
          </cell>
        </row>
        <row r="77">
          <cell r="B77" t="str">
            <v>2.9</v>
          </cell>
          <cell r="C77" t="str">
            <v>Dismantling Kerb Stone channel (Dismantling kerb stone channel by manual means and disposal of dismantled material with all lifts and up to a lead of 1000 metre)</v>
          </cell>
          <cell r="D77" t="str">
            <v>metre</v>
          </cell>
          <cell r="E77">
            <v>13</v>
          </cell>
        </row>
        <row r="78">
          <cell r="B78" t="str">
            <v>2.10</v>
          </cell>
          <cell r="C78" t="str">
            <v>Dismantling Kilometre Stone (Dismantling of kilometre stone including cutting of earth, foundation and disposal of dismantled material with all lifts and lead upto 1000 m and back filling of pit.)</v>
          </cell>
        </row>
        <row r="79">
          <cell r="A79" t="str">
            <v>A-11-1</v>
          </cell>
          <cell r="B79" t="str">
            <v>A</v>
          </cell>
          <cell r="C79" t="str">
            <v xml:space="preserve"> 5th KM stone</v>
          </cell>
          <cell r="D79" t="str">
            <v>each</v>
          </cell>
          <cell r="E79">
            <v>152</v>
          </cell>
        </row>
        <row r="80">
          <cell r="A80" t="str">
            <v>A-11-2</v>
          </cell>
          <cell r="B80" t="str">
            <v>B</v>
          </cell>
          <cell r="C80" t="str">
            <v>Ordinary KM Stone</v>
          </cell>
          <cell r="D80" t="str">
            <v>each</v>
          </cell>
          <cell r="E80">
            <v>91</v>
          </cell>
        </row>
        <row r="81">
          <cell r="A81" t="str">
            <v>A-11-3</v>
          </cell>
          <cell r="B81" t="str">
            <v>C</v>
          </cell>
          <cell r="C81" t="str">
            <v>Hectometre Stone</v>
          </cell>
          <cell r="D81" t="str">
            <v>each</v>
          </cell>
          <cell r="E81">
            <v>18</v>
          </cell>
        </row>
        <row r="82">
          <cell r="B82" t="str">
            <v>2.11</v>
          </cell>
          <cell r="C82" t="str">
            <v>Dismantling of Fencing (Dismantling of barbed wire fencing/ wire mesh fencing including posts, foundation concrete, back filling of pit by manual means including disposal of dismantled material with all lifts and up to a lead of 1000 metres, stacking serv</v>
          </cell>
          <cell r="D82" t="str">
            <v>metre</v>
          </cell>
          <cell r="E82">
            <v>17</v>
          </cell>
        </row>
        <row r="83">
          <cell r="B83" t="str">
            <v>2.12</v>
          </cell>
          <cell r="C83" t="str">
            <v>Dismantling of CI Water Pipe Line (Dismantling of CI water pipe line 600 mm dia including disposal with all lifts and lead upto 1000 metres and stacking of serviceable material and unserviceable material separately under supervision of concerned departmen</v>
          </cell>
          <cell r="D83" t="str">
            <v>metre</v>
          </cell>
          <cell r="E83">
            <v>51</v>
          </cell>
        </row>
        <row r="84">
          <cell r="B84" t="str">
            <v>2.13</v>
          </cell>
          <cell r="C84" t="str">
            <v>Removal of Cement Concrete Pipe of Sewer Gutter (Removal of cement concrete pipe of sewer gutter 1500 mm dia under the supervision of concerned department including disposal with all lifts and up to a lead of 1000 metres and stacking of serviceable and un</v>
          </cell>
          <cell r="D84" t="str">
            <v>metre</v>
          </cell>
          <cell r="E84">
            <v>65</v>
          </cell>
        </row>
        <row r="85">
          <cell r="A85" t="str">
            <v>A12</v>
          </cell>
          <cell r="B85" t="str">
            <v>2.14</v>
          </cell>
          <cell r="C85" t="str">
            <v>Removal of Telephone / Electric Poles and Lines (Removal of telephone / Electric poles including excavation and dismantling of foundation concrete and lines under the supervision of concerned department, disposal with all lifts and up to a lead of 1000 me</v>
          </cell>
          <cell r="D85" t="str">
            <v>each</v>
          </cell>
          <cell r="E85">
            <v>65</v>
          </cell>
        </row>
        <row r="86">
          <cell r="C86" t="str">
            <v>CHAPTER-3</v>
          </cell>
        </row>
        <row r="87">
          <cell r="C87" t="str">
            <v>EARTH WORK, EROSION CONTROL AND DRAINAGE</v>
          </cell>
        </row>
        <row r="88">
          <cell r="B88" t="str">
            <v>3.1</v>
          </cell>
          <cell r="C88" t="str">
            <v>Excavation in Soil by Manual Means. (Excavation for roadway in soil using manual means including loading in truck for carrying of cut earth to embankment site with all lifts and lead upto1000 metres.)</v>
          </cell>
          <cell r="D88" t="str">
            <v>cum</v>
          </cell>
          <cell r="E88">
            <v>66</v>
          </cell>
        </row>
        <row r="89">
          <cell r="B89" t="str">
            <v>3.2</v>
          </cell>
          <cell r="C89" t="str">
            <v>Excavation in ordinary rock by manual means (Excavation in ordinary rock using manual means including loading in a truck and carrying of excavated material to embankment site with in all lifts and leads upto 1000 metres )</v>
          </cell>
          <cell r="D89" t="str">
            <v>cum</v>
          </cell>
          <cell r="E89">
            <v>90</v>
          </cell>
        </row>
        <row r="90">
          <cell r="B90" t="str">
            <v>3.3</v>
          </cell>
          <cell r="C90" t="str">
            <v>Excavation in Soil with Dozer with lead upto 100 metres (Excavation for road way in soil by mechanical means including cutting and pushing the earth to site of embankment upto a distance of 100 metres (average lead50 metres), including trimming bottom and</v>
          </cell>
          <cell r="D90" t="str">
            <v>cum</v>
          </cell>
          <cell r="E90">
            <v>121</v>
          </cell>
        </row>
        <row r="91">
          <cell r="B91" t="str">
            <v>3.4</v>
          </cell>
          <cell r="C91" t="str">
            <v xml:space="preserve">Excavation in Ordinary Rock with Dozer with lead upto 100 metres (Excavation for roadway in ordinary rock by deploying a dozer, 80 HP including cutting and pushing the cut earth to site of embankment upto a distance of 100 metres ( average lead 50 metres </v>
          </cell>
          <cell r="D91" t="str">
            <v>cum</v>
          </cell>
          <cell r="E91">
            <v>203</v>
          </cell>
        </row>
        <row r="92">
          <cell r="B92" t="str">
            <v>3.5</v>
          </cell>
          <cell r="C92" t="str">
            <v>Excavation in Hard Rock (requiring blasting)   with disposal upto 1000 metres (Excavation for roadway in hard rock (requiring blasting)   by drilling, blasting and breaking, trimming of bottom and side slopes in accordance with requirements of lines, grad</v>
          </cell>
          <cell r="D92" t="str">
            <v>cum</v>
          </cell>
          <cell r="E92">
            <v>253</v>
          </cell>
        </row>
        <row r="93">
          <cell r="A93" t="str">
            <v>B4</v>
          </cell>
          <cell r="B93" t="str">
            <v>3.6</v>
          </cell>
          <cell r="C93" t="str">
            <v>Excavation in Soil using Hydraulic Excavator CK 90 and Tippers with disposal upto 1000 metres. (Excavation for roadwork in soil with hydraulic excavator of0.9 cum bucket capacity including cutting and loading in tippers, trimming bottom and side slopes, i</v>
          </cell>
          <cell r="D93" t="str">
            <v>cum</v>
          </cell>
          <cell r="E93">
            <v>35</v>
          </cell>
        </row>
        <row r="94">
          <cell r="A94" t="str">
            <v>B5</v>
          </cell>
          <cell r="B94" t="str">
            <v>3.7</v>
          </cell>
          <cell r="C94" t="str">
            <v>Excavation in Ordinary Rockusing Hydraulic ExcavatorCK-90 and Tippers with disposal upto 1000 metres. (Excavation for roadway in ordinary rock with hydraulic excavator of 0.9 cum bucket capacity including cutting and loading in tippers, transporting to em</v>
          </cell>
          <cell r="D94" t="str">
            <v>cum</v>
          </cell>
          <cell r="E94">
            <v>46</v>
          </cell>
        </row>
        <row r="95">
          <cell r="B95" t="str">
            <v>3.8</v>
          </cell>
          <cell r="C95" t="str">
            <v>Excavation in Hard Rock (blasting prohibited) (Excavation for roadway in hard rock (blasting prohibited)   with rock breakers including breaking rock, loading in tippers and disposal within all lifts and lead upto 1000 metres, trimming bottom and side slo</v>
          </cell>
        </row>
        <row r="96">
          <cell r="A96" t="str">
            <v>B6</v>
          </cell>
          <cell r="B96" t="str">
            <v>A</v>
          </cell>
          <cell r="C96" t="str">
            <v>Mechanised</v>
          </cell>
          <cell r="D96" t="str">
            <v>cum</v>
          </cell>
          <cell r="E96">
            <v>292</v>
          </cell>
        </row>
        <row r="97">
          <cell r="B97" t="str">
            <v>B</v>
          </cell>
          <cell r="C97" t="str">
            <v>Manual Method</v>
          </cell>
          <cell r="D97" t="str">
            <v>cum</v>
          </cell>
          <cell r="E97">
            <v>397</v>
          </cell>
        </row>
        <row r="98">
          <cell r="A98" t="str">
            <v>B7</v>
          </cell>
          <cell r="B98" t="str">
            <v>3.9</v>
          </cell>
          <cell r="C98" t="str">
            <v>Excavation in Hard Rock (controlled blasting)   with disposal upto 1000 metres (Excavation for roadway in hard rock with controlled blasting by drilling, blasting and breaking, trimming of bottom and side slopes in accordance with requirements of lines, g</v>
          </cell>
          <cell r="D98" t="str">
            <v>cum</v>
          </cell>
          <cell r="E98">
            <v>359</v>
          </cell>
        </row>
        <row r="99">
          <cell r="B99" t="str">
            <v>3.10</v>
          </cell>
          <cell r="C99" t="str">
            <v>Excavation in Marshy Soil (Excavation for roadway in marshy soil with hydraulic excavator 0.9 cum bucket capacity including cutting and loading in tippers and disposal with in all lifts and lead upto 1000 metres, trimming of bottom and side slopes in acco</v>
          </cell>
          <cell r="D99" t="str">
            <v>cum</v>
          </cell>
          <cell r="E99">
            <v>40</v>
          </cell>
        </row>
        <row r="100">
          <cell r="B100" t="str">
            <v>3.11</v>
          </cell>
          <cell r="C100" t="str">
            <v>Removal of Unserviceable Soil with Disposal upto 1000 metres (Removal of unserviceable soil including excavation, loading and disposal upto 1000 metres lead but excluding replacement by suitable soil which shall be paid separately as per clause 305.)</v>
          </cell>
          <cell r="D100" t="str">
            <v>cum</v>
          </cell>
          <cell r="E100">
            <v>35</v>
          </cell>
        </row>
        <row r="101">
          <cell r="A101" t="str">
            <v>B9</v>
          </cell>
          <cell r="B101" t="str">
            <v>3.12</v>
          </cell>
          <cell r="C101" t="str">
            <v>Pre-splitting of Rock Excavation Slopes (Carrying out excavation in hard rock to achieve a specified slope of the rock face by controlled use of explosives and blasting accessories in properly aligned and spaced drill holes, collection of the excavated ro</v>
          </cell>
          <cell r="D101" t="str">
            <v>sqm</v>
          </cell>
          <cell r="E101">
            <v>126</v>
          </cell>
        </row>
        <row r="102">
          <cell r="B102" t="str">
            <v>3.13</v>
          </cell>
          <cell r="C102" t="str">
            <v>Excavation for Structures (Earth work in excavation of foundation of structures as per drawing and technical specification, including setting out, construction of shoring and bracing, removal of stumps and other deleterious matter, dressing of sides and b</v>
          </cell>
        </row>
        <row r="103">
          <cell r="B103" t="str">
            <v>(i)</v>
          </cell>
          <cell r="C103" t="str">
            <v>Ordinary soil</v>
          </cell>
        </row>
        <row r="104">
          <cell r="B104" t="str">
            <v>A</v>
          </cell>
          <cell r="C104" t="str">
            <v>Manual Means (Depth upto 3 m)</v>
          </cell>
          <cell r="D104" t="str">
            <v>cum</v>
          </cell>
          <cell r="E104">
            <v>90</v>
          </cell>
        </row>
        <row r="105">
          <cell r="B105" t="str">
            <v>B</v>
          </cell>
          <cell r="C105" t="str">
            <v>Mechanical Means (Depth upto 3 m)</v>
          </cell>
          <cell r="D105" t="str">
            <v>cum</v>
          </cell>
          <cell r="E105">
            <v>28</v>
          </cell>
        </row>
        <row r="106">
          <cell r="B106" t="str">
            <v>(ii)</v>
          </cell>
          <cell r="C106" t="str">
            <v xml:space="preserve"> Ordinary rock (not requiring blasting)</v>
          </cell>
        </row>
        <row r="107">
          <cell r="B107" t="str">
            <v>A</v>
          </cell>
          <cell r="C107" t="str">
            <v>Manual Means (Depth upto 3 m)</v>
          </cell>
          <cell r="D107" t="str">
            <v>cum</v>
          </cell>
          <cell r="E107">
            <v>113</v>
          </cell>
        </row>
        <row r="108">
          <cell r="B108" t="str">
            <v>B</v>
          </cell>
          <cell r="C108" t="str">
            <v xml:space="preserve"> Mechanical Means</v>
          </cell>
          <cell r="D108" t="str">
            <v>cum</v>
          </cell>
          <cell r="E108">
            <v>38</v>
          </cell>
        </row>
        <row r="109">
          <cell r="B109" t="str">
            <v>(iii)</v>
          </cell>
          <cell r="C109" t="str">
            <v>Hard rock ( requiring blasting )</v>
          </cell>
        </row>
        <row r="110">
          <cell r="B110" t="str">
            <v>A</v>
          </cell>
          <cell r="C110" t="str">
            <v>Manual Means</v>
          </cell>
          <cell r="D110" t="str">
            <v>cum</v>
          </cell>
          <cell r="E110">
            <v>252</v>
          </cell>
        </row>
        <row r="111">
          <cell r="B111" t="str">
            <v>(iv)</v>
          </cell>
          <cell r="C111" t="str">
            <v>Hard rock ( blasting prohibited )</v>
          </cell>
        </row>
        <row r="112">
          <cell r="B112" t="str">
            <v>A</v>
          </cell>
          <cell r="C112" t="str">
            <v>Mechanical Means</v>
          </cell>
          <cell r="D112" t="str">
            <v>cum</v>
          </cell>
          <cell r="E112">
            <v>365</v>
          </cell>
        </row>
        <row r="113">
          <cell r="B113" t="str">
            <v>(v)</v>
          </cell>
          <cell r="C113" t="str">
            <v>Marshy soil</v>
          </cell>
        </row>
        <row r="114">
          <cell r="B114" t="str">
            <v>A</v>
          </cell>
          <cell r="C114" t="str">
            <v>Manual means ( upto 3 m depth)</v>
          </cell>
          <cell r="D114" t="str">
            <v>cum</v>
          </cell>
          <cell r="E114" t="e">
            <v>#VALUE!</v>
          </cell>
        </row>
        <row r="115">
          <cell r="B115" t="str">
            <v>B</v>
          </cell>
          <cell r="C115" t="str">
            <v>Mechanical Means</v>
          </cell>
          <cell r="D115" t="str">
            <v>cum</v>
          </cell>
          <cell r="E115" t="e">
            <v>#VALUE!</v>
          </cell>
        </row>
        <row r="116">
          <cell r="B116" t="str">
            <v>3.14</v>
          </cell>
          <cell r="C116" t="str">
            <v>Scarifying Existing Granular Surface to a Depth of 50 mm by Manual Means (Scarifying the existing granular road surface to a depth of 50 mm and disposal of scarified material within all lifts and leads upto 1000 metres. )</v>
          </cell>
          <cell r="D116" t="str">
            <v>sqm</v>
          </cell>
          <cell r="E116">
            <v>11</v>
          </cell>
        </row>
        <row r="117">
          <cell r="B117" t="str">
            <v>3.15</v>
          </cell>
          <cell r="C117" t="str">
            <v>Scarifying existing bituminous surface to a depth of 50 mm by mechanical means (Scarifying the existing bituminous road surface to a depth of 50 mm and disposal of scarified material with in all lifts and lead upto 1000 metres.)</v>
          </cell>
          <cell r="D117" t="str">
            <v>sqm</v>
          </cell>
          <cell r="E117">
            <v>3</v>
          </cell>
        </row>
        <row r="118">
          <cell r="A118" t="str">
            <v>B10</v>
          </cell>
          <cell r="B118" t="str">
            <v>3.16</v>
          </cell>
          <cell r="C118" t="str">
            <v>Embankment Construction with Material Obtained from Borrow Pits (Construction of embankment with approved material obtained from borrow pits with all lifts and leads, transporting to site, spreading, grading to required slope and compacting to meet requir</v>
          </cell>
          <cell r="D118" t="str">
            <v>cum</v>
          </cell>
          <cell r="E118">
            <v>109</v>
          </cell>
        </row>
        <row r="119">
          <cell r="A119" t="str">
            <v>B11</v>
          </cell>
          <cell r="B119" t="str">
            <v>3.17</v>
          </cell>
          <cell r="C119" t="str">
            <v>Construction of Embankment with Material Deposited from Roadway Cutting (Construction of embankment with approved materials deposited at site from roadway cutting and excavation from drain and foundation of other structures graded and compacted to meet re</v>
          </cell>
          <cell r="D119" t="str">
            <v>cum</v>
          </cell>
          <cell r="E119">
            <v>61</v>
          </cell>
        </row>
        <row r="120">
          <cell r="A120" t="str">
            <v>B12</v>
          </cell>
          <cell r="B120" t="str">
            <v>3.18</v>
          </cell>
          <cell r="C120" t="str">
            <v>Construction of Subgrade and Earthen Shoulders (Construction of subgrade and earthen shoulders with approved material obtained from borrow pits with all lifts &amp; leads, transporting to site, spreading, grading to required slope and compacted to meet requir</v>
          </cell>
          <cell r="D120" t="str">
            <v>cum</v>
          </cell>
          <cell r="E120">
            <v>138</v>
          </cell>
        </row>
        <row r="121">
          <cell r="B121" t="str">
            <v>3.19</v>
          </cell>
          <cell r="C121" t="str">
            <v>Compacting Original Ground</v>
          </cell>
        </row>
        <row r="122">
          <cell r="A122" t="str">
            <v>B13</v>
          </cell>
          <cell r="B122" t="str">
            <v>Case-I</v>
          </cell>
          <cell r="C122" t="str">
            <v>Compacting original ground supporting subgrade (Loosening of the ground upto a level of500 mm below the subgrade level, watered, graded and compacted in layers to meet requirement of table 300-2 for subgrade construction.)</v>
          </cell>
          <cell r="D122" t="str">
            <v>cum</v>
          </cell>
          <cell r="E122">
            <v>43</v>
          </cell>
        </row>
        <row r="123">
          <cell r="B123" t="str">
            <v xml:space="preserve">Case-II </v>
          </cell>
          <cell r="C123" t="str">
            <v>:Compacting original ground supporting embankment</v>
          </cell>
          <cell r="D123" t="str">
            <v>cum</v>
          </cell>
          <cell r="E123">
            <v>20</v>
          </cell>
        </row>
        <row r="124">
          <cell r="A124" t="str">
            <v>B14</v>
          </cell>
          <cell r="B124" t="str">
            <v>3.20</v>
          </cell>
          <cell r="C124" t="str">
            <v>Stripping and Storing Top Soil (Stripping, storing of top soil by road side at 15 m internal and re-application on embankment slopes, cut slopes and other areas in localities where the available embankment material is not conducive to plant growth)</v>
          </cell>
          <cell r="D124" t="str">
            <v>cum</v>
          </cell>
          <cell r="E124">
            <v>92</v>
          </cell>
        </row>
        <row r="125">
          <cell r="A125" t="str">
            <v>C5</v>
          </cell>
          <cell r="B125" t="str">
            <v>3.21</v>
          </cell>
          <cell r="C125" t="str">
            <v>Stripping, storing and re-laying top soil from borrow areas in agriculture fields. (Stripping of top soil from borrow areas located in agriculture fields, storing at a suitable place, spreading and re-laying after taking the borrow earth to maintain ferti</v>
          </cell>
          <cell r="D125" t="str">
            <v>cum</v>
          </cell>
          <cell r="E125">
            <v>73</v>
          </cell>
        </row>
        <row r="126">
          <cell r="A126" t="str">
            <v>B15</v>
          </cell>
          <cell r="B126" t="str">
            <v>3.22</v>
          </cell>
          <cell r="C126" t="str">
            <v>Turfing with Sods (Furnishing and laying of the live sods of perennial turf forming grass on embankment slope, verges or other locations shown on the drawing or as directed by the engineer including preparation of ground, fetching of rods and watering)</v>
          </cell>
          <cell r="D126" t="str">
            <v>sqm</v>
          </cell>
          <cell r="E126">
            <v>10</v>
          </cell>
        </row>
        <row r="127">
          <cell r="A127" t="str">
            <v>I1</v>
          </cell>
          <cell r="B127" t="str">
            <v>3.23</v>
          </cell>
          <cell r="C127" t="str">
            <v>Seeding and Mulching (Preparation of seed bed on previously laid top soil, furnishing and placing of seeds, fertilizer, mulching material, applying bituminous emulsion at the rate of0.23 litres per sqm and laying and fixing jute netting, including waterin</v>
          </cell>
          <cell r="D127" t="str">
            <v>sqm</v>
          </cell>
          <cell r="E127">
            <v>29</v>
          </cell>
        </row>
        <row r="128">
          <cell r="B128" t="str">
            <v>3.24</v>
          </cell>
          <cell r="C128" t="str">
            <v xml:space="preserve">Surface Drains in Soil (Construction of unlined surface drains of average cross sectional area 0.40 sqm in soil to specified lines, grades, levels and dimensions to the requirement of clause 301 and 309. Excavated material to be used in embankment within </v>
          </cell>
        </row>
        <row r="129">
          <cell r="B129" t="str">
            <v>A</v>
          </cell>
          <cell r="C129" t="str">
            <v>Mechanical means</v>
          </cell>
          <cell r="D129" t="str">
            <v>metre</v>
          </cell>
          <cell r="E129">
            <v>44</v>
          </cell>
        </row>
        <row r="130">
          <cell r="B130" t="str">
            <v>B</v>
          </cell>
          <cell r="C130" t="str">
            <v>Manual Means</v>
          </cell>
          <cell r="D130" t="str">
            <v>metre</v>
          </cell>
          <cell r="E130">
            <v>23</v>
          </cell>
        </row>
        <row r="131">
          <cell r="B131" t="str">
            <v>3.25</v>
          </cell>
          <cell r="C131" t="str">
            <v>Surface Drains in Ordinary Rock (Construction of unlined surface drain of average cross sectional area 0.4 sqm in ordinary rock to specified lines, grades, levels and dimensions as per approved design and to the requirement of clause 301 to 309. Excavated</v>
          </cell>
        </row>
        <row r="132">
          <cell r="B132" t="str">
            <v>A</v>
          </cell>
          <cell r="C132" t="str">
            <v>Mechanical Means</v>
          </cell>
          <cell r="D132" t="str">
            <v>metre</v>
          </cell>
          <cell r="E132">
            <v>90</v>
          </cell>
        </row>
        <row r="133">
          <cell r="B133" t="str">
            <v>B</v>
          </cell>
          <cell r="C133" t="str">
            <v>Manual Means</v>
          </cell>
          <cell r="D133" t="str">
            <v>metre</v>
          </cell>
          <cell r="E133">
            <v>34</v>
          </cell>
        </row>
        <row r="134">
          <cell r="B134" t="str">
            <v>3.26</v>
          </cell>
          <cell r="C134" t="str">
            <v>Surface Drains in Hard Rock (Rate per metre may be worked out based on quantity of hard rock as per design.)</v>
          </cell>
          <cell r="D134" t="str">
            <v>metre</v>
          </cell>
        </row>
        <row r="135">
          <cell r="B135" t="str">
            <v>3.27</v>
          </cell>
          <cell r="C135" t="str">
            <v>Sub Surface Drains with Perforated Pipe (Construction of subsurface drain with perforated pipe of 100 mm internal diameter of metal/ asbestos cement/ cement concrete/PVC, closely jointed, perforations ranging from 3 mm to 6 mm depending upon size of mater</v>
          </cell>
          <cell r="E135" t="e">
            <v>#VALUE!</v>
          </cell>
        </row>
        <row r="136">
          <cell r="B136" t="str">
            <v>3.28</v>
          </cell>
          <cell r="C136" t="str">
            <v>Aggregate Sub- Surface Drains (Construction of aggregate sub surface drain 300 mm x 450 mm with aggregates conforming to table 300-4, excavated material to be utilised in roadway )</v>
          </cell>
          <cell r="D136" t="str">
            <v>metre</v>
          </cell>
          <cell r="E136">
            <v>16</v>
          </cell>
        </row>
        <row r="137">
          <cell r="B137" t="str">
            <v>3.29</v>
          </cell>
          <cell r="C137" t="str">
            <v>Underground Drain at Edge of Pavement (Construction of an underground drain 1 m x 1 m (inside dimensions) lined with RCC-20 cm thick and covered with RCC slab10 cm in thickness on urban roads)</v>
          </cell>
          <cell r="D137" t="str">
            <v>metre</v>
          </cell>
          <cell r="E137">
            <v>1255</v>
          </cell>
        </row>
        <row r="138">
          <cell r="B138" t="str">
            <v>3.30</v>
          </cell>
          <cell r="C138" t="str">
            <v>Preparation and Surface Treatment of formation. (Preparation and surface treatment of formation by removing mud and slurry, watering to the extent needed to maintain the desired moisture content, trimming to the required line, grade, profile and rolling w</v>
          </cell>
          <cell r="D138" t="str">
            <v>sqm</v>
          </cell>
          <cell r="E138">
            <v>1</v>
          </cell>
        </row>
        <row r="139">
          <cell r="A139" t="str">
            <v>B18</v>
          </cell>
          <cell r="B139" t="str">
            <v>3.31</v>
          </cell>
          <cell r="C139" t="str">
            <v>Construction of Rock fill Embankment (Construction of rock fill embankment with broken hard rock fragments of size not exceeding 300 mm laid in layers not exceeding 500 mm thick including filling of surface voids with stone spalls, blinding top layer with</v>
          </cell>
          <cell r="D139" t="str">
            <v>cum</v>
          </cell>
          <cell r="E139">
            <v>37</v>
          </cell>
        </row>
        <row r="140">
          <cell r="B140" t="str">
            <v>3.32</v>
          </cell>
          <cell r="C140" t="str">
            <v>Excavation in Hill Area in Soil by Mechanical Means (Excavation in soil in hilly area by mechanical means including cutting and trimming of side slopes and disposing of excavated earth with all lifts and lead upto 1000 metres)</v>
          </cell>
          <cell r="D140" t="str">
            <v>cum</v>
          </cell>
          <cell r="E140">
            <v>117</v>
          </cell>
        </row>
        <row r="141">
          <cell r="B141" t="str">
            <v>3.33</v>
          </cell>
          <cell r="C141" t="str">
            <v>Excavation in Hilly Area in Ordinary Rock by Mechanical Means not Requiring Blasting. (Excavation in hilly area in ordinary rock not requiring ballasting by mechanical means including cutting and trimming of slopes and disposal of cut material with all li</v>
          </cell>
          <cell r="D141" t="str">
            <v>cum</v>
          </cell>
          <cell r="E141">
            <v>176</v>
          </cell>
        </row>
        <row r="142">
          <cell r="B142" t="str">
            <v>3.34</v>
          </cell>
          <cell r="C142" t="str">
            <v>Excavation in Hilly Areas in Hard Rock Requiring Blasting (Excavation in hilly areas in hard rock requiring blasting, by mechanical means including trimming of slopes and disposal of cut material with all lifts and lead upto 1000 metres.)</v>
          </cell>
          <cell r="D142" t="str">
            <v>cum</v>
          </cell>
          <cell r="E142">
            <v>235</v>
          </cell>
        </row>
        <row r="143">
          <cell r="B143" t="str">
            <v>3.35</v>
          </cell>
          <cell r="C143" t="str">
            <v>Work in Urban Roads (The cost of earth work in urban roads inhabited area will be comparatively higher due to following reasons:)</v>
          </cell>
        </row>
        <row r="144">
          <cell r="B144" t="str">
            <v>3.36</v>
          </cell>
          <cell r="C144" t="str">
            <v>Embankment Construction with Fly ash/Pond ash available from coal or lignite burning Thermal Plants as waste material. (Construction of embankment with fly ash conforming to table 1 of IRC: SP: 58 - 2001 obtained from coal or lignite burning thermal power</v>
          </cell>
          <cell r="D144" t="str">
            <v>cum</v>
          </cell>
          <cell r="E144" t="e">
            <v>#VALUE!</v>
          </cell>
        </row>
        <row r="145">
          <cell r="C145" t="str">
            <v>CHAPTER-4</v>
          </cell>
        </row>
        <row r="146">
          <cell r="C146" t="str">
            <v>SUB-BASES, BASES ( NON- BITUMINOUS) AND SHOULDERS</v>
          </cell>
        </row>
        <row r="147">
          <cell r="B147" t="str">
            <v>4.1</v>
          </cell>
          <cell r="C147" t="str">
            <v>Granular Sub-base with Close Graded Material (Table:- 400-1)</v>
          </cell>
        </row>
        <row r="148">
          <cell r="B148" t="str">
            <v>A</v>
          </cell>
          <cell r="C148" t="str">
            <v>Plant Mix Method (Construction of granular sub-base by providing close graded Material, mixing in a mechanical mix plant at OMC, carriage of mixed Material to work site, spreading in uniform layers with motor grader on prepared surface and compacting with</v>
          </cell>
        </row>
        <row r="149">
          <cell r="B149" t="str">
            <v>(i)</v>
          </cell>
          <cell r="C149" t="str">
            <v>for grading- I  Material</v>
          </cell>
          <cell r="D149" t="str">
            <v>cum</v>
          </cell>
          <cell r="E149">
            <v>751</v>
          </cell>
        </row>
        <row r="150">
          <cell r="B150" t="str">
            <v>(ii)</v>
          </cell>
          <cell r="C150" t="str">
            <v>for grading- II  Material</v>
          </cell>
          <cell r="D150" t="str">
            <v>cum</v>
          </cell>
          <cell r="E150">
            <v>759</v>
          </cell>
        </row>
        <row r="151">
          <cell r="B151" t="str">
            <v>(iii)</v>
          </cell>
          <cell r="C151" t="str">
            <v>for grading-III  Material</v>
          </cell>
          <cell r="D151" t="str">
            <v>cum</v>
          </cell>
          <cell r="E151">
            <v>686</v>
          </cell>
        </row>
        <row r="152">
          <cell r="B152" t="str">
            <v>B</v>
          </cell>
          <cell r="C152" t="str">
            <v>By Mix in Place Method (Construction of granular sub-base by providing close graded material, spreading in uniform layers with motor grader on prepared surface, mixing by mix in place method with rotavator at OMC, and compacting with vibratory roller to a</v>
          </cell>
        </row>
        <row r="153">
          <cell r="A153" t="str">
            <v>C1</v>
          </cell>
          <cell r="B153" t="str">
            <v>(i)</v>
          </cell>
          <cell r="C153" t="str">
            <v>for grading- I  Material</v>
          </cell>
          <cell r="D153" t="str">
            <v>cum</v>
          </cell>
          <cell r="E153">
            <v>586</v>
          </cell>
        </row>
        <row r="154">
          <cell r="B154" t="str">
            <v>(ii)</v>
          </cell>
          <cell r="C154" t="str">
            <v>for grading- II  Material</v>
          </cell>
          <cell r="D154" t="str">
            <v>cum</v>
          </cell>
          <cell r="E154">
            <v>594</v>
          </cell>
        </row>
        <row r="155">
          <cell r="B155" t="str">
            <v>(iii)</v>
          </cell>
          <cell r="C155" t="str">
            <v>for grading-III  Material</v>
          </cell>
          <cell r="D155" t="str">
            <v>cum</v>
          </cell>
          <cell r="E155">
            <v>521</v>
          </cell>
        </row>
        <row r="156">
          <cell r="B156" t="str">
            <v>4.2</v>
          </cell>
          <cell r="C156" t="str">
            <v>Granular Sub-Base with Coarse Graded Material ( Table:- 400- 2) (Construction of granular sub-base by providing coarse graded material, spreading in uniform layers with motor grader on prepared surface, mixing by mix in place method with rotavator at OMC,</v>
          </cell>
        </row>
        <row r="157">
          <cell r="A157" t="str">
            <v>C2</v>
          </cell>
          <cell r="B157" t="str">
            <v>(i)</v>
          </cell>
          <cell r="C157" t="str">
            <v>for grading- I  Material</v>
          </cell>
          <cell r="D157" t="str">
            <v>cum</v>
          </cell>
          <cell r="E157">
            <v>629</v>
          </cell>
        </row>
        <row r="158">
          <cell r="A158" t="str">
            <v>C2-1</v>
          </cell>
          <cell r="B158" t="str">
            <v>(ii)</v>
          </cell>
          <cell r="C158" t="str">
            <v>for grading- II  Material</v>
          </cell>
          <cell r="D158" t="str">
            <v>cum</v>
          </cell>
          <cell r="E158">
            <v>639</v>
          </cell>
        </row>
        <row r="159">
          <cell r="B159" t="str">
            <v>(iii)</v>
          </cell>
          <cell r="C159" t="str">
            <v>for grading-III  Material</v>
          </cell>
          <cell r="D159" t="str">
            <v>cum</v>
          </cell>
          <cell r="E159">
            <v>551</v>
          </cell>
        </row>
        <row r="160">
          <cell r="B160" t="str">
            <v>4.3</v>
          </cell>
          <cell r="C160" t="str">
            <v>Lime Stabilisation for Improving Subgrade (Laying and spreading available soil in the subgrade on a prepared surface, pulverising, mixing the spread soil in place with rotavator with 3 % slaked lime having minimum content of 70% of CaO, grading with motor</v>
          </cell>
        </row>
        <row r="161">
          <cell r="B161" t="str">
            <v>A</v>
          </cell>
          <cell r="C161" t="str">
            <v>By Mechanical Means</v>
          </cell>
          <cell r="D161" t="str">
            <v>cum</v>
          </cell>
          <cell r="E161">
            <v>323</v>
          </cell>
        </row>
        <row r="162">
          <cell r="B162" t="str">
            <v>B</v>
          </cell>
          <cell r="C162" t="str">
            <v>By Manual Means</v>
          </cell>
          <cell r="D162" t="str">
            <v>cum</v>
          </cell>
          <cell r="E162">
            <v>310</v>
          </cell>
        </row>
        <row r="163">
          <cell r="B163" t="str">
            <v>4.4</v>
          </cell>
          <cell r="C163" t="str">
            <v>Lime Treated Soil for Sub- Base (Providing, laying and spreading soil on a prepared sub grade, pulverising, mixing the spread soil in place with rotavator with 3 % slaked lime with minimum content of 70% of CaO, grading with motor grader and compacting wi</v>
          </cell>
          <cell r="D163" t="str">
            <v>cum</v>
          </cell>
          <cell r="E163">
            <v>384</v>
          </cell>
        </row>
        <row r="164">
          <cell r="B164" t="str">
            <v>4.5</v>
          </cell>
          <cell r="C164" t="str">
            <v>Cement Treated Soil Sub Base/ Base (Providing, laying and spreading soil on a prepared sub grade, pulverising, adding the designed quantity of cement to the spread soil, mixing in place with rotavator, grading with the motor grader and compacting with the</v>
          </cell>
          <cell r="D164" t="str">
            <v>cum</v>
          </cell>
          <cell r="E164">
            <v>384</v>
          </cell>
        </row>
        <row r="165">
          <cell r="B165" t="str">
            <v>4.6</v>
          </cell>
          <cell r="C165" t="str">
            <v>Cement Treated Crushed Rock or combination as per clause 403.2 and table 400.4in Sub base/ Base (Providing, laying and spreading Material on a prepared sub grade, adding the designed quantity of cement to the spread Material, mixing in place with rotavato</v>
          </cell>
        </row>
        <row r="166">
          <cell r="B166" t="str">
            <v>(i)</v>
          </cell>
          <cell r="C166" t="str">
            <v>For Sub-Base course</v>
          </cell>
          <cell r="D166" t="str">
            <v>cum</v>
          </cell>
          <cell r="E166">
            <v>867</v>
          </cell>
        </row>
        <row r="167">
          <cell r="B167" t="str">
            <v>(ii)</v>
          </cell>
          <cell r="C167" t="str">
            <v>For Base course</v>
          </cell>
          <cell r="D167" t="str">
            <v>cum</v>
          </cell>
          <cell r="E167">
            <v>802</v>
          </cell>
        </row>
        <row r="168">
          <cell r="B168" t="str">
            <v>4.7</v>
          </cell>
          <cell r="C168" t="str">
            <v>Making 50 mm x 50 mm Furrows  (Making 50 mm x 50 mm furrows, 25mm deep, 450 to the center line of the road and at one metre interval in the existing thin bituminous wearing coarse including sweeping and disposal of excavated material within 1000 metres le</v>
          </cell>
          <cell r="D168" t="str">
            <v>sqm</v>
          </cell>
          <cell r="E168">
            <v>286</v>
          </cell>
        </row>
        <row r="169">
          <cell r="B169" t="str">
            <v>4.8</v>
          </cell>
          <cell r="C169" t="str">
            <v>Inverted Choke (Construction of inverted choke by providing, laying, spreading and compacting screening B type/ coarse sand of specified grade in uniform layer on a prepared surface with motor grader and compacting with power roller etc)</v>
          </cell>
          <cell r="D169" t="str">
            <v>cum</v>
          </cell>
          <cell r="E169">
            <v>402</v>
          </cell>
        </row>
        <row r="170">
          <cell r="B170" t="str">
            <v>4.9</v>
          </cell>
          <cell r="C170" t="str">
            <v xml:space="preserve">Water Bound Macadam (Providing, laying, spreading and compacting stone aggregates of specific sizes to water bound macadam specification including spreading in uniform thickness, hand packing, rolling with vibratory roller 8-10 tonnes in stages to proper </v>
          </cell>
        </row>
        <row r="171">
          <cell r="B171" t="str">
            <v>A</v>
          </cell>
          <cell r="C171" t="str">
            <v>By Manual Means</v>
          </cell>
        </row>
        <row r="172">
          <cell r="B172" t="str">
            <v>(i)</v>
          </cell>
          <cell r="C172" t="str">
            <v>Grading- I  (Using Screening Crushable type such as Moorum or Gravel)</v>
          </cell>
        </row>
        <row r="173">
          <cell r="B173" t="str">
            <v>(a)</v>
          </cell>
          <cell r="C173" t="str">
            <v>Using Screening Crushable type such as Moorum or Gravel</v>
          </cell>
          <cell r="D173" t="str">
            <v>cum</v>
          </cell>
          <cell r="E173">
            <v>428</v>
          </cell>
        </row>
        <row r="174">
          <cell r="B174" t="str">
            <v>(b)</v>
          </cell>
          <cell r="C174" t="str">
            <v>Using Screening Type-A (13.2mm Agg.)</v>
          </cell>
          <cell r="D174" t="str">
            <v>cum</v>
          </cell>
          <cell r="E174">
            <v>543.42241800000011</v>
          </cell>
        </row>
        <row r="175">
          <cell r="B175" t="str">
            <v>(ii)</v>
          </cell>
          <cell r="C175" t="str">
            <v>Grading- II  (Using Screening Crushable type such as Moorum or Gravel)</v>
          </cell>
        </row>
        <row r="176">
          <cell r="B176" t="str">
            <v>(a)</v>
          </cell>
          <cell r="C176" t="str">
            <v>Using Screening Crushable type such as Moorum or Gravel</v>
          </cell>
          <cell r="D176" t="str">
            <v>cum</v>
          </cell>
          <cell r="E176">
            <v>644</v>
          </cell>
        </row>
        <row r="177">
          <cell r="B177" t="str">
            <v>(b)</v>
          </cell>
          <cell r="C177" t="str">
            <v>Using Screening Type-A (13.2mm Agg.)</v>
          </cell>
          <cell r="D177" t="str">
            <v>cum</v>
          </cell>
          <cell r="E177">
            <v>712</v>
          </cell>
        </row>
        <row r="178">
          <cell r="B178" t="str">
            <v>(c)</v>
          </cell>
          <cell r="C178" t="str">
            <v>Using Screening Type-B (11.2mm Agg.)</v>
          </cell>
          <cell r="D178" t="str">
            <v>cum</v>
          </cell>
          <cell r="E178">
            <v>746</v>
          </cell>
        </row>
        <row r="179">
          <cell r="B179" t="str">
            <v>(iii)</v>
          </cell>
          <cell r="C179" t="str">
            <v>Grading- III  (Using Screening Crushable type such as Moorum or Gravel)</v>
          </cell>
        </row>
        <row r="180">
          <cell r="B180" t="str">
            <v>(a)</v>
          </cell>
          <cell r="C180" t="str">
            <v>Using Screening Crushable type such as Moorum or Gravel</v>
          </cell>
          <cell r="D180" t="str">
            <v>cum</v>
          </cell>
          <cell r="E180">
            <v>644</v>
          </cell>
        </row>
        <row r="181">
          <cell r="B181" t="str">
            <v>(b)</v>
          </cell>
          <cell r="C181" t="str">
            <v>Using Screening Type-B (11.2mm Agg.)</v>
          </cell>
          <cell r="D181" t="str">
            <v>cum</v>
          </cell>
          <cell r="E181">
            <v>746</v>
          </cell>
        </row>
        <row r="182">
          <cell r="B182" t="str">
            <v>B</v>
          </cell>
          <cell r="C182" t="str">
            <v>By Mechanical Means:</v>
          </cell>
        </row>
        <row r="183">
          <cell r="B183" t="str">
            <v>(i)</v>
          </cell>
          <cell r="C183" t="str">
            <v>Grading- I  (Using Screening Crushable type such as Moorum or Gravel)</v>
          </cell>
        </row>
        <row r="184">
          <cell r="B184" t="str">
            <v>(a)</v>
          </cell>
          <cell r="C184" t="str">
            <v>Using Screening Crushable type such as Moorum or Gravel</v>
          </cell>
          <cell r="D184" t="str">
            <v>cum</v>
          </cell>
          <cell r="E184">
            <v>401</v>
          </cell>
        </row>
        <row r="185">
          <cell r="B185" t="str">
            <v>(b)</v>
          </cell>
          <cell r="C185" t="str">
            <v>Using Screening Type-A (13.2mm Agg.)</v>
          </cell>
          <cell r="D185" t="str">
            <v>cum</v>
          </cell>
          <cell r="E185">
            <v>515.99305560000005</v>
          </cell>
        </row>
        <row r="186">
          <cell r="B186" t="str">
            <v>(ii)</v>
          </cell>
          <cell r="C186" t="str">
            <v>Grading- II  (Using Screening Crushable type such as Moorum or Gravel)</v>
          </cell>
        </row>
        <row r="187">
          <cell r="B187" t="str">
            <v>(a)</v>
          </cell>
          <cell r="C187" t="str">
            <v>Using Screening Crushable type such as Moorum or Gravel</v>
          </cell>
          <cell r="D187" t="str">
            <v>cum</v>
          </cell>
          <cell r="E187">
            <v>616</v>
          </cell>
        </row>
        <row r="188">
          <cell r="B188" t="str">
            <v>(b)</v>
          </cell>
          <cell r="C188" t="str">
            <v>Using Screening Type-A (13.2mm Agg.)</v>
          </cell>
          <cell r="D188" t="str">
            <v>cum</v>
          </cell>
          <cell r="E188">
            <v>685</v>
          </cell>
        </row>
        <row r="189">
          <cell r="B189" t="str">
            <v>(c)</v>
          </cell>
          <cell r="C189" t="str">
            <v>Using Screening Type-B (11.2mm Agg.)</v>
          </cell>
          <cell r="D189" t="str">
            <v>cum</v>
          </cell>
          <cell r="E189">
            <v>719</v>
          </cell>
        </row>
        <row r="190">
          <cell r="B190" t="str">
            <v>(iii)</v>
          </cell>
          <cell r="C190" t="str">
            <v>Grading- III  (Using Screening Crushable type such as Moorum or Gravel)</v>
          </cell>
        </row>
        <row r="191">
          <cell r="B191" t="str">
            <v>(a)</v>
          </cell>
          <cell r="C191" t="str">
            <v>Using Screening Crushable type such as Moorum or Gravel</v>
          </cell>
          <cell r="D191" t="str">
            <v>cum</v>
          </cell>
          <cell r="E191">
            <v>616</v>
          </cell>
        </row>
        <row r="192">
          <cell r="B192" t="str">
            <v>(b)</v>
          </cell>
          <cell r="C192" t="str">
            <v>Using Screening Type-B (11.2mm Agg.)</v>
          </cell>
          <cell r="D192" t="str">
            <v>cum</v>
          </cell>
          <cell r="E192">
            <v>719</v>
          </cell>
        </row>
        <row r="193">
          <cell r="B193" t="str">
            <v>4.10</v>
          </cell>
          <cell r="C193" t="str">
            <v>Crushed Cement Concrete Sub-base / Base (Breaking and crushing of material obtained by breaking damaged cement concrete slabs to size range not exceeding 75 mm as specified in table 400.7 transporting the aggregates obtained from breaking of cement concre</v>
          </cell>
          <cell r="D193" t="str">
            <v>cum</v>
          </cell>
          <cell r="E193">
            <v>181</v>
          </cell>
        </row>
        <row r="194">
          <cell r="B194" t="str">
            <v>4.11</v>
          </cell>
          <cell r="C194" t="str">
            <v>Penetration Coat Over Top Layer of Crushed Cement Concrete Base (Spraying of bitumen over cleaned dry surface of crushed cement concrete base at the rate of 25 kg per 10 sqm by a bitumen pressure distributor, spreading of key aggregates at the rate of 0.1</v>
          </cell>
          <cell r="D194" t="str">
            <v>sqm</v>
          </cell>
          <cell r="E194">
            <v>11</v>
          </cell>
        </row>
        <row r="195">
          <cell r="A195" t="str">
            <v>C3</v>
          </cell>
          <cell r="B195" t="str">
            <v>4.12</v>
          </cell>
          <cell r="C195" t="str">
            <v xml:space="preserve"> Wet Mix Macadam (Providing, laying, spreading and compacting graded stone aggregate to wet mix macadam specification including premixing the Material with water at OMC in mechanical mix plant carriage of mixed Material by tipper to site, laying in unifor</v>
          </cell>
          <cell r="D195" t="str">
            <v>cum</v>
          </cell>
          <cell r="E195">
            <v>753</v>
          </cell>
        </row>
        <row r="196">
          <cell r="A196" t="str">
            <v>C4</v>
          </cell>
          <cell r="B196" t="str">
            <v>4.13</v>
          </cell>
          <cell r="C196" t="str">
            <v>Construction of Median and Island with Soil Taken from Roadway Cutting (Construction of Median and Island above road level with approved material deposited at site from roadway cutting and excavation for drain and foundation of other structures, spread, g</v>
          </cell>
          <cell r="D196" t="str">
            <v>cum</v>
          </cell>
          <cell r="E196">
            <v>81</v>
          </cell>
        </row>
        <row r="197">
          <cell r="B197" t="str">
            <v>4.14</v>
          </cell>
          <cell r="C197" t="str">
            <v>Construction of Median and Island with Soil Taken from Borrow Areas (Construction of median and Island above road level with approved material brought from borrow pits, spread, sloped and compacted as per clause 407)</v>
          </cell>
          <cell r="D197" t="str">
            <v>cum</v>
          </cell>
          <cell r="E197">
            <v>134</v>
          </cell>
        </row>
        <row r="198">
          <cell r="B198" t="str">
            <v>4.15</v>
          </cell>
          <cell r="C198" t="str">
            <v>Construction of Shoulders (A. Earthen Shoulders)</v>
          </cell>
        </row>
        <row r="199">
          <cell r="A199" t="str">
            <v>C7</v>
          </cell>
          <cell r="B199" t="str">
            <v>4.16</v>
          </cell>
          <cell r="C199" t="str">
            <v>Footpaths and Separators (Construction of footpath/separator by providing a 150 mm compacted granular sub base as per clause 401 and 25 mm thick cement concrete grade M15, over laid with precast concrete tiles in cement mortar 1:3 including provision of a</v>
          </cell>
          <cell r="D199" t="str">
            <v>sqm</v>
          </cell>
          <cell r="E199">
            <v>315</v>
          </cell>
        </row>
        <row r="200">
          <cell r="B200" t="str">
            <v>4.17</v>
          </cell>
          <cell r="C200" t="str">
            <v>Crusher Run Macadam Base (Providing crushed stone aggregate, depositing on a prepared surface by hauling vehicles, spreading and mixing with a motor grader, watering and compacting with a vibratory roller to clause 410 to form a layer of sub-base/Base)</v>
          </cell>
        </row>
        <row r="201">
          <cell r="B201" t="str">
            <v>A</v>
          </cell>
          <cell r="C201" t="str">
            <v>By Mix in Place Method</v>
          </cell>
        </row>
        <row r="202">
          <cell r="B202" t="str">
            <v xml:space="preserve">(i) </v>
          </cell>
          <cell r="C202" t="str">
            <v>For 53 mm maximum size</v>
          </cell>
          <cell r="D202" t="str">
            <v>cum</v>
          </cell>
          <cell r="E202">
            <v>608</v>
          </cell>
        </row>
        <row r="203">
          <cell r="B203" t="str">
            <v xml:space="preserve">(ii) </v>
          </cell>
          <cell r="C203" t="str">
            <v>For 45 mm maximum size</v>
          </cell>
          <cell r="D203" t="str">
            <v>cum</v>
          </cell>
          <cell r="E203">
            <v>604</v>
          </cell>
        </row>
        <row r="204">
          <cell r="B204" t="str">
            <v>B</v>
          </cell>
          <cell r="C204" t="str">
            <v>By Mixing Plant :</v>
          </cell>
        </row>
        <row r="205">
          <cell r="B205" t="str">
            <v xml:space="preserve">(i) </v>
          </cell>
          <cell r="C205" t="str">
            <v>For 53 mm maximum size</v>
          </cell>
          <cell r="D205" t="str">
            <v>cum</v>
          </cell>
          <cell r="E205">
            <v>782</v>
          </cell>
        </row>
        <row r="206">
          <cell r="B206" t="str">
            <v xml:space="preserve">(ii) </v>
          </cell>
          <cell r="C206" t="str">
            <v>For 45 mm maximum size</v>
          </cell>
          <cell r="D206" t="str">
            <v>cum</v>
          </cell>
          <cell r="E206">
            <v>487</v>
          </cell>
        </row>
        <row r="207">
          <cell r="B207" t="str">
            <v>4.18</v>
          </cell>
          <cell r="C207" t="str">
            <v>Lime, Fly ash stabalised soil sub-base (Construction of Sub-base using lime - fly ash admixture with granular soil, free from organic matter/ deleterious material or clayey silts and low plasticity clays having PI between 5 and 20 and liquid limit less th</v>
          </cell>
          <cell r="D207" t="str">
            <v>cum</v>
          </cell>
          <cell r="E207" t="e">
            <v>#VALUE!</v>
          </cell>
        </row>
        <row r="208">
          <cell r="C208" t="str">
            <v>CHAPTER-5</v>
          </cell>
        </row>
        <row r="209">
          <cell r="C209" t="str">
            <v>BASES AND SURFACE COURSES (BITUMINOUS)</v>
          </cell>
        </row>
        <row r="210">
          <cell r="A210" t="str">
            <v>D1</v>
          </cell>
          <cell r="B210" t="str">
            <v>5.1</v>
          </cell>
          <cell r="C210" t="str">
            <v>Prime coat (Providing and applying primer coat with bitumen emulsion on prepared surface of granular Base including clearing of road surface and spraying primer at the rate of 0.60 kg/sqm using mechanical means.)</v>
          </cell>
          <cell r="D210" t="str">
            <v>sqm</v>
          </cell>
          <cell r="E210">
            <v>16</v>
          </cell>
        </row>
        <row r="211">
          <cell r="B211" t="str">
            <v>5.2</v>
          </cell>
          <cell r="C211" t="str">
            <v xml:space="preserve">Tack coat </v>
          </cell>
        </row>
        <row r="212">
          <cell r="A212" t="str">
            <v>D2</v>
          </cell>
          <cell r="C212" t="str">
            <v>Providing and applying tack coat with bitumen emulsion using emulsion pressure distributor at the rate of 0.20 kg per sqm on the prepared bituminous/granular surface cleaned with mechanical broom.</v>
          </cell>
          <cell r="D212" t="str">
            <v>sqm</v>
          </cell>
          <cell r="E212">
            <v>6</v>
          </cell>
        </row>
        <row r="213">
          <cell r="B213" t="str">
            <v>5.3</v>
          </cell>
          <cell r="C213" t="str">
            <v>Bituminous Macadam (Providing and laying bituminous macadam with 100-120 TPH hot mix plant producing an average output of 75 tonnes per hour using crushed aggregates of specified grading premixed with bituminous binder, transported to site, laid over a pr</v>
          </cell>
        </row>
        <row r="214">
          <cell r="A214" t="str">
            <v>D3</v>
          </cell>
          <cell r="B214" t="str">
            <v>(i)</v>
          </cell>
          <cell r="C214" t="str">
            <v>for Grading I ( 40 mm nominal size )</v>
          </cell>
          <cell r="D214" t="str">
            <v>cum</v>
          </cell>
          <cell r="E214">
            <v>3112</v>
          </cell>
        </row>
        <row r="215">
          <cell r="B215" t="str">
            <v>(ii)</v>
          </cell>
          <cell r="C215" t="str">
            <v xml:space="preserve"> for GradingII(19 mm nominal size)</v>
          </cell>
          <cell r="D215" t="str">
            <v>cum</v>
          </cell>
          <cell r="E215">
            <v>3096</v>
          </cell>
        </row>
        <row r="216">
          <cell r="B216" t="str">
            <v>5.4</v>
          </cell>
          <cell r="C216" t="str">
            <v>Bituminous Penetration Macadam (Construction of penetration macadam over prepared Base by providing a layer of compacted crushed coarse aggregate using chips spreader with alternate applications of bituminous binder and key aggregates and rolling with a s</v>
          </cell>
        </row>
        <row r="217">
          <cell r="B217" t="str">
            <v>A</v>
          </cell>
          <cell r="C217" t="str">
            <v>50 mm thick</v>
          </cell>
          <cell r="D217" t="str">
            <v>sqm</v>
          </cell>
          <cell r="E217">
            <v>164</v>
          </cell>
        </row>
        <row r="218">
          <cell r="B218" t="str">
            <v>B</v>
          </cell>
          <cell r="C218" t="str">
            <v>75 mm thick</v>
          </cell>
          <cell r="D218" t="str">
            <v>sqm</v>
          </cell>
          <cell r="E218">
            <v>223</v>
          </cell>
        </row>
        <row r="219">
          <cell r="B219" t="str">
            <v>5.5</v>
          </cell>
          <cell r="C219" t="str">
            <v>Built-Up-Spray Grout (Providing, laying and rolling of built-up-spray grout layer over prepared base consisting of a two layer composite construction of compacted crushed coarse aggregates using motor grader for aggregates. key stone chips spreader may be</v>
          </cell>
          <cell r="D219" t="str">
            <v>sqm</v>
          </cell>
          <cell r="E219">
            <v>136</v>
          </cell>
        </row>
        <row r="220">
          <cell r="B220" t="str">
            <v>5.6</v>
          </cell>
          <cell r="C220" t="str">
            <v>Dense Graded Bituminous Macadam (Providing and laying dense bituminous macadam with 100-120 TPH batch type HMP producing an average output of 75 tonnes per hour using crushed aggregates of specified grading, premixed with bituminous binder @ 4.0 to 4.5% b</v>
          </cell>
        </row>
        <row r="221">
          <cell r="B221" t="str">
            <v>(i)</v>
          </cell>
          <cell r="C221" t="str">
            <v>for Grading I ( 40 mm nominal size )</v>
          </cell>
          <cell r="D221" t="str">
            <v>cum</v>
          </cell>
          <cell r="E221">
            <v>3904</v>
          </cell>
        </row>
        <row r="222">
          <cell r="A222" t="str">
            <v>D4</v>
          </cell>
          <cell r="B222" t="str">
            <v>(ii)</v>
          </cell>
          <cell r="C222" t="str">
            <v xml:space="preserve"> for GradingII(19 mm nominal size)</v>
          </cell>
          <cell r="D222" t="str">
            <v>cum</v>
          </cell>
          <cell r="E222">
            <v>3925</v>
          </cell>
        </row>
        <row r="223">
          <cell r="B223" t="str">
            <v>5.7</v>
          </cell>
          <cell r="C223" t="str">
            <v>Semi - Dense Bituminous Concrete (Providing and laying semi dense bituminous concrete with 100-120 TPH batch type HMP producing an average output of 75 tonnes per hour using crushed aggregates of specified grading, premixed with bituminous binder @ 4.5 to</v>
          </cell>
        </row>
        <row r="224">
          <cell r="A224" t="str">
            <v>D11</v>
          </cell>
          <cell r="B224" t="str">
            <v>(i)</v>
          </cell>
          <cell r="C224" t="str">
            <v>for Grading I ( 13 mm nominal size )</v>
          </cell>
          <cell r="D224" t="str">
            <v>cum</v>
          </cell>
          <cell r="E224">
            <v>4033</v>
          </cell>
        </row>
        <row r="225">
          <cell r="B225" t="str">
            <v>(ii)</v>
          </cell>
          <cell r="C225" t="str">
            <v xml:space="preserve"> for GradingII(10 mm nominal size)</v>
          </cell>
          <cell r="D225" t="str">
            <v>cum</v>
          </cell>
          <cell r="E225">
            <v>4310</v>
          </cell>
        </row>
        <row r="226">
          <cell r="B226" t="str">
            <v>5.8</v>
          </cell>
          <cell r="C226" t="str">
            <v xml:space="preserve">Bituminous Concrete (Providing and laying bituminous concrete with 100-120 TPH batch type hot mix plant producing an average output of 75 tonnes per hour using crushed aggregates of specified grading, premixed with bituminous binder @ 5.4 to 5.6 % of mix </v>
          </cell>
        </row>
        <row r="227">
          <cell r="B227" t="str">
            <v>(i)</v>
          </cell>
          <cell r="C227" t="str">
            <v xml:space="preserve"> for Grading-I ( 13 mm nominal size )</v>
          </cell>
          <cell r="D227" t="str">
            <v>cum</v>
          </cell>
          <cell r="E227">
            <v>5704</v>
          </cell>
        </row>
        <row r="228">
          <cell r="A228" t="str">
            <v>D5</v>
          </cell>
          <cell r="B228" t="str">
            <v>(ii)</v>
          </cell>
          <cell r="C228" t="str">
            <v>for Grading-II(10 mm nominal size)</v>
          </cell>
          <cell r="D228" t="str">
            <v>cum</v>
          </cell>
          <cell r="E228">
            <v>5661</v>
          </cell>
        </row>
        <row r="229">
          <cell r="B229" t="str">
            <v>5.9</v>
          </cell>
          <cell r="C229" t="str">
            <v>Surface Dressing (Providing and laying surface dressing as wearing course in single coat using crushed stone aggregates of specified size on a layer of bituminous binder laid on prepared surface and rolling with 8-10 tonne smooth wheeled steel roller)</v>
          </cell>
        </row>
        <row r="230">
          <cell r="B230" t="str">
            <v>Case -1</v>
          </cell>
          <cell r="C230" t="str">
            <v>:-19 mm nominal chipping size</v>
          </cell>
          <cell r="D230" t="str">
            <v>sqm</v>
          </cell>
          <cell r="E230">
            <v>41</v>
          </cell>
        </row>
        <row r="231">
          <cell r="B231" t="str">
            <v>Case - II</v>
          </cell>
          <cell r="C231" t="str">
            <v>13 mm nominal size chipping</v>
          </cell>
          <cell r="D231" t="str">
            <v>sqm</v>
          </cell>
          <cell r="E231">
            <v>33</v>
          </cell>
        </row>
        <row r="232">
          <cell r="B232" t="str">
            <v>5.10</v>
          </cell>
          <cell r="C232" t="str">
            <v>Open - Graded Premix Surfacing (Providing, laying and rolling of open - graded premix surfacing of 20 mm thickness composed of 13.2 mm to 5.6 mm aggregates either using penetration grade bitumen or cut-back or emulsion to required line, grade and level to</v>
          </cell>
        </row>
        <row r="233">
          <cell r="B233" t="str">
            <v>(i)</v>
          </cell>
          <cell r="C233" t="str">
            <v>Case - I: Mechanical method using Penetration grade Bitumen and HMP of appropriate capacity not less than 75 tonnes/hour .</v>
          </cell>
          <cell r="D233" t="str">
            <v>sqm</v>
          </cell>
          <cell r="E233">
            <v>64</v>
          </cell>
        </row>
        <row r="234">
          <cell r="A234" t="str">
            <v>D6</v>
          </cell>
          <cell r="B234" t="str">
            <v>(ii)</v>
          </cell>
          <cell r="C234" t="str">
            <v>Case - II: Open-Graded Premix Surfacing using cationic Bitumen Emulsion</v>
          </cell>
          <cell r="D234" t="str">
            <v>sqm</v>
          </cell>
          <cell r="E234">
            <v>70</v>
          </cell>
        </row>
        <row r="235">
          <cell r="B235" t="str">
            <v>5.11</v>
          </cell>
          <cell r="C235" t="str">
            <v xml:space="preserve">Close Graded Premix Surfacing/Mixed Seal Surfacing (Mechanical means using HMP of appropriate capacity not less than 75 tonnes/hour. Providing, laying and rolling of close-graded premix surfacing material of 20 mm thickness composed of 11.2 mm to 0.09 mm </v>
          </cell>
          <cell r="D235" t="str">
            <v>sqm</v>
          </cell>
          <cell r="E235">
            <v>82</v>
          </cell>
        </row>
        <row r="236">
          <cell r="B236" t="str">
            <v>5.12</v>
          </cell>
          <cell r="C236" t="str">
            <v>Seal Coat (Providing and laying seal coat sealing the voids in a bituminous surface laid to the specified levels, grade and cross fall using Type A and B seal coats)</v>
          </cell>
        </row>
        <row r="237">
          <cell r="A237" t="str">
            <v>D7</v>
          </cell>
          <cell r="B237" t="str">
            <v>(i)</v>
          </cell>
          <cell r="C237" t="str">
            <v>Case - I : Type A</v>
          </cell>
          <cell r="D237" t="str">
            <v>sqm</v>
          </cell>
          <cell r="E237">
            <v>30</v>
          </cell>
        </row>
        <row r="238">
          <cell r="B238" t="str">
            <v>(ii)</v>
          </cell>
          <cell r="C238" t="str">
            <v>Case - II : Type B (Providing and laying of premix sand seal coat with HMP of appropriate capacity not less than 75 tonnes/ hours using crushed stone chipping 6.7 mm size and penetration bitumen of suitable grade.)</v>
          </cell>
          <cell r="D238" t="str">
            <v>sqm</v>
          </cell>
          <cell r="E238">
            <v>24</v>
          </cell>
        </row>
        <row r="239">
          <cell r="B239" t="str">
            <v>5.13</v>
          </cell>
          <cell r="C239" t="str">
            <v xml:space="preserve">Supply of Stone Aggregates for Pavement Courses (Supply of stone aggregates from approved sources confirming to the physical requirement, specified in the respective specified clauses, including royalties, fees rents, collection, transportation, stacking </v>
          </cell>
          <cell r="D239" t="str">
            <v>cum</v>
          </cell>
        </row>
        <row r="240">
          <cell r="B240" t="str">
            <v>5.14</v>
          </cell>
          <cell r="C240" t="str">
            <v>Mastic Asphalt (Providing and laying 25 mm thick mastic asphalt wearing course with paving grade bitumen meeting the requirements given in table 500-29, prepared by using mastic cooker and laid to required level and slope after cleaning the surface, inclu</v>
          </cell>
          <cell r="D240" t="str">
            <v>sqm</v>
          </cell>
          <cell r="E240">
            <v>292</v>
          </cell>
        </row>
        <row r="241">
          <cell r="B241" t="str">
            <v>5.15</v>
          </cell>
          <cell r="C241" t="str">
            <v>Slurry Seal Providing and laying slurry seal consisting of a mixture of fine aggregates, portland cement filler, bituminous emulsion and water on a road surface including cleaning of surface, mixing of slurry seal in a suitable mobile plant, laying and co</v>
          </cell>
        </row>
        <row r="242">
          <cell r="A242" t="str">
            <v>D8</v>
          </cell>
          <cell r="B242" t="str">
            <v>(i)</v>
          </cell>
          <cell r="C242" t="str">
            <v xml:space="preserve"> 5 mm thickness</v>
          </cell>
          <cell r="D242" t="str">
            <v>sqm</v>
          </cell>
          <cell r="E242">
            <v>33</v>
          </cell>
        </row>
        <row r="243">
          <cell r="B243" t="str">
            <v>(ii)</v>
          </cell>
          <cell r="C243" t="str">
            <v>3 mm thickness</v>
          </cell>
          <cell r="D243" t="str">
            <v>sqm</v>
          </cell>
          <cell r="E243">
            <v>23</v>
          </cell>
        </row>
        <row r="244">
          <cell r="B244" t="str">
            <v>(iii)</v>
          </cell>
          <cell r="C244" t="str">
            <v>1.5 mm thickness</v>
          </cell>
          <cell r="D244" t="str">
            <v>sqm</v>
          </cell>
          <cell r="E244">
            <v>14</v>
          </cell>
        </row>
        <row r="245">
          <cell r="B245" t="str">
            <v>5.16</v>
          </cell>
          <cell r="C245" t="str">
            <v xml:space="preserve">Recycling of Bituminous Pavement with Central Recycling Plant (Recycling pavement by cold milling of exiting bituminous layers, planning the surface after cold milling, reclaiming excavated material to the extent of 30 % of the required quantity, hauling </v>
          </cell>
          <cell r="D245" t="str">
            <v>cum</v>
          </cell>
          <cell r="E245" t="e">
            <v>#VALUE!</v>
          </cell>
        </row>
        <row r="246">
          <cell r="B246" t="str">
            <v>5.17</v>
          </cell>
          <cell r="C246" t="str">
            <v>Fog Spray</v>
          </cell>
          <cell r="D246" t="str">
            <v>sqm</v>
          </cell>
          <cell r="E246">
            <v>19</v>
          </cell>
        </row>
        <row r="247">
          <cell r="B247" t="str">
            <v>added</v>
          </cell>
          <cell r="C247" t="str">
            <v>1.In case it is decided by the engineer to blind the fog spray, the following may be added</v>
          </cell>
          <cell r="D247" t="str">
            <v>sqm</v>
          </cell>
          <cell r="E247">
            <v>2</v>
          </cell>
        </row>
        <row r="248">
          <cell r="B248" t="str">
            <v>5.18</v>
          </cell>
          <cell r="C248" t="str">
            <v>Bituminous Cold Mix ( Including Gravel Emulsion) (Providing, laying and rolling of bituminous cold mix on prepared base consisting of a mixture of unheated mineral aggregate and emulsified or cutback bitumen, including mixing in a plant of suitable type a</v>
          </cell>
        </row>
        <row r="249">
          <cell r="B249" t="str">
            <v>(i)</v>
          </cell>
          <cell r="C249" t="str">
            <v xml:space="preserve">Using bitumen emulsion and 9.5 mm or 13.2 mm nominal size aggregate </v>
          </cell>
          <cell r="D249" t="str">
            <v>cum</v>
          </cell>
          <cell r="E249" t="e">
            <v>#VALUE!</v>
          </cell>
        </row>
        <row r="250">
          <cell r="B250" t="str">
            <v>(ii)</v>
          </cell>
          <cell r="C250" t="str">
            <v xml:space="preserve">Using bitumen emulsion and 19 mm or 26.5 mm nominal size aggregate </v>
          </cell>
          <cell r="D250" t="str">
            <v>cum</v>
          </cell>
          <cell r="E250" t="e">
            <v>#VALUE!</v>
          </cell>
        </row>
        <row r="251">
          <cell r="B251" t="str">
            <v>(iii)</v>
          </cell>
          <cell r="C251" t="str">
            <v xml:space="preserve">Using cutback bitumen and 9.5 mm or 13.2 mm nominal size aggregate </v>
          </cell>
          <cell r="D251" t="str">
            <v>cum</v>
          </cell>
          <cell r="E251" t="e">
            <v>#VALUE!</v>
          </cell>
        </row>
        <row r="252">
          <cell r="B252" t="str">
            <v>(iv)</v>
          </cell>
          <cell r="C252" t="str">
            <v xml:space="preserve">Using cutback bitumen and 19 mm or 26.5 mm nominal size aggregate </v>
          </cell>
          <cell r="D252" t="str">
            <v>cum</v>
          </cell>
          <cell r="E252" t="e">
            <v>#VALUE!</v>
          </cell>
        </row>
        <row r="253">
          <cell r="B253" t="str">
            <v>5.19</v>
          </cell>
          <cell r="C253" t="str">
            <v>Sand Asphalt Base Course (Providing, laying and rolling sand-asphalt base course composed of sand, mineral filler and bituminous binder on a prepared sub-grade or sub-base to the lines, levels, grades and cross sections as per the drawings including mixin</v>
          </cell>
          <cell r="D253" t="str">
            <v>cum</v>
          </cell>
          <cell r="E253">
            <v>3921</v>
          </cell>
        </row>
        <row r="254">
          <cell r="B254" t="str">
            <v>5.20</v>
          </cell>
          <cell r="C254" t="str">
            <v>Modified Binder (Supply of modified binder produced by mixing bitumen with modifier such as natural rubber or crumb rubber or any other polymer found compatible with bitumen and which allows properties given in clause 521.3 and IRC: SP: 53 blending of mod</v>
          </cell>
          <cell r="D254" t="str">
            <v>tonne</v>
          </cell>
        </row>
        <row r="255">
          <cell r="B255" t="str">
            <v>5.21</v>
          </cell>
          <cell r="C255" t="str">
            <v>Crack Prevention Courses</v>
          </cell>
        </row>
        <row r="256">
          <cell r="B256" t="str">
            <v>(i)</v>
          </cell>
          <cell r="C256" t="str">
            <v>Stress Absorbing Membrane (SAM) crack width less than 6 mm (Providing and laying of a stress absorbing membrane over a cracked road surface, with crack width below 6 mm after cleaning with a mechanical broom, using modified binder complying with clause 52</v>
          </cell>
          <cell r="D256" t="str">
            <v>sqm</v>
          </cell>
          <cell r="E256">
            <v>37</v>
          </cell>
        </row>
        <row r="257">
          <cell r="B257" t="str">
            <v>(ii)</v>
          </cell>
          <cell r="C257" t="str">
            <v xml:space="preserve">Stress Absorbing Membrane (SAM) with crack width 6 mm to 9 mm (Providing and laying of a stress absorbing membrane over a cracked road surface, with crack width 6 to 9 mm after cleaning with a mechanical broom, using modified binder complying with clause </v>
          </cell>
          <cell r="D257" t="str">
            <v>sqm</v>
          </cell>
          <cell r="E257">
            <v>46</v>
          </cell>
        </row>
        <row r="258">
          <cell r="B258" t="str">
            <v>(iii)</v>
          </cell>
          <cell r="C258" t="str">
            <v xml:space="preserve">Stress Absorbing Membrane (SAM) crack width above 9 mm and cracked area above 50 % (Providing and laying a single coat of a stress absorbing membrane over a cracked road surface, with crack width above 9 mm and cracked area above 50 % after cleaning with </v>
          </cell>
          <cell r="D258" t="str">
            <v>sqm</v>
          </cell>
          <cell r="E258">
            <v>61</v>
          </cell>
        </row>
        <row r="259">
          <cell r="B259" t="str">
            <v>(iv)</v>
          </cell>
          <cell r="C259" t="str">
            <v>Case - IV : Bitumen Impregnated Geotextile (Providing and laying a bitumen impregnated geotextile layer after cleaning the road surface, geotextile conforming to requirements of clause 704.3, laid over a tack coat with 1.05 kg per sqm of paving grade bitu</v>
          </cell>
          <cell r="D259" t="str">
            <v>sqm</v>
          </cell>
          <cell r="E259" t="e">
            <v>#VALUE!</v>
          </cell>
        </row>
        <row r="260">
          <cell r="B260" t="str">
            <v>5.22</v>
          </cell>
          <cell r="C260" t="str">
            <v>Recipe Cold Mix (Providing and laying of premix of crushed stone aggregates and emulsion binder, mixed in a batch type cold mixing plant, laid over prepared surface, by paver finisher, rolled with a pneumatic tyred roller initially and finished with a smo</v>
          </cell>
        </row>
        <row r="261">
          <cell r="B261" t="str">
            <v>(i)</v>
          </cell>
          <cell r="C261" t="str">
            <v xml:space="preserve"> 75 mm thickness</v>
          </cell>
          <cell r="D261" t="str">
            <v>cum</v>
          </cell>
          <cell r="E261" t="e">
            <v>#VALUE!</v>
          </cell>
        </row>
        <row r="262">
          <cell r="B262" t="str">
            <v>(ii)</v>
          </cell>
          <cell r="C262" t="str">
            <v>40 mm thickness</v>
          </cell>
          <cell r="D262" t="str">
            <v>cum</v>
          </cell>
          <cell r="E262" t="e">
            <v>#VALUE!</v>
          </cell>
        </row>
        <row r="263">
          <cell r="B263" t="str">
            <v>(iii)</v>
          </cell>
          <cell r="C263" t="str">
            <v>25 mm thickness</v>
          </cell>
          <cell r="D263" t="str">
            <v>cum</v>
          </cell>
          <cell r="E263" t="e">
            <v>#VALUE!</v>
          </cell>
        </row>
        <row r="264">
          <cell r="C264" t="str">
            <v>CHAPTER-6</v>
          </cell>
        </row>
        <row r="265">
          <cell r="C265" t="str">
            <v xml:space="preserve">CEMENT CONCRETE PAVEMENTS </v>
          </cell>
        </row>
        <row r="266">
          <cell r="A266" t="str">
            <v>F1</v>
          </cell>
          <cell r="B266" t="str">
            <v>6.1</v>
          </cell>
          <cell r="C266" t="str">
            <v>Dry Lean Cement Concrete Sub- base (Construction of dry lean cement concrete Sub- base over a prepared sub-grade with coarse and fine aggregate conforming to IS: 383, the size of coarse aggregate not exceeding 25 mm, aggregate cement ratio not to exceed 1</v>
          </cell>
          <cell r="D266" t="str">
            <v>cum</v>
          </cell>
          <cell r="E266">
            <v>1335</v>
          </cell>
        </row>
        <row r="267">
          <cell r="A267" t="str">
            <v>F2</v>
          </cell>
          <cell r="B267" t="str">
            <v>6.2</v>
          </cell>
          <cell r="C267" t="str">
            <v>Cement Concrete Pavement (Construction of un-reinforced, dowel jointed, plain cement concrete pavement over a prepared sub base with 43 grade cement @ 400 kg per cum, coarse and fine aggregate conforming to IS 383, maximum size of coarse aggregate not exc</v>
          </cell>
          <cell r="D267" t="str">
            <v>cum</v>
          </cell>
          <cell r="E267">
            <v>3011</v>
          </cell>
        </row>
        <row r="268">
          <cell r="B268" t="str">
            <v>6.3</v>
          </cell>
          <cell r="C268" t="str">
            <v>Rolled Cement Concrete Base (Construction of rolled cement concrete base course with coarse and fine aggregate conforming to IS:383, the size of coarse aggregate not exceeding 25 mm with minimum, aggregate cement ratio15:1 and minimum cement content of 20</v>
          </cell>
          <cell r="D268" t="str">
            <v>cum</v>
          </cell>
          <cell r="E268">
            <v>1514</v>
          </cell>
        </row>
        <row r="269">
          <cell r="B269" t="str">
            <v>6.4</v>
          </cell>
          <cell r="C269" t="str">
            <v>Transition section between rigid and flexible pavement (Due to change in the properties of materials and type of construction, a gradual changeover from rigid pavement to flexible pavement is desirable to avoid any damage at the butting joint. After provi</v>
          </cell>
        </row>
        <row r="270">
          <cell r="B270" t="str">
            <v>6.5</v>
          </cell>
          <cell r="C270" t="str">
            <v>Construction of Base/Sub-base of pavement with lean concrete - fly ash. (Construction of Base/sub-base using cement, sand, fly ash and coarse aggregates proportioned as per table 4 of IRC: 74/1979 and with water content ratio, slump and compressive streng</v>
          </cell>
          <cell r="D270" t="str">
            <v>cum</v>
          </cell>
          <cell r="E270">
            <v>1251</v>
          </cell>
        </row>
        <row r="271">
          <cell r="B271" t="str">
            <v>6.6</v>
          </cell>
          <cell r="C271" t="str">
            <v>Cement - Fly ash concrete pavement. (Construction reinforced-reinforced, dowel jointed, plain cement concrete pavement over a prepared sub base with 43 grade cement, coarse and fine aggregate conforming to IS 383, maximum size of coarse aggregate not exce</v>
          </cell>
          <cell r="D271" t="str">
            <v>cum</v>
          </cell>
          <cell r="E271">
            <v>2720</v>
          </cell>
        </row>
        <row r="272">
          <cell r="C272" t="str">
            <v>CHAPTER-7</v>
          </cell>
        </row>
        <row r="273">
          <cell r="C273" t="str">
            <v>GEOSYNTHETICS AND  REINFORCED EARTH</v>
          </cell>
        </row>
        <row r="274">
          <cell r="B274" t="str">
            <v>7.1</v>
          </cell>
          <cell r="C274" t="str">
            <v>Sub- Surface Drain with Geotextiles (Construction of sub surface drain 200 mm dia using geotextiles treated with carbon black with physical properties as given in clause 702.2.3 formed in to a stable network and a planar geocomposite structure, joints wra</v>
          </cell>
          <cell r="D274" t="str">
            <v>metre</v>
          </cell>
          <cell r="E274" t="e">
            <v>#VALUE!</v>
          </cell>
        </row>
        <row r="275">
          <cell r="B275" t="str">
            <v>7.2</v>
          </cell>
          <cell r="C275" t="str">
            <v>Narrow Filter Sub- Surface Drain (Construction of a narrow filter sub- surface drain consisting of porous or perforated pipe laid in narrow trench surrounded by a geotextile filter fabric, with a minimum of 450 mm overlap of fabric and installed as per cl</v>
          </cell>
          <cell r="D275" t="str">
            <v>metre</v>
          </cell>
          <cell r="E275" t="e">
            <v>#VALUE!</v>
          </cell>
        </row>
        <row r="276">
          <cell r="B276" t="str">
            <v>7.3</v>
          </cell>
          <cell r="C276" t="str">
            <v>Laying Paving Fabric Beneath a Pavement Overlay (Providing and laying paving fabric with physical requirements as per table 704-2 over a tack coat of paving grade Bitumen 80-100 penetration, laid at the rate of 1 kg per sqm over thoroughly cleaned and rep</v>
          </cell>
          <cell r="D276" t="str">
            <v>sqm</v>
          </cell>
          <cell r="E276" t="e">
            <v>#VALUE!</v>
          </cell>
        </row>
        <row r="277">
          <cell r="B277" t="str">
            <v>7.4</v>
          </cell>
          <cell r="C277" t="str">
            <v>Laying Boulder Apron in Crates of Synthetic Geogrids (Providing, preparing and laying of geogrid crated apron 1 m x 5 m, 600 mm thick including excavation and backfilling with baffles at 1 metre interval, made with geogrids having characteristics as per c</v>
          </cell>
          <cell r="D277" t="str">
            <v>cum</v>
          </cell>
          <cell r="E277" t="e">
            <v>#VALUE!</v>
          </cell>
        </row>
        <row r="278">
          <cell r="B278" t="str">
            <v>7.5</v>
          </cell>
          <cell r="C278" t="str">
            <v>Reinforced Earth Retaining Wall (Reinforced earth retaining walls have four main components as under: a)   Excavation for foundation, foundation concrete and cement concrete grooved seating in the foundation for facing elements (facia material). b)   Faci</v>
          </cell>
        </row>
        <row r="279">
          <cell r="A279" t="str">
            <v>G7</v>
          </cell>
          <cell r="B279" t="str">
            <v>(i)</v>
          </cell>
          <cell r="C279" t="str">
            <v xml:space="preserve">Facing elements of RCC </v>
          </cell>
          <cell r="D279" t="str">
            <v>sqm</v>
          </cell>
          <cell r="E279">
            <v>630</v>
          </cell>
        </row>
        <row r="280">
          <cell r="B280" t="str">
            <v>(ii)</v>
          </cell>
          <cell r="C280" t="str">
            <v>Assembling, joining and laying of reinforcing elements.</v>
          </cell>
        </row>
        <row r="281">
          <cell r="B281" t="str">
            <v>A</v>
          </cell>
          <cell r="C281" t="str">
            <v xml:space="preserve"> With reinforcing element of steel / Aluminium strips / polymeric strips.</v>
          </cell>
        </row>
        <row r="282">
          <cell r="B282" t="str">
            <v>Type 1</v>
          </cell>
          <cell r="C282" t="str">
            <v xml:space="preserve">1.Galvanised carbon steel strips </v>
          </cell>
          <cell r="D282" t="str">
            <v>metre</v>
          </cell>
          <cell r="E282" t="e">
            <v>#VALUE!</v>
          </cell>
        </row>
        <row r="283">
          <cell r="B283" t="str">
            <v>Type 2</v>
          </cell>
          <cell r="C283" t="str">
            <v xml:space="preserve">2.Copper Strips </v>
          </cell>
          <cell r="D283" t="str">
            <v>metre</v>
          </cell>
          <cell r="E283" t="e">
            <v>#VALUE!</v>
          </cell>
        </row>
        <row r="284">
          <cell r="B284" t="str">
            <v>Type 3</v>
          </cell>
          <cell r="C284" t="str">
            <v>3.Aluminium Strips</v>
          </cell>
          <cell r="D284" t="str">
            <v>metre</v>
          </cell>
          <cell r="E284" t="e">
            <v>#VALUE!</v>
          </cell>
        </row>
        <row r="285">
          <cell r="B285" t="str">
            <v>Type 4</v>
          </cell>
          <cell r="C285" t="str">
            <v>4.Stainless steel strips</v>
          </cell>
          <cell r="D285" t="str">
            <v>metre</v>
          </cell>
          <cell r="E285" t="e">
            <v>#VALUE!</v>
          </cell>
        </row>
        <row r="286">
          <cell r="B286" t="str">
            <v>Type 5</v>
          </cell>
          <cell r="C286" t="str">
            <v>5.Glass reinforced polymer/fibre reinforced polymer/polymeric strips</v>
          </cell>
          <cell r="D286" t="str">
            <v>metre</v>
          </cell>
          <cell r="E286" t="e">
            <v>#VALUE!</v>
          </cell>
        </row>
        <row r="287">
          <cell r="B287" t="str">
            <v>B</v>
          </cell>
          <cell r="C287" t="str">
            <v>With reinforcing elements of synthetic geogrids</v>
          </cell>
          <cell r="D287" t="str">
            <v>sqm</v>
          </cell>
          <cell r="E287" t="e">
            <v>#VALUE!</v>
          </cell>
        </row>
        <row r="288">
          <cell r="C288" t="str">
            <v>CHAPTER-8</v>
          </cell>
        </row>
        <row r="289">
          <cell r="C289" t="str">
            <v>TRAFFIC SIGNS, MARKINGS &amp; OTHER ROAD APPURTENANCES</v>
          </cell>
        </row>
        <row r="290">
          <cell r="B290" t="str">
            <v>8.1</v>
          </cell>
          <cell r="C290" t="str">
            <v>Cast in Situ Cement Concrete M20 kerb (Construction of cement concrete kerb with top and bottom width 115 and 165 mm respectively, 250 mm high in M 20 grade PCC on M-10 grade foundation 150 mm thick, foundation having 50 mm projection beyond kerb stone, k</v>
          </cell>
        </row>
        <row r="291">
          <cell r="A291" t="str">
            <v>C6</v>
          </cell>
          <cell r="B291" t="str">
            <v>A</v>
          </cell>
          <cell r="C291" t="str">
            <v>Using Concrete Mixer</v>
          </cell>
          <cell r="D291" t="str">
            <v>metre</v>
          </cell>
          <cell r="E291">
            <v>116</v>
          </cell>
        </row>
        <row r="292">
          <cell r="B292" t="str">
            <v>B</v>
          </cell>
          <cell r="C292" t="str">
            <v>Using Concrete Batching and Mixing Plant</v>
          </cell>
          <cell r="D292" t="str">
            <v>metre</v>
          </cell>
          <cell r="E292">
            <v>116</v>
          </cell>
        </row>
        <row r="293">
          <cell r="B293" t="str">
            <v>8.2</v>
          </cell>
          <cell r="C293" t="str">
            <v xml:space="preserve">Cast in Situ Cement Concrete M 20 Kerb with Channel (Construction of cement concrete kerb with channel with top and bottom width 115 and 165 mm respectively, 250 mm high in M 20 grade PCC on M10 grade foundation 150 mm thick, kerb channel 300 mm wide, 50 </v>
          </cell>
        </row>
        <row r="294">
          <cell r="B294" t="str">
            <v>A</v>
          </cell>
          <cell r="C294" t="str">
            <v>Using Concrete Mixer</v>
          </cell>
          <cell r="D294" t="str">
            <v>metre</v>
          </cell>
          <cell r="E294">
            <v>213</v>
          </cell>
        </row>
        <row r="295">
          <cell r="B295" t="str">
            <v>B</v>
          </cell>
          <cell r="C295" t="str">
            <v>Using Concrete Batching and Mixing Plant</v>
          </cell>
          <cell r="D295" t="str">
            <v>metre</v>
          </cell>
          <cell r="E295">
            <v>218</v>
          </cell>
        </row>
        <row r="296">
          <cell r="B296" t="str">
            <v>8.3</v>
          </cell>
          <cell r="C296" t="str">
            <v>Printing new letter and figures of any shade (Printing new letter and figures of any shade with synthetic enamel paint black or any other approved colour to give an even shade)</v>
          </cell>
        </row>
        <row r="297">
          <cell r="B297" t="str">
            <v>(i)</v>
          </cell>
          <cell r="C297" t="str">
            <v xml:space="preserve"> Hindi ( Matras commas and the like not to be measured and paid for Half letter shall be counted as half )</v>
          </cell>
          <cell r="D297" t="str">
            <v>cm height per letter</v>
          </cell>
          <cell r="E297">
            <v>0.3</v>
          </cell>
        </row>
        <row r="298">
          <cell r="B298" t="str">
            <v>(ii)</v>
          </cell>
          <cell r="C298" t="str">
            <v>English and Roman</v>
          </cell>
          <cell r="D298" t="str">
            <v>cm height per letter</v>
          </cell>
          <cell r="E298">
            <v>0.2</v>
          </cell>
        </row>
        <row r="299">
          <cell r="B299" t="str">
            <v>8.4</v>
          </cell>
          <cell r="C299" t="str">
            <v>Retro- reflectorised Traffic signs (Providing and fixing of retro- reflectorised cautionary, mandatory and informatory sign as per IRC :67 made of encapsulated lens type reflective sheeting vide clause 801.3, fixed over aluminium sheeting, 1.5 mm thick su</v>
          </cell>
        </row>
        <row r="300">
          <cell r="A300" t="str">
            <v>H-1-1</v>
          </cell>
          <cell r="B300" t="str">
            <v>( i )</v>
          </cell>
          <cell r="C300" t="str">
            <v>90 cm equilateral triangle</v>
          </cell>
          <cell r="D300" t="str">
            <v>each</v>
          </cell>
          <cell r="E300" t="e">
            <v>#VALUE!</v>
          </cell>
        </row>
        <row r="301">
          <cell r="B301" t="str">
            <v>( ii )</v>
          </cell>
          <cell r="C301" t="str">
            <v>60 cm equilateral triangle</v>
          </cell>
          <cell r="D301" t="str">
            <v>each</v>
          </cell>
          <cell r="E301" t="e">
            <v>#VALUE!</v>
          </cell>
        </row>
        <row r="302">
          <cell r="A302" t="str">
            <v>H-1-1</v>
          </cell>
          <cell r="B302" t="str">
            <v>( iii )</v>
          </cell>
          <cell r="C302" t="str">
            <v>60 cm circular</v>
          </cell>
          <cell r="D302" t="str">
            <v>each</v>
          </cell>
          <cell r="E302" t="e">
            <v>#VALUE!</v>
          </cell>
        </row>
        <row r="303">
          <cell r="A303" t="str">
            <v>H-1-3</v>
          </cell>
          <cell r="B303" t="str">
            <v>( iv )</v>
          </cell>
          <cell r="C303" t="str">
            <v>80 mm x 60 mm rectangular</v>
          </cell>
          <cell r="D303" t="str">
            <v>each</v>
          </cell>
          <cell r="E303" t="e">
            <v>#VALUE!</v>
          </cell>
        </row>
        <row r="304">
          <cell r="B304" t="str">
            <v>( v )</v>
          </cell>
          <cell r="C304" t="str">
            <v>60 cm x 45 cm rectangular</v>
          </cell>
          <cell r="D304" t="str">
            <v>each</v>
          </cell>
          <cell r="E304" t="e">
            <v>#VALUE!</v>
          </cell>
        </row>
        <row r="305">
          <cell r="B305" t="str">
            <v>(vi )</v>
          </cell>
          <cell r="C305" t="str">
            <v>60 cm x 60 cm square</v>
          </cell>
          <cell r="D305" t="str">
            <v>each</v>
          </cell>
          <cell r="E305" t="e">
            <v>#VALUE!</v>
          </cell>
        </row>
        <row r="306">
          <cell r="A306" t="str">
            <v>H-1-4</v>
          </cell>
          <cell r="B306" t="str">
            <v>( vii )</v>
          </cell>
          <cell r="C306" t="str">
            <v>90 cm high octagon</v>
          </cell>
          <cell r="D306" t="str">
            <v>each</v>
          </cell>
          <cell r="E306" t="e">
            <v>#VALUE!</v>
          </cell>
        </row>
        <row r="307">
          <cell r="B307" t="str">
            <v>8.5</v>
          </cell>
          <cell r="C307" t="str">
            <v>Direction and Place Identification signs upto 0.9 sqm size board. (Providing and erecting direction and place identification retro-reflectorised sign asper IRC:67 made of encapsulated lens type reflective sheeting vide clause 801.3, fixed over aluminium s</v>
          </cell>
          <cell r="D307" t="str">
            <v>sqm</v>
          </cell>
          <cell r="E307" t="e">
            <v>#VALUE!</v>
          </cell>
        </row>
        <row r="308">
          <cell r="B308" t="str">
            <v>8.6</v>
          </cell>
          <cell r="C308" t="str">
            <v>Direction and Place Identification signs with size more than 0.9 sqm size board. (Providing and erecting direction and place identification retro- reflectorised sign asper IRC :67 made of encapsulated lens type reflective sheeting vide clause 801.3, fixed</v>
          </cell>
          <cell r="D308" t="str">
            <v>sqm</v>
          </cell>
          <cell r="E308" t="e">
            <v>#VALUE!</v>
          </cell>
        </row>
        <row r="309">
          <cell r="B309" t="str">
            <v>8.7</v>
          </cell>
          <cell r="C309" t="str">
            <v>Overhead Signs (Providing and erecting overhead signs with a corrosion resistant aluminium alloy sheet reflectorised with high intensity retro-reflective sheeting of encapsulated lense type with vertical and lateral clearance given in clause 802.2 and 802</v>
          </cell>
        </row>
        <row r="310">
          <cell r="B310" t="str">
            <v>A</v>
          </cell>
          <cell r="C310" t="str">
            <v xml:space="preserve">Truss and Vertical Support </v>
          </cell>
          <cell r="D310" t="str">
            <v>tonne</v>
          </cell>
          <cell r="E310" t="e">
            <v>#VALUE!</v>
          </cell>
        </row>
        <row r="311">
          <cell r="B311" t="str">
            <v>B</v>
          </cell>
          <cell r="C311" t="str">
            <v>Aluminium alloy plate for over head sign</v>
          </cell>
          <cell r="D311" t="str">
            <v>tonne</v>
          </cell>
          <cell r="E311" t="e">
            <v>#VALUE!</v>
          </cell>
        </row>
        <row r="312">
          <cell r="B312" t="str">
            <v>8.8</v>
          </cell>
          <cell r="C312" t="str">
            <v>Painting Two Coats on New Concrete Surfaces (Painting two coats after filling the surface with synthetic enamel paint in all shades on new plastered concrete surfaces)</v>
          </cell>
          <cell r="D312" t="str">
            <v>sqm</v>
          </cell>
          <cell r="E312">
            <v>41</v>
          </cell>
        </row>
        <row r="313">
          <cell r="B313" t="str">
            <v>8.9</v>
          </cell>
          <cell r="C313" t="str">
            <v>Painting on Steel Surfaces (Providing and applying two coats of ready mix paint of approved brand on steel surface after through cleaning of surface to give an even shade)</v>
          </cell>
          <cell r="D313" t="str">
            <v>sqm</v>
          </cell>
          <cell r="E313">
            <v>24</v>
          </cell>
        </row>
        <row r="314">
          <cell r="B314" t="str">
            <v>8.10</v>
          </cell>
          <cell r="C314" t="str">
            <v>Painting on Wood Surfaces (Providing and applying two coats of ready mix paint of approved brand on wood surface after through cleaning of surface to give an even shade)</v>
          </cell>
          <cell r="D314" t="str">
            <v>sqm</v>
          </cell>
          <cell r="E314">
            <v>28</v>
          </cell>
        </row>
        <row r="315">
          <cell r="B315" t="str">
            <v>8.11</v>
          </cell>
          <cell r="C315" t="str">
            <v>Painting Lines, Dashes, Arrows etc on Roads in Two Coats on New Work  (Painting lines, dashes, arrows etc on roads in two coats on new work with ready mixed road marking paint conforming to IS:164 on bituminous surface, including cleaning the surface of a</v>
          </cell>
        </row>
        <row r="316">
          <cell r="A316" t="str">
            <v>H4</v>
          </cell>
          <cell r="B316" t="str">
            <v>(i)</v>
          </cell>
          <cell r="C316" t="str">
            <v xml:space="preserve">Over 10 cm in width </v>
          </cell>
          <cell r="D316" t="str">
            <v>sqm</v>
          </cell>
          <cell r="E316">
            <v>54</v>
          </cell>
        </row>
        <row r="317">
          <cell r="B317" t="str">
            <v xml:space="preserve">(ii) </v>
          </cell>
          <cell r="C317" t="str">
            <v xml:space="preserve">Up to 10 cm in width </v>
          </cell>
          <cell r="D317" t="str">
            <v>sqm</v>
          </cell>
          <cell r="E317">
            <v>49</v>
          </cell>
        </row>
        <row r="318">
          <cell r="B318" t="str">
            <v>8.12</v>
          </cell>
          <cell r="C318" t="str">
            <v>Painting Lines, Dashes, Arrows etc on Roads in Two Coats on Old Work (Painting lines, dashes, arrows etc on roads in two coats on old work with ready mixed road marking paint confirming to IS: 164 on bituminous surface, including cleaning the surface of a</v>
          </cell>
        </row>
        <row r="319">
          <cell r="B319" t="str">
            <v>(i)</v>
          </cell>
          <cell r="C319" t="str">
            <v xml:space="preserve"> Over 10 cm in width </v>
          </cell>
          <cell r="D319" t="str">
            <v>sqm</v>
          </cell>
          <cell r="E319">
            <v>36</v>
          </cell>
        </row>
        <row r="320">
          <cell r="B320" t="str">
            <v xml:space="preserve">(ii) </v>
          </cell>
          <cell r="C320" t="str">
            <v xml:space="preserve">Up to 10 cm in width </v>
          </cell>
          <cell r="D320" t="str">
            <v>sqm</v>
          </cell>
          <cell r="E320">
            <v>38</v>
          </cell>
        </row>
        <row r="321">
          <cell r="A321" t="str">
            <v>H5</v>
          </cell>
          <cell r="B321" t="str">
            <v>8.13</v>
          </cell>
          <cell r="C321" t="str">
            <v>Road Marking with Hot Applied Thermoplastic Compound with Reflectorising Glass Beads on Bituminous Surface (Providing and laying of hot applied thermoplastic compound 2.5 mm thick including reflectorising glass beads @ 250 gms per sqm area, thickness of 2</v>
          </cell>
          <cell r="D321" t="str">
            <v>sqm</v>
          </cell>
          <cell r="E321">
            <v>730</v>
          </cell>
        </row>
        <row r="322">
          <cell r="B322" t="str">
            <v>8.14</v>
          </cell>
          <cell r="C322" t="str">
            <v>Kilo Metre Stone (Reinforced cement concrete M15grade kilometre stone of standard design as per IRC:8-1980, fixing in position including painting and printing etc)</v>
          </cell>
        </row>
        <row r="323">
          <cell r="A323" t="str">
            <v>H-6-1</v>
          </cell>
          <cell r="B323" t="str">
            <v>(i)</v>
          </cell>
          <cell r="C323" t="str">
            <v>5th kilometre stone (precast)</v>
          </cell>
          <cell r="D323" t="str">
            <v>each</v>
          </cell>
          <cell r="E323">
            <v>1414</v>
          </cell>
        </row>
        <row r="324">
          <cell r="A324" t="str">
            <v>H-6-2</v>
          </cell>
          <cell r="B324" t="str">
            <v>(ii)</v>
          </cell>
          <cell r="C324" t="str">
            <v>Ordinary Kilometer stone (Precast)</v>
          </cell>
          <cell r="D324" t="str">
            <v>each</v>
          </cell>
          <cell r="E324">
            <v>806</v>
          </cell>
        </row>
        <row r="325">
          <cell r="A325" t="str">
            <v>H-6-3</v>
          </cell>
          <cell r="B325" t="str">
            <v>(iii)</v>
          </cell>
          <cell r="C325" t="str">
            <v>Hectometer stone (Precast)</v>
          </cell>
          <cell r="D325" t="str">
            <v>each</v>
          </cell>
          <cell r="E325">
            <v>264</v>
          </cell>
        </row>
        <row r="326">
          <cell r="A326" t="str">
            <v>H-12</v>
          </cell>
          <cell r="B326" t="str">
            <v>8.15</v>
          </cell>
          <cell r="C326" t="str">
            <v xml:space="preserve">Road Delineators (Supplying and installation of delineators (road way indicators, hazard markers, object markers), 80-100 cm high above ground level, painted black and white in 15 cm wide stripes, fitted with 80 x 100 mm rectangular or 75 mm dia circular </v>
          </cell>
          <cell r="D326" t="str">
            <v>each</v>
          </cell>
          <cell r="E326" t="e">
            <v>#VALUE!</v>
          </cell>
        </row>
        <row r="327">
          <cell r="A327" t="str">
            <v>H7</v>
          </cell>
          <cell r="B327" t="str">
            <v>8.16</v>
          </cell>
          <cell r="C327" t="str">
            <v>Boundary pillar (Reinforced cement concrete M15 grade boundary pillars of standard design as per IRC:25-1967, fixed in position including finishing and lettering but excluding painting)</v>
          </cell>
          <cell r="D327" t="str">
            <v>each</v>
          </cell>
          <cell r="E327">
            <v>176</v>
          </cell>
        </row>
        <row r="328">
          <cell r="B328" t="str">
            <v>8.17</v>
          </cell>
          <cell r="C328" t="str">
            <v>G.I Barbed wire Fencing 1.2 metre high (Providing and fixing 1.2 metres high GI barbed wire fencing with 1.8 m angle iron posts 40 mm x 40 mm x 6 mm placed every 3 metres center to center founded in M15 grade cement concrete, 0.6 metre below ground level,</v>
          </cell>
          <cell r="D328" t="str">
            <v>metre</v>
          </cell>
          <cell r="E328" t="e">
            <v>#VALUE!</v>
          </cell>
        </row>
        <row r="329">
          <cell r="B329" t="str">
            <v>8.18</v>
          </cell>
          <cell r="C329" t="str">
            <v>G.I Barbed wire Fencing 1.8 metre high (Providing and fixing 1.8 metres high GI barbed wire fencing with 2.4 m angle iron posts 50 mm x 50 mm x 6 mm placed every 3 metres center to center founded in M15 grade cement concrete, 0.6 metre below ground level,</v>
          </cell>
          <cell r="D329" t="str">
            <v>metre</v>
          </cell>
          <cell r="E329" t="e">
            <v>#VALUE!</v>
          </cell>
        </row>
        <row r="330">
          <cell r="B330" t="str">
            <v>8.19</v>
          </cell>
          <cell r="C330" t="str">
            <v>Fencing with welded steel wire Fabric 75 mm x 50 mm (Suggestive) (Providing 1.20 metre high fencing with angle iron posts 50 mm x 50 mm x 6 mm at 3 metre center to center with 0.40 metre embedded in M15 grade cement concrete, corner, end and every 10th po</v>
          </cell>
          <cell r="D330" t="str">
            <v>metre</v>
          </cell>
          <cell r="E330" t="e">
            <v>#VALUE!</v>
          </cell>
        </row>
        <row r="331">
          <cell r="B331" t="str">
            <v>8.20</v>
          </cell>
          <cell r="C331" t="str">
            <v>Tubular Steel Railing on Medium Weight steel channel ( ISMC series) 100 mm x 50 mm (Providing, fixing and erecting 50 mm dia steel pipe railing in 3 rows duly painted on medium weight steel channels (ISMC series) 100 mm x 50 mm, 1.2 metres high above grou</v>
          </cell>
          <cell r="D331" t="str">
            <v>metre</v>
          </cell>
          <cell r="E331">
            <v>576</v>
          </cell>
        </row>
        <row r="332">
          <cell r="B332" t="str">
            <v>8.21</v>
          </cell>
          <cell r="C332" t="str">
            <v>Tubular Steel Railing on Precast RCC posts, 1.2 m high above ground level (Providing, fencing and erecting 50 mm dia painted steel pipe railing in 3 rows on precast M20 grade RCC vertical posts1.8 metres high (1.2 m above GL) with 3 holes 50 mm dia for pi</v>
          </cell>
          <cell r="D332" t="str">
            <v>metre</v>
          </cell>
          <cell r="E332">
            <v>273</v>
          </cell>
        </row>
        <row r="333">
          <cell r="B333" t="str">
            <v>8.22</v>
          </cell>
          <cell r="C333" t="str">
            <v>Reinforced Cement Concrete Crash Barrier (Provision of an Reinforced cement concrete crash barrier at the edges of the road, approaches to bridge structures and medians, constructed with M-20 grade concrete with HYSD reinforcement conforming to IRC:21 and</v>
          </cell>
        </row>
        <row r="334">
          <cell r="A334" t="str">
            <v>E22</v>
          </cell>
          <cell r="B334" t="str">
            <v>(i)</v>
          </cell>
          <cell r="C334" t="str">
            <v>M 20 grade concrete</v>
          </cell>
          <cell r="D334" t="str">
            <v>metre</v>
          </cell>
          <cell r="E334">
            <v>1768</v>
          </cell>
        </row>
        <row r="335">
          <cell r="B335" t="str">
            <v>8.23</v>
          </cell>
          <cell r="C335" t="str">
            <v>Metal Beam Crash Barrier</v>
          </cell>
        </row>
        <row r="336">
          <cell r="A336" t="str">
            <v>H9</v>
          </cell>
          <cell r="B336" t="str">
            <v>A</v>
          </cell>
          <cell r="C336" t="str">
            <v xml:space="preserve">Type - A, "W" : Metal Beam Crash Barrier (Providing and erecting a "W" metal beam crash barrier comprising of 3 mm thick corrugated sheet metal beam rail, 70 cm above road/ground level, fixed on ISMC series channel vertical post, 150 x 75 x 5 mm spaced 2 </v>
          </cell>
          <cell r="D336" t="str">
            <v>metre</v>
          </cell>
          <cell r="E336">
            <v>1900</v>
          </cell>
        </row>
        <row r="337">
          <cell r="B337" t="str">
            <v>B</v>
          </cell>
          <cell r="C337" t="str">
            <v>Type - B, "THRIE" : Metal Beam Crash Barrier (Providing and erecting a "Thrie" metal beam crash barrier comprising of 3 mm thick corrugated sheet metal beam rail, 85 cm above road/ground level, fixed on ISMC series channel vertical post, 150 x 75 x 5 mm s</v>
          </cell>
          <cell r="D337" t="str">
            <v>metre</v>
          </cell>
          <cell r="E337" t="e">
            <v>#VALUE!</v>
          </cell>
        </row>
        <row r="338">
          <cell r="B338" t="str">
            <v>8.24</v>
          </cell>
          <cell r="C338" t="str">
            <v xml:space="preserve">Road Traffic Signals electrically operated (Since it is a ready made item commercially produced and erected by specialised firm in the electrical and electronic field, rate may be taken based on market enquiry from firms specialised in this field and ISI </v>
          </cell>
        </row>
        <row r="339">
          <cell r="B339" t="str">
            <v>8.25</v>
          </cell>
          <cell r="C339" t="str">
            <v>Flexible Crash Barrier, Wire Rope Safety Barrier (Providing and erecting a wire rope safety barrier with vertical posts of medium weight RS Joist (ISMB series) 100 mm x 75 mm (11.50 kg/m), 1.50 m long 0.85 m above ground and 0.65 m below ground level, spl</v>
          </cell>
          <cell r="D339" t="str">
            <v>metre</v>
          </cell>
          <cell r="E339" t="e">
            <v>#VALUE!</v>
          </cell>
        </row>
        <row r="340">
          <cell r="B340" t="str">
            <v>8.26</v>
          </cell>
          <cell r="C340" t="str">
            <v>Anti - Glare Devices in Median</v>
          </cell>
        </row>
        <row r="341">
          <cell r="B341" t="str">
            <v>A</v>
          </cell>
          <cell r="C341" t="str">
            <v>Plantation (Plantation of shrubs and plants of approved species in the median. apart from cutting off glare from vehicle coming from opposite direction, these plants provide a pleasant envoirenment and are eco-friendly. The rate for this item is available</v>
          </cell>
        </row>
        <row r="342">
          <cell r="B342" t="str">
            <v>B</v>
          </cell>
          <cell r="C342" t="str">
            <v>Anti - Glare Screen with 25 mm steel pipe framework fixed with circular and rectangular vans (Providing and erecting an anti - glare screen with 25 mm dia vertical pipes fabricated and framed in the form of panels of one metre length and 1.75 mtr height f</v>
          </cell>
          <cell r="D342" t="str">
            <v>metre</v>
          </cell>
          <cell r="E342" t="e">
            <v>#VALUE!</v>
          </cell>
        </row>
        <row r="343">
          <cell r="B343" t="str">
            <v>C</v>
          </cell>
          <cell r="C343" t="str">
            <v xml:space="preserve"> Anti - Glare Screen with Rectangular Vane of MS sheet (Providing and erecting anti - glare screen with rectangular vanes of size 750 x 500 mm made from MS sheet, 3 mm thick and fixed on MS angle 50 x 50 x 6 mm at an angle of 450 to the direction of flow </v>
          </cell>
          <cell r="D343" t="str">
            <v>metre</v>
          </cell>
          <cell r="E343">
            <v>535</v>
          </cell>
        </row>
        <row r="344">
          <cell r="B344" t="str">
            <v>8.27</v>
          </cell>
          <cell r="C344" t="str">
            <v>Street Lighting (Providing and erecting street light mounted on a steel circular hollow pole of standard specifications for street lighting, 9 m high spaced 40 m apart, 1.8 m overhang on both sides if fixed in the median and on one side if fixed on the fo</v>
          </cell>
        </row>
        <row r="345">
          <cell r="B345" t="str">
            <v>(i)</v>
          </cell>
          <cell r="C345" t="str">
            <v>For Fixing in Median</v>
          </cell>
          <cell r="D345" t="str">
            <v>each</v>
          </cell>
          <cell r="E345" t="e">
            <v>#VALUE!</v>
          </cell>
        </row>
        <row r="346">
          <cell r="B346" t="str">
            <v>(ii)</v>
          </cell>
          <cell r="C346" t="str">
            <v>For fixing in Footpath</v>
          </cell>
          <cell r="D346" t="str">
            <v>each</v>
          </cell>
          <cell r="E346" t="e">
            <v>#VALUE!</v>
          </cell>
        </row>
        <row r="347">
          <cell r="B347" t="str">
            <v>8.28</v>
          </cell>
          <cell r="C347" t="str">
            <v>Lighting on Bridges (Providing and fixing lighting on bridges, mounted on steel hollow circular poles of standard specifications, 5 m high fixed on parapets with cement concrete, 20 m apart and fitted with sodium vapour lamp)</v>
          </cell>
          <cell r="D347" t="str">
            <v>each</v>
          </cell>
          <cell r="E347" t="e">
            <v>#VALUE!</v>
          </cell>
        </row>
        <row r="348">
          <cell r="B348" t="str">
            <v>8.29</v>
          </cell>
          <cell r="C348" t="str">
            <v>Cable Duct Across the Road (Providing and laying of a reinforced cement concrete pipe duct, 300 mm dia, across the road (new construction), extending from drain to drain in cuts and toe of slope to toe of slope in fills, constructing head walls at both en</v>
          </cell>
        </row>
        <row r="349">
          <cell r="A349" t="str">
            <v>H11</v>
          </cell>
          <cell r="B349" t="str">
            <v>(i)</v>
          </cell>
          <cell r="C349" t="str">
            <v>Single Row for one utility service</v>
          </cell>
          <cell r="D349" t="str">
            <v>metre</v>
          </cell>
          <cell r="E349" t="e">
            <v>#VALUE!</v>
          </cell>
        </row>
        <row r="350">
          <cell r="B350" t="str">
            <v>(ii)</v>
          </cell>
          <cell r="C350" t="str">
            <v>Double Row for two utility services</v>
          </cell>
          <cell r="D350" t="str">
            <v>metre</v>
          </cell>
          <cell r="E350" t="e">
            <v>#VALUE!</v>
          </cell>
        </row>
        <row r="351">
          <cell r="B351" t="str">
            <v>(iii)</v>
          </cell>
          <cell r="C351" t="str">
            <v>Triple Row for three utility services</v>
          </cell>
          <cell r="D351" t="str">
            <v>metre</v>
          </cell>
          <cell r="E351" t="e">
            <v>#VALUE!</v>
          </cell>
        </row>
        <row r="352">
          <cell r="B352" t="str">
            <v>8.30</v>
          </cell>
          <cell r="C352" t="str">
            <v>Highway Patrolling and Traffic Aid Post (It is proposed to locate one Traffic Aid Post every 50-60 km of the highway. )</v>
          </cell>
        </row>
        <row r="353">
          <cell r="B353" t="str">
            <v>8.31</v>
          </cell>
          <cell r="C353" t="str">
            <v>Items related to under pass/ subway/ overhead bridge/ overhead foot bridge (The items involved for underpass/ subway/ overhead bridge/ overhead foot bridge are earthwork, plain cement concrete, plastering, painting, information sign etc. The rates for the</v>
          </cell>
        </row>
        <row r="354">
          <cell r="B354" t="str">
            <v>8.32</v>
          </cell>
          <cell r="C354" t="str">
            <v>Traffic Control System and Communication system (Providing a traffic control centre and communication system including telecommunication facilities and related accessories, CCTV, radar, vehicle detection camera, central computer system These are specialis</v>
          </cell>
        </row>
        <row r="355">
          <cell r="B355" t="str">
            <v>8.33</v>
          </cell>
          <cell r="C355" t="str">
            <v>Gantry Mounted Variable Message Sign board (Providing and erecting gantry mounted variable message sign board electronically operated capable of flashing the desired message over a designed support system of aluminium alloy or galvanised steel, erected as</v>
          </cell>
        </row>
        <row r="356">
          <cell r="B356" t="str">
            <v>(i)</v>
          </cell>
          <cell r="C356" t="str">
            <v>Gantry Support System</v>
          </cell>
          <cell r="D356" t="str">
            <v>tonne</v>
          </cell>
          <cell r="E356" t="e">
            <v>#VALUE!</v>
          </cell>
        </row>
        <row r="357">
          <cell r="B357" t="str">
            <v>(ii)</v>
          </cell>
          <cell r="C357" t="str">
            <v>Message Display (Message display board 6 sqm electronically operated with complete electronic fitments for flashing the pre-determined messages.)</v>
          </cell>
        </row>
        <row r="358">
          <cell r="B358" t="str">
            <v>8.34</v>
          </cell>
          <cell r="C358" t="str">
            <v xml:space="preserve">Traffic Impact Attenuators at Abutments and Piers </v>
          </cell>
        </row>
        <row r="359">
          <cell r="B359" t="str">
            <v>A</v>
          </cell>
          <cell r="C359" t="str">
            <v xml:space="preserve"> With Scrap Tyres (Provision and installation of traffic attenuators at abutment/pier of flyovers bridges using scrap tyres of size 100 x 20 retrieved from trucks laid in 2 rows and 4 tiers, one above the other and tied with 20 mm wire rope as per approve</v>
          </cell>
          <cell r="D359" t="str">
            <v>sqm</v>
          </cell>
          <cell r="E359" t="e">
            <v>#VALUE!</v>
          </cell>
        </row>
        <row r="360">
          <cell r="B360" t="str">
            <v>B</v>
          </cell>
          <cell r="C360" t="str">
            <v xml:space="preserve">Using Plastic/Steel Barrel, Filled with Sand (Provision and installation of traffic impact attenuator at abutment/pier of flyovers bridges using plastic/steel barrels 0.60 m dia and 1.0 m in height, filled with sand in three rows and tied with20 mm steel </v>
          </cell>
          <cell r="D360" t="str">
            <v>sqm</v>
          </cell>
          <cell r="E360" t="e">
            <v>#VALUE!</v>
          </cell>
        </row>
        <row r="361">
          <cell r="B361" t="str">
            <v>C</v>
          </cell>
          <cell r="C361" t="str">
            <v xml:space="preserve"> With HI - DRO cell Sandwich (Patented) ((In this patented HI - DRO cell system, water gets discharged from plastic tubes on impact over a pre-determined time, thus absorbing the energy))</v>
          </cell>
          <cell r="D361" t="str">
            <v>sqm</v>
          </cell>
          <cell r="E361" t="e">
            <v>#VALUE!</v>
          </cell>
        </row>
        <row r="362">
          <cell r="B362" t="str">
            <v>8.35</v>
          </cell>
          <cell r="C362" t="str">
            <v>Road Markers/Road Stud with Lense Reflector (Providing and fixing of road stud 100x 100 mm, die cast in aluminium, resistant to corrosive effect of salt and grit, fitted with lense reflectors, installed in concrete or asphaltic surface by drilling hole 30</v>
          </cell>
          <cell r="D362" t="str">
            <v>each</v>
          </cell>
          <cell r="E362">
            <v>381</v>
          </cell>
        </row>
        <row r="363">
          <cell r="B363" t="str">
            <v>8.36</v>
          </cell>
          <cell r="C363" t="str">
            <v xml:space="preserve">Traffic Cone (Provision of red fluorescent with white reflective sleeve traffic cone made of low density polyethylene (LDPE)  material with a square base of 390 x 390 x 35 mm and a height of 770 mm, 4 kg in weight, placed at 1.5 m interval, all as per BS </v>
          </cell>
          <cell r="D363" t="str">
            <v>each</v>
          </cell>
          <cell r="E363" t="e">
            <v>#VALUE!</v>
          </cell>
        </row>
        <row r="364">
          <cell r="B364" t="str">
            <v>8.37</v>
          </cell>
          <cell r="C364" t="str">
            <v>Roadside Amenities</v>
          </cell>
        </row>
        <row r="365">
          <cell r="B365" t="str">
            <v>A</v>
          </cell>
          <cell r="C365" t="str">
            <v xml:space="preserve"> Rest Areas (Providing plainly furnished accommodation for rest rooms, dormitories, restaurants, stalls, shops, petrol pump, telephone booth, first aid room, traffic aid post, police assistance booth, including electricity, toilet and sewerage system Pric</v>
          </cell>
        </row>
        <row r="366">
          <cell r="B366" t="str">
            <v>B</v>
          </cell>
          <cell r="C366" t="str">
            <v>Parking areas and Bus Laybyes for Trucks, Buses and Light vehicles (Pricing of parking areas may be done for the quantities of various items based on the approved dimensions and pavement design for a particular terrain and soil. Rates for items may be fro</v>
          </cell>
        </row>
        <row r="367">
          <cell r="B367" t="str">
            <v>C</v>
          </cell>
          <cell r="C367" t="str">
            <v>Lawn (Providing a lawn planted with grass and its maintenance )</v>
          </cell>
        </row>
        <row r="368">
          <cell r="B368" t="str">
            <v>8.38</v>
          </cell>
          <cell r="C368" t="str">
            <v>Rumble Strips (Provision of 15 nos rumble strips covered with premix bituminous carpet, 15-20 mm high at center, 250 mm wide placed at 1 m center to center at approved locations to control speed, marked with white strips of road marking paint.)</v>
          </cell>
          <cell r="D368" t="str">
            <v>sqm</v>
          </cell>
        </row>
        <row r="369">
          <cell r="B369" t="str">
            <v>8.39</v>
          </cell>
          <cell r="C369" t="str">
            <v>Policeman Umbrella (Provision of a 2 m high (floor to roof)  umbrella for traffic policeman at road crossings, where necessary, installed on a raised platform, built on a central support of a steel pipe 100 mm dia, roof made of 25 mm dia steel pipe to pro</v>
          </cell>
          <cell r="D369" t="str">
            <v>each</v>
          </cell>
        </row>
        <row r="370">
          <cell r="B370" t="str">
            <v>8.40</v>
          </cell>
          <cell r="C370" t="str">
            <v>High Mast Pole Lighting at Interchanges and Flyovers (Providing and erecting a high mast pole lighting with 30 m high hot dip galvanised mast designed to withstand forces exerted with wind speeds of 180 km per hour with 3 seconds gust,  as per IS:875 (Par</v>
          </cell>
        </row>
        <row r="371">
          <cell r="B371" t="str">
            <v>8.41</v>
          </cell>
          <cell r="C371" t="str">
            <v>Toll Plaza (The construction,  operation and maintenance of Toll Plaza can be broken into separate items of work as under based on the approved design and drawings:-)</v>
          </cell>
        </row>
        <row r="372">
          <cell r="B372" t="str">
            <v>8.42</v>
          </cell>
          <cell r="C372" t="str">
            <v>Safety Devices and signs in Construction Zones (Provision and fixing of traffic signs for limited period at suitable locations in construction zone comprising of warning zone,  approach transition zone,  working zone and terminal transition zone with a mi</v>
          </cell>
        </row>
        <row r="373">
          <cell r="B373" t="str">
            <v>8.43</v>
          </cell>
          <cell r="C373" t="str">
            <v xml:space="preserve">Portable Barricade in Construction Zone (Installation of a steel portable barricade with horizontal rail 300 mm wide,  2.5 m in length fitted on a 'A' frame made with 45 x 45 x 5 mm angle iron section,  1.5 m in height,  horizontal rail painted (2 coats) </v>
          </cell>
          <cell r="D373" t="str">
            <v>each</v>
          </cell>
          <cell r="E373">
            <v>1657</v>
          </cell>
        </row>
        <row r="374">
          <cell r="B374" t="str">
            <v>8.44</v>
          </cell>
          <cell r="C374" t="str">
            <v xml:space="preserve">Permanent Type Barricade in Construction Zone </v>
          </cell>
        </row>
        <row r="375">
          <cell r="B375" t="str">
            <v>A</v>
          </cell>
          <cell r="C375" t="str">
            <v>With Steel Components (Construction of a permanent type barricade made of steel components,  1.5 m high from road level,  fitted with 3 horizontal rails 200 mm wide and 4 m long on 50 x 50 x 5 mm angle iron vertical support,  painted with yellow and white</v>
          </cell>
          <cell r="D375" t="str">
            <v>each</v>
          </cell>
          <cell r="E375">
            <v>2657</v>
          </cell>
        </row>
        <row r="376">
          <cell r="B376" t="str">
            <v>B</v>
          </cell>
          <cell r="C376" t="str">
            <v>With Wooden Components (Construction of a permanent type barricade made of wooden components,  1.5 m high from road level,  fitted with 3 horizontal planks 200 mm wide and 3.66 m long on 100 x 100mm wooden vertical post,  painted with yellow and white str</v>
          </cell>
          <cell r="D376" t="str">
            <v>each</v>
          </cell>
          <cell r="E376" t="e">
            <v>#VALUE!</v>
          </cell>
        </row>
        <row r="377">
          <cell r="B377" t="str">
            <v>C</v>
          </cell>
          <cell r="C377" t="str">
            <v xml:space="preserve"> With Bricks (Construction of a permanent type barricade made with brick work in mud mortar,  1.5 m high,  4 m long,  600 mm thick,  plastered with cement mortar 1:6,  painted with yellow and white strips)</v>
          </cell>
          <cell r="D377" t="str">
            <v>each</v>
          </cell>
          <cell r="E377">
            <v>3179</v>
          </cell>
        </row>
        <row r="378">
          <cell r="B378" t="str">
            <v>8.45</v>
          </cell>
          <cell r="C378" t="str">
            <v>Drum Delineator in Construction Zone (Provision of metal drum/empty bitumen drum delineator,  300 mm in diameter,  800 mm high,  filled with earth for stability,  painted in circumferential strips of alternate black and white 100 mm wide fitted with refle</v>
          </cell>
          <cell r="D378" t="str">
            <v>each</v>
          </cell>
          <cell r="E378" t="e">
            <v>#VALUE!</v>
          </cell>
        </row>
        <row r="379">
          <cell r="B379" t="str">
            <v>8.46</v>
          </cell>
          <cell r="C379" t="str">
            <v>Flagman (Positioning of a smart flagman with a yellow vest and a yellow cap and a red flag 600 x 600 mm securely fastened to a staff 1 m in length for guiding the traffic)</v>
          </cell>
          <cell r="D379" t="str">
            <v>each</v>
          </cell>
          <cell r="E379" t="e">
            <v>#VALUE!</v>
          </cell>
        </row>
        <row r="380">
          <cell r="C380" t="str">
            <v>CHAPTER-9</v>
          </cell>
        </row>
        <row r="381">
          <cell r="C381" t="str">
            <v xml:space="preserve"> PIPE CULVERTS </v>
          </cell>
        </row>
        <row r="382">
          <cell r="B382" t="str">
            <v>9.1</v>
          </cell>
          <cell r="C382" t="str">
            <v>PCC 1:3:6 in Foundation (Plain cement concrete 1:3:6 mix with crushed stone aggregate 40 mm nominal size mechanically mixed,  placed in foundation and compacted by vibration including curing for 14 days.)</v>
          </cell>
          <cell r="D382" t="str">
            <v>cum</v>
          </cell>
          <cell r="E382">
            <v>1705</v>
          </cell>
        </row>
        <row r="383">
          <cell r="B383" t="str">
            <v>9.2</v>
          </cell>
          <cell r="C383" t="str">
            <v>Laying Reinforced Cement Concrete Pipe NP4/prestrssed concrete pipe on first class bedding in single row . (Laying Reinforced cement concrete pipe NP4/prestrssed concrete pipe for culverts on first class bedding of granular material in single row includin</v>
          </cell>
        </row>
        <row r="384">
          <cell r="B384" t="str">
            <v>A</v>
          </cell>
          <cell r="C384" t="str">
            <v>1000 mm dia</v>
          </cell>
          <cell r="D384" t="str">
            <v>metre</v>
          </cell>
          <cell r="E384">
            <v>2173</v>
          </cell>
        </row>
        <row r="385">
          <cell r="B385" t="str">
            <v>B</v>
          </cell>
          <cell r="C385" t="str">
            <v>1200 mm dia</v>
          </cell>
          <cell r="D385" t="str">
            <v>metre</v>
          </cell>
          <cell r="E385">
            <v>2940</v>
          </cell>
        </row>
        <row r="386">
          <cell r="B386" t="str">
            <v>9.3</v>
          </cell>
          <cell r="C386" t="str">
            <v>Laying Reinforced Cement Concrete Pipe NP 4 /prestrssed concrete pipe on first class bedding in double row . (Laying Reinforced cement concrete pipe NP4 /prestrssed concrete pipe for culverts on first class bedding of granular material in double row inclu</v>
          </cell>
        </row>
        <row r="387">
          <cell r="B387" t="str">
            <v>A</v>
          </cell>
          <cell r="C387" t="str">
            <v>1000 mm dia</v>
          </cell>
          <cell r="D387" t="str">
            <v>metre</v>
          </cell>
          <cell r="E387">
            <v>4346</v>
          </cell>
        </row>
        <row r="388">
          <cell r="B388" t="str">
            <v>B</v>
          </cell>
          <cell r="C388" t="str">
            <v>1200 mm dia</v>
          </cell>
          <cell r="D388" t="str">
            <v>metre</v>
          </cell>
          <cell r="E388">
            <v>5880</v>
          </cell>
        </row>
        <row r="389">
          <cell r="C389" t="str">
            <v>CHAPTER-10</v>
          </cell>
        </row>
        <row r="390">
          <cell r="C390" t="str">
            <v>MAINTENANCE  OF ROADS</v>
          </cell>
        </row>
        <row r="391">
          <cell r="B391" t="str">
            <v>10.1</v>
          </cell>
          <cell r="C391" t="str">
            <v xml:space="preserve">Restoration of Rain Cuts (Restoration of rain cuts with soil,  moorum,  gravel or a mixture of these,  clearing the loose soil,  benching for 300 mm width,  laying fresh material in layers not exceeding 250 mm and compacting with plate compactor or power </v>
          </cell>
          <cell r="D391" t="str">
            <v>cum</v>
          </cell>
          <cell r="E391">
            <v>63</v>
          </cell>
        </row>
        <row r="392">
          <cell r="B392" t="str">
            <v>10.2</v>
          </cell>
          <cell r="C392" t="str">
            <v>Maintenance of Earthen Shoulder (filling with fresh soil) (Making up loss of material/ irregularities on shoulder to the design level by adding fresh approved soil and compacting it with appropriate equipment.)</v>
          </cell>
          <cell r="D392" t="str">
            <v>sqm</v>
          </cell>
          <cell r="E392">
            <v>29</v>
          </cell>
        </row>
        <row r="393">
          <cell r="B393" t="str">
            <v>10.3</v>
          </cell>
          <cell r="C393" t="str">
            <v>Maintenance of Earth Shoulder (stripping excess soil) (Stripping excess soil from the shoulder surface to achieve the approved level and compacting with plate compactor)</v>
          </cell>
          <cell r="D393" t="str">
            <v>sqm</v>
          </cell>
          <cell r="E393">
            <v>9</v>
          </cell>
        </row>
        <row r="394">
          <cell r="A394" t="str">
            <v>D9</v>
          </cell>
          <cell r="B394" t="str">
            <v>10.4</v>
          </cell>
          <cell r="C394" t="str">
            <v>Filling Pot- holes and Patch Repairs with open - graded Premix surfacing,  20mm. (Removal of all failed material,  trimming of completed excavation to provide firm vertical faces,  cleaning of surface,  painting of tack coat on the sides and base of excav</v>
          </cell>
          <cell r="D394" t="str">
            <v>sqm</v>
          </cell>
          <cell r="E394">
            <v>67</v>
          </cell>
        </row>
        <row r="395">
          <cell r="B395" t="str">
            <v>10.5</v>
          </cell>
          <cell r="C395" t="str">
            <v xml:space="preserve">Filling Pot- holes and Patch Repairs with - Bituminous concrete,  40mm. (Removal of all failed material,  trimming of completed excavation to provide firm vertical faces,  cleaning of surface,  painting of tack coat on the sides and base of excavation as </v>
          </cell>
        </row>
        <row r="396">
          <cell r="B396" t="str">
            <v>(i)</v>
          </cell>
          <cell r="C396" t="str">
            <v xml:space="preserve"> for grading I  Material</v>
          </cell>
          <cell r="D396" t="str">
            <v>sqm</v>
          </cell>
          <cell r="E396">
            <v>161</v>
          </cell>
        </row>
        <row r="397">
          <cell r="B397" t="str">
            <v>(ii)</v>
          </cell>
          <cell r="C397" t="str">
            <v>for grading II  Material</v>
          </cell>
          <cell r="D397" t="str">
            <v>sqm</v>
          </cell>
          <cell r="E397">
            <v>170</v>
          </cell>
        </row>
        <row r="398">
          <cell r="B398" t="str">
            <v>10.6</v>
          </cell>
          <cell r="C398" t="str">
            <v>Crack Filling (Filling of crack using slow - curing bitumen emulsion and applying crusher dust in case crack are wider than 3mm.)</v>
          </cell>
          <cell r="D398" t="str">
            <v>metre</v>
          </cell>
          <cell r="E398">
            <v>2</v>
          </cell>
        </row>
        <row r="399">
          <cell r="B399" t="str">
            <v>10.7</v>
          </cell>
          <cell r="C399" t="str">
            <v>Dusting (Applying crusher dust to areas of road where bleeding of excess bitumen has occurred.)</v>
          </cell>
          <cell r="D399" t="str">
            <v>sqm</v>
          </cell>
          <cell r="E399">
            <v>0.5</v>
          </cell>
        </row>
        <row r="400">
          <cell r="B400" t="str">
            <v>10.8 A</v>
          </cell>
          <cell r="C400" t="str">
            <v>Fog Seal (ref item 5.17)</v>
          </cell>
          <cell r="D400" t="str">
            <v>sqm</v>
          </cell>
          <cell r="E400">
            <v>21</v>
          </cell>
        </row>
        <row r="401">
          <cell r="B401" t="str">
            <v>B</v>
          </cell>
          <cell r="C401" t="str">
            <v>Crack Prevention courses. (ref item 5.21)</v>
          </cell>
        </row>
        <row r="402">
          <cell r="B402" t="str">
            <v>(i)</v>
          </cell>
          <cell r="C402" t="str">
            <v>Stress Absorbing Membrane (SAM) crack width less than 6 mm</v>
          </cell>
          <cell r="D402" t="str">
            <v>sqm</v>
          </cell>
          <cell r="E402">
            <v>37</v>
          </cell>
        </row>
        <row r="403">
          <cell r="B403" t="str">
            <v>(ii)</v>
          </cell>
          <cell r="C403" t="str">
            <v>Stress Absorbing Membrane (SAM) with crack width 6 mm to 9 mm</v>
          </cell>
          <cell r="D403" t="str">
            <v>sqm</v>
          </cell>
          <cell r="E403">
            <v>46</v>
          </cell>
        </row>
        <row r="404">
          <cell r="B404" t="str">
            <v>(iii)</v>
          </cell>
          <cell r="C404" t="str">
            <v>Stress Absorbing Membrane (SAM) crack width above 9 mm and cracked area above 50 %</v>
          </cell>
          <cell r="D404" t="str">
            <v>sqm</v>
          </cell>
          <cell r="E404">
            <v>61</v>
          </cell>
        </row>
        <row r="405">
          <cell r="B405" t="str">
            <v>(iv)</v>
          </cell>
          <cell r="C405" t="str">
            <v>Bitumen Impregnated Geotextile</v>
          </cell>
          <cell r="D405" t="str">
            <v>sqm</v>
          </cell>
          <cell r="E405" t="e">
            <v>#VALUE!</v>
          </cell>
        </row>
        <row r="406">
          <cell r="B406" t="str">
            <v>C</v>
          </cell>
          <cell r="C406" t="str">
            <v>Slurry Seal (ref item 5.15)</v>
          </cell>
        </row>
        <row r="407">
          <cell r="A407" t="str">
            <v>D8</v>
          </cell>
          <cell r="B407" t="str">
            <v>(i)</v>
          </cell>
          <cell r="C407" t="str">
            <v xml:space="preserve"> 5 mm thickness</v>
          </cell>
          <cell r="D407" t="str">
            <v>sqm</v>
          </cell>
          <cell r="E407">
            <v>33</v>
          </cell>
        </row>
        <row r="408">
          <cell r="B408" t="str">
            <v>(ii)</v>
          </cell>
          <cell r="C408" t="str">
            <v>3 mm thickness</v>
          </cell>
          <cell r="D408" t="str">
            <v>sqm</v>
          </cell>
          <cell r="E408">
            <v>23</v>
          </cell>
        </row>
        <row r="409">
          <cell r="B409" t="str">
            <v>(iii)</v>
          </cell>
          <cell r="C409" t="str">
            <v>1.5 mm thickness</v>
          </cell>
          <cell r="D409" t="str">
            <v>sqm</v>
          </cell>
          <cell r="E409">
            <v>14</v>
          </cell>
        </row>
        <row r="410">
          <cell r="B410" t="str">
            <v>D</v>
          </cell>
          <cell r="C410" t="str">
            <v>Surface Dressing for maintance works. (ref item 5.9)</v>
          </cell>
        </row>
        <row r="411">
          <cell r="B411" t="str">
            <v>(i)</v>
          </cell>
          <cell r="C411" t="str">
            <v>19 mm nominal chipping size</v>
          </cell>
          <cell r="D411" t="str">
            <v>sqm</v>
          </cell>
          <cell r="E411">
            <v>41</v>
          </cell>
        </row>
        <row r="412">
          <cell r="B412" t="str">
            <v>(ii)</v>
          </cell>
          <cell r="C412" t="str">
            <v>13 mm nominal size chipping</v>
          </cell>
          <cell r="D412" t="str">
            <v>sqm</v>
          </cell>
          <cell r="E412">
            <v>33</v>
          </cell>
        </row>
        <row r="413">
          <cell r="B413" t="str">
            <v>10.9</v>
          </cell>
          <cell r="C413" t="str">
            <v>Repair of joint Grooves with Epoxy Mortar Repair of spalled joint grooves of contraction joints,  longitudinal joints and expansion joints in concrete pavements using epoxy mortar or epoxy concrete)</v>
          </cell>
          <cell r="D413" t="str">
            <v>metre</v>
          </cell>
          <cell r="E413" t="e">
            <v>#VALUE!</v>
          </cell>
        </row>
        <row r="414">
          <cell r="B414" t="str">
            <v>10.10</v>
          </cell>
          <cell r="C414" t="str">
            <v>Repair of old Joints Sealant (Removal of existing sealant and re sealing of contraction,  longitudinal or expansion joints in concrete pavement with fresh sealant material)</v>
          </cell>
          <cell r="D414" t="str">
            <v>metre</v>
          </cell>
          <cell r="E414" t="e">
            <v>#VALUE!</v>
          </cell>
        </row>
        <row r="415">
          <cell r="B415" t="str">
            <v>10.11</v>
          </cell>
          <cell r="C415" t="str">
            <v>Hill Side Drain Clearance (Removal of earth from the choked hill side drain and disposing it on the valley side manually)</v>
          </cell>
          <cell r="D415" t="str">
            <v>metre</v>
          </cell>
          <cell r="E415">
            <v>12</v>
          </cell>
        </row>
        <row r="416">
          <cell r="B416" t="str">
            <v>10.12</v>
          </cell>
          <cell r="C416" t="str">
            <v>Land Slide Clearance in soil (Clearance of land slides in soil and ordinary rock by a bull-dozer D 80 A-12,  180 HP and disposal of the same on the valley side)</v>
          </cell>
          <cell r="D416" t="str">
            <v>cum</v>
          </cell>
          <cell r="E416">
            <v>61</v>
          </cell>
        </row>
        <row r="417">
          <cell r="B417" t="str">
            <v>10.13</v>
          </cell>
          <cell r="C417" t="str">
            <v>Land slide Clearance in Hard Rock Requiring Blasting (Clearing of land slide in hard rock requiring blasting for 50% of the boulders and disposal of the same on the valley side.)</v>
          </cell>
          <cell r="D417" t="str">
            <v>cum</v>
          </cell>
          <cell r="E417">
            <v>110</v>
          </cell>
        </row>
        <row r="418">
          <cell r="B418" t="str">
            <v>10.14</v>
          </cell>
          <cell r="C418" t="str">
            <v>Snow Clearance on Roads with Dozer (Snow clearance from road surface by a bull- dozer 165 Hp and disposing it on the valley side)</v>
          </cell>
          <cell r="D418" t="str">
            <v>cum</v>
          </cell>
          <cell r="E418">
            <v>4</v>
          </cell>
        </row>
        <row r="419">
          <cell r="B419" t="str">
            <v>10.15</v>
          </cell>
          <cell r="C419" t="str">
            <v>Snow Clearance on Roads with Snow Blowers (Snow clearance from road surface by a snow blower and disposing on the valley side.)</v>
          </cell>
          <cell r="D419" t="str">
            <v>cum</v>
          </cell>
          <cell r="E419" t="e">
            <v>#VALUE!</v>
          </cell>
        </row>
        <row r="420">
          <cell r="C420" t="str">
            <v>CHAPTER-11</v>
          </cell>
        </row>
        <row r="421">
          <cell r="C421" t="str">
            <v>HORTICULTURE</v>
          </cell>
        </row>
        <row r="422">
          <cell r="B422" t="str">
            <v>11.1</v>
          </cell>
          <cell r="C422" t="str">
            <v>Spreading of Sludge Farm Yard Manure or/and good Earth (Spreading of sludge farm yard manure or/ and good earth in required thickness (cost of sludge,  farm- yard manure or/and good earth to be paid for separately))</v>
          </cell>
          <cell r="D422" t="str">
            <v>cum</v>
          </cell>
          <cell r="E422">
            <v>8</v>
          </cell>
        </row>
        <row r="423">
          <cell r="B423" t="str">
            <v>11.2</v>
          </cell>
          <cell r="C423" t="str">
            <v>Grassing with ' Doobs' Grass (Grassing with 'Doobs' grass including watering and maintenance of the lawn for 30 days or more till the grass forms a thick lawn free from weeds and fit for moving including supplying good earth if needed)</v>
          </cell>
        </row>
        <row r="424">
          <cell r="B424" t="str">
            <v xml:space="preserve">(i) </v>
          </cell>
          <cell r="C424" t="str">
            <v>In rows 15 cm apart in either direction</v>
          </cell>
          <cell r="D424" t="str">
            <v>sqm</v>
          </cell>
          <cell r="E424" t="e">
            <v>#VALUE!</v>
          </cell>
        </row>
        <row r="425">
          <cell r="B425" t="str">
            <v>(ii)</v>
          </cell>
          <cell r="C425" t="str">
            <v xml:space="preserve"> In rows 7.5 cm apart in either direction</v>
          </cell>
          <cell r="D425" t="str">
            <v>sqm</v>
          </cell>
          <cell r="E425" t="e">
            <v>#VALUE!</v>
          </cell>
        </row>
        <row r="426">
          <cell r="B426" t="str">
            <v>11.3</v>
          </cell>
          <cell r="C426" t="str">
            <v>Making Lawns including Ploughing and Dragging with 'Swagha' Breaking of Clod (Making lawns including ploughing and breaking of clod,  removal of rubbish,  dressing and supplying doobs grass roots and planting at 15 cm apart,  including supplying and sprea</v>
          </cell>
          <cell r="D426" t="str">
            <v>sqm</v>
          </cell>
          <cell r="E426" t="e">
            <v>#VALUE!</v>
          </cell>
        </row>
        <row r="427">
          <cell r="B427" t="str">
            <v>11.4</v>
          </cell>
          <cell r="C427" t="str">
            <v>Maintenance of Lawns or Turfing of Slopes (Maintenance of lawns or Turfing of slopes (rough grassing)      for a period of one year including watering etc)</v>
          </cell>
          <cell r="D427" t="str">
            <v>sqm</v>
          </cell>
          <cell r="E427">
            <v>31</v>
          </cell>
        </row>
        <row r="428">
          <cell r="B428" t="str">
            <v>11.5</v>
          </cell>
          <cell r="C428" t="str">
            <v>Turfing Lawns with Fine Grassing including Ploughing,  Dressing (Turfing lawns with fine grassing including ploughing,  dressing including breaking of clods,  removal of rubbish,  dressing and supplying doobs grass roots at 10 cm apart,  including supplyi</v>
          </cell>
          <cell r="D428" t="str">
            <v>sqm</v>
          </cell>
          <cell r="E428" t="e">
            <v>#VALUE!</v>
          </cell>
        </row>
        <row r="429">
          <cell r="B429" t="str">
            <v>11.6</v>
          </cell>
          <cell r="C429" t="str">
            <v xml:space="preserve">Maintenance of Lawns with Fine Grassing for the First Year </v>
          </cell>
          <cell r="D429" t="str">
            <v>sqm</v>
          </cell>
          <cell r="E429">
            <v>25</v>
          </cell>
        </row>
        <row r="430">
          <cell r="B430" t="str">
            <v>11.7</v>
          </cell>
          <cell r="C430" t="str">
            <v>a)    Planting Permanent Hedges including Digging of Trenches (Planting permanent hedges including digging of trenches,  60 cm wide and 45 cm deep,  refilling the excavated earth mixed with farmyard manure,  supplied at the rate of 4.65 cum per 100 metres</v>
          </cell>
          <cell r="D430" t="str">
            <v>metre</v>
          </cell>
          <cell r="E430" t="e">
            <v>#VALUE!</v>
          </cell>
        </row>
        <row r="431">
          <cell r="B431" t="str">
            <v xml:space="preserve">(b)     </v>
          </cell>
          <cell r="C431" t="str">
            <v>Maintenance of Hedge for one year</v>
          </cell>
          <cell r="D431" t="str">
            <v>metre</v>
          </cell>
          <cell r="E431" t="e">
            <v>#VALUE!</v>
          </cell>
        </row>
        <row r="432">
          <cell r="A432" t="str">
            <v>I3</v>
          </cell>
          <cell r="B432" t="str">
            <v>11.8</v>
          </cell>
          <cell r="C432" t="str">
            <v>a)     Planting Flowering Plants and Shrubs in Central Verge</v>
          </cell>
          <cell r="D432" t="str">
            <v>km</v>
          </cell>
          <cell r="E432">
            <v>75426</v>
          </cell>
        </row>
        <row r="433">
          <cell r="B433" t="str">
            <v xml:space="preserve">(b)    </v>
          </cell>
          <cell r="C433" t="str">
            <v>Maintenance of Flowering Plants and Shrubs in Central Verge for one Year</v>
          </cell>
          <cell r="D433" t="str">
            <v>km</v>
          </cell>
          <cell r="E433">
            <v>56432</v>
          </cell>
        </row>
        <row r="434">
          <cell r="A434" t="str">
            <v>I4</v>
          </cell>
          <cell r="B434" t="str">
            <v>11.9</v>
          </cell>
          <cell r="C434" t="str">
            <v>Planting of Trees and their Maintenance for one Year  (Planting of trees by the road side (Avenue trees) in 0.60 m dia holes,  1 m deep dug in the ground,  mixing the soil with decayed farm yard/sludge mannure,  planting the saplings,  backfilling the tre</v>
          </cell>
          <cell r="D434" t="str">
            <v>each</v>
          </cell>
          <cell r="E434">
            <v>351</v>
          </cell>
        </row>
        <row r="435">
          <cell r="B435" t="str">
            <v>11.10</v>
          </cell>
          <cell r="C435" t="str">
            <v>Renovation Lawns including,  Weeding,  Forking the Ground,  Top Dressing with Forked Soil (Renovation lawns including,  weeding,  forking the ground,  top dressing with forked soil,  watering and maintenance the lawns,  for 30 days or more,  till the gras</v>
          </cell>
          <cell r="D435" t="str">
            <v>sqm</v>
          </cell>
          <cell r="E435">
            <v>4</v>
          </cell>
        </row>
        <row r="436">
          <cell r="B436" t="str">
            <v>11.11</v>
          </cell>
          <cell r="C436" t="str">
            <v>Supply at Site Well Decayed Farm Yard Manure (Supply at site of work well decayed farm yard manure,  from any available source,  approved by the engineer in charge including screening and stacking)</v>
          </cell>
          <cell r="D436" t="str">
            <v>cum</v>
          </cell>
        </row>
        <row r="437">
          <cell r="B437" t="str">
            <v>11.12</v>
          </cell>
          <cell r="C437" t="str">
            <v>Supply at Site of Work/ Store - Deoiled Neem Cake (Supply at site of work/ store- deoiled neem cake duly packed in used gunny bags)</v>
          </cell>
          <cell r="D437" t="str">
            <v>quintal</v>
          </cell>
        </row>
        <row r="438">
          <cell r="B438" t="str">
            <v>11.13</v>
          </cell>
          <cell r="C438" t="str">
            <v>Supplying Sludge (Supplying sludge duly stacked at site/ store)</v>
          </cell>
          <cell r="D438" t="str">
            <v>cum</v>
          </cell>
        </row>
        <row r="439">
          <cell r="B439" t="str">
            <v>11.14</v>
          </cell>
          <cell r="C439" t="str">
            <v>Half Brick Circular Tree Guard,  in 2nd class Brick,  internal diametre 1.25 metres,  and height 1.2 metres,  above ground and 0.20 metre below ground (Half brick circular tree guard,  in 2nd class brick,  internal diametre 1.25 metres,  and height 1.2 me</v>
          </cell>
          <cell r="D439" t="str">
            <v>each</v>
          </cell>
          <cell r="E439">
            <v>382</v>
          </cell>
        </row>
        <row r="440">
          <cell r="B440" t="str">
            <v>11.15</v>
          </cell>
          <cell r="C440" t="str">
            <v>Edging with 2nd class Bricks,  laid dry lengthwise (Edging with 2nd class bricks,  laid dry lengthwise,  including excavation,  refilling,  consolidation,  with a hand packing and spreading nearly surplus earth within a lead of 50 metres)</v>
          </cell>
          <cell r="D440" t="str">
            <v>metre</v>
          </cell>
          <cell r="E440">
            <v>7</v>
          </cell>
        </row>
        <row r="441">
          <cell r="B441" t="str">
            <v>11.16</v>
          </cell>
          <cell r="C441" t="str">
            <v xml:space="preserve">Making Tree Guard 53 cm dia and 1.3 m high as per design from empty bitumen drum (Making tree guard 53 cm dia and 1.3 m high as per design from empty bitumen drum,  slit suitably to permit sun and air, (supplied by the department at stock issue rate)     </v>
          </cell>
          <cell r="D441" t="str">
            <v>each</v>
          </cell>
          <cell r="E441" t="e">
            <v>#VALUE!</v>
          </cell>
        </row>
        <row r="442">
          <cell r="B442" t="str">
            <v>11.17</v>
          </cell>
          <cell r="C442" t="str">
            <v xml:space="preserve">Making Tree Guard 53 cm dia and 2 metres high as per design from empty bitumen drums (Making tree guard 53 cm dia and 2 metres high as per design from empty bitumen drums,  slit suitably to permit sun and air,  ( supplied by the department at stock issue </v>
          </cell>
          <cell r="D442" t="str">
            <v>each</v>
          </cell>
          <cell r="E442" t="e">
            <v>#VALUE!</v>
          </cell>
        </row>
        <row r="443">
          <cell r="A443" t="str">
            <v>i5</v>
          </cell>
          <cell r="B443" t="str">
            <v>11.18</v>
          </cell>
          <cell r="C443" t="str">
            <v>Wrought Iron and Mild Steel Welded Work (Wrought iron and mild steel welded work) (using angles,  square bars,  tees and channel grills,  grating frames,  gates and tree guards of any size and design etc. including cost of screens and welding rods or bolt</v>
          </cell>
          <cell r="D443" t="str">
            <v>quintal</v>
          </cell>
          <cell r="E443">
            <v>4521</v>
          </cell>
        </row>
        <row r="444">
          <cell r="B444" t="str">
            <v>11.19</v>
          </cell>
          <cell r="C444" t="str">
            <v xml:space="preserve">Tree Guard with MS Iron (Providing and fixing MS iron tree guard 60 cm dia and 2 metre high above ground level formed of 4 Nos (25 x 6 mm) and 8 Nos (25 x 3 mm) vertical MS riveted to 3 Nos (25 x 6 mm) iron rings in two halves,  bolted together with 8 mm </v>
          </cell>
          <cell r="D444" t="str">
            <v>each tree guard</v>
          </cell>
          <cell r="E444">
            <v>1159</v>
          </cell>
        </row>
        <row r="445">
          <cell r="B445" t="str">
            <v>11.20</v>
          </cell>
          <cell r="C445" t="str">
            <v>Tree Guard with MS Angle Iron and Steel Wire (Providing and fixing tree guard 0.60 metre square,  2.00 metre high fabricated with MS angle iron 30 x 30 x 3 mm,  MS iron 25 x 3 mm and steel wire3 mm dia welded and fabricated as per design in two halves bol</v>
          </cell>
          <cell r="D445" t="str">
            <v>each tree guard</v>
          </cell>
          <cell r="E445" t="e">
            <v>#VALUE!</v>
          </cell>
        </row>
        <row r="446">
          <cell r="B446" t="str">
            <v>11.21</v>
          </cell>
          <cell r="C446" t="str">
            <v>Compensatory Afforestation (Planting trees as compensatory afforestation at the rate of 290 trees per hectare at a spacing of 6 m by grubbing and leveling the ground upto a depth of 150 mm,  digging holes 0.9 m dia,  1 m deep,  mixing farm yard/sludge man</v>
          </cell>
          <cell r="D446" t="str">
            <v>hectare</v>
          </cell>
          <cell r="E446">
            <v>65741</v>
          </cell>
        </row>
        <row r="447">
          <cell r="C447" t="str">
            <v>CHAPTER-12</v>
          </cell>
        </row>
        <row r="448">
          <cell r="C448" t="str">
            <v>FOUNDATIONS</v>
          </cell>
        </row>
        <row r="449">
          <cell r="B449" t="str">
            <v>12.1</v>
          </cell>
          <cell r="C449" t="str">
            <v>Excavation for Structures (Earth work in excavation of foundation of structures as per drawing and technical specification,  including setting out,  construction of shoring and bracing,  removal of stumps and other deleterious matter,  dressing of sides a</v>
          </cell>
        </row>
        <row r="450">
          <cell r="B450" t="str">
            <v>I</v>
          </cell>
          <cell r="C450" t="str">
            <v>Ordinary soil</v>
          </cell>
        </row>
        <row r="451">
          <cell r="B451" t="str">
            <v>A</v>
          </cell>
          <cell r="C451" t="str">
            <v>Manual Means</v>
          </cell>
        </row>
        <row r="452">
          <cell r="B452" t="str">
            <v>(i)</v>
          </cell>
          <cell r="C452" t="str">
            <v>upto 3 m depth</v>
          </cell>
          <cell r="D452" t="str">
            <v>cum</v>
          </cell>
          <cell r="E452">
            <v>44</v>
          </cell>
        </row>
        <row r="453">
          <cell r="B453" t="str">
            <v>(ii)</v>
          </cell>
          <cell r="C453" t="str">
            <v>3 m to 6 m depth</v>
          </cell>
          <cell r="D453" t="str">
            <v>cum</v>
          </cell>
          <cell r="E453">
            <v>56</v>
          </cell>
        </row>
        <row r="454">
          <cell r="B454" t="str">
            <v>(iii)</v>
          </cell>
          <cell r="C454" t="str">
            <v>Above 6 m depth</v>
          </cell>
          <cell r="D454" t="str">
            <v>cum</v>
          </cell>
          <cell r="E454">
            <v>75</v>
          </cell>
        </row>
        <row r="455">
          <cell r="B455" t="str">
            <v>B</v>
          </cell>
          <cell r="C455" t="str">
            <v>Mechanical Means</v>
          </cell>
        </row>
        <row r="456">
          <cell r="B456" t="str">
            <v>(i)</v>
          </cell>
          <cell r="C456" t="str">
            <v xml:space="preserve">Depth upto 3 m </v>
          </cell>
          <cell r="D456" t="str">
            <v>cum</v>
          </cell>
          <cell r="E456">
            <v>39</v>
          </cell>
        </row>
        <row r="457">
          <cell r="B457" t="str">
            <v>(ii)</v>
          </cell>
          <cell r="C457" t="str">
            <v>Depth 3 m to 6 m</v>
          </cell>
          <cell r="D457" t="str">
            <v>cum</v>
          </cell>
          <cell r="E457">
            <v>45</v>
          </cell>
        </row>
        <row r="458">
          <cell r="B458" t="str">
            <v>(iii)</v>
          </cell>
          <cell r="C458" t="str">
            <v>Depth above 6m</v>
          </cell>
          <cell r="D458" t="str">
            <v>cum</v>
          </cell>
          <cell r="E458">
            <v>54</v>
          </cell>
        </row>
        <row r="459">
          <cell r="B459" t="str">
            <v>II</v>
          </cell>
          <cell r="C459" t="str">
            <v>Ordinary rock (not requiring blasting)</v>
          </cell>
        </row>
        <row r="460">
          <cell r="B460" t="str">
            <v>A</v>
          </cell>
          <cell r="C460" t="str">
            <v>Manual Means</v>
          </cell>
        </row>
        <row r="461">
          <cell r="B461" t="str">
            <v>(i)</v>
          </cell>
          <cell r="C461" t="str">
            <v>Depth upto 3 m</v>
          </cell>
          <cell r="D461" t="str">
            <v>cum</v>
          </cell>
          <cell r="E461">
            <v>63</v>
          </cell>
        </row>
        <row r="462">
          <cell r="B462" t="str">
            <v>B</v>
          </cell>
          <cell r="C462" t="str">
            <v>Mechanical Means</v>
          </cell>
          <cell r="D462" t="str">
            <v>cum</v>
          </cell>
          <cell r="E462">
            <v>51</v>
          </cell>
        </row>
        <row r="463">
          <cell r="B463" t="str">
            <v>III</v>
          </cell>
          <cell r="C463" t="str">
            <v>Hard rock ( requiring blasting )</v>
          </cell>
        </row>
        <row r="464">
          <cell r="B464" t="str">
            <v>A</v>
          </cell>
          <cell r="C464" t="str">
            <v>Manual Means</v>
          </cell>
          <cell r="D464" t="str">
            <v>cum</v>
          </cell>
          <cell r="E464">
            <v>233</v>
          </cell>
        </row>
        <row r="465">
          <cell r="B465" t="str">
            <v>IV</v>
          </cell>
          <cell r="C465" t="str">
            <v>Hard rock ( blasting prohibited )</v>
          </cell>
        </row>
        <row r="466">
          <cell r="B466" t="str">
            <v>A</v>
          </cell>
          <cell r="C466" t="str">
            <v>Mechanical Means</v>
          </cell>
          <cell r="D466" t="str">
            <v>cum</v>
          </cell>
          <cell r="E466">
            <v>268</v>
          </cell>
        </row>
        <row r="467">
          <cell r="B467" t="str">
            <v>V</v>
          </cell>
          <cell r="C467" t="str">
            <v>Marshy soil</v>
          </cell>
        </row>
        <row r="468">
          <cell r="B468" t="str">
            <v>(i)</v>
          </cell>
          <cell r="C468" t="str">
            <v>upto 3 m depth</v>
          </cell>
        </row>
        <row r="469">
          <cell r="B469" t="str">
            <v>A</v>
          </cell>
          <cell r="C469" t="str">
            <v>Manual means</v>
          </cell>
          <cell r="D469" t="str">
            <v>cum</v>
          </cell>
          <cell r="E469">
            <v>229</v>
          </cell>
        </row>
        <row r="470">
          <cell r="B470" t="str">
            <v>B</v>
          </cell>
          <cell r="C470" t="str">
            <v>Mechanical Means</v>
          </cell>
          <cell r="D470" t="str">
            <v>cum</v>
          </cell>
          <cell r="E470">
            <v>64</v>
          </cell>
        </row>
        <row r="471">
          <cell r="B471" t="str">
            <v>VI</v>
          </cell>
          <cell r="C471" t="str">
            <v>Back Filling in Marshy Foundation Pits</v>
          </cell>
          <cell r="D471" t="str">
            <v>cum</v>
          </cell>
          <cell r="E471">
            <v>192</v>
          </cell>
        </row>
        <row r="472">
          <cell r="B472" t="str">
            <v>12.2</v>
          </cell>
          <cell r="C472" t="str">
            <v>Filling Annular Space Around Footing in Rock (Lean cement concrete 1:3:6 nominal mix. Rate may be taken as per items 13.4.)</v>
          </cell>
        </row>
        <row r="473">
          <cell r="B473" t="str">
            <v>12.3</v>
          </cell>
          <cell r="C473" t="str">
            <v>Sand Filling in Foundation Trenches as per Drawing &amp; Technical Specification</v>
          </cell>
          <cell r="D473" t="str">
            <v>cum</v>
          </cell>
          <cell r="E473">
            <v>433</v>
          </cell>
        </row>
        <row r="474">
          <cell r="B474" t="str">
            <v>12.4</v>
          </cell>
          <cell r="C474" t="str">
            <v>PCC 1:3:6 in Foundation (Plain cement concrete 1:3:6 nominal mix in foundation with crushed stone aggregate 40 mm nominal size mechanically mixed,  placed in foundation and compacted by vibration including curing for 14 days.)</v>
          </cell>
          <cell r="D474" t="str">
            <v>cum</v>
          </cell>
          <cell r="E474">
            <v>1921</v>
          </cell>
        </row>
        <row r="475">
          <cell r="B475" t="str">
            <v>12.5</v>
          </cell>
          <cell r="C475" t="str">
            <v>Brick masonry work in cement mortar 1:3 in foundation complete excluding pointing and plastering,  as per drawing and technical specifications</v>
          </cell>
          <cell r="D475" t="str">
            <v>cum</v>
          </cell>
          <cell r="E475">
            <v>1593</v>
          </cell>
        </row>
        <row r="476">
          <cell r="B476" t="str">
            <v>12.6 A</v>
          </cell>
          <cell r="C476" t="str">
            <v>Cement mortar1:3 (1cement :3 sand)</v>
          </cell>
          <cell r="D476" t="str">
            <v>cum</v>
          </cell>
          <cell r="E476">
            <v>1879</v>
          </cell>
        </row>
        <row r="477">
          <cell r="B477" t="str">
            <v>B</v>
          </cell>
          <cell r="C477" t="str">
            <v>Cement mortar1:2 (1cement :2 sand)</v>
          </cell>
          <cell r="D477" t="str">
            <v>cum</v>
          </cell>
          <cell r="E477">
            <v>2335</v>
          </cell>
        </row>
        <row r="478">
          <cell r="B478" t="str">
            <v>C</v>
          </cell>
          <cell r="C478" t="str">
            <v>Cement mortar1:4 (1cement :4 sand)</v>
          </cell>
          <cell r="D478" t="str">
            <v>cum</v>
          </cell>
          <cell r="E478">
            <v>1576</v>
          </cell>
        </row>
        <row r="479">
          <cell r="B479" t="str">
            <v>D</v>
          </cell>
          <cell r="C479" t="str">
            <v>Cement mortar1:6 (1cement :6 sand)</v>
          </cell>
          <cell r="D479" t="str">
            <v>cum</v>
          </cell>
          <cell r="E479">
            <v>1284</v>
          </cell>
        </row>
        <row r="480">
          <cell r="B480" t="str">
            <v>12.7</v>
          </cell>
          <cell r="C480" t="str">
            <v>Stone masonry work in cement mortar 1:3 in foundation complete as drawing and Technical Specification</v>
          </cell>
        </row>
        <row r="481">
          <cell r="B481" t="str">
            <v xml:space="preserve">(a)     </v>
          </cell>
          <cell r="C481" t="str">
            <v>Square Rubble Coursed rubble masonry( first sort )</v>
          </cell>
          <cell r="D481" t="str">
            <v>cum</v>
          </cell>
          <cell r="E481">
            <v>1779</v>
          </cell>
        </row>
        <row r="482">
          <cell r="B482" t="str">
            <v xml:space="preserve">(b)      </v>
          </cell>
          <cell r="C482" t="str">
            <v>Random Rubble Masonry</v>
          </cell>
          <cell r="D482" t="str">
            <v>cum</v>
          </cell>
          <cell r="E482">
            <v>1753</v>
          </cell>
        </row>
        <row r="483">
          <cell r="B483" t="str">
            <v>12.8</v>
          </cell>
          <cell r="C483" t="str">
            <v xml:space="preserve"> Plain/Reinforced cement concrete in open foundation complete as per drawing and technical specifications</v>
          </cell>
        </row>
        <row r="484">
          <cell r="A484" t="str">
            <v>J1</v>
          </cell>
          <cell r="B484" t="str">
            <v>A</v>
          </cell>
          <cell r="C484" t="str">
            <v xml:space="preserve">PCC Grade M15 </v>
          </cell>
          <cell r="D484" t="str">
            <v>cum</v>
          </cell>
          <cell r="E484">
            <v>2280</v>
          </cell>
        </row>
        <row r="485">
          <cell r="A485" t="str">
            <v>J2</v>
          </cell>
          <cell r="B485" t="str">
            <v>B</v>
          </cell>
          <cell r="C485" t="str">
            <v xml:space="preserve">PCC Grade M20 </v>
          </cell>
          <cell r="D485" t="str">
            <v>cum</v>
          </cell>
          <cell r="E485">
            <v>2512</v>
          </cell>
        </row>
        <row r="486">
          <cell r="B486" t="str">
            <v>C</v>
          </cell>
          <cell r="C486" t="str">
            <v>RCC Grade M20</v>
          </cell>
        </row>
        <row r="487">
          <cell r="A487" t="str">
            <v>J3</v>
          </cell>
          <cell r="B487" t="str">
            <v>Case I</v>
          </cell>
          <cell r="C487" t="str">
            <v xml:space="preserve">Using concrete mixer </v>
          </cell>
          <cell r="D487" t="str">
            <v>cum</v>
          </cell>
          <cell r="E487">
            <v>2536</v>
          </cell>
        </row>
        <row r="488">
          <cell r="B488" t="str">
            <v>Case II</v>
          </cell>
          <cell r="C488" t="str">
            <v>With Batching Plant,  Transit Mixer and Concrete Pump</v>
          </cell>
          <cell r="D488" t="str">
            <v>cum</v>
          </cell>
          <cell r="E488">
            <v>2450</v>
          </cell>
        </row>
        <row r="489">
          <cell r="B489" t="str">
            <v>D</v>
          </cell>
          <cell r="C489" t="str">
            <v>PCC Grade M25</v>
          </cell>
        </row>
        <row r="490">
          <cell r="B490" t="str">
            <v>Case I</v>
          </cell>
          <cell r="C490" t="str">
            <v xml:space="preserve">Using concrete Mixer </v>
          </cell>
          <cell r="D490" t="str">
            <v>cum</v>
          </cell>
          <cell r="E490">
            <v>2733</v>
          </cell>
        </row>
        <row r="491">
          <cell r="B491" t="str">
            <v>Case II</v>
          </cell>
          <cell r="C491" t="str">
            <v>With Batching Plant,  Transit Mixer and Concrete Pump</v>
          </cell>
          <cell r="D491" t="str">
            <v>cum</v>
          </cell>
          <cell r="E491">
            <v>2649</v>
          </cell>
        </row>
        <row r="492">
          <cell r="B492" t="str">
            <v>E</v>
          </cell>
          <cell r="C492" t="str">
            <v>RCC Grade M25</v>
          </cell>
        </row>
        <row r="493">
          <cell r="A493" t="str">
            <v>J3-1</v>
          </cell>
          <cell r="B493" t="str">
            <v>Case I</v>
          </cell>
          <cell r="C493" t="str">
            <v>Using concrete Mixer</v>
          </cell>
          <cell r="D493" t="str">
            <v>cum</v>
          </cell>
          <cell r="E493">
            <v>2760</v>
          </cell>
        </row>
        <row r="494">
          <cell r="B494" t="str">
            <v>Case II</v>
          </cell>
          <cell r="C494" t="str">
            <v>With Batching Plant,  Transit Mixer and Concrete Pump</v>
          </cell>
          <cell r="D494" t="str">
            <v>cum</v>
          </cell>
          <cell r="E494">
            <v>2674</v>
          </cell>
        </row>
        <row r="495">
          <cell r="B495" t="str">
            <v>F</v>
          </cell>
          <cell r="C495" t="str">
            <v xml:space="preserve">PCC Grade M30 </v>
          </cell>
        </row>
        <row r="496">
          <cell r="B496" t="str">
            <v>Case I</v>
          </cell>
          <cell r="C496" t="str">
            <v>Using Concrete Mixer</v>
          </cell>
          <cell r="D496" t="str">
            <v>cum</v>
          </cell>
          <cell r="E496">
            <v>2751</v>
          </cell>
        </row>
        <row r="497">
          <cell r="B497" t="str">
            <v>Case II</v>
          </cell>
          <cell r="C497" t="str">
            <v>Using Batching Plant,  Transit Mixer and Concrete Pump</v>
          </cell>
          <cell r="D497" t="str">
            <v>cum</v>
          </cell>
          <cell r="E497">
            <v>2665</v>
          </cell>
        </row>
        <row r="498">
          <cell r="B498" t="str">
            <v>G</v>
          </cell>
          <cell r="C498" t="str">
            <v>RCC Grade M30</v>
          </cell>
        </row>
        <row r="499">
          <cell r="B499" t="str">
            <v>Case I</v>
          </cell>
          <cell r="C499" t="str">
            <v>Using Concrete Mixer</v>
          </cell>
          <cell r="D499" t="str">
            <v>cum</v>
          </cell>
          <cell r="E499">
            <v>2767</v>
          </cell>
        </row>
        <row r="500">
          <cell r="A500" t="str">
            <v>E-10-1</v>
          </cell>
          <cell r="B500" t="str">
            <v xml:space="preserve">Case II    </v>
          </cell>
          <cell r="C500" t="str">
            <v>Using Batching Plant,  Transit Mixer and Concrete Pump</v>
          </cell>
          <cell r="D500" t="str">
            <v>cum</v>
          </cell>
          <cell r="E500">
            <v>2682</v>
          </cell>
        </row>
        <row r="501">
          <cell r="B501" t="str">
            <v>H</v>
          </cell>
          <cell r="C501" t="str">
            <v xml:space="preserve">RCC Grade M35 </v>
          </cell>
        </row>
        <row r="502">
          <cell r="B502" t="str">
            <v>Case I</v>
          </cell>
          <cell r="C502" t="str">
            <v>Using Concrete Mixer</v>
          </cell>
          <cell r="D502" t="str">
            <v>cum</v>
          </cell>
          <cell r="E502">
            <v>2816</v>
          </cell>
        </row>
        <row r="503">
          <cell r="B503" t="str">
            <v>Case II</v>
          </cell>
          <cell r="C503" t="str">
            <v>Using Batching Plant,  Transit Mixer and Concrete Pump</v>
          </cell>
          <cell r="D503" t="str">
            <v>cum</v>
          </cell>
          <cell r="E503">
            <v>2732</v>
          </cell>
        </row>
        <row r="504">
          <cell r="B504" t="str">
            <v>12.9</v>
          </cell>
          <cell r="C504" t="str">
            <v xml:space="preserve"> Providing and constructing temporary island 16 m diameter for construction of well foundation for 8m dia. Well.</v>
          </cell>
        </row>
        <row r="505">
          <cell r="B505" t="str">
            <v>A</v>
          </cell>
          <cell r="C505" t="str">
            <v>Assuming depth of water 1.0 m and height of island to be 1.25m.</v>
          </cell>
          <cell r="D505" t="str">
            <v>each</v>
          </cell>
          <cell r="E505" t="e">
            <v>#VALUE!</v>
          </cell>
        </row>
        <row r="506">
          <cell r="B506" t="str">
            <v>B</v>
          </cell>
          <cell r="C506" t="str">
            <v>Assuming depth of water 4.0 m and height of island 4.5 m.</v>
          </cell>
          <cell r="D506" t="str">
            <v>each</v>
          </cell>
          <cell r="E506" t="e">
            <v>#VALUE!</v>
          </cell>
        </row>
        <row r="507">
          <cell r="B507" t="str">
            <v>C</v>
          </cell>
          <cell r="C507" t="str">
            <v xml:space="preserve">Providing and constructing one span service road to reach island location from one pier location to another pier location </v>
          </cell>
          <cell r="D507" t="str">
            <v>metre</v>
          </cell>
          <cell r="E507" t="e">
            <v>#VALUE!</v>
          </cell>
        </row>
        <row r="508">
          <cell r="B508" t="str">
            <v>12.10</v>
          </cell>
          <cell r="C508" t="str">
            <v>Providing and laying cutting edge of mild steel weighing 40 kg per metre for well foundation complete as per drawing and technical specification.</v>
          </cell>
          <cell r="D508" t="str">
            <v>tonne</v>
          </cell>
          <cell r="E508">
            <v>52621</v>
          </cell>
        </row>
        <row r="509">
          <cell r="B509" t="str">
            <v>12.11</v>
          </cell>
          <cell r="C509" t="str">
            <v>Plain/Reinforced cement concrete,  in well foundation complete as per drawing and technical specification</v>
          </cell>
        </row>
        <row r="510">
          <cell r="B510" t="str">
            <v>A</v>
          </cell>
          <cell r="C510" t="str">
            <v>Well curb</v>
          </cell>
        </row>
        <row r="511">
          <cell r="B511" t="str">
            <v xml:space="preserve">(i) </v>
          </cell>
          <cell r="C511" t="str">
            <v>RCC M20 Grade</v>
          </cell>
        </row>
        <row r="512">
          <cell r="B512" t="str">
            <v>Case I</v>
          </cell>
          <cell r="C512" t="str">
            <v xml:space="preserve">Using concrete mixer </v>
          </cell>
          <cell r="D512" t="str">
            <v>cum</v>
          </cell>
          <cell r="E512">
            <v>2927</v>
          </cell>
        </row>
        <row r="513">
          <cell r="B513" t="str">
            <v>Case II</v>
          </cell>
          <cell r="C513" t="str">
            <v>With Batching Plant,  Transit Mixer and Concrete Pump</v>
          </cell>
          <cell r="D513" t="str">
            <v>cum</v>
          </cell>
          <cell r="E513">
            <v>2827</v>
          </cell>
        </row>
        <row r="514">
          <cell r="B514" t="str">
            <v xml:space="preserve">(ii) </v>
          </cell>
          <cell r="C514" t="str">
            <v>RCC M25 Grade</v>
          </cell>
        </row>
        <row r="515">
          <cell r="B515" t="str">
            <v>Case I</v>
          </cell>
          <cell r="C515" t="str">
            <v xml:space="preserve">Using concrete mixer </v>
          </cell>
          <cell r="D515" t="str">
            <v>cum</v>
          </cell>
          <cell r="E515">
            <v>3193</v>
          </cell>
        </row>
        <row r="516">
          <cell r="B516" t="str">
            <v>Case II</v>
          </cell>
          <cell r="C516" t="str">
            <v>With Batching Plant,  Transit Mixer and Concrete Pump</v>
          </cell>
          <cell r="D516" t="str">
            <v>cum</v>
          </cell>
          <cell r="E516">
            <v>3222</v>
          </cell>
        </row>
        <row r="517">
          <cell r="B517" t="str">
            <v xml:space="preserve">(iii) </v>
          </cell>
          <cell r="C517" t="str">
            <v>RCC M30 Grade</v>
          </cell>
        </row>
        <row r="518">
          <cell r="B518" t="str">
            <v>Case I</v>
          </cell>
          <cell r="C518" t="str">
            <v xml:space="preserve">Using concrete mixer </v>
          </cell>
          <cell r="D518" t="str">
            <v>cum</v>
          </cell>
          <cell r="E518">
            <v>3190</v>
          </cell>
        </row>
        <row r="519">
          <cell r="B519" t="str">
            <v>Case II</v>
          </cell>
          <cell r="C519" t="str">
            <v>With Batching Plant,  Transit Mixer and Concrete Pump</v>
          </cell>
          <cell r="D519" t="str">
            <v>cum</v>
          </cell>
          <cell r="E519">
            <v>3111</v>
          </cell>
        </row>
        <row r="520">
          <cell r="B520" t="str">
            <v>B</v>
          </cell>
          <cell r="C520" t="str">
            <v>Well steining</v>
          </cell>
        </row>
        <row r="521">
          <cell r="B521" t="str">
            <v>(I)</v>
          </cell>
          <cell r="C521" t="str">
            <v xml:space="preserve">PCC M15 Grade </v>
          </cell>
          <cell r="D521" t="str">
            <v>cum</v>
          </cell>
          <cell r="E521">
            <v>2412</v>
          </cell>
        </row>
        <row r="522">
          <cell r="B522" t="str">
            <v>(ii)</v>
          </cell>
          <cell r="C522" t="str">
            <v xml:space="preserve">PCC M20 Grade </v>
          </cell>
          <cell r="D522" t="str">
            <v>cum</v>
          </cell>
          <cell r="E522">
            <v>2657</v>
          </cell>
        </row>
        <row r="523">
          <cell r="B523" t="str">
            <v>(iii)</v>
          </cell>
          <cell r="C523" t="str">
            <v xml:space="preserve">RCC M20 Grade </v>
          </cell>
        </row>
        <row r="524">
          <cell r="B524" t="str">
            <v>Case I</v>
          </cell>
          <cell r="C524" t="str">
            <v xml:space="preserve">Using concrete mixer </v>
          </cell>
          <cell r="D524" t="str">
            <v>cum</v>
          </cell>
          <cell r="E524">
            <v>2683</v>
          </cell>
        </row>
        <row r="525">
          <cell r="B525" t="str">
            <v>Case II</v>
          </cell>
          <cell r="C525" t="str">
            <v>With Batching Plant,  Transit Mixer and Concrete Pump</v>
          </cell>
          <cell r="D525" t="str">
            <v>cum</v>
          </cell>
          <cell r="E525">
            <v>2592</v>
          </cell>
        </row>
        <row r="526">
          <cell r="B526" t="str">
            <v>(iv)</v>
          </cell>
          <cell r="C526" t="str">
            <v xml:space="preserve">PCC M25 Grade </v>
          </cell>
        </row>
        <row r="527">
          <cell r="B527" t="str">
            <v>Case I</v>
          </cell>
          <cell r="C527" t="str">
            <v xml:space="preserve">Using concrete mixer </v>
          </cell>
          <cell r="D527" t="str">
            <v>cum</v>
          </cell>
          <cell r="E527">
            <v>2898</v>
          </cell>
        </row>
        <row r="528">
          <cell r="B528" t="str">
            <v>Case II</v>
          </cell>
          <cell r="C528" t="str">
            <v>With Batching Plant,  Transit Mixer and Concrete Pump</v>
          </cell>
          <cell r="D528" t="str">
            <v>cum</v>
          </cell>
          <cell r="E528">
            <v>2810</v>
          </cell>
        </row>
        <row r="529">
          <cell r="B529" t="str">
            <v>(v)</v>
          </cell>
          <cell r="C529" t="str">
            <v xml:space="preserve">RCC M25 Grade </v>
          </cell>
        </row>
        <row r="530">
          <cell r="B530" t="str">
            <v>Case I</v>
          </cell>
          <cell r="C530" t="str">
            <v xml:space="preserve">Using concrete mixer </v>
          </cell>
          <cell r="D530" t="str">
            <v>cum</v>
          </cell>
          <cell r="E530">
            <v>2927</v>
          </cell>
        </row>
        <row r="531">
          <cell r="B531" t="str">
            <v>Case II</v>
          </cell>
          <cell r="C531" t="str">
            <v>With Batching Plant,  Transit Mixer and Concrete Pump</v>
          </cell>
          <cell r="D531" t="str">
            <v>cum</v>
          </cell>
          <cell r="E531">
            <v>2953</v>
          </cell>
        </row>
        <row r="532">
          <cell r="B532" t="str">
            <v>(vi)</v>
          </cell>
          <cell r="C532" t="str">
            <v>PCC M30 Grade</v>
          </cell>
        </row>
        <row r="533">
          <cell r="B533" t="str">
            <v>Case I</v>
          </cell>
          <cell r="C533" t="str">
            <v xml:space="preserve">Using concrete mixer </v>
          </cell>
          <cell r="D533" t="str">
            <v>cum</v>
          </cell>
          <cell r="E533">
            <v>2924</v>
          </cell>
        </row>
        <row r="534">
          <cell r="B534" t="str">
            <v>Case II</v>
          </cell>
          <cell r="C534" t="str">
            <v>With Batching Plant,  Transit Mixer and Concrete Pump</v>
          </cell>
          <cell r="D534" t="str">
            <v>cum</v>
          </cell>
          <cell r="E534">
            <v>2833</v>
          </cell>
        </row>
        <row r="535">
          <cell r="B535" t="str">
            <v>(vii)</v>
          </cell>
          <cell r="C535" t="str">
            <v>RCC M30 Grade</v>
          </cell>
        </row>
        <row r="536">
          <cell r="B536" t="str">
            <v>Case I</v>
          </cell>
          <cell r="C536" t="str">
            <v xml:space="preserve">Using concrete mixer </v>
          </cell>
          <cell r="D536" t="str">
            <v>cum</v>
          </cell>
          <cell r="E536">
            <v>2942</v>
          </cell>
        </row>
        <row r="537">
          <cell r="B537" t="str">
            <v>Case II</v>
          </cell>
          <cell r="C537" t="str">
            <v>With Batching Plant,  Transit Mixer and Concrete Pump</v>
          </cell>
          <cell r="D537" t="str">
            <v>cum</v>
          </cell>
          <cell r="E537">
            <v>2852</v>
          </cell>
        </row>
        <row r="538">
          <cell r="B538" t="str">
            <v>(viii)</v>
          </cell>
          <cell r="C538" t="str">
            <v>RCC M35 Grade</v>
          </cell>
        </row>
        <row r="539">
          <cell r="B539" t="str">
            <v>Case I</v>
          </cell>
          <cell r="C539" t="str">
            <v xml:space="preserve">Using concrete mixer </v>
          </cell>
          <cell r="D539" t="str">
            <v>cum</v>
          </cell>
          <cell r="E539">
            <v>3009</v>
          </cell>
        </row>
        <row r="540">
          <cell r="B540" t="str">
            <v>Case II</v>
          </cell>
          <cell r="C540" t="str">
            <v>With Batching Plant,  Transit Mixer and Concrete Pump</v>
          </cell>
          <cell r="D540" t="str">
            <v>cum</v>
          </cell>
          <cell r="E540">
            <v>3040</v>
          </cell>
        </row>
        <row r="541">
          <cell r="B541" t="str">
            <v>(ix)</v>
          </cell>
          <cell r="C541" t="str">
            <v>RCC M40 Grade</v>
          </cell>
          <cell r="E541">
            <v>3077</v>
          </cell>
        </row>
        <row r="542">
          <cell r="B542" t="str">
            <v>C</v>
          </cell>
          <cell r="C542" t="str">
            <v xml:space="preserve">Bottom Plug </v>
          </cell>
        </row>
        <row r="543">
          <cell r="B543" t="str">
            <v>(i)</v>
          </cell>
          <cell r="C543" t="str">
            <v xml:space="preserve">PCC Grade M20 </v>
          </cell>
        </row>
        <row r="544">
          <cell r="B544" t="str">
            <v xml:space="preserve">Case I </v>
          </cell>
          <cell r="C544" t="str">
            <v>Using Concrete Mixer</v>
          </cell>
          <cell r="D544" t="str">
            <v>cum</v>
          </cell>
          <cell r="E544">
            <v>2871</v>
          </cell>
        </row>
        <row r="545">
          <cell r="B545" t="str">
            <v>Case II</v>
          </cell>
          <cell r="C545" t="str">
            <v>Using Batching Plant,  Transit Mixer and Crane/concrete pump</v>
          </cell>
          <cell r="D545" t="str">
            <v>cum</v>
          </cell>
          <cell r="E545">
            <v>2637</v>
          </cell>
        </row>
        <row r="546">
          <cell r="B546" t="str">
            <v>(ii)</v>
          </cell>
          <cell r="C546" t="str">
            <v xml:space="preserve">PCC Grade M25 </v>
          </cell>
        </row>
        <row r="547">
          <cell r="B547" t="str">
            <v>Case I</v>
          </cell>
          <cell r="C547" t="str">
            <v>Using Concrete Mixer</v>
          </cell>
          <cell r="D547" t="str">
            <v>cum</v>
          </cell>
          <cell r="E547">
            <v>3007</v>
          </cell>
        </row>
        <row r="548">
          <cell r="B548" t="str">
            <v>Case II</v>
          </cell>
          <cell r="C548" t="str">
            <v>Using Batching Plant,  Transit Mixer and Crane/concrete pump</v>
          </cell>
          <cell r="D548" t="str">
            <v>cum</v>
          </cell>
          <cell r="E548">
            <v>2772</v>
          </cell>
        </row>
        <row r="549">
          <cell r="B549" t="str">
            <v>(iii)</v>
          </cell>
          <cell r="C549" t="str">
            <v xml:space="preserve">PCC Grade M30 </v>
          </cell>
        </row>
        <row r="550">
          <cell r="B550" t="str">
            <v>Case I</v>
          </cell>
          <cell r="C550" t="str">
            <v>Using Concrete Mixer</v>
          </cell>
          <cell r="D550" t="str">
            <v>cum</v>
          </cell>
          <cell r="E550">
            <v>3032</v>
          </cell>
        </row>
        <row r="551">
          <cell r="B551" t="str">
            <v>Case II</v>
          </cell>
          <cell r="C551" t="str">
            <v>Using Batching Plant,  Transit Mixer and Crane/concrete pump</v>
          </cell>
          <cell r="D551" t="str">
            <v>cum</v>
          </cell>
          <cell r="E551">
            <v>2798</v>
          </cell>
        </row>
        <row r="552">
          <cell r="B552" t="str">
            <v>(iv)</v>
          </cell>
          <cell r="C552" t="str">
            <v xml:space="preserve">PCC Grade M35 </v>
          </cell>
        </row>
        <row r="553">
          <cell r="B553" t="str">
            <v>Case I</v>
          </cell>
          <cell r="C553" t="str">
            <v>Using Concrete Mixer</v>
          </cell>
          <cell r="D553" t="str">
            <v>cum</v>
          </cell>
          <cell r="E553">
            <v>3090</v>
          </cell>
        </row>
        <row r="554">
          <cell r="B554" t="str">
            <v>Case II</v>
          </cell>
          <cell r="C554" t="str">
            <v>Using Batching Plant,  Transit Mixer and Crane/concrete pump</v>
          </cell>
          <cell r="D554" t="str">
            <v>cum</v>
          </cell>
          <cell r="E554">
            <v>2855</v>
          </cell>
        </row>
        <row r="555">
          <cell r="B555" t="str">
            <v>D</v>
          </cell>
          <cell r="C555" t="str">
            <v>Intermediate plug</v>
          </cell>
        </row>
        <row r="556">
          <cell r="B556" t="str">
            <v>(I)</v>
          </cell>
          <cell r="C556" t="str">
            <v>Grade M20 PCC</v>
          </cell>
        </row>
        <row r="557">
          <cell r="B557" t="str">
            <v>Case I</v>
          </cell>
          <cell r="C557" t="str">
            <v>Using Concrete Mixer</v>
          </cell>
          <cell r="D557" t="str">
            <v>cum</v>
          </cell>
          <cell r="E557">
            <v>2755</v>
          </cell>
        </row>
        <row r="558">
          <cell r="B558" t="str">
            <v>Case II</v>
          </cell>
          <cell r="C558" t="str">
            <v>Using Batching Plant,  Transit Mixer and Crane/concrete pump</v>
          </cell>
          <cell r="D558" t="str">
            <v>cum</v>
          </cell>
          <cell r="E558">
            <v>2529</v>
          </cell>
        </row>
        <row r="559">
          <cell r="B559" t="str">
            <v>(ii)</v>
          </cell>
          <cell r="C559" t="str">
            <v>Grade M25 PCC</v>
          </cell>
        </row>
        <row r="560">
          <cell r="B560" t="str">
            <v>Case I</v>
          </cell>
          <cell r="C560" t="str">
            <v>Using Concrete Mixer</v>
          </cell>
          <cell r="D560" t="str">
            <v>cum</v>
          </cell>
          <cell r="E560">
            <v>2884</v>
          </cell>
        </row>
        <row r="561">
          <cell r="B561" t="str">
            <v>Case II</v>
          </cell>
          <cell r="C561" t="str">
            <v>Using Batching Plant,  Transit Mixer and Crane/concrete pump</v>
          </cell>
          <cell r="D561" t="str">
            <v>cum</v>
          </cell>
          <cell r="E561">
            <v>2657</v>
          </cell>
        </row>
        <row r="562">
          <cell r="B562" t="str">
            <v>(iii)</v>
          </cell>
          <cell r="C562" t="str">
            <v>Grade M30 PCC</v>
          </cell>
        </row>
        <row r="563">
          <cell r="B563" t="str">
            <v>Case I</v>
          </cell>
          <cell r="C563" t="str">
            <v>Using Concrete Mixer</v>
          </cell>
          <cell r="D563" t="str">
            <v>cum</v>
          </cell>
          <cell r="E563">
            <v>2908</v>
          </cell>
        </row>
        <row r="564">
          <cell r="B564" t="str">
            <v>Case II</v>
          </cell>
          <cell r="C564" t="str">
            <v>Using Batching Plant,  Transit Mixer and Crane/concrete pump</v>
          </cell>
          <cell r="D564" t="str">
            <v>cum</v>
          </cell>
          <cell r="E564">
            <v>2682</v>
          </cell>
        </row>
        <row r="565">
          <cell r="B565" t="str">
            <v>E</v>
          </cell>
          <cell r="C565" t="str">
            <v>Top plug</v>
          </cell>
        </row>
        <row r="566">
          <cell r="B566" t="str">
            <v>(i)</v>
          </cell>
          <cell r="C566" t="str">
            <v>Grade M15 PCC</v>
          </cell>
        </row>
        <row r="567">
          <cell r="B567" t="str">
            <v>Case I</v>
          </cell>
          <cell r="C567" t="str">
            <v>Using Concrete Mixer</v>
          </cell>
          <cell r="D567" t="str">
            <v>cum</v>
          </cell>
          <cell r="E567">
            <v>2193</v>
          </cell>
        </row>
        <row r="568">
          <cell r="B568" t="str">
            <v>(ii)</v>
          </cell>
          <cell r="C568" t="str">
            <v>Grade M20 PCC</v>
          </cell>
        </row>
        <row r="569">
          <cell r="B569" t="str">
            <v>Case I</v>
          </cell>
          <cell r="C569" t="str">
            <v>Using Concrete Mixer</v>
          </cell>
          <cell r="D569" t="str">
            <v>cum</v>
          </cell>
          <cell r="E569">
            <v>2416</v>
          </cell>
        </row>
        <row r="570">
          <cell r="B570" t="str">
            <v>(iii)</v>
          </cell>
          <cell r="C570" t="str">
            <v>Grade M25 PCC</v>
          </cell>
        </row>
        <row r="571">
          <cell r="B571" t="str">
            <v>Case I</v>
          </cell>
          <cell r="C571" t="str">
            <v>Using Concrete Mixer</v>
          </cell>
          <cell r="D571" t="str">
            <v>cum</v>
          </cell>
          <cell r="E571">
            <v>2635</v>
          </cell>
        </row>
        <row r="572">
          <cell r="B572" t="str">
            <v>Case II</v>
          </cell>
          <cell r="C572" t="str">
            <v>Using Batching Plant,  Transit Mixer and Crane/concrete pump</v>
          </cell>
          <cell r="D572" t="str">
            <v>cum</v>
          </cell>
          <cell r="E572">
            <v>2554</v>
          </cell>
        </row>
        <row r="573">
          <cell r="B573" t="str">
            <v>(iv)</v>
          </cell>
          <cell r="C573" t="str">
            <v>Grade M30 PCC</v>
          </cell>
        </row>
        <row r="574">
          <cell r="B574" t="str">
            <v>Case I</v>
          </cell>
          <cell r="C574" t="str">
            <v>Using Concrete Mixer</v>
          </cell>
          <cell r="D574" t="str">
            <v>cum</v>
          </cell>
          <cell r="E574">
            <v>2658</v>
          </cell>
        </row>
        <row r="575">
          <cell r="B575" t="str">
            <v>Case II</v>
          </cell>
          <cell r="C575" t="str">
            <v>Using Batching Plant,  Transit Mixer and Crane/concrete pump</v>
          </cell>
          <cell r="D575" t="str">
            <v>cum</v>
          </cell>
          <cell r="E575">
            <v>2575</v>
          </cell>
        </row>
        <row r="576">
          <cell r="B576" t="str">
            <v>F</v>
          </cell>
          <cell r="C576" t="str">
            <v>Well cap</v>
          </cell>
        </row>
        <row r="577">
          <cell r="B577" t="str">
            <v>(i)</v>
          </cell>
          <cell r="C577" t="str">
            <v xml:space="preserve"> RCC Grade M20</v>
          </cell>
        </row>
        <row r="578">
          <cell r="B578" t="str">
            <v>Case I</v>
          </cell>
          <cell r="C578" t="str">
            <v>Using concrete Mixer</v>
          </cell>
          <cell r="D578" t="str">
            <v>cum</v>
          </cell>
          <cell r="E578">
            <v>2511</v>
          </cell>
        </row>
        <row r="579">
          <cell r="B579" t="str">
            <v>Case II</v>
          </cell>
          <cell r="C579" t="str">
            <v>Using Batching Plant,  Transit Mixer and Concrete Pump</v>
          </cell>
          <cell r="D579" t="str">
            <v>cum</v>
          </cell>
          <cell r="E579">
            <v>2424</v>
          </cell>
        </row>
        <row r="580">
          <cell r="B580" t="str">
            <v>(ii)</v>
          </cell>
          <cell r="C580" t="str">
            <v>RCC Grade M25</v>
          </cell>
        </row>
        <row r="581">
          <cell r="B581" t="str">
            <v>Case I</v>
          </cell>
          <cell r="C581" t="str">
            <v>Using concrete Mixer</v>
          </cell>
          <cell r="D581" t="str">
            <v>cum</v>
          </cell>
          <cell r="E581">
            <v>2760</v>
          </cell>
        </row>
        <row r="582">
          <cell r="B582" t="str">
            <v>Case II</v>
          </cell>
          <cell r="C582" t="str">
            <v>Using Batching Plant,  Transit Mixer and Concrete Pump</v>
          </cell>
          <cell r="D582" t="str">
            <v>cum</v>
          </cell>
          <cell r="E582">
            <v>2675</v>
          </cell>
        </row>
        <row r="583">
          <cell r="B583" t="str">
            <v>(iii)</v>
          </cell>
          <cell r="C583" t="str">
            <v>RCC Grade M30</v>
          </cell>
        </row>
        <row r="584">
          <cell r="B584" t="str">
            <v>Case I</v>
          </cell>
          <cell r="C584" t="str">
            <v>Using Concrete Mixer</v>
          </cell>
          <cell r="D584" t="str">
            <v>cum</v>
          </cell>
          <cell r="E584">
            <v>2767</v>
          </cell>
        </row>
        <row r="585">
          <cell r="B585" t="str">
            <v>Case II</v>
          </cell>
          <cell r="C585" t="str">
            <v>Using Batching Plant,  Transit Mixer and Concrete Pump</v>
          </cell>
          <cell r="D585" t="str">
            <v>cum</v>
          </cell>
          <cell r="E585">
            <v>2682</v>
          </cell>
        </row>
        <row r="586">
          <cell r="B586" t="str">
            <v>(iv)</v>
          </cell>
          <cell r="C586" t="str">
            <v xml:space="preserve">RCC Grade M35 </v>
          </cell>
        </row>
        <row r="587">
          <cell r="B587" t="str">
            <v>Case I</v>
          </cell>
          <cell r="C587" t="str">
            <v>Using Concrete Mixer</v>
          </cell>
          <cell r="D587" t="str">
            <v>cum</v>
          </cell>
          <cell r="E587">
            <v>2816</v>
          </cell>
        </row>
        <row r="588">
          <cell r="B588" t="str">
            <v>Case II</v>
          </cell>
          <cell r="C588" t="str">
            <v>Using Batching Plant,  Transit Mixer and Concrete Pump</v>
          </cell>
          <cell r="D588" t="str">
            <v>cum</v>
          </cell>
          <cell r="E588">
            <v>2732</v>
          </cell>
        </row>
        <row r="589">
          <cell r="B589" t="str">
            <v>(v)</v>
          </cell>
          <cell r="C589" t="str">
            <v>RCC M40 Grade</v>
          </cell>
          <cell r="D589" t="str">
            <v>cum</v>
          </cell>
          <cell r="E589">
            <v>2901</v>
          </cell>
        </row>
        <row r="590">
          <cell r="B590" t="str">
            <v>12.12</v>
          </cell>
          <cell r="C590" t="str">
            <v>Sinking of 6 m external diameter well ( other than pneumatic method of sinking ) through all types of strata namely sandy soil,  clayey soil and rock as shown against each case,  complete as per drawing and technical specifications. Depth of sinking is re</v>
          </cell>
        </row>
        <row r="591">
          <cell r="B591" t="str">
            <v>A</v>
          </cell>
          <cell r="C591" t="str">
            <v>Sandy soil</v>
          </cell>
        </row>
        <row r="592">
          <cell r="B592" t="str">
            <v>(i)</v>
          </cell>
          <cell r="C592" t="str">
            <v xml:space="preserve"> Depth below bed level upto 3.0 M</v>
          </cell>
          <cell r="D592" t="str">
            <v>metre</v>
          </cell>
          <cell r="E592">
            <v>2825</v>
          </cell>
        </row>
        <row r="593">
          <cell r="B593" t="str">
            <v>(ii)</v>
          </cell>
          <cell r="C593" t="str">
            <v xml:space="preserve"> Beyond 3m upto 10m depth</v>
          </cell>
          <cell r="D593" t="str">
            <v>metre</v>
          </cell>
          <cell r="E593">
            <v>4130</v>
          </cell>
        </row>
        <row r="594">
          <cell r="B594" t="str">
            <v>(iii)</v>
          </cell>
          <cell r="C594" t="str">
            <v>Beyond 10m upto 20m</v>
          </cell>
        </row>
        <row r="595">
          <cell r="B595" t="str">
            <v>a</v>
          </cell>
          <cell r="C595" t="str">
            <v>Add 5% for every additional meter depth of sinking over the rate of sinking for the previous meter</v>
          </cell>
          <cell r="D595" t="str">
            <v>metre</v>
          </cell>
          <cell r="E595">
            <v>5456</v>
          </cell>
        </row>
        <row r="596">
          <cell r="B596" t="str">
            <v>(iv)</v>
          </cell>
          <cell r="C596" t="str">
            <v xml:space="preserve"> Beyond 20m upto 30 m</v>
          </cell>
        </row>
        <row r="597">
          <cell r="B597" t="str">
            <v>a</v>
          </cell>
          <cell r="C597" t="str">
            <v>Add 7.5% for every additional meter depth of sinking over the rate of sinking for the previous meter</v>
          </cell>
          <cell r="D597" t="str">
            <v>metre</v>
          </cell>
          <cell r="E597">
            <v>10234</v>
          </cell>
        </row>
        <row r="598">
          <cell r="B598" t="str">
            <v>b</v>
          </cell>
          <cell r="C598" t="str">
            <v>Add 20% of cost for Kentledge including supports, loading arrangement and Labour .</v>
          </cell>
          <cell r="E598">
            <v>12281</v>
          </cell>
        </row>
        <row r="599">
          <cell r="B599" t="str">
            <v>(v)</v>
          </cell>
          <cell r="C599" t="str">
            <v>Beyond 30m upto 40 m</v>
          </cell>
          <cell r="D599" t="str">
            <v>metre</v>
          </cell>
        </row>
        <row r="600">
          <cell r="B600" t="str">
            <v>a</v>
          </cell>
          <cell r="C600" t="str">
            <v>Add 10% for every additional meter depth of sinking over the rate of sinking for the previous meter</v>
          </cell>
          <cell r="E600">
            <v>24316</v>
          </cell>
        </row>
        <row r="601">
          <cell r="B601" t="str">
            <v>b</v>
          </cell>
          <cell r="C601" t="str">
            <v>Add 20% of cost for Kentledge including supports, loading arrangement and Labour .</v>
          </cell>
          <cell r="D601" t="str">
            <v>metre</v>
          </cell>
          <cell r="E601">
            <v>29179</v>
          </cell>
        </row>
        <row r="602">
          <cell r="B602" t="str">
            <v>B</v>
          </cell>
          <cell r="C602" t="str">
            <v xml:space="preserve"> Clayey soil ( 6m dia. Well )</v>
          </cell>
        </row>
        <row r="603">
          <cell r="B603" t="str">
            <v>(i)</v>
          </cell>
          <cell r="C603" t="str">
            <v xml:space="preserve"> Depth below bed level upto 3.0 M</v>
          </cell>
          <cell r="D603" t="str">
            <v>metre</v>
          </cell>
          <cell r="E603">
            <v>4133</v>
          </cell>
        </row>
        <row r="604">
          <cell r="B604" t="str">
            <v>(ii)</v>
          </cell>
          <cell r="C604" t="str">
            <v xml:space="preserve"> Beyond 3m upto 10m depth</v>
          </cell>
          <cell r="D604" t="str">
            <v>metre</v>
          </cell>
          <cell r="E604">
            <v>9210</v>
          </cell>
        </row>
        <row r="605">
          <cell r="B605" t="str">
            <v>(iii)</v>
          </cell>
          <cell r="C605" t="str">
            <v>Beyond 10 m upto 20 m</v>
          </cell>
        </row>
        <row r="606">
          <cell r="B606" t="str">
            <v>a</v>
          </cell>
          <cell r="C606" t="str">
            <v>Add 5% for every additional meter depth of sinking over the rate of sinking for the previous meter</v>
          </cell>
          <cell r="D606" t="str">
            <v>metre</v>
          </cell>
          <cell r="E606">
            <v>12165</v>
          </cell>
        </row>
        <row r="607">
          <cell r="B607" t="str">
            <v>b</v>
          </cell>
          <cell r="C607" t="str">
            <v>Add for dewatering @ 5% of cost, if required.</v>
          </cell>
          <cell r="D607" t="str">
            <v>metre</v>
          </cell>
          <cell r="E607">
            <v>12773</v>
          </cell>
        </row>
        <row r="608">
          <cell r="B608" t="str">
            <v>(iv)</v>
          </cell>
          <cell r="C608" t="str">
            <v>Beyond 20m upto 30 m</v>
          </cell>
        </row>
        <row r="609">
          <cell r="B609" t="str">
            <v>a</v>
          </cell>
          <cell r="C609" t="str">
            <v>Add 7.5% for every additional meter depth of sinking over the rate of sinking for the previous meter</v>
          </cell>
          <cell r="D609" t="str">
            <v>metre</v>
          </cell>
          <cell r="E609">
            <v>22817</v>
          </cell>
        </row>
        <row r="610">
          <cell r="B610" t="str">
            <v>b</v>
          </cell>
          <cell r="C610" t="str">
            <v>Add 5% of cost for dewatering of the cost,  if required</v>
          </cell>
          <cell r="D610" t="str">
            <v>metre</v>
          </cell>
          <cell r="E610">
            <v>29948</v>
          </cell>
        </row>
        <row r="611">
          <cell r="B611" t="str">
            <v>c</v>
          </cell>
          <cell r="C611" t="str">
            <v>Add 25% of cost for Kentledge including supports, loading arrangement and Labour ).</v>
          </cell>
          <cell r="D611" t="str">
            <v>metre</v>
          </cell>
          <cell r="E611">
            <v>28521</v>
          </cell>
        </row>
        <row r="612">
          <cell r="B612" t="str">
            <v>(v)</v>
          </cell>
          <cell r="C612" t="str">
            <v>Beyond 30m upto 40 m</v>
          </cell>
        </row>
        <row r="613">
          <cell r="B613" t="str">
            <v>a</v>
          </cell>
          <cell r="C613" t="str">
            <v>Add 10% for every additional meter depth of sinking over the rate of sinking for the previous meter</v>
          </cell>
          <cell r="D613" t="str">
            <v>metre</v>
          </cell>
          <cell r="E613">
            <v>54210</v>
          </cell>
        </row>
        <row r="614">
          <cell r="B614" t="str">
            <v>b</v>
          </cell>
          <cell r="C614" t="str">
            <v>Add 5% of cost for dewatering,  if required</v>
          </cell>
          <cell r="D614" t="str">
            <v>metre</v>
          </cell>
          <cell r="E614">
            <v>68304</v>
          </cell>
        </row>
        <row r="615">
          <cell r="B615" t="str">
            <v>c</v>
          </cell>
          <cell r="C615" t="str">
            <v>Add 20% of cost for Kentledge including supports, loading arrangement and Labour).</v>
          </cell>
          <cell r="D615" t="str">
            <v>metre</v>
          </cell>
          <cell r="E615">
            <v>65052</v>
          </cell>
        </row>
        <row r="616">
          <cell r="B616" t="str">
            <v>C</v>
          </cell>
          <cell r="C616" t="str">
            <v xml:space="preserve"> Soft rock (6m dia well )</v>
          </cell>
        </row>
        <row r="617">
          <cell r="B617" t="str">
            <v>(i)</v>
          </cell>
          <cell r="C617" t="str">
            <v>Depth of soft rock strata upto 3m</v>
          </cell>
          <cell r="D617" t="str">
            <v>metre</v>
          </cell>
          <cell r="E617">
            <v>10237</v>
          </cell>
        </row>
        <row r="618">
          <cell r="B618" t="str">
            <v>D</v>
          </cell>
          <cell r="C618" t="str">
            <v>Hard rock (6m dia well )</v>
          </cell>
        </row>
        <row r="619">
          <cell r="B619" t="str">
            <v>(i)</v>
          </cell>
          <cell r="C619" t="str">
            <v>Depth of soft rock strata upto 3m</v>
          </cell>
          <cell r="D619" t="str">
            <v>metre</v>
          </cell>
          <cell r="E619">
            <v>12289</v>
          </cell>
        </row>
        <row r="620">
          <cell r="B620" t="str">
            <v>12.13</v>
          </cell>
          <cell r="C620" t="str">
            <v>Sinking of 7 m external diameter well ( other than pneumatic method of sinking ) through all types of strata namely sandy soil,  clayey soil and rock as shown against each case,  complete as per drawing and technical specifications. Depth of sinking is re</v>
          </cell>
        </row>
        <row r="621">
          <cell r="B621" t="str">
            <v>A</v>
          </cell>
          <cell r="C621" t="str">
            <v>Sandy soil</v>
          </cell>
        </row>
        <row r="622">
          <cell r="B622" t="str">
            <v>(i)</v>
          </cell>
          <cell r="C622" t="str">
            <v xml:space="preserve"> Depth below bed level upto 3.0 M</v>
          </cell>
          <cell r="D622" t="str">
            <v>metre</v>
          </cell>
          <cell r="E622">
            <v>8725</v>
          </cell>
        </row>
        <row r="623">
          <cell r="B623" t="str">
            <v>(ii)</v>
          </cell>
          <cell r="C623" t="str">
            <v xml:space="preserve"> Beyond 3m upto 10m depth</v>
          </cell>
          <cell r="D623" t="str">
            <v>metre</v>
          </cell>
          <cell r="E623">
            <v>6034</v>
          </cell>
        </row>
        <row r="624">
          <cell r="B624" t="str">
            <v>(iii)</v>
          </cell>
          <cell r="C624" t="str">
            <v xml:space="preserve"> Beyond 10m upto 20m</v>
          </cell>
        </row>
        <row r="625">
          <cell r="B625" t="str">
            <v>a</v>
          </cell>
          <cell r="C625" t="str">
            <v>Add 5% for every additional meter depth of sinking over the rate of sinking for the previous meter</v>
          </cell>
          <cell r="D625" t="str">
            <v>metre</v>
          </cell>
          <cell r="E625">
            <v>7970</v>
          </cell>
        </row>
        <row r="626">
          <cell r="B626" t="str">
            <v>(iv)</v>
          </cell>
          <cell r="C626" t="str">
            <v>Beyond 20m upto 30 m</v>
          </cell>
        </row>
        <row r="627">
          <cell r="B627" t="str">
            <v>a</v>
          </cell>
          <cell r="C627" t="str">
            <v>Add 7.5% for every additional meter depth of sinking over the rate of sinking for the previous meter</v>
          </cell>
          <cell r="D627" t="str">
            <v>metre</v>
          </cell>
          <cell r="E627">
            <v>14950</v>
          </cell>
        </row>
        <row r="628">
          <cell r="B628" t="str">
            <v>b</v>
          </cell>
          <cell r="C628" t="str">
            <v>Add 20% of cost for Kentledge including supports, loading arrangement and Labour) .</v>
          </cell>
          <cell r="D628" t="str">
            <v>metre</v>
          </cell>
          <cell r="E628">
            <v>17940</v>
          </cell>
        </row>
        <row r="629">
          <cell r="B629" t="str">
            <v>(v)</v>
          </cell>
          <cell r="C629" t="str">
            <v xml:space="preserve"> Beyond 30m upto 40 m</v>
          </cell>
        </row>
        <row r="630">
          <cell r="B630" t="str">
            <v>a</v>
          </cell>
          <cell r="C630" t="str">
            <v>Add 10% for every additional meter depth of sinking over the rate of sinking for the previous meter</v>
          </cell>
          <cell r="D630" t="str">
            <v>metre</v>
          </cell>
          <cell r="E630">
            <v>35521</v>
          </cell>
        </row>
        <row r="631">
          <cell r="B631" t="str">
            <v>b</v>
          </cell>
          <cell r="C631" t="str">
            <v>Add 20% of cost for Kentledge including supports, loading arrangement, and Labour etc.</v>
          </cell>
          <cell r="D631" t="str">
            <v>metre</v>
          </cell>
          <cell r="E631">
            <v>42626</v>
          </cell>
        </row>
        <row r="632">
          <cell r="B632" t="str">
            <v>B</v>
          </cell>
          <cell r="C632" t="str">
            <v xml:space="preserve"> Clayey soil ( 7m dia. Well )</v>
          </cell>
        </row>
        <row r="633">
          <cell r="B633" t="str">
            <v>(I)</v>
          </cell>
          <cell r="C633" t="str">
            <v xml:space="preserve"> Depth below bed level upto 3.0 M</v>
          </cell>
          <cell r="D633" t="str">
            <v>metre</v>
          </cell>
          <cell r="E633">
            <v>6034</v>
          </cell>
        </row>
        <row r="634">
          <cell r="B634" t="str">
            <v>(ii)</v>
          </cell>
          <cell r="C634" t="str">
            <v>Beyond 3m upto 10m depth</v>
          </cell>
          <cell r="D634" t="str">
            <v>metre</v>
          </cell>
          <cell r="E634">
            <v>8767</v>
          </cell>
        </row>
        <row r="635">
          <cell r="B635" t="str">
            <v>(iii)</v>
          </cell>
          <cell r="C635" t="str">
            <v>Beyond 10 m upto 20 m</v>
          </cell>
        </row>
        <row r="636">
          <cell r="B636" t="str">
            <v>a</v>
          </cell>
          <cell r="C636" t="str">
            <v>Add 5% for every additional meter depth of sinking over the rate of sinking for the previous meter</v>
          </cell>
          <cell r="D636" t="str">
            <v>metre</v>
          </cell>
          <cell r="E636">
            <v>11578</v>
          </cell>
        </row>
        <row r="637">
          <cell r="B637" t="str">
            <v>b</v>
          </cell>
          <cell r="C637" t="str">
            <v>Add for dewatering @ 5% of cost, if required.</v>
          </cell>
          <cell r="D637" t="str">
            <v>metre</v>
          </cell>
          <cell r="E637">
            <v>12157</v>
          </cell>
        </row>
        <row r="638">
          <cell r="B638" t="str">
            <v>(iv)</v>
          </cell>
          <cell r="C638" t="str">
            <v>Beyond 20m upto 30 m</v>
          </cell>
        </row>
        <row r="639">
          <cell r="B639" t="str">
            <v>a</v>
          </cell>
          <cell r="C639" t="str">
            <v>Add 7.5% for every additional meter depth of sinking over the rate of sinking for the previous meter</v>
          </cell>
          <cell r="D639" t="str">
            <v>metre</v>
          </cell>
          <cell r="E639">
            <v>21718</v>
          </cell>
        </row>
        <row r="640">
          <cell r="B640" t="str">
            <v>b</v>
          </cell>
          <cell r="C640" t="str">
            <v>Add 5% of cost for dewatering on the cost,  if required</v>
          </cell>
          <cell r="D640" t="str">
            <v>metre</v>
          </cell>
          <cell r="E640">
            <v>28504</v>
          </cell>
        </row>
        <row r="641">
          <cell r="B641" t="str">
            <v>c</v>
          </cell>
          <cell r="C641" t="str">
            <v>Add 25% of cost for Kentledge including supports, loading arrangement and Labour ).</v>
          </cell>
          <cell r="D641" t="str">
            <v>metre</v>
          </cell>
          <cell r="E641">
            <v>27147</v>
          </cell>
        </row>
        <row r="642">
          <cell r="B642" t="str">
            <v>(v)</v>
          </cell>
          <cell r="C642" t="str">
            <v>Beyond 30m upto 40 m</v>
          </cell>
        </row>
        <row r="643">
          <cell r="B643" t="str">
            <v>a</v>
          </cell>
          <cell r="C643" t="str">
            <v>Add 10% for every additional meter depth of sinking over the rate of sinking for the previous meter</v>
          </cell>
          <cell r="D643" t="str">
            <v>metre</v>
          </cell>
          <cell r="E643">
            <v>51597</v>
          </cell>
        </row>
        <row r="644">
          <cell r="B644" t="str">
            <v>b</v>
          </cell>
          <cell r="C644" t="str">
            <v>Add 5% of cost for dewatering,  if required</v>
          </cell>
          <cell r="D644" t="str">
            <v>metre</v>
          </cell>
          <cell r="E644">
            <v>65013</v>
          </cell>
        </row>
        <row r="645">
          <cell r="B645" t="str">
            <v>c</v>
          </cell>
          <cell r="C645" t="str">
            <v>Add 20% of cost for Kentledge including supports, loading arrangement and Labour).</v>
          </cell>
          <cell r="E645">
            <v>61917</v>
          </cell>
        </row>
        <row r="646">
          <cell r="B646" t="str">
            <v>C</v>
          </cell>
          <cell r="C646" t="str">
            <v xml:space="preserve"> Soft rock ( 7m dia well )</v>
          </cell>
        </row>
        <row r="647">
          <cell r="B647" t="str">
            <v>(i)</v>
          </cell>
          <cell r="C647" t="str">
            <v>Depth of soft rock strata upto 3m</v>
          </cell>
          <cell r="D647" t="str">
            <v>metre</v>
          </cell>
          <cell r="E647">
            <v>9707</v>
          </cell>
        </row>
        <row r="648">
          <cell r="B648" t="str">
            <v>D</v>
          </cell>
          <cell r="C648" t="str">
            <v>Hard rock ( 7m dia well )</v>
          </cell>
        </row>
        <row r="649">
          <cell r="B649" t="str">
            <v>(i)</v>
          </cell>
          <cell r="C649" t="str">
            <v xml:space="preserve">Depth upto 3 m </v>
          </cell>
          <cell r="D649" t="str">
            <v>metre</v>
          </cell>
          <cell r="E649">
            <v>13924</v>
          </cell>
        </row>
        <row r="650">
          <cell r="B650" t="str">
            <v>12.14</v>
          </cell>
          <cell r="C650" t="str">
            <v>Sinking of 8 m external diameter well ( other than pneumatic method of sinking ) through all types of strata namely sandy soil,  clayey soil and rock as shown against each case,  complete as per drawing and technical specifications. Depth of sinking is re</v>
          </cell>
        </row>
        <row r="651">
          <cell r="B651" t="str">
            <v>A</v>
          </cell>
          <cell r="C651" t="str">
            <v>Sandy soil</v>
          </cell>
        </row>
        <row r="652">
          <cell r="B652" t="str">
            <v>(i)</v>
          </cell>
          <cell r="C652" t="str">
            <v xml:space="preserve"> Depth below bed level upto 3.0 M</v>
          </cell>
          <cell r="D652" t="str">
            <v>metre</v>
          </cell>
          <cell r="E652">
            <v>5435</v>
          </cell>
        </row>
        <row r="653">
          <cell r="B653" t="str">
            <v>(ii)</v>
          </cell>
          <cell r="C653" t="str">
            <v xml:space="preserve"> Beyond 3m upto 10m depth</v>
          </cell>
          <cell r="D653" t="str">
            <v>metre</v>
          </cell>
          <cell r="E653">
            <v>6747</v>
          </cell>
        </row>
        <row r="654">
          <cell r="B654" t="str">
            <v>(iii)</v>
          </cell>
          <cell r="C654" t="str">
            <v>Beyond 10m upto 20m</v>
          </cell>
        </row>
        <row r="655">
          <cell r="B655" t="str">
            <v>a</v>
          </cell>
          <cell r="C655" t="str">
            <v>Add 5% for every additional meter depth of sinking over the rate of sinking for the previous meter</v>
          </cell>
          <cell r="D655" t="str">
            <v>metre</v>
          </cell>
          <cell r="E655">
            <v>8911</v>
          </cell>
        </row>
        <row r="656">
          <cell r="B656" t="str">
            <v>(iv)</v>
          </cell>
          <cell r="C656" t="str">
            <v>Beyond 20m upto 30 m</v>
          </cell>
        </row>
        <row r="657">
          <cell r="B657" t="str">
            <v>a</v>
          </cell>
          <cell r="C657" t="str">
            <v>Add 7.5% for every additional meter depth of sinking over the rate of sinking for the previous meter</v>
          </cell>
          <cell r="D657" t="str">
            <v>metre</v>
          </cell>
          <cell r="E657">
            <v>16714</v>
          </cell>
        </row>
        <row r="658">
          <cell r="B658" t="str">
            <v>b</v>
          </cell>
          <cell r="C658" t="str">
            <v>Add 20% of cost for Kentledge including supports, loading arrangement and Labour .</v>
          </cell>
          <cell r="D658" t="str">
            <v>metre</v>
          </cell>
          <cell r="E658">
            <v>20056</v>
          </cell>
        </row>
        <row r="659">
          <cell r="B659" t="str">
            <v>(v)</v>
          </cell>
          <cell r="C659" t="str">
            <v xml:space="preserve"> Beyond 30m upto 40 m</v>
          </cell>
        </row>
        <row r="660">
          <cell r="B660" t="str">
            <v>a</v>
          </cell>
          <cell r="C660" t="str">
            <v>Add 10% for every additional meter depth of sinking over the rate of sinking for the previous meter</v>
          </cell>
          <cell r="D660" t="str">
            <v>metre</v>
          </cell>
          <cell r="E660">
            <v>5875</v>
          </cell>
        </row>
        <row r="661">
          <cell r="B661" t="str">
            <v>b</v>
          </cell>
          <cell r="C661" t="str">
            <v>Add 20% of cost for Kentledge including supports, loading arrangement, and Labour etc.</v>
          </cell>
          <cell r="D661" t="str">
            <v>metre</v>
          </cell>
          <cell r="E661">
            <v>7050</v>
          </cell>
        </row>
        <row r="662">
          <cell r="B662" t="str">
            <v>B</v>
          </cell>
          <cell r="C662" t="str">
            <v xml:space="preserve"> Clayey soil ( 8m dia. Well )</v>
          </cell>
        </row>
        <row r="663">
          <cell r="B663" t="str">
            <v>(i)</v>
          </cell>
          <cell r="C663" t="str">
            <v xml:space="preserve"> Depth upto 3.0 M</v>
          </cell>
          <cell r="D663" t="str">
            <v>metre</v>
          </cell>
          <cell r="E663">
            <v>7377</v>
          </cell>
        </row>
        <row r="664">
          <cell r="B664" t="str">
            <v>(ii)</v>
          </cell>
          <cell r="C664" t="str">
            <v>Beyond 3m upto 10m depth</v>
          </cell>
          <cell r="D664" t="str">
            <v>metre</v>
          </cell>
          <cell r="E664">
            <v>9849</v>
          </cell>
        </row>
        <row r="665">
          <cell r="B665" t="str">
            <v>(iii)</v>
          </cell>
          <cell r="C665" t="str">
            <v>Beyond 10 m upto 20 m</v>
          </cell>
        </row>
        <row r="666">
          <cell r="B666" t="str">
            <v>a</v>
          </cell>
          <cell r="C666" t="str">
            <v>Add 5% for every additional meter depth of sinking over the rate of sinking for the previous meter</v>
          </cell>
          <cell r="D666" t="str">
            <v>metre</v>
          </cell>
          <cell r="E666">
            <v>13008</v>
          </cell>
        </row>
        <row r="667">
          <cell r="B667" t="str">
            <v>b</v>
          </cell>
          <cell r="C667" t="str">
            <v>Add for dewatering @ 5% of cost, if required.</v>
          </cell>
          <cell r="D667" t="str">
            <v>metre</v>
          </cell>
          <cell r="E667">
            <v>13658</v>
          </cell>
        </row>
        <row r="668">
          <cell r="B668" t="str">
            <v>(iv)</v>
          </cell>
          <cell r="C668" t="str">
            <v>Beyond 20m upto 30 m</v>
          </cell>
        </row>
        <row r="669">
          <cell r="B669" t="str">
            <v>a</v>
          </cell>
          <cell r="C669" t="str">
            <v>Add 7.5% for every additional meter depth of sinking over the rate of sinking for the previous meter</v>
          </cell>
          <cell r="D669" t="str">
            <v>metre</v>
          </cell>
          <cell r="E669">
            <v>24401</v>
          </cell>
        </row>
        <row r="670">
          <cell r="B670" t="str">
            <v>b</v>
          </cell>
          <cell r="C670" t="str">
            <v>Add 5% of cost for dewatering on the cost,  if required</v>
          </cell>
          <cell r="D670" t="str">
            <v>metre</v>
          </cell>
          <cell r="E670">
            <v>32026</v>
          </cell>
        </row>
        <row r="671">
          <cell r="B671" t="str">
            <v>c</v>
          </cell>
          <cell r="C671" t="str">
            <v>Add 25% of cost for Kentledge including supports, loading arrangement and Labour ).</v>
          </cell>
          <cell r="D671" t="str">
            <v>metre</v>
          </cell>
          <cell r="E671">
            <v>30501</v>
          </cell>
        </row>
        <row r="672">
          <cell r="B672" t="str">
            <v>(v)</v>
          </cell>
          <cell r="C672" t="str">
            <v>Beyond 30m upto 40 m</v>
          </cell>
        </row>
        <row r="673">
          <cell r="B673" t="str">
            <v>a</v>
          </cell>
          <cell r="C673" t="str">
            <v>Add 10% for every additional meter depth of sinking over the rate of sinking for the previous meter</v>
          </cell>
          <cell r="D673" t="str">
            <v>metre</v>
          </cell>
          <cell r="E673">
            <v>57973</v>
          </cell>
        </row>
        <row r="674">
          <cell r="B674" t="str">
            <v>b</v>
          </cell>
          <cell r="C674" t="str">
            <v>Add 5% of cost for dewatering,  if required</v>
          </cell>
          <cell r="D674" t="str">
            <v>metre</v>
          </cell>
          <cell r="E674">
            <v>73046</v>
          </cell>
        </row>
        <row r="675">
          <cell r="B675" t="str">
            <v>c</v>
          </cell>
          <cell r="C675" t="str">
            <v>Add 20% of cost for Kentledge including supports, loading arrangement and Labour).</v>
          </cell>
          <cell r="D675" t="str">
            <v>metre</v>
          </cell>
          <cell r="E675">
            <v>69567</v>
          </cell>
        </row>
        <row r="676">
          <cell r="B676" t="str">
            <v>C</v>
          </cell>
          <cell r="C676" t="str">
            <v xml:space="preserve"> Soft rock ( 8m dia well )</v>
          </cell>
        </row>
        <row r="677">
          <cell r="B677" t="str">
            <v>(i)</v>
          </cell>
          <cell r="C677" t="str">
            <v>Depth in soft rock strata upto 3m</v>
          </cell>
          <cell r="D677" t="str">
            <v>metre</v>
          </cell>
          <cell r="E677">
            <v>10704</v>
          </cell>
        </row>
        <row r="678">
          <cell r="B678" t="str">
            <v>D</v>
          </cell>
          <cell r="C678" t="str">
            <v>Hard rock ( 8m dia well )</v>
          </cell>
        </row>
        <row r="679">
          <cell r="B679" t="str">
            <v>(i)</v>
          </cell>
          <cell r="C679" t="str">
            <v xml:space="preserve">Depth in hard rock strata upto 3 m </v>
          </cell>
          <cell r="D679" t="str">
            <v>metre</v>
          </cell>
          <cell r="E679">
            <v>13756</v>
          </cell>
        </row>
        <row r="680">
          <cell r="B680" t="str">
            <v>12.15</v>
          </cell>
          <cell r="C680" t="str">
            <v>Sinking of 9 m external diameter well ( other than pneumatic method of sinking ) through all types of strata namely sandy soil,  clayey soil and rock as shown against each case,  complete as per drawing and technical specifications. Depth of sinking is re</v>
          </cell>
        </row>
        <row r="681">
          <cell r="B681" t="str">
            <v>A</v>
          </cell>
          <cell r="C681" t="str">
            <v>Sandy soil</v>
          </cell>
        </row>
        <row r="682">
          <cell r="B682" t="str">
            <v>(i)</v>
          </cell>
          <cell r="C682" t="str">
            <v xml:space="preserve"> Depth below bed level upto 3.0 M</v>
          </cell>
          <cell r="D682" t="str">
            <v>metre</v>
          </cell>
          <cell r="E682">
            <v>5470</v>
          </cell>
        </row>
        <row r="683">
          <cell r="B683" t="str">
            <v>(ii)</v>
          </cell>
          <cell r="C683" t="str">
            <v xml:space="preserve"> Beyond 3m upto 10m depth</v>
          </cell>
          <cell r="D683" t="str">
            <v>metre</v>
          </cell>
          <cell r="E683">
            <v>7415</v>
          </cell>
        </row>
        <row r="684">
          <cell r="B684" t="str">
            <v>(iii)</v>
          </cell>
          <cell r="C684" t="str">
            <v>Beyond 10m upto 20m</v>
          </cell>
        </row>
        <row r="685">
          <cell r="B685" t="str">
            <v>a</v>
          </cell>
          <cell r="C685" t="str">
            <v>Add 5% for every additional meter depth of sinking over the rate of sinking for the previous meter</v>
          </cell>
          <cell r="D685" t="str">
            <v>metre</v>
          </cell>
          <cell r="E685">
            <v>9793</v>
          </cell>
        </row>
        <row r="686">
          <cell r="B686" t="str">
            <v>(iv)</v>
          </cell>
          <cell r="C686" t="str">
            <v>Beyond 20m upto 30 m</v>
          </cell>
        </row>
        <row r="687">
          <cell r="B687" t="str">
            <v>a</v>
          </cell>
          <cell r="C687" t="str">
            <v>Add 7.5% for every additional meter depth of sinking over the rate of sinking for the previous meter</v>
          </cell>
          <cell r="D687" t="str">
            <v>metre</v>
          </cell>
          <cell r="E687">
            <v>18370</v>
          </cell>
        </row>
        <row r="688">
          <cell r="B688" t="str">
            <v>b</v>
          </cell>
          <cell r="C688" t="str">
            <v>Add 20% of cost for Kentledge including supports, loading arrangement and Labour .</v>
          </cell>
          <cell r="D688" t="str">
            <v>metre</v>
          </cell>
          <cell r="E688">
            <v>22044</v>
          </cell>
        </row>
        <row r="689">
          <cell r="B689" t="str">
            <v>(v)</v>
          </cell>
          <cell r="C689" t="str">
            <v xml:space="preserve"> Beyond 30m upto 40 m</v>
          </cell>
        </row>
        <row r="690">
          <cell r="B690" t="str">
            <v>a</v>
          </cell>
          <cell r="C690" t="str">
            <v>Add 10% for every additional meter depth of sinking over the rate of sinking for the previous meter</v>
          </cell>
          <cell r="D690" t="str">
            <v>metre</v>
          </cell>
          <cell r="E690">
            <v>43646</v>
          </cell>
        </row>
        <row r="691">
          <cell r="B691" t="str">
            <v>b</v>
          </cell>
          <cell r="C691" t="str">
            <v>Add 20% of cost for Kentledge including supports, loading arrangement, and Labour etc.</v>
          </cell>
          <cell r="D691" t="str">
            <v>metre</v>
          </cell>
          <cell r="E691">
            <v>52375</v>
          </cell>
        </row>
        <row r="692">
          <cell r="B692" t="str">
            <v>B</v>
          </cell>
          <cell r="C692" t="str">
            <v xml:space="preserve"> Clayey soil ( 9m dia. Well )</v>
          </cell>
        </row>
        <row r="693">
          <cell r="B693" t="str">
            <v>(i)</v>
          </cell>
          <cell r="C693" t="str">
            <v>Depth below bed level upto 3.0 M</v>
          </cell>
          <cell r="D693" t="str">
            <v>metre</v>
          </cell>
          <cell r="E693">
            <v>7749</v>
          </cell>
        </row>
        <row r="694">
          <cell r="B694" t="str">
            <v>(ii)</v>
          </cell>
          <cell r="C694" t="str">
            <v>Beyond 3m upto 10m depth</v>
          </cell>
          <cell r="D694" t="str">
            <v>metre</v>
          </cell>
          <cell r="E694">
            <v>10635</v>
          </cell>
        </row>
        <row r="695">
          <cell r="B695" t="str">
            <v>(iii)</v>
          </cell>
          <cell r="C695" t="str">
            <v>Beyond 10 m upto 20 m</v>
          </cell>
        </row>
        <row r="696">
          <cell r="B696" t="str">
            <v>a</v>
          </cell>
          <cell r="C696" t="str">
            <v>Add 5% for every additional meter depth of sinking over the rate of sinking for the previous meter</v>
          </cell>
          <cell r="D696" t="str">
            <v>metre</v>
          </cell>
          <cell r="E696">
            <v>14046</v>
          </cell>
        </row>
        <row r="697">
          <cell r="B697" t="str">
            <v>b</v>
          </cell>
          <cell r="C697" t="str">
            <v>Add for dewatering @ 5% of cost, if required.</v>
          </cell>
          <cell r="D697" t="str">
            <v>metre</v>
          </cell>
          <cell r="E697">
            <v>14748</v>
          </cell>
        </row>
        <row r="698">
          <cell r="B698" t="str">
            <v>(iv)</v>
          </cell>
          <cell r="C698" t="str">
            <v>Beyond 20m upto 30 m</v>
          </cell>
        </row>
        <row r="699">
          <cell r="B699" t="str">
            <v>a</v>
          </cell>
          <cell r="C699" t="str">
            <v>Add 7.5% for every additional meter depth of sinking over the rate of sinking for the previous meter</v>
          </cell>
          <cell r="D699" t="str">
            <v>metre</v>
          </cell>
          <cell r="E699">
            <v>26347</v>
          </cell>
        </row>
        <row r="700">
          <cell r="B700" t="str">
            <v>b</v>
          </cell>
          <cell r="C700" t="str">
            <v>Add 5% of cost for dewatering on the cost,  if required</v>
          </cell>
          <cell r="D700" t="str">
            <v>metre</v>
          </cell>
          <cell r="E700">
            <v>34580</v>
          </cell>
        </row>
        <row r="701">
          <cell r="B701" t="str">
            <v>c</v>
          </cell>
          <cell r="C701" t="str">
            <v>Add 25% of cost for Kentledge including supports, loading arrangement and Labour ).</v>
          </cell>
          <cell r="D701" t="str">
            <v>metre</v>
          </cell>
          <cell r="E701">
            <v>32933</v>
          </cell>
        </row>
        <row r="702">
          <cell r="B702" t="str">
            <v xml:space="preserve">(v) </v>
          </cell>
          <cell r="C702" t="str">
            <v>Beyond 30m upto 40 m</v>
          </cell>
        </row>
        <row r="703">
          <cell r="B703" t="str">
            <v>a</v>
          </cell>
          <cell r="C703" t="str">
            <v>Add 10% for every additional meter depth of sinking over the rate of sinking for the previous meter</v>
          </cell>
          <cell r="D703" t="str">
            <v>metre</v>
          </cell>
          <cell r="E703">
            <v>62596</v>
          </cell>
        </row>
        <row r="704">
          <cell r="B704" t="str">
            <v>b</v>
          </cell>
          <cell r="C704" t="str">
            <v>Add 5% of cost for dewatering,  if required</v>
          </cell>
          <cell r="D704" t="str">
            <v>metre</v>
          </cell>
          <cell r="E704">
            <v>78870</v>
          </cell>
        </row>
        <row r="705">
          <cell r="B705" t="str">
            <v>c</v>
          </cell>
          <cell r="C705" t="str">
            <v>Add 20% of cost for Kentledge including supports, loading arrangement and Labour).</v>
          </cell>
          <cell r="D705" t="str">
            <v>metre</v>
          </cell>
          <cell r="E705">
            <v>75115</v>
          </cell>
        </row>
        <row r="706">
          <cell r="B706" t="str">
            <v>C</v>
          </cell>
          <cell r="C706" t="str">
            <v xml:space="preserve"> Soft rock ( 9m dia well )</v>
          </cell>
        </row>
        <row r="707">
          <cell r="B707" t="str">
            <v>(i)</v>
          </cell>
          <cell r="C707" t="str">
            <v>Depth upto 3m</v>
          </cell>
          <cell r="D707" t="str">
            <v>metre</v>
          </cell>
          <cell r="E707">
            <v>13660</v>
          </cell>
        </row>
        <row r="708">
          <cell r="B708" t="str">
            <v>D</v>
          </cell>
          <cell r="C708" t="str">
            <v>Hard rock ( 9m dia well )</v>
          </cell>
        </row>
        <row r="709">
          <cell r="B709" t="str">
            <v>(i)</v>
          </cell>
          <cell r="C709" t="str">
            <v xml:space="preserve">Depth of hard rock strata upto 3 m </v>
          </cell>
          <cell r="D709" t="str">
            <v>metre</v>
          </cell>
          <cell r="E709">
            <v>16091</v>
          </cell>
        </row>
        <row r="710">
          <cell r="B710" t="str">
            <v>12.16</v>
          </cell>
          <cell r="C710" t="str">
            <v>Sinking of 10 m external diameter well ( other than pneumatic method of sinking ) through all types of strata namely sandy soil,  clayey soil and rock as shown against each case,  complete as per drawing and technical specifications. Depth of sinking is r</v>
          </cell>
        </row>
        <row r="711">
          <cell r="B711" t="str">
            <v>A</v>
          </cell>
          <cell r="C711" t="str">
            <v xml:space="preserve"> Sandy soil</v>
          </cell>
        </row>
        <row r="712">
          <cell r="B712" t="str">
            <v>(i)</v>
          </cell>
          <cell r="C712" t="str">
            <v>Depth below bed level upto 3.0 M</v>
          </cell>
          <cell r="D712" t="str">
            <v>metre</v>
          </cell>
          <cell r="E712">
            <v>6702</v>
          </cell>
        </row>
        <row r="713">
          <cell r="B713" t="str">
            <v>(ii)</v>
          </cell>
          <cell r="C713" t="str">
            <v>Beyond 3m upto 10m depth</v>
          </cell>
          <cell r="D713" t="str">
            <v>metre</v>
          </cell>
          <cell r="E713">
            <v>7790</v>
          </cell>
        </row>
        <row r="714">
          <cell r="B714" t="str">
            <v>(iii)</v>
          </cell>
          <cell r="C714" t="str">
            <v>Beyond 10m upto 20m</v>
          </cell>
        </row>
        <row r="715">
          <cell r="B715" t="str">
            <v>a</v>
          </cell>
          <cell r="C715" t="str">
            <v>Add 5% for every additional meter depth of sinking over the rate of sinking for the previous meter</v>
          </cell>
          <cell r="D715" t="str">
            <v>metre</v>
          </cell>
          <cell r="E715">
            <v>10288</v>
          </cell>
        </row>
        <row r="716">
          <cell r="B716" t="str">
            <v>(iv)</v>
          </cell>
          <cell r="C716" t="str">
            <v>Beyond 20m upto 30 m</v>
          </cell>
        </row>
        <row r="717">
          <cell r="B717" t="str">
            <v>a</v>
          </cell>
          <cell r="C717" t="str">
            <v>Add 7.5% for every additional meter depth of sinking over the rate of sinking for the previous meter</v>
          </cell>
          <cell r="D717" t="str">
            <v>metre</v>
          </cell>
          <cell r="E717">
            <v>19297</v>
          </cell>
        </row>
        <row r="718">
          <cell r="B718" t="str">
            <v>b</v>
          </cell>
          <cell r="C718" t="str">
            <v>Add 20% of cost for Kentledge including supports, loading arrangement and Labour .</v>
          </cell>
          <cell r="D718" t="str">
            <v>metre</v>
          </cell>
          <cell r="E718">
            <v>23156</v>
          </cell>
        </row>
        <row r="719">
          <cell r="B719" t="str">
            <v>(v)</v>
          </cell>
          <cell r="C719" t="str">
            <v xml:space="preserve"> Beyond 30m upto 40 m</v>
          </cell>
        </row>
        <row r="720">
          <cell r="B720" t="str">
            <v>a</v>
          </cell>
          <cell r="C720" t="str">
            <v>Add 10% for every additional meter depth of sinking over the rate of sinking for the previous meter</v>
          </cell>
          <cell r="D720" t="str">
            <v>metre</v>
          </cell>
          <cell r="E720">
            <v>45848</v>
          </cell>
        </row>
        <row r="721">
          <cell r="B721" t="str">
            <v>b</v>
          </cell>
          <cell r="C721" t="str">
            <v>Add 20% of cost for Kentledge including supports, loading arrangement, and Labour etc.</v>
          </cell>
          <cell r="D721" t="str">
            <v>metre</v>
          </cell>
          <cell r="E721">
            <v>55017</v>
          </cell>
        </row>
        <row r="722">
          <cell r="B722" t="str">
            <v>B</v>
          </cell>
          <cell r="C722" t="str">
            <v>Clayey soil (10m dia. Well )</v>
          </cell>
        </row>
        <row r="723">
          <cell r="B723" t="str">
            <v>(i)</v>
          </cell>
          <cell r="C723" t="str">
            <v>Depth below bed level upto 3.0 M</v>
          </cell>
          <cell r="D723" t="str">
            <v>metre</v>
          </cell>
          <cell r="E723">
            <v>8318</v>
          </cell>
        </row>
        <row r="724">
          <cell r="B724" t="str">
            <v>(ii)</v>
          </cell>
          <cell r="C724" t="str">
            <v>Beyond 3m upto 10m depth</v>
          </cell>
          <cell r="D724" t="str">
            <v>metre</v>
          </cell>
          <cell r="E724">
            <v>10303</v>
          </cell>
        </row>
        <row r="725">
          <cell r="B725" t="str">
            <v>(iii)</v>
          </cell>
          <cell r="C725" t="str">
            <v>Beyond 10 m upto 20 m</v>
          </cell>
        </row>
        <row r="726">
          <cell r="B726" t="str">
            <v>a</v>
          </cell>
          <cell r="C726" t="str">
            <v>Add 5% for every additional meter depth of sinking over the rate of sinking for the previous meter</v>
          </cell>
          <cell r="D726" t="str">
            <v>metre</v>
          </cell>
          <cell r="E726">
            <v>13606</v>
          </cell>
        </row>
        <row r="727">
          <cell r="B727" t="str">
            <v>b</v>
          </cell>
          <cell r="C727" t="str">
            <v>Add for dewatering @ 5% of cost, if required.</v>
          </cell>
          <cell r="D727" t="str">
            <v>metre</v>
          </cell>
          <cell r="E727">
            <v>14286</v>
          </cell>
        </row>
        <row r="728">
          <cell r="B728" t="str">
            <v>(iv)</v>
          </cell>
          <cell r="C728" t="str">
            <v>Beyond 20m upto 30 m</v>
          </cell>
        </row>
        <row r="729">
          <cell r="B729" t="str">
            <v>a</v>
          </cell>
          <cell r="C729" t="str">
            <v>Add 7.5% for every additional meter depth of sinking over the rate of sinking for the previous meter</v>
          </cell>
          <cell r="D729" t="str">
            <v>metre</v>
          </cell>
          <cell r="E729">
            <v>25521</v>
          </cell>
        </row>
        <row r="730">
          <cell r="B730" t="str">
            <v>'b</v>
          </cell>
          <cell r="C730" t="str">
            <v>Add 5% of cost for dewatering on the cost,  if required</v>
          </cell>
          <cell r="D730" t="str">
            <v>metre</v>
          </cell>
          <cell r="E730">
            <v>33497</v>
          </cell>
        </row>
        <row r="731">
          <cell r="B731" t="str">
            <v>c</v>
          </cell>
          <cell r="C731" t="str">
            <v>Add 25% of cost for Kentledge including supports, loading arrangement and Labour ).</v>
          </cell>
          <cell r="D731" t="str">
            <v>metre</v>
          </cell>
          <cell r="E731">
            <v>31902</v>
          </cell>
        </row>
        <row r="732">
          <cell r="B732" t="str">
            <v xml:space="preserve">(v) </v>
          </cell>
          <cell r="C732" t="str">
            <v>Beyond 30m upto 40 m</v>
          </cell>
        </row>
        <row r="733">
          <cell r="B733" t="str">
            <v>a</v>
          </cell>
          <cell r="C733" t="str">
            <v>Add 10% for every additional meter depth of sinking over the rate of sinking for the previous meter</v>
          </cell>
          <cell r="D733" t="str">
            <v>metre</v>
          </cell>
          <cell r="E733">
            <v>60636</v>
          </cell>
        </row>
        <row r="734">
          <cell r="B734" t="str">
            <v>b</v>
          </cell>
          <cell r="C734" t="str">
            <v>Add 5% of cost for dewatering,  if required</v>
          </cell>
          <cell r="D734" t="str">
            <v>metre</v>
          </cell>
          <cell r="E734">
            <v>76401</v>
          </cell>
        </row>
        <row r="735">
          <cell r="B735" t="str">
            <v>c</v>
          </cell>
          <cell r="C735" t="str">
            <v>Add 20% of cost for Kentledge including supports, loading arrangement and Labour).</v>
          </cell>
          <cell r="E735">
            <v>72763</v>
          </cell>
        </row>
        <row r="736">
          <cell r="B736" t="str">
            <v>C</v>
          </cell>
          <cell r="C736" t="str">
            <v>Soft rock (10m dia well )</v>
          </cell>
        </row>
        <row r="737">
          <cell r="B737" t="str">
            <v>(i)</v>
          </cell>
          <cell r="C737" t="str">
            <v>Depth of soft rock strata upto 3m</v>
          </cell>
          <cell r="D737" t="str">
            <v>metre</v>
          </cell>
          <cell r="E737">
            <v>13967</v>
          </cell>
        </row>
        <row r="738">
          <cell r="B738" t="str">
            <v>D</v>
          </cell>
          <cell r="C738" t="str">
            <v>Hard rock (10m dia well )</v>
          </cell>
        </row>
        <row r="739">
          <cell r="B739" t="str">
            <v>(i)</v>
          </cell>
          <cell r="C739" t="str">
            <v>Depth of hard rock strata upto 3 m</v>
          </cell>
          <cell r="D739" t="str">
            <v>metre</v>
          </cell>
          <cell r="E739">
            <v>19297</v>
          </cell>
        </row>
        <row r="740">
          <cell r="B740" t="str">
            <v>12.17</v>
          </cell>
          <cell r="C740" t="str">
            <v>Sinking of 11 m external diameter well ( other than pneumatic method of sinking ) through all types of strata namely sandy soil,  clayey soil and rock as shown against each case,  complete as per drawing and technical specifications. Depth of sinking is r</v>
          </cell>
        </row>
        <row r="741">
          <cell r="B741" t="str">
            <v>A</v>
          </cell>
          <cell r="C741" t="str">
            <v xml:space="preserve"> Sandy soil</v>
          </cell>
        </row>
        <row r="742">
          <cell r="B742" t="str">
            <v>(i)</v>
          </cell>
          <cell r="C742" t="str">
            <v>Depth from bed level upto 3.0 M</v>
          </cell>
          <cell r="D742" t="str">
            <v>metre</v>
          </cell>
          <cell r="E742">
            <v>15751</v>
          </cell>
        </row>
        <row r="743">
          <cell r="B743" t="str">
            <v>(ii)</v>
          </cell>
          <cell r="C743" t="str">
            <v>Beyond 3m upto 10m depth</v>
          </cell>
          <cell r="D743" t="str">
            <v>metre</v>
          </cell>
          <cell r="E743">
            <v>11458</v>
          </cell>
        </row>
        <row r="744">
          <cell r="B744" t="str">
            <v>(iii)</v>
          </cell>
          <cell r="C744" t="str">
            <v>Beyond 10m upto 20m</v>
          </cell>
        </row>
        <row r="745">
          <cell r="B745" t="str">
            <v>a</v>
          </cell>
          <cell r="C745" t="str">
            <v>Add 5% for every additional meter depth of sinking over the rate of sinking for the previous meter</v>
          </cell>
          <cell r="D745" t="str">
            <v>metre</v>
          </cell>
          <cell r="E745">
            <v>15132</v>
          </cell>
        </row>
        <row r="746">
          <cell r="B746" t="str">
            <v>(iv)</v>
          </cell>
          <cell r="C746" t="str">
            <v>Beyond 20m upto 30 m</v>
          </cell>
        </row>
        <row r="747">
          <cell r="B747" t="str">
            <v>a</v>
          </cell>
          <cell r="C747" t="str">
            <v>Add 7.5% for every additional meter depth of sinking over the rate of sinking for the previous meter</v>
          </cell>
          <cell r="D747" t="str">
            <v>metre</v>
          </cell>
          <cell r="E747">
            <v>28384</v>
          </cell>
        </row>
        <row r="748">
          <cell r="B748" t="str">
            <v>b</v>
          </cell>
          <cell r="C748" t="str">
            <v>Add 20% of cost for Kentledge including supports, loading arrangement and Labour .</v>
          </cell>
          <cell r="D748" t="str">
            <v>metre</v>
          </cell>
          <cell r="E748">
            <v>34061</v>
          </cell>
        </row>
        <row r="749">
          <cell r="B749" t="str">
            <v>(v)</v>
          </cell>
          <cell r="C749" t="str">
            <v xml:space="preserve"> Beyond 30m upto 40 m</v>
          </cell>
        </row>
        <row r="750">
          <cell r="B750" t="str">
            <v>a</v>
          </cell>
          <cell r="C750" t="str">
            <v>Add 10% for every additional meter depth of sinking over the rate of sinking for the previous meter</v>
          </cell>
          <cell r="D750" t="str">
            <v>metre</v>
          </cell>
          <cell r="E750">
            <v>67436</v>
          </cell>
        </row>
        <row r="751">
          <cell r="B751" t="str">
            <v>b</v>
          </cell>
          <cell r="C751" t="str">
            <v>Add 20% of cost for Kentledge including supports, loading arrangement, and Labour etc.</v>
          </cell>
          <cell r="D751" t="str">
            <v>metre</v>
          </cell>
          <cell r="E751">
            <v>80923</v>
          </cell>
        </row>
        <row r="752">
          <cell r="B752" t="str">
            <v>B</v>
          </cell>
          <cell r="C752" t="str">
            <v>Clayey soil (11 m dia. Well )</v>
          </cell>
        </row>
        <row r="753">
          <cell r="B753" t="str">
            <v>(i)</v>
          </cell>
          <cell r="C753" t="str">
            <v>Depth from bed level upto 3.0 M</v>
          </cell>
          <cell r="D753" t="str">
            <v>metre</v>
          </cell>
          <cell r="E753">
            <v>13847</v>
          </cell>
        </row>
        <row r="754">
          <cell r="B754" t="str">
            <v>(ii)</v>
          </cell>
          <cell r="C754" t="str">
            <v>Beyond 3m upto 10m depth</v>
          </cell>
          <cell r="D754" t="str">
            <v>metre</v>
          </cell>
          <cell r="E754">
            <v>21062</v>
          </cell>
        </row>
        <row r="755">
          <cell r="B755" t="str">
            <v>(iii)</v>
          </cell>
          <cell r="C755" t="str">
            <v>Beyond 10 m upto 20 m</v>
          </cell>
        </row>
        <row r="756">
          <cell r="B756" t="str">
            <v>a</v>
          </cell>
          <cell r="C756" t="str">
            <v>Add 5% for every additional meter depth of sinking over the rate of sinking for the previous meter</v>
          </cell>
          <cell r="D756" t="str">
            <v>metre</v>
          </cell>
          <cell r="E756">
            <v>27816</v>
          </cell>
        </row>
        <row r="757">
          <cell r="B757" t="str">
            <v>b</v>
          </cell>
          <cell r="C757" t="str">
            <v>Add for dewatering @ 5% of cost, if required.</v>
          </cell>
          <cell r="D757" t="str">
            <v>metre</v>
          </cell>
          <cell r="E757">
            <v>29207</v>
          </cell>
        </row>
        <row r="758">
          <cell r="B758" t="str">
            <v>(iv)</v>
          </cell>
          <cell r="C758" t="str">
            <v>Beyond 20m upto 30 m</v>
          </cell>
        </row>
        <row r="759">
          <cell r="B759" t="str">
            <v>a</v>
          </cell>
          <cell r="C759" t="str">
            <v>Add 7.5% for every additional meter depth of sinking over the rate of sinking for the previous meter</v>
          </cell>
          <cell r="D759" t="str">
            <v>metre</v>
          </cell>
          <cell r="E759">
            <v>52176</v>
          </cell>
        </row>
        <row r="760">
          <cell r="B760" t="str">
            <v>b</v>
          </cell>
          <cell r="C760" t="str">
            <v>Add 5% of cost for dewatering on the cost,  if required</v>
          </cell>
          <cell r="D760" t="str">
            <v>metre</v>
          </cell>
          <cell r="E760">
            <v>68482</v>
          </cell>
        </row>
        <row r="761">
          <cell r="B761" t="str">
            <v>c</v>
          </cell>
          <cell r="C761" t="str">
            <v>Add 25% of cost for Kentledge including supports, loading arrangement and Labour ).</v>
          </cell>
          <cell r="D761" t="str">
            <v>metre</v>
          </cell>
          <cell r="E761">
            <v>65221</v>
          </cell>
        </row>
        <row r="762">
          <cell r="B762" t="str">
            <v xml:space="preserve">(v) </v>
          </cell>
          <cell r="C762" t="str">
            <v>Beyond 30m upto 40 m</v>
          </cell>
        </row>
        <row r="763">
          <cell r="B763" t="str">
            <v>a</v>
          </cell>
          <cell r="C763" t="str">
            <v>Add 10% for every additional meter depth of sinking over the rate of sinking for the previous meter</v>
          </cell>
          <cell r="D763" t="str">
            <v>metre</v>
          </cell>
          <cell r="E763">
            <v>123964</v>
          </cell>
        </row>
        <row r="764">
          <cell r="B764" t="str">
            <v>b</v>
          </cell>
          <cell r="C764" t="str">
            <v>Add 5% of cost for dewatering,  if required</v>
          </cell>
          <cell r="D764" t="str">
            <v>metre</v>
          </cell>
          <cell r="E764">
            <v>156195</v>
          </cell>
        </row>
        <row r="765">
          <cell r="B765" t="str">
            <v>c</v>
          </cell>
          <cell r="C765" t="str">
            <v>Add 20% of cost for Kentledge including supports, loading arrangement and Labour).</v>
          </cell>
          <cell r="D765" t="str">
            <v>metre</v>
          </cell>
          <cell r="E765">
            <v>148757</v>
          </cell>
        </row>
        <row r="766">
          <cell r="B766" t="str">
            <v>C</v>
          </cell>
          <cell r="C766" t="str">
            <v>Soft rock (11m dia well )</v>
          </cell>
        </row>
        <row r="767">
          <cell r="B767" t="str">
            <v>(i)</v>
          </cell>
          <cell r="C767" t="str">
            <v>Depth of soft rock strata upto 3m</v>
          </cell>
          <cell r="D767" t="str">
            <v>metre</v>
          </cell>
          <cell r="E767">
            <v>31359</v>
          </cell>
        </row>
        <row r="768">
          <cell r="B768" t="str">
            <v>D</v>
          </cell>
          <cell r="C768" t="str">
            <v>Hard rock (11m dia well )</v>
          </cell>
        </row>
        <row r="769">
          <cell r="B769" t="str">
            <v>(i)</v>
          </cell>
          <cell r="C769" t="str">
            <v>Depth of hard rock upto 3 m</v>
          </cell>
          <cell r="D769" t="str">
            <v>metre</v>
          </cell>
          <cell r="E769">
            <v>43785</v>
          </cell>
        </row>
        <row r="770">
          <cell r="B770" t="str">
            <v>12.18</v>
          </cell>
          <cell r="C770" t="str">
            <v>Sinking of 12 m external diameter well ( other than pneumatic method of sinking ) through all types of strata namely sandy soil,  clayey soil and rock as shown against each case,  complete as per drawing and technical specifications. Depth of sinking is r</v>
          </cell>
        </row>
        <row r="771">
          <cell r="B771" t="str">
            <v>A</v>
          </cell>
          <cell r="C771" t="str">
            <v xml:space="preserve"> Sandy soil</v>
          </cell>
        </row>
        <row r="772">
          <cell r="B772" t="str">
            <v>(i)</v>
          </cell>
          <cell r="C772" t="str">
            <v>I) Depth below bed level upto 3.0 M</v>
          </cell>
          <cell r="D772" t="str">
            <v>metre</v>
          </cell>
          <cell r="E772">
            <v>32023</v>
          </cell>
        </row>
        <row r="773">
          <cell r="B773" t="str">
            <v>(ii)</v>
          </cell>
          <cell r="C773" t="str">
            <v>Beyond 3m upto 10m depth</v>
          </cell>
          <cell r="D773" t="str">
            <v>metre</v>
          </cell>
          <cell r="E773">
            <v>35350</v>
          </cell>
        </row>
        <row r="774">
          <cell r="B774" t="str">
            <v>(iii)</v>
          </cell>
          <cell r="C774" t="str">
            <v>Beyond 10m upto 20m</v>
          </cell>
        </row>
        <row r="775">
          <cell r="B775" t="str">
            <v>a</v>
          </cell>
          <cell r="C775" t="str">
            <v>Add 5% for every additional meter depth of sinking over the rate of sinking for the previous meter</v>
          </cell>
          <cell r="D775" t="str">
            <v>metre</v>
          </cell>
          <cell r="E775">
            <v>46687</v>
          </cell>
        </row>
        <row r="776">
          <cell r="B776" t="str">
            <v>(iv)</v>
          </cell>
          <cell r="C776" t="str">
            <v>Beyond 20m upto 30 m</v>
          </cell>
        </row>
        <row r="777">
          <cell r="B777" t="str">
            <v>a</v>
          </cell>
          <cell r="C777" t="str">
            <v>Add 7.5% for every additional meter depth of sinking over the rate of sinking for the previous meter</v>
          </cell>
          <cell r="D777" t="str">
            <v>metre</v>
          </cell>
          <cell r="E777">
            <v>87573</v>
          </cell>
        </row>
        <row r="778">
          <cell r="B778" t="str">
            <v>b</v>
          </cell>
          <cell r="C778" t="str">
            <v>Add 20% of cost for Kentledge including supports, loading arrangement and Labour .</v>
          </cell>
          <cell r="D778" t="str">
            <v>metre</v>
          </cell>
          <cell r="E778">
            <v>105087</v>
          </cell>
        </row>
        <row r="779">
          <cell r="B779" t="str">
            <v>(v)</v>
          </cell>
          <cell r="C779" t="str">
            <v xml:space="preserve"> Beyond 30m upto 40 m</v>
          </cell>
        </row>
        <row r="780">
          <cell r="B780" t="str">
            <v>a</v>
          </cell>
          <cell r="C780" t="str">
            <v>Add 10% for every additional meter depth of sinking over the rate of sinking for the previous meter</v>
          </cell>
          <cell r="D780" t="str">
            <v>metre</v>
          </cell>
          <cell r="E780">
            <v>208060</v>
          </cell>
        </row>
        <row r="781">
          <cell r="B781" t="str">
            <v>b</v>
          </cell>
          <cell r="C781" t="str">
            <v>Add 20% of cost for Kentledge including supports, loading arrangement, and Labour etc.</v>
          </cell>
          <cell r="D781" t="str">
            <v>metre</v>
          </cell>
          <cell r="E781">
            <v>249672</v>
          </cell>
        </row>
        <row r="782">
          <cell r="B782" t="str">
            <v>B</v>
          </cell>
          <cell r="C782" t="str">
            <v>Clayey soil (12 m dia. Well )</v>
          </cell>
        </row>
        <row r="783">
          <cell r="B783" t="str">
            <v>(i)</v>
          </cell>
          <cell r="C783" t="str">
            <v>Depth below bed level upto 3.0 M</v>
          </cell>
          <cell r="D783" t="str">
            <v>metre</v>
          </cell>
          <cell r="E783">
            <v>34264</v>
          </cell>
        </row>
        <row r="784">
          <cell r="B784" t="str">
            <v>(ii)</v>
          </cell>
          <cell r="C784" t="str">
            <v>Beyond 3m upto 10m depth</v>
          </cell>
          <cell r="D784" t="str">
            <v>metre</v>
          </cell>
          <cell r="E784">
            <v>54071</v>
          </cell>
        </row>
        <row r="785">
          <cell r="B785" t="str">
            <v>(iii)</v>
          </cell>
          <cell r="C785" t="str">
            <v>Beyond 10 m upto 20 m</v>
          </cell>
        </row>
        <row r="786">
          <cell r="B786" t="str">
            <v>a</v>
          </cell>
          <cell r="C786" t="str">
            <v>Add 5% for every additional meter depth of sinking over the rate of sinking for the previous meter</v>
          </cell>
          <cell r="D786" t="str">
            <v>metre</v>
          </cell>
          <cell r="E786">
            <v>71412</v>
          </cell>
        </row>
        <row r="787">
          <cell r="B787" t="str">
            <v>b</v>
          </cell>
          <cell r="C787" t="str">
            <v>Add for dewatering @ 5% of cost, if required.</v>
          </cell>
          <cell r="D787" t="str">
            <v>metre</v>
          </cell>
          <cell r="E787">
            <v>74982</v>
          </cell>
        </row>
        <row r="788">
          <cell r="B788" t="str">
            <v>(iv)</v>
          </cell>
          <cell r="C788" t="str">
            <v>Beyond 20m upto 30 m</v>
          </cell>
        </row>
        <row r="789">
          <cell r="B789" t="str">
            <v>a</v>
          </cell>
          <cell r="C789" t="str">
            <v>Add 7.5% for every additional meter depth of sinking over the rate of sinking for the previous meter</v>
          </cell>
          <cell r="D789" t="str">
            <v>metre</v>
          </cell>
          <cell r="E789">
            <v>133948</v>
          </cell>
        </row>
        <row r="790">
          <cell r="B790" t="str">
            <v>b</v>
          </cell>
          <cell r="C790" t="str">
            <v>Add 5% of cost for dewatering on the cost,  if required</v>
          </cell>
          <cell r="D790" t="str">
            <v>metre</v>
          </cell>
          <cell r="E790">
            <v>175808</v>
          </cell>
        </row>
        <row r="791">
          <cell r="B791" t="str">
            <v>c</v>
          </cell>
          <cell r="C791" t="str">
            <v>Add 25% of cost for Kentledge including supports, loading arrangement and Labour ).</v>
          </cell>
          <cell r="D791" t="str">
            <v>metre</v>
          </cell>
          <cell r="E791">
            <v>167436</v>
          </cell>
        </row>
        <row r="792">
          <cell r="B792" t="str">
            <v xml:space="preserve">(v) </v>
          </cell>
          <cell r="C792" t="str">
            <v>Beyond 30m upto 40 m</v>
          </cell>
        </row>
        <row r="793">
          <cell r="B793" t="str">
            <v>a</v>
          </cell>
          <cell r="C793" t="str">
            <v>Add 10% for every additional meter depth of sinking over the rate of sinking for the previous meter</v>
          </cell>
          <cell r="D793" t="str">
            <v>metre</v>
          </cell>
          <cell r="E793">
            <v>318243</v>
          </cell>
        </row>
        <row r="794">
          <cell r="B794" t="str">
            <v>b</v>
          </cell>
          <cell r="C794" t="str">
            <v>Add 5% of cost for dewatering,  if required</v>
          </cell>
          <cell r="D794" t="str">
            <v>metre</v>
          </cell>
          <cell r="E794">
            <v>400986</v>
          </cell>
        </row>
        <row r="795">
          <cell r="B795" t="str">
            <v>c</v>
          </cell>
          <cell r="C795" t="str">
            <v>Add 20% of cost for Kentledge including supports, loading arrangement and Labour).</v>
          </cell>
          <cell r="D795" t="str">
            <v>metre</v>
          </cell>
          <cell r="E795">
            <v>381891</v>
          </cell>
        </row>
        <row r="796">
          <cell r="B796" t="str">
            <v>C</v>
          </cell>
          <cell r="C796" t="str">
            <v>Soft rock (12m dia well )</v>
          </cell>
        </row>
        <row r="797">
          <cell r="B797" t="str">
            <v>(i)</v>
          </cell>
          <cell r="C797" t="str">
            <v>Depth of soft rock strata upto 3m</v>
          </cell>
          <cell r="D797" t="str">
            <v>metre</v>
          </cell>
          <cell r="E797">
            <v>74708</v>
          </cell>
        </row>
        <row r="798">
          <cell r="B798" t="str">
            <v>D</v>
          </cell>
          <cell r="C798" t="str">
            <v>Hard rock (12m dia well )</v>
          </cell>
        </row>
        <row r="799">
          <cell r="B799" t="str">
            <v>(i)</v>
          </cell>
          <cell r="C799" t="str">
            <v>Depth of hard rock strata upto 3 m</v>
          </cell>
          <cell r="D799" t="str">
            <v>metre</v>
          </cell>
          <cell r="E799">
            <v>102971</v>
          </cell>
        </row>
        <row r="800">
          <cell r="B800" t="str">
            <v>12.19</v>
          </cell>
          <cell r="C800" t="str">
            <v>Sinking of Twin D Type well ( other than pneumatic method of sinking ) through all types of strata namely sandy soil,  clayey soil and rock as shown against each case,  complete as per drawing and technical specifications. Depth of sinking is reckoned fro</v>
          </cell>
        </row>
        <row r="801">
          <cell r="B801" t="str">
            <v>A</v>
          </cell>
          <cell r="C801" t="str">
            <v>Sandy soil</v>
          </cell>
        </row>
        <row r="802">
          <cell r="B802" t="str">
            <v>(i)</v>
          </cell>
          <cell r="C802" t="str">
            <v>Depth from bed level upto 3.0 M</v>
          </cell>
          <cell r="D802" t="str">
            <v>metre</v>
          </cell>
          <cell r="E802">
            <v>7298</v>
          </cell>
        </row>
        <row r="803">
          <cell r="B803" t="str">
            <v>(ii)</v>
          </cell>
          <cell r="C803" t="str">
            <v>Beyond 3m upto 10m depth</v>
          </cell>
          <cell r="D803" t="str">
            <v>metre</v>
          </cell>
          <cell r="E803">
            <v>7839</v>
          </cell>
        </row>
        <row r="804">
          <cell r="B804" t="str">
            <v>(iii)</v>
          </cell>
          <cell r="C804" t="str">
            <v>Beyond 10m upto 20m</v>
          </cell>
        </row>
        <row r="805">
          <cell r="B805" t="str">
            <v>a</v>
          </cell>
          <cell r="C805" t="str">
            <v>Add 5% for every additional meter depth of sinking over the rate of sinking for the previous meter</v>
          </cell>
          <cell r="D805" t="str">
            <v>metre</v>
          </cell>
          <cell r="E805">
            <v>10353</v>
          </cell>
        </row>
        <row r="806">
          <cell r="B806" t="str">
            <v>(iv)</v>
          </cell>
          <cell r="C806" t="str">
            <v>Beyond 20m upto 30 m</v>
          </cell>
        </row>
        <row r="807">
          <cell r="B807" t="str">
            <v>a</v>
          </cell>
          <cell r="C807" t="str">
            <v>Add 7.5% for every additional meter depth of sinking over the rate of sinking for the previous meter</v>
          </cell>
          <cell r="D807" t="str">
            <v>metre</v>
          </cell>
          <cell r="E807">
            <v>19421</v>
          </cell>
        </row>
        <row r="808">
          <cell r="B808" t="str">
            <v>b</v>
          </cell>
          <cell r="C808" t="str">
            <v>Add 20% of cost for Kentledge including supports, loading arrangement and Labour .</v>
          </cell>
          <cell r="D808" t="str">
            <v>metre</v>
          </cell>
          <cell r="E808">
            <v>23305</v>
          </cell>
        </row>
        <row r="809">
          <cell r="B809" t="str">
            <v>(v)</v>
          </cell>
          <cell r="C809" t="str">
            <v xml:space="preserve"> Beyond 30m upto 40 m</v>
          </cell>
        </row>
        <row r="810">
          <cell r="B810" t="str">
            <v>a</v>
          </cell>
          <cell r="C810" t="str">
            <v>Add 10% for every additional meter depth of sinking over the rate of sinking for the previous meter</v>
          </cell>
          <cell r="D810" t="str">
            <v>metre</v>
          </cell>
          <cell r="E810">
            <v>46141</v>
          </cell>
        </row>
        <row r="811">
          <cell r="B811" t="str">
            <v>b</v>
          </cell>
          <cell r="C811" t="str">
            <v>Add 20% of cost for Kentledge including supports, loading arrangement, and Labour etc.</v>
          </cell>
          <cell r="D811" t="str">
            <v>metre</v>
          </cell>
          <cell r="E811">
            <v>55369</v>
          </cell>
        </row>
        <row r="812">
          <cell r="B812" t="str">
            <v>B</v>
          </cell>
          <cell r="C812" t="str">
            <v xml:space="preserve"> Clayey soil (Twin D Type Well )</v>
          </cell>
        </row>
        <row r="813">
          <cell r="B813" t="str">
            <v>(i)</v>
          </cell>
          <cell r="C813" t="str">
            <v>Depth below bed level upto 3.0 M</v>
          </cell>
          <cell r="D813" t="str">
            <v>metre</v>
          </cell>
          <cell r="E813">
            <v>8421</v>
          </cell>
        </row>
        <row r="814">
          <cell r="B814" t="str">
            <v>(ii)</v>
          </cell>
          <cell r="C814" t="str">
            <v>Beyond 3m upto 10m depth</v>
          </cell>
          <cell r="D814" t="str">
            <v>metre</v>
          </cell>
          <cell r="E814">
            <v>11452</v>
          </cell>
        </row>
        <row r="815">
          <cell r="B815" t="str">
            <v>(iii)</v>
          </cell>
          <cell r="C815" t="str">
            <v>Beyond 10 m upto 20 m</v>
          </cell>
        </row>
        <row r="816">
          <cell r="B816" t="str">
            <v>a</v>
          </cell>
          <cell r="C816" t="str">
            <v>Add 5% for every additional meter depth of sinking over the rate of sinking for the previous meter</v>
          </cell>
          <cell r="D816" t="str">
            <v>metre</v>
          </cell>
          <cell r="E816">
            <v>15124</v>
          </cell>
        </row>
        <row r="817">
          <cell r="B817" t="str">
            <v>b</v>
          </cell>
          <cell r="C817" t="str">
            <v>Add for dewatering @ 5% of cost, if required.</v>
          </cell>
          <cell r="D817" t="str">
            <v>metre</v>
          </cell>
          <cell r="E817">
            <v>15880</v>
          </cell>
        </row>
        <row r="818">
          <cell r="B818" t="str">
            <v>(iv)</v>
          </cell>
          <cell r="C818" t="str">
            <v>Beyond 20m upto 30 m</v>
          </cell>
        </row>
        <row r="819">
          <cell r="B819" t="str">
            <v>a</v>
          </cell>
          <cell r="C819" t="str">
            <v>Add 7.5% for every additional meter depth of sinking over the rate of sinking for the previous meter</v>
          </cell>
          <cell r="D819" t="str">
            <v>metre</v>
          </cell>
          <cell r="E819">
            <v>28368</v>
          </cell>
        </row>
        <row r="820">
          <cell r="B820" t="str">
            <v>b</v>
          </cell>
          <cell r="C820" t="str">
            <v>Add 5% of cost for dewatering on the cost,  if required</v>
          </cell>
          <cell r="D820" t="str">
            <v>metre</v>
          </cell>
          <cell r="E820">
            <v>37233</v>
          </cell>
        </row>
        <row r="821">
          <cell r="B821" t="str">
            <v>c</v>
          </cell>
          <cell r="C821" t="str">
            <v>Add 25% of cost for Kentledge including supports, loading arrangement and Labour ).</v>
          </cell>
          <cell r="D821" t="str">
            <v>metre</v>
          </cell>
          <cell r="E821">
            <v>35460</v>
          </cell>
        </row>
        <row r="822">
          <cell r="B822" t="str">
            <v xml:space="preserve">(v) </v>
          </cell>
          <cell r="C822" t="str">
            <v>Beyond 30m upto 40 m</v>
          </cell>
        </row>
        <row r="823">
          <cell r="B823" t="str">
            <v>a</v>
          </cell>
          <cell r="C823" t="str">
            <v>Add 10% for every additional meter depth of sinking over the rate of sinking for the previous meter</v>
          </cell>
          <cell r="D823" t="str">
            <v>metre</v>
          </cell>
          <cell r="E823">
            <v>67398</v>
          </cell>
        </row>
        <row r="824">
          <cell r="B824" t="str">
            <v>b</v>
          </cell>
          <cell r="C824" t="str">
            <v>Add 5% of cost for dewatering,  if required</v>
          </cell>
          <cell r="D824" t="str">
            <v>metre</v>
          </cell>
          <cell r="E824">
            <v>84921</v>
          </cell>
        </row>
        <row r="825">
          <cell r="B825" t="str">
            <v>c</v>
          </cell>
          <cell r="C825" t="str">
            <v>Add 20% of cost for Kentledge including supports, loading arrangement and Labour).</v>
          </cell>
          <cell r="D825" t="str">
            <v>metre</v>
          </cell>
          <cell r="E825">
            <v>80877</v>
          </cell>
        </row>
        <row r="826">
          <cell r="B826" t="str">
            <v>C</v>
          </cell>
          <cell r="C826" t="str">
            <v>Soft rock (Twin D Type well )</v>
          </cell>
        </row>
        <row r="827">
          <cell r="B827" t="str">
            <v>(i)</v>
          </cell>
          <cell r="C827" t="str">
            <v>Depth of soft rock strata upto 3m</v>
          </cell>
          <cell r="D827" t="str">
            <v>metre</v>
          </cell>
          <cell r="E827">
            <v>16463</v>
          </cell>
        </row>
        <row r="828">
          <cell r="B828" t="str">
            <v>D</v>
          </cell>
          <cell r="C828" t="str">
            <v>Hard rock (Twin D Type well )</v>
          </cell>
        </row>
        <row r="829">
          <cell r="B829" t="str">
            <v>(i)</v>
          </cell>
          <cell r="C829" t="str">
            <v>Depth of hard rock strata upto 3 m</v>
          </cell>
          <cell r="D829" t="str">
            <v>metre</v>
          </cell>
          <cell r="E829">
            <v>20932</v>
          </cell>
        </row>
        <row r="830">
          <cell r="B830" t="str">
            <v>12.20</v>
          </cell>
          <cell r="C830" t="str">
            <v>Pneumatic sinking of wells with equipment of approved design, drawing and specifications worked by competent and trained personnel and comprising of compression and decompression chambers,  reducers,  two air locks separately for men and plant &amp; materials</v>
          </cell>
        </row>
        <row r="831">
          <cell r="B831" t="str">
            <v>12.21</v>
          </cell>
          <cell r="C831" t="str">
            <v>Sand filling in wells complete as per drawing and technical specifications</v>
          </cell>
          <cell r="D831" t="str">
            <v>cum</v>
          </cell>
          <cell r="E831">
            <v>433</v>
          </cell>
        </row>
        <row r="832">
          <cell r="B832" t="str">
            <v>12.22</v>
          </cell>
          <cell r="C832" t="str">
            <v>Providing steel liner 10 mm thick for curbs and 6mm thick for steining of wells including fabricating and setting out as per detailed drawing</v>
          </cell>
          <cell r="D832" t="str">
            <v>tonne</v>
          </cell>
          <cell r="E832">
            <v>47882</v>
          </cell>
        </row>
        <row r="833">
          <cell r="B833" t="str">
            <v>12.23</v>
          </cell>
          <cell r="C833" t="str">
            <v>Bored cast-in-situ M35 grade R.C.C. pile excluding reinforcement complete as per drawing and technical specifications and removal of excavated earth with all lifts and lead upto 1000 m. (Pile diameter-750 mm)</v>
          </cell>
          <cell r="D833" t="str">
            <v>metre</v>
          </cell>
          <cell r="E833" t="e">
            <v>#VALUE!</v>
          </cell>
        </row>
        <row r="834">
          <cell r="B834" t="str">
            <v>12.24</v>
          </cell>
          <cell r="C834" t="str">
            <v>Bored cast-in-situ M35 grade R.C.C. pile excluding reinforcement complete as per drawing and technical specifications and removal of excavated earth with all lifts and lead upto 1000 m. (Pile diameter-1000 mm)</v>
          </cell>
          <cell r="D834" t="str">
            <v>metre</v>
          </cell>
          <cell r="E834" t="e">
            <v>#VALUE!</v>
          </cell>
        </row>
        <row r="835">
          <cell r="B835" t="str">
            <v>12.25</v>
          </cell>
          <cell r="C835" t="str">
            <v>Bored cast-in-situ M35 grade R.C.C. pile excluding reinforcement complete as per drawing and technical specifications and removal of excavated earth with all lifts and lead upto 1000 m. (Pile diameter-1200 mm)</v>
          </cell>
          <cell r="D835" t="str">
            <v>metre</v>
          </cell>
          <cell r="E835" t="e">
            <v>#VALUE!</v>
          </cell>
        </row>
        <row r="836">
          <cell r="B836" t="str">
            <v>12.26</v>
          </cell>
          <cell r="C836" t="str">
            <v>Driven cast-in-place vertical M35 grade R.C.C. pile excluding reinforcement complete as per drawing and &amp; Technical Specification (Pile diameter - 750 mm)</v>
          </cell>
          <cell r="D836" t="str">
            <v>metre</v>
          </cell>
          <cell r="E836" t="e">
            <v>#VALUE!</v>
          </cell>
        </row>
        <row r="837">
          <cell r="B837" t="str">
            <v>12.27</v>
          </cell>
          <cell r="C837" t="str">
            <v>Driven cast-in-place vertical M35 grade R.C.C. piles excluding reinforcement complete as per drawing and &amp; Technical Specification (Pile diameter - 1000 mm)</v>
          </cell>
          <cell r="D837" t="str">
            <v>metre</v>
          </cell>
          <cell r="E837" t="e">
            <v>#VALUE!</v>
          </cell>
        </row>
        <row r="838">
          <cell r="B838" t="str">
            <v>12.28</v>
          </cell>
          <cell r="C838" t="str">
            <v>Driven cast-in-place vertical M35 grade R.C.C. piles excluding reinforcement complete as per drawing and &amp; Technical Specification (Pile diameter - 1200 mm)</v>
          </cell>
          <cell r="D838" t="str">
            <v>metre</v>
          </cell>
          <cell r="E838" t="e">
            <v>#VALUE!</v>
          </cell>
        </row>
        <row r="839">
          <cell r="B839" t="str">
            <v>12.29</v>
          </cell>
          <cell r="C839" t="str">
            <v>Driven precast vertical M35 grade R.C.C. piles excluding reinforcement complete as per drawing and &amp; Technical Specification (Pile Diameter=500 mm)</v>
          </cell>
          <cell r="D839" t="str">
            <v>metre</v>
          </cell>
          <cell r="E839" t="e">
            <v>#VALUE!</v>
          </cell>
        </row>
        <row r="840">
          <cell r="B840" t="str">
            <v>12.30</v>
          </cell>
          <cell r="C840" t="str">
            <v>Driven precast vertical M35 grade R.C.C. piles excluding reinforcement complete as per drawing and &amp; Technical Specification (Pile Diameter=750 mm)</v>
          </cell>
          <cell r="D840" t="str">
            <v>metre</v>
          </cell>
          <cell r="E840" t="e">
            <v>#VALUE!</v>
          </cell>
        </row>
        <row r="841">
          <cell r="B841" t="str">
            <v>12.31</v>
          </cell>
          <cell r="C841" t="str">
            <v>Driven precast vertical M35 grade R.C.C. piles excluding reinforcement complete as per drawing and &amp; Technical Specification (Pile Diameter=1000 mm)</v>
          </cell>
          <cell r="D841" t="str">
            <v>metre</v>
          </cell>
          <cell r="E841" t="e">
            <v>#VALUE!</v>
          </cell>
        </row>
        <row r="842">
          <cell r="B842" t="str">
            <v>12.32</v>
          </cell>
          <cell r="C842" t="str">
            <v>Driven precast vertical M35 grade R.C.C. piles excluding reinforcement complete as per drawing and &amp; Technical Specification (Size of pile - 300 mm x 300 mm)</v>
          </cell>
          <cell r="D842" t="str">
            <v>metre</v>
          </cell>
          <cell r="E842" t="e">
            <v>#VALUE!</v>
          </cell>
        </row>
        <row r="843">
          <cell r="B843" t="str">
            <v>12.33</v>
          </cell>
          <cell r="C843" t="str">
            <v>Driven precast vertical M35 grade R.C.C. piles excluding reinforcement complete as per drawing and &amp; Technical Specification (Size of pile - 500 mm x 500 mm)</v>
          </cell>
          <cell r="D843" t="str">
            <v>metre</v>
          </cell>
          <cell r="E843" t="e">
            <v>#VALUE!</v>
          </cell>
        </row>
        <row r="844">
          <cell r="B844" t="str">
            <v>12.34</v>
          </cell>
          <cell r="C844" t="str">
            <v>Driven precast vertical M35 grade R.C.C. piles excluding reinforcement complete as per drawing and &amp; Technical Specification (Size of pile - 750 mm x 750 mm)</v>
          </cell>
          <cell r="D844" t="str">
            <v>metre</v>
          </cell>
          <cell r="E844" t="e">
            <v>#VALUE!</v>
          </cell>
        </row>
        <row r="845">
          <cell r="B845" t="str">
            <v>12.35</v>
          </cell>
          <cell r="C845" t="str">
            <v>Driven vertical steel piles complete as per drawing and &amp; Technical Specification (Section of the pile - H Section steel column 400 x 250 mm (ISHB Series) )</v>
          </cell>
          <cell r="D845" t="str">
            <v>metre</v>
          </cell>
          <cell r="E845" t="e">
            <v>#VALUE!</v>
          </cell>
        </row>
        <row r="846">
          <cell r="B846" t="str">
            <v>12.36</v>
          </cell>
          <cell r="C846" t="str">
            <v>Driven vertical steel piles complete as per drawing and &amp; Technical Specification (Section of the pile - H Section steel column 450 x 250 mm (ISHB Series) )</v>
          </cell>
          <cell r="D846" t="str">
            <v>metre</v>
          </cell>
          <cell r="E846" t="e">
            <v>#VALUE!</v>
          </cell>
        </row>
        <row r="847">
          <cell r="B847" t="str">
            <v>12.37</v>
          </cell>
          <cell r="C847" t="str">
            <v>Pile load test on single vertical pile in accordance with IS:2911(Part-IV)</v>
          </cell>
        </row>
        <row r="848">
          <cell r="B848" t="str">
            <v>12.38</v>
          </cell>
          <cell r="C848" t="str">
            <v>Cement concrete for reinforced concrete in pile cap complete as per drawing and Technical Specification</v>
          </cell>
        </row>
        <row r="849">
          <cell r="B849" t="str">
            <v>A</v>
          </cell>
          <cell r="C849" t="str">
            <v xml:space="preserve">RCC Grade M20 </v>
          </cell>
        </row>
        <row r="850">
          <cell r="B850" t="str">
            <v>(i)</v>
          </cell>
          <cell r="C850" t="str">
            <v>Using Concrete Mixer</v>
          </cell>
          <cell r="D850" t="str">
            <v>cum</v>
          </cell>
          <cell r="E850">
            <v>2519</v>
          </cell>
        </row>
        <row r="851">
          <cell r="B851" t="str">
            <v>(ii)</v>
          </cell>
          <cell r="C851" t="str">
            <v>Using Batching Plant,  Transit Mixer and Concrete Pump</v>
          </cell>
          <cell r="D851" t="str">
            <v>cum</v>
          </cell>
          <cell r="E851">
            <v>2445</v>
          </cell>
        </row>
        <row r="852">
          <cell r="B852" t="str">
            <v>B</v>
          </cell>
          <cell r="C852" t="str">
            <v xml:space="preserve">RCC Grade M25 </v>
          </cell>
        </row>
        <row r="853">
          <cell r="B853" t="str">
            <v>(i)</v>
          </cell>
          <cell r="C853" t="str">
            <v>Using concrete mixer.</v>
          </cell>
          <cell r="D853" t="str">
            <v>cum</v>
          </cell>
          <cell r="E853">
            <v>2758</v>
          </cell>
        </row>
        <row r="854">
          <cell r="B854" t="str">
            <v>(ii)</v>
          </cell>
          <cell r="C854" t="str">
            <v>Using Batching Plant,  Transit Mixer and Concrete Pump</v>
          </cell>
          <cell r="D854" t="str">
            <v>cum</v>
          </cell>
          <cell r="E854">
            <v>2688</v>
          </cell>
        </row>
        <row r="855">
          <cell r="B855" t="str">
            <v>C</v>
          </cell>
          <cell r="C855" t="str">
            <v xml:space="preserve">RCC Grade M30 </v>
          </cell>
        </row>
        <row r="856">
          <cell r="B856" t="str">
            <v>(i)</v>
          </cell>
          <cell r="C856" t="str">
            <v>Using concrete mixer.</v>
          </cell>
          <cell r="D856" t="str">
            <v>cum</v>
          </cell>
          <cell r="E856">
            <v>2788</v>
          </cell>
        </row>
        <row r="857">
          <cell r="B857" t="str">
            <v>(ii)</v>
          </cell>
          <cell r="C857" t="str">
            <v>Using Batching Plant,  Transit Mixer and Concrete Pump</v>
          </cell>
          <cell r="D857" t="str">
            <v>cum</v>
          </cell>
          <cell r="E857">
            <v>2714</v>
          </cell>
        </row>
        <row r="858">
          <cell r="B858" t="str">
            <v>D</v>
          </cell>
          <cell r="C858" t="str">
            <v xml:space="preserve">RCC Grade M35 </v>
          </cell>
        </row>
        <row r="859">
          <cell r="B859" t="str">
            <v>(i)</v>
          </cell>
          <cell r="C859" t="str">
            <v>Using concrete mixer.</v>
          </cell>
          <cell r="D859" t="str">
            <v>cum</v>
          </cell>
          <cell r="E859">
            <v>2851</v>
          </cell>
        </row>
        <row r="860">
          <cell r="B860" t="str">
            <v>(ii)</v>
          </cell>
          <cell r="C860" t="str">
            <v>Using Batching Plant,  Transit Mixer and Concrete Pump</v>
          </cell>
          <cell r="D860" t="str">
            <v>cum</v>
          </cell>
          <cell r="E860">
            <v>2782</v>
          </cell>
        </row>
        <row r="861">
          <cell r="B861" t="str">
            <v>12.39</v>
          </cell>
          <cell r="C861" t="str">
            <v>Levelling course for Pile cap</v>
          </cell>
          <cell r="D861" t="str">
            <v>cum</v>
          </cell>
          <cell r="E861">
            <v>2138</v>
          </cell>
        </row>
        <row r="862">
          <cell r="A862" t="str">
            <v>J5</v>
          </cell>
          <cell r="B862" t="str">
            <v>12.40</v>
          </cell>
          <cell r="C862" t="str">
            <v xml:space="preserve">Supplying,  fitting and placing un-coated HYSD bar reinforcement in foundation complete as per drawing and technical specifications </v>
          </cell>
          <cell r="D862" t="str">
            <v>tonne</v>
          </cell>
          <cell r="E862">
            <v>38616</v>
          </cell>
        </row>
        <row r="863">
          <cell r="B863" t="str">
            <v>12.41</v>
          </cell>
          <cell r="C863" t="str">
            <v>Supplying,  fitting and placing un-coated Mild steel reinforcement complete in foundation as per drawing and technical specification</v>
          </cell>
          <cell r="D863" t="str">
            <v>tonne</v>
          </cell>
          <cell r="E863">
            <v>38112</v>
          </cell>
        </row>
        <row r="864">
          <cell r="C864" t="str">
            <v>CHAPTER-13</v>
          </cell>
        </row>
        <row r="865">
          <cell r="C865" t="str">
            <v>SUB-STRUCTURE</v>
          </cell>
        </row>
        <row r="866">
          <cell r="A866" t="str">
            <v>Ex1</v>
          </cell>
          <cell r="B866" t="str">
            <v>13.1</v>
          </cell>
          <cell r="C866" t="str">
            <v>Brick masonry work in 1:3 in sub-structure complete excluding pointing and plastering,  as per drawing and technical specifications</v>
          </cell>
          <cell r="D866" t="str">
            <v>cum</v>
          </cell>
          <cell r="E866">
            <v>1567</v>
          </cell>
        </row>
        <row r="867">
          <cell r="A867" t="str">
            <v>G4</v>
          </cell>
          <cell r="B867" t="str">
            <v>13.2</v>
          </cell>
          <cell r="C867" t="str">
            <v xml:space="preserve">Pointing with cement mortar (1:3 ) on brick work in substructure as per Technical specifications </v>
          </cell>
          <cell r="D867" t="str">
            <v>sqm</v>
          </cell>
          <cell r="E867">
            <v>223</v>
          </cell>
        </row>
        <row r="868">
          <cell r="B868" t="str">
            <v>13.3</v>
          </cell>
          <cell r="C868" t="str">
            <v xml:space="preserve">Plastering with cement mortar (1:3 ) on brick work in sub-structure as per Technical specifications </v>
          </cell>
          <cell r="D868" t="str">
            <v>sqm</v>
          </cell>
          <cell r="E868">
            <v>506</v>
          </cell>
        </row>
        <row r="869">
          <cell r="B869" t="str">
            <v>13.4</v>
          </cell>
          <cell r="C869" t="str">
            <v>Stone masonry work in cement mortar 1:3 for substructure complete as per drawing and Technical Specifications</v>
          </cell>
        </row>
        <row r="870">
          <cell r="B870" t="str">
            <v>A</v>
          </cell>
          <cell r="C870" t="str">
            <v>Random Rubble Masonry</v>
          </cell>
          <cell r="D870" t="str">
            <v>cum</v>
          </cell>
          <cell r="E870">
            <v>1775</v>
          </cell>
        </row>
        <row r="871">
          <cell r="A871" t="str">
            <v>J4</v>
          </cell>
          <cell r="B871" t="str">
            <v>B</v>
          </cell>
          <cell r="C871" t="str">
            <v>Coursed rubble masonry (first sort )</v>
          </cell>
          <cell r="D871" t="str">
            <v>cum</v>
          </cell>
          <cell r="E871">
            <v>1828</v>
          </cell>
        </row>
        <row r="872">
          <cell r="B872" t="str">
            <v>C</v>
          </cell>
          <cell r="C872" t="str">
            <v>Ashlar masonry ( first sort )</v>
          </cell>
          <cell r="D872" t="str">
            <v>cum</v>
          </cell>
          <cell r="E872">
            <v>2222</v>
          </cell>
        </row>
        <row r="873">
          <cell r="B873" t="str">
            <v>13.5</v>
          </cell>
          <cell r="C873" t="str">
            <v>Plain/Reinforced cement concrete in sub-structure complete as per drawing and technical specifications</v>
          </cell>
        </row>
        <row r="874">
          <cell r="B874" t="str">
            <v>A</v>
          </cell>
          <cell r="C874" t="str">
            <v>PCC Grade M15</v>
          </cell>
        </row>
        <row r="875">
          <cell r="B875" t="str">
            <v>(p)</v>
          </cell>
          <cell r="C875" t="str">
            <v>Height upto 5m</v>
          </cell>
          <cell r="D875" t="str">
            <v>cum</v>
          </cell>
          <cell r="E875">
            <v>2412</v>
          </cell>
        </row>
        <row r="876">
          <cell r="B876" t="str">
            <v>B</v>
          </cell>
          <cell r="C876" t="str">
            <v>PCC Grade M20</v>
          </cell>
        </row>
        <row r="877">
          <cell r="B877" t="str">
            <v>(p)</v>
          </cell>
          <cell r="C877" t="str">
            <v>Height upto 5m</v>
          </cell>
          <cell r="D877" t="str">
            <v>cum</v>
          </cell>
          <cell r="E877">
            <v>2657</v>
          </cell>
        </row>
        <row r="878">
          <cell r="B878" t="str">
            <v>C</v>
          </cell>
          <cell r="C878" t="str">
            <v>PCC Grade M25</v>
          </cell>
        </row>
        <row r="879">
          <cell r="B879" t="str">
            <v>(p)</v>
          </cell>
          <cell r="C879" t="str">
            <v>Height upto 5m</v>
          </cell>
        </row>
        <row r="880">
          <cell r="B880" t="str">
            <v>Case I</v>
          </cell>
          <cell r="C880" t="str">
            <v xml:space="preserve">Using concrete Mixer </v>
          </cell>
          <cell r="D880" t="str">
            <v>cum</v>
          </cell>
          <cell r="E880">
            <v>2898</v>
          </cell>
        </row>
        <row r="881">
          <cell r="B881" t="str">
            <v>Case II</v>
          </cell>
          <cell r="C881" t="str">
            <v>With Batching Plant,  Transit Mixer and Concrete Pump</v>
          </cell>
          <cell r="D881" t="str">
            <v>cum</v>
          </cell>
          <cell r="E881">
            <v>2810</v>
          </cell>
        </row>
        <row r="882">
          <cell r="B882" t="str">
            <v>(q)</v>
          </cell>
          <cell r="C882" t="str">
            <v>Height 5m to 10m</v>
          </cell>
        </row>
        <row r="883">
          <cell r="B883" t="str">
            <v>Case I</v>
          </cell>
          <cell r="C883" t="str">
            <v xml:space="preserve">Using concrete Mixer </v>
          </cell>
          <cell r="D883" t="str">
            <v>cum</v>
          </cell>
          <cell r="E883">
            <v>3004</v>
          </cell>
        </row>
        <row r="884">
          <cell r="B884" t="str">
            <v>Case II</v>
          </cell>
          <cell r="C884" t="str">
            <v>With Batching Plant,  Transit Mixer and Concrete Pump</v>
          </cell>
          <cell r="D884" t="str">
            <v>cum</v>
          </cell>
          <cell r="E884">
            <v>2912</v>
          </cell>
        </row>
        <row r="885">
          <cell r="B885" t="str">
            <v>(r)</v>
          </cell>
          <cell r="C885" t="str">
            <v>Height above 10m</v>
          </cell>
        </row>
        <row r="886">
          <cell r="B886" t="str">
            <v>Case I</v>
          </cell>
          <cell r="C886" t="str">
            <v xml:space="preserve">Using concrete Mixer </v>
          </cell>
          <cell r="D886" t="str">
            <v>cum</v>
          </cell>
          <cell r="E886">
            <v>3135</v>
          </cell>
        </row>
        <row r="887">
          <cell r="B887" t="str">
            <v>Case II</v>
          </cell>
          <cell r="C887" t="str">
            <v>With Batching Plant,  Transit Mixer and Concrete Pump</v>
          </cell>
          <cell r="D887" t="str">
            <v>cum</v>
          </cell>
          <cell r="E887">
            <v>3039</v>
          </cell>
        </row>
        <row r="888">
          <cell r="B888" t="str">
            <v>D</v>
          </cell>
          <cell r="C888" t="str">
            <v>PCC Grade M30</v>
          </cell>
        </row>
        <row r="889">
          <cell r="B889" t="str">
            <v>(p)</v>
          </cell>
          <cell r="C889" t="str">
            <v>Height upto 5m</v>
          </cell>
        </row>
        <row r="890">
          <cell r="B890" t="str">
            <v>Case I</v>
          </cell>
          <cell r="C890" t="str">
            <v xml:space="preserve">Using concrete Mixer </v>
          </cell>
          <cell r="D890" t="str">
            <v>cum</v>
          </cell>
          <cell r="E890">
            <v>2924</v>
          </cell>
        </row>
        <row r="891">
          <cell r="B891" t="str">
            <v>Case II</v>
          </cell>
          <cell r="C891" t="str">
            <v>With Batching Plant,  Transit Mixer and Concrete Pump</v>
          </cell>
          <cell r="D891" t="str">
            <v>cum</v>
          </cell>
          <cell r="E891">
            <v>2833</v>
          </cell>
        </row>
        <row r="892">
          <cell r="B892" t="str">
            <v>(q)</v>
          </cell>
          <cell r="C892" t="str">
            <v>Height 5m to 10m</v>
          </cell>
        </row>
        <row r="893">
          <cell r="B893" t="str">
            <v>Case I</v>
          </cell>
          <cell r="C893" t="str">
            <v xml:space="preserve">Using concrete Mixer </v>
          </cell>
          <cell r="D893" t="str">
            <v>cum</v>
          </cell>
          <cell r="E893">
            <v>3031</v>
          </cell>
        </row>
        <row r="894">
          <cell r="B894" t="str">
            <v>Case II</v>
          </cell>
          <cell r="C894" t="str">
            <v>With Batching Plant,  Transit Mixer and Concrete Pump</v>
          </cell>
          <cell r="D894" t="str">
            <v>cum</v>
          </cell>
          <cell r="E894">
            <v>2936</v>
          </cell>
        </row>
        <row r="895">
          <cell r="B895" t="str">
            <v>(r)</v>
          </cell>
          <cell r="C895" t="str">
            <v>Height above 10m</v>
          </cell>
        </row>
        <row r="896">
          <cell r="B896" t="str">
            <v>Case I</v>
          </cell>
          <cell r="C896" t="str">
            <v xml:space="preserve">Using concrete Mixer </v>
          </cell>
          <cell r="D896" t="str">
            <v>cum</v>
          </cell>
          <cell r="E896">
            <v>3164</v>
          </cell>
        </row>
        <row r="897">
          <cell r="B897" t="str">
            <v>Case II</v>
          </cell>
          <cell r="C897" t="str">
            <v>With Batching Plant,  Transit Mixer and Concrete Pump</v>
          </cell>
          <cell r="D897" t="str">
            <v>cum</v>
          </cell>
          <cell r="E897">
            <v>3065</v>
          </cell>
        </row>
        <row r="898">
          <cell r="B898" t="str">
            <v>E</v>
          </cell>
          <cell r="C898" t="str">
            <v>RCC Grade M20</v>
          </cell>
        </row>
        <row r="899">
          <cell r="B899" t="str">
            <v>(p)</v>
          </cell>
          <cell r="C899" t="str">
            <v>Height upto 5m</v>
          </cell>
        </row>
        <row r="900">
          <cell r="B900" t="str">
            <v>Case I</v>
          </cell>
          <cell r="C900" t="str">
            <v xml:space="preserve">Using concrete Mixer </v>
          </cell>
          <cell r="D900" t="str">
            <v>cum</v>
          </cell>
          <cell r="E900">
            <v>2683</v>
          </cell>
        </row>
        <row r="901">
          <cell r="B901" t="str">
            <v>Case II</v>
          </cell>
          <cell r="C901" t="str">
            <v>With Batching Plant,  Transit Mixer and Concrete Pump</v>
          </cell>
          <cell r="D901" t="str">
            <v>cum</v>
          </cell>
          <cell r="E901">
            <v>2592</v>
          </cell>
        </row>
        <row r="902">
          <cell r="B902" t="str">
            <v>(q)</v>
          </cell>
          <cell r="C902" t="str">
            <v>Height 5m to 10m</v>
          </cell>
        </row>
        <row r="903">
          <cell r="B903" t="str">
            <v>Case I</v>
          </cell>
          <cell r="C903" t="str">
            <v xml:space="preserve">Using concrete Mixer </v>
          </cell>
          <cell r="D903" t="str">
            <v>cum</v>
          </cell>
          <cell r="E903">
            <v>2781</v>
          </cell>
        </row>
        <row r="904">
          <cell r="B904" t="str">
            <v>Case II</v>
          </cell>
          <cell r="C904" t="str">
            <v>With Batching Plant,  Transit Mixer and Concrete Pump</v>
          </cell>
          <cell r="D904" t="str">
            <v>cum</v>
          </cell>
          <cell r="E904">
            <v>2686</v>
          </cell>
        </row>
        <row r="905">
          <cell r="B905" t="str">
            <v>(r)</v>
          </cell>
          <cell r="C905" t="str">
            <v>Height above 10m</v>
          </cell>
        </row>
        <row r="906">
          <cell r="B906" t="str">
            <v>Case I</v>
          </cell>
          <cell r="C906" t="str">
            <v xml:space="preserve">Using concrete Mixer </v>
          </cell>
          <cell r="D906" t="str">
            <v>cum</v>
          </cell>
          <cell r="E906">
            <v>2903</v>
          </cell>
        </row>
        <row r="907">
          <cell r="B907" t="str">
            <v>Case II</v>
          </cell>
          <cell r="C907" t="str">
            <v>With Batching Plant,  Transit Mixer and Concrete Pump</v>
          </cell>
          <cell r="D907" t="str">
            <v>cum</v>
          </cell>
          <cell r="E907">
            <v>2804</v>
          </cell>
        </row>
        <row r="908">
          <cell r="B908" t="str">
            <v>F</v>
          </cell>
          <cell r="C908" t="str">
            <v>RCC Grade M25</v>
          </cell>
        </row>
        <row r="909">
          <cell r="B909" t="str">
            <v>(p)</v>
          </cell>
          <cell r="C909" t="str">
            <v>Height upto 5m</v>
          </cell>
        </row>
        <row r="910">
          <cell r="B910" t="str">
            <v>Case I</v>
          </cell>
          <cell r="C910" t="str">
            <v xml:space="preserve">Using concrete Mixer </v>
          </cell>
          <cell r="D910" t="str">
            <v>cum</v>
          </cell>
          <cell r="E910">
            <v>2927</v>
          </cell>
        </row>
        <row r="911">
          <cell r="B911" t="str">
            <v>Case II</v>
          </cell>
          <cell r="C911" t="str">
            <v>With Batching Plant,  Transit Mixer and Concrete Pump</v>
          </cell>
          <cell r="D911" t="str">
            <v>cum</v>
          </cell>
          <cell r="E911">
            <v>2953</v>
          </cell>
        </row>
        <row r="912">
          <cell r="B912" t="str">
            <v>(q)</v>
          </cell>
          <cell r="C912" t="str">
            <v>Height 5m to 10m</v>
          </cell>
        </row>
        <row r="913">
          <cell r="B913" t="str">
            <v>Case I</v>
          </cell>
          <cell r="C913" t="str">
            <v xml:space="preserve">Using concrete Mixer </v>
          </cell>
          <cell r="D913" t="str">
            <v>cum</v>
          </cell>
          <cell r="E913">
            <v>3023</v>
          </cell>
        </row>
        <row r="914">
          <cell r="B914" t="str">
            <v>Case II</v>
          </cell>
          <cell r="C914" t="str">
            <v>With Batching Plant,  Transit Mixer and Concrete Pump</v>
          </cell>
          <cell r="D914" t="str">
            <v>cum</v>
          </cell>
          <cell r="E914">
            <v>3050</v>
          </cell>
        </row>
        <row r="915">
          <cell r="B915" t="str">
            <v>(r)</v>
          </cell>
          <cell r="C915" t="str">
            <v>Height above 10m</v>
          </cell>
        </row>
        <row r="916">
          <cell r="B916" t="str">
            <v>Case I</v>
          </cell>
          <cell r="C916" t="str">
            <v xml:space="preserve">Using concrete Mixer </v>
          </cell>
          <cell r="D916" t="str">
            <v>cum</v>
          </cell>
          <cell r="E916">
            <v>3167</v>
          </cell>
        </row>
        <row r="917">
          <cell r="B917" t="str">
            <v>Case II</v>
          </cell>
          <cell r="C917" t="str">
            <v>With Batching Plant,  Transit Mixer and Concrete Pump</v>
          </cell>
          <cell r="D917" t="str">
            <v>cum</v>
          </cell>
          <cell r="E917">
            <v>3195</v>
          </cell>
        </row>
        <row r="918">
          <cell r="B918" t="str">
            <v>G</v>
          </cell>
          <cell r="C918" t="str">
            <v>RCC Grade M30</v>
          </cell>
        </row>
        <row r="919">
          <cell r="B919" t="str">
            <v>(p)</v>
          </cell>
          <cell r="C919" t="str">
            <v>Height upto 5m</v>
          </cell>
        </row>
        <row r="920">
          <cell r="B920" t="str">
            <v>Case I</v>
          </cell>
          <cell r="C920" t="str">
            <v xml:space="preserve">Using concrete Mixer </v>
          </cell>
          <cell r="D920" t="str">
            <v>cum</v>
          </cell>
          <cell r="E920">
            <v>2942</v>
          </cell>
        </row>
        <row r="921">
          <cell r="B921" t="str">
            <v>Case II</v>
          </cell>
          <cell r="C921" t="str">
            <v>With Batching Plant,  Transit Mixer and Concrete Pump</v>
          </cell>
          <cell r="D921" t="str">
            <v>cum</v>
          </cell>
          <cell r="E921">
            <v>2852</v>
          </cell>
        </row>
        <row r="922">
          <cell r="B922" t="str">
            <v>(q)</v>
          </cell>
          <cell r="C922" t="str">
            <v>Height 5m to 10m</v>
          </cell>
        </row>
        <row r="923">
          <cell r="B923" t="str">
            <v>Case I</v>
          </cell>
          <cell r="C923" t="str">
            <v xml:space="preserve">Using concrete Mixer </v>
          </cell>
          <cell r="D923" t="str">
            <v>cum</v>
          </cell>
          <cell r="E923">
            <v>3025</v>
          </cell>
        </row>
        <row r="924">
          <cell r="B924" t="str">
            <v>Case II</v>
          </cell>
          <cell r="C924" t="str">
            <v>With Batching Plant,  Transit Mixer and Concrete Pump</v>
          </cell>
          <cell r="D924" t="str">
            <v>cum</v>
          </cell>
          <cell r="E924">
            <v>2932</v>
          </cell>
        </row>
        <row r="925">
          <cell r="B925" t="str">
            <v>(r)</v>
          </cell>
          <cell r="C925" t="str">
            <v>Height above 10m</v>
          </cell>
        </row>
        <row r="926">
          <cell r="B926" t="str">
            <v>Case I</v>
          </cell>
          <cell r="C926" t="str">
            <v xml:space="preserve">Using concrete Mixer </v>
          </cell>
          <cell r="D926" t="str">
            <v>cum</v>
          </cell>
          <cell r="E926">
            <v>3142</v>
          </cell>
        </row>
        <row r="927">
          <cell r="B927" t="str">
            <v>Case II</v>
          </cell>
          <cell r="C927" t="str">
            <v>With Batching Plant,  Transit Mixer and Concrete Pump</v>
          </cell>
          <cell r="D927" t="str">
            <v>cum</v>
          </cell>
          <cell r="E927">
            <v>3046</v>
          </cell>
        </row>
        <row r="928">
          <cell r="B928" t="str">
            <v>H</v>
          </cell>
          <cell r="C928" t="str">
            <v>RCC Grade M35</v>
          </cell>
        </row>
        <row r="929">
          <cell r="B929" t="str">
            <v>(p)</v>
          </cell>
          <cell r="C929" t="str">
            <v>Height upto 5m</v>
          </cell>
        </row>
        <row r="930">
          <cell r="B930" t="str">
            <v>Case I</v>
          </cell>
          <cell r="C930" t="str">
            <v xml:space="preserve">Using concrete Mixer </v>
          </cell>
          <cell r="D930" t="str">
            <v>cum</v>
          </cell>
          <cell r="E930">
            <v>3009</v>
          </cell>
        </row>
        <row r="931">
          <cell r="B931" t="str">
            <v>Case II</v>
          </cell>
          <cell r="C931" t="str">
            <v>With Batching Plant,  Transit Mixer and Concrete Pump</v>
          </cell>
          <cell r="D931" t="str">
            <v>cum</v>
          </cell>
          <cell r="E931">
            <v>3040</v>
          </cell>
        </row>
        <row r="932">
          <cell r="B932" t="str">
            <v>(q)</v>
          </cell>
          <cell r="C932" t="str">
            <v>Height 5m to 10m</v>
          </cell>
        </row>
        <row r="933">
          <cell r="B933" t="str">
            <v>Case I</v>
          </cell>
          <cell r="C933" t="str">
            <v xml:space="preserve">Using concrete Mixer </v>
          </cell>
          <cell r="D933" t="str">
            <v>cum</v>
          </cell>
          <cell r="E933">
            <v>3074</v>
          </cell>
        </row>
        <row r="934">
          <cell r="B934" t="str">
            <v>Case II</v>
          </cell>
          <cell r="C934" t="str">
            <v>With Batching Plant,  Transit Mixer and Concrete Pump</v>
          </cell>
          <cell r="D934" t="str">
            <v>cum</v>
          </cell>
          <cell r="E934">
            <v>3107</v>
          </cell>
        </row>
        <row r="935">
          <cell r="B935" t="str">
            <v>(r)</v>
          </cell>
          <cell r="C935" t="str">
            <v>Height above 10m</v>
          </cell>
        </row>
        <row r="936">
          <cell r="B936" t="str">
            <v>Case I</v>
          </cell>
          <cell r="C936" t="str">
            <v xml:space="preserve">Using concrete Mixer </v>
          </cell>
          <cell r="D936" t="str">
            <v>cum</v>
          </cell>
          <cell r="E936">
            <v>3173</v>
          </cell>
        </row>
        <row r="937">
          <cell r="B937" t="str">
            <v>Case II</v>
          </cell>
          <cell r="C937" t="str">
            <v>With Batching Plant,  Transit Mixer and Concrete Pump</v>
          </cell>
          <cell r="D937" t="str">
            <v>cum</v>
          </cell>
          <cell r="E937">
            <v>3206</v>
          </cell>
        </row>
        <row r="938">
          <cell r="B938" t="str">
            <v>13.6</v>
          </cell>
          <cell r="C938" t="str">
            <v xml:space="preserve">Supplying,  fitting and placing HYSD bar reinforcement in sub-structure complete as per drawing and technical specifications </v>
          </cell>
          <cell r="D938" t="str">
            <v>tonne</v>
          </cell>
          <cell r="E938">
            <v>38665</v>
          </cell>
        </row>
        <row r="939">
          <cell r="B939" t="str">
            <v>13.7</v>
          </cell>
          <cell r="C939" t="str">
            <v xml:space="preserve"> Supplying,  fitting and placing Mild steel reinforcement complete in sub-structure as per drawing and technical specification</v>
          </cell>
          <cell r="D939" t="str">
            <v>tonne</v>
          </cell>
          <cell r="E939">
            <v>37844</v>
          </cell>
        </row>
        <row r="940">
          <cell r="A940" t="str">
            <v>E8</v>
          </cell>
          <cell r="B940" t="str">
            <v>13.8</v>
          </cell>
          <cell r="C940" t="str">
            <v>Providing weep holes in Brick masonry/Plain/Reinforced concrete abutment,  wing wall/return wall with 100 mm dia AC pipe, extending through the full width of the structure with slope of 1V :20H towards drawing foce. Complete as per drawing and Technical s</v>
          </cell>
          <cell r="D940" t="str">
            <v>each</v>
          </cell>
          <cell r="E940">
            <v>45</v>
          </cell>
        </row>
        <row r="941">
          <cell r="B941" t="str">
            <v>13.9</v>
          </cell>
          <cell r="C941" t="str">
            <v xml:space="preserve">Back filling behind abutment,  wing wall and return wall complete as per drawing and Technical specification </v>
          </cell>
        </row>
        <row r="942">
          <cell r="A942" t="str">
            <v>E-30-1</v>
          </cell>
          <cell r="B942" t="str">
            <v>A</v>
          </cell>
          <cell r="C942" t="str">
            <v>Granular material</v>
          </cell>
          <cell r="D942" t="str">
            <v>cum</v>
          </cell>
          <cell r="E942">
            <v>129</v>
          </cell>
        </row>
        <row r="943">
          <cell r="B943" t="str">
            <v>B</v>
          </cell>
          <cell r="C943" t="str">
            <v>Sandy material</v>
          </cell>
          <cell r="D943" t="str">
            <v>cum</v>
          </cell>
          <cell r="E943">
            <v>525</v>
          </cell>
        </row>
        <row r="944">
          <cell r="B944" t="str">
            <v>13.10</v>
          </cell>
          <cell r="C944" t="str">
            <v>Providing and laying of Filter media with granular materials/stone crushed aggregates satisfying the requirements laid down in clause 2504.2.2. of MoRTH specifications to a thickness of not less than 600 mm with smaller size towards the soil and bigger si</v>
          </cell>
          <cell r="D944" t="str">
            <v>cum</v>
          </cell>
          <cell r="E944">
            <v>103</v>
          </cell>
        </row>
        <row r="945">
          <cell r="B945" t="str">
            <v>13.11</v>
          </cell>
          <cell r="C945" t="str">
            <v>Supplying,  fitting and fixing in position true to line and level cast steel rocker bearing conforming to IRC: 83(Pt.-1) section IX and clause 2003 of MoRTH specifications complete including all accessories as per drawing and Technical Specifications.</v>
          </cell>
          <cell r="D945" t="str">
            <v>tonne capacity</v>
          </cell>
          <cell r="E945" t="e">
            <v>#VALUE!</v>
          </cell>
        </row>
        <row r="946">
          <cell r="B946" t="str">
            <v>13.12</v>
          </cell>
          <cell r="C946" t="str">
            <v>Supplying,  fitting and fixing in position true to line and level forged steel roller bearing conforming to IRC: 83(Pt.-1) section IX and clause 2003 of MoRTH specifications complete including all accessories as per drawing and Technical Specifications.</v>
          </cell>
          <cell r="D946" t="str">
            <v>tonne capacity</v>
          </cell>
          <cell r="E946" t="e">
            <v>#VALUE!</v>
          </cell>
        </row>
        <row r="947">
          <cell r="B947" t="str">
            <v>13.13</v>
          </cell>
          <cell r="C947" t="str">
            <v>Supplying,  fitting and fixing in position true to line and level sliding plate bearing with PTFE surface sliding on stainless steel complete including all accessories as per drawing and Technical Specifications and BS: 5400,  section 9.1 &amp; 9.2 (for PTFE)</v>
          </cell>
          <cell r="D947" t="str">
            <v>tonne capacity</v>
          </cell>
          <cell r="E947" t="e">
            <v>#VALUE!</v>
          </cell>
        </row>
        <row r="948">
          <cell r="B948" t="str">
            <v>13.14</v>
          </cell>
          <cell r="C948" t="str">
            <v>Supplying,  fitting and fixing in position true to line and level elastomeric bearing conforming to IRC: 83 (Part-II) section IX and clause 2005 of MoRTH specifications complete including all accessories as per drawing and Technical Specifications.</v>
          </cell>
          <cell r="D948" t="str">
            <v>cubic centimetre</v>
          </cell>
          <cell r="E948" t="e">
            <v>#VALUE!</v>
          </cell>
        </row>
        <row r="949">
          <cell r="B949" t="str">
            <v>13.15</v>
          </cell>
          <cell r="C949" t="str">
            <v>Supplying,  fitting and fixing in position true to line and level sliding plate bearing with stainless steel plate sliding on stainless steel plate with mild steel matrix complete including all accessories as per drawing and Technical Specifications.</v>
          </cell>
          <cell r="D949" t="str">
            <v>tonne capacity</v>
          </cell>
          <cell r="E949" t="e">
            <v>#VALUE!</v>
          </cell>
        </row>
        <row r="950">
          <cell r="B950" t="str">
            <v>13.16</v>
          </cell>
          <cell r="C950" t="str">
            <v>Supplying,  fitting and fixing in position true to line and level POT-PTFE bearing consisting of a metal piston supported by a disc or unreinforced elastomer confined within a metal cylinder,  sealing rings,  dust seals,  PTFE surface sliding against stai</v>
          </cell>
          <cell r="D950" t="str">
            <v>tonne capacity</v>
          </cell>
          <cell r="E950" t="e">
            <v>#VALUE!</v>
          </cell>
        </row>
        <row r="951">
          <cell r="C951" t="str">
            <v>CHAPTER-14</v>
          </cell>
        </row>
        <row r="952">
          <cell r="C952" t="str">
            <v>SUPER-STRUCTURE</v>
          </cell>
        </row>
        <row r="953">
          <cell r="B953" t="str">
            <v>14.1</v>
          </cell>
          <cell r="C953" t="str">
            <v>Furnishing and Placing Reinforced/Prestressed cement concrete in super-structure as per drawing and Technical Specification</v>
          </cell>
        </row>
        <row r="954">
          <cell r="B954" t="str">
            <v>A</v>
          </cell>
          <cell r="C954" t="str">
            <v>RCC Grade M20</v>
          </cell>
        </row>
        <row r="955">
          <cell r="B955" t="str">
            <v>Case I</v>
          </cell>
          <cell r="C955" t="str">
            <v>Using Concrete Mixer</v>
          </cell>
        </row>
        <row r="956">
          <cell r="B956" t="str">
            <v>(i)</v>
          </cell>
          <cell r="C956" t="str">
            <v xml:space="preserve">For solid slab super-structure,  20-30% of (a+b+c)     </v>
          </cell>
        </row>
        <row r="957">
          <cell r="B957" t="str">
            <v>(p)</v>
          </cell>
          <cell r="C957" t="str">
            <v>Height upto 5m</v>
          </cell>
          <cell r="D957" t="str">
            <v>cum</v>
          </cell>
          <cell r="E957">
            <v>2897</v>
          </cell>
        </row>
        <row r="958">
          <cell r="B958" t="str">
            <v>(q)</v>
          </cell>
          <cell r="C958" t="str">
            <v>Height 5m to 10m</v>
          </cell>
          <cell r="D958" t="str">
            <v>cum</v>
          </cell>
          <cell r="E958">
            <v>3018</v>
          </cell>
        </row>
        <row r="959">
          <cell r="B959" t="str">
            <v>(r)</v>
          </cell>
          <cell r="C959" t="str">
            <v>Height above 10m</v>
          </cell>
          <cell r="D959" t="str">
            <v>cum</v>
          </cell>
          <cell r="E959">
            <v>3139</v>
          </cell>
        </row>
        <row r="960">
          <cell r="B960" t="str">
            <v xml:space="preserve">(ii) </v>
          </cell>
          <cell r="C960" t="str">
            <v xml:space="preserve">For T-beam &amp; slab,  25-35% of (a+b+c)     </v>
          </cell>
        </row>
        <row r="961">
          <cell r="B961" t="str">
            <v>(p)</v>
          </cell>
          <cell r="C961" t="str">
            <v>Height upto 5m</v>
          </cell>
          <cell r="D961" t="str">
            <v>cum</v>
          </cell>
          <cell r="E961">
            <v>3018</v>
          </cell>
        </row>
        <row r="962">
          <cell r="B962" t="str">
            <v>(q)</v>
          </cell>
          <cell r="C962" t="str">
            <v>Height 5m to 10m</v>
          </cell>
          <cell r="D962" t="str">
            <v>cum</v>
          </cell>
          <cell r="E962">
            <v>3139</v>
          </cell>
        </row>
        <row r="963">
          <cell r="B963" t="str">
            <v>(r)</v>
          </cell>
          <cell r="C963" t="str">
            <v>Height above 10m</v>
          </cell>
          <cell r="D963" t="str">
            <v>cum</v>
          </cell>
          <cell r="E963">
            <v>3260</v>
          </cell>
        </row>
        <row r="964">
          <cell r="B964" t="str">
            <v>Case II</v>
          </cell>
          <cell r="C964" t="str">
            <v>Using Batching Plant,  Transit Mixer and Concrete Pump</v>
          </cell>
        </row>
        <row r="965">
          <cell r="B965" t="str">
            <v>(i)</v>
          </cell>
          <cell r="C965" t="str">
            <v xml:space="preserve">For solid slab super-structure,  20-30% of (a+b+c)     </v>
          </cell>
        </row>
        <row r="966">
          <cell r="B966" t="str">
            <v>(p)</v>
          </cell>
          <cell r="C966" t="str">
            <v>Height upto 5m</v>
          </cell>
          <cell r="D966" t="str">
            <v>cum</v>
          </cell>
          <cell r="E966">
            <v>2797</v>
          </cell>
        </row>
        <row r="967">
          <cell r="B967" t="str">
            <v>(q)</v>
          </cell>
          <cell r="C967" t="str">
            <v>Height 5m to 10m</v>
          </cell>
          <cell r="D967" t="str">
            <v>cum</v>
          </cell>
          <cell r="E967">
            <v>2914</v>
          </cell>
        </row>
        <row r="968">
          <cell r="B968" t="str">
            <v>(r)</v>
          </cell>
          <cell r="C968" t="str">
            <v>Height above 10m</v>
          </cell>
          <cell r="D968" t="str">
            <v>cum</v>
          </cell>
          <cell r="E968">
            <v>3031</v>
          </cell>
        </row>
        <row r="969">
          <cell r="B969" t="str">
            <v xml:space="preserve">(ii) </v>
          </cell>
          <cell r="C969" t="str">
            <v xml:space="preserve">For T-beam &amp; slab,  25-35% of (a+b+c)     </v>
          </cell>
        </row>
        <row r="970">
          <cell r="B970" t="str">
            <v>(p)</v>
          </cell>
          <cell r="C970" t="str">
            <v>Height upto 5m</v>
          </cell>
          <cell r="D970" t="str">
            <v>cum</v>
          </cell>
          <cell r="E970">
            <v>2914</v>
          </cell>
        </row>
        <row r="971">
          <cell r="B971" t="str">
            <v>(q)</v>
          </cell>
          <cell r="C971" t="str">
            <v>Height 5m to 10m</v>
          </cell>
          <cell r="D971" t="str">
            <v>cum</v>
          </cell>
          <cell r="E971">
            <v>3031</v>
          </cell>
        </row>
        <row r="972">
          <cell r="B972" t="str">
            <v>(r)</v>
          </cell>
          <cell r="C972" t="str">
            <v>Height above 10m</v>
          </cell>
          <cell r="D972" t="str">
            <v>cum</v>
          </cell>
          <cell r="E972">
            <v>3147</v>
          </cell>
        </row>
        <row r="973">
          <cell r="B973" t="str">
            <v>B</v>
          </cell>
          <cell r="C973" t="str">
            <v>RCC Grade M25</v>
          </cell>
        </row>
        <row r="974">
          <cell r="B974" t="str">
            <v>Case I</v>
          </cell>
          <cell r="C974" t="str">
            <v>Using Concrete Mixer</v>
          </cell>
        </row>
        <row r="975">
          <cell r="B975" t="str">
            <v>(i)</v>
          </cell>
          <cell r="C975" t="str">
            <v xml:space="preserve">For solid slab super-structure,  20-30% of (a+b+c)     </v>
          </cell>
        </row>
        <row r="976">
          <cell r="B976" t="str">
            <v>(p)</v>
          </cell>
          <cell r="C976" t="str">
            <v>Height upto 5m</v>
          </cell>
          <cell r="D976" t="str">
            <v>cum</v>
          </cell>
          <cell r="E976">
            <v>3173</v>
          </cell>
        </row>
        <row r="977">
          <cell r="B977" t="str">
            <v>(q)</v>
          </cell>
          <cell r="C977" t="str">
            <v>Height 5m to 10m</v>
          </cell>
          <cell r="D977" t="str">
            <v>cum</v>
          </cell>
          <cell r="E977">
            <v>3305</v>
          </cell>
        </row>
        <row r="978">
          <cell r="B978" t="str">
            <v>(r)</v>
          </cell>
          <cell r="C978" t="str">
            <v>Height above 10m</v>
          </cell>
          <cell r="D978" t="str">
            <v>cum</v>
          </cell>
          <cell r="E978">
            <v>3437</v>
          </cell>
        </row>
        <row r="979">
          <cell r="B979" t="str">
            <v xml:space="preserve">(ii) </v>
          </cell>
          <cell r="C979" t="str">
            <v xml:space="preserve">For T-beam &amp; slab,  25-35% of (a+b+c)     </v>
          </cell>
        </row>
        <row r="980">
          <cell r="B980" t="str">
            <v>(p)</v>
          </cell>
          <cell r="C980" t="str">
            <v>Height upto 5m</v>
          </cell>
          <cell r="D980" t="str">
            <v>cum</v>
          </cell>
          <cell r="E980">
            <v>3305</v>
          </cell>
        </row>
        <row r="981">
          <cell r="B981" t="str">
            <v>(q)</v>
          </cell>
          <cell r="C981" t="str">
            <v>Height 5m to 10m</v>
          </cell>
          <cell r="D981" t="str">
            <v>cum</v>
          </cell>
          <cell r="E981">
            <v>3437</v>
          </cell>
        </row>
        <row r="982">
          <cell r="B982" t="str">
            <v>(r)</v>
          </cell>
          <cell r="C982" t="str">
            <v>Height above 10m</v>
          </cell>
          <cell r="D982" t="str">
            <v>cum</v>
          </cell>
          <cell r="E982">
            <v>3570</v>
          </cell>
        </row>
        <row r="983">
          <cell r="B983" t="str">
            <v>Case II</v>
          </cell>
          <cell r="C983" t="str">
            <v>Using Batching Plant,  Transit Mixer and Concrete Pump</v>
          </cell>
        </row>
        <row r="984">
          <cell r="B984" t="str">
            <v>(i)</v>
          </cell>
          <cell r="C984" t="str">
            <v xml:space="preserve">For solid slab super-structure,  20-30% of (a+b+c)     </v>
          </cell>
        </row>
        <row r="985">
          <cell r="B985" t="str">
            <v>(p)</v>
          </cell>
          <cell r="C985" t="str">
            <v>Height upto 5m</v>
          </cell>
          <cell r="D985" t="str">
            <v>cum</v>
          </cell>
          <cell r="E985">
            <v>3077</v>
          </cell>
        </row>
        <row r="986">
          <cell r="B986" t="str">
            <v>(q)</v>
          </cell>
          <cell r="C986" t="str">
            <v>Height 5m to 10m</v>
          </cell>
          <cell r="D986" t="str">
            <v>cum</v>
          </cell>
          <cell r="E986">
            <v>3205</v>
          </cell>
        </row>
        <row r="987">
          <cell r="B987" t="str">
            <v>(r)</v>
          </cell>
          <cell r="C987" t="str">
            <v>Height above 10m</v>
          </cell>
          <cell r="D987" t="str">
            <v>cum</v>
          </cell>
          <cell r="E987">
            <v>3333</v>
          </cell>
        </row>
        <row r="988">
          <cell r="B988" t="str">
            <v xml:space="preserve">(ii) </v>
          </cell>
          <cell r="C988" t="str">
            <v xml:space="preserve">For T-beam &amp; slab,  25-35% of (a+b+c)     </v>
          </cell>
        </row>
        <row r="989">
          <cell r="B989" t="str">
            <v>(p)</v>
          </cell>
          <cell r="C989" t="str">
            <v>Height upto 5m</v>
          </cell>
          <cell r="D989" t="str">
            <v>cum</v>
          </cell>
          <cell r="E989">
            <v>3205</v>
          </cell>
        </row>
        <row r="990">
          <cell r="B990" t="str">
            <v>(q)</v>
          </cell>
          <cell r="C990" t="str">
            <v>Height 5m to 10m</v>
          </cell>
          <cell r="D990" t="str">
            <v>cum</v>
          </cell>
          <cell r="E990">
            <v>3333</v>
          </cell>
        </row>
        <row r="991">
          <cell r="B991" t="str">
            <v>(r)</v>
          </cell>
          <cell r="C991" t="str">
            <v>Height above 10m</v>
          </cell>
          <cell r="D991" t="str">
            <v>cum</v>
          </cell>
          <cell r="E991">
            <v>3461</v>
          </cell>
        </row>
        <row r="992">
          <cell r="B992" t="str">
            <v>C</v>
          </cell>
          <cell r="C992" t="str">
            <v>RCC Grade M 30</v>
          </cell>
        </row>
        <row r="993">
          <cell r="B993" t="str">
            <v>Case I</v>
          </cell>
          <cell r="C993" t="str">
            <v>Using Concrete Mixer</v>
          </cell>
        </row>
        <row r="994">
          <cell r="B994" t="str">
            <v>(i)</v>
          </cell>
          <cell r="C994" t="str">
            <v xml:space="preserve">For solid slab super-structure,  20-30% of (a+b+c)     </v>
          </cell>
        </row>
        <row r="995">
          <cell r="B995" t="str">
            <v>(p)</v>
          </cell>
          <cell r="C995" t="str">
            <v>Height upto 5m</v>
          </cell>
          <cell r="D995" t="str">
            <v>cum</v>
          </cell>
          <cell r="E995">
            <v>3218</v>
          </cell>
        </row>
        <row r="996">
          <cell r="B996" t="str">
            <v>(q)</v>
          </cell>
          <cell r="C996" t="str">
            <v>Height 5m to 10m</v>
          </cell>
          <cell r="D996" t="str">
            <v>cum</v>
          </cell>
          <cell r="E996">
            <v>3352</v>
          </cell>
        </row>
        <row r="997">
          <cell r="B997" t="str">
            <v>(r)</v>
          </cell>
          <cell r="C997" t="str">
            <v>Height above 10m</v>
          </cell>
          <cell r="D997" t="str">
            <v>cum</v>
          </cell>
          <cell r="E997">
            <v>3486</v>
          </cell>
        </row>
        <row r="998">
          <cell r="B998" t="str">
            <v xml:space="preserve">(ii) </v>
          </cell>
          <cell r="C998" t="str">
            <v xml:space="preserve">For T-beam &amp; slab,  25-35% of (a+b+c)     </v>
          </cell>
        </row>
        <row r="999">
          <cell r="B999" t="str">
            <v>(p)</v>
          </cell>
          <cell r="C999" t="str">
            <v>Height upto 5m</v>
          </cell>
          <cell r="D999" t="str">
            <v>cum</v>
          </cell>
          <cell r="E999">
            <v>3352</v>
          </cell>
        </row>
        <row r="1000">
          <cell r="B1000" t="str">
            <v>(q)</v>
          </cell>
          <cell r="C1000" t="str">
            <v>Height 5m to 10m</v>
          </cell>
          <cell r="D1000" t="str">
            <v>cum</v>
          </cell>
          <cell r="E1000">
            <v>3486</v>
          </cell>
        </row>
        <row r="1001">
          <cell r="B1001" t="str">
            <v>(r)</v>
          </cell>
          <cell r="C1001" t="str">
            <v>Height above 10m</v>
          </cell>
          <cell r="D1001" t="str">
            <v>cum</v>
          </cell>
          <cell r="E1001">
            <v>3620</v>
          </cell>
        </row>
        <row r="1002">
          <cell r="B1002" t="str">
            <v>Case II</v>
          </cell>
          <cell r="C1002" t="str">
            <v>Using Batching Plant,  Transit Mixer and Concrete Pump.</v>
          </cell>
        </row>
        <row r="1003">
          <cell r="B1003" t="str">
            <v>(i)</v>
          </cell>
          <cell r="C1003" t="str">
            <v xml:space="preserve">For solid slab super-structure,  20-30% of (a+b+c)     </v>
          </cell>
        </row>
        <row r="1004">
          <cell r="B1004" t="str">
            <v>(p)</v>
          </cell>
          <cell r="C1004" t="str">
            <v>Height upto 5m</v>
          </cell>
          <cell r="D1004" t="str">
            <v>cum</v>
          </cell>
          <cell r="E1004">
            <v>3112</v>
          </cell>
        </row>
        <row r="1005">
          <cell r="B1005" t="str">
            <v>(q)</v>
          </cell>
          <cell r="C1005" t="str">
            <v>Height 5m to 10m</v>
          </cell>
          <cell r="D1005" t="str">
            <v>cum</v>
          </cell>
          <cell r="E1005">
            <v>3242</v>
          </cell>
        </row>
        <row r="1006">
          <cell r="B1006" t="str">
            <v>(r)</v>
          </cell>
          <cell r="C1006" t="str">
            <v>Height above 10m</v>
          </cell>
          <cell r="D1006" t="str">
            <v>cum</v>
          </cell>
          <cell r="E1006">
            <v>3372</v>
          </cell>
        </row>
        <row r="1007">
          <cell r="B1007" t="str">
            <v xml:space="preserve">(ii) </v>
          </cell>
          <cell r="C1007" t="str">
            <v xml:space="preserve">For T-beam &amp; slab,  25-35% of (a+b+c)     </v>
          </cell>
        </row>
        <row r="1008">
          <cell r="B1008" t="str">
            <v>(p)</v>
          </cell>
          <cell r="C1008" t="str">
            <v>Height upto 5m</v>
          </cell>
          <cell r="D1008" t="str">
            <v>cum</v>
          </cell>
          <cell r="E1008">
            <v>3242</v>
          </cell>
        </row>
        <row r="1009">
          <cell r="B1009" t="str">
            <v>(q)</v>
          </cell>
          <cell r="C1009" t="str">
            <v>Height 5m to 10m</v>
          </cell>
          <cell r="D1009" t="str">
            <v>cum</v>
          </cell>
          <cell r="E1009">
            <v>3372</v>
          </cell>
        </row>
        <row r="1010">
          <cell r="B1010" t="str">
            <v>(r)</v>
          </cell>
          <cell r="C1010" t="str">
            <v>Height above 10m</v>
          </cell>
          <cell r="D1010" t="str">
            <v>cum</v>
          </cell>
          <cell r="E1010">
            <v>3501</v>
          </cell>
        </row>
        <row r="1011">
          <cell r="B1011" t="str">
            <v>D</v>
          </cell>
          <cell r="C1011" t="str">
            <v xml:space="preserve"> RCC/PSC Grade M35 </v>
          </cell>
        </row>
        <row r="1012">
          <cell r="B1012" t="str">
            <v>Case 1</v>
          </cell>
          <cell r="C1012" t="str">
            <v>Using concrete mixer.</v>
          </cell>
        </row>
        <row r="1013">
          <cell r="B1013" t="str">
            <v>(i)</v>
          </cell>
          <cell r="C1013" t="str">
            <v xml:space="preserve">For solid slab super-structure,  18-28% of (a+b+c)     </v>
          </cell>
        </row>
        <row r="1014">
          <cell r="B1014" t="str">
            <v>(p)</v>
          </cell>
          <cell r="C1014" t="str">
            <v>Height upto 5m</v>
          </cell>
          <cell r="D1014" t="str">
            <v>cum</v>
          </cell>
          <cell r="E1014">
            <v>3236</v>
          </cell>
        </row>
        <row r="1015">
          <cell r="B1015" t="str">
            <v>(q)</v>
          </cell>
          <cell r="C1015" t="str">
            <v>Height 5m to 10m</v>
          </cell>
          <cell r="D1015" t="str">
            <v>cum</v>
          </cell>
          <cell r="E1015">
            <v>3373</v>
          </cell>
        </row>
        <row r="1016">
          <cell r="B1016" t="str">
            <v>(r)</v>
          </cell>
          <cell r="C1016" t="str">
            <v>Height above 10m</v>
          </cell>
          <cell r="D1016" t="str">
            <v>cum</v>
          </cell>
          <cell r="E1016">
            <v>3510</v>
          </cell>
        </row>
        <row r="1017">
          <cell r="B1017" t="str">
            <v xml:space="preserve">(ii) </v>
          </cell>
          <cell r="C1017" t="str">
            <v xml:space="preserve">For T-beam &amp; slab,  23-33% of (a+b+c)     </v>
          </cell>
        </row>
        <row r="1018">
          <cell r="B1018" t="str">
            <v>(p)</v>
          </cell>
          <cell r="C1018" t="str">
            <v>Height upto 5m</v>
          </cell>
          <cell r="D1018" t="str">
            <v>cum</v>
          </cell>
          <cell r="E1018">
            <v>3373</v>
          </cell>
        </row>
        <row r="1019">
          <cell r="B1019" t="str">
            <v>(q)</v>
          </cell>
          <cell r="C1019" t="str">
            <v>Height 5m to 10m</v>
          </cell>
          <cell r="D1019" t="str">
            <v>cum</v>
          </cell>
          <cell r="E1019">
            <v>3510</v>
          </cell>
        </row>
        <row r="1020">
          <cell r="B1020" t="str">
            <v>(r)</v>
          </cell>
          <cell r="C1020" t="str">
            <v>Height above 10m</v>
          </cell>
          <cell r="D1020" t="str">
            <v>cum</v>
          </cell>
          <cell r="E1020">
            <v>3647</v>
          </cell>
        </row>
        <row r="1021">
          <cell r="B1021" t="str">
            <v xml:space="preserve">(iii) </v>
          </cell>
          <cell r="C1021" t="str">
            <v>For box girder and balanced cantilever, 38-58% of cost of concrete.</v>
          </cell>
        </row>
        <row r="1022">
          <cell r="B1022" t="str">
            <v>(p)</v>
          </cell>
          <cell r="C1022" t="str">
            <v>Height upto 5m</v>
          </cell>
          <cell r="D1022" t="str">
            <v>cum</v>
          </cell>
          <cell r="E1022">
            <v>3784</v>
          </cell>
        </row>
        <row r="1023">
          <cell r="B1023" t="str">
            <v>(q)</v>
          </cell>
          <cell r="C1023" t="str">
            <v>Height 5m to 10m</v>
          </cell>
          <cell r="D1023" t="str">
            <v>cum</v>
          </cell>
          <cell r="E1023">
            <v>4059</v>
          </cell>
        </row>
        <row r="1024">
          <cell r="B1024" t="str">
            <v>(r)</v>
          </cell>
          <cell r="C1024" t="str">
            <v>Height above 10m</v>
          </cell>
          <cell r="D1024" t="str">
            <v>cum</v>
          </cell>
          <cell r="E1024">
            <v>4333</v>
          </cell>
        </row>
        <row r="1025">
          <cell r="B1025" t="str">
            <v>Case II</v>
          </cell>
          <cell r="C1025" t="str">
            <v>Using Batching Plant,  Transit Mixer and Concrete Pump</v>
          </cell>
        </row>
        <row r="1026">
          <cell r="B1026" t="str">
            <v>(i)</v>
          </cell>
          <cell r="C1026" t="str">
            <v xml:space="preserve">For solid slab super-structure,  18-28% of (a+b+c)     </v>
          </cell>
        </row>
        <row r="1027">
          <cell r="B1027" t="str">
            <v>(p)</v>
          </cell>
          <cell r="C1027" t="str">
            <v>Height upto 5m</v>
          </cell>
          <cell r="D1027" t="str">
            <v>cum</v>
          </cell>
          <cell r="E1027">
            <v>3131</v>
          </cell>
        </row>
        <row r="1028">
          <cell r="B1028" t="str">
            <v>(q)</v>
          </cell>
          <cell r="C1028" t="str">
            <v>Height 5m to 10m</v>
          </cell>
          <cell r="D1028" t="str">
            <v>cum</v>
          </cell>
          <cell r="E1028">
            <v>3263</v>
          </cell>
        </row>
        <row r="1029">
          <cell r="B1029" t="str">
            <v>(r)</v>
          </cell>
          <cell r="C1029" t="str">
            <v>Height above 10m</v>
          </cell>
          <cell r="D1029" t="str">
            <v>cum</v>
          </cell>
          <cell r="E1029">
            <v>3396</v>
          </cell>
        </row>
        <row r="1030">
          <cell r="B1030" t="str">
            <v xml:space="preserve">(ii) </v>
          </cell>
          <cell r="C1030" t="str">
            <v xml:space="preserve">For T-beam &amp; slab,  23-33% of (a+b+c)     </v>
          </cell>
        </row>
        <row r="1031">
          <cell r="B1031" t="str">
            <v>(p)</v>
          </cell>
          <cell r="C1031" t="str">
            <v>Height upto 5m</v>
          </cell>
          <cell r="D1031" t="str">
            <v>cum</v>
          </cell>
          <cell r="E1031">
            <v>3263</v>
          </cell>
        </row>
        <row r="1032">
          <cell r="B1032" t="str">
            <v>(q)</v>
          </cell>
          <cell r="C1032" t="str">
            <v>Height 5m to 10m</v>
          </cell>
          <cell r="D1032" t="str">
            <v>cum</v>
          </cell>
          <cell r="E1032">
            <v>3396</v>
          </cell>
        </row>
        <row r="1033">
          <cell r="B1033" t="str">
            <v>(r)</v>
          </cell>
          <cell r="C1033" t="str">
            <v>Height above 10m</v>
          </cell>
          <cell r="D1033" t="str">
            <v>cum</v>
          </cell>
          <cell r="E1033">
            <v>3529</v>
          </cell>
        </row>
        <row r="1034">
          <cell r="B1034" t="str">
            <v xml:space="preserve">(iii) </v>
          </cell>
          <cell r="C1034" t="str">
            <v>For box girder and balanced cantilever, 38-58% of cost of concrete.</v>
          </cell>
        </row>
        <row r="1035">
          <cell r="B1035" t="str">
            <v>(p)</v>
          </cell>
          <cell r="C1035" t="str">
            <v>Height upto 5m</v>
          </cell>
          <cell r="D1035" t="str">
            <v>cum</v>
          </cell>
          <cell r="E1035">
            <v>3661</v>
          </cell>
        </row>
        <row r="1036">
          <cell r="B1036" t="str">
            <v>(q)</v>
          </cell>
          <cell r="C1036" t="str">
            <v>Height 5m to 10m</v>
          </cell>
          <cell r="D1036" t="str">
            <v>cum</v>
          </cell>
          <cell r="E1036">
            <v>3926</v>
          </cell>
        </row>
        <row r="1037">
          <cell r="B1037" t="str">
            <v>(r)</v>
          </cell>
          <cell r="C1037" t="str">
            <v>Height above 10m</v>
          </cell>
          <cell r="D1037" t="str">
            <v>cum</v>
          </cell>
          <cell r="E1037">
            <v>4192</v>
          </cell>
        </row>
        <row r="1038">
          <cell r="B1038" t="str">
            <v>E</v>
          </cell>
          <cell r="C1038" t="str">
            <v>PSC Grade M-40</v>
          </cell>
        </row>
        <row r="1039">
          <cell r="B1039" t="str">
            <v>Case 1</v>
          </cell>
          <cell r="C1039" t="str">
            <v>Using concrete mixer.</v>
          </cell>
        </row>
        <row r="1040">
          <cell r="B1040" t="str">
            <v>(i)</v>
          </cell>
          <cell r="C1040" t="str">
            <v xml:space="preserve">For solid slab super-structure,  20-30% of (a+b+c)     </v>
          </cell>
        </row>
        <row r="1041">
          <cell r="B1041" t="str">
            <v>(p)</v>
          </cell>
          <cell r="C1041" t="str">
            <v>Height upto 5m</v>
          </cell>
          <cell r="D1041" t="str">
            <v>cum</v>
          </cell>
          <cell r="E1041">
            <v>3482</v>
          </cell>
        </row>
        <row r="1042">
          <cell r="B1042" t="str">
            <v>(q)</v>
          </cell>
          <cell r="C1042" t="str">
            <v>Height 5m to 10m</v>
          </cell>
          <cell r="D1042" t="str">
            <v>cum</v>
          </cell>
          <cell r="E1042">
            <v>3627</v>
          </cell>
        </row>
        <row r="1043">
          <cell r="B1043" t="str">
            <v>(r)</v>
          </cell>
          <cell r="C1043" t="str">
            <v>Height above 10m</v>
          </cell>
          <cell r="D1043" t="str">
            <v>cum</v>
          </cell>
          <cell r="E1043">
            <v>3772</v>
          </cell>
        </row>
        <row r="1044">
          <cell r="B1044" t="str">
            <v xml:space="preserve">(ii) </v>
          </cell>
          <cell r="C1044" t="str">
            <v xml:space="preserve">For T-beam &amp; slab,  25-35% of (a+b+c)     </v>
          </cell>
        </row>
        <row r="1045">
          <cell r="B1045" t="str">
            <v>(p)</v>
          </cell>
          <cell r="C1045" t="str">
            <v>Height upto 5m</v>
          </cell>
          <cell r="D1045" t="str">
            <v>cum</v>
          </cell>
          <cell r="E1045">
            <v>3627</v>
          </cell>
        </row>
        <row r="1046">
          <cell r="B1046" t="str">
            <v>(q)</v>
          </cell>
          <cell r="C1046" t="str">
            <v>Height 5m to 10m</v>
          </cell>
          <cell r="D1046" t="str">
            <v>cum</v>
          </cell>
          <cell r="E1046">
            <v>3772</v>
          </cell>
        </row>
        <row r="1047">
          <cell r="B1047" t="str">
            <v>(r)</v>
          </cell>
          <cell r="C1047" t="str">
            <v>Height above 10m</v>
          </cell>
          <cell r="D1047" t="str">
            <v>cum</v>
          </cell>
          <cell r="E1047">
            <v>3917</v>
          </cell>
        </row>
        <row r="1048">
          <cell r="B1048" t="str">
            <v>Case II</v>
          </cell>
          <cell r="C1048" t="str">
            <v>Using Batching Plant,  Transit Mixer and Concrete Pump</v>
          </cell>
        </row>
        <row r="1049">
          <cell r="B1049" t="str">
            <v>(i)</v>
          </cell>
          <cell r="C1049" t="str">
            <v xml:space="preserve">For solid slab super-structure,  18-28% of (a+b+c)     </v>
          </cell>
        </row>
        <row r="1050">
          <cell r="B1050" t="str">
            <v>(p)</v>
          </cell>
          <cell r="C1050" t="str">
            <v>Height upto 5m</v>
          </cell>
          <cell r="D1050" t="str">
            <v>cum</v>
          </cell>
          <cell r="E1050">
            <v>3304</v>
          </cell>
        </row>
        <row r="1051">
          <cell r="B1051" t="str">
            <v>(q)</v>
          </cell>
          <cell r="C1051" t="str">
            <v>Height 5m to 10m</v>
          </cell>
          <cell r="D1051" t="str">
            <v>cum</v>
          </cell>
          <cell r="E1051">
            <v>3444</v>
          </cell>
        </row>
        <row r="1052">
          <cell r="B1052" t="str">
            <v>(r)</v>
          </cell>
          <cell r="C1052" t="str">
            <v>Height above 10m</v>
          </cell>
          <cell r="D1052" t="str">
            <v>cum</v>
          </cell>
          <cell r="E1052">
            <v>3584</v>
          </cell>
        </row>
        <row r="1053">
          <cell r="B1053" t="str">
            <v xml:space="preserve">(ii) </v>
          </cell>
          <cell r="C1053" t="str">
            <v xml:space="preserve">For T-beam &amp; slab,  23-33% of (a+b+c)     </v>
          </cell>
        </row>
        <row r="1054">
          <cell r="B1054" t="str">
            <v>(p)</v>
          </cell>
          <cell r="C1054" t="str">
            <v>Height upto 5m</v>
          </cell>
          <cell r="D1054" t="str">
            <v>cum</v>
          </cell>
          <cell r="E1054">
            <v>3444</v>
          </cell>
        </row>
        <row r="1055">
          <cell r="B1055" t="str">
            <v>(q)</v>
          </cell>
          <cell r="C1055" t="str">
            <v>Height 5m to 10m</v>
          </cell>
          <cell r="D1055" t="str">
            <v>cum</v>
          </cell>
          <cell r="E1055">
            <v>3584</v>
          </cell>
        </row>
        <row r="1056">
          <cell r="B1056" t="str">
            <v>(r)</v>
          </cell>
          <cell r="C1056" t="str">
            <v>Height above 10m</v>
          </cell>
          <cell r="D1056" t="str">
            <v>cum</v>
          </cell>
          <cell r="E1056">
            <v>3724</v>
          </cell>
        </row>
        <row r="1057">
          <cell r="B1057" t="str">
            <v xml:space="preserve">(iii) </v>
          </cell>
          <cell r="C1057" t="str">
            <v>For box girder and balanced cantilever, 38-58% of cost of concrete.</v>
          </cell>
        </row>
        <row r="1058">
          <cell r="B1058" t="str">
            <v>(p)</v>
          </cell>
          <cell r="C1058" t="str">
            <v>Height upto 5m</v>
          </cell>
          <cell r="D1058" t="str">
            <v>cum</v>
          </cell>
          <cell r="E1058">
            <v>3864</v>
          </cell>
        </row>
        <row r="1059">
          <cell r="B1059" t="str">
            <v>(q)</v>
          </cell>
          <cell r="C1059" t="str">
            <v>Height 5m to 10m</v>
          </cell>
          <cell r="D1059" t="str">
            <v>cum</v>
          </cell>
          <cell r="E1059">
            <v>4144</v>
          </cell>
        </row>
        <row r="1060">
          <cell r="B1060" t="str">
            <v>(r)</v>
          </cell>
          <cell r="C1060" t="str">
            <v>Height above 10m</v>
          </cell>
          <cell r="D1060" t="str">
            <v>cum</v>
          </cell>
          <cell r="E1060">
            <v>4424</v>
          </cell>
        </row>
        <row r="1061">
          <cell r="B1061" t="str">
            <v>F</v>
          </cell>
          <cell r="C1061" t="str">
            <v>PSC Grade M-45</v>
          </cell>
        </row>
        <row r="1062">
          <cell r="B1062" t="str">
            <v>(i)</v>
          </cell>
          <cell r="C1062" t="str">
            <v xml:space="preserve"> For solid slab/voided slab super-structure,  16-26% of cost of concrete (a+b+c)     </v>
          </cell>
        </row>
        <row r="1063">
          <cell r="B1063" t="str">
            <v>(p)</v>
          </cell>
          <cell r="C1063" t="str">
            <v>Height upto 5m</v>
          </cell>
          <cell r="D1063" t="str">
            <v>cum</v>
          </cell>
          <cell r="E1063">
            <v>3419</v>
          </cell>
        </row>
        <row r="1064">
          <cell r="B1064" t="str">
            <v>(q)</v>
          </cell>
          <cell r="C1064" t="str">
            <v>Height 5m to 10m</v>
          </cell>
          <cell r="D1064" t="str">
            <v>cum</v>
          </cell>
          <cell r="E1064">
            <v>3567</v>
          </cell>
        </row>
        <row r="1065">
          <cell r="B1065" t="str">
            <v>(r)</v>
          </cell>
          <cell r="C1065" t="str">
            <v>Height above 10m</v>
          </cell>
          <cell r="D1065" t="str">
            <v>cum</v>
          </cell>
          <cell r="E1065">
            <v>3714</v>
          </cell>
        </row>
        <row r="1066">
          <cell r="B1066" t="str">
            <v xml:space="preserve">(ii) </v>
          </cell>
          <cell r="C1066" t="str">
            <v>For I-beam &amp; slab including launching of precast girders by launching truss upto 40 m span,  21-31% of cost of concrete.</v>
          </cell>
        </row>
        <row r="1067">
          <cell r="B1067" t="str">
            <v>(p)</v>
          </cell>
          <cell r="C1067" t="str">
            <v>Height upto 5m</v>
          </cell>
          <cell r="D1067" t="str">
            <v>cum</v>
          </cell>
          <cell r="E1067">
            <v>3567</v>
          </cell>
        </row>
        <row r="1068">
          <cell r="B1068" t="str">
            <v>(q)</v>
          </cell>
          <cell r="C1068" t="str">
            <v>Height 5m to 10m</v>
          </cell>
          <cell r="D1068" t="str">
            <v>cum</v>
          </cell>
          <cell r="E1068">
            <v>3714</v>
          </cell>
        </row>
        <row r="1069">
          <cell r="B1069" t="str">
            <v>(r)</v>
          </cell>
          <cell r="C1069" t="str">
            <v>Height above 10m</v>
          </cell>
          <cell r="D1069" t="str">
            <v>cum</v>
          </cell>
          <cell r="E1069">
            <v>3862</v>
          </cell>
        </row>
        <row r="1070">
          <cell r="B1070" t="str">
            <v xml:space="preserve">(iii) </v>
          </cell>
          <cell r="C1070" t="str">
            <v>For cast-in-situ box girder,  segmental construction and balanced cantilever,  36-56% of cost of concrete.</v>
          </cell>
        </row>
        <row r="1071">
          <cell r="B1071" t="str">
            <v>(p)</v>
          </cell>
          <cell r="C1071" t="str">
            <v>Height upto 5m</v>
          </cell>
          <cell r="D1071" t="str">
            <v>cum</v>
          </cell>
          <cell r="E1071">
            <v>4009</v>
          </cell>
        </row>
        <row r="1072">
          <cell r="B1072" t="str">
            <v>(q)</v>
          </cell>
          <cell r="C1072" t="str">
            <v>Height 5m to 10m</v>
          </cell>
          <cell r="D1072" t="str">
            <v>cum</v>
          </cell>
          <cell r="E1072">
            <v>4304</v>
          </cell>
        </row>
        <row r="1073">
          <cell r="B1073" t="str">
            <v>(r)</v>
          </cell>
          <cell r="C1073" t="str">
            <v>Height above 10m</v>
          </cell>
          <cell r="D1073" t="str">
            <v>cum</v>
          </cell>
          <cell r="E1073">
            <v>4599</v>
          </cell>
        </row>
        <row r="1074">
          <cell r="B1074" t="str">
            <v>G</v>
          </cell>
          <cell r="C1074" t="str">
            <v>PSC Grade M-50</v>
          </cell>
        </row>
        <row r="1075">
          <cell r="B1075" t="str">
            <v>(i)</v>
          </cell>
          <cell r="C1075" t="str">
            <v>For cast-in-situ box girder,  segmental construction and balanced cantilever,  35-55% of cost of concrete</v>
          </cell>
        </row>
        <row r="1076">
          <cell r="B1076" t="str">
            <v>(p)</v>
          </cell>
          <cell r="C1076" t="str">
            <v>Height upto 5m</v>
          </cell>
          <cell r="D1076" t="str">
            <v>cum</v>
          </cell>
          <cell r="E1076">
            <v>4122</v>
          </cell>
        </row>
        <row r="1077">
          <cell r="B1077" t="str">
            <v>(q)</v>
          </cell>
          <cell r="C1077" t="str">
            <v>Height 5m to 10m</v>
          </cell>
          <cell r="D1077" t="str">
            <v>cum</v>
          </cell>
          <cell r="E1077">
            <v>4427</v>
          </cell>
        </row>
        <row r="1078">
          <cell r="B1078" t="str">
            <v>(r)</v>
          </cell>
          <cell r="C1078" t="str">
            <v>Height above 10m</v>
          </cell>
          <cell r="D1078" t="str">
            <v>cum</v>
          </cell>
          <cell r="E1078">
            <v>4733</v>
          </cell>
        </row>
        <row r="1079">
          <cell r="B1079" t="str">
            <v>H</v>
          </cell>
          <cell r="C1079" t="str">
            <v>PSC Grade M- 55</v>
          </cell>
        </row>
        <row r="1080">
          <cell r="B1080" t="str">
            <v>(i)</v>
          </cell>
          <cell r="C1080" t="str">
            <v>For cast-in-situ box girder,  segmental construction and balanced cantilever,  35-55% of cost of concrete</v>
          </cell>
        </row>
        <row r="1081">
          <cell r="B1081" t="str">
            <v>(p)</v>
          </cell>
          <cell r="C1081" t="str">
            <v>Height upto 5m</v>
          </cell>
          <cell r="D1081" t="str">
            <v>cum</v>
          </cell>
          <cell r="E1081">
            <v>4345</v>
          </cell>
        </row>
        <row r="1082">
          <cell r="B1082" t="str">
            <v>(q)</v>
          </cell>
          <cell r="C1082" t="str">
            <v>Height 5m to 10m</v>
          </cell>
          <cell r="D1082" t="str">
            <v>cum</v>
          </cell>
          <cell r="E1082">
            <v>4667</v>
          </cell>
        </row>
        <row r="1083">
          <cell r="B1083" t="str">
            <v>(r)</v>
          </cell>
          <cell r="C1083" t="str">
            <v>Height above 10m</v>
          </cell>
          <cell r="D1083" t="str">
            <v>cum</v>
          </cell>
          <cell r="E1083">
            <v>4989.2392</v>
          </cell>
        </row>
        <row r="1084">
          <cell r="B1084" t="str">
            <v>14.2</v>
          </cell>
          <cell r="C1084" t="str">
            <v xml:space="preserve">a)     Supplying, fitting and placing HYSD bar reinforcement in super-structure complete as per drawing and technical specifications </v>
          </cell>
          <cell r="D1084" t="str">
            <v>tonne</v>
          </cell>
          <cell r="E1084">
            <v>39104</v>
          </cell>
        </row>
        <row r="1085">
          <cell r="B1085" t="str">
            <v>14.3</v>
          </cell>
          <cell r="C1085" t="str">
            <v>High tensile steel wires/strands including all accessories for stressing,  stressing operations and grouting complete as per drawing and Technical Specifications</v>
          </cell>
          <cell r="D1085" t="str">
            <v>tonne</v>
          </cell>
          <cell r="E1085" t="e">
            <v>#VALUE!</v>
          </cell>
        </row>
        <row r="1086">
          <cell r="B1086" t="str">
            <v>14.4</v>
          </cell>
          <cell r="C1086" t="str">
            <v>Providing and laying Cement concrete wearing coat M-30 grade including reinforcement complete as per drawing and Technical Specifications</v>
          </cell>
          <cell r="D1086" t="str">
            <v>cum</v>
          </cell>
          <cell r="E1086">
            <v>5544</v>
          </cell>
        </row>
        <row r="1087">
          <cell r="B1087" t="str">
            <v>14.5</v>
          </cell>
          <cell r="C1087" t="str">
            <v>Mastic Asphalt (Providing and laying 12 mm thick mastic asphalt wearing course on top of deck slab excluding prime coat with paving grade bitumen meeting the requirements given in table 500-29,  prepared by using mastic cooker and laid to required level a</v>
          </cell>
          <cell r="D1087" t="str">
            <v>sqm</v>
          </cell>
          <cell r="E1087">
            <v>159</v>
          </cell>
        </row>
        <row r="1088">
          <cell r="B1088" t="str">
            <v>14.6</v>
          </cell>
          <cell r="C1088" t="str">
            <v>Construction of precast RCC railing of M30 Grade,  aggregate size not exceeding 12 mm,  true to line and grade,  tolurence of vertical RCC post not to exceed 1 in 500,  centre to centre spacing between vertical post not to exceed 2000 mm,  leaving adequat</v>
          </cell>
          <cell r="D1088" t="str">
            <v>metre</v>
          </cell>
          <cell r="E1088">
            <v>984</v>
          </cell>
        </row>
        <row r="1089">
          <cell r="B1089" t="str">
            <v>14.7</v>
          </cell>
          <cell r="C1089" t="str">
            <v>Construction of RCC railing of M30 Grade in-situ with 20 mm nominal size aggregate,  true to line and grade,  tolurence of vertical RCC post not to exceed 1 in 500,  centre to centre spacing between vertical post not to exceed 2000 mm,  leaving adequate s</v>
          </cell>
          <cell r="D1089" t="str">
            <v>metre</v>
          </cell>
          <cell r="E1089">
            <v>952</v>
          </cell>
        </row>
        <row r="1090">
          <cell r="B1090" t="str">
            <v>14.8</v>
          </cell>
          <cell r="C1090" t="str">
            <v>Providing,  fitting and fixing mild steel railing complete as per drawing and Technical Specification</v>
          </cell>
          <cell r="D1090" t="str">
            <v>metre</v>
          </cell>
          <cell r="E1090">
            <v>1987</v>
          </cell>
        </row>
        <row r="1091">
          <cell r="B1091" t="str">
            <v>14.9</v>
          </cell>
          <cell r="C1091" t="str">
            <v>Drainage Spouts complete as per drawing and Technical specification</v>
          </cell>
          <cell r="D1091" t="str">
            <v>each</v>
          </cell>
          <cell r="E1091">
            <v>772</v>
          </cell>
        </row>
        <row r="1092">
          <cell r="B1092" t="str">
            <v>14.10</v>
          </cell>
          <cell r="C1092" t="str">
            <v>PCC M15 Grade leveling course below approach slab complete as per drawing and Technical specification</v>
          </cell>
          <cell r="D1092" t="str">
            <v>cum</v>
          </cell>
          <cell r="E1092">
            <v>2193</v>
          </cell>
        </row>
        <row r="1093">
          <cell r="B1093" t="str">
            <v>14.11</v>
          </cell>
          <cell r="C1093" t="str">
            <v>Reinforced cement concrete approach slab including reinforcement and formwork complete as per drawing and Technical specification</v>
          </cell>
          <cell r="D1093" t="str">
            <v>cum</v>
          </cell>
          <cell r="E1093">
            <v>4694</v>
          </cell>
        </row>
        <row r="1094">
          <cell r="B1094" t="str">
            <v>14.12</v>
          </cell>
          <cell r="C1094" t="str">
            <v>Providing anti-corrosive treatment to HYSD reinforcement with Fusion Bonded Epoxy Coating (FBEC)     (To be taken as per the prevailing market rates.)</v>
          </cell>
          <cell r="D1094" t="str">
            <v>tonne</v>
          </cell>
        </row>
        <row r="1095">
          <cell r="B1095" t="str">
            <v>14.13</v>
          </cell>
          <cell r="C1095" t="str">
            <v>Precast - pretensioned Girders (Providing,  precasting,  transportation and placing in position precast pretensioned concrete girders as per drawing and technical specifications)</v>
          </cell>
          <cell r="D1095" t="str">
            <v>cum</v>
          </cell>
          <cell r="E1095" t="e">
            <v>#VALUE!</v>
          </cell>
        </row>
        <row r="1096">
          <cell r="B1096" t="str">
            <v>14.14</v>
          </cell>
          <cell r="C1096" t="str">
            <v>Providing and fixing Helical pipes in voided concrete slabs</v>
          </cell>
          <cell r="D1096" t="str">
            <v>metre</v>
          </cell>
          <cell r="E1096" t="e">
            <v>#VALUE!</v>
          </cell>
        </row>
        <row r="1097">
          <cell r="B1097" t="str">
            <v>14.15</v>
          </cell>
          <cell r="C1097" t="str">
            <v>Crash Barriers (The rate analysis for rigid crash barrier in reinforced cement concrete,  semi-rigid crash barrier with metal beam and flexible crash barrier with wire ropes have been made and included in chapter-8 on Traffic and Transportation.)</v>
          </cell>
        </row>
        <row r="1098">
          <cell r="B1098" t="str">
            <v>14.16</v>
          </cell>
          <cell r="C1098" t="str">
            <v>Painting on concrete surface (Providing and applying 2 coats of water based cement paint to unplastered concrete surface after cleaning the surface of dirt,  dust,  oil,  grease,  efflorescence and applying paint @ of 1 litre for 2 Sq.m. )</v>
          </cell>
          <cell r="D1098" t="str">
            <v>metre</v>
          </cell>
          <cell r="E1098" t="e">
            <v>#VALUE!</v>
          </cell>
        </row>
        <row r="1099">
          <cell r="B1099" t="str">
            <v>14.17</v>
          </cell>
          <cell r="C1099" t="str">
            <v>Burried Joint (Providing and laying a burried expansion joint,  expansion gap being 20 mm,  covered with 12 mm thick,  200 mm wide galvanised wieldable structural steel plate as per IS: 2062,  placed symmetrical to centre line of the joint,  resting freel</v>
          </cell>
          <cell r="D1099" t="str">
            <v>metre</v>
          </cell>
          <cell r="E1099" t="e">
            <v>#VALUE!</v>
          </cell>
        </row>
        <row r="1100">
          <cell r="B1100" t="str">
            <v>14.18</v>
          </cell>
          <cell r="C1100" t="str">
            <v>Filler joint</v>
          </cell>
        </row>
        <row r="1101">
          <cell r="B1101" t="str">
            <v>(i)</v>
          </cell>
          <cell r="C1101" t="str">
            <v>Providing &amp; fixing 2 mm thick corrugated copper plate in expansion joint complete as per drawing &amp; Technical Specification.</v>
          </cell>
          <cell r="D1101" t="str">
            <v>metre</v>
          </cell>
          <cell r="E1101" t="e">
            <v>#VALUE!</v>
          </cell>
        </row>
        <row r="1102">
          <cell r="B1102" t="str">
            <v>(ii)</v>
          </cell>
          <cell r="C1102" t="str">
            <v>Providing &amp; fixing 20 mm thick compressible fibre board in expansion joint complete as per drawing &amp; Technical Specification.</v>
          </cell>
          <cell r="D1102" t="str">
            <v>metre</v>
          </cell>
          <cell r="E1102">
            <v>151</v>
          </cell>
        </row>
        <row r="1103">
          <cell r="B1103" t="str">
            <v>(iii)</v>
          </cell>
          <cell r="C1103" t="str">
            <v xml:space="preserve">Providing and fixing in position 20 mm thick premoulded joint filler in expansion joint for fixed ends of simply supported spans not exceeding 10 m to cater for a horizontal movement upto 20 mm,  covered with sealant complete as per drawing and technical </v>
          </cell>
          <cell r="D1103" t="str">
            <v>metre</v>
          </cell>
          <cell r="E1103">
            <v>243</v>
          </cell>
        </row>
        <row r="1104">
          <cell r="B1104" t="str">
            <v>(iv)</v>
          </cell>
          <cell r="C1104" t="str">
            <v>Providing and filling joint sealing compound as per drawings and technical specifications with coarse sand and 6% bitumen by weight</v>
          </cell>
          <cell r="D1104" t="str">
            <v>metre</v>
          </cell>
          <cell r="E1104">
            <v>9</v>
          </cell>
        </row>
        <row r="1105">
          <cell r="B1105" t="str">
            <v>14.19</v>
          </cell>
          <cell r="C1105" t="str">
            <v>Asphaltic Plug joint (Providing and laying of asphaltic plug joint to provide for horizontal movement of 25 mm and vertical movement of 2 mm,  depth of joint varying from 75 mm to 100 mm,  width varying from 500 mm to 750 mm (in traffic direction),  cover</v>
          </cell>
          <cell r="D1105" t="str">
            <v>metre</v>
          </cell>
          <cell r="E1105" t="e">
            <v>#VALUE!</v>
          </cell>
        </row>
        <row r="1106">
          <cell r="B1106" t="str">
            <v>14.20</v>
          </cell>
          <cell r="C1106" t="str">
            <v>Elastomeric Slab Steel Expansion Joint (Providing and laying of an elastomeric slab steel expansion joint,  catering to right or skew (less than 20 deg.,  moderately curved with maximum horizontal movement upto 50 mm,  complete as per approved drawings an</v>
          </cell>
          <cell r="D1106" t="str">
            <v>metre</v>
          </cell>
          <cell r="E1106" t="e">
            <v>#VALUE!</v>
          </cell>
        </row>
        <row r="1107">
          <cell r="B1107" t="str">
            <v>14.21</v>
          </cell>
          <cell r="C1107" t="str">
            <v>Compression Seal Joint (Providing and laying of compression seal joint consisting of steel armoured nosing at two edges of the joint gap suitably anchored to the deck concrete and a preformed chloroprene elastomer or closed cell foam joint sealer compress</v>
          </cell>
          <cell r="D1107" t="str">
            <v>metre</v>
          </cell>
          <cell r="E1107" t="e">
            <v>#VALUE!</v>
          </cell>
        </row>
        <row r="1108">
          <cell r="B1108" t="str">
            <v>14.22</v>
          </cell>
          <cell r="C1108" t="str">
            <v>Strip Seal Expansion Joint (Providing and laying of a strip seal expansion joint catering to maximum horizontal movement upto 70 mm,  complete as per approved drawings and standard specifications to be installed by the manufacturer/supplier or their autho</v>
          </cell>
          <cell r="D1108" t="str">
            <v>metre</v>
          </cell>
          <cell r="E1108" t="e">
            <v>#VALUE!</v>
          </cell>
        </row>
        <row r="1109">
          <cell r="B1109" t="str">
            <v>14.23</v>
          </cell>
          <cell r="C1109" t="str">
            <v>Modular Strip / Box Seal Joint (Providing and laying of a modular strip Box steel expansion joint including anchorage catering to a horizontal movement beyond 70 mm and upto 140mm,  complete as per approved drawings and standard specifications to be insta</v>
          </cell>
          <cell r="D1109" t="str">
            <v>metre</v>
          </cell>
          <cell r="E1109" t="e">
            <v>#VALUE!</v>
          </cell>
        </row>
        <row r="1110">
          <cell r="B1110" t="str">
            <v>14.24</v>
          </cell>
          <cell r="C1110" t="str">
            <v>Modular Strip / Box Seal Joint (Providing and laying of a modular strip box seal expansion joint catering to a horizontal movement beyond 140mm and upto 210mm,  complete as per approved drawings and standard specifications to be installed by the manufactu</v>
          </cell>
          <cell r="D1110" t="str">
            <v>metre</v>
          </cell>
          <cell r="E1110" t="e">
            <v>#VALUE!</v>
          </cell>
        </row>
        <row r="1111">
          <cell r="C1111" t="str">
            <v>CHAPTER-15</v>
          </cell>
        </row>
        <row r="1112">
          <cell r="C1112" t="str">
            <v>RIVER TRAINING AND PROTECTION WORKS</v>
          </cell>
        </row>
        <row r="1113">
          <cell r="B1113" t="str">
            <v>15.1</v>
          </cell>
          <cell r="C1113" t="str">
            <v>Providing and laying boulders apron on river bed for protection against scour with stone boulders weighing not less than 40 kg each complete as per drawing and Technical specification.</v>
          </cell>
        </row>
        <row r="1114">
          <cell r="B1114" t="str">
            <v>A</v>
          </cell>
          <cell r="C1114" t="str">
            <v>Boulder laid dry without wire crates.</v>
          </cell>
          <cell r="D1114" t="str">
            <v>cum</v>
          </cell>
          <cell r="E1114">
            <v>444</v>
          </cell>
        </row>
        <row r="1115">
          <cell r="B1115" t="str">
            <v>15.2</v>
          </cell>
          <cell r="C1115" t="str">
            <v xml:space="preserve"> Boulder apron laid in wire crates (Providing and laying of boulder apron laid in wire crates made with 4mm dia GI wire conforming to IS: 280 &amp; IS:4826 in 100mm x 100mm mesh (weaved diagonally) including 10% extra for laps and joints laid with stone bould</v>
          </cell>
          <cell r="D1115" t="str">
            <v>cum</v>
          </cell>
          <cell r="E1115" t="e">
            <v>#VALUE!</v>
          </cell>
        </row>
        <row r="1116">
          <cell r="B1116" t="str">
            <v>15.3</v>
          </cell>
          <cell r="C1116" t="str">
            <v>Cement concrete blocks (size 0.5 x 0.5 x 0.5 m) (Providing and laying of apron with cement concrete blocks of size 0.5x0.5x0.5 m cast in-situ and made with nominal mix of M-15 grade cement concrete with a minimum cement content of 250 kg/cum as per IRC: 2</v>
          </cell>
          <cell r="D1116" t="str">
            <v>cum</v>
          </cell>
          <cell r="E1116">
            <v>2326</v>
          </cell>
        </row>
        <row r="1117">
          <cell r="B1117" t="str">
            <v>15.4</v>
          </cell>
          <cell r="C1117" t="str">
            <v>Providing and laying Pitching on slopes laid over prepared filter media including boulder apron laid dry in front of toe of embankment complete as per drawing and Technical specifications</v>
          </cell>
        </row>
        <row r="1118">
          <cell r="A1118" t="str">
            <v>G1</v>
          </cell>
          <cell r="B1118" t="str">
            <v>A</v>
          </cell>
          <cell r="C1118" t="str">
            <v>Stone/Boulder</v>
          </cell>
          <cell r="D1118" t="str">
            <v>cum</v>
          </cell>
          <cell r="E1118">
            <v>444</v>
          </cell>
        </row>
        <row r="1119">
          <cell r="B1119" t="str">
            <v>B</v>
          </cell>
          <cell r="C1119" t="str">
            <v xml:space="preserve"> Cement Concrete blocks of size 0.3x0.3 x0.3 m cast in cement concrete of Grade M15</v>
          </cell>
          <cell r="D1119" t="str">
            <v>cum</v>
          </cell>
          <cell r="E1119">
            <v>2326</v>
          </cell>
        </row>
        <row r="1120">
          <cell r="A1120" t="str">
            <v>G2</v>
          </cell>
          <cell r="B1120" t="str">
            <v>15.5</v>
          </cell>
          <cell r="C1120" t="str">
            <v>Providing and laying Filter material underneath pitching in slopes complete as per drawing and Technical specification</v>
          </cell>
          <cell r="D1120" t="str">
            <v>cum</v>
          </cell>
          <cell r="E1120">
            <v>163</v>
          </cell>
        </row>
        <row r="1121">
          <cell r="B1121" t="str">
            <v>15.6</v>
          </cell>
          <cell r="C1121" t="str">
            <v>Geotextile Filter (Laying of a geotextile filter between pitching and embankment slopes on which pitching is laid to prevent escape of the embankment material through the voids of the stone pitching/cement concrete blocks as well as to allow free movement</v>
          </cell>
          <cell r="D1121" t="str">
            <v>sqm</v>
          </cell>
          <cell r="E1121" t="e">
            <v>#VALUE!</v>
          </cell>
        </row>
        <row r="1122">
          <cell r="B1122" t="str">
            <v>15.7</v>
          </cell>
          <cell r="C1122" t="str">
            <v>Toe protection (A toe wall for toe protection can either be in dry rubble masonry in case of dry rubble pitching or pitching with stones in wire crates or it can be in PCC M15 nominal mix if cement concrete block have been used for pitching . Rates for to</v>
          </cell>
        </row>
        <row r="1123">
          <cell r="B1123" t="str">
            <v>15.8</v>
          </cell>
          <cell r="C1123" t="str">
            <v>Providing and laying Flooring complete as per drawing and Technical specifications laid over cement concrete bedding.</v>
          </cell>
        </row>
        <row r="1124">
          <cell r="A1124" t="str">
            <v>E-31-1</v>
          </cell>
          <cell r="B1124" t="str">
            <v>A</v>
          </cell>
          <cell r="C1124" t="str">
            <v xml:space="preserve"> Rubble stone laid in cement mortar 1:3</v>
          </cell>
          <cell r="D1124" t="str">
            <v>cum</v>
          </cell>
          <cell r="E1124">
            <v>1943</v>
          </cell>
        </row>
        <row r="1125">
          <cell r="B1125" t="str">
            <v>B</v>
          </cell>
          <cell r="C1125" t="str">
            <v>Cement Concrete blocks Grade M15</v>
          </cell>
          <cell r="D1125" t="str">
            <v>cum</v>
          </cell>
          <cell r="E1125">
            <v>3063</v>
          </cell>
        </row>
        <row r="1126">
          <cell r="B1126" t="str">
            <v>15.9</v>
          </cell>
          <cell r="C1126" t="str">
            <v>Dry rubble Flooring</v>
          </cell>
          <cell r="D1126" t="str">
            <v>cum</v>
          </cell>
          <cell r="E1126">
            <v>570</v>
          </cell>
        </row>
        <row r="1127">
          <cell r="B1127" t="str">
            <v>15.10</v>
          </cell>
          <cell r="C1127" t="str">
            <v>Curtain wall complete as per drawing and Technical specification</v>
          </cell>
        </row>
        <row r="1128">
          <cell r="A1128" t="str">
            <v>E32</v>
          </cell>
          <cell r="B1128" t="str">
            <v>A</v>
          </cell>
          <cell r="C1128" t="str">
            <v>Stone masonry in cement mortar (1:3)</v>
          </cell>
          <cell r="D1128" t="str">
            <v>cum</v>
          </cell>
          <cell r="E1128">
            <v>1779</v>
          </cell>
        </row>
        <row r="1129">
          <cell r="B1129" t="str">
            <v>B</v>
          </cell>
          <cell r="C1129" t="str">
            <v>Cement concrete Grade M15</v>
          </cell>
          <cell r="D1129" t="str">
            <v>cum</v>
          </cell>
          <cell r="E1129">
            <v>2280</v>
          </cell>
        </row>
        <row r="1130">
          <cell r="A1130" t="str">
            <v>G5</v>
          </cell>
          <cell r="B1130" t="str">
            <v>15.11</v>
          </cell>
          <cell r="C1130" t="str">
            <v>Flexible Apron :Construction of flexible apron 1 m thick comprising of loose stone boulders weighing not less than 40 kg beyond curtain wall.</v>
          </cell>
          <cell r="D1130" t="str">
            <v>cum</v>
          </cell>
          <cell r="E1130">
            <v>463</v>
          </cell>
        </row>
        <row r="1131">
          <cell r="B1131" t="str">
            <v>15.12</v>
          </cell>
          <cell r="C1131" t="str">
            <v xml:space="preserve">Gabian Structure for Retaining Earth (Providing and construction of a gabain structure for retaining earth with segments of wire crates of size 7 m x 3 m x 0.6 m each divided into 1.5 m compartments by cross netting,  made from 4 mm galvanised steel wire </v>
          </cell>
          <cell r="D1131" t="str">
            <v>cum</v>
          </cell>
          <cell r="E1131" t="e">
            <v>#VALUE!</v>
          </cell>
        </row>
        <row r="1132">
          <cell r="B1132" t="str">
            <v>15.13</v>
          </cell>
          <cell r="C1132" t="str">
            <v xml:space="preserve">Gabian Structure for Erosion Control,  River Training Works and Protection works (Providing and constructing gabain structures for erosion control,  river training works and protection works with wire crates of size 2 m x 1 m x 0.3 m each divided into 1m </v>
          </cell>
          <cell r="D1132" t="str">
            <v>cum</v>
          </cell>
          <cell r="E1132" t="e">
            <v>#VALUE!</v>
          </cell>
        </row>
        <row r="1133">
          <cell r="C1133" t="str">
            <v>CHAPTER-16</v>
          </cell>
        </row>
        <row r="1134">
          <cell r="C1134" t="str">
            <v>REPAIR AND REHABILITATION</v>
          </cell>
        </row>
        <row r="1135">
          <cell r="B1135" t="str">
            <v>16.1</v>
          </cell>
          <cell r="C1135" t="str">
            <v>Removal of existing cement concrete wearing coat including its disposal complete as per Technical specification without causing any detrimental effect to any part of the bridge structure and removal of dismantled material with all lifts and lead upto 1000</v>
          </cell>
          <cell r="D1135" t="str">
            <v>sqm</v>
          </cell>
          <cell r="E1135">
            <v>72</v>
          </cell>
        </row>
        <row r="1136">
          <cell r="B1136" t="str">
            <v>16.2</v>
          </cell>
          <cell r="C1136" t="str">
            <v>Removal of existing asphaltic wearing coat comprising of 50 mm thick asphaltic concrete laid over 12 mm thick mastic asphalt including disposal with all lift and lead upto 1000m.</v>
          </cell>
          <cell r="D1136" t="str">
            <v>sqm</v>
          </cell>
          <cell r="E1136">
            <v>55</v>
          </cell>
        </row>
        <row r="1137">
          <cell r="B1137" t="str">
            <v>16.3</v>
          </cell>
          <cell r="C1137" t="str">
            <v>Guniting concrete surface with cement mortar applied with compressor after cleaning surface and spraying with epoxy complete as per Technical specification</v>
          </cell>
          <cell r="D1137" t="str">
            <v>sqm</v>
          </cell>
          <cell r="E1137" t="e">
            <v>#VALUE!</v>
          </cell>
        </row>
        <row r="1138">
          <cell r="B1138" t="str">
            <v>16.4</v>
          </cell>
          <cell r="C1138" t="str">
            <v>Providing and inserting nipples with approved fixing compound after drilling holes for grouting as per Technical specifications including subsequent cutting/removal and sealing of the hole as necessary of nipples after completion of grouting with Cement/E</v>
          </cell>
          <cell r="D1138" t="str">
            <v>each</v>
          </cell>
          <cell r="E1138" t="e">
            <v>#VALUE!</v>
          </cell>
        </row>
        <row r="1139">
          <cell r="B1139" t="str">
            <v>16.5</v>
          </cell>
          <cell r="C1139" t="str">
            <v>Sealing of cracks/porous concrete by injection process through nipples/Grouting complete as per Technical specification.</v>
          </cell>
        </row>
        <row r="1140">
          <cell r="A1140" t="str">
            <v>w1</v>
          </cell>
          <cell r="B1140" t="str">
            <v>A</v>
          </cell>
          <cell r="C1140" t="str">
            <v>Cement Grout</v>
          </cell>
          <cell r="D1140" t="str">
            <v>kg</v>
          </cell>
          <cell r="E1140">
            <v>38</v>
          </cell>
        </row>
        <row r="1141">
          <cell r="B1141" t="str">
            <v>B</v>
          </cell>
          <cell r="C1141" t="str">
            <v xml:space="preserve"> Cement mortar (1:1) Grouting</v>
          </cell>
          <cell r="D1141" t="str">
            <v>kg</v>
          </cell>
          <cell r="E1141">
            <v>69</v>
          </cell>
        </row>
        <row r="1142">
          <cell r="B1142" t="str">
            <v>16.6</v>
          </cell>
          <cell r="C1142" t="str">
            <v>Patching of damaged concrete surface with polymer concrete and curing compounds,  initiator and promoter,  available in present formulations,  to be applied as per instructions of manufacturer and as approved by the Engineer.</v>
          </cell>
          <cell r="D1142" t="str">
            <v>sqm</v>
          </cell>
          <cell r="E1142" t="e">
            <v>#VALUE!</v>
          </cell>
        </row>
        <row r="1143">
          <cell r="B1143" t="str">
            <v>16.7</v>
          </cell>
          <cell r="C1143" t="str">
            <v>Sealing of crack / porous concrete with Epoxy Grout by injection through nipples complete as per clause 2803.1.</v>
          </cell>
          <cell r="D1143" t="str">
            <v>kg</v>
          </cell>
          <cell r="E1143" t="e">
            <v>#VALUE!</v>
          </cell>
        </row>
        <row r="1144">
          <cell r="B1144" t="str">
            <v>16.8</v>
          </cell>
          <cell r="C1144" t="str">
            <v>Applying epoxy mortar over leached,  honey combed and spalled concrete surface and exposed steel reinforcement complete as per Technical specification</v>
          </cell>
          <cell r="D1144" t="str">
            <v>sqm</v>
          </cell>
          <cell r="E1144" t="e">
            <v>#VALUE!</v>
          </cell>
        </row>
        <row r="1145">
          <cell r="B1145" t="str">
            <v>16.9</v>
          </cell>
          <cell r="C1145" t="str">
            <v xml:space="preserve">Removal of defective concrete,  cleaning the surface thoroughly,  applying the shotcrete mixture mechanically with compressed air under pressure,  comprising of cement,  sand,  coarse aggregates,  water and quick setting compound in the proportion as per </v>
          </cell>
          <cell r="D1145" t="str">
            <v>sqm</v>
          </cell>
          <cell r="E1145" t="e">
            <v>#VALUE!</v>
          </cell>
        </row>
        <row r="1146">
          <cell r="B1146" t="str">
            <v>16.10</v>
          </cell>
          <cell r="C1146" t="str">
            <v xml:space="preserve"> Applying pre-packed cement based polymer mortar of strength 45 Mpa at 28 days for replacement of spalled concrete</v>
          </cell>
          <cell r="D1146" t="str">
            <v>sqm</v>
          </cell>
          <cell r="E1146" t="e">
            <v>#VALUE!</v>
          </cell>
        </row>
        <row r="1147">
          <cell r="B1147" t="str">
            <v>16.11</v>
          </cell>
          <cell r="C1147" t="str">
            <v>Eproxy bonding of new concrete to old concrete</v>
          </cell>
          <cell r="D1147" t="str">
            <v>sqm</v>
          </cell>
          <cell r="E1147" t="e">
            <v>#VALUE!</v>
          </cell>
        </row>
        <row r="1148">
          <cell r="B1148" t="str">
            <v>16.12</v>
          </cell>
          <cell r="C1148" t="str">
            <v>Providing external prestressing with high tensile steel wires/strands including drilling for passage of prestessing steel,  all accessories for stressing and stressing operation and grouting complete as per drawing and Technical specification</v>
          </cell>
          <cell r="D1148" t="str">
            <v>tonne</v>
          </cell>
          <cell r="E1148" t="e">
            <v>#VALUE!</v>
          </cell>
        </row>
        <row r="1149">
          <cell r="B1149" t="str">
            <v>16.13</v>
          </cell>
          <cell r="C1149" t="str">
            <v>Providing external prestressing with high tensile steel wires/strands including drilling for passage of prestessing steel,  all accessories for stressing and stressing operation and grouting complete as per drawing and Technical specification</v>
          </cell>
          <cell r="D1149" t="str">
            <v>tonne</v>
          </cell>
          <cell r="E1149" t="e">
            <v>#VALUE!</v>
          </cell>
        </row>
        <row r="1150">
          <cell r="B1150" t="str">
            <v>16.14</v>
          </cell>
          <cell r="C1150" t="str">
            <v>Providing external prestressing with high tensile steel wires/strands including drilling for passage of prestessing steel,  all accessories for stressing and stressing operation and grouting complete as per drawing and Technical specification</v>
          </cell>
          <cell r="D1150" t="str">
            <v>tonne</v>
          </cell>
          <cell r="E1150" t="e">
            <v>#VALUE!</v>
          </cell>
        </row>
        <row r="1151">
          <cell r="B1151" t="str">
            <v>16.15</v>
          </cell>
          <cell r="C1151" t="str">
            <v>Replacement of bearings complete as per Technical specification</v>
          </cell>
          <cell r="D1151" t="str">
            <v>each</v>
          </cell>
          <cell r="E1151" t="e">
            <v>#VALUE!</v>
          </cell>
        </row>
        <row r="1152">
          <cell r="B1152" t="str">
            <v>16.16</v>
          </cell>
          <cell r="C1152" t="str">
            <v>Rectification of bearings as per Technical specifications</v>
          </cell>
          <cell r="D1152" t="str">
            <v>each</v>
          </cell>
          <cell r="E1152" t="e">
            <v>#VALUE!</v>
          </cell>
        </row>
        <row r="1153">
          <cell r="B1153" t="str">
            <v>16.17</v>
          </cell>
          <cell r="C1153" t="str">
            <v>Replacement of Expansion Joints complete as per drawings</v>
          </cell>
          <cell r="D1153" t="str">
            <v>metre</v>
          </cell>
          <cell r="E1153" t="e">
            <v>#VALUE!</v>
          </cell>
        </row>
        <row r="1154">
          <cell r="B1154" t="str">
            <v>16.18</v>
          </cell>
          <cell r="C1154" t="str">
            <v>Replacement of damaged concrete railing.</v>
          </cell>
          <cell r="D1154" t="str">
            <v>metre</v>
          </cell>
          <cell r="E1154">
            <v>110</v>
          </cell>
        </row>
        <row r="1155">
          <cell r="B1155" t="str">
            <v>16.19</v>
          </cell>
          <cell r="C1155" t="str">
            <v>Replacement of crash barrier.</v>
          </cell>
          <cell r="D1155" t="str">
            <v>metre</v>
          </cell>
          <cell r="E1155">
            <v>178</v>
          </cell>
        </row>
        <row r="1156">
          <cell r="B1156" t="str">
            <v>16.20</v>
          </cell>
          <cell r="C1156" t="str">
            <v>Replacement of damaged mild steel railing</v>
          </cell>
          <cell r="D1156" t="str">
            <v>metre</v>
          </cell>
          <cell r="E1156">
            <v>96</v>
          </cell>
        </row>
        <row r="1157">
          <cell r="B1157" t="str">
            <v>16.21</v>
          </cell>
          <cell r="C1157" t="str">
            <v>Repair of crash barrier (Repair of concrete crash barrier with cement concrete of M-30 grade by cutting and trimming the damaged portion to a regular shape,  cleaning the area to be repaired thoroughly,  applying cement concrete after erection of proper f</v>
          </cell>
          <cell r="D1157" t="str">
            <v>metre</v>
          </cell>
          <cell r="E1157">
            <v>84</v>
          </cell>
        </row>
        <row r="1158">
          <cell r="B1158" t="str">
            <v>16.22</v>
          </cell>
          <cell r="C1158" t="str">
            <v>Repair of RCC Railing (Carrying out repair of RCC M30 railing to bring it to the original shape.)</v>
          </cell>
          <cell r="D1158" t="str">
            <v>metre</v>
          </cell>
          <cell r="E1158">
            <v>65</v>
          </cell>
        </row>
        <row r="1159">
          <cell r="B1159" t="str">
            <v>16.23</v>
          </cell>
          <cell r="C1159" t="str">
            <v>Repair of steel Railing (Repair of steel railing to bring it to the original shape)</v>
          </cell>
          <cell r="D1159" t="str">
            <v>metre</v>
          </cell>
          <cell r="E1159">
            <v>192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 val="SUMMARY"/>
      <sheetName val="PV FDN"/>
      <sheetName val="RECO STAT"/>
      <sheetName val="Fill this out first..."/>
      <sheetName val="PLmth"/>
    </sheetNames>
    <sheetDataSet>
      <sheetData sheetId="0">
        <row r="2">
          <cell r="C2" t="str">
            <v xml:space="preserve"> </v>
          </cell>
        </row>
        <row r="3">
          <cell r="C3" t="str">
            <v>RISING MAIN WITH RUBBER TIGHTEN JOINTS</v>
          </cell>
        </row>
        <row r="6">
          <cell r="C6" t="str">
            <v>Items</v>
          </cell>
          <cell r="D6" t="str">
            <v>Data</v>
          </cell>
          <cell r="E6" t="str">
            <v>Unit</v>
          </cell>
        </row>
        <row r="7">
          <cell r="C7" t="str">
            <v>Water Consumption</v>
          </cell>
          <cell r="D7">
            <v>50000</v>
          </cell>
          <cell r="E7" t="str">
            <v>Cum/day</v>
          </cell>
        </row>
        <row r="8">
          <cell r="C8" t="str">
            <v>Pumping Hours</v>
          </cell>
          <cell r="D8">
            <v>23</v>
          </cell>
        </row>
        <row r="9">
          <cell r="C9" t="str">
            <v>Design Discharge</v>
          </cell>
          <cell r="D9">
            <v>0.60386473429951693</v>
          </cell>
          <cell r="E9" t="str">
            <v>Cum/sec</v>
          </cell>
        </row>
        <row r="10">
          <cell r="C10" t="str">
            <v>Capacity of Sump Pump</v>
          </cell>
          <cell r="D10">
            <v>2083.3333333333335</v>
          </cell>
          <cell r="E10" t="str">
            <v>Cum</v>
          </cell>
        </row>
        <row r="11">
          <cell r="C11" t="str">
            <v>Economical Dia</v>
          </cell>
          <cell r="D11">
            <v>0.7</v>
          </cell>
          <cell r="E11" t="str">
            <v>M</v>
          </cell>
        </row>
        <row r="12">
          <cell r="C12" t="str">
            <v>Actual Area</v>
          </cell>
          <cell r="D12">
            <v>0.38499999999999995</v>
          </cell>
          <cell r="E12" t="str">
            <v>sqm</v>
          </cell>
        </row>
        <row r="13">
          <cell r="C13" t="str">
            <v>Actual Velocity</v>
          </cell>
          <cell r="D13">
            <v>1.5684798293493949</v>
          </cell>
          <cell r="E13" t="str">
            <v>M/Sec</v>
          </cell>
        </row>
        <row r="14">
          <cell r="C14" t="str">
            <v>CR</v>
          </cell>
          <cell r="D14">
            <v>0.85</v>
          </cell>
        </row>
        <row r="15">
          <cell r="C15" t="str">
            <v>Length of Rising Main</v>
          </cell>
          <cell r="D15">
            <v>12000</v>
          </cell>
          <cell r="E15" t="str">
            <v>M</v>
          </cell>
        </row>
        <row r="16">
          <cell r="C16" t="str">
            <v>Difference in Static Head</v>
          </cell>
          <cell r="D16">
            <v>20</v>
          </cell>
          <cell r="E16" t="str">
            <v>M</v>
          </cell>
        </row>
        <row r="17">
          <cell r="C17" t="str">
            <v>Head Loss due to Friction</v>
          </cell>
          <cell r="D17">
            <v>36.128924078670615</v>
          </cell>
          <cell r="E17" t="str">
            <v>M</v>
          </cell>
        </row>
        <row r="18">
          <cell r="C18" t="str">
            <v xml:space="preserve">Total Pumping Head </v>
          </cell>
          <cell r="D18">
            <v>56.128924078670615</v>
          </cell>
          <cell r="E18" t="str">
            <v>M</v>
          </cell>
        </row>
        <row r="19">
          <cell r="C19" t="str">
            <v>Pump Efficiency</v>
          </cell>
          <cell r="D19">
            <v>0.6</v>
          </cell>
        </row>
        <row r="20">
          <cell r="C20" t="str">
            <v>Size of Pump</v>
          </cell>
          <cell r="D20">
            <v>553.82806904059134</v>
          </cell>
          <cell r="E20" t="str">
            <v>KW</v>
          </cell>
        </row>
        <row r="21">
          <cell r="C21" t="str">
            <v>Size of Pump with 50% stand by</v>
          </cell>
          <cell r="D21">
            <v>830.74210356088702</v>
          </cell>
          <cell r="E21" t="str">
            <v>KW</v>
          </cell>
        </row>
        <row r="22">
          <cell r="C22" t="str">
            <v>KW</v>
          </cell>
          <cell r="D22">
            <v>553.82806904059134</v>
          </cell>
        </row>
        <row r="23">
          <cell r="C23" t="str">
            <v>Pump size Assumed</v>
          </cell>
        </row>
        <row r="24">
          <cell r="C24" t="str">
            <v>Size</v>
          </cell>
          <cell r="D24">
            <v>280</v>
          </cell>
          <cell r="E24" t="str">
            <v>KW</v>
          </cell>
        </row>
        <row r="25">
          <cell r="C25" t="str">
            <v>Nos.</v>
          </cell>
          <cell r="D25">
            <v>2</v>
          </cell>
          <cell r="E25" t="str">
            <v>Nos.</v>
          </cell>
        </row>
        <row r="26">
          <cell r="C26" t="str">
            <v>Stand By</v>
          </cell>
          <cell r="D26">
            <v>1</v>
          </cell>
          <cell r="E26" t="str">
            <v>Nos.</v>
          </cell>
        </row>
        <row r="27">
          <cell r="C27" t="str">
            <v>Power Consumption</v>
          </cell>
          <cell r="D27">
            <v>280</v>
          </cell>
          <cell r="E27" t="str">
            <v>KW</v>
          </cell>
        </row>
        <row r="28">
          <cell r="C28" t="str">
            <v>Energy Consumption</v>
          </cell>
          <cell r="D28">
            <v>12880</v>
          </cell>
          <cell r="E28" t="str">
            <v>KWH</v>
          </cell>
        </row>
        <row r="39">
          <cell r="C39" t="str">
            <v xml:space="preserve">Size of </v>
          </cell>
          <cell r="D39" t="str">
            <v>Unit Cost</v>
          </cell>
          <cell r="E39" t="str">
            <v>Length of</v>
          </cell>
          <cell r="F39" t="str">
            <v>Inc / Exc</v>
          </cell>
          <cell r="G39" t="str">
            <v>Total Cost</v>
          </cell>
        </row>
        <row r="40">
          <cell r="C40" t="str">
            <v>Rising Main in MM</v>
          </cell>
          <cell r="D40" t="str">
            <v>per RM</v>
          </cell>
          <cell r="E40" t="str">
            <v>Rising Main</v>
          </cell>
        </row>
        <row r="41">
          <cell r="C41">
            <v>400</v>
          </cell>
          <cell r="D41">
            <v>2282.8600099999999</v>
          </cell>
          <cell r="E41">
            <v>12000</v>
          </cell>
          <cell r="G41">
            <v>0</v>
          </cell>
        </row>
        <row r="42">
          <cell r="C42">
            <v>450</v>
          </cell>
          <cell r="D42">
            <v>2728.8735000000001</v>
          </cell>
          <cell r="E42">
            <v>12000</v>
          </cell>
          <cell r="G42">
            <v>0</v>
          </cell>
        </row>
        <row r="43">
          <cell r="C43">
            <v>500</v>
          </cell>
          <cell r="D43">
            <v>3236.0554000000002</v>
          </cell>
          <cell r="E43">
            <v>12000</v>
          </cell>
          <cell r="G43">
            <v>0</v>
          </cell>
        </row>
        <row r="44">
          <cell r="C44">
            <v>600</v>
          </cell>
          <cell r="D44">
            <v>4259.1480000000001</v>
          </cell>
          <cell r="E44">
            <v>12000</v>
          </cell>
          <cell r="G44">
            <v>0</v>
          </cell>
        </row>
        <row r="45">
          <cell r="C45">
            <v>700</v>
          </cell>
          <cell r="D45">
            <v>5450.3805500000008</v>
          </cell>
          <cell r="E45">
            <v>12000</v>
          </cell>
          <cell r="F45">
            <v>1</v>
          </cell>
          <cell r="G45">
            <v>65404566.600000009</v>
          </cell>
        </row>
        <row r="46">
          <cell r="C46">
            <v>800</v>
          </cell>
          <cell r="D46">
            <v>6809.4706000000006</v>
          </cell>
          <cell r="E46">
            <v>12000</v>
          </cell>
          <cell r="G46">
            <v>0</v>
          </cell>
        </row>
        <row r="47">
          <cell r="C47">
            <v>900</v>
          </cell>
          <cell r="D47">
            <v>8261.06855</v>
          </cell>
          <cell r="E47">
            <v>12000</v>
          </cell>
          <cell r="G47">
            <v>0</v>
          </cell>
        </row>
        <row r="48">
          <cell r="C48">
            <v>1000</v>
          </cell>
          <cell r="D48">
            <v>9880.8319500000016</v>
          </cell>
          <cell r="E48">
            <v>12000</v>
          </cell>
          <cell r="G48">
            <v>0</v>
          </cell>
        </row>
        <row r="49">
          <cell r="C49" t="str">
            <v>Total Cost of Pipe</v>
          </cell>
          <cell r="G49">
            <v>65404566.600000009</v>
          </cell>
        </row>
        <row r="51">
          <cell r="C51" t="str">
            <v>Other Cost heads</v>
          </cell>
          <cell r="D51" t="str">
            <v>Unit Cost</v>
          </cell>
          <cell r="E51" t="str">
            <v>Qty.</v>
          </cell>
          <cell r="F51" t="str">
            <v>Inc / Exc</v>
          </cell>
          <cell r="G51" t="str">
            <v>Total Cost</v>
          </cell>
        </row>
        <row r="52">
          <cell r="C52" t="str">
            <v>Intake from Canal</v>
          </cell>
          <cell r="D52">
            <v>300000</v>
          </cell>
          <cell r="E52">
            <v>1</v>
          </cell>
          <cell r="F52">
            <v>1</v>
          </cell>
          <cell r="G52">
            <v>300000</v>
          </cell>
        </row>
        <row r="53">
          <cell r="C53" t="str">
            <v>Suction Sump</v>
          </cell>
          <cell r="D53">
            <v>3000</v>
          </cell>
          <cell r="E53">
            <v>2083.3333333333335</v>
          </cell>
          <cell r="F53">
            <v>1</v>
          </cell>
          <cell r="G53">
            <v>6250000</v>
          </cell>
        </row>
        <row r="54">
          <cell r="C54" t="str">
            <v>Pump House</v>
          </cell>
        </row>
        <row r="55">
          <cell r="C55" t="str">
            <v>Building</v>
          </cell>
          <cell r="D55">
            <v>4000</v>
          </cell>
          <cell r="E55">
            <v>3000</v>
          </cell>
          <cell r="F55">
            <v>1</v>
          </cell>
          <cell r="G55">
            <v>12000000</v>
          </cell>
        </row>
        <row r="56">
          <cell r="C56" t="str">
            <v>Pump Sizing @ 4000/KW</v>
          </cell>
          <cell r="D56">
            <v>4000</v>
          </cell>
          <cell r="E56">
            <v>840</v>
          </cell>
          <cell r="F56">
            <v>1</v>
          </cell>
          <cell r="G56">
            <v>3360000</v>
          </cell>
        </row>
        <row r="57">
          <cell r="C57" t="str">
            <v>Electrical Control Panel @</v>
          </cell>
          <cell r="E57">
            <v>0.2</v>
          </cell>
          <cell r="G57">
            <v>672000</v>
          </cell>
        </row>
        <row r="58">
          <cell r="C58" t="str">
            <v>Gensets</v>
          </cell>
          <cell r="D58">
            <v>5500</v>
          </cell>
          <cell r="E58">
            <v>350</v>
          </cell>
          <cell r="F58">
            <v>1</v>
          </cell>
          <cell r="G58">
            <v>1925000</v>
          </cell>
        </row>
        <row r="59">
          <cell r="C59" t="str">
            <v>Land Cost</v>
          </cell>
          <cell r="D59">
            <v>520000</v>
          </cell>
          <cell r="E59">
            <v>13.343217197924389</v>
          </cell>
          <cell r="F59">
            <v>1</v>
          </cell>
          <cell r="G59">
            <v>6938472.942920682</v>
          </cell>
        </row>
        <row r="60">
          <cell r="C60" t="str">
            <v>Sub Total</v>
          </cell>
          <cell r="G60">
            <v>31445472.942920681</v>
          </cell>
        </row>
        <row r="62">
          <cell r="C62" t="str">
            <v>Total Cost of Rising Main in Rs. Lacs</v>
          </cell>
          <cell r="G62">
            <v>968.50039542920695</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ap"/>
      <sheetName val="TS-TC"/>
      <sheetName val="Rate Analysis"/>
      <sheetName val="DB@Acess"/>
      <sheetName val="Civil"/>
      <sheetName val="대비표"/>
      <sheetName val="Inputs"/>
      <sheetName val="PV FDN"/>
      <sheetName val="E1"/>
      <sheetName val="Rate_Analysis4"/>
      <sheetName val="Rate_Analysis2"/>
      <sheetName val="Rate_Analysis1"/>
      <sheetName val="Rate_Analysis"/>
      <sheetName val="Rate_Analysis3"/>
      <sheetName val="Validation"/>
      <sheetName val="BLK2"/>
      <sheetName val="BLK3"/>
      <sheetName val="E &amp; R"/>
      <sheetName val="INPUT SHEET"/>
      <sheetName val="radar"/>
      <sheetName val="UG"/>
      <sheetName val="P-Ins &amp; Bonds"/>
      <sheetName val="L2 Schedule"/>
      <sheetName val="Resourc - Material"/>
      <sheetName val="Inputs &amp; Summary Output"/>
      <sheetName val="Rising Main"/>
      <sheetName val="A.O.R."/>
      <sheetName val="MPR_PA_1"/>
      <sheetName val="發包單價差-車站組鋼筋"/>
      <sheetName val="Plant &amp;  Machinery"/>
      <sheetName val="COLUMN"/>
      <sheetName val="Work"/>
      <sheetName val="Mat_issue1"/>
      <sheetName val="Mat_issue10"/>
      <sheetName val="Mat_issue11"/>
      <sheetName val="Mat_issue12"/>
      <sheetName val="Mat_issue13"/>
      <sheetName val="Mat_issue14"/>
      <sheetName val="Mat_issue15"/>
      <sheetName val="Mat_issue16"/>
      <sheetName val="Mat_issue17"/>
      <sheetName val="Mat_issue18"/>
      <sheetName val="Mat_issue19"/>
      <sheetName val="Mat_issue2"/>
      <sheetName val="Mat_issue20"/>
      <sheetName val="Mat_issue21"/>
      <sheetName val="Mat_issue22"/>
      <sheetName val="Mat_issue23"/>
      <sheetName val="Mat_issue24"/>
      <sheetName val="Mat_issue25"/>
      <sheetName val="Mat_issue26"/>
      <sheetName val="Mat_issue27"/>
      <sheetName val="Mat_issue28"/>
      <sheetName val="Mat_issue29"/>
      <sheetName val="Mat_issue3"/>
      <sheetName val="Mat_issue30"/>
      <sheetName val="Mat_issue4"/>
      <sheetName val="Mat_issue5"/>
      <sheetName val="Mat_issue6"/>
      <sheetName val="Mat_issue7"/>
      <sheetName val="Mat_issue8"/>
      <sheetName val="Mat_issue9"/>
      <sheetName val="List"/>
      <sheetName val="procurement"/>
      <sheetName val="COVER"/>
      <sheetName val="TOP SHEET"/>
      <sheetName val="JCR Top - Direct"/>
      <sheetName val="OVERHEADS"/>
      <sheetName val="APPORTIONING"/>
      <sheetName val="Crusher Costing"/>
      <sheetName val="BASIC DATA of Material"/>
      <sheetName val="Cost of material"/>
      <sheetName val="Req of Material"/>
      <sheetName val="Crusher"/>
      <sheetName val="MIX COMPOSITION"/>
      <sheetName val="SUMMARY PLANT COST"/>
      <sheetName val="ETC Plant Cost"/>
      <sheetName val="SITE CLEARANCE"/>
      <sheetName val="Earthwork"/>
      <sheetName val="Subbase"/>
      <sheetName val="PAVEMENT"/>
      <sheetName val="Culvert"/>
      <sheetName val="Concrete"/>
      <sheetName val="TRAFFIC APPURENTANCE"/>
      <sheetName val="CD &amp; Bridges"/>
      <sheetName val="BRIDGE CONCRETE"/>
      <sheetName val="ETC -Escalation"/>
      <sheetName val="SC item esc"/>
      <sheetName val="SC DIESEL ESCALATION"/>
      <sheetName val="Working Capital"/>
      <sheetName val="CAPITAL CHARGE"/>
      <sheetName val="IPS"/>
      <sheetName val="PC PIVOT- do not fiddle with"/>
      <sheetName val="TAX"/>
      <sheetName val="ABSTRACT BOQ"/>
      <sheetName val="IDC - OVERHEADS - SUMMARY"/>
      <sheetName val="common overheads"/>
      <sheetName val="OF - BACK"/>
      <sheetName val="IDC - OVERHEADS"/>
      <sheetName val="TOP_SHEET"/>
      <sheetName val="JCR_Top_-_Direct"/>
      <sheetName val="Crusher_Costing"/>
      <sheetName val="BASIC_DATA_of_Material"/>
      <sheetName val="Cost_of_material"/>
      <sheetName val="Req_of_Material"/>
      <sheetName val="MIX_COMPOSITION"/>
      <sheetName val="SUMMARY_PLANT_COST"/>
      <sheetName val="ETC_Plant_Cost"/>
      <sheetName val="SITE_CLEARANCE"/>
      <sheetName val="TRAFFIC_APPURENTANCE"/>
      <sheetName val="CD_&amp;_Bridges"/>
      <sheetName val="BRIDGE_CONCRETE"/>
      <sheetName val="ETC_-Escalation"/>
      <sheetName val="SC_item_esc"/>
      <sheetName val="SC_DIESEL_ESCALATION"/>
      <sheetName val="Working_Capital"/>
      <sheetName val="CAPITAL_CHARGE"/>
      <sheetName val="PC_PIVOT-_do_not_fiddle_with"/>
      <sheetName val="ABSTRACT_BOQ"/>
      <sheetName val="IDC_-_OVERHEADS_-_SUMMARY"/>
      <sheetName val="common_overheads"/>
      <sheetName val="OF_-_BACK"/>
      <sheetName val="IDC_-_OVERHEADS"/>
      <sheetName val="M+MC"/>
      <sheetName val="bar b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pean CVs"/>
      <sheetName val="Tel"/>
      <sheetName val="FU"/>
      <sheetName val="SC-IMP"/>
      <sheetName val="JK-SC"/>
      <sheetName val="-IMP"/>
      <sheetName val="SC-later-ltr"/>
      <sheetName val="Dly"/>
      <sheetName val="SC(Lt-1)"/>
      <sheetName val="shrt"/>
      <sheetName val="SHJ"/>
      <sheetName val="Dubai Office"/>
      <sheetName val="Emp (add all fields in future )"/>
      <sheetName val="Emp-ltrs"/>
      <sheetName val="UAE-RET"/>
      <sheetName val="PDO"/>
      <sheetName val="PDO-Omanis"/>
      <sheetName val="PDO-Dubai personnel"/>
      <sheetName val="PDO-RET"/>
      <sheetName val="LNG"/>
      <sheetName val="A L L "/>
      <sheetName val="Malaysia"/>
      <sheetName val="Malaysia incl. RET"/>
      <sheetName val="Qatar"/>
      <sheetName val="Qatar-RET"/>
      <sheetName val="Info"/>
      <sheetName val="Emp-DXB"/>
      <sheetName val="Emp-Kuwait"/>
      <sheetName val="filing"/>
      <sheetName val="Info-old"/>
      <sheetName val="Proce-new"/>
      <sheetName val="Comp.file names"/>
      <sheetName val="Filing-Lst"/>
      <sheetName val="Sr.Nos."/>
      <sheetName val="Mang"/>
      <sheetName val="Acitivity"/>
      <sheetName val="Pesons visited"/>
      <sheetName val="FU's travel"/>
      <sheetName val="Vehicle nos."/>
      <sheetName val="BADGER "/>
      <sheetName val="selected E-Mail addresses"/>
      <sheetName val="E-Mail Address List"/>
      <sheetName val="Black listed"/>
      <sheetName val="Sheet1"/>
      <sheetName val="Other CVs"/>
      <sheetName val="3m L-ahead Qty Format Modfd"/>
      <sheetName val="Rising Main"/>
      <sheetName val="A1 Thru A11- LUMP SUM CONSTR"/>
      <sheetName val="380KV G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refreshError="1"/>
      <sheetData sheetId="47" refreshError="1"/>
      <sheetData sheetId="48"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B"/>
      <sheetName val="dummy"/>
      <sheetName val="Sales"/>
      <sheetName val="GM"/>
      <sheetName val="Outstandings"/>
      <sheetName val="Issues"/>
      <sheetName val="Cul_detail"/>
      <sheetName val="PROG_DATA"/>
      <sheetName val="CFL-KIM"/>
      <sheetName val="Leg 1-1"/>
      <sheetName val="purpose&amp;input"/>
      <sheetName val="Data sheet"/>
      <sheetName val="Leg_1-1"/>
      <sheetName val="Data_sheet"/>
      <sheetName val="Tower Schedule"/>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ow r="2">
          <cell r="A2" t="str">
            <v>DCBC1038</v>
          </cell>
        </row>
      </sheetData>
      <sheetData sheetId="1">
        <row r="2">
          <cell r="A2" t="str">
            <v>DCBC1038</v>
          </cell>
        </row>
        <row r="51">
          <cell r="A51" t="str">
            <v>DCAR237B</v>
          </cell>
          <cell r="B51" t="str">
            <v>DDA  HOUSING (ITEM RATE)</v>
          </cell>
          <cell r="C51">
            <v>0</v>
          </cell>
          <cell r="D51">
            <v>0</v>
          </cell>
          <cell r="E51">
            <v>0</v>
          </cell>
          <cell r="F51">
            <v>0</v>
          </cell>
          <cell r="G51">
            <v>0</v>
          </cell>
        </row>
        <row r="52">
          <cell r="A52" t="str">
            <v>DCBC3200</v>
          </cell>
          <cell r="B52" t="str">
            <v>LOADING &amp; DESPATCH BLDG FOR HERO CYCLES AT LUDHIAN</v>
          </cell>
          <cell r="C52">
            <v>5.7</v>
          </cell>
          <cell r="D52">
            <v>0</v>
          </cell>
          <cell r="E52">
            <v>569.74</v>
          </cell>
          <cell r="F52">
            <v>48.1</v>
          </cell>
          <cell r="G52">
            <v>-10.71</v>
          </cell>
        </row>
        <row r="53">
          <cell r="A53" t="str">
            <v>DCBC3435</v>
          </cell>
          <cell r="B53" t="str">
            <v>HERO RIM PLANT LUDHIANA</v>
          </cell>
          <cell r="C53">
            <v>62.59</v>
          </cell>
          <cell r="D53">
            <v>0</v>
          </cell>
          <cell r="E53">
            <v>703.77</v>
          </cell>
          <cell r="F53">
            <v>161.22</v>
          </cell>
          <cell r="G53">
            <v>28.9</v>
          </cell>
        </row>
        <row r="54">
          <cell r="A54" t="str">
            <v>DCBI4145</v>
          </cell>
          <cell r="B54" t="str">
            <v>HERO CYCLES TUBULAR PLANT</v>
          </cell>
          <cell r="C54">
            <v>198.59</v>
          </cell>
          <cell r="D54">
            <v>1.05</v>
          </cell>
          <cell r="E54">
            <v>540.41</v>
          </cell>
          <cell r="F54">
            <v>123.77</v>
          </cell>
          <cell r="G54">
            <v>72.569999999999993</v>
          </cell>
        </row>
        <row r="55">
          <cell r="A55" t="str">
            <v>DCBI4153</v>
          </cell>
          <cell r="B55" t="str">
            <v>HERO CYCLES AUTO RIM PLT, NICHI MANGLI LUDHIANA</v>
          </cell>
          <cell r="C55">
            <v>110.81</v>
          </cell>
          <cell r="D55">
            <v>0</v>
          </cell>
          <cell r="E55">
            <v>542.63</v>
          </cell>
          <cell r="F55">
            <v>107.45</v>
          </cell>
          <cell r="G55">
            <v>35.22</v>
          </cell>
        </row>
        <row r="56">
          <cell r="A56" t="str">
            <v>DCBO187B</v>
          </cell>
          <cell r="B56" t="str">
            <v>DDA TURNKEY PROJECT- BAKKARWALA, NEW DELHI</v>
          </cell>
          <cell r="C56">
            <v>0</v>
          </cell>
          <cell r="D56">
            <v>0</v>
          </cell>
          <cell r="E56">
            <v>0</v>
          </cell>
          <cell r="F56">
            <v>0</v>
          </cell>
          <cell r="G56">
            <v>0</v>
          </cell>
        </row>
        <row r="57">
          <cell r="A57" t="str">
            <v>DCBX1111</v>
          </cell>
          <cell r="B57" t="str">
            <v>SHIS Common Job</v>
          </cell>
          <cell r="C57">
            <v>0</v>
          </cell>
          <cell r="D57">
            <v>0.01</v>
          </cell>
          <cell r="E57">
            <v>0</v>
          </cell>
          <cell r="F57">
            <v>0</v>
          </cell>
          <cell r="G57">
            <v>0</v>
          </cell>
        </row>
        <row r="58">
          <cell r="A58" t="str">
            <v>DCBX9999</v>
          </cell>
          <cell r="B58" t="str">
            <v>COMMON EXP. CODE</v>
          </cell>
          <cell r="C58">
            <v>0</v>
          </cell>
          <cell r="D58">
            <v>0</v>
          </cell>
          <cell r="E58">
            <v>0</v>
          </cell>
          <cell r="F58">
            <v>0</v>
          </cell>
          <cell r="G58">
            <v>0</v>
          </cell>
        </row>
        <row r="59">
          <cell r="A59" t="str">
            <v>DCGO9997</v>
          </cell>
          <cell r="B59" t="str">
            <v>closed job</v>
          </cell>
          <cell r="C59">
            <v>0</v>
          </cell>
          <cell r="D59">
            <v>0.01</v>
          </cell>
          <cell r="E59">
            <v>145.77000000000001</v>
          </cell>
          <cell r="F59">
            <v>-181.39</v>
          </cell>
          <cell r="G59">
            <v>-98</v>
          </cell>
        </row>
        <row r="60">
          <cell r="A60" t="str">
            <v>DCHG182B</v>
          </cell>
          <cell r="B60" t="str">
            <v>DDA,VASANT KUNJ</v>
          </cell>
          <cell r="C60">
            <v>0</v>
          </cell>
          <cell r="D60">
            <v>0</v>
          </cell>
          <cell r="E60">
            <v>0</v>
          </cell>
          <cell r="F60">
            <v>0</v>
          </cell>
          <cell r="G60">
            <v>0</v>
          </cell>
        </row>
        <row r="61">
          <cell r="A61" t="str">
            <v>DCHG238B</v>
          </cell>
          <cell r="B61" t="str">
            <v>DDA  HOUSING (ITEM RATE)</v>
          </cell>
          <cell r="C61">
            <v>0</v>
          </cell>
          <cell r="D61">
            <v>0</v>
          </cell>
          <cell r="E61">
            <v>0</v>
          </cell>
          <cell r="F61">
            <v>0</v>
          </cell>
          <cell r="G61">
            <v>0</v>
          </cell>
        </row>
        <row r="62">
          <cell r="A62" t="str">
            <v>DCHG4294</v>
          </cell>
          <cell r="B62" t="str">
            <v>CONSTRUCTION OF MEGA HOUSING PROJECT FOR DDA</v>
          </cell>
          <cell r="C62">
            <v>1164.3599999999999</v>
          </cell>
          <cell r="D62">
            <v>2616.4499999999998</v>
          </cell>
          <cell r="E62">
            <v>1638.33</v>
          </cell>
          <cell r="F62">
            <v>0</v>
          </cell>
          <cell r="G62">
            <v>0</v>
          </cell>
        </row>
        <row r="63">
          <cell r="A63" t="str">
            <v>DCHG4618</v>
          </cell>
          <cell r="B63" t="str">
            <v>HOUSING/VASANT KUNJ</v>
          </cell>
          <cell r="C63">
            <v>269.37</v>
          </cell>
          <cell r="D63">
            <v>3487.55</v>
          </cell>
          <cell r="E63">
            <v>272.02999999999997</v>
          </cell>
          <cell r="F63">
            <v>0</v>
          </cell>
          <cell r="G63">
            <v>0</v>
          </cell>
        </row>
        <row r="64">
          <cell r="A64" t="str">
            <v>DCHG4642</v>
          </cell>
          <cell r="B64" t="str">
            <v>LIG HOUSES AT BAKKARWALA POCKET-C</v>
          </cell>
          <cell r="C64">
            <v>211.49</v>
          </cell>
          <cell r="D64">
            <v>4155.24</v>
          </cell>
          <cell r="E64">
            <v>211.49</v>
          </cell>
          <cell r="F64">
            <v>0</v>
          </cell>
          <cell r="G64">
            <v>0</v>
          </cell>
        </row>
        <row r="65">
          <cell r="A65" t="str">
            <v>DCIC2811</v>
          </cell>
          <cell r="B65" t="str">
            <v>ITC BALANCE CIVIL WORKS AT SAHARANPUR - ITC FACTOR</v>
          </cell>
          <cell r="C65">
            <v>0</v>
          </cell>
          <cell r="D65">
            <v>0</v>
          </cell>
          <cell r="E65">
            <v>0</v>
          </cell>
          <cell r="F65">
            <v>0</v>
          </cell>
          <cell r="G65">
            <v>0</v>
          </cell>
        </row>
        <row r="66">
          <cell r="A66" t="str">
            <v>DCII1028</v>
          </cell>
          <cell r="B66" t="str">
            <v>USHA INDIA FACTORY BUILDING</v>
          </cell>
          <cell r="C66">
            <v>0</v>
          </cell>
          <cell r="D66">
            <v>0</v>
          </cell>
          <cell r="E66">
            <v>404.4</v>
          </cell>
          <cell r="F66">
            <v>9.2100000000000009</v>
          </cell>
          <cell r="G66">
            <v>-50.49</v>
          </cell>
        </row>
        <row r="67">
          <cell r="A67" t="str">
            <v>DCII188B</v>
          </cell>
          <cell r="B67" t="str">
            <v>HERO CYCLES EXPANSION, LUDHIYANA</v>
          </cell>
          <cell r="C67">
            <v>0</v>
          </cell>
          <cell r="D67">
            <v>0</v>
          </cell>
          <cell r="E67">
            <v>0</v>
          </cell>
          <cell r="F67">
            <v>0</v>
          </cell>
          <cell r="G67">
            <v>0</v>
          </cell>
        </row>
        <row r="68">
          <cell r="A68" t="str">
            <v>DCII2512</v>
          </cell>
          <cell r="B68" t="str">
            <v>MICO BUILDING-JAIPUR</v>
          </cell>
          <cell r="C68">
            <v>0</v>
          </cell>
          <cell r="D68">
            <v>0</v>
          </cell>
          <cell r="E68">
            <v>0</v>
          </cell>
          <cell r="F68">
            <v>0</v>
          </cell>
          <cell r="G68">
            <v>0</v>
          </cell>
        </row>
        <row r="69">
          <cell r="A69" t="str">
            <v>DCII2615</v>
          </cell>
          <cell r="B69" t="str">
            <v>CS WORKS FOR TECU</v>
          </cell>
          <cell r="C69">
            <v>0</v>
          </cell>
          <cell r="D69">
            <v>0</v>
          </cell>
          <cell r="E69">
            <v>1143.51</v>
          </cell>
          <cell r="F69">
            <v>268.04000000000002</v>
          </cell>
          <cell r="G69">
            <v>-0.44</v>
          </cell>
        </row>
        <row r="70">
          <cell r="A70" t="str">
            <v>DCII3187</v>
          </cell>
          <cell r="B70" t="str">
            <v>ERECT OF M/C SHOP NO</v>
          </cell>
          <cell r="C70">
            <v>0</v>
          </cell>
          <cell r="D70">
            <v>0</v>
          </cell>
          <cell r="E70">
            <v>0</v>
          </cell>
          <cell r="F70">
            <v>0</v>
          </cell>
          <cell r="G70">
            <v>0</v>
          </cell>
        </row>
        <row r="71">
          <cell r="A71" t="str">
            <v>DCII3225</v>
          </cell>
          <cell r="B71" t="str">
            <v>FACTORY BLDG AT NOIDA FOR MOSER BAER (I) LTD.</v>
          </cell>
          <cell r="C71">
            <v>16.3</v>
          </cell>
          <cell r="D71">
            <v>0</v>
          </cell>
          <cell r="E71">
            <v>1657.07</v>
          </cell>
          <cell r="F71">
            <v>514</v>
          </cell>
          <cell r="G71">
            <v>15.87</v>
          </cell>
        </row>
        <row r="72">
          <cell r="A72" t="str">
            <v>DCII4523</v>
          </cell>
          <cell r="B72" t="str">
            <v>HERO NEW CYCLE PLANT AT LUDHIYANA</v>
          </cell>
          <cell r="C72">
            <v>420.28</v>
          </cell>
          <cell r="D72">
            <v>0</v>
          </cell>
          <cell r="E72">
            <v>1125.2</v>
          </cell>
          <cell r="F72">
            <v>300.33999999999997</v>
          </cell>
          <cell r="G72">
            <v>167.73</v>
          </cell>
        </row>
        <row r="73">
          <cell r="A73" t="str">
            <v>DCIT1087</v>
          </cell>
          <cell r="B73" t="str">
            <v>SPINNING PLANT INDO</v>
          </cell>
          <cell r="C73">
            <v>0</v>
          </cell>
          <cell r="D73">
            <v>0</v>
          </cell>
          <cell r="E73">
            <v>1748.85</v>
          </cell>
          <cell r="F73">
            <v>193.57</v>
          </cell>
          <cell r="G73">
            <v>-147</v>
          </cell>
        </row>
        <row r="74">
          <cell r="A74" t="str">
            <v>DJHG4958</v>
          </cell>
          <cell r="B74" t="str">
            <v>Sahara Grace Gurgaon</v>
          </cell>
          <cell r="C74">
            <v>0.1</v>
          </cell>
          <cell r="D74">
            <v>5000</v>
          </cell>
          <cell r="E74">
            <v>0.1</v>
          </cell>
          <cell r="F74">
            <v>0</v>
          </cell>
          <cell r="G74">
            <v>0</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f"/>
      <sheetName val="BB"/>
      <sheetName val="HOSTEL2"/>
      <sheetName val="fff"/>
      <sheetName val="SO"/>
      <sheetName val="cd"/>
      <sheetName val="cdd"/>
      <sheetName val="Sheet1"/>
      <sheetName val="Estimate"/>
      <sheetName val="Schedule No.1"/>
      <sheetName val="jindal_Final"/>
    </sheetNames>
    <sheetDataSet>
      <sheetData sheetId="0">
        <row r="27">
          <cell r="E27">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_01Br6_8"/>
      <sheetName val="Malaysia incl. RET"/>
      <sheetName val="Int(Ho con &amp; LH)"/>
    </sheetNames>
    <sheetDataSet>
      <sheetData sheetId="0"/>
      <sheetData sheetId="1" refreshError="1"/>
      <sheetData sheetId="2"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S1BOQ"/>
      <sheetName val="PO NOS"/>
      <sheetName val="Cor_01Br6_8"/>
      <sheetName val="Code"/>
      <sheetName val="SC Cost FEB 03"/>
      <sheetName val="2 Pile capacity Calculations"/>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grid"/>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s>
    <sheetDataSet>
      <sheetData sheetId="0" refreshError="1"/>
      <sheetData sheetId="1" refreshError="1"/>
      <sheetData sheetId="2" refreshError="1">
        <row r="2">
          <cell r="A2">
            <v>1</v>
          </cell>
        </row>
        <row r="4">
          <cell r="E4">
            <v>4</v>
          </cell>
          <cell r="F4">
            <v>28</v>
          </cell>
        </row>
        <row r="5">
          <cell r="E5">
            <v>5</v>
          </cell>
          <cell r="F5">
            <v>28.33</v>
          </cell>
        </row>
        <row r="6">
          <cell r="E6">
            <v>6</v>
          </cell>
          <cell r="F6">
            <v>28.67</v>
          </cell>
        </row>
        <row r="7">
          <cell r="E7">
            <v>7</v>
          </cell>
          <cell r="F7">
            <v>29</v>
          </cell>
        </row>
        <row r="8">
          <cell r="E8">
            <v>8</v>
          </cell>
          <cell r="F8">
            <v>29.33</v>
          </cell>
        </row>
        <row r="9">
          <cell r="E9">
            <v>9</v>
          </cell>
          <cell r="F9">
            <v>29.67</v>
          </cell>
        </row>
        <row r="10">
          <cell r="E10">
            <v>10</v>
          </cell>
          <cell r="F10">
            <v>30</v>
          </cell>
        </row>
        <row r="11">
          <cell r="E11">
            <v>11</v>
          </cell>
          <cell r="F11">
            <v>30.33</v>
          </cell>
        </row>
        <row r="12">
          <cell r="E12">
            <v>12</v>
          </cell>
          <cell r="F12">
            <v>30.67</v>
          </cell>
        </row>
        <row r="13">
          <cell r="E13">
            <v>13</v>
          </cell>
          <cell r="F13">
            <v>31</v>
          </cell>
        </row>
        <row r="14">
          <cell r="E14">
            <v>14</v>
          </cell>
          <cell r="F14">
            <v>31.33</v>
          </cell>
        </row>
        <row r="15">
          <cell r="E15">
            <v>15</v>
          </cell>
          <cell r="F15">
            <v>31.67</v>
          </cell>
        </row>
        <row r="16">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Top sheet_Complete"/>
      <sheetName val="Top Sheet"/>
      <sheetName val="Abstract_DC"/>
      <sheetName val="EB Charges"/>
      <sheetName val="Major Quantities Complete"/>
      <sheetName val="Major Quantities_Jetty"/>
      <sheetName val="Misc Works"/>
      <sheetName val="Jetty Works"/>
      <sheetName val="Approach Trussel"/>
      <sheetName val="BPCL Jetty"/>
      <sheetName val="Approach_BPCL"/>
      <sheetName val="Sheet4"/>
      <sheetName val="RA"/>
      <sheetName val="RA_Jetty "/>
      <sheetName val="Batching&amp;Pil POL"/>
      <sheetName val="PB"/>
      <sheetName val="Total reclamation fil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7">
          <cell r="P27">
            <v>325</v>
          </cell>
        </row>
      </sheetData>
      <sheetData sheetId="14" refreshError="1"/>
      <sheetData sheetId="15" refreshError="1"/>
      <sheetData sheetId="16" refreshError="1"/>
      <sheetData sheetId="17" refreshError="1"/>
      <sheetData sheetId="18"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지급자재"/>
      <sheetName val="Intro"/>
      <sheetName val="Cul_detail"/>
      <sheetName val="S2groupcode"/>
      <sheetName val="Index"/>
      <sheetName val="FORM-W3"/>
      <sheetName val="TABLES"/>
      <sheetName val="SUMMARY"/>
      <sheetName val="R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Gen. Summ"/>
      <sheetName val="SUMM "/>
      <sheetName val="Sheet2"/>
      <sheetName val="Sanitary BOQ"/>
      <sheetName val="Civil BOQ"/>
      <sheetName val="Major qty"/>
      <sheetName val="CIVIL"/>
      <sheetName val="RA"/>
      <sheetName val="CIVIL_2"/>
      <sheetName val="RA_2"/>
      <sheetName val="Wood Work"/>
      <sheetName val="Inputs"/>
      <sheetName val="Sheet1"/>
      <sheetName val="WORKING"/>
      <sheetName val="General Analysis"/>
      <sheetName val="IBMS-Sum"/>
      <sheetName val="IBMS Boq"/>
      <sheetName val="Lift"/>
      <sheetName val="HVAC"/>
      <sheetName val="External Facade"/>
      <sheetName val="EB Charges"/>
      <sheetName val="Manpower"/>
      <sheetName val="Finance"/>
      <sheetName val="HVAC_R"/>
      <sheetName val="BMS_R"/>
      <sheetName val="Ele.Sum"/>
      <sheetName val="COPY"/>
      <sheetName val="FPS-Sum"/>
      <sheetName val="co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D2">
            <v>236</v>
          </cell>
        </row>
        <row r="20">
          <cell r="D20">
            <v>375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LoadCapa"/>
      <sheetName val="loadcal"/>
      <sheetName val="REINF"/>
      <sheetName val="REINF(REV)"/>
      <sheetName val="PileLoad"/>
      <sheetName val="lltrans"/>
      <sheetName val="llong."/>
      <sheetName val="llong.R5"/>
      <sheetName val="lltransR5"/>
      <sheetName val="Horizontal forces"/>
      <sheetName val="structpile"/>
      <sheetName val="irccoeff"/>
      <sheetName val="PileLoad (2)"/>
      <sheetName val="doq"/>
      <sheetName val="DETAILED  BOQ"/>
      <sheetName val="Civil &amp; design"/>
    </sheetNames>
    <sheetDataSet>
      <sheetData sheetId="0"/>
      <sheetData sheetId="1">
        <row r="110">
          <cell r="L110">
            <v>15.95</v>
          </cell>
        </row>
        <row r="124">
          <cell r="L124">
            <v>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st Revenue"/>
      <sheetName val="DPR_TA419"/>
      <sheetName val="Detailed Survey"/>
      <sheetName val="FDN"/>
      <sheetName val="EREC"/>
      <sheetName val="TOWER SUPPLY"/>
      <sheetName val="RATE"/>
      <sheetName val="ERT"/>
      <sheetName val="Tack Welding"/>
      <sheetName val="Ins Hosting"/>
      <sheetName val="Stringing"/>
      <sheetName val="Soil Inv"/>
      <sheetName val="L2"/>
      <sheetName val="Supply Status"/>
      <sheetName val="ROW"/>
      <sheetName val="Visual Chart"/>
      <sheetName val="Tower Schedule"/>
      <sheetName val="dont change"/>
      <sheetName val="PGCIL"/>
      <sheetName val="Sheet1"/>
      <sheetName val=" "/>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july-I"/>
      <sheetName val="CFL-KIM"/>
      <sheetName val="FdN"/>
      <sheetName val="Tower"/>
      <sheetName val="FDn Wet"/>
      <sheetName val="FORM7"/>
      <sheetName val="dummy"/>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As per PCA"/>
      <sheetName val="Sch-3"/>
      <sheetName val="dBase"/>
      <sheetName val="july-I"/>
      <sheetName val="Report"/>
      <sheetName val="Data_Sheet1"/>
      <sheetName val="Print_Sheet1"/>
      <sheetName val="UNIT_WT_MASTER1"/>
      <sheetName val="As_per_PCA1"/>
      <sheetName val="Data_Sheet"/>
      <sheetName val="Print_Sheet"/>
      <sheetName val="UNIT_WT_MASTER"/>
      <sheetName val="As_per_PCA"/>
      <sheetName val="Format - 4"/>
      <sheetName val="Data_Sheet2"/>
      <sheetName val="Print_Sheet2"/>
      <sheetName val="UNIT_WT_MASTER2"/>
      <sheetName val="As_per_PCA2"/>
      <sheetName val="Transfer"/>
      <sheetName val="cal"/>
      <sheetName val="SITE OVERHEADS"/>
      <sheetName val="SUMMARY"/>
      <sheetName val="main"/>
      <sheetName val="SE800"/>
      <sheetName val="1641"/>
      <sheetName val="LANGUAGE"/>
      <sheetName val="direct cost shed a-2 "/>
      <sheetName val="sc cost feb 03"/>
      <sheetName val="TABLES"/>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efreshError="1"/>
      <sheetData sheetId="18">
        <row r="2">
          <cell r="A2" t="str">
            <v>Month &amp; Year</v>
          </cell>
        </row>
      </sheetData>
      <sheetData sheetId="19">
        <row r="2">
          <cell r="A2" t="str">
            <v>Month &amp; Year</v>
          </cell>
        </row>
      </sheetData>
      <sheetData sheetId="20">
        <row r="2">
          <cell r="A2" t="str">
            <v>Month &amp; Year</v>
          </cell>
        </row>
      </sheetData>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C2"/>
      <sheetName val="Manpower"/>
      <sheetName val="Construction Programme"/>
      <sheetName val="RA"/>
      <sheetName val="Inputs"/>
      <sheetName val="BOQ_Sch_A"/>
      <sheetName val="Analysis"/>
      <sheetName val="POL"/>
      <sheetName val="Labour_HMRCL"/>
      <sheetName val="Concrete"/>
      <sheetName val="Labour"/>
      <sheetName val="Equipment C2"/>
      <sheetName val="POL_Analysis"/>
      <sheetName val="Sheet3"/>
      <sheetName val="Casting Yard"/>
      <sheetName val="FIN"/>
    </sheetNames>
    <sheetDataSet>
      <sheetData sheetId="0" refreshError="1"/>
      <sheetData sheetId="1" refreshError="1"/>
      <sheetData sheetId="2" refreshError="1"/>
      <sheetData sheetId="3" refreshError="1"/>
      <sheetData sheetId="4" refreshError="1">
        <row r="21">
          <cell r="D21">
            <v>26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Loads"/>
      <sheetName val="lc 11"/>
      <sheetName val="lc 12"/>
      <sheetName val="lc 13"/>
      <sheetName val="lc 14"/>
      <sheetName val="lc 21"/>
      <sheetName val="lc 22"/>
      <sheetName val="lc 23"/>
      <sheetName val="lc 24"/>
      <sheetName val="lc 25"/>
      <sheetName val="lc 26"/>
      <sheetName val="lc 31"/>
      <sheetName val="lc 32"/>
      <sheetName val="lc 34"/>
      <sheetName val="lc 41"/>
      <sheetName val="lc 42"/>
      <sheetName val="lc 51"/>
      <sheetName val="lc 52"/>
      <sheetName val="lc 53"/>
      <sheetName val="lc 54"/>
      <sheetName val="Page 1 - General-194"/>
      <sheetName val="Page 2 - Specific-194"/>
      <sheetName val="General input"/>
      <sheetName val="doq-10"/>
    </sheetNames>
    <sheetDataSet>
      <sheetData sheetId="0" refreshError="1"/>
      <sheetData sheetId="1" refreshError="1"/>
      <sheetData sheetId="2"/>
      <sheetData sheetId="3" refreshError="1"/>
      <sheetData sheetId="4" refreshError="1"/>
      <sheetData sheetId="5" refreshError="1"/>
      <sheetData sheetId="6">
        <row r="15">
          <cell r="V15">
            <v>21</v>
          </cell>
        </row>
        <row r="17">
          <cell r="V17">
            <v>11.19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AoR Finishing"/>
      <sheetName val="sheeet7"/>
      <sheetName val="Intro"/>
      <sheetName val="MPR_PA_1"/>
      <sheetName val="AOR"/>
      <sheetName val="Measurment"/>
      <sheetName val="INTSHEET"/>
      <sheetName val="INTSHEET3"/>
      <sheetName val="A"/>
      <sheetName val="estimate"/>
    </sheetNames>
    <sheetDataSet>
      <sheetData sheetId="0" refreshError="1"/>
      <sheetData sheetId="1" refreshError="1">
        <row r="5">
          <cell r="A5" t="str">
            <v>CLEARING &amp; GRUBBING</v>
          </cell>
          <cell r="C5">
            <v>1.01</v>
          </cell>
          <cell r="D5" t="str">
            <v>HCT</v>
          </cell>
          <cell r="E5">
            <v>66</v>
          </cell>
          <cell r="F5">
            <v>26743.805</v>
          </cell>
          <cell r="G5">
            <v>1765091.1300000001</v>
          </cell>
        </row>
        <row r="6">
          <cell r="A6" t="str">
            <v>EXCAVATION</v>
          </cell>
          <cell r="C6">
            <v>2.0099999999999998</v>
          </cell>
          <cell r="D6" t="str">
            <v>CUM</v>
          </cell>
          <cell r="E6">
            <v>213000</v>
          </cell>
          <cell r="F6">
            <v>33.660000000000004</v>
          </cell>
          <cell r="G6">
            <v>7169580.0000000009</v>
          </cell>
        </row>
        <row r="7">
          <cell r="A7" t="str">
            <v>EARTHWORK IN EMBANKMENT</v>
          </cell>
          <cell r="C7" t="str">
            <v>2.02 + 2.03</v>
          </cell>
          <cell r="D7" t="str">
            <v>CUM</v>
          </cell>
          <cell r="E7">
            <v>523700</v>
          </cell>
          <cell r="F7">
            <v>111.99450353255681</v>
          </cell>
          <cell r="G7">
            <v>58651521.5</v>
          </cell>
        </row>
        <row r="8">
          <cell r="A8" t="str">
            <v>EARTHWORK IN SUBGRADE</v>
          </cell>
          <cell r="C8">
            <v>2.04</v>
          </cell>
          <cell r="D8" t="str">
            <v>CUM</v>
          </cell>
          <cell r="E8">
            <v>270000</v>
          </cell>
          <cell r="F8">
            <v>159.88500000000002</v>
          </cell>
          <cell r="G8">
            <v>43168950.000000007</v>
          </cell>
        </row>
        <row r="9">
          <cell r="A9" t="str">
            <v>MEDIAN FILLING</v>
          </cell>
          <cell r="C9">
            <v>2.06</v>
          </cell>
          <cell r="D9" t="str">
            <v>CUM</v>
          </cell>
          <cell r="E9">
            <v>52300</v>
          </cell>
          <cell r="F9">
            <v>142.12</v>
          </cell>
          <cell r="G9">
            <v>7432876</v>
          </cell>
        </row>
        <row r="10">
          <cell r="A10" t="str">
            <v>GRANULAR SUB BASE COURSE</v>
          </cell>
          <cell r="C10">
            <v>3.01</v>
          </cell>
          <cell r="D10" t="str">
            <v>CUM</v>
          </cell>
          <cell r="E10">
            <v>101795</v>
          </cell>
          <cell r="F10">
            <v>1509.0900000000001</v>
          </cell>
          <cell r="G10">
            <v>153617816.55000001</v>
          </cell>
        </row>
        <row r="11">
          <cell r="A11" t="str">
            <v>WET MIX MACADAM</v>
          </cell>
          <cell r="C11">
            <v>3.02</v>
          </cell>
          <cell r="D11" t="str">
            <v>CUM</v>
          </cell>
          <cell r="E11">
            <v>35731</v>
          </cell>
          <cell r="F11">
            <v>1608.2</v>
          </cell>
          <cell r="G11">
            <v>57462594.200000003</v>
          </cell>
        </row>
        <row r="12">
          <cell r="A12" t="str">
            <v>PROFILE CORRECTIVE COURSE</v>
          </cell>
          <cell r="C12">
            <v>4.03</v>
          </cell>
          <cell r="D12" t="str">
            <v>CUM</v>
          </cell>
          <cell r="E12">
            <v>5219</v>
          </cell>
          <cell r="F12">
            <v>3938.22</v>
          </cell>
          <cell r="G12">
            <v>20553570.18</v>
          </cell>
        </row>
        <row r="13">
          <cell r="A13" t="str">
            <v>DENSE BITUMINOUS MACADAM</v>
          </cell>
          <cell r="C13">
            <v>4.04</v>
          </cell>
          <cell r="D13" t="str">
            <v>CUM</v>
          </cell>
          <cell r="E13">
            <v>36043</v>
          </cell>
          <cell r="F13">
            <v>4582.4350000000004</v>
          </cell>
          <cell r="G13">
            <v>165164704.70500001</v>
          </cell>
        </row>
        <row r="14">
          <cell r="A14" t="str">
            <v>BITUMINOUS CONCRETE</v>
          </cell>
          <cell r="C14">
            <v>4.05</v>
          </cell>
          <cell r="D14" t="str">
            <v>CUM</v>
          </cell>
          <cell r="E14">
            <v>14348</v>
          </cell>
          <cell r="F14">
            <v>5437.0250000000005</v>
          </cell>
          <cell r="G14">
            <v>78010434.700000003</v>
          </cell>
        </row>
        <row r="15">
          <cell r="A15" t="str">
            <v>BITUMENOUS MACADAM</v>
          </cell>
          <cell r="C15">
            <v>4.0599999999999996</v>
          </cell>
          <cell r="D15" t="str">
            <v>CUM</v>
          </cell>
          <cell r="E15">
            <v>23271</v>
          </cell>
          <cell r="F15">
            <v>3938.2200000000003</v>
          </cell>
          <cell r="G15">
            <v>91646317.620000005</v>
          </cell>
        </row>
        <row r="16">
          <cell r="A16" t="str">
            <v>SEMI DENSE BITUMENOUS COURSE</v>
          </cell>
          <cell r="C16">
            <v>4.07</v>
          </cell>
          <cell r="D16" t="str">
            <v>CUM</v>
          </cell>
          <cell r="E16">
            <v>977</v>
          </cell>
          <cell r="F16">
            <v>4617.9650000000001</v>
          </cell>
          <cell r="G16">
            <v>4511751.8049999997</v>
          </cell>
        </row>
        <row r="17">
          <cell r="A17" t="str">
            <v>DRY LEAN CONCRETE</v>
          </cell>
          <cell r="C17">
            <v>4.09</v>
          </cell>
          <cell r="D17" t="str">
            <v>CUM</v>
          </cell>
          <cell r="E17">
            <v>48021</v>
          </cell>
          <cell r="F17">
            <v>2489.9050000000002</v>
          </cell>
          <cell r="G17">
            <v>119567728.00500001</v>
          </cell>
        </row>
        <row r="18">
          <cell r="A18" t="str">
            <v>PAVEMENT QUALITY CONCRETE</v>
          </cell>
          <cell r="C18">
            <v>4.0999999999999996</v>
          </cell>
          <cell r="D18" t="str">
            <v>CUM</v>
          </cell>
          <cell r="E18">
            <v>87024</v>
          </cell>
          <cell r="F18">
            <v>4648.8200000000006</v>
          </cell>
          <cell r="G18">
            <v>404558911.68000007</v>
          </cell>
        </row>
        <row r="19">
          <cell r="A19" t="str">
            <v>MEDIAN KERB</v>
          </cell>
          <cell r="C19">
            <v>9.09</v>
          </cell>
          <cell r="D19" t="str">
            <v>LM</v>
          </cell>
          <cell r="E19">
            <v>59364</v>
          </cell>
          <cell r="F19">
            <v>148.66500000000002</v>
          </cell>
          <cell r="G19">
            <v>8825349.0600000005</v>
          </cell>
        </row>
        <row r="20">
          <cell r="A20" t="str">
            <v>TURFING</v>
          </cell>
          <cell r="C20">
            <v>2.08</v>
          </cell>
          <cell r="D20" t="str">
            <v>SQM</v>
          </cell>
          <cell r="E20">
            <v>119000</v>
          </cell>
          <cell r="F20">
            <v>10.285</v>
          </cell>
          <cell r="G20">
            <v>1223915</v>
          </cell>
        </row>
        <row r="21">
          <cell r="A21" t="str">
            <v>DRAINAGE &amp; PROTECTION WORK</v>
          </cell>
          <cell r="C21" t="str">
            <v>Bill No. 8</v>
          </cell>
          <cell r="D21" t="str">
            <v>%</v>
          </cell>
          <cell r="E21">
            <v>1</v>
          </cell>
          <cell r="F21">
            <v>250651.02260000003</v>
          </cell>
          <cell r="G21">
            <v>25065102.260000002</v>
          </cell>
        </row>
        <row r="22">
          <cell r="A22" t="str">
            <v>ROAD MARKING</v>
          </cell>
          <cell r="C22" t="str">
            <v>Bill No. 9 - 9.09</v>
          </cell>
          <cell r="D22" t="str">
            <v>%</v>
          </cell>
          <cell r="E22">
            <v>1</v>
          </cell>
          <cell r="F22">
            <v>351216.06959999999</v>
          </cell>
          <cell r="G22">
            <v>35121606.960000001</v>
          </cell>
        </row>
        <row r="23">
          <cell r="A23" t="str">
            <v>JUNCTIONS</v>
          </cell>
          <cell r="C23" t="str">
            <v>Bill No. 10</v>
          </cell>
          <cell r="D23" t="str">
            <v>%</v>
          </cell>
          <cell r="E23">
            <v>1</v>
          </cell>
          <cell r="F23">
            <v>50391.133100000006</v>
          </cell>
          <cell r="G23">
            <v>5039113.3100000005</v>
          </cell>
        </row>
        <row r="24">
          <cell r="A24" t="str">
            <v>MISC ROAD WORKS</v>
          </cell>
          <cell r="C24" t="str">
            <v>Bill No 1+2+3+4+8+9+10-(All Above Items)</v>
          </cell>
          <cell r="D24" t="str">
            <v>%</v>
          </cell>
          <cell r="E24">
            <v>1</v>
          </cell>
          <cell r="F24">
            <v>267800.76455000159</v>
          </cell>
          <cell r="G24">
            <v>26780076.455000162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efreshError="1">
        <row r="1">
          <cell r="A1" t="str">
            <v>TA413 : 765 KV D/C Bikaner III - Neemrana II TL02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A413"/>
      <sheetName val="X-ing Status TB401_408"/>
      <sheetName val="TA-413 Fdn"/>
      <sheetName val="TA-413 Earthing"/>
      <sheetName val="TA-413 ERE"/>
      <sheetName val="Location Summary"/>
      <sheetName val="Visual Chart"/>
      <sheetName val="Visual chart Edit"/>
      <sheetName val="TB-401 Tackwelding"/>
      <sheetName val="TB-408 Tackwelding"/>
      <sheetName val="TB-401 Stringing"/>
      <sheetName val="TB-408 Stringing"/>
      <sheetName val="SUPPLY"/>
    </sheetNames>
    <sheetDataSet>
      <sheetData sheetId="0" refreshError="1"/>
      <sheetData sheetId="1" refreshError="1"/>
      <sheetData sheetId="2" refreshError="1"/>
      <sheetData sheetId="3" refreshError="1"/>
      <sheetData sheetId="4" refreshError="1"/>
      <sheetData sheetId="5" refreshError="1"/>
      <sheetData sheetId="6" refreshError="1">
        <row r="2">
          <cell r="C2" t="str">
            <v>Location</v>
          </cell>
          <cell r="D2" t="str">
            <v>Type of</v>
          </cell>
          <cell r="E2"/>
          <cell r="F2" t="str">
            <v>Span</v>
          </cell>
          <cell r="G2" t="str">
            <v>Cumm.</v>
          </cell>
          <cell r="H2" t="str">
            <v xml:space="preserve">DS Status as on </v>
          </cell>
        </row>
        <row r="3">
          <cell r="C3" t="str">
            <v>Tower No.</v>
          </cell>
          <cell r="D3" t="str">
            <v>Tower</v>
          </cell>
          <cell r="E3"/>
          <cell r="F3" t="str">
            <v>Length (m)</v>
          </cell>
          <cell r="G3" t="str">
            <v>Span (km)</v>
          </cell>
          <cell r="H3">
            <v>45517</v>
          </cell>
        </row>
        <row r="4">
          <cell r="C4" t="str">
            <v>0/0</v>
          </cell>
          <cell r="D4" t="str">
            <v>DD60+0</v>
          </cell>
          <cell r="E4"/>
          <cell r="F4"/>
          <cell r="G4">
            <v>0</v>
          </cell>
          <cell r="H4" t="str">
            <v>Approved</v>
          </cell>
        </row>
        <row r="5">
          <cell r="C5"/>
          <cell r="D5"/>
          <cell r="E5" t="str">
            <v>0/0</v>
          </cell>
          <cell r="F5">
            <v>147.18</v>
          </cell>
          <cell r="H5"/>
        </row>
        <row r="6">
          <cell r="C6" t="str">
            <v>1/0</v>
          </cell>
          <cell r="D6" t="str">
            <v>DC2+0</v>
          </cell>
          <cell r="E6"/>
          <cell r="F6"/>
          <cell r="G6">
            <v>0.1472</v>
          </cell>
          <cell r="H6" t="str">
            <v>Approved</v>
          </cell>
        </row>
        <row r="7">
          <cell r="C7"/>
          <cell r="D7"/>
          <cell r="E7" t="str">
            <v>1/0</v>
          </cell>
          <cell r="F7">
            <v>313.84800000000001</v>
          </cell>
          <cell r="G7"/>
          <cell r="H7"/>
        </row>
        <row r="8">
          <cell r="C8" t="str">
            <v>2/0</v>
          </cell>
          <cell r="D8" t="str">
            <v>DD45+0</v>
          </cell>
          <cell r="E8"/>
          <cell r="F8"/>
          <cell r="G8">
            <v>0.46100000000000002</v>
          </cell>
          <cell r="H8" t="str">
            <v>Approved</v>
          </cell>
        </row>
        <row r="9">
          <cell r="C9"/>
          <cell r="D9"/>
          <cell r="E9" t="str">
            <v>2/0</v>
          </cell>
          <cell r="F9">
            <v>311.12599999999998</v>
          </cell>
          <cell r="G9"/>
          <cell r="H9"/>
        </row>
        <row r="10">
          <cell r="C10" t="str">
            <v>3/0</v>
          </cell>
          <cell r="D10" t="str">
            <v>DB2+0</v>
          </cell>
          <cell r="E10"/>
          <cell r="F10"/>
          <cell r="G10">
            <v>0.77210000000000001</v>
          </cell>
          <cell r="H10" t="str">
            <v>Approved</v>
          </cell>
        </row>
        <row r="11">
          <cell r="C11"/>
          <cell r="D11"/>
          <cell r="E11" t="str">
            <v>3/0</v>
          </cell>
          <cell r="F11">
            <v>392.84500000000003</v>
          </cell>
          <cell r="G11"/>
          <cell r="H11"/>
        </row>
        <row r="12">
          <cell r="C12" t="str">
            <v>3/1</v>
          </cell>
          <cell r="D12" t="str">
            <v>DA+3</v>
          </cell>
          <cell r="E12"/>
          <cell r="F12"/>
          <cell r="G12">
            <v>1.1649</v>
          </cell>
          <cell r="H12" t="str">
            <v>Approved</v>
          </cell>
        </row>
        <row r="13">
          <cell r="C13"/>
          <cell r="D13"/>
          <cell r="E13" t="str">
            <v>3/1</v>
          </cell>
          <cell r="F13">
            <v>425</v>
          </cell>
          <cell r="G13"/>
          <cell r="H13"/>
        </row>
        <row r="14">
          <cell r="C14" t="str">
            <v>3/2</v>
          </cell>
          <cell r="D14" t="str">
            <v>DA+6</v>
          </cell>
          <cell r="E14"/>
          <cell r="F14"/>
          <cell r="G14">
            <v>1.5899000000000001</v>
          </cell>
          <cell r="H14" t="str">
            <v>Approved</v>
          </cell>
        </row>
        <row r="15">
          <cell r="C15"/>
          <cell r="D15"/>
          <cell r="E15" t="str">
            <v>3/2</v>
          </cell>
          <cell r="F15">
            <v>390</v>
          </cell>
          <cell r="G15"/>
          <cell r="H15"/>
        </row>
        <row r="16">
          <cell r="C16" t="str">
            <v>3/3</v>
          </cell>
          <cell r="D16" t="str">
            <v>DA+3</v>
          </cell>
          <cell r="E16"/>
          <cell r="F16"/>
          <cell r="G16">
            <v>1.9799000000000002</v>
          </cell>
          <cell r="H16" t="str">
            <v>Approved</v>
          </cell>
        </row>
        <row r="17">
          <cell r="C17"/>
          <cell r="D17"/>
          <cell r="E17" t="str">
            <v>3/3</v>
          </cell>
          <cell r="F17">
            <v>400</v>
          </cell>
          <cell r="G17"/>
          <cell r="H17"/>
        </row>
        <row r="18">
          <cell r="C18" t="str">
            <v>3/4</v>
          </cell>
          <cell r="D18" t="str">
            <v>DA+6</v>
          </cell>
          <cell r="E18"/>
          <cell r="F18"/>
          <cell r="G18">
            <v>2.3799000000000001</v>
          </cell>
          <cell r="H18" t="str">
            <v>Approved</v>
          </cell>
        </row>
        <row r="19">
          <cell r="C19"/>
          <cell r="D19"/>
          <cell r="E19" t="str">
            <v>3/4</v>
          </cell>
          <cell r="F19">
            <v>415</v>
          </cell>
          <cell r="G19"/>
          <cell r="H19"/>
        </row>
        <row r="20">
          <cell r="C20" t="str">
            <v>3/5</v>
          </cell>
          <cell r="D20" t="str">
            <v>DA+3</v>
          </cell>
          <cell r="E20"/>
          <cell r="F20"/>
          <cell r="G20">
            <v>2.7949000000000002</v>
          </cell>
          <cell r="H20" t="str">
            <v>Approved</v>
          </cell>
        </row>
        <row r="21">
          <cell r="C21"/>
          <cell r="D21"/>
          <cell r="E21" t="str">
            <v>3/5</v>
          </cell>
          <cell r="F21">
            <v>365</v>
          </cell>
          <cell r="G21"/>
          <cell r="H21"/>
        </row>
        <row r="22">
          <cell r="C22" t="str">
            <v>3/6</v>
          </cell>
          <cell r="D22" t="str">
            <v>DA+3</v>
          </cell>
          <cell r="E22"/>
          <cell r="F22"/>
          <cell r="G22">
            <v>3.1599000000000004</v>
          </cell>
          <cell r="H22" t="str">
            <v>Approved</v>
          </cell>
        </row>
        <row r="23">
          <cell r="C23"/>
          <cell r="D23"/>
          <cell r="E23" t="str">
            <v>3/6</v>
          </cell>
          <cell r="F23">
            <v>435</v>
          </cell>
          <cell r="G23"/>
          <cell r="H23"/>
        </row>
        <row r="24">
          <cell r="C24" t="str">
            <v>3/7</v>
          </cell>
          <cell r="D24" t="str">
            <v>DA+3</v>
          </cell>
          <cell r="E24"/>
          <cell r="F24"/>
          <cell r="G24">
            <v>3.5949000000000004</v>
          </cell>
          <cell r="H24" t="str">
            <v>Approved</v>
          </cell>
        </row>
        <row r="25">
          <cell r="C25"/>
          <cell r="D25"/>
          <cell r="E25" t="str">
            <v>3/7</v>
          </cell>
          <cell r="F25">
            <v>405</v>
          </cell>
          <cell r="G25"/>
          <cell r="H25"/>
        </row>
        <row r="26">
          <cell r="C26" t="str">
            <v>3/8</v>
          </cell>
          <cell r="D26" t="str">
            <v>DA+0</v>
          </cell>
          <cell r="E26"/>
          <cell r="F26"/>
          <cell r="G26">
            <v>3.9999000000000002</v>
          </cell>
          <cell r="H26" t="str">
            <v>Approved</v>
          </cell>
        </row>
        <row r="27">
          <cell r="C27"/>
          <cell r="D27"/>
          <cell r="E27" t="str">
            <v>3/8</v>
          </cell>
          <cell r="F27">
            <v>396</v>
          </cell>
          <cell r="G27"/>
          <cell r="H27"/>
        </row>
        <row r="28">
          <cell r="C28" t="str">
            <v>3/9</v>
          </cell>
          <cell r="D28" t="str">
            <v>DA+0</v>
          </cell>
          <cell r="E28"/>
          <cell r="F28"/>
          <cell r="G28">
            <v>4.3959000000000001</v>
          </cell>
          <cell r="H28" t="str">
            <v>Approved</v>
          </cell>
        </row>
        <row r="29">
          <cell r="C29"/>
          <cell r="D29"/>
          <cell r="E29" t="str">
            <v>3/9</v>
          </cell>
          <cell r="F29">
            <v>436</v>
          </cell>
          <cell r="G29"/>
          <cell r="H29"/>
        </row>
        <row r="30">
          <cell r="C30" t="str">
            <v>3/10</v>
          </cell>
          <cell r="D30" t="str">
            <v>DA+9</v>
          </cell>
          <cell r="E30"/>
          <cell r="F30"/>
          <cell r="G30">
            <v>4.8319000000000001</v>
          </cell>
          <cell r="H30" t="str">
            <v>Approved</v>
          </cell>
        </row>
        <row r="31">
          <cell r="C31"/>
          <cell r="D31"/>
          <cell r="E31" t="str">
            <v>3/10</v>
          </cell>
          <cell r="F31">
            <v>399</v>
          </cell>
          <cell r="G31"/>
          <cell r="H31"/>
        </row>
        <row r="32">
          <cell r="C32" t="str">
            <v>3/11</v>
          </cell>
          <cell r="D32" t="str">
            <v>DA+0</v>
          </cell>
          <cell r="E32"/>
          <cell r="F32"/>
          <cell r="G32">
            <v>5.2309000000000001</v>
          </cell>
          <cell r="H32" t="str">
            <v>Approved</v>
          </cell>
        </row>
        <row r="33">
          <cell r="C33"/>
          <cell r="D33"/>
          <cell r="E33" t="str">
            <v>3/11</v>
          </cell>
          <cell r="F33">
            <v>401.88299999999998</v>
          </cell>
          <cell r="G33"/>
          <cell r="H33"/>
        </row>
        <row r="34">
          <cell r="C34" t="str">
            <v>4/0</v>
          </cell>
          <cell r="D34" t="str">
            <v>DB1+9</v>
          </cell>
          <cell r="E34"/>
          <cell r="F34"/>
          <cell r="G34">
            <v>5.6328000000000005</v>
          </cell>
          <cell r="H34" t="str">
            <v>Approved</v>
          </cell>
        </row>
        <row r="35">
          <cell r="C35"/>
          <cell r="D35"/>
          <cell r="E35" t="str">
            <v>4/0</v>
          </cell>
          <cell r="F35">
            <v>415</v>
          </cell>
          <cell r="G35"/>
          <cell r="H35"/>
        </row>
        <row r="36">
          <cell r="C36" t="str">
            <v>4/1</v>
          </cell>
          <cell r="D36" t="str">
            <v>DA+6</v>
          </cell>
          <cell r="E36"/>
          <cell r="F36"/>
          <cell r="G36">
            <v>6.0478000000000005</v>
          </cell>
          <cell r="H36" t="str">
            <v>Approved</v>
          </cell>
        </row>
        <row r="37">
          <cell r="C37"/>
          <cell r="D37"/>
          <cell r="E37" t="str">
            <v>4/1</v>
          </cell>
          <cell r="F37">
            <v>410</v>
          </cell>
          <cell r="G37"/>
          <cell r="H37"/>
        </row>
        <row r="38">
          <cell r="C38" t="str">
            <v>4/2</v>
          </cell>
          <cell r="D38" t="str">
            <v>DA+3</v>
          </cell>
          <cell r="E38"/>
          <cell r="F38"/>
          <cell r="G38">
            <v>6.4578000000000007</v>
          </cell>
          <cell r="H38" t="str">
            <v>Approved</v>
          </cell>
        </row>
        <row r="39">
          <cell r="C39"/>
          <cell r="D39"/>
          <cell r="E39" t="str">
            <v>4/2</v>
          </cell>
          <cell r="F39">
            <v>395</v>
          </cell>
          <cell r="G39"/>
          <cell r="H39"/>
        </row>
        <row r="40">
          <cell r="C40" t="str">
            <v>4/3</v>
          </cell>
          <cell r="D40" t="str">
            <v>DA+3</v>
          </cell>
          <cell r="E40"/>
          <cell r="F40"/>
          <cell r="G40">
            <v>6.8528000000000002</v>
          </cell>
          <cell r="H40" t="str">
            <v>Approved</v>
          </cell>
        </row>
        <row r="41">
          <cell r="C41"/>
          <cell r="D41"/>
          <cell r="E41" t="str">
            <v>4/3</v>
          </cell>
          <cell r="F41">
            <v>380</v>
          </cell>
          <cell r="G41"/>
          <cell r="H41"/>
        </row>
        <row r="42">
          <cell r="C42" t="str">
            <v>4/4</v>
          </cell>
          <cell r="D42" t="str">
            <v>DA+6</v>
          </cell>
          <cell r="E42"/>
          <cell r="F42"/>
          <cell r="G42">
            <v>7.2328000000000001</v>
          </cell>
          <cell r="H42" t="str">
            <v>Approved</v>
          </cell>
        </row>
        <row r="43">
          <cell r="C43"/>
          <cell r="D43"/>
          <cell r="E43" t="str">
            <v>4/4</v>
          </cell>
          <cell r="F43">
            <v>420</v>
          </cell>
          <cell r="G43"/>
          <cell r="H43"/>
        </row>
        <row r="44">
          <cell r="C44" t="str">
            <v>4/5</v>
          </cell>
          <cell r="D44" t="str">
            <v>DA+6</v>
          </cell>
          <cell r="E44"/>
          <cell r="F44"/>
          <cell r="G44">
            <v>7.6528</v>
          </cell>
          <cell r="H44" t="str">
            <v>Approved</v>
          </cell>
        </row>
        <row r="45">
          <cell r="C45"/>
          <cell r="D45"/>
          <cell r="E45" t="str">
            <v>4/5</v>
          </cell>
          <cell r="F45">
            <v>365</v>
          </cell>
          <cell r="G45"/>
          <cell r="H45"/>
        </row>
        <row r="46">
          <cell r="C46" t="str">
            <v>4A/0</v>
          </cell>
          <cell r="D46" t="str">
            <v>DB1+3</v>
          </cell>
          <cell r="E46"/>
          <cell r="F46"/>
          <cell r="G46">
            <v>8.0177999999999994</v>
          </cell>
          <cell r="H46" t="str">
            <v>Approved</v>
          </cell>
        </row>
        <row r="47">
          <cell r="C47"/>
          <cell r="D47"/>
          <cell r="E47" t="str">
            <v>4A/0</v>
          </cell>
          <cell r="F47">
            <v>340</v>
          </cell>
          <cell r="G47"/>
          <cell r="H47"/>
        </row>
        <row r="48">
          <cell r="C48" t="str">
            <v>4A/1</v>
          </cell>
          <cell r="D48" t="str">
            <v>DA+6</v>
          </cell>
          <cell r="E48"/>
          <cell r="F48"/>
          <cell r="G48">
            <v>8.3577999999999992</v>
          </cell>
          <cell r="H48" t="str">
            <v>Approved</v>
          </cell>
        </row>
        <row r="49">
          <cell r="C49"/>
          <cell r="D49"/>
          <cell r="E49" t="str">
            <v>4A/1</v>
          </cell>
          <cell r="F49">
            <v>419.99900000000002</v>
          </cell>
          <cell r="G49"/>
          <cell r="H49"/>
        </row>
        <row r="50">
          <cell r="C50" t="str">
            <v>4A/2</v>
          </cell>
          <cell r="D50" t="str">
            <v>DA+6</v>
          </cell>
          <cell r="E50"/>
          <cell r="F50"/>
          <cell r="G50">
            <v>8.7777999999999992</v>
          </cell>
          <cell r="H50" t="str">
            <v>Approved</v>
          </cell>
        </row>
        <row r="51">
          <cell r="C51"/>
          <cell r="D51"/>
          <cell r="E51" t="str">
            <v>4A/2</v>
          </cell>
          <cell r="F51">
            <v>415</v>
          </cell>
          <cell r="G51"/>
          <cell r="H51"/>
        </row>
        <row r="52">
          <cell r="C52" t="str">
            <v>4A/3</v>
          </cell>
          <cell r="D52" t="str">
            <v>DA+9</v>
          </cell>
          <cell r="E52"/>
          <cell r="F52"/>
          <cell r="G52">
            <v>9.1927999999999983</v>
          </cell>
          <cell r="H52" t="str">
            <v>Approved</v>
          </cell>
        </row>
        <row r="53">
          <cell r="C53"/>
          <cell r="D53"/>
          <cell r="E53" t="str">
            <v>4A/3</v>
          </cell>
          <cell r="F53">
            <v>365</v>
          </cell>
          <cell r="G53"/>
          <cell r="H53"/>
        </row>
        <row r="54">
          <cell r="C54" t="str">
            <v>4A/4</v>
          </cell>
          <cell r="D54" t="str">
            <v>DA+6</v>
          </cell>
          <cell r="E54"/>
          <cell r="F54"/>
          <cell r="G54">
            <v>9.5577999999999985</v>
          </cell>
          <cell r="H54" t="str">
            <v>Approved</v>
          </cell>
        </row>
        <row r="55">
          <cell r="C55"/>
          <cell r="D55"/>
          <cell r="E55" t="str">
            <v>4A/4</v>
          </cell>
          <cell r="F55">
            <v>330</v>
          </cell>
          <cell r="G55"/>
          <cell r="H55"/>
        </row>
        <row r="56">
          <cell r="C56" t="str">
            <v>4A/5</v>
          </cell>
          <cell r="D56" t="str">
            <v>DA+9</v>
          </cell>
          <cell r="E56"/>
          <cell r="F56"/>
          <cell r="G56">
            <v>9.8877999999999986</v>
          </cell>
          <cell r="H56" t="str">
            <v>Approved</v>
          </cell>
        </row>
        <row r="57">
          <cell r="C57"/>
          <cell r="D57"/>
          <cell r="E57" t="str">
            <v>4A/5</v>
          </cell>
          <cell r="F57">
            <v>457</v>
          </cell>
          <cell r="G57"/>
          <cell r="H57"/>
        </row>
        <row r="58">
          <cell r="C58" t="str">
            <v>4A/6</v>
          </cell>
          <cell r="D58" t="str">
            <v>DA+9</v>
          </cell>
          <cell r="E58"/>
          <cell r="F58"/>
          <cell r="G58">
            <v>10.344799999999999</v>
          </cell>
          <cell r="H58" t="str">
            <v>Approved</v>
          </cell>
        </row>
        <row r="59">
          <cell r="C59"/>
          <cell r="D59"/>
          <cell r="E59" t="str">
            <v>4A/6</v>
          </cell>
          <cell r="F59">
            <v>354.61200000000002</v>
          </cell>
          <cell r="G59"/>
          <cell r="H59"/>
        </row>
        <row r="60">
          <cell r="C60" t="str">
            <v>5/0</v>
          </cell>
          <cell r="D60" t="str">
            <v>DB1+6</v>
          </cell>
          <cell r="E60"/>
          <cell r="F60"/>
          <cell r="G60">
            <v>10.699399999999999</v>
          </cell>
          <cell r="H60" t="str">
            <v>Approved</v>
          </cell>
        </row>
        <row r="61">
          <cell r="C61"/>
          <cell r="D61"/>
          <cell r="E61" t="str">
            <v>5/0</v>
          </cell>
          <cell r="F61">
            <v>428.38900000000001</v>
          </cell>
          <cell r="G61"/>
          <cell r="H61"/>
        </row>
        <row r="62">
          <cell r="C62" t="str">
            <v>5/1</v>
          </cell>
          <cell r="D62" t="str">
            <v>DA+6</v>
          </cell>
          <cell r="E62"/>
          <cell r="F62"/>
          <cell r="G62">
            <v>11.127799999999999</v>
          </cell>
          <cell r="H62" t="str">
            <v>Approved</v>
          </cell>
        </row>
        <row r="63">
          <cell r="C63"/>
          <cell r="D63"/>
          <cell r="E63" t="str">
            <v>5/1</v>
          </cell>
          <cell r="F63">
            <v>340</v>
          </cell>
          <cell r="G63"/>
          <cell r="H63"/>
        </row>
        <row r="64">
          <cell r="C64" t="str">
            <v>5/2</v>
          </cell>
          <cell r="D64" t="str">
            <v>DA+9</v>
          </cell>
          <cell r="E64"/>
          <cell r="F64"/>
          <cell r="G64">
            <v>11.467799999999999</v>
          </cell>
          <cell r="H64" t="str">
            <v>Approved</v>
          </cell>
        </row>
        <row r="65">
          <cell r="C65"/>
          <cell r="D65"/>
          <cell r="E65" t="str">
            <v>5/2</v>
          </cell>
          <cell r="F65">
            <v>375</v>
          </cell>
          <cell r="G65"/>
          <cell r="H65"/>
        </row>
        <row r="66">
          <cell r="C66" t="str">
            <v>5/3</v>
          </cell>
          <cell r="D66" t="str">
            <v>DA+9</v>
          </cell>
          <cell r="E66"/>
          <cell r="F66"/>
          <cell r="G66">
            <v>11.842799999999999</v>
          </cell>
          <cell r="H66" t="str">
            <v>Approved</v>
          </cell>
        </row>
        <row r="67">
          <cell r="C67"/>
          <cell r="D67"/>
          <cell r="E67" t="str">
            <v>5/3</v>
          </cell>
          <cell r="F67">
            <v>365</v>
          </cell>
          <cell r="G67"/>
          <cell r="H67"/>
        </row>
        <row r="68">
          <cell r="C68" t="str">
            <v>5/4</v>
          </cell>
          <cell r="D68" t="str">
            <v>DA-1.5</v>
          </cell>
          <cell r="E68"/>
          <cell r="F68"/>
          <cell r="G68">
            <v>12.207799999999999</v>
          </cell>
          <cell r="H68" t="str">
            <v>Approved</v>
          </cell>
        </row>
        <row r="69">
          <cell r="C69"/>
          <cell r="D69"/>
          <cell r="E69" t="str">
            <v>5/4</v>
          </cell>
          <cell r="F69">
            <v>460</v>
          </cell>
          <cell r="G69"/>
          <cell r="H69"/>
        </row>
        <row r="70">
          <cell r="C70" t="str">
            <v>5/5</v>
          </cell>
          <cell r="D70" t="str">
            <v>DA+6</v>
          </cell>
          <cell r="E70"/>
          <cell r="F70"/>
          <cell r="G70">
            <v>12.6678</v>
          </cell>
          <cell r="H70" t="str">
            <v>Approved</v>
          </cell>
        </row>
        <row r="71">
          <cell r="C71"/>
          <cell r="D71"/>
          <cell r="E71" t="str">
            <v>5/5</v>
          </cell>
          <cell r="F71">
            <v>380</v>
          </cell>
          <cell r="G71"/>
          <cell r="H71"/>
        </row>
        <row r="72">
          <cell r="C72" t="str">
            <v>5/6</v>
          </cell>
          <cell r="D72" t="str">
            <v>DA+3</v>
          </cell>
          <cell r="E72"/>
          <cell r="F72"/>
          <cell r="G72">
            <v>13.047800000000001</v>
          </cell>
          <cell r="H72" t="str">
            <v>Approved</v>
          </cell>
        </row>
        <row r="73">
          <cell r="C73"/>
          <cell r="D73"/>
          <cell r="E73" t="str">
            <v>5/6</v>
          </cell>
          <cell r="F73">
            <v>410</v>
          </cell>
          <cell r="G73"/>
          <cell r="H73"/>
        </row>
        <row r="74">
          <cell r="C74" t="str">
            <v>5/7</v>
          </cell>
          <cell r="D74" t="str">
            <v>DA+9</v>
          </cell>
          <cell r="E74"/>
          <cell r="F74"/>
          <cell r="G74">
            <v>13.457800000000001</v>
          </cell>
          <cell r="H74" t="str">
            <v>Approved</v>
          </cell>
        </row>
        <row r="75">
          <cell r="C75"/>
          <cell r="D75"/>
          <cell r="E75" t="str">
            <v>5/7</v>
          </cell>
          <cell r="F75">
            <v>400</v>
          </cell>
          <cell r="G75"/>
          <cell r="H75"/>
        </row>
        <row r="76">
          <cell r="C76" t="str">
            <v>5/8</v>
          </cell>
          <cell r="D76" t="str">
            <v>DA+6</v>
          </cell>
          <cell r="E76"/>
          <cell r="F76"/>
          <cell r="G76">
            <v>13.857800000000001</v>
          </cell>
          <cell r="H76" t="str">
            <v>Approved</v>
          </cell>
        </row>
        <row r="77">
          <cell r="C77"/>
          <cell r="D77"/>
          <cell r="E77" t="str">
            <v>5/8</v>
          </cell>
          <cell r="F77">
            <v>420</v>
          </cell>
          <cell r="G77"/>
          <cell r="H77"/>
        </row>
        <row r="78">
          <cell r="C78" t="str">
            <v>5/9</v>
          </cell>
          <cell r="D78" t="str">
            <v>DA+6</v>
          </cell>
          <cell r="E78"/>
          <cell r="F78"/>
          <cell r="G78">
            <v>14.277800000000001</v>
          </cell>
          <cell r="H78" t="str">
            <v>Approved</v>
          </cell>
        </row>
        <row r="79">
          <cell r="C79"/>
          <cell r="D79"/>
          <cell r="E79" t="str">
            <v>5/9</v>
          </cell>
          <cell r="F79">
            <v>345</v>
          </cell>
          <cell r="G79"/>
          <cell r="H79"/>
        </row>
        <row r="80">
          <cell r="C80" t="str">
            <v>5/10</v>
          </cell>
          <cell r="D80" t="str">
            <v>DA+9</v>
          </cell>
          <cell r="E80"/>
          <cell r="F80"/>
          <cell r="G80">
            <v>14.622800000000002</v>
          </cell>
          <cell r="H80" t="str">
            <v>Approved</v>
          </cell>
        </row>
        <row r="81">
          <cell r="C81"/>
          <cell r="D81"/>
          <cell r="E81" t="str">
            <v>5/10</v>
          </cell>
          <cell r="F81">
            <v>495</v>
          </cell>
          <cell r="G81"/>
          <cell r="H81"/>
        </row>
        <row r="82">
          <cell r="C82" t="str">
            <v>5A/0</v>
          </cell>
          <cell r="D82" t="str">
            <v>DB1+12</v>
          </cell>
          <cell r="E82"/>
          <cell r="F82"/>
          <cell r="G82">
            <v>15.117800000000001</v>
          </cell>
          <cell r="H82" t="str">
            <v>Approved</v>
          </cell>
        </row>
        <row r="83">
          <cell r="C83"/>
          <cell r="D83"/>
          <cell r="E83" t="str">
            <v>5A/0</v>
          </cell>
          <cell r="F83">
            <v>419.48</v>
          </cell>
          <cell r="G83"/>
          <cell r="H83"/>
        </row>
        <row r="84">
          <cell r="C84" t="str">
            <v>6/0</v>
          </cell>
          <cell r="D84" t="str">
            <v>DB1+9</v>
          </cell>
          <cell r="E84"/>
          <cell r="F84"/>
          <cell r="G84">
            <v>15.5373</v>
          </cell>
          <cell r="H84" t="str">
            <v>Approved</v>
          </cell>
        </row>
        <row r="85">
          <cell r="C85"/>
          <cell r="D85"/>
          <cell r="E85" t="str">
            <v>6/0</v>
          </cell>
          <cell r="F85">
            <v>350.52</v>
          </cell>
          <cell r="G85"/>
          <cell r="H85"/>
        </row>
        <row r="86">
          <cell r="C86" t="str">
            <v>6/1</v>
          </cell>
          <cell r="D86" t="str">
            <v>DA+9</v>
          </cell>
          <cell r="E86"/>
          <cell r="F86"/>
          <cell r="G86">
            <v>15.8878</v>
          </cell>
          <cell r="H86" t="str">
            <v>Approved</v>
          </cell>
        </row>
        <row r="87">
          <cell r="C87"/>
          <cell r="D87"/>
          <cell r="E87" t="str">
            <v>6/1</v>
          </cell>
          <cell r="F87">
            <v>445</v>
          </cell>
          <cell r="G87"/>
          <cell r="H87"/>
        </row>
        <row r="88">
          <cell r="C88" t="str">
            <v>6/2</v>
          </cell>
          <cell r="D88" t="str">
            <v>DA+6</v>
          </cell>
          <cell r="E88"/>
          <cell r="F88"/>
          <cell r="G88">
            <v>16.332799999999999</v>
          </cell>
          <cell r="H88" t="str">
            <v>Approved</v>
          </cell>
        </row>
        <row r="89">
          <cell r="C89"/>
          <cell r="D89"/>
          <cell r="E89" t="str">
            <v>6/2</v>
          </cell>
          <cell r="F89">
            <v>390</v>
          </cell>
          <cell r="G89"/>
          <cell r="H89"/>
        </row>
        <row r="90">
          <cell r="C90" t="str">
            <v>6/3</v>
          </cell>
          <cell r="D90" t="str">
            <v>DA+3</v>
          </cell>
          <cell r="E90"/>
          <cell r="F90"/>
          <cell r="G90">
            <v>16.722799999999999</v>
          </cell>
          <cell r="H90" t="str">
            <v>Approved</v>
          </cell>
        </row>
        <row r="91">
          <cell r="C91"/>
          <cell r="D91"/>
          <cell r="E91" t="str">
            <v>6/3</v>
          </cell>
          <cell r="F91">
            <v>350</v>
          </cell>
          <cell r="G91"/>
          <cell r="H91"/>
        </row>
        <row r="92">
          <cell r="C92" t="str">
            <v>6/4</v>
          </cell>
          <cell r="D92" t="str">
            <v>DA+9</v>
          </cell>
          <cell r="E92"/>
          <cell r="F92"/>
          <cell r="G92">
            <v>17.072800000000001</v>
          </cell>
          <cell r="H92" t="str">
            <v>Approved</v>
          </cell>
        </row>
        <row r="93">
          <cell r="C93"/>
          <cell r="D93"/>
          <cell r="E93" t="str">
            <v>6/4</v>
          </cell>
          <cell r="F93">
            <v>490</v>
          </cell>
          <cell r="G93"/>
          <cell r="H93"/>
        </row>
        <row r="94">
          <cell r="C94" t="str">
            <v>6/5</v>
          </cell>
          <cell r="D94" t="str">
            <v>DA+9</v>
          </cell>
          <cell r="E94"/>
          <cell r="F94"/>
          <cell r="G94">
            <v>17.562799999999999</v>
          </cell>
          <cell r="H94" t="str">
            <v>Approved</v>
          </cell>
        </row>
        <row r="95">
          <cell r="C95"/>
          <cell r="D95"/>
          <cell r="E95" t="str">
            <v>6/5</v>
          </cell>
          <cell r="F95">
            <v>350</v>
          </cell>
          <cell r="G95"/>
          <cell r="H95"/>
        </row>
        <row r="96">
          <cell r="C96" t="str">
            <v>6/6</v>
          </cell>
          <cell r="D96" t="str">
            <v>DA-3</v>
          </cell>
          <cell r="E96"/>
          <cell r="F96"/>
          <cell r="G96">
            <v>17.912800000000001</v>
          </cell>
          <cell r="H96" t="str">
            <v>Approved</v>
          </cell>
        </row>
        <row r="97">
          <cell r="C97"/>
          <cell r="D97"/>
          <cell r="E97" t="str">
            <v>6/6</v>
          </cell>
          <cell r="F97">
            <v>347</v>
          </cell>
          <cell r="G97"/>
          <cell r="H97"/>
        </row>
        <row r="98">
          <cell r="C98" t="str">
            <v>6/7</v>
          </cell>
          <cell r="D98" t="str">
            <v>DA+1.5</v>
          </cell>
          <cell r="E98"/>
          <cell r="F98"/>
          <cell r="G98">
            <v>18.259800000000002</v>
          </cell>
          <cell r="H98" t="str">
            <v>Approved</v>
          </cell>
        </row>
        <row r="99">
          <cell r="C99"/>
          <cell r="D99"/>
          <cell r="E99" t="str">
            <v>6/7</v>
          </cell>
          <cell r="F99">
            <v>373</v>
          </cell>
          <cell r="G99"/>
          <cell r="H99"/>
        </row>
        <row r="100">
          <cell r="C100" t="str">
            <v>6/8</v>
          </cell>
          <cell r="D100" t="str">
            <v>DA+3</v>
          </cell>
          <cell r="E100"/>
          <cell r="F100"/>
          <cell r="G100">
            <v>18.632800000000003</v>
          </cell>
          <cell r="H100" t="str">
            <v>Approved</v>
          </cell>
        </row>
        <row r="101">
          <cell r="C101"/>
          <cell r="D101"/>
          <cell r="E101" t="str">
            <v>6/8</v>
          </cell>
          <cell r="F101">
            <v>380</v>
          </cell>
          <cell r="G101"/>
          <cell r="H101"/>
        </row>
        <row r="102">
          <cell r="C102" t="str">
            <v>6/9</v>
          </cell>
          <cell r="D102" t="str">
            <v>DA+6</v>
          </cell>
          <cell r="E102"/>
          <cell r="F102"/>
          <cell r="G102">
            <v>19.012800000000002</v>
          </cell>
          <cell r="H102" t="str">
            <v>Approved</v>
          </cell>
        </row>
        <row r="103">
          <cell r="C103"/>
          <cell r="D103"/>
          <cell r="E103" t="str">
            <v>6/9</v>
          </cell>
          <cell r="F103">
            <v>335</v>
          </cell>
          <cell r="G103"/>
          <cell r="H103"/>
        </row>
        <row r="104">
          <cell r="C104" t="str">
            <v>6/10</v>
          </cell>
          <cell r="D104" t="str">
            <v>DA+1.5</v>
          </cell>
          <cell r="E104"/>
          <cell r="F104"/>
          <cell r="G104">
            <v>19.347800000000003</v>
          </cell>
          <cell r="H104" t="str">
            <v>Approved</v>
          </cell>
        </row>
        <row r="105">
          <cell r="C105"/>
          <cell r="D105"/>
          <cell r="E105" t="str">
            <v>6/10</v>
          </cell>
          <cell r="F105">
            <v>315</v>
          </cell>
          <cell r="G105"/>
          <cell r="H105"/>
        </row>
        <row r="106">
          <cell r="C106" t="str">
            <v>6/11</v>
          </cell>
          <cell r="D106" t="str">
            <v>DA-1.5</v>
          </cell>
          <cell r="E106"/>
          <cell r="F106"/>
          <cell r="G106">
            <v>19.662800000000004</v>
          </cell>
          <cell r="H106" t="str">
            <v>Approved</v>
          </cell>
        </row>
        <row r="107">
          <cell r="C107"/>
          <cell r="D107"/>
          <cell r="E107" t="str">
            <v>6/11</v>
          </cell>
          <cell r="F107">
            <v>410</v>
          </cell>
          <cell r="G107"/>
          <cell r="H107"/>
        </row>
        <row r="108">
          <cell r="C108" t="str">
            <v>6/12</v>
          </cell>
          <cell r="D108" t="str">
            <v>DA+1.5</v>
          </cell>
          <cell r="E108"/>
          <cell r="F108"/>
          <cell r="G108">
            <v>20.072800000000004</v>
          </cell>
          <cell r="H108" t="str">
            <v>Approved</v>
          </cell>
        </row>
        <row r="109">
          <cell r="C109"/>
          <cell r="D109"/>
          <cell r="E109" t="str">
            <v>6/12</v>
          </cell>
          <cell r="F109">
            <v>365.71600000000001</v>
          </cell>
          <cell r="G109"/>
          <cell r="H109"/>
        </row>
        <row r="110">
          <cell r="C110" t="str">
            <v>7/0</v>
          </cell>
          <cell r="D110" t="str">
            <v>DB2+0</v>
          </cell>
          <cell r="E110"/>
          <cell r="F110"/>
          <cell r="G110">
            <v>20.438500000000005</v>
          </cell>
          <cell r="H110" t="str">
            <v>Approved</v>
          </cell>
        </row>
        <row r="111">
          <cell r="C111"/>
          <cell r="D111"/>
          <cell r="E111" t="str">
            <v>7/0</v>
          </cell>
          <cell r="F111">
            <v>319.28399999999999</v>
          </cell>
          <cell r="G111"/>
          <cell r="H111"/>
        </row>
        <row r="112">
          <cell r="C112" t="str">
            <v>7/1</v>
          </cell>
          <cell r="D112" t="str">
            <v>DA-3</v>
          </cell>
          <cell r="E112"/>
          <cell r="F112"/>
          <cell r="G112">
            <v>20.757800000000003</v>
          </cell>
          <cell r="H112" t="str">
            <v>Approved</v>
          </cell>
        </row>
        <row r="113">
          <cell r="C113"/>
          <cell r="D113"/>
          <cell r="E113" t="str">
            <v>7/1</v>
          </cell>
          <cell r="F113">
            <v>465</v>
          </cell>
          <cell r="G113"/>
          <cell r="H113"/>
        </row>
        <row r="114">
          <cell r="C114" t="str">
            <v>7/2</v>
          </cell>
          <cell r="D114" t="str">
            <v>DA+6</v>
          </cell>
          <cell r="E114"/>
          <cell r="F114"/>
          <cell r="G114">
            <v>21.222800000000003</v>
          </cell>
          <cell r="H114" t="str">
            <v>Approved</v>
          </cell>
        </row>
        <row r="115">
          <cell r="C115"/>
          <cell r="D115"/>
          <cell r="E115" t="str">
            <v>7/2</v>
          </cell>
          <cell r="F115">
            <v>375</v>
          </cell>
          <cell r="G115"/>
          <cell r="H115"/>
        </row>
        <row r="116">
          <cell r="C116" t="str">
            <v>7/3</v>
          </cell>
          <cell r="D116" t="str">
            <v>DA+9</v>
          </cell>
          <cell r="E116"/>
          <cell r="F116"/>
          <cell r="G116">
            <v>21.597800000000003</v>
          </cell>
          <cell r="H116" t="str">
            <v>Approved</v>
          </cell>
        </row>
        <row r="117">
          <cell r="C117"/>
          <cell r="D117"/>
          <cell r="E117" t="str">
            <v>7/3</v>
          </cell>
          <cell r="F117">
            <v>355</v>
          </cell>
          <cell r="G117"/>
          <cell r="H117"/>
        </row>
        <row r="118">
          <cell r="C118" t="str">
            <v>7/4</v>
          </cell>
          <cell r="D118" t="str">
            <v>DA+6</v>
          </cell>
          <cell r="E118"/>
          <cell r="F118"/>
          <cell r="G118">
            <v>21.952800000000003</v>
          </cell>
          <cell r="H118" t="str">
            <v>Approved</v>
          </cell>
        </row>
        <row r="119">
          <cell r="C119"/>
          <cell r="D119"/>
          <cell r="E119" t="str">
            <v>7/4</v>
          </cell>
          <cell r="F119">
            <v>420</v>
          </cell>
          <cell r="G119"/>
          <cell r="H119"/>
        </row>
        <row r="120">
          <cell r="C120" t="str">
            <v>7/5</v>
          </cell>
          <cell r="D120" t="str">
            <v>DA+6</v>
          </cell>
          <cell r="E120"/>
          <cell r="F120"/>
          <cell r="G120">
            <v>22.372800000000005</v>
          </cell>
          <cell r="H120" t="str">
            <v>Approved</v>
          </cell>
        </row>
        <row r="121">
          <cell r="C121"/>
          <cell r="D121"/>
          <cell r="E121" t="str">
            <v>7/5</v>
          </cell>
          <cell r="F121">
            <v>315</v>
          </cell>
          <cell r="G121"/>
          <cell r="H121"/>
        </row>
        <row r="122">
          <cell r="C122" t="str">
            <v>7/6</v>
          </cell>
          <cell r="D122" t="str">
            <v>DA-1.5</v>
          </cell>
          <cell r="E122"/>
          <cell r="F122"/>
          <cell r="G122">
            <v>22.687800000000006</v>
          </cell>
          <cell r="H122" t="str">
            <v>Approved</v>
          </cell>
        </row>
        <row r="123">
          <cell r="C123"/>
          <cell r="D123"/>
          <cell r="E123" t="str">
            <v>7/6</v>
          </cell>
          <cell r="F123">
            <v>450</v>
          </cell>
          <cell r="G123"/>
          <cell r="H123"/>
        </row>
        <row r="124">
          <cell r="C124" t="str">
            <v>7A/0</v>
          </cell>
          <cell r="D124" t="str">
            <v>DB1+6</v>
          </cell>
          <cell r="E124"/>
          <cell r="F124"/>
          <cell r="G124">
            <v>23.137800000000006</v>
          </cell>
          <cell r="H124" t="str">
            <v>Approved</v>
          </cell>
        </row>
        <row r="125">
          <cell r="C125"/>
          <cell r="D125"/>
          <cell r="E125" t="str">
            <v>7A/0</v>
          </cell>
          <cell r="F125">
            <v>435</v>
          </cell>
          <cell r="G125"/>
          <cell r="H125"/>
        </row>
        <row r="126">
          <cell r="C126" t="str">
            <v>7A/1</v>
          </cell>
          <cell r="D126" t="str">
            <v>DA+1.5</v>
          </cell>
          <cell r="E126"/>
          <cell r="F126"/>
          <cell r="G126">
            <v>23.572800000000004</v>
          </cell>
          <cell r="H126" t="str">
            <v>Approved</v>
          </cell>
        </row>
        <row r="127">
          <cell r="C127"/>
          <cell r="D127"/>
          <cell r="E127" t="str">
            <v>7A/1</v>
          </cell>
          <cell r="F127">
            <v>385</v>
          </cell>
          <cell r="G127"/>
          <cell r="H127"/>
        </row>
        <row r="128">
          <cell r="C128" t="str">
            <v>7A/2</v>
          </cell>
          <cell r="D128" t="str">
            <v>DA+3</v>
          </cell>
          <cell r="E128"/>
          <cell r="F128"/>
          <cell r="G128">
            <v>23.957800000000006</v>
          </cell>
          <cell r="H128" t="str">
            <v>Approved</v>
          </cell>
        </row>
        <row r="129">
          <cell r="C129"/>
          <cell r="D129"/>
          <cell r="E129" t="str">
            <v>7A/2</v>
          </cell>
          <cell r="F129">
            <v>390</v>
          </cell>
          <cell r="G129"/>
          <cell r="H129"/>
        </row>
        <row r="130">
          <cell r="C130" t="str">
            <v>7A/3</v>
          </cell>
          <cell r="D130" t="str">
            <v>DA+3</v>
          </cell>
          <cell r="E130"/>
          <cell r="F130"/>
          <cell r="G130">
            <v>24.347800000000007</v>
          </cell>
          <cell r="H130" t="str">
            <v>Approved</v>
          </cell>
        </row>
        <row r="131">
          <cell r="C131"/>
          <cell r="D131"/>
          <cell r="E131" t="str">
            <v>7A/3</v>
          </cell>
          <cell r="F131">
            <v>405</v>
          </cell>
          <cell r="G131"/>
          <cell r="H131"/>
        </row>
        <row r="132">
          <cell r="C132" t="str">
            <v>7A/4</v>
          </cell>
          <cell r="D132" t="str">
            <v>DA+3</v>
          </cell>
          <cell r="E132"/>
          <cell r="F132"/>
          <cell r="G132">
            <v>24.752800000000008</v>
          </cell>
          <cell r="H132" t="str">
            <v>Approved</v>
          </cell>
        </row>
        <row r="133">
          <cell r="C133"/>
          <cell r="D133"/>
          <cell r="E133" t="str">
            <v>7A/4</v>
          </cell>
          <cell r="F133">
            <v>390</v>
          </cell>
          <cell r="G133"/>
          <cell r="H133"/>
        </row>
        <row r="134">
          <cell r="C134" t="str">
            <v>7A/5</v>
          </cell>
          <cell r="D134" t="str">
            <v>DA+3</v>
          </cell>
          <cell r="E134"/>
          <cell r="F134"/>
          <cell r="G134">
            <v>25.142800000000008</v>
          </cell>
          <cell r="H134" t="str">
            <v>Approved</v>
          </cell>
        </row>
        <row r="135">
          <cell r="C135"/>
          <cell r="D135"/>
          <cell r="E135" t="str">
            <v>7A/5</v>
          </cell>
          <cell r="F135">
            <v>429.77</v>
          </cell>
          <cell r="G135"/>
          <cell r="H135"/>
        </row>
        <row r="136">
          <cell r="C136" t="str">
            <v>8/0</v>
          </cell>
          <cell r="D136" t="str">
            <v>DB1+0</v>
          </cell>
          <cell r="E136"/>
          <cell r="F136"/>
          <cell r="G136">
            <v>25.572600000000008</v>
          </cell>
          <cell r="H136" t="str">
            <v>Approved</v>
          </cell>
        </row>
        <row r="137">
          <cell r="C137"/>
          <cell r="D137"/>
          <cell r="E137" t="str">
            <v>8/0</v>
          </cell>
          <cell r="F137">
            <v>350</v>
          </cell>
          <cell r="G137"/>
          <cell r="H137"/>
        </row>
        <row r="138">
          <cell r="C138" t="str">
            <v>8/1</v>
          </cell>
          <cell r="D138" t="str">
            <v>DA-3</v>
          </cell>
          <cell r="E138"/>
          <cell r="F138"/>
          <cell r="G138">
            <v>25.92260000000001</v>
          </cell>
          <cell r="H138" t="str">
            <v>Approved</v>
          </cell>
        </row>
        <row r="139">
          <cell r="C139"/>
          <cell r="D139"/>
          <cell r="E139" t="str">
            <v>8/1</v>
          </cell>
          <cell r="F139">
            <v>330</v>
          </cell>
          <cell r="G139"/>
          <cell r="H139"/>
        </row>
        <row r="140">
          <cell r="C140" t="str">
            <v>8/2</v>
          </cell>
          <cell r="D140" t="str">
            <v>DA+6</v>
          </cell>
          <cell r="E140"/>
          <cell r="F140"/>
          <cell r="G140">
            <v>26.252600000000008</v>
          </cell>
          <cell r="H140" t="str">
            <v>Approved</v>
          </cell>
        </row>
        <row r="141">
          <cell r="C141"/>
          <cell r="D141"/>
          <cell r="E141" t="str">
            <v>8/2</v>
          </cell>
          <cell r="F141">
            <v>390</v>
          </cell>
          <cell r="G141"/>
          <cell r="H141"/>
        </row>
        <row r="142">
          <cell r="C142" t="str">
            <v>8/3</v>
          </cell>
          <cell r="D142" t="str">
            <v>DA+9</v>
          </cell>
          <cell r="E142"/>
          <cell r="F142"/>
          <cell r="G142">
            <v>26.642600000000009</v>
          </cell>
          <cell r="H142" t="str">
            <v>Approved</v>
          </cell>
        </row>
        <row r="143">
          <cell r="C143"/>
          <cell r="D143"/>
          <cell r="E143" t="str">
            <v>8/3</v>
          </cell>
          <cell r="F143">
            <v>400</v>
          </cell>
          <cell r="G143"/>
          <cell r="H143"/>
        </row>
        <row r="144">
          <cell r="C144" t="str">
            <v>8/4</v>
          </cell>
          <cell r="D144" t="str">
            <v>DA+6</v>
          </cell>
          <cell r="E144"/>
          <cell r="F144"/>
          <cell r="G144">
            <v>27.042600000000007</v>
          </cell>
          <cell r="H144" t="str">
            <v>Approved</v>
          </cell>
        </row>
        <row r="145">
          <cell r="C145"/>
          <cell r="D145"/>
          <cell r="E145" t="str">
            <v>8/4</v>
          </cell>
          <cell r="F145">
            <v>345</v>
          </cell>
          <cell r="G145"/>
          <cell r="H145"/>
        </row>
        <row r="146">
          <cell r="C146" t="str">
            <v>8/5</v>
          </cell>
          <cell r="D146" t="str">
            <v>DA+9</v>
          </cell>
          <cell r="E146"/>
          <cell r="F146"/>
          <cell r="G146">
            <v>27.387600000000006</v>
          </cell>
          <cell r="H146" t="str">
            <v>Approved</v>
          </cell>
        </row>
        <row r="147">
          <cell r="C147"/>
          <cell r="D147"/>
          <cell r="E147" t="str">
            <v>8/5</v>
          </cell>
          <cell r="F147">
            <v>350</v>
          </cell>
          <cell r="G147"/>
          <cell r="H147"/>
        </row>
        <row r="148">
          <cell r="C148" t="str">
            <v>8/6</v>
          </cell>
          <cell r="D148" t="str">
            <v>DA+3</v>
          </cell>
          <cell r="E148"/>
          <cell r="F148"/>
          <cell r="G148">
            <v>27.737600000000008</v>
          </cell>
          <cell r="H148" t="str">
            <v>Approved</v>
          </cell>
        </row>
        <row r="149">
          <cell r="C149"/>
          <cell r="D149"/>
          <cell r="E149" t="str">
            <v>8/6</v>
          </cell>
          <cell r="F149">
            <v>335</v>
          </cell>
          <cell r="G149"/>
          <cell r="H149"/>
        </row>
        <row r="150">
          <cell r="C150" t="str">
            <v>8/7</v>
          </cell>
          <cell r="D150" t="str">
            <v>DA+3</v>
          </cell>
          <cell r="E150"/>
          <cell r="F150"/>
          <cell r="G150">
            <v>28.072600000000008</v>
          </cell>
          <cell r="H150" t="str">
            <v>Approved</v>
          </cell>
        </row>
        <row r="151">
          <cell r="C151"/>
          <cell r="D151"/>
          <cell r="E151" t="str">
            <v>8/7</v>
          </cell>
          <cell r="F151">
            <v>415</v>
          </cell>
          <cell r="G151"/>
          <cell r="H151"/>
        </row>
        <row r="152">
          <cell r="C152" t="str">
            <v>8/8</v>
          </cell>
          <cell r="D152" t="str">
            <v>DA+9</v>
          </cell>
          <cell r="E152"/>
          <cell r="F152"/>
          <cell r="G152">
            <v>28.487600000000008</v>
          </cell>
          <cell r="H152" t="str">
            <v>Approved</v>
          </cell>
        </row>
        <row r="153">
          <cell r="C153"/>
          <cell r="D153"/>
          <cell r="E153" t="str">
            <v>8/8</v>
          </cell>
          <cell r="F153">
            <v>375</v>
          </cell>
          <cell r="G153"/>
          <cell r="H153"/>
        </row>
        <row r="154">
          <cell r="C154" t="str">
            <v>8/9</v>
          </cell>
          <cell r="D154" t="str">
            <v>DA+3</v>
          </cell>
          <cell r="E154"/>
          <cell r="F154"/>
          <cell r="G154">
            <v>28.862600000000008</v>
          </cell>
          <cell r="H154" t="str">
            <v>Approved</v>
          </cell>
        </row>
        <row r="155">
          <cell r="C155"/>
          <cell r="D155"/>
          <cell r="E155" t="str">
            <v>8/9</v>
          </cell>
          <cell r="F155">
            <v>375</v>
          </cell>
          <cell r="G155"/>
          <cell r="H155"/>
        </row>
        <row r="156">
          <cell r="C156" t="str">
            <v>8/10</v>
          </cell>
          <cell r="D156" t="str">
            <v>DA+0</v>
          </cell>
          <cell r="E156"/>
          <cell r="F156"/>
          <cell r="G156">
            <v>29.237600000000008</v>
          </cell>
          <cell r="H156" t="str">
            <v>Approved</v>
          </cell>
        </row>
        <row r="157">
          <cell r="C157"/>
          <cell r="D157"/>
          <cell r="E157" t="str">
            <v>8/10</v>
          </cell>
          <cell r="F157">
            <v>375</v>
          </cell>
          <cell r="G157"/>
          <cell r="H157"/>
        </row>
        <row r="158">
          <cell r="C158" t="str">
            <v>8/11</v>
          </cell>
          <cell r="D158" t="str">
            <v>DA+9</v>
          </cell>
          <cell r="E158"/>
          <cell r="F158"/>
          <cell r="G158">
            <v>29.612600000000008</v>
          </cell>
          <cell r="H158" t="str">
            <v>Approved</v>
          </cell>
        </row>
        <row r="159">
          <cell r="C159"/>
          <cell r="D159"/>
          <cell r="E159" t="str">
            <v>8/11</v>
          </cell>
          <cell r="F159">
            <v>415</v>
          </cell>
          <cell r="G159"/>
          <cell r="H159"/>
        </row>
        <row r="160">
          <cell r="C160" t="str">
            <v>8A/0</v>
          </cell>
          <cell r="D160" t="str">
            <v>DB1+12</v>
          </cell>
          <cell r="E160"/>
          <cell r="F160"/>
          <cell r="G160">
            <v>30.027600000000007</v>
          </cell>
          <cell r="H160" t="str">
            <v>Approved</v>
          </cell>
        </row>
        <row r="161">
          <cell r="C161"/>
          <cell r="D161"/>
          <cell r="E161" t="str">
            <v>8A/0</v>
          </cell>
          <cell r="F161">
            <v>466.62900000000002</v>
          </cell>
          <cell r="G161"/>
          <cell r="H161"/>
        </row>
        <row r="162">
          <cell r="C162" t="str">
            <v>9/0</v>
          </cell>
          <cell r="D162" t="str">
            <v>DB1+12</v>
          </cell>
          <cell r="E162"/>
          <cell r="F162"/>
          <cell r="G162">
            <v>30.494200000000006</v>
          </cell>
          <cell r="H162" t="str">
            <v>Approved</v>
          </cell>
        </row>
        <row r="163">
          <cell r="C163"/>
          <cell r="D163"/>
          <cell r="E163" t="str">
            <v>9/0</v>
          </cell>
          <cell r="F163">
            <v>418.37200000000001</v>
          </cell>
          <cell r="G163"/>
          <cell r="H163"/>
        </row>
        <row r="164">
          <cell r="C164" t="str">
            <v>9/1</v>
          </cell>
          <cell r="D164" t="str">
            <v>DA+3</v>
          </cell>
          <cell r="E164"/>
          <cell r="F164"/>
          <cell r="G164">
            <v>30.912600000000005</v>
          </cell>
          <cell r="H164" t="str">
            <v>Approved</v>
          </cell>
        </row>
        <row r="165">
          <cell r="C165"/>
          <cell r="D165"/>
          <cell r="E165" t="str">
            <v>9/1</v>
          </cell>
          <cell r="F165">
            <v>410</v>
          </cell>
          <cell r="G165"/>
          <cell r="H165"/>
        </row>
        <row r="166">
          <cell r="C166" t="str">
            <v>9/2</v>
          </cell>
          <cell r="D166" t="str">
            <v>DA+3</v>
          </cell>
          <cell r="E166"/>
          <cell r="F166"/>
          <cell r="G166">
            <v>31.322600000000005</v>
          </cell>
          <cell r="H166" t="str">
            <v>Approved</v>
          </cell>
        </row>
        <row r="167">
          <cell r="C167"/>
          <cell r="D167"/>
          <cell r="E167" t="str">
            <v>9/2</v>
          </cell>
          <cell r="F167">
            <v>395</v>
          </cell>
          <cell r="G167"/>
          <cell r="H167"/>
        </row>
        <row r="168">
          <cell r="C168" t="str">
            <v>9/3</v>
          </cell>
          <cell r="D168" t="str">
            <v>DA+0</v>
          </cell>
          <cell r="E168"/>
          <cell r="F168"/>
          <cell r="G168">
            <v>31.717600000000004</v>
          </cell>
          <cell r="H168" t="str">
            <v>Approved</v>
          </cell>
        </row>
        <row r="169">
          <cell r="C169"/>
          <cell r="D169"/>
          <cell r="E169" t="str">
            <v>9/3</v>
          </cell>
          <cell r="F169">
            <v>395</v>
          </cell>
          <cell r="G169"/>
          <cell r="H169"/>
        </row>
        <row r="170">
          <cell r="C170" t="str">
            <v>9/4</v>
          </cell>
          <cell r="D170" t="str">
            <v>DA+6</v>
          </cell>
          <cell r="E170"/>
          <cell r="F170"/>
          <cell r="G170">
            <v>32.112600000000008</v>
          </cell>
          <cell r="H170" t="str">
            <v>Approved</v>
          </cell>
        </row>
        <row r="171">
          <cell r="C171"/>
          <cell r="D171"/>
          <cell r="E171" t="str">
            <v>9/4</v>
          </cell>
          <cell r="F171">
            <v>425</v>
          </cell>
          <cell r="G171"/>
          <cell r="H171"/>
        </row>
        <row r="172">
          <cell r="C172" t="str">
            <v>9/5</v>
          </cell>
          <cell r="D172" t="str">
            <v>DA+3</v>
          </cell>
          <cell r="E172"/>
          <cell r="F172"/>
          <cell r="G172">
            <v>32.537600000000005</v>
          </cell>
          <cell r="H172" t="str">
            <v>Approved</v>
          </cell>
        </row>
        <row r="173">
          <cell r="C173"/>
          <cell r="D173"/>
          <cell r="E173" t="str">
            <v>9/5</v>
          </cell>
          <cell r="F173">
            <v>415</v>
          </cell>
          <cell r="G173"/>
          <cell r="H173"/>
        </row>
        <row r="174">
          <cell r="C174" t="str">
            <v>9/6</v>
          </cell>
          <cell r="D174" t="str">
            <v>DA+3</v>
          </cell>
          <cell r="E174"/>
          <cell r="F174"/>
          <cell r="G174">
            <v>32.952600000000004</v>
          </cell>
          <cell r="H174" t="str">
            <v>Approved</v>
          </cell>
        </row>
        <row r="175">
          <cell r="C175"/>
          <cell r="D175"/>
          <cell r="E175" t="str">
            <v>9/6</v>
          </cell>
          <cell r="F175">
            <v>405</v>
          </cell>
          <cell r="G175"/>
          <cell r="H175"/>
        </row>
        <row r="176">
          <cell r="C176" t="str">
            <v>9/7</v>
          </cell>
          <cell r="D176" t="str">
            <v>DA+9</v>
          </cell>
          <cell r="E176"/>
          <cell r="F176"/>
          <cell r="G176">
            <v>33.357600000000005</v>
          </cell>
          <cell r="H176" t="str">
            <v>Approved</v>
          </cell>
        </row>
        <row r="177">
          <cell r="C177"/>
          <cell r="D177"/>
          <cell r="E177" t="str">
            <v>9/7</v>
          </cell>
          <cell r="F177">
            <v>435</v>
          </cell>
          <cell r="G177"/>
          <cell r="H177"/>
        </row>
        <row r="178">
          <cell r="C178" t="str">
            <v>9/8</v>
          </cell>
          <cell r="D178" t="str">
            <v>DA+0</v>
          </cell>
          <cell r="E178"/>
          <cell r="F178"/>
          <cell r="G178">
            <v>33.792600000000007</v>
          </cell>
          <cell r="H178" t="str">
            <v>Approved</v>
          </cell>
        </row>
        <row r="179">
          <cell r="C179"/>
          <cell r="D179"/>
          <cell r="E179" t="str">
            <v>9/8</v>
          </cell>
          <cell r="F179">
            <v>405</v>
          </cell>
          <cell r="G179"/>
          <cell r="H179"/>
        </row>
        <row r="180">
          <cell r="C180" t="str">
            <v>9/9</v>
          </cell>
          <cell r="D180" t="str">
            <v>DA+0</v>
          </cell>
          <cell r="E180"/>
          <cell r="F180"/>
          <cell r="G180">
            <v>34.197600000000008</v>
          </cell>
          <cell r="H180" t="str">
            <v>Approved</v>
          </cell>
        </row>
        <row r="181">
          <cell r="C181"/>
          <cell r="D181"/>
          <cell r="E181" t="str">
            <v>9/9</v>
          </cell>
          <cell r="F181">
            <v>435</v>
          </cell>
          <cell r="G181"/>
          <cell r="H181"/>
        </row>
        <row r="182">
          <cell r="C182" t="str">
            <v>9/10</v>
          </cell>
          <cell r="D182" t="str">
            <v>DA+3</v>
          </cell>
          <cell r="E182"/>
          <cell r="F182"/>
          <cell r="G182">
            <v>34.632600000000011</v>
          </cell>
          <cell r="H182" t="str">
            <v>Approved</v>
          </cell>
        </row>
        <row r="183">
          <cell r="C183"/>
          <cell r="D183"/>
          <cell r="E183" t="str">
            <v>9/10</v>
          </cell>
          <cell r="F183">
            <v>395</v>
          </cell>
          <cell r="G183"/>
          <cell r="H183"/>
        </row>
        <row r="184">
          <cell r="C184" t="str">
            <v>9/11</v>
          </cell>
          <cell r="D184" t="str">
            <v>DA+3</v>
          </cell>
          <cell r="E184"/>
          <cell r="F184"/>
          <cell r="G184">
            <v>35.027600000000014</v>
          </cell>
          <cell r="H184" t="str">
            <v>Approved</v>
          </cell>
        </row>
        <row r="185">
          <cell r="C185"/>
          <cell r="D185"/>
          <cell r="E185" t="str">
            <v>9/11</v>
          </cell>
          <cell r="F185">
            <v>431.548</v>
          </cell>
          <cell r="G185"/>
          <cell r="H185"/>
        </row>
        <row r="186">
          <cell r="C186" t="str">
            <v>10/0</v>
          </cell>
          <cell r="D186" t="str">
            <v>DB1+6</v>
          </cell>
          <cell r="E186"/>
          <cell r="F186"/>
          <cell r="G186">
            <v>35.459100000000014</v>
          </cell>
          <cell r="H186" t="str">
            <v>Approved</v>
          </cell>
        </row>
        <row r="187">
          <cell r="C187"/>
          <cell r="D187"/>
          <cell r="E187" t="str">
            <v>10/0</v>
          </cell>
          <cell r="F187">
            <v>363.452</v>
          </cell>
          <cell r="G187"/>
          <cell r="H187"/>
        </row>
        <row r="188">
          <cell r="C188" t="str">
            <v>10/1</v>
          </cell>
          <cell r="D188" t="str">
            <v>DA+3</v>
          </cell>
          <cell r="E188"/>
          <cell r="F188"/>
          <cell r="G188">
            <v>35.822600000000016</v>
          </cell>
          <cell r="H188" t="str">
            <v>Approved</v>
          </cell>
        </row>
        <row r="189">
          <cell r="C189"/>
          <cell r="D189"/>
          <cell r="E189" t="str">
            <v>10/1</v>
          </cell>
          <cell r="F189">
            <v>295</v>
          </cell>
          <cell r="G189"/>
          <cell r="H189"/>
        </row>
        <row r="190">
          <cell r="C190" t="str">
            <v>10/2</v>
          </cell>
          <cell r="D190" t="str">
            <v>DA+3</v>
          </cell>
          <cell r="E190"/>
          <cell r="F190"/>
          <cell r="G190">
            <v>36.117600000000017</v>
          </cell>
          <cell r="H190" t="str">
            <v>Approved</v>
          </cell>
        </row>
        <row r="191">
          <cell r="C191"/>
          <cell r="D191"/>
          <cell r="E191" t="str">
            <v>10/2</v>
          </cell>
          <cell r="F191">
            <v>345.73099999999999</v>
          </cell>
          <cell r="G191"/>
          <cell r="H191"/>
        </row>
        <row r="192">
          <cell r="C192" t="str">
            <v>11/0</v>
          </cell>
          <cell r="D192" t="str">
            <v>DD45+0</v>
          </cell>
          <cell r="E192"/>
          <cell r="F192"/>
          <cell r="G192">
            <v>36.463300000000018</v>
          </cell>
          <cell r="H192" t="str">
            <v>Approved</v>
          </cell>
        </row>
        <row r="193">
          <cell r="C193"/>
          <cell r="D193"/>
          <cell r="E193" t="str">
            <v>11/0</v>
          </cell>
          <cell r="F193">
            <v>242.893</v>
          </cell>
          <cell r="G193"/>
          <cell r="H193"/>
        </row>
        <row r="194">
          <cell r="C194" t="str">
            <v>12/0</v>
          </cell>
          <cell r="D194" t="str">
            <v>DB1+9</v>
          </cell>
          <cell r="E194"/>
          <cell r="F194"/>
          <cell r="G194">
            <v>36.706200000000017</v>
          </cell>
          <cell r="H194" t="str">
            <v>Approved</v>
          </cell>
        </row>
        <row r="195">
          <cell r="C195"/>
          <cell r="D195"/>
          <cell r="E195" t="str">
            <v>12/0</v>
          </cell>
          <cell r="F195">
            <v>329.72800000000001</v>
          </cell>
          <cell r="G195"/>
          <cell r="H195"/>
        </row>
        <row r="196">
          <cell r="C196" t="str">
            <v>13/0</v>
          </cell>
          <cell r="D196" t="str">
            <v>DD60+9</v>
          </cell>
          <cell r="E196"/>
          <cell r="F196"/>
          <cell r="G196">
            <v>37.035900000000019</v>
          </cell>
          <cell r="H196" t="str">
            <v>Approved</v>
          </cell>
        </row>
        <row r="197">
          <cell r="C197"/>
          <cell r="D197"/>
          <cell r="E197" t="str">
            <v>13/0</v>
          </cell>
          <cell r="F197">
            <v>416.87799999999999</v>
          </cell>
          <cell r="G197"/>
          <cell r="H197"/>
        </row>
        <row r="198">
          <cell r="C198" t="str">
            <v>13A/0</v>
          </cell>
          <cell r="D198" t="str">
            <v>DB1+9</v>
          </cell>
          <cell r="E198"/>
          <cell r="F198"/>
          <cell r="G198">
            <v>37.452800000000018</v>
          </cell>
          <cell r="H198" t="str">
            <v>Approved</v>
          </cell>
        </row>
        <row r="199">
          <cell r="C199"/>
          <cell r="D199"/>
          <cell r="E199" t="str">
            <v>13A/0</v>
          </cell>
          <cell r="F199">
            <v>480.26900000000001</v>
          </cell>
          <cell r="G199"/>
          <cell r="H199"/>
        </row>
        <row r="200">
          <cell r="C200" t="str">
            <v>14/0</v>
          </cell>
          <cell r="D200" t="str">
            <v>DD60+25</v>
          </cell>
          <cell r="E200"/>
          <cell r="F200"/>
          <cell r="G200">
            <v>37.933100000000017</v>
          </cell>
          <cell r="H200" t="str">
            <v>Approved</v>
          </cell>
        </row>
        <row r="201">
          <cell r="C201"/>
          <cell r="D201"/>
          <cell r="E201" t="str">
            <v>14/0</v>
          </cell>
          <cell r="F201">
            <v>223.816</v>
          </cell>
          <cell r="G201"/>
          <cell r="H201"/>
        </row>
        <row r="202">
          <cell r="C202" t="str">
            <v>15/0</v>
          </cell>
          <cell r="D202" t="str">
            <v>DD60+25</v>
          </cell>
          <cell r="E202"/>
          <cell r="F202"/>
          <cell r="G202">
            <v>38.156900000000014</v>
          </cell>
          <cell r="H202" t="str">
            <v>Approved</v>
          </cell>
        </row>
        <row r="203">
          <cell r="C203"/>
          <cell r="D203"/>
          <cell r="E203" t="str">
            <v>15/0</v>
          </cell>
          <cell r="F203">
            <v>405.91500000000002</v>
          </cell>
          <cell r="G203"/>
          <cell r="H203"/>
        </row>
        <row r="204">
          <cell r="C204" t="str">
            <v>15/1</v>
          </cell>
          <cell r="D204" t="str">
            <v>DA+6</v>
          </cell>
          <cell r="E204"/>
          <cell r="F204"/>
          <cell r="G204">
            <v>38.562800000000017</v>
          </cell>
          <cell r="H204" t="str">
            <v>Approved</v>
          </cell>
        </row>
        <row r="205">
          <cell r="C205"/>
          <cell r="D205"/>
          <cell r="E205" t="str">
            <v>15/1</v>
          </cell>
          <cell r="F205">
            <v>405</v>
          </cell>
          <cell r="G205"/>
          <cell r="H205"/>
        </row>
        <row r="206">
          <cell r="C206" t="str">
            <v>15/2</v>
          </cell>
          <cell r="D206" t="str">
            <v>DA+3</v>
          </cell>
          <cell r="E206"/>
          <cell r="F206"/>
          <cell r="G206">
            <v>38.967800000000018</v>
          </cell>
          <cell r="H206" t="str">
            <v>Approved</v>
          </cell>
        </row>
        <row r="207">
          <cell r="C207"/>
          <cell r="D207"/>
          <cell r="E207" t="str">
            <v>15/2</v>
          </cell>
          <cell r="F207">
            <v>420</v>
          </cell>
          <cell r="G207"/>
          <cell r="H207"/>
        </row>
        <row r="208">
          <cell r="C208" t="str">
            <v>15/3</v>
          </cell>
          <cell r="D208" t="str">
            <v>DA+3</v>
          </cell>
          <cell r="E208"/>
          <cell r="F208"/>
          <cell r="G208">
            <v>39.38780000000002</v>
          </cell>
          <cell r="H208" t="str">
            <v>Approved</v>
          </cell>
        </row>
        <row r="209">
          <cell r="C209"/>
          <cell r="D209"/>
          <cell r="E209" t="str">
            <v>15/3</v>
          </cell>
          <cell r="F209">
            <v>415</v>
          </cell>
          <cell r="G209"/>
          <cell r="H209"/>
        </row>
        <row r="210">
          <cell r="C210" t="str">
            <v>15/4</v>
          </cell>
          <cell r="D210" t="str">
            <v>DA+6</v>
          </cell>
          <cell r="E210"/>
          <cell r="F210"/>
          <cell r="G210">
            <v>39.802800000000019</v>
          </cell>
          <cell r="H210" t="str">
            <v>Approved</v>
          </cell>
        </row>
        <row r="211">
          <cell r="C211"/>
          <cell r="D211"/>
          <cell r="E211" t="str">
            <v>15/4</v>
          </cell>
          <cell r="F211">
            <v>410</v>
          </cell>
          <cell r="G211"/>
          <cell r="H211"/>
        </row>
        <row r="212">
          <cell r="C212" t="str">
            <v>15/5</v>
          </cell>
          <cell r="D212" t="str">
            <v>DA+3</v>
          </cell>
          <cell r="E212"/>
          <cell r="F212"/>
          <cell r="G212">
            <v>40.212800000000016</v>
          </cell>
          <cell r="H212" t="str">
            <v>Approved</v>
          </cell>
        </row>
        <row r="213">
          <cell r="C213"/>
          <cell r="D213"/>
          <cell r="E213" t="str">
            <v>15/5</v>
          </cell>
          <cell r="F213">
            <v>285</v>
          </cell>
          <cell r="G213"/>
          <cell r="H213"/>
        </row>
        <row r="214">
          <cell r="C214" t="str">
            <v>15/6</v>
          </cell>
          <cell r="D214" t="str">
            <v>DA+9</v>
          </cell>
          <cell r="E214"/>
          <cell r="F214"/>
          <cell r="G214">
            <v>40.497800000000012</v>
          </cell>
          <cell r="H214" t="str">
            <v>Approved</v>
          </cell>
        </row>
        <row r="215">
          <cell r="C215"/>
          <cell r="D215"/>
          <cell r="E215" t="str">
            <v>15/6</v>
          </cell>
          <cell r="F215">
            <v>355</v>
          </cell>
          <cell r="G215"/>
          <cell r="H215"/>
        </row>
        <row r="216">
          <cell r="C216" t="str">
            <v>15/7</v>
          </cell>
          <cell r="D216" t="str">
            <v>DA+0</v>
          </cell>
          <cell r="E216"/>
          <cell r="F216"/>
          <cell r="G216">
            <v>40.852800000000009</v>
          </cell>
          <cell r="H216" t="str">
            <v>Approved</v>
          </cell>
        </row>
        <row r="217">
          <cell r="C217"/>
          <cell r="D217"/>
          <cell r="E217" t="str">
            <v>15/7</v>
          </cell>
          <cell r="F217">
            <v>355</v>
          </cell>
          <cell r="G217"/>
          <cell r="H217"/>
        </row>
        <row r="218">
          <cell r="C218" t="str">
            <v>15/8</v>
          </cell>
          <cell r="D218" t="str">
            <v>DA+1.5</v>
          </cell>
          <cell r="E218"/>
          <cell r="F218"/>
          <cell r="G218">
            <v>41.207800000000006</v>
          </cell>
          <cell r="H218" t="str">
            <v>Approved</v>
          </cell>
        </row>
        <row r="219">
          <cell r="C219"/>
          <cell r="D219"/>
          <cell r="E219" t="str">
            <v>15/8</v>
          </cell>
          <cell r="F219">
            <v>410</v>
          </cell>
          <cell r="G219"/>
          <cell r="H219"/>
        </row>
        <row r="220">
          <cell r="C220" t="str">
            <v>15/9</v>
          </cell>
          <cell r="D220" t="str">
            <v>DA+0</v>
          </cell>
          <cell r="E220"/>
          <cell r="F220"/>
          <cell r="G220">
            <v>41.617800000000003</v>
          </cell>
          <cell r="H220" t="str">
            <v>Approved</v>
          </cell>
        </row>
        <row r="221">
          <cell r="C221"/>
          <cell r="D221"/>
          <cell r="E221" t="str">
            <v>15/9</v>
          </cell>
          <cell r="F221">
            <v>430</v>
          </cell>
          <cell r="G221"/>
          <cell r="H221"/>
        </row>
        <row r="222">
          <cell r="C222" t="str">
            <v>15/10</v>
          </cell>
          <cell r="D222" t="str">
            <v>DA-1.5</v>
          </cell>
          <cell r="E222"/>
          <cell r="F222"/>
          <cell r="G222">
            <v>42.047800000000002</v>
          </cell>
          <cell r="H222" t="str">
            <v>Approved</v>
          </cell>
        </row>
        <row r="223">
          <cell r="C223"/>
          <cell r="D223"/>
          <cell r="E223" t="str">
            <v>15/10</v>
          </cell>
          <cell r="F223">
            <v>385</v>
          </cell>
          <cell r="G223"/>
          <cell r="H223"/>
        </row>
        <row r="224">
          <cell r="C224" t="str">
            <v>15/11</v>
          </cell>
          <cell r="D224" t="str">
            <v>DA+0</v>
          </cell>
          <cell r="E224"/>
          <cell r="F224"/>
          <cell r="G224">
            <v>42.4328</v>
          </cell>
          <cell r="H224" t="str">
            <v>Approved</v>
          </cell>
        </row>
        <row r="225">
          <cell r="C225"/>
          <cell r="D225"/>
          <cell r="E225" t="str">
            <v>15/11</v>
          </cell>
          <cell r="F225">
            <v>455</v>
          </cell>
          <cell r="G225"/>
          <cell r="H225"/>
        </row>
        <row r="226">
          <cell r="C226" t="str">
            <v>15/12</v>
          </cell>
          <cell r="D226" t="str">
            <v>DA+6</v>
          </cell>
          <cell r="E226"/>
          <cell r="F226"/>
          <cell r="G226">
            <v>42.887799999999999</v>
          </cell>
          <cell r="H226" t="str">
            <v>Approved</v>
          </cell>
        </row>
        <row r="227">
          <cell r="C227"/>
          <cell r="D227"/>
          <cell r="E227" t="str">
            <v>15/12</v>
          </cell>
          <cell r="F227">
            <v>288.42500000000001</v>
          </cell>
          <cell r="G227"/>
          <cell r="H227"/>
        </row>
        <row r="228">
          <cell r="C228" t="str">
            <v>16/0</v>
          </cell>
          <cell r="D228" t="str">
            <v>DC2+0</v>
          </cell>
          <cell r="E228"/>
          <cell r="F228"/>
          <cell r="G228">
            <v>43.176200000000001</v>
          </cell>
          <cell r="H228" t="str">
            <v>Approved</v>
          </cell>
        </row>
        <row r="229">
          <cell r="C229"/>
          <cell r="D229"/>
          <cell r="E229" t="str">
            <v>16/0</v>
          </cell>
          <cell r="F229">
            <v>392.69400000000002</v>
          </cell>
          <cell r="G229"/>
          <cell r="H229"/>
        </row>
        <row r="230">
          <cell r="C230" t="str">
            <v>17/0</v>
          </cell>
          <cell r="D230" t="str">
            <v>DC1+3</v>
          </cell>
          <cell r="E230"/>
          <cell r="F230"/>
          <cell r="G230">
            <v>43.568899999999999</v>
          </cell>
          <cell r="H230" t="str">
            <v>Approved</v>
          </cell>
        </row>
        <row r="231">
          <cell r="C231"/>
          <cell r="D231"/>
          <cell r="E231" t="str">
            <v>17/0</v>
          </cell>
          <cell r="F231">
            <v>398.404</v>
          </cell>
          <cell r="G231"/>
          <cell r="H231"/>
        </row>
        <row r="232">
          <cell r="C232" t="str">
            <v>18/0</v>
          </cell>
          <cell r="D232" t="str">
            <v>DB2+6</v>
          </cell>
          <cell r="E232"/>
          <cell r="F232"/>
          <cell r="G232">
            <v>43.967300000000002</v>
          </cell>
          <cell r="H232" t="str">
            <v>Approved</v>
          </cell>
        </row>
        <row r="233">
          <cell r="C233"/>
          <cell r="D233"/>
          <cell r="E233" t="str">
            <v>18/0</v>
          </cell>
          <cell r="F233">
            <v>307.59500000000003</v>
          </cell>
          <cell r="G233"/>
          <cell r="H233"/>
        </row>
        <row r="234">
          <cell r="C234" t="str">
            <v>18/1</v>
          </cell>
          <cell r="D234" t="str">
            <v>DA+3</v>
          </cell>
          <cell r="E234"/>
          <cell r="F234"/>
          <cell r="G234">
            <v>44.274900000000002</v>
          </cell>
          <cell r="H234" t="str">
            <v>Approved</v>
          </cell>
        </row>
        <row r="235">
          <cell r="C235"/>
          <cell r="D235"/>
          <cell r="E235" t="str">
            <v>18/1</v>
          </cell>
          <cell r="F235">
            <v>390</v>
          </cell>
          <cell r="G235"/>
          <cell r="H235"/>
        </row>
        <row r="236">
          <cell r="C236" t="str">
            <v>18/2</v>
          </cell>
          <cell r="D236" t="str">
            <v>DA+1.5</v>
          </cell>
          <cell r="E236"/>
          <cell r="F236"/>
          <cell r="G236">
            <v>44.664900000000003</v>
          </cell>
          <cell r="H236" t="str">
            <v>Approved</v>
          </cell>
        </row>
        <row r="237">
          <cell r="C237"/>
          <cell r="D237"/>
          <cell r="E237" t="str">
            <v>18/2</v>
          </cell>
          <cell r="F237">
            <v>380</v>
          </cell>
          <cell r="G237"/>
          <cell r="H237"/>
        </row>
        <row r="238">
          <cell r="C238" t="str">
            <v>18/3</v>
          </cell>
          <cell r="D238" t="str">
            <v>DA+6</v>
          </cell>
          <cell r="E238"/>
          <cell r="F238"/>
          <cell r="G238">
            <v>45.044900000000005</v>
          </cell>
          <cell r="H238" t="str">
            <v>Approved</v>
          </cell>
        </row>
        <row r="239">
          <cell r="C239"/>
          <cell r="D239"/>
          <cell r="E239" t="str">
            <v>18/3</v>
          </cell>
          <cell r="F239">
            <v>405</v>
          </cell>
          <cell r="G239"/>
          <cell r="H239"/>
        </row>
        <row r="240">
          <cell r="C240" t="str">
            <v>18/4</v>
          </cell>
          <cell r="D240" t="str">
            <v>DA-3</v>
          </cell>
          <cell r="E240"/>
          <cell r="F240"/>
          <cell r="G240">
            <v>45.449900000000007</v>
          </cell>
          <cell r="H240" t="str">
            <v>Approved</v>
          </cell>
        </row>
        <row r="241">
          <cell r="C241"/>
          <cell r="D241"/>
          <cell r="E241" t="str">
            <v>18/4</v>
          </cell>
          <cell r="F241">
            <v>335</v>
          </cell>
          <cell r="G241"/>
          <cell r="H241"/>
        </row>
        <row r="242">
          <cell r="C242" t="str">
            <v>18/5</v>
          </cell>
          <cell r="D242" t="str">
            <v>DA+0</v>
          </cell>
          <cell r="E242"/>
          <cell r="F242"/>
          <cell r="G242">
            <v>45.784900000000007</v>
          </cell>
          <cell r="H242" t="str">
            <v>Approved</v>
          </cell>
        </row>
        <row r="243">
          <cell r="C243"/>
          <cell r="D243"/>
          <cell r="E243" t="str">
            <v>18/5</v>
          </cell>
          <cell r="F243">
            <v>425</v>
          </cell>
          <cell r="G243"/>
          <cell r="H243"/>
        </row>
        <row r="244">
          <cell r="C244" t="str">
            <v>18/6</v>
          </cell>
          <cell r="D244" t="str">
            <v>DA+9</v>
          </cell>
          <cell r="E244"/>
          <cell r="F244"/>
          <cell r="G244">
            <v>46.209900000000005</v>
          </cell>
          <cell r="H244" t="str">
            <v>Approved</v>
          </cell>
        </row>
        <row r="245">
          <cell r="C245"/>
          <cell r="D245"/>
          <cell r="E245" t="str">
            <v>18/6</v>
          </cell>
          <cell r="F245">
            <v>402</v>
          </cell>
          <cell r="G245"/>
          <cell r="H245"/>
        </row>
        <row r="246">
          <cell r="C246" t="str">
            <v>18/7</v>
          </cell>
          <cell r="D246" t="str">
            <v>DA+1.5</v>
          </cell>
          <cell r="E246"/>
          <cell r="F246"/>
          <cell r="G246">
            <v>46.611900000000006</v>
          </cell>
          <cell r="H246" t="str">
            <v>Approved</v>
          </cell>
        </row>
        <row r="247">
          <cell r="C247"/>
          <cell r="D247"/>
          <cell r="E247" t="str">
            <v>18/7</v>
          </cell>
          <cell r="F247">
            <v>385.43400000000003</v>
          </cell>
          <cell r="G247"/>
          <cell r="H247"/>
        </row>
        <row r="248">
          <cell r="C248" t="str">
            <v>19/0</v>
          </cell>
          <cell r="D248" t="str">
            <v>DD60+3</v>
          </cell>
          <cell r="E248"/>
          <cell r="F248"/>
          <cell r="G248">
            <v>46.997300000000003</v>
          </cell>
          <cell r="H248" t="str">
            <v>Approved</v>
          </cell>
        </row>
        <row r="249">
          <cell r="C249"/>
          <cell r="D249"/>
          <cell r="E249" t="str">
            <v>19/0</v>
          </cell>
          <cell r="F249">
            <v>279.36</v>
          </cell>
          <cell r="G249"/>
          <cell r="H249"/>
        </row>
        <row r="250">
          <cell r="C250" t="str">
            <v>20/0</v>
          </cell>
          <cell r="D250" t="str">
            <v>DD60+3</v>
          </cell>
          <cell r="E250"/>
          <cell r="F250"/>
          <cell r="G250">
            <v>47.276700000000005</v>
          </cell>
          <cell r="H250" t="str">
            <v>Approved</v>
          </cell>
        </row>
        <row r="251">
          <cell r="C251"/>
          <cell r="D251"/>
          <cell r="E251" t="str">
            <v>20/0</v>
          </cell>
          <cell r="F251">
            <v>388.51499999999999</v>
          </cell>
          <cell r="G251"/>
          <cell r="H251"/>
        </row>
        <row r="252">
          <cell r="C252" t="str">
            <v>20/1</v>
          </cell>
          <cell r="D252" t="str">
            <v>DA-3</v>
          </cell>
          <cell r="E252"/>
          <cell r="F252"/>
          <cell r="G252">
            <v>47.665200000000006</v>
          </cell>
          <cell r="H252" t="str">
            <v>Approved</v>
          </cell>
        </row>
        <row r="253">
          <cell r="C253"/>
          <cell r="D253"/>
          <cell r="E253" t="str">
            <v>20/1</v>
          </cell>
          <cell r="F253">
            <v>330</v>
          </cell>
          <cell r="G253"/>
          <cell r="H253"/>
        </row>
        <row r="254">
          <cell r="C254" t="str">
            <v>20/2</v>
          </cell>
          <cell r="D254" t="str">
            <v>DA-3</v>
          </cell>
          <cell r="E254"/>
          <cell r="F254"/>
          <cell r="G254">
            <v>47.995200000000004</v>
          </cell>
          <cell r="H254" t="str">
            <v>Approved</v>
          </cell>
        </row>
        <row r="255">
          <cell r="C255"/>
          <cell r="D255"/>
          <cell r="E255" t="str">
            <v>20/2</v>
          </cell>
          <cell r="F255">
            <v>340</v>
          </cell>
          <cell r="G255"/>
          <cell r="H255"/>
        </row>
        <row r="256">
          <cell r="C256" t="str">
            <v>20/3</v>
          </cell>
          <cell r="D256" t="str">
            <v>DA+1.5</v>
          </cell>
          <cell r="E256"/>
          <cell r="F256"/>
          <cell r="G256">
            <v>48.335200000000007</v>
          </cell>
          <cell r="H256" t="str">
            <v>Approved</v>
          </cell>
        </row>
        <row r="257">
          <cell r="C257"/>
          <cell r="D257"/>
          <cell r="E257" t="str">
            <v>20/3</v>
          </cell>
          <cell r="F257">
            <v>420</v>
          </cell>
          <cell r="G257"/>
          <cell r="H257"/>
        </row>
        <row r="258">
          <cell r="C258" t="str">
            <v>20/4</v>
          </cell>
          <cell r="D258" t="str">
            <v>DA+3</v>
          </cell>
          <cell r="E258"/>
          <cell r="F258"/>
          <cell r="G258">
            <v>48.755200000000009</v>
          </cell>
          <cell r="H258" t="str">
            <v>Approved</v>
          </cell>
        </row>
        <row r="259">
          <cell r="C259"/>
          <cell r="D259"/>
          <cell r="E259" t="str">
            <v>20/4</v>
          </cell>
          <cell r="F259">
            <v>375</v>
          </cell>
          <cell r="G259"/>
          <cell r="H259"/>
        </row>
        <row r="260">
          <cell r="C260" t="str">
            <v>20/5</v>
          </cell>
          <cell r="D260" t="str">
            <v>DA+0</v>
          </cell>
          <cell r="E260"/>
          <cell r="F260"/>
          <cell r="G260">
            <v>49.130200000000009</v>
          </cell>
          <cell r="H260" t="str">
            <v>Approved</v>
          </cell>
        </row>
        <row r="261">
          <cell r="C261"/>
          <cell r="D261"/>
          <cell r="E261" t="str">
            <v>20/5</v>
          </cell>
          <cell r="F261">
            <v>355</v>
          </cell>
          <cell r="G261"/>
          <cell r="H261"/>
        </row>
        <row r="262">
          <cell r="C262" t="str">
            <v>20/6</v>
          </cell>
          <cell r="D262" t="str">
            <v>DA-3</v>
          </cell>
          <cell r="E262"/>
          <cell r="F262"/>
          <cell r="G262">
            <v>49.485200000000006</v>
          </cell>
          <cell r="H262" t="str">
            <v>Approved</v>
          </cell>
        </row>
        <row r="263">
          <cell r="C263"/>
          <cell r="D263"/>
          <cell r="E263" t="str">
            <v>20/6</v>
          </cell>
          <cell r="F263">
            <v>341.65199999999999</v>
          </cell>
          <cell r="G263"/>
          <cell r="H263"/>
        </row>
        <row r="264">
          <cell r="C264" t="str">
            <v>21/0</v>
          </cell>
          <cell r="D264" t="str">
            <v>DB1+0</v>
          </cell>
          <cell r="E264"/>
          <cell r="F264"/>
          <cell r="G264">
            <v>49.826900000000009</v>
          </cell>
          <cell r="H264" t="str">
            <v>Approved</v>
          </cell>
        </row>
        <row r="265">
          <cell r="C265"/>
          <cell r="D265"/>
          <cell r="E265" t="str">
            <v>21/0</v>
          </cell>
          <cell r="F265">
            <v>326.34800000000001</v>
          </cell>
          <cell r="G265"/>
          <cell r="H265"/>
        </row>
        <row r="266">
          <cell r="C266" t="str">
            <v>21/1</v>
          </cell>
          <cell r="D266" t="str">
            <v>DA+0</v>
          </cell>
          <cell r="E266"/>
          <cell r="F266"/>
          <cell r="G266">
            <v>50.153200000000012</v>
          </cell>
          <cell r="H266" t="str">
            <v>Approved</v>
          </cell>
        </row>
        <row r="267">
          <cell r="C267"/>
          <cell r="D267"/>
          <cell r="E267" t="str">
            <v>21/1</v>
          </cell>
          <cell r="F267">
            <v>427</v>
          </cell>
          <cell r="G267"/>
          <cell r="H267"/>
        </row>
        <row r="268">
          <cell r="C268" t="str">
            <v>21/2</v>
          </cell>
          <cell r="D268" t="str">
            <v>DA+6</v>
          </cell>
          <cell r="E268"/>
          <cell r="F268"/>
          <cell r="G268">
            <v>50.580200000000012</v>
          </cell>
          <cell r="H268" t="str">
            <v>Approved</v>
          </cell>
        </row>
        <row r="269">
          <cell r="C269"/>
          <cell r="D269"/>
          <cell r="E269" t="str">
            <v>21/2</v>
          </cell>
          <cell r="F269">
            <v>410</v>
          </cell>
          <cell r="G269"/>
          <cell r="H269"/>
        </row>
        <row r="270">
          <cell r="C270" t="str">
            <v>21/3</v>
          </cell>
          <cell r="D270" t="str">
            <v>DA+6</v>
          </cell>
          <cell r="E270"/>
          <cell r="F270"/>
          <cell r="G270">
            <v>50.990200000000009</v>
          </cell>
          <cell r="H270" t="str">
            <v>Approved</v>
          </cell>
        </row>
        <row r="271">
          <cell r="C271"/>
          <cell r="D271"/>
          <cell r="E271" t="str">
            <v>21/3</v>
          </cell>
          <cell r="F271">
            <v>405</v>
          </cell>
          <cell r="G271"/>
          <cell r="H271"/>
        </row>
        <row r="272">
          <cell r="C272" t="str">
            <v>21/4</v>
          </cell>
          <cell r="D272" t="str">
            <v>DA+0</v>
          </cell>
          <cell r="E272"/>
          <cell r="F272"/>
          <cell r="G272">
            <v>51.39520000000001</v>
          </cell>
          <cell r="H272" t="str">
            <v>Approved</v>
          </cell>
        </row>
        <row r="273">
          <cell r="C273"/>
          <cell r="D273"/>
          <cell r="E273" t="str">
            <v>21/4</v>
          </cell>
          <cell r="F273">
            <v>300</v>
          </cell>
          <cell r="G273"/>
          <cell r="H273"/>
        </row>
        <row r="274">
          <cell r="C274" t="str">
            <v>21/5</v>
          </cell>
          <cell r="D274" t="str">
            <v>DA+0</v>
          </cell>
          <cell r="E274"/>
          <cell r="F274"/>
          <cell r="G274">
            <v>51.695200000000007</v>
          </cell>
          <cell r="H274" t="str">
            <v>Approved</v>
          </cell>
        </row>
        <row r="275">
          <cell r="C275"/>
          <cell r="D275"/>
          <cell r="E275" t="str">
            <v>21/5</v>
          </cell>
          <cell r="F275">
            <v>415.18700000000001</v>
          </cell>
          <cell r="G275"/>
          <cell r="H275"/>
        </row>
        <row r="276">
          <cell r="C276" t="str">
            <v>22/0</v>
          </cell>
          <cell r="D276" t="str">
            <v>DC2+15</v>
          </cell>
          <cell r="E276"/>
          <cell r="F276"/>
          <cell r="G276">
            <v>52.110400000000006</v>
          </cell>
          <cell r="H276" t="str">
            <v>Approved</v>
          </cell>
        </row>
        <row r="277">
          <cell r="C277"/>
          <cell r="D277"/>
          <cell r="E277" t="str">
            <v>22/0</v>
          </cell>
          <cell r="F277">
            <v>259.048</v>
          </cell>
          <cell r="G277"/>
          <cell r="H277"/>
        </row>
        <row r="278">
          <cell r="C278" t="str">
            <v>23/0</v>
          </cell>
          <cell r="D278" t="str">
            <v>DB2+9</v>
          </cell>
          <cell r="E278"/>
          <cell r="F278"/>
          <cell r="G278">
            <v>52.369400000000006</v>
          </cell>
          <cell r="H278" t="str">
            <v>Approved</v>
          </cell>
        </row>
        <row r="279">
          <cell r="C279"/>
          <cell r="D279"/>
          <cell r="E279" t="str">
            <v>23/0</v>
          </cell>
          <cell r="F279">
            <v>440.45499999999998</v>
          </cell>
          <cell r="G279"/>
          <cell r="H279"/>
        </row>
        <row r="280">
          <cell r="C280" t="str">
            <v>23A/0</v>
          </cell>
          <cell r="D280" t="str">
            <v>DB1+9</v>
          </cell>
          <cell r="E280"/>
          <cell r="F280"/>
          <cell r="G280">
            <v>52.809900000000006</v>
          </cell>
          <cell r="H280" t="str">
            <v>Approved</v>
          </cell>
        </row>
        <row r="281">
          <cell r="C281"/>
          <cell r="D281"/>
          <cell r="E281" t="str">
            <v>23A/0</v>
          </cell>
          <cell r="F281">
            <v>496.685</v>
          </cell>
          <cell r="G281"/>
          <cell r="H281"/>
        </row>
        <row r="282">
          <cell r="C282" t="str">
            <v>24/0</v>
          </cell>
          <cell r="D282" t="str">
            <v>DD60+18</v>
          </cell>
          <cell r="E282"/>
          <cell r="F282"/>
          <cell r="G282">
            <v>53.306600000000003</v>
          </cell>
          <cell r="H282" t="str">
            <v>Approved</v>
          </cell>
        </row>
        <row r="283">
          <cell r="C283"/>
          <cell r="D283"/>
          <cell r="E283" t="str">
            <v>24/0</v>
          </cell>
          <cell r="F283">
            <v>244.029</v>
          </cell>
          <cell r="G283"/>
          <cell r="H283"/>
        </row>
        <row r="284">
          <cell r="C284" t="str">
            <v>25/0</v>
          </cell>
          <cell r="D284" t="str">
            <v>DD60+18</v>
          </cell>
          <cell r="E284"/>
          <cell r="F284"/>
          <cell r="G284">
            <v>53.550600000000003</v>
          </cell>
          <cell r="H284" t="str">
            <v>Approved</v>
          </cell>
        </row>
        <row r="285">
          <cell r="C285"/>
          <cell r="D285"/>
          <cell r="E285" t="str">
            <v>25/0</v>
          </cell>
          <cell r="F285">
            <v>237.428</v>
          </cell>
          <cell r="G285"/>
          <cell r="H285"/>
        </row>
        <row r="286">
          <cell r="C286" t="str">
            <v>26/0</v>
          </cell>
          <cell r="D286" t="str">
            <v>DD60+35</v>
          </cell>
          <cell r="E286"/>
          <cell r="F286"/>
          <cell r="G286">
            <v>53.788000000000004</v>
          </cell>
          <cell r="H286" t="str">
            <v>Hold</v>
          </cell>
        </row>
        <row r="287">
          <cell r="C287"/>
          <cell r="D287"/>
          <cell r="E287" t="str">
            <v>26/0</v>
          </cell>
          <cell r="F287">
            <v>203.47900000000001</v>
          </cell>
          <cell r="G287"/>
          <cell r="H287"/>
        </row>
        <row r="288">
          <cell r="C288" t="str">
            <v>27/0</v>
          </cell>
          <cell r="D288" t="str">
            <v>DD60+35</v>
          </cell>
          <cell r="E288"/>
          <cell r="F288"/>
          <cell r="G288">
            <v>53.991500000000002</v>
          </cell>
          <cell r="H288" t="str">
            <v>Hold</v>
          </cell>
        </row>
        <row r="289">
          <cell r="C289"/>
          <cell r="D289"/>
          <cell r="E289" t="str">
            <v>27/0</v>
          </cell>
          <cell r="F289">
            <v>453.68799999999999</v>
          </cell>
          <cell r="G289"/>
          <cell r="H289"/>
        </row>
        <row r="290">
          <cell r="C290" t="str">
            <v>27/1</v>
          </cell>
          <cell r="D290" t="str">
            <v>DA+9</v>
          </cell>
          <cell r="E290"/>
          <cell r="F290"/>
          <cell r="G290">
            <v>54.4452</v>
          </cell>
          <cell r="H290" t="str">
            <v>Approved</v>
          </cell>
        </row>
        <row r="291">
          <cell r="C291"/>
          <cell r="D291"/>
          <cell r="E291" t="str">
            <v>27/1</v>
          </cell>
          <cell r="F291">
            <v>345</v>
          </cell>
          <cell r="G291"/>
          <cell r="H291"/>
        </row>
        <row r="292">
          <cell r="C292" t="str">
            <v>27/2</v>
          </cell>
          <cell r="D292" t="str">
            <v>DA-1.5</v>
          </cell>
          <cell r="E292"/>
          <cell r="F292"/>
          <cell r="G292">
            <v>54.790199999999999</v>
          </cell>
          <cell r="H292" t="str">
            <v>Approved</v>
          </cell>
        </row>
        <row r="293">
          <cell r="C293"/>
          <cell r="D293"/>
          <cell r="E293" t="str">
            <v>27/2</v>
          </cell>
          <cell r="F293">
            <v>360</v>
          </cell>
          <cell r="G293"/>
          <cell r="H293"/>
        </row>
        <row r="294">
          <cell r="C294" t="str">
            <v>27/3</v>
          </cell>
          <cell r="D294" t="str">
            <v>DA+1.5</v>
          </cell>
          <cell r="E294"/>
          <cell r="F294"/>
          <cell r="G294">
            <v>55.150199999999998</v>
          </cell>
          <cell r="H294" t="str">
            <v>Approved</v>
          </cell>
        </row>
        <row r="295">
          <cell r="C295"/>
          <cell r="D295"/>
          <cell r="E295" t="str">
            <v>27/3</v>
          </cell>
          <cell r="F295">
            <v>410</v>
          </cell>
          <cell r="G295"/>
          <cell r="H295"/>
        </row>
        <row r="296">
          <cell r="C296" t="str">
            <v>27/4</v>
          </cell>
          <cell r="D296" t="str">
            <v>DA+1.5</v>
          </cell>
          <cell r="E296"/>
          <cell r="F296"/>
          <cell r="G296">
            <v>55.560199999999995</v>
          </cell>
          <cell r="H296" t="str">
            <v>Approved</v>
          </cell>
        </row>
        <row r="297">
          <cell r="C297"/>
          <cell r="D297"/>
          <cell r="E297" t="str">
            <v>27/4</v>
          </cell>
          <cell r="F297">
            <v>350</v>
          </cell>
          <cell r="G297"/>
          <cell r="H297"/>
        </row>
        <row r="298">
          <cell r="C298" t="str">
            <v>27/5</v>
          </cell>
          <cell r="D298" t="str">
            <v>DA-1.5</v>
          </cell>
          <cell r="E298"/>
          <cell r="F298"/>
          <cell r="G298">
            <v>55.910199999999996</v>
          </cell>
          <cell r="H298" t="str">
            <v>Approved</v>
          </cell>
        </row>
        <row r="299">
          <cell r="C299"/>
          <cell r="D299"/>
          <cell r="E299" t="str">
            <v>27/5</v>
          </cell>
          <cell r="F299">
            <v>355</v>
          </cell>
          <cell r="G299"/>
          <cell r="H299"/>
        </row>
        <row r="300">
          <cell r="C300" t="str">
            <v>27/6</v>
          </cell>
          <cell r="D300" t="str">
            <v>DA-3</v>
          </cell>
          <cell r="E300"/>
          <cell r="F300"/>
          <cell r="G300">
            <v>56.265199999999993</v>
          </cell>
          <cell r="H300" t="str">
            <v>Approved</v>
          </cell>
        </row>
        <row r="301">
          <cell r="C301"/>
          <cell r="D301"/>
          <cell r="E301" t="str">
            <v>27/6</v>
          </cell>
          <cell r="F301">
            <v>274.58699999999999</v>
          </cell>
          <cell r="G301"/>
          <cell r="H301"/>
        </row>
        <row r="302">
          <cell r="C302" t="str">
            <v>28/0</v>
          </cell>
          <cell r="D302" t="str">
            <v>DC2+0</v>
          </cell>
          <cell r="E302"/>
          <cell r="F302"/>
          <cell r="G302">
            <v>56.539799999999993</v>
          </cell>
          <cell r="H302" t="str">
            <v>Hold</v>
          </cell>
        </row>
        <row r="303">
          <cell r="C303"/>
          <cell r="D303"/>
          <cell r="E303" t="str">
            <v>28/0</v>
          </cell>
          <cell r="F303">
            <v>211.209</v>
          </cell>
          <cell r="G303"/>
          <cell r="H303"/>
        </row>
        <row r="304">
          <cell r="C304" t="str">
            <v>29/0</v>
          </cell>
          <cell r="D304" t="str">
            <v>DC1+0</v>
          </cell>
          <cell r="E304"/>
          <cell r="F304"/>
          <cell r="G304">
            <v>56.750999999999991</v>
          </cell>
          <cell r="H304" t="str">
            <v>Hold</v>
          </cell>
        </row>
        <row r="305">
          <cell r="C305"/>
          <cell r="D305"/>
          <cell r="E305" t="str">
            <v>29/0</v>
          </cell>
          <cell r="F305">
            <v>384.20400000000001</v>
          </cell>
          <cell r="G305"/>
          <cell r="H305"/>
        </row>
        <row r="306">
          <cell r="C306" t="str">
            <v>29/1</v>
          </cell>
          <cell r="D306" t="str">
            <v>DA+6</v>
          </cell>
          <cell r="E306"/>
          <cell r="F306"/>
          <cell r="G306">
            <v>57.13519999999999</v>
          </cell>
          <cell r="H306" t="str">
            <v>Approved</v>
          </cell>
        </row>
        <row r="307">
          <cell r="C307"/>
          <cell r="D307"/>
          <cell r="E307" t="str">
            <v>29/1</v>
          </cell>
          <cell r="F307">
            <v>430</v>
          </cell>
          <cell r="G307"/>
          <cell r="H307"/>
        </row>
        <row r="308">
          <cell r="C308" t="str">
            <v>29/2</v>
          </cell>
          <cell r="D308" t="str">
            <v>DA+0</v>
          </cell>
          <cell r="E308"/>
          <cell r="F308"/>
          <cell r="G308">
            <v>57.56519999999999</v>
          </cell>
          <cell r="H308" t="str">
            <v>Approved</v>
          </cell>
        </row>
        <row r="309">
          <cell r="C309"/>
          <cell r="D309"/>
          <cell r="E309" t="str">
            <v>29/2</v>
          </cell>
          <cell r="F309">
            <v>370</v>
          </cell>
          <cell r="G309"/>
          <cell r="H309"/>
        </row>
        <row r="310">
          <cell r="C310" t="str">
            <v>29/3</v>
          </cell>
          <cell r="D310" t="str">
            <v>DA+0</v>
          </cell>
          <cell r="E310"/>
          <cell r="F310"/>
          <cell r="G310">
            <v>57.935199999999988</v>
          </cell>
          <cell r="H310" t="str">
            <v>Approved</v>
          </cell>
        </row>
        <row r="311">
          <cell r="C311"/>
          <cell r="D311"/>
          <cell r="E311" t="str">
            <v>29/3</v>
          </cell>
          <cell r="F311">
            <v>390</v>
          </cell>
          <cell r="G311"/>
          <cell r="H311"/>
        </row>
        <row r="312">
          <cell r="C312" t="str">
            <v>29/4</v>
          </cell>
          <cell r="D312" t="str">
            <v>DA+3</v>
          </cell>
          <cell r="E312"/>
          <cell r="F312"/>
          <cell r="G312">
            <v>58.325199999999988</v>
          </cell>
          <cell r="H312" t="str">
            <v>Approved</v>
          </cell>
        </row>
        <row r="313">
          <cell r="C313"/>
          <cell r="D313"/>
          <cell r="E313" t="str">
            <v>29/4</v>
          </cell>
          <cell r="F313">
            <v>435</v>
          </cell>
          <cell r="G313"/>
          <cell r="H313"/>
        </row>
        <row r="314">
          <cell r="C314" t="str">
            <v>29/5</v>
          </cell>
          <cell r="D314" t="str">
            <v>DA+0</v>
          </cell>
          <cell r="E314"/>
          <cell r="F314"/>
          <cell r="G314">
            <v>58.76019999999999</v>
          </cell>
          <cell r="H314" t="str">
            <v>Approved</v>
          </cell>
        </row>
        <row r="315">
          <cell r="C315"/>
          <cell r="D315"/>
          <cell r="E315" t="str">
            <v>29/5</v>
          </cell>
          <cell r="F315">
            <v>370</v>
          </cell>
          <cell r="G315"/>
          <cell r="H315"/>
        </row>
        <row r="316">
          <cell r="C316" t="str">
            <v>29A/0</v>
          </cell>
          <cell r="D316" t="str">
            <v>DB1+0</v>
          </cell>
          <cell r="E316"/>
          <cell r="F316"/>
          <cell r="G316">
            <v>59.130199999999988</v>
          </cell>
          <cell r="H316" t="str">
            <v>Approved</v>
          </cell>
        </row>
        <row r="317">
          <cell r="C317"/>
          <cell r="D317"/>
          <cell r="E317" t="str">
            <v>29A/0</v>
          </cell>
          <cell r="F317">
            <v>455</v>
          </cell>
          <cell r="G317"/>
          <cell r="H317"/>
        </row>
        <row r="318">
          <cell r="C318" t="str">
            <v>29A/1</v>
          </cell>
          <cell r="D318" t="str">
            <v>DA+6</v>
          </cell>
          <cell r="E318"/>
          <cell r="F318"/>
          <cell r="G318">
            <v>59.585199999999986</v>
          </cell>
          <cell r="H318" t="str">
            <v>Approved</v>
          </cell>
        </row>
        <row r="319">
          <cell r="C319"/>
          <cell r="D319"/>
          <cell r="E319" t="str">
            <v>29A/1</v>
          </cell>
          <cell r="F319">
            <v>325</v>
          </cell>
          <cell r="G319"/>
          <cell r="H319"/>
        </row>
        <row r="320">
          <cell r="C320" t="str">
            <v>29A/2</v>
          </cell>
          <cell r="D320" t="str">
            <v>DA+6</v>
          </cell>
          <cell r="E320"/>
          <cell r="F320"/>
          <cell r="G320">
            <v>59.910199999999989</v>
          </cell>
          <cell r="H320" t="str">
            <v>Approved</v>
          </cell>
        </row>
        <row r="321">
          <cell r="C321"/>
          <cell r="D321"/>
          <cell r="E321" t="str">
            <v>29A/2</v>
          </cell>
          <cell r="F321">
            <v>395</v>
          </cell>
          <cell r="G321"/>
          <cell r="H321"/>
        </row>
        <row r="322">
          <cell r="C322" t="str">
            <v>29A/3</v>
          </cell>
          <cell r="D322" t="str">
            <v>DA+6</v>
          </cell>
          <cell r="E322"/>
          <cell r="F322"/>
          <cell r="G322">
            <v>60.305199999999992</v>
          </cell>
          <cell r="H322" t="str">
            <v>Approved</v>
          </cell>
        </row>
        <row r="323">
          <cell r="C323"/>
          <cell r="D323"/>
          <cell r="E323" t="str">
            <v>29A/3</v>
          </cell>
          <cell r="F323">
            <v>345</v>
          </cell>
          <cell r="G323"/>
          <cell r="H323"/>
        </row>
        <row r="324">
          <cell r="C324" t="str">
            <v>29A/4</v>
          </cell>
          <cell r="D324" t="str">
            <v>DA+3</v>
          </cell>
          <cell r="E324"/>
          <cell r="F324"/>
          <cell r="G324">
            <v>60.650199999999991</v>
          </cell>
          <cell r="H324" t="str">
            <v>Approved</v>
          </cell>
        </row>
        <row r="325">
          <cell r="C325"/>
          <cell r="D325"/>
          <cell r="E325" t="str">
            <v>29A/4</v>
          </cell>
          <cell r="F325">
            <v>365</v>
          </cell>
          <cell r="G325"/>
          <cell r="H325"/>
        </row>
        <row r="326">
          <cell r="C326" t="str">
            <v>29A/5</v>
          </cell>
          <cell r="D326" t="str">
            <v>DA+3</v>
          </cell>
          <cell r="E326"/>
          <cell r="F326"/>
          <cell r="G326">
            <v>61.015199999999993</v>
          </cell>
          <cell r="H326" t="str">
            <v>Approved</v>
          </cell>
        </row>
        <row r="327">
          <cell r="C327"/>
          <cell r="D327"/>
          <cell r="E327" t="str">
            <v>29A/5</v>
          </cell>
          <cell r="F327">
            <v>420</v>
          </cell>
          <cell r="G327"/>
          <cell r="H327"/>
        </row>
        <row r="328">
          <cell r="C328" t="str">
            <v>29A/6</v>
          </cell>
          <cell r="D328" t="str">
            <v>DA+9</v>
          </cell>
          <cell r="E328"/>
          <cell r="F328"/>
          <cell r="G328">
            <v>61.435199999999995</v>
          </cell>
          <cell r="H328" t="str">
            <v>Approved</v>
          </cell>
        </row>
        <row r="329">
          <cell r="C329"/>
          <cell r="D329"/>
          <cell r="E329" t="str">
            <v>29A/6</v>
          </cell>
          <cell r="F329">
            <v>364.00700000000001</v>
          </cell>
          <cell r="G329"/>
          <cell r="H329"/>
        </row>
        <row r="330">
          <cell r="C330" t="str">
            <v>30/0</v>
          </cell>
          <cell r="D330" t="str">
            <v>DB1+0</v>
          </cell>
          <cell r="E330"/>
          <cell r="F330"/>
          <cell r="G330">
            <v>61.799199999999992</v>
          </cell>
          <cell r="H330" t="str">
            <v>Approved</v>
          </cell>
        </row>
        <row r="331">
          <cell r="C331"/>
          <cell r="D331"/>
          <cell r="E331" t="str">
            <v>30/0</v>
          </cell>
          <cell r="F331">
            <v>295.99299999999999</v>
          </cell>
          <cell r="G331"/>
          <cell r="H331"/>
        </row>
        <row r="332">
          <cell r="C332" t="str">
            <v>30/1</v>
          </cell>
          <cell r="D332" t="str">
            <v>DA+0</v>
          </cell>
          <cell r="E332"/>
          <cell r="F332"/>
          <cell r="G332">
            <v>62.095199999999991</v>
          </cell>
          <cell r="H332" t="str">
            <v>Approved</v>
          </cell>
        </row>
        <row r="333">
          <cell r="C333"/>
          <cell r="D333"/>
          <cell r="E333" t="str">
            <v>30/1</v>
          </cell>
          <cell r="F333">
            <v>425</v>
          </cell>
          <cell r="G333"/>
          <cell r="H333"/>
        </row>
        <row r="334">
          <cell r="C334" t="str">
            <v>30/2</v>
          </cell>
          <cell r="D334" t="str">
            <v>DA+9</v>
          </cell>
          <cell r="E334"/>
          <cell r="F334"/>
          <cell r="G334">
            <v>62.520199999999988</v>
          </cell>
          <cell r="H334" t="str">
            <v>Approved</v>
          </cell>
        </row>
        <row r="335">
          <cell r="C335"/>
          <cell r="D335"/>
          <cell r="E335" t="str">
            <v>30/2</v>
          </cell>
          <cell r="F335">
            <v>315</v>
          </cell>
          <cell r="G335"/>
          <cell r="H335"/>
        </row>
        <row r="336">
          <cell r="C336" t="str">
            <v>30/3</v>
          </cell>
          <cell r="D336" t="str">
            <v>DA+3</v>
          </cell>
          <cell r="E336"/>
          <cell r="F336"/>
          <cell r="G336">
            <v>62.835199999999986</v>
          </cell>
          <cell r="H336" t="str">
            <v>Approved</v>
          </cell>
        </row>
        <row r="337">
          <cell r="C337"/>
          <cell r="D337"/>
          <cell r="E337" t="str">
            <v>30/3</v>
          </cell>
          <cell r="F337">
            <v>380</v>
          </cell>
          <cell r="G337"/>
          <cell r="H337"/>
        </row>
        <row r="338">
          <cell r="C338" t="str">
            <v>30/4</v>
          </cell>
          <cell r="D338" t="str">
            <v>DA+9</v>
          </cell>
          <cell r="E338"/>
          <cell r="F338"/>
          <cell r="G338">
            <v>63.215199999999989</v>
          </cell>
          <cell r="H338" t="str">
            <v>Approved</v>
          </cell>
        </row>
        <row r="339">
          <cell r="C339"/>
          <cell r="D339"/>
          <cell r="E339" t="str">
            <v>30/4</v>
          </cell>
          <cell r="F339">
            <v>430</v>
          </cell>
          <cell r="G339"/>
          <cell r="H339"/>
        </row>
        <row r="340">
          <cell r="C340" t="str">
            <v>30/5</v>
          </cell>
          <cell r="D340" t="str">
            <v>DA+0</v>
          </cell>
          <cell r="E340"/>
          <cell r="F340"/>
          <cell r="G340">
            <v>63.645199999999988</v>
          </cell>
          <cell r="H340" t="str">
            <v>Approved</v>
          </cell>
        </row>
        <row r="341">
          <cell r="C341"/>
          <cell r="D341"/>
          <cell r="E341" t="str">
            <v>30/5</v>
          </cell>
          <cell r="F341">
            <v>380</v>
          </cell>
          <cell r="G341"/>
          <cell r="H341"/>
        </row>
        <row r="342">
          <cell r="C342" t="str">
            <v>30/6</v>
          </cell>
          <cell r="D342" t="str">
            <v>DA+6</v>
          </cell>
          <cell r="E342"/>
          <cell r="F342"/>
          <cell r="G342">
            <v>64.025199999999984</v>
          </cell>
          <cell r="H342" t="str">
            <v>Approved</v>
          </cell>
        </row>
        <row r="343">
          <cell r="C343"/>
          <cell r="D343"/>
          <cell r="E343" t="str">
            <v>30/6</v>
          </cell>
          <cell r="F343">
            <v>335</v>
          </cell>
          <cell r="G343"/>
          <cell r="H343"/>
        </row>
        <row r="344">
          <cell r="C344" t="str">
            <v>30/7</v>
          </cell>
          <cell r="D344" t="str">
            <v>DA-3</v>
          </cell>
          <cell r="E344"/>
          <cell r="F344"/>
          <cell r="G344">
            <v>64.360199999999978</v>
          </cell>
          <cell r="H344" t="str">
            <v>Approved</v>
          </cell>
        </row>
        <row r="345">
          <cell r="C345"/>
          <cell r="D345"/>
          <cell r="E345" t="str">
            <v>30/7</v>
          </cell>
          <cell r="F345">
            <v>395</v>
          </cell>
          <cell r="G345"/>
          <cell r="H345"/>
        </row>
        <row r="346">
          <cell r="C346" t="str">
            <v>30/8</v>
          </cell>
          <cell r="D346" t="str">
            <v>DA+3</v>
          </cell>
          <cell r="E346"/>
          <cell r="F346"/>
          <cell r="G346">
            <v>64.755199999999974</v>
          </cell>
          <cell r="H346" t="str">
            <v>Approved</v>
          </cell>
        </row>
        <row r="347">
          <cell r="C347"/>
          <cell r="D347"/>
          <cell r="E347" t="str">
            <v>30/8</v>
          </cell>
          <cell r="F347">
            <v>390</v>
          </cell>
          <cell r="G347"/>
          <cell r="H347"/>
        </row>
        <row r="348">
          <cell r="C348" t="str">
            <v>30/9</v>
          </cell>
          <cell r="D348" t="str">
            <v>DA-3</v>
          </cell>
          <cell r="E348"/>
          <cell r="F348"/>
          <cell r="G348">
            <v>65.145199999999974</v>
          </cell>
          <cell r="H348" t="str">
            <v>Approved</v>
          </cell>
        </row>
        <row r="349">
          <cell r="C349"/>
          <cell r="D349"/>
          <cell r="E349" t="str">
            <v>30/9</v>
          </cell>
          <cell r="F349">
            <v>350</v>
          </cell>
          <cell r="G349"/>
          <cell r="H349"/>
        </row>
        <row r="350">
          <cell r="C350" t="str">
            <v>30/10</v>
          </cell>
          <cell r="D350" t="str">
            <v>DA+3</v>
          </cell>
          <cell r="E350"/>
          <cell r="F350"/>
          <cell r="G350">
            <v>65.495199999999969</v>
          </cell>
          <cell r="H350" t="str">
            <v>Approved</v>
          </cell>
        </row>
        <row r="351">
          <cell r="C351"/>
          <cell r="D351"/>
          <cell r="E351" t="str">
            <v>30/10</v>
          </cell>
          <cell r="F351">
            <v>428.23899999999998</v>
          </cell>
          <cell r="G351"/>
          <cell r="H351"/>
        </row>
        <row r="352">
          <cell r="C352" t="str">
            <v>31/0</v>
          </cell>
          <cell r="D352" t="str">
            <v>DB1+0</v>
          </cell>
          <cell r="E352"/>
          <cell r="F352"/>
          <cell r="G352">
            <v>65.923399999999972</v>
          </cell>
          <cell r="H352" t="str">
            <v>Approved</v>
          </cell>
        </row>
        <row r="353">
          <cell r="C353"/>
          <cell r="D353"/>
          <cell r="E353" t="str">
            <v>31/0</v>
          </cell>
          <cell r="F353">
            <v>376.76100000000002</v>
          </cell>
          <cell r="G353"/>
          <cell r="H353"/>
        </row>
        <row r="354">
          <cell r="C354" t="str">
            <v>31/1</v>
          </cell>
          <cell r="D354" t="str">
            <v>DA+3</v>
          </cell>
          <cell r="E354"/>
          <cell r="F354"/>
          <cell r="G354">
            <v>66.300199999999975</v>
          </cell>
          <cell r="H354" t="str">
            <v>Approved</v>
          </cell>
        </row>
        <row r="355">
          <cell r="C355"/>
          <cell r="D355"/>
          <cell r="E355" t="str">
            <v>31/1</v>
          </cell>
          <cell r="F355">
            <v>410</v>
          </cell>
          <cell r="G355"/>
          <cell r="H355"/>
        </row>
        <row r="356">
          <cell r="C356" t="str">
            <v>31/2</v>
          </cell>
          <cell r="D356" t="str">
            <v>DA+1.5</v>
          </cell>
          <cell r="E356"/>
          <cell r="F356"/>
          <cell r="G356">
            <v>66.710199999999972</v>
          </cell>
          <cell r="H356" t="str">
            <v>Approved</v>
          </cell>
        </row>
        <row r="357">
          <cell r="C357"/>
          <cell r="D357"/>
          <cell r="E357" t="str">
            <v>31/2</v>
          </cell>
          <cell r="F357">
            <v>430</v>
          </cell>
          <cell r="G357"/>
          <cell r="H357"/>
        </row>
        <row r="358">
          <cell r="C358" t="str">
            <v>31/3</v>
          </cell>
          <cell r="D358" t="str">
            <v>DA+3</v>
          </cell>
          <cell r="E358"/>
          <cell r="F358"/>
          <cell r="G358">
            <v>67.140199999999979</v>
          </cell>
          <cell r="H358" t="str">
            <v>Approved</v>
          </cell>
        </row>
        <row r="359">
          <cell r="C359"/>
          <cell r="D359"/>
          <cell r="E359" t="str">
            <v>31/3</v>
          </cell>
          <cell r="F359">
            <v>380</v>
          </cell>
          <cell r="G359"/>
          <cell r="H359"/>
        </row>
        <row r="360">
          <cell r="C360" t="str">
            <v>31/4</v>
          </cell>
          <cell r="D360" t="str">
            <v>DA-1.5</v>
          </cell>
          <cell r="E360"/>
          <cell r="F360"/>
          <cell r="G360">
            <v>67.520199999999974</v>
          </cell>
          <cell r="H360" t="str">
            <v>Approved</v>
          </cell>
        </row>
        <row r="361">
          <cell r="C361"/>
          <cell r="D361"/>
          <cell r="E361" t="str">
            <v>31/4</v>
          </cell>
          <cell r="F361">
            <v>445</v>
          </cell>
          <cell r="G361"/>
          <cell r="H361"/>
        </row>
        <row r="362">
          <cell r="C362" t="str">
            <v>31/5</v>
          </cell>
          <cell r="D362" t="str">
            <v>DA+6</v>
          </cell>
          <cell r="E362"/>
          <cell r="F362"/>
          <cell r="G362">
            <v>67.965199999999967</v>
          </cell>
          <cell r="H362" t="str">
            <v>Approved</v>
          </cell>
        </row>
        <row r="363">
          <cell r="C363"/>
          <cell r="D363"/>
          <cell r="E363" t="str">
            <v>31/5</v>
          </cell>
          <cell r="F363">
            <v>385</v>
          </cell>
          <cell r="G363"/>
          <cell r="H363"/>
        </row>
        <row r="364">
          <cell r="C364" t="str">
            <v>31/6</v>
          </cell>
          <cell r="D364" t="str">
            <v>DA+9</v>
          </cell>
          <cell r="E364"/>
          <cell r="F364"/>
          <cell r="G364">
            <v>68.350199999999973</v>
          </cell>
          <cell r="H364" t="str">
            <v>Approved</v>
          </cell>
        </row>
        <row r="365">
          <cell r="C365"/>
          <cell r="D365"/>
          <cell r="E365" t="str">
            <v>31/6</v>
          </cell>
          <cell r="F365">
            <v>420</v>
          </cell>
          <cell r="G365"/>
          <cell r="H365"/>
        </row>
        <row r="366">
          <cell r="C366" t="str">
            <v>31/7</v>
          </cell>
          <cell r="D366" t="str">
            <v>DA+0</v>
          </cell>
          <cell r="E366"/>
          <cell r="F366"/>
          <cell r="G366">
            <v>68.770199999999974</v>
          </cell>
          <cell r="H366" t="str">
            <v>Approved</v>
          </cell>
        </row>
        <row r="367">
          <cell r="C367"/>
          <cell r="D367"/>
          <cell r="E367" t="str">
            <v>31/7</v>
          </cell>
          <cell r="F367">
            <v>415</v>
          </cell>
          <cell r="G367"/>
          <cell r="H367"/>
        </row>
        <row r="368">
          <cell r="C368" t="str">
            <v>31/8</v>
          </cell>
          <cell r="D368" t="str">
            <v>DA+0</v>
          </cell>
          <cell r="E368"/>
          <cell r="F368"/>
          <cell r="G368">
            <v>69.18519999999998</v>
          </cell>
          <cell r="H368" t="str">
            <v>Approved</v>
          </cell>
        </row>
        <row r="369">
          <cell r="C369"/>
          <cell r="D369"/>
          <cell r="E369" t="str">
            <v>31/8</v>
          </cell>
          <cell r="F369">
            <v>310</v>
          </cell>
          <cell r="G369"/>
          <cell r="H369"/>
        </row>
        <row r="370">
          <cell r="C370" t="str">
            <v>31/9</v>
          </cell>
          <cell r="D370" t="str">
            <v>DA+1.5</v>
          </cell>
          <cell r="E370"/>
          <cell r="F370"/>
          <cell r="G370">
            <v>69.495199999999983</v>
          </cell>
          <cell r="H370" t="str">
            <v>Approved</v>
          </cell>
        </row>
        <row r="371">
          <cell r="C371"/>
          <cell r="D371"/>
          <cell r="E371" t="str">
            <v>31/9</v>
          </cell>
          <cell r="F371">
            <v>445</v>
          </cell>
          <cell r="G371"/>
          <cell r="H371"/>
        </row>
        <row r="372">
          <cell r="C372" t="str">
            <v>31/10</v>
          </cell>
          <cell r="D372" t="str">
            <v>DA+3</v>
          </cell>
          <cell r="E372"/>
          <cell r="F372"/>
          <cell r="G372">
            <v>69.940199999999976</v>
          </cell>
          <cell r="H372" t="str">
            <v>Approved</v>
          </cell>
        </row>
        <row r="373">
          <cell r="C373"/>
          <cell r="D373"/>
          <cell r="E373" t="str">
            <v>31/10</v>
          </cell>
          <cell r="F373">
            <v>316.608</v>
          </cell>
          <cell r="G373"/>
          <cell r="H373"/>
        </row>
        <row r="374">
          <cell r="C374" t="str">
            <v>32/0</v>
          </cell>
          <cell r="D374" t="str">
            <v>DB2+0</v>
          </cell>
          <cell r="E374"/>
          <cell r="F374"/>
          <cell r="G374">
            <v>70.25679999999997</v>
          </cell>
          <cell r="H374" t="str">
            <v>Approved</v>
          </cell>
        </row>
        <row r="375">
          <cell r="C375"/>
          <cell r="D375"/>
          <cell r="E375" t="str">
            <v>32/0</v>
          </cell>
          <cell r="F375">
            <v>385.51</v>
          </cell>
          <cell r="G375"/>
          <cell r="H375"/>
        </row>
        <row r="376">
          <cell r="C376" t="str">
            <v>32/1</v>
          </cell>
          <cell r="D376" t="str">
            <v>DA+6</v>
          </cell>
          <cell r="E376"/>
          <cell r="F376"/>
          <cell r="G376">
            <v>70.642299999999963</v>
          </cell>
          <cell r="H376" t="str">
            <v>Approved</v>
          </cell>
        </row>
        <row r="377">
          <cell r="C377"/>
          <cell r="D377"/>
          <cell r="E377" t="str">
            <v>32/1</v>
          </cell>
          <cell r="F377">
            <v>390</v>
          </cell>
          <cell r="G377"/>
          <cell r="H377"/>
        </row>
        <row r="378">
          <cell r="C378" t="str">
            <v>32/2</v>
          </cell>
          <cell r="D378" t="str">
            <v>DA+9</v>
          </cell>
          <cell r="E378"/>
          <cell r="F378"/>
          <cell r="G378">
            <v>71.032299999999964</v>
          </cell>
          <cell r="H378" t="str">
            <v>Approved</v>
          </cell>
        </row>
        <row r="379">
          <cell r="C379"/>
          <cell r="D379"/>
          <cell r="E379" t="str">
            <v>32/2</v>
          </cell>
          <cell r="F379">
            <v>410</v>
          </cell>
          <cell r="G379"/>
          <cell r="H379"/>
        </row>
        <row r="380">
          <cell r="C380" t="str">
            <v>32/3</v>
          </cell>
          <cell r="D380" t="str">
            <v>DA+6</v>
          </cell>
          <cell r="E380"/>
          <cell r="F380"/>
          <cell r="G380">
            <v>71.44229999999996</v>
          </cell>
          <cell r="H380" t="str">
            <v>Approved</v>
          </cell>
        </row>
        <row r="381">
          <cell r="C381"/>
          <cell r="D381"/>
          <cell r="E381" t="str">
            <v>32/3</v>
          </cell>
          <cell r="F381">
            <v>430</v>
          </cell>
          <cell r="G381"/>
          <cell r="H381"/>
        </row>
        <row r="382">
          <cell r="C382" t="str">
            <v>32/4</v>
          </cell>
          <cell r="D382" t="str">
            <v>DA+9</v>
          </cell>
          <cell r="E382"/>
          <cell r="F382"/>
          <cell r="G382">
            <v>71.872299999999967</v>
          </cell>
          <cell r="H382" t="str">
            <v>Approved</v>
          </cell>
        </row>
        <row r="383">
          <cell r="C383"/>
          <cell r="D383"/>
          <cell r="E383" t="str">
            <v>32/4</v>
          </cell>
          <cell r="F383">
            <v>390</v>
          </cell>
          <cell r="G383"/>
          <cell r="H383"/>
        </row>
        <row r="384">
          <cell r="C384" t="str">
            <v>32/5</v>
          </cell>
          <cell r="D384" t="str">
            <v>DA+9</v>
          </cell>
          <cell r="E384"/>
          <cell r="F384"/>
          <cell r="G384">
            <v>72.262299999999968</v>
          </cell>
          <cell r="H384" t="str">
            <v>Approved</v>
          </cell>
        </row>
        <row r="385">
          <cell r="C385"/>
          <cell r="D385"/>
          <cell r="E385" t="str">
            <v>32/5</v>
          </cell>
          <cell r="F385">
            <v>439</v>
          </cell>
          <cell r="G385"/>
          <cell r="H385"/>
        </row>
        <row r="386">
          <cell r="C386" t="str">
            <v>32/6</v>
          </cell>
          <cell r="D386" t="str">
            <v>DA+9</v>
          </cell>
          <cell r="E386"/>
          <cell r="F386"/>
          <cell r="G386">
            <v>72.701299999999961</v>
          </cell>
          <cell r="H386" t="str">
            <v>Approved</v>
          </cell>
        </row>
        <row r="387">
          <cell r="C387"/>
          <cell r="D387"/>
          <cell r="E387" t="str">
            <v>32/6</v>
          </cell>
          <cell r="F387">
            <v>360</v>
          </cell>
          <cell r="G387"/>
          <cell r="H387"/>
        </row>
        <row r="388">
          <cell r="C388" t="str">
            <v>32/7</v>
          </cell>
          <cell r="D388" t="str">
            <v>DA+3</v>
          </cell>
          <cell r="E388"/>
          <cell r="F388"/>
          <cell r="G388">
            <v>73.06129999999996</v>
          </cell>
          <cell r="H388" t="str">
            <v>Approved</v>
          </cell>
        </row>
        <row r="389">
          <cell r="C389"/>
          <cell r="D389"/>
          <cell r="E389" t="str">
            <v>32/7</v>
          </cell>
          <cell r="F389">
            <v>479</v>
          </cell>
          <cell r="G389"/>
          <cell r="H389"/>
        </row>
        <row r="390">
          <cell r="C390" t="str">
            <v>32A/0</v>
          </cell>
          <cell r="D390" t="str">
            <v>DB1+9</v>
          </cell>
          <cell r="E390"/>
          <cell r="F390"/>
          <cell r="G390">
            <v>73.540299999999959</v>
          </cell>
          <cell r="H390" t="str">
            <v>Approved</v>
          </cell>
        </row>
        <row r="391">
          <cell r="C391"/>
          <cell r="D391"/>
          <cell r="E391" t="str">
            <v>32A/0</v>
          </cell>
          <cell r="F391">
            <v>402</v>
          </cell>
          <cell r="G391"/>
          <cell r="H391"/>
        </row>
        <row r="392">
          <cell r="C392" t="str">
            <v>32A/1</v>
          </cell>
          <cell r="D392" t="str">
            <v>DA+6</v>
          </cell>
          <cell r="E392"/>
          <cell r="F392"/>
          <cell r="G392">
            <v>73.94229999999996</v>
          </cell>
          <cell r="H392" t="str">
            <v>Approved</v>
          </cell>
        </row>
        <row r="393">
          <cell r="C393"/>
          <cell r="D393"/>
          <cell r="E393" t="str">
            <v>32A/1</v>
          </cell>
          <cell r="F393">
            <v>438.43900000000002</v>
          </cell>
          <cell r="G393"/>
          <cell r="H393"/>
        </row>
        <row r="394">
          <cell r="C394" t="str">
            <v>33/0</v>
          </cell>
          <cell r="D394" t="str">
            <v>DB1+9</v>
          </cell>
          <cell r="E394"/>
          <cell r="F394"/>
          <cell r="G394">
            <v>74.380699999999962</v>
          </cell>
          <cell r="H394" t="str">
            <v>Approved</v>
          </cell>
        </row>
        <row r="395">
          <cell r="C395"/>
          <cell r="D395"/>
          <cell r="E395" t="str">
            <v>33/0</v>
          </cell>
          <cell r="F395">
            <v>441.56099999999998</v>
          </cell>
          <cell r="G395"/>
          <cell r="H395"/>
        </row>
        <row r="396">
          <cell r="C396" t="str">
            <v>33/1</v>
          </cell>
          <cell r="D396" t="str">
            <v>DA+9</v>
          </cell>
          <cell r="E396"/>
          <cell r="F396"/>
          <cell r="G396">
            <v>74.822299999999956</v>
          </cell>
          <cell r="H396" t="str">
            <v>Approved</v>
          </cell>
        </row>
        <row r="397">
          <cell r="C397"/>
          <cell r="D397"/>
          <cell r="E397" t="str">
            <v>33/1</v>
          </cell>
          <cell r="F397">
            <v>395</v>
          </cell>
          <cell r="G397"/>
          <cell r="H397"/>
        </row>
        <row r="398">
          <cell r="C398" t="str">
            <v>33/2</v>
          </cell>
          <cell r="D398" t="str">
            <v>DA+9</v>
          </cell>
          <cell r="E398"/>
          <cell r="F398"/>
          <cell r="G398">
            <v>75.217299999999952</v>
          </cell>
          <cell r="H398" t="str">
            <v>Approved</v>
          </cell>
        </row>
        <row r="399">
          <cell r="C399"/>
          <cell r="D399"/>
          <cell r="E399" t="str">
            <v>33/2</v>
          </cell>
          <cell r="F399">
            <v>435</v>
          </cell>
          <cell r="G399"/>
          <cell r="H399"/>
        </row>
        <row r="400">
          <cell r="C400" t="str">
            <v>33/3</v>
          </cell>
          <cell r="D400" t="str">
            <v>DA+3</v>
          </cell>
          <cell r="E400"/>
          <cell r="F400"/>
          <cell r="G400">
            <v>75.652299999999954</v>
          </cell>
          <cell r="H400" t="str">
            <v>Approved</v>
          </cell>
        </row>
        <row r="401">
          <cell r="C401"/>
          <cell r="D401"/>
          <cell r="E401" t="str">
            <v>33/3</v>
          </cell>
          <cell r="F401">
            <v>405</v>
          </cell>
          <cell r="G401"/>
          <cell r="H401"/>
        </row>
        <row r="402">
          <cell r="C402" t="str">
            <v>33/4</v>
          </cell>
          <cell r="D402" t="str">
            <v>DA+3</v>
          </cell>
          <cell r="E402"/>
          <cell r="F402"/>
          <cell r="G402">
            <v>76.057299999999955</v>
          </cell>
          <cell r="H402" t="str">
            <v>Approved</v>
          </cell>
        </row>
        <row r="403">
          <cell r="C403"/>
          <cell r="D403"/>
          <cell r="E403" t="str">
            <v>33/4</v>
          </cell>
          <cell r="F403">
            <v>420</v>
          </cell>
          <cell r="G403"/>
          <cell r="H403"/>
        </row>
        <row r="404">
          <cell r="C404" t="str">
            <v>33/5</v>
          </cell>
          <cell r="D404" t="str">
            <v>DA+0</v>
          </cell>
          <cell r="E404"/>
          <cell r="F404"/>
          <cell r="G404">
            <v>76.477299999999957</v>
          </cell>
          <cell r="H404" t="str">
            <v>Approved</v>
          </cell>
        </row>
        <row r="405">
          <cell r="C405"/>
          <cell r="D405"/>
          <cell r="E405" t="str">
            <v>33/5</v>
          </cell>
          <cell r="F405">
            <v>405</v>
          </cell>
          <cell r="G405"/>
          <cell r="H405"/>
        </row>
        <row r="406">
          <cell r="C406" t="str">
            <v>33/6</v>
          </cell>
          <cell r="D406" t="str">
            <v>DA+6</v>
          </cell>
          <cell r="E406"/>
          <cell r="F406"/>
          <cell r="G406">
            <v>76.882299999999958</v>
          </cell>
          <cell r="H406" t="str">
            <v>Approved</v>
          </cell>
        </row>
        <row r="407">
          <cell r="C407"/>
          <cell r="D407"/>
          <cell r="E407" t="str">
            <v>33/6</v>
          </cell>
          <cell r="F407">
            <v>415</v>
          </cell>
          <cell r="G407"/>
          <cell r="H407"/>
        </row>
        <row r="408">
          <cell r="C408" t="str">
            <v>33/7</v>
          </cell>
          <cell r="D408" t="str">
            <v>DA+6</v>
          </cell>
          <cell r="E408"/>
          <cell r="F408"/>
          <cell r="G408">
            <v>77.297299999999964</v>
          </cell>
          <cell r="H408" t="str">
            <v>Approved</v>
          </cell>
        </row>
        <row r="409">
          <cell r="C409"/>
          <cell r="D409"/>
          <cell r="E409" t="str">
            <v>33/7</v>
          </cell>
          <cell r="F409">
            <v>355</v>
          </cell>
          <cell r="G409"/>
          <cell r="H409"/>
        </row>
        <row r="410">
          <cell r="C410" t="str">
            <v>33/8</v>
          </cell>
          <cell r="D410" t="str">
            <v>DA+3</v>
          </cell>
          <cell r="E410"/>
          <cell r="F410"/>
          <cell r="G410">
            <v>77.652299999999968</v>
          </cell>
          <cell r="H410" t="str">
            <v>Approved</v>
          </cell>
        </row>
        <row r="411">
          <cell r="C411"/>
          <cell r="D411"/>
          <cell r="E411" t="str">
            <v>33/8</v>
          </cell>
          <cell r="F411">
            <v>380</v>
          </cell>
          <cell r="G411"/>
          <cell r="H411"/>
        </row>
        <row r="412">
          <cell r="C412" t="str">
            <v>33/9</v>
          </cell>
          <cell r="D412" t="str">
            <v>DA+1.5</v>
          </cell>
          <cell r="E412"/>
          <cell r="F412"/>
          <cell r="G412">
            <v>78.032299999999964</v>
          </cell>
          <cell r="H412" t="str">
            <v>Approved</v>
          </cell>
        </row>
        <row r="413">
          <cell r="C413"/>
          <cell r="D413"/>
          <cell r="E413" t="str">
            <v>33/9</v>
          </cell>
          <cell r="F413">
            <v>398.20299999999997</v>
          </cell>
          <cell r="G413"/>
          <cell r="H413"/>
        </row>
        <row r="414">
          <cell r="C414" t="str">
            <v>34/0</v>
          </cell>
          <cell r="D414" t="str">
            <v>DB1+6</v>
          </cell>
          <cell r="E414"/>
          <cell r="F414"/>
          <cell r="G414">
            <v>78.430499999999967</v>
          </cell>
          <cell r="H414" t="str">
            <v>Approved</v>
          </cell>
        </row>
        <row r="415">
          <cell r="C415"/>
          <cell r="D415"/>
          <cell r="E415" t="str">
            <v>34/0</v>
          </cell>
          <cell r="F415">
            <v>441.798</v>
          </cell>
          <cell r="G415"/>
          <cell r="H415"/>
        </row>
        <row r="416">
          <cell r="C416" t="str">
            <v>34/1</v>
          </cell>
          <cell r="D416" t="str">
            <v>DA+9</v>
          </cell>
          <cell r="E416"/>
          <cell r="F416"/>
          <cell r="G416">
            <v>78.872299999999967</v>
          </cell>
          <cell r="H416" t="str">
            <v>Approved</v>
          </cell>
        </row>
        <row r="417">
          <cell r="C417"/>
          <cell r="D417"/>
          <cell r="E417" t="str">
            <v>34/1</v>
          </cell>
          <cell r="F417">
            <v>395</v>
          </cell>
          <cell r="G417"/>
          <cell r="H417"/>
        </row>
        <row r="418">
          <cell r="C418" t="str">
            <v>34/2</v>
          </cell>
          <cell r="D418" t="str">
            <v>DA+9</v>
          </cell>
          <cell r="E418"/>
          <cell r="F418"/>
          <cell r="G418">
            <v>79.267299999999963</v>
          </cell>
          <cell r="H418" t="str">
            <v>Approved</v>
          </cell>
        </row>
        <row r="419">
          <cell r="C419"/>
          <cell r="D419"/>
          <cell r="E419" t="str">
            <v>34/2</v>
          </cell>
          <cell r="F419">
            <v>375</v>
          </cell>
          <cell r="G419"/>
          <cell r="H419"/>
        </row>
        <row r="420">
          <cell r="C420" t="str">
            <v>34/3</v>
          </cell>
          <cell r="D420" t="str">
            <v>DA+1.5</v>
          </cell>
          <cell r="E420"/>
          <cell r="F420"/>
          <cell r="G420">
            <v>79.642299999999963</v>
          </cell>
          <cell r="H420" t="str">
            <v>Approved</v>
          </cell>
        </row>
        <row r="421">
          <cell r="C421"/>
          <cell r="D421"/>
          <cell r="E421" t="str">
            <v>34/3</v>
          </cell>
          <cell r="F421">
            <v>445</v>
          </cell>
          <cell r="G421"/>
          <cell r="H421"/>
        </row>
        <row r="422">
          <cell r="C422" t="str">
            <v>34/4</v>
          </cell>
          <cell r="D422" t="str">
            <v>DA+6</v>
          </cell>
          <cell r="E422"/>
          <cell r="F422"/>
          <cell r="G422">
            <v>80.087299999999956</v>
          </cell>
          <cell r="H422" t="str">
            <v>Approved</v>
          </cell>
        </row>
        <row r="423">
          <cell r="C423"/>
          <cell r="D423"/>
          <cell r="E423" t="str">
            <v>34/4</v>
          </cell>
          <cell r="F423">
            <v>395</v>
          </cell>
          <cell r="G423"/>
          <cell r="H423"/>
        </row>
        <row r="424">
          <cell r="C424" t="str">
            <v>34/5</v>
          </cell>
          <cell r="D424" t="str">
            <v>DA+9</v>
          </cell>
          <cell r="E424"/>
          <cell r="F424"/>
          <cell r="G424">
            <v>80.482299999999952</v>
          </cell>
          <cell r="H424" t="str">
            <v>Approved</v>
          </cell>
        </row>
        <row r="425">
          <cell r="C425"/>
          <cell r="D425"/>
          <cell r="E425" t="str">
            <v>34/5</v>
          </cell>
          <cell r="F425">
            <v>435</v>
          </cell>
          <cell r="G425"/>
          <cell r="H425"/>
        </row>
        <row r="426">
          <cell r="C426" t="str">
            <v>34/6</v>
          </cell>
          <cell r="D426" t="str">
            <v>DA+3</v>
          </cell>
          <cell r="E426"/>
          <cell r="F426"/>
          <cell r="G426">
            <v>80.917299999999955</v>
          </cell>
          <cell r="H426" t="str">
            <v>Approved</v>
          </cell>
        </row>
        <row r="427">
          <cell r="C427"/>
          <cell r="D427"/>
          <cell r="E427" t="str">
            <v>34/6</v>
          </cell>
          <cell r="F427">
            <v>330</v>
          </cell>
          <cell r="G427"/>
          <cell r="H427"/>
        </row>
        <row r="428">
          <cell r="C428" t="str">
            <v>34/7</v>
          </cell>
          <cell r="D428" t="str">
            <v>DA+0</v>
          </cell>
          <cell r="E428"/>
          <cell r="F428"/>
          <cell r="G428">
            <v>81.247299999999953</v>
          </cell>
          <cell r="H428" t="str">
            <v>Approved</v>
          </cell>
        </row>
        <row r="429">
          <cell r="C429"/>
          <cell r="D429"/>
          <cell r="E429" t="str">
            <v>34/7</v>
          </cell>
          <cell r="F429">
            <v>330</v>
          </cell>
          <cell r="G429"/>
          <cell r="H429"/>
        </row>
        <row r="430">
          <cell r="C430" t="str">
            <v>34/8</v>
          </cell>
          <cell r="D430" t="str">
            <v>DA+0</v>
          </cell>
          <cell r="E430"/>
          <cell r="F430"/>
          <cell r="G430">
            <v>81.577299999999951</v>
          </cell>
          <cell r="H430" t="str">
            <v>Approved</v>
          </cell>
        </row>
        <row r="431">
          <cell r="C431"/>
          <cell r="D431"/>
          <cell r="E431" t="str">
            <v>34/8</v>
          </cell>
          <cell r="F431">
            <v>400</v>
          </cell>
          <cell r="G431"/>
          <cell r="H431"/>
        </row>
        <row r="432">
          <cell r="C432" t="str">
            <v>34/9</v>
          </cell>
          <cell r="D432" t="str">
            <v>DA+1.5</v>
          </cell>
          <cell r="E432"/>
          <cell r="F432"/>
          <cell r="G432">
            <v>81.977299999999957</v>
          </cell>
          <cell r="H432" t="str">
            <v>Approved</v>
          </cell>
        </row>
        <row r="433">
          <cell r="C433"/>
          <cell r="D433"/>
          <cell r="E433" t="str">
            <v>34/9</v>
          </cell>
          <cell r="F433">
            <v>310</v>
          </cell>
          <cell r="G433"/>
          <cell r="H433"/>
        </row>
        <row r="434">
          <cell r="C434" t="str">
            <v>34/10</v>
          </cell>
          <cell r="D434" t="str">
            <v>DA-3</v>
          </cell>
          <cell r="E434"/>
          <cell r="F434"/>
          <cell r="G434">
            <v>82.287299999999959</v>
          </cell>
          <cell r="H434" t="str">
            <v>Approved</v>
          </cell>
        </row>
        <row r="435">
          <cell r="C435"/>
          <cell r="D435"/>
          <cell r="E435" t="str">
            <v>34/10</v>
          </cell>
          <cell r="F435">
            <v>315</v>
          </cell>
          <cell r="G435"/>
          <cell r="H435"/>
        </row>
        <row r="436">
          <cell r="C436" t="str">
            <v>34/11</v>
          </cell>
          <cell r="D436" t="str">
            <v>DA+1.5</v>
          </cell>
          <cell r="E436"/>
          <cell r="F436"/>
          <cell r="G436">
            <v>82.602299999999957</v>
          </cell>
          <cell r="H436" t="str">
            <v>Approved</v>
          </cell>
        </row>
        <row r="437">
          <cell r="C437"/>
          <cell r="D437"/>
          <cell r="E437" t="str">
            <v>34/11</v>
          </cell>
          <cell r="F437">
            <v>375</v>
          </cell>
          <cell r="G437"/>
          <cell r="H437"/>
        </row>
        <row r="438">
          <cell r="C438" t="str">
            <v>34/12</v>
          </cell>
          <cell r="D438" t="str">
            <v>DA+3</v>
          </cell>
          <cell r="E438"/>
          <cell r="F438"/>
          <cell r="G438">
            <v>82.977299999999957</v>
          </cell>
          <cell r="H438" t="str">
            <v>Approved</v>
          </cell>
        </row>
        <row r="439">
          <cell r="C439"/>
          <cell r="D439"/>
          <cell r="E439" t="str">
            <v>34/12</v>
          </cell>
          <cell r="F439">
            <v>351.79</v>
          </cell>
          <cell r="G439"/>
          <cell r="H439"/>
        </row>
        <row r="440">
          <cell r="C440" t="str">
            <v>35/0</v>
          </cell>
          <cell r="D440" t="str">
            <v>DB2+0</v>
          </cell>
          <cell r="E440"/>
          <cell r="F440"/>
          <cell r="G440">
            <v>83.329099999999954</v>
          </cell>
          <cell r="H440" t="str">
            <v>Approved</v>
          </cell>
        </row>
        <row r="441">
          <cell r="C441"/>
          <cell r="D441"/>
          <cell r="E441" t="str">
            <v>35/0</v>
          </cell>
          <cell r="F441">
            <v>393.209</v>
          </cell>
          <cell r="G441"/>
          <cell r="H441"/>
        </row>
        <row r="442">
          <cell r="C442" t="str">
            <v>35/1</v>
          </cell>
          <cell r="D442" t="str">
            <v>DA+6</v>
          </cell>
          <cell r="E442"/>
          <cell r="F442"/>
          <cell r="G442">
            <v>83.722299999999947</v>
          </cell>
          <cell r="H442" t="str">
            <v>Approved</v>
          </cell>
        </row>
        <row r="443">
          <cell r="C443"/>
          <cell r="D443"/>
          <cell r="E443" t="str">
            <v>35/1</v>
          </cell>
          <cell r="F443">
            <v>435</v>
          </cell>
          <cell r="G443"/>
          <cell r="H443"/>
        </row>
        <row r="444">
          <cell r="C444" t="str">
            <v>35/2</v>
          </cell>
          <cell r="D444" t="str">
            <v>DA+6</v>
          </cell>
          <cell r="E444"/>
          <cell r="F444"/>
          <cell r="G444">
            <v>84.15729999999995</v>
          </cell>
          <cell r="H444" t="str">
            <v>Approved</v>
          </cell>
        </row>
        <row r="445">
          <cell r="C445"/>
          <cell r="D445"/>
          <cell r="E445" t="str">
            <v>35/2</v>
          </cell>
          <cell r="F445">
            <v>390</v>
          </cell>
          <cell r="G445"/>
          <cell r="H445"/>
        </row>
        <row r="446">
          <cell r="C446" t="str">
            <v>35/3</v>
          </cell>
          <cell r="D446" t="str">
            <v>DA-3</v>
          </cell>
          <cell r="E446"/>
          <cell r="F446"/>
          <cell r="G446">
            <v>84.54729999999995</v>
          </cell>
          <cell r="H446" t="str">
            <v>Approved</v>
          </cell>
        </row>
        <row r="447">
          <cell r="C447"/>
          <cell r="D447"/>
          <cell r="E447" t="str">
            <v>35/3</v>
          </cell>
          <cell r="F447">
            <v>405</v>
          </cell>
          <cell r="G447"/>
          <cell r="H447"/>
        </row>
        <row r="448">
          <cell r="C448" t="str">
            <v>35/4</v>
          </cell>
          <cell r="D448" t="str">
            <v>DA+9</v>
          </cell>
          <cell r="E448"/>
          <cell r="F448"/>
          <cell r="G448">
            <v>84.952299999999951</v>
          </cell>
          <cell r="H448" t="str">
            <v>Approved</v>
          </cell>
        </row>
        <row r="449">
          <cell r="C449"/>
          <cell r="D449"/>
          <cell r="E449" t="str">
            <v>35/4</v>
          </cell>
          <cell r="F449">
            <v>435</v>
          </cell>
          <cell r="G449"/>
          <cell r="H449"/>
        </row>
        <row r="450">
          <cell r="C450" t="str">
            <v>35/5</v>
          </cell>
          <cell r="D450" t="str">
            <v>DA+9</v>
          </cell>
          <cell r="E450"/>
          <cell r="F450"/>
          <cell r="G450">
            <v>85.387299999999954</v>
          </cell>
          <cell r="H450" t="str">
            <v>Approved</v>
          </cell>
        </row>
        <row r="451">
          <cell r="C451"/>
          <cell r="D451"/>
          <cell r="E451" t="str">
            <v>35/5</v>
          </cell>
          <cell r="F451">
            <v>360</v>
          </cell>
          <cell r="G451"/>
          <cell r="H451"/>
        </row>
        <row r="452">
          <cell r="C452" t="str">
            <v>35/6</v>
          </cell>
          <cell r="D452" t="str">
            <v>DA+6</v>
          </cell>
          <cell r="E452"/>
          <cell r="F452"/>
          <cell r="G452">
            <v>85.747299999999953</v>
          </cell>
          <cell r="H452" t="str">
            <v>Approved</v>
          </cell>
        </row>
        <row r="453">
          <cell r="C453"/>
          <cell r="D453"/>
          <cell r="E453" t="str">
            <v>35/6</v>
          </cell>
          <cell r="F453">
            <v>395</v>
          </cell>
          <cell r="G453"/>
          <cell r="H453"/>
        </row>
        <row r="454">
          <cell r="C454" t="str">
            <v>35/7</v>
          </cell>
          <cell r="D454" t="str">
            <v>DA+3</v>
          </cell>
          <cell r="E454"/>
          <cell r="F454"/>
          <cell r="G454">
            <v>86.142299999999949</v>
          </cell>
          <cell r="H454" t="str">
            <v>Approved</v>
          </cell>
        </row>
        <row r="455">
          <cell r="C455"/>
          <cell r="D455"/>
          <cell r="E455" t="str">
            <v>35/7</v>
          </cell>
          <cell r="F455">
            <v>440</v>
          </cell>
          <cell r="G455"/>
          <cell r="H455"/>
        </row>
        <row r="456">
          <cell r="C456" t="str">
            <v>35/8</v>
          </cell>
          <cell r="D456" t="str">
            <v>DA+6</v>
          </cell>
          <cell r="E456"/>
          <cell r="F456"/>
          <cell r="G456">
            <v>86.582299999999947</v>
          </cell>
          <cell r="H456" t="str">
            <v>Approved</v>
          </cell>
        </row>
        <row r="457">
          <cell r="C457"/>
          <cell r="D457"/>
          <cell r="E457" t="str">
            <v>35/8</v>
          </cell>
          <cell r="F457">
            <v>400</v>
          </cell>
          <cell r="G457"/>
          <cell r="H457"/>
        </row>
        <row r="458">
          <cell r="C458" t="str">
            <v>35/9</v>
          </cell>
          <cell r="D458" t="str">
            <v>DA+1.5</v>
          </cell>
          <cell r="E458"/>
          <cell r="F458"/>
          <cell r="G458">
            <v>86.982299999999952</v>
          </cell>
          <cell r="H458" t="str">
            <v>Approved</v>
          </cell>
        </row>
        <row r="459">
          <cell r="C459"/>
          <cell r="D459"/>
          <cell r="E459" t="str">
            <v>35/9</v>
          </cell>
          <cell r="F459">
            <v>440</v>
          </cell>
          <cell r="G459"/>
          <cell r="H459"/>
        </row>
        <row r="460">
          <cell r="C460" t="str">
            <v>35/10</v>
          </cell>
          <cell r="D460" t="str">
            <v>DA+3</v>
          </cell>
          <cell r="E460"/>
          <cell r="F460"/>
          <cell r="G460">
            <v>87.42229999999995</v>
          </cell>
          <cell r="H460" t="str">
            <v>Approved</v>
          </cell>
        </row>
        <row r="461">
          <cell r="C461"/>
          <cell r="D461"/>
          <cell r="E461" t="str">
            <v>35/10</v>
          </cell>
          <cell r="F461">
            <v>330</v>
          </cell>
          <cell r="G461"/>
          <cell r="H461"/>
        </row>
        <row r="462">
          <cell r="C462" t="str">
            <v>35/11</v>
          </cell>
          <cell r="D462" t="str">
            <v>DA+3</v>
          </cell>
          <cell r="E462"/>
          <cell r="F462"/>
          <cell r="G462">
            <v>87.752299999999948</v>
          </cell>
          <cell r="H462" t="str">
            <v>Approved</v>
          </cell>
        </row>
        <row r="463">
          <cell r="C463"/>
          <cell r="D463"/>
          <cell r="E463" t="str">
            <v>35/11</v>
          </cell>
          <cell r="F463">
            <v>493.084</v>
          </cell>
          <cell r="G463"/>
          <cell r="H463"/>
        </row>
        <row r="464">
          <cell r="C464" t="str">
            <v>36/0</v>
          </cell>
          <cell r="D464" t="str">
            <v>DB2+3</v>
          </cell>
          <cell r="E464"/>
          <cell r="F464"/>
          <cell r="G464">
            <v>88.245399999999947</v>
          </cell>
          <cell r="H464" t="str">
            <v>Approved</v>
          </cell>
        </row>
        <row r="465">
          <cell r="C465"/>
          <cell r="D465"/>
          <cell r="E465" t="str">
            <v>36/0</v>
          </cell>
          <cell r="F465">
            <v>453.99900000000002</v>
          </cell>
          <cell r="G465"/>
          <cell r="H465"/>
        </row>
        <row r="466">
          <cell r="C466" t="str">
            <v>36/1</v>
          </cell>
          <cell r="D466" t="str">
            <v>DB1+9</v>
          </cell>
          <cell r="E466"/>
          <cell r="F466"/>
          <cell r="G466">
            <v>88.69939999999994</v>
          </cell>
          <cell r="H466" t="str">
            <v>Approved</v>
          </cell>
        </row>
        <row r="467">
          <cell r="C467"/>
          <cell r="D467"/>
          <cell r="E467" t="str">
            <v>36/1</v>
          </cell>
          <cell r="F467">
            <v>451</v>
          </cell>
          <cell r="G467"/>
          <cell r="H467"/>
        </row>
        <row r="468">
          <cell r="C468" t="str">
            <v>36/2</v>
          </cell>
          <cell r="D468" t="str">
            <v>DA+3</v>
          </cell>
          <cell r="E468"/>
          <cell r="F468"/>
          <cell r="G468">
            <v>89.150399999999934</v>
          </cell>
          <cell r="H468" t="str">
            <v>Approved</v>
          </cell>
        </row>
        <row r="469">
          <cell r="C469"/>
          <cell r="D469"/>
          <cell r="E469" t="str">
            <v>36/2</v>
          </cell>
          <cell r="F469">
            <v>389</v>
          </cell>
          <cell r="G469"/>
          <cell r="H469"/>
        </row>
        <row r="470">
          <cell r="C470" t="str">
            <v>36/3</v>
          </cell>
          <cell r="D470" t="str">
            <v>DA+9</v>
          </cell>
          <cell r="E470"/>
          <cell r="F470"/>
          <cell r="G470">
            <v>89.539399999999929</v>
          </cell>
          <cell r="H470" t="str">
            <v>Approved</v>
          </cell>
        </row>
        <row r="471">
          <cell r="C471"/>
          <cell r="D471"/>
          <cell r="E471" t="str">
            <v>36/3</v>
          </cell>
          <cell r="F471">
            <v>451.52300000000002</v>
          </cell>
          <cell r="G471"/>
          <cell r="H471"/>
        </row>
        <row r="472">
          <cell r="C472" t="str">
            <v>37/0</v>
          </cell>
          <cell r="D472" t="str">
            <v>DB2+3</v>
          </cell>
          <cell r="E472"/>
          <cell r="F472"/>
          <cell r="G472">
            <v>89.990899999999925</v>
          </cell>
          <cell r="H472" t="str">
            <v>Approved</v>
          </cell>
        </row>
        <row r="473">
          <cell r="C473"/>
          <cell r="D473"/>
          <cell r="E473" t="str">
            <v>37/0</v>
          </cell>
          <cell r="F473">
            <v>401.39400000000001</v>
          </cell>
          <cell r="G473"/>
          <cell r="H473"/>
        </row>
        <row r="474">
          <cell r="C474" t="str">
            <v>37/1</v>
          </cell>
          <cell r="D474" t="str">
            <v>DA+3</v>
          </cell>
          <cell r="E474"/>
          <cell r="F474"/>
          <cell r="G474">
            <v>90.392299999999921</v>
          </cell>
          <cell r="H474" t="str">
            <v>Approved</v>
          </cell>
        </row>
        <row r="475">
          <cell r="C475"/>
          <cell r="D475"/>
          <cell r="E475" t="str">
            <v>37/1</v>
          </cell>
          <cell r="F475">
            <v>430</v>
          </cell>
          <cell r="G475"/>
          <cell r="H475"/>
        </row>
        <row r="476">
          <cell r="C476" t="str">
            <v>37/2</v>
          </cell>
          <cell r="D476" t="str">
            <v>DA+3</v>
          </cell>
          <cell r="E476"/>
          <cell r="F476"/>
          <cell r="G476">
            <v>90.822299999999927</v>
          </cell>
          <cell r="H476" t="str">
            <v>Approved</v>
          </cell>
        </row>
        <row r="477">
          <cell r="C477"/>
          <cell r="D477"/>
          <cell r="E477" t="str">
            <v>37/2</v>
          </cell>
          <cell r="F477">
            <v>405</v>
          </cell>
          <cell r="G477"/>
          <cell r="H477"/>
        </row>
        <row r="478">
          <cell r="C478" t="str">
            <v>37/3</v>
          </cell>
          <cell r="D478" t="str">
            <v>DA-1.5</v>
          </cell>
          <cell r="E478"/>
          <cell r="F478"/>
          <cell r="G478">
            <v>91.227299999999929</v>
          </cell>
          <cell r="H478" t="str">
            <v>Approved</v>
          </cell>
        </row>
        <row r="479">
          <cell r="C479"/>
          <cell r="D479"/>
          <cell r="E479" t="str">
            <v>37/3</v>
          </cell>
          <cell r="F479">
            <v>430</v>
          </cell>
          <cell r="G479"/>
          <cell r="H479"/>
        </row>
        <row r="480">
          <cell r="C480" t="str">
            <v>37/4</v>
          </cell>
          <cell r="D480" t="str">
            <v>DA+9</v>
          </cell>
          <cell r="E480"/>
          <cell r="F480"/>
          <cell r="G480">
            <v>91.657299999999935</v>
          </cell>
          <cell r="H480" t="str">
            <v>Approved</v>
          </cell>
        </row>
        <row r="481">
          <cell r="C481"/>
          <cell r="D481"/>
          <cell r="E481" t="str">
            <v>37/4</v>
          </cell>
          <cell r="F481">
            <v>410</v>
          </cell>
          <cell r="G481"/>
          <cell r="H481"/>
        </row>
        <row r="482">
          <cell r="C482" t="str">
            <v>37/5</v>
          </cell>
          <cell r="D482" t="str">
            <v>DA+3</v>
          </cell>
          <cell r="E482"/>
          <cell r="F482"/>
          <cell r="G482">
            <v>92.067299999999932</v>
          </cell>
          <cell r="H482" t="str">
            <v>Approved</v>
          </cell>
        </row>
        <row r="483">
          <cell r="C483"/>
          <cell r="D483"/>
          <cell r="E483" t="str">
            <v>37/5</v>
          </cell>
          <cell r="F483">
            <v>420</v>
          </cell>
          <cell r="G483"/>
          <cell r="H483"/>
        </row>
        <row r="484">
          <cell r="C484" t="str">
            <v>37A/0</v>
          </cell>
          <cell r="D484" t="str">
            <v>DB1+0</v>
          </cell>
          <cell r="E484"/>
          <cell r="F484"/>
          <cell r="G484">
            <v>92.487299999999934</v>
          </cell>
          <cell r="H484" t="str">
            <v>Approved</v>
          </cell>
        </row>
        <row r="485">
          <cell r="C485"/>
          <cell r="D485"/>
          <cell r="E485" t="str">
            <v>37A/0</v>
          </cell>
          <cell r="F485">
            <v>280</v>
          </cell>
          <cell r="G485"/>
          <cell r="H485"/>
        </row>
        <row r="486">
          <cell r="C486" t="str">
            <v>37A/1</v>
          </cell>
          <cell r="D486" t="str">
            <v>DA+3</v>
          </cell>
          <cell r="E486"/>
          <cell r="F486"/>
          <cell r="G486">
            <v>92.767299999999935</v>
          </cell>
          <cell r="H486" t="str">
            <v>Approved</v>
          </cell>
        </row>
        <row r="487">
          <cell r="C487"/>
          <cell r="D487"/>
          <cell r="E487" t="str">
            <v>37A/1</v>
          </cell>
          <cell r="F487">
            <v>345</v>
          </cell>
          <cell r="G487"/>
          <cell r="H487"/>
        </row>
        <row r="488">
          <cell r="C488" t="str">
            <v>37A/2</v>
          </cell>
          <cell r="D488" t="str">
            <v>DA+1.5</v>
          </cell>
          <cell r="E488"/>
          <cell r="F488"/>
          <cell r="G488">
            <v>93.112299999999934</v>
          </cell>
          <cell r="H488" t="str">
            <v>Approved</v>
          </cell>
        </row>
        <row r="489">
          <cell r="C489"/>
          <cell r="D489"/>
          <cell r="E489" t="str">
            <v>37A/2</v>
          </cell>
          <cell r="F489">
            <v>330</v>
          </cell>
          <cell r="G489"/>
          <cell r="H489"/>
        </row>
        <row r="490">
          <cell r="C490" t="str">
            <v>37A/3</v>
          </cell>
          <cell r="D490" t="str">
            <v>DA+3</v>
          </cell>
          <cell r="E490"/>
          <cell r="F490"/>
          <cell r="G490">
            <v>93.442299999999932</v>
          </cell>
          <cell r="H490" t="str">
            <v>Approved</v>
          </cell>
        </row>
        <row r="491">
          <cell r="C491"/>
          <cell r="D491"/>
          <cell r="E491" t="str">
            <v>37A/3</v>
          </cell>
          <cell r="F491">
            <v>455</v>
          </cell>
          <cell r="G491"/>
          <cell r="H491"/>
        </row>
        <row r="492">
          <cell r="C492" t="str">
            <v>37A/4</v>
          </cell>
          <cell r="D492" t="str">
            <v>DA+9</v>
          </cell>
          <cell r="E492"/>
          <cell r="F492"/>
          <cell r="G492">
            <v>93.89729999999993</v>
          </cell>
          <cell r="H492" t="str">
            <v>Approved</v>
          </cell>
        </row>
        <row r="493">
          <cell r="C493"/>
          <cell r="D493"/>
          <cell r="E493" t="str">
            <v>37A/4</v>
          </cell>
          <cell r="F493">
            <v>340</v>
          </cell>
          <cell r="G493"/>
          <cell r="H493"/>
        </row>
        <row r="494">
          <cell r="C494" t="str">
            <v>37A/5</v>
          </cell>
          <cell r="D494" t="str">
            <v>DA+3</v>
          </cell>
          <cell r="E494"/>
          <cell r="F494"/>
          <cell r="G494">
            <v>94.237299999999934</v>
          </cell>
          <cell r="H494" t="str">
            <v>Approved</v>
          </cell>
        </row>
        <row r="495">
          <cell r="C495"/>
          <cell r="D495"/>
          <cell r="E495" t="str">
            <v>37A/5</v>
          </cell>
          <cell r="F495">
            <v>435</v>
          </cell>
          <cell r="G495"/>
          <cell r="H495"/>
        </row>
        <row r="496">
          <cell r="C496" t="str">
            <v>37A/6</v>
          </cell>
          <cell r="D496" t="str">
            <v>DA+3</v>
          </cell>
          <cell r="E496"/>
          <cell r="F496"/>
          <cell r="G496">
            <v>94.672299999999936</v>
          </cell>
          <cell r="H496" t="str">
            <v>Approved</v>
          </cell>
        </row>
        <row r="497">
          <cell r="C497"/>
          <cell r="D497"/>
          <cell r="E497" t="str">
            <v>37A/6</v>
          </cell>
          <cell r="F497">
            <v>398.589</v>
          </cell>
          <cell r="G497"/>
          <cell r="H497"/>
        </row>
        <row r="498">
          <cell r="C498" t="str">
            <v>38/0</v>
          </cell>
          <cell r="D498" t="str">
            <v>DB1+3</v>
          </cell>
          <cell r="E498"/>
          <cell r="F498"/>
          <cell r="G498">
            <v>95.070899999999938</v>
          </cell>
          <cell r="H498" t="str">
            <v>Approved</v>
          </cell>
        </row>
        <row r="499">
          <cell r="C499"/>
          <cell r="D499"/>
          <cell r="E499" t="str">
            <v>38/0</v>
          </cell>
          <cell r="F499">
            <v>426.411</v>
          </cell>
          <cell r="G499"/>
          <cell r="H499"/>
        </row>
        <row r="500">
          <cell r="C500" t="str">
            <v>38/1</v>
          </cell>
          <cell r="D500" t="str">
            <v>DA+0</v>
          </cell>
          <cell r="E500"/>
          <cell r="F500"/>
          <cell r="G500">
            <v>95.497299999999939</v>
          </cell>
          <cell r="H500" t="str">
            <v>Approved</v>
          </cell>
        </row>
        <row r="501">
          <cell r="C501"/>
          <cell r="D501"/>
          <cell r="E501" t="str">
            <v>38/1</v>
          </cell>
          <cell r="F501">
            <v>390</v>
          </cell>
          <cell r="G501"/>
          <cell r="H501"/>
        </row>
        <row r="502">
          <cell r="C502" t="str">
            <v>38/2</v>
          </cell>
          <cell r="D502" t="str">
            <v>DA+0</v>
          </cell>
          <cell r="E502"/>
          <cell r="F502"/>
          <cell r="G502">
            <v>95.887299999999939</v>
          </cell>
          <cell r="H502" t="str">
            <v>Approved</v>
          </cell>
        </row>
        <row r="503">
          <cell r="C503"/>
          <cell r="D503"/>
          <cell r="E503" t="str">
            <v>38/2</v>
          </cell>
          <cell r="F503">
            <v>335</v>
          </cell>
          <cell r="G503"/>
          <cell r="H503"/>
        </row>
        <row r="504">
          <cell r="C504" t="str">
            <v>38/3</v>
          </cell>
          <cell r="D504" t="str">
            <v>DA+3</v>
          </cell>
          <cell r="E504"/>
          <cell r="F504"/>
          <cell r="G504">
            <v>96.222299999999933</v>
          </cell>
          <cell r="H504" t="str">
            <v>Approved</v>
          </cell>
        </row>
        <row r="505">
          <cell r="C505"/>
          <cell r="D505"/>
          <cell r="E505" t="str">
            <v>38/3</v>
          </cell>
          <cell r="F505">
            <v>440</v>
          </cell>
          <cell r="G505"/>
          <cell r="H505"/>
        </row>
        <row r="506">
          <cell r="C506" t="str">
            <v>38/4</v>
          </cell>
          <cell r="D506" t="str">
            <v>DA+1.5</v>
          </cell>
          <cell r="E506"/>
          <cell r="F506"/>
          <cell r="G506">
            <v>96.662299999999931</v>
          </cell>
          <cell r="H506" t="str">
            <v>Approved</v>
          </cell>
        </row>
        <row r="507">
          <cell r="C507"/>
          <cell r="D507"/>
          <cell r="E507" t="str">
            <v>38/4</v>
          </cell>
          <cell r="F507">
            <v>280</v>
          </cell>
          <cell r="G507"/>
          <cell r="H507"/>
        </row>
        <row r="508">
          <cell r="C508" t="str">
            <v>38/5</v>
          </cell>
          <cell r="D508" t="str">
            <v>DA+3</v>
          </cell>
          <cell r="E508"/>
          <cell r="F508"/>
          <cell r="G508">
            <v>96.942299999999932</v>
          </cell>
          <cell r="H508" t="str">
            <v>Approved</v>
          </cell>
        </row>
        <row r="509">
          <cell r="C509"/>
          <cell r="D509"/>
          <cell r="E509" t="str">
            <v>38/5</v>
          </cell>
          <cell r="F509">
            <v>450</v>
          </cell>
          <cell r="G509"/>
          <cell r="H509"/>
        </row>
        <row r="510">
          <cell r="C510" t="str">
            <v>38/6</v>
          </cell>
          <cell r="D510" t="str">
            <v>DA+6</v>
          </cell>
          <cell r="E510"/>
          <cell r="F510"/>
          <cell r="G510">
            <v>97.392299999999935</v>
          </cell>
          <cell r="H510" t="str">
            <v>Approved</v>
          </cell>
        </row>
        <row r="511">
          <cell r="C511"/>
          <cell r="D511"/>
          <cell r="E511" t="str">
            <v>38/6</v>
          </cell>
          <cell r="F511">
            <v>285</v>
          </cell>
          <cell r="G511"/>
          <cell r="H511"/>
        </row>
        <row r="512">
          <cell r="C512" t="str">
            <v>38/7</v>
          </cell>
          <cell r="D512" t="str">
            <v>DA+9</v>
          </cell>
          <cell r="E512"/>
          <cell r="F512"/>
          <cell r="G512">
            <v>97.677299999999931</v>
          </cell>
          <cell r="H512" t="str">
            <v>Approved</v>
          </cell>
        </row>
        <row r="513">
          <cell r="C513"/>
          <cell r="D513"/>
          <cell r="E513" t="str">
            <v>38/7</v>
          </cell>
          <cell r="F513">
            <v>445</v>
          </cell>
          <cell r="G513"/>
          <cell r="H513"/>
        </row>
        <row r="514">
          <cell r="C514" t="str">
            <v>38/8</v>
          </cell>
          <cell r="D514" t="str">
            <v>DA+1.5</v>
          </cell>
          <cell r="E514"/>
          <cell r="F514"/>
          <cell r="G514">
            <v>98.122299999999925</v>
          </cell>
          <cell r="H514" t="str">
            <v>Approved</v>
          </cell>
        </row>
        <row r="515">
          <cell r="C515"/>
          <cell r="D515"/>
          <cell r="E515" t="str">
            <v>38/8</v>
          </cell>
          <cell r="F515">
            <v>360</v>
          </cell>
          <cell r="G515"/>
          <cell r="H515"/>
        </row>
        <row r="516">
          <cell r="C516" t="str">
            <v>38/9</v>
          </cell>
          <cell r="D516" t="str">
            <v>DA+0</v>
          </cell>
          <cell r="E516"/>
          <cell r="F516"/>
          <cell r="G516">
            <v>98.482299999999924</v>
          </cell>
          <cell r="H516" t="str">
            <v>Approved</v>
          </cell>
        </row>
        <row r="517">
          <cell r="C517"/>
          <cell r="D517"/>
          <cell r="E517" t="str">
            <v>38/9</v>
          </cell>
          <cell r="F517">
            <v>430</v>
          </cell>
          <cell r="G517"/>
          <cell r="H517"/>
        </row>
        <row r="518">
          <cell r="C518" t="str">
            <v>38/10</v>
          </cell>
          <cell r="D518" t="str">
            <v>DA+3</v>
          </cell>
          <cell r="E518"/>
          <cell r="F518"/>
          <cell r="G518">
            <v>98.912299999999931</v>
          </cell>
          <cell r="H518" t="str">
            <v>Approved</v>
          </cell>
        </row>
        <row r="519">
          <cell r="C519"/>
          <cell r="D519"/>
          <cell r="E519" t="str">
            <v>38/10</v>
          </cell>
          <cell r="F519">
            <v>322.26600000000002</v>
          </cell>
          <cell r="G519"/>
          <cell r="H519"/>
        </row>
        <row r="520">
          <cell r="C520" t="str">
            <v>39/0</v>
          </cell>
          <cell r="D520" t="str">
            <v>DB2+0</v>
          </cell>
          <cell r="E520"/>
          <cell r="F520"/>
          <cell r="G520">
            <v>99.234599999999929</v>
          </cell>
          <cell r="H520" t="str">
            <v>Approved</v>
          </cell>
        </row>
        <row r="521">
          <cell r="C521"/>
          <cell r="D521"/>
          <cell r="E521" t="str">
            <v>39/0</v>
          </cell>
          <cell r="F521">
            <v>392.73</v>
          </cell>
          <cell r="G521"/>
          <cell r="H521"/>
        </row>
        <row r="522">
          <cell r="C522" t="str">
            <v>39/1</v>
          </cell>
          <cell r="D522" t="str">
            <v>DA-1.5</v>
          </cell>
          <cell r="E522"/>
          <cell r="F522"/>
          <cell r="G522">
            <v>99.627299999999934</v>
          </cell>
          <cell r="H522" t="str">
            <v>Approved</v>
          </cell>
        </row>
        <row r="523">
          <cell r="C523"/>
          <cell r="D523"/>
          <cell r="E523" t="str">
            <v>39/1</v>
          </cell>
          <cell r="F523">
            <v>395</v>
          </cell>
          <cell r="G523"/>
          <cell r="H523"/>
        </row>
        <row r="524">
          <cell r="C524" t="str">
            <v>39/2</v>
          </cell>
          <cell r="D524" t="str">
            <v>DA+3</v>
          </cell>
          <cell r="E524"/>
          <cell r="F524"/>
          <cell r="G524">
            <v>100.02229999999993</v>
          </cell>
          <cell r="H524" t="str">
            <v>Approved</v>
          </cell>
        </row>
        <row r="525">
          <cell r="C525"/>
          <cell r="D525"/>
          <cell r="E525" t="str">
            <v>39/2</v>
          </cell>
          <cell r="F525">
            <v>385</v>
          </cell>
          <cell r="G525"/>
          <cell r="H525"/>
        </row>
        <row r="526">
          <cell r="C526" t="str">
            <v>39/3</v>
          </cell>
          <cell r="D526" t="str">
            <v>DA+1.5</v>
          </cell>
          <cell r="E526"/>
          <cell r="F526"/>
          <cell r="G526">
            <v>100.40729999999994</v>
          </cell>
          <cell r="H526" t="str">
            <v>Approved</v>
          </cell>
        </row>
        <row r="527">
          <cell r="C527"/>
          <cell r="D527"/>
          <cell r="E527" t="str">
            <v>39/3</v>
          </cell>
          <cell r="F527">
            <v>340</v>
          </cell>
          <cell r="G527"/>
          <cell r="H527"/>
        </row>
        <row r="528">
          <cell r="C528" t="str">
            <v>39/4</v>
          </cell>
          <cell r="D528" t="str">
            <v>DA+3</v>
          </cell>
          <cell r="E528"/>
          <cell r="F528"/>
          <cell r="G528">
            <v>100.74729999999994</v>
          </cell>
          <cell r="H528" t="str">
            <v>Approved</v>
          </cell>
        </row>
        <row r="529">
          <cell r="C529"/>
          <cell r="D529"/>
          <cell r="E529" t="str">
            <v>39/4</v>
          </cell>
          <cell r="F529">
            <v>395</v>
          </cell>
          <cell r="G529"/>
          <cell r="H529"/>
        </row>
        <row r="530">
          <cell r="C530" t="str">
            <v>39/5</v>
          </cell>
          <cell r="D530" t="str">
            <v>DA+1.5</v>
          </cell>
          <cell r="E530"/>
          <cell r="F530"/>
          <cell r="G530">
            <v>101.14229999999993</v>
          </cell>
          <cell r="H530" t="str">
            <v>Approved</v>
          </cell>
        </row>
        <row r="531">
          <cell r="C531"/>
          <cell r="D531"/>
          <cell r="E531" t="str">
            <v>39/5</v>
          </cell>
          <cell r="F531">
            <v>410</v>
          </cell>
          <cell r="G531"/>
          <cell r="H531"/>
        </row>
        <row r="532">
          <cell r="C532" t="str">
            <v>39/6</v>
          </cell>
          <cell r="D532" t="str">
            <v>DA+1.5</v>
          </cell>
          <cell r="E532"/>
          <cell r="F532"/>
          <cell r="G532">
            <v>101.55229999999993</v>
          </cell>
          <cell r="H532" t="str">
            <v>Approved</v>
          </cell>
        </row>
        <row r="533">
          <cell r="C533"/>
          <cell r="D533"/>
          <cell r="E533" t="str">
            <v>39/6</v>
          </cell>
          <cell r="F533">
            <v>415</v>
          </cell>
          <cell r="G533"/>
          <cell r="H533"/>
        </row>
        <row r="534">
          <cell r="C534" t="str">
            <v>39/7</v>
          </cell>
          <cell r="D534" t="str">
            <v>DA+3</v>
          </cell>
          <cell r="E534"/>
          <cell r="F534"/>
          <cell r="G534">
            <v>101.96729999999994</v>
          </cell>
          <cell r="H534" t="str">
            <v>Approved</v>
          </cell>
        </row>
        <row r="535">
          <cell r="C535"/>
          <cell r="D535"/>
          <cell r="E535" t="str">
            <v>39/7</v>
          </cell>
          <cell r="F535">
            <v>415</v>
          </cell>
          <cell r="G535"/>
          <cell r="H535"/>
        </row>
        <row r="536">
          <cell r="C536" t="str">
            <v>39/8</v>
          </cell>
          <cell r="D536" t="str">
            <v>DA+1.5</v>
          </cell>
          <cell r="E536"/>
          <cell r="F536"/>
          <cell r="G536">
            <v>102.38229999999994</v>
          </cell>
          <cell r="H536" t="str">
            <v>Approved</v>
          </cell>
        </row>
        <row r="537">
          <cell r="C537"/>
          <cell r="D537"/>
          <cell r="E537" t="str">
            <v>39/8</v>
          </cell>
          <cell r="F537">
            <v>350</v>
          </cell>
          <cell r="G537"/>
          <cell r="H537"/>
        </row>
        <row r="538">
          <cell r="C538" t="str">
            <v>39/9</v>
          </cell>
          <cell r="D538" t="str">
            <v>DA+6</v>
          </cell>
          <cell r="E538"/>
          <cell r="F538"/>
          <cell r="G538">
            <v>102.73229999999994</v>
          </cell>
          <cell r="H538" t="str">
            <v>Approved</v>
          </cell>
        </row>
        <row r="539">
          <cell r="C539"/>
          <cell r="D539"/>
          <cell r="E539" t="str">
            <v>39/9</v>
          </cell>
          <cell r="F539">
            <v>425</v>
          </cell>
          <cell r="G539"/>
          <cell r="H539"/>
        </row>
        <row r="540">
          <cell r="C540" t="str">
            <v>39/10</v>
          </cell>
          <cell r="D540" t="str">
            <v>DA+3</v>
          </cell>
          <cell r="E540"/>
          <cell r="F540"/>
          <cell r="G540">
            <v>103.15729999999994</v>
          </cell>
          <cell r="H540" t="str">
            <v>Approved</v>
          </cell>
        </row>
        <row r="541">
          <cell r="C541"/>
          <cell r="D541"/>
          <cell r="E541" t="str">
            <v>39/10</v>
          </cell>
          <cell r="F541">
            <v>350</v>
          </cell>
          <cell r="G541"/>
          <cell r="H541"/>
        </row>
        <row r="542">
          <cell r="C542" t="str">
            <v>39/11</v>
          </cell>
          <cell r="D542" t="str">
            <v>DA+6</v>
          </cell>
          <cell r="E542"/>
          <cell r="F542"/>
          <cell r="G542">
            <v>103.50729999999993</v>
          </cell>
          <cell r="H542" t="str">
            <v>Approved</v>
          </cell>
        </row>
        <row r="543">
          <cell r="C543"/>
          <cell r="D543"/>
          <cell r="E543" t="str">
            <v>39/11</v>
          </cell>
          <cell r="F543">
            <v>444.08100000000002</v>
          </cell>
          <cell r="G543"/>
          <cell r="H543"/>
        </row>
        <row r="544">
          <cell r="C544" t="str">
            <v>40/0</v>
          </cell>
          <cell r="D544" t="str">
            <v>DB1+6</v>
          </cell>
          <cell r="E544"/>
          <cell r="F544"/>
          <cell r="G544">
            <v>103.95139999999994</v>
          </cell>
          <cell r="H544" t="str">
            <v>Approved</v>
          </cell>
        </row>
        <row r="545">
          <cell r="C545"/>
          <cell r="D545"/>
          <cell r="E545" t="str">
            <v>40/0</v>
          </cell>
          <cell r="F545">
            <v>260.91800000000001</v>
          </cell>
          <cell r="G545"/>
          <cell r="H545"/>
        </row>
        <row r="546">
          <cell r="C546" t="str">
            <v>40/1</v>
          </cell>
          <cell r="D546" t="str">
            <v>DA+9</v>
          </cell>
          <cell r="E546"/>
          <cell r="F546"/>
          <cell r="G546">
            <v>104.21229999999994</v>
          </cell>
          <cell r="H546" t="str">
            <v>Approved</v>
          </cell>
        </row>
        <row r="547">
          <cell r="C547"/>
          <cell r="D547"/>
          <cell r="E547" t="str">
            <v>40/1</v>
          </cell>
          <cell r="F547">
            <v>385</v>
          </cell>
          <cell r="G547"/>
          <cell r="H547"/>
        </row>
        <row r="548">
          <cell r="C548" t="str">
            <v>40/2</v>
          </cell>
          <cell r="D548" t="str">
            <v>DA+6</v>
          </cell>
          <cell r="E548"/>
          <cell r="F548"/>
          <cell r="G548">
            <v>104.59729999999995</v>
          </cell>
          <cell r="H548" t="str">
            <v>Approved</v>
          </cell>
        </row>
        <row r="549">
          <cell r="C549"/>
          <cell r="D549"/>
          <cell r="E549" t="str">
            <v>40/2</v>
          </cell>
          <cell r="F549">
            <v>435</v>
          </cell>
          <cell r="G549"/>
          <cell r="H549"/>
        </row>
        <row r="550">
          <cell r="C550" t="str">
            <v>40/3</v>
          </cell>
          <cell r="D550" t="str">
            <v>DA+3</v>
          </cell>
          <cell r="E550"/>
          <cell r="F550"/>
          <cell r="G550">
            <v>105.03229999999995</v>
          </cell>
          <cell r="H550" t="str">
            <v>Approved</v>
          </cell>
        </row>
        <row r="551">
          <cell r="C551"/>
          <cell r="D551"/>
          <cell r="E551" t="str">
            <v>40/3</v>
          </cell>
          <cell r="F551">
            <v>385</v>
          </cell>
          <cell r="G551"/>
          <cell r="H551"/>
        </row>
        <row r="552">
          <cell r="C552" t="str">
            <v>40/4</v>
          </cell>
          <cell r="D552" t="str">
            <v>DA+6</v>
          </cell>
          <cell r="E552"/>
          <cell r="F552"/>
          <cell r="G552">
            <v>105.41729999999995</v>
          </cell>
          <cell r="H552" t="str">
            <v>Approved</v>
          </cell>
        </row>
        <row r="553">
          <cell r="C553"/>
          <cell r="D553"/>
          <cell r="E553" t="str">
            <v>40/4</v>
          </cell>
          <cell r="F553">
            <v>455</v>
          </cell>
          <cell r="G553"/>
          <cell r="H553"/>
        </row>
        <row r="554">
          <cell r="C554" t="str">
            <v>40/5</v>
          </cell>
          <cell r="D554" t="str">
            <v>DA+9</v>
          </cell>
          <cell r="E554"/>
          <cell r="F554"/>
          <cell r="G554">
            <v>105.87229999999995</v>
          </cell>
          <cell r="H554" t="str">
            <v>Approved</v>
          </cell>
        </row>
        <row r="555">
          <cell r="C555"/>
          <cell r="D555"/>
          <cell r="E555" t="str">
            <v>40/5</v>
          </cell>
          <cell r="F555">
            <v>370</v>
          </cell>
          <cell r="G555"/>
          <cell r="H555"/>
        </row>
        <row r="556">
          <cell r="C556" t="str">
            <v>40/6</v>
          </cell>
          <cell r="D556" t="str">
            <v>DA+9</v>
          </cell>
          <cell r="E556"/>
          <cell r="F556"/>
          <cell r="G556">
            <v>106.24229999999996</v>
          </cell>
          <cell r="H556" t="str">
            <v>Approved</v>
          </cell>
        </row>
        <row r="557">
          <cell r="C557"/>
          <cell r="D557"/>
          <cell r="E557" t="str">
            <v>40/6</v>
          </cell>
          <cell r="F557">
            <v>400</v>
          </cell>
          <cell r="G557"/>
          <cell r="H557"/>
        </row>
        <row r="558">
          <cell r="C558" t="str">
            <v>40/7</v>
          </cell>
          <cell r="D558" t="str">
            <v>DA+3</v>
          </cell>
          <cell r="E558"/>
          <cell r="F558"/>
          <cell r="G558">
            <v>106.64229999999996</v>
          </cell>
          <cell r="H558" t="str">
            <v>Approved</v>
          </cell>
        </row>
        <row r="559">
          <cell r="C559"/>
          <cell r="D559"/>
          <cell r="E559" t="str">
            <v>40/7</v>
          </cell>
          <cell r="F559">
            <v>350</v>
          </cell>
          <cell r="G559"/>
          <cell r="H559"/>
        </row>
        <row r="560">
          <cell r="C560" t="str">
            <v>40/8</v>
          </cell>
          <cell r="D560" t="str">
            <v>DA-1.5</v>
          </cell>
          <cell r="E560"/>
          <cell r="F560"/>
          <cell r="G560">
            <v>106.99229999999996</v>
          </cell>
          <cell r="H560" t="str">
            <v>Approved</v>
          </cell>
        </row>
        <row r="561">
          <cell r="C561"/>
          <cell r="D561"/>
          <cell r="E561" t="str">
            <v>40/8</v>
          </cell>
          <cell r="F561">
            <v>470</v>
          </cell>
          <cell r="G561"/>
          <cell r="H561"/>
        </row>
        <row r="562">
          <cell r="C562" t="str">
            <v>40/9</v>
          </cell>
          <cell r="D562" t="str">
            <v>DA+9</v>
          </cell>
          <cell r="E562"/>
          <cell r="F562"/>
          <cell r="G562">
            <v>107.46229999999996</v>
          </cell>
          <cell r="H562" t="str">
            <v>Approved</v>
          </cell>
        </row>
        <row r="563">
          <cell r="C563"/>
          <cell r="D563"/>
          <cell r="E563" t="str">
            <v>40/9</v>
          </cell>
          <cell r="F563">
            <v>355</v>
          </cell>
          <cell r="G563"/>
          <cell r="H563"/>
        </row>
        <row r="564">
          <cell r="C564" t="str">
            <v>40/10</v>
          </cell>
          <cell r="D564" t="str">
            <v>DA+3</v>
          </cell>
          <cell r="E564"/>
          <cell r="F564"/>
          <cell r="G564">
            <v>107.81729999999996</v>
          </cell>
          <cell r="H564" t="str">
            <v>Approved</v>
          </cell>
        </row>
        <row r="565">
          <cell r="C565"/>
          <cell r="D565"/>
          <cell r="E565" t="str">
            <v>40/10</v>
          </cell>
          <cell r="F565">
            <v>485</v>
          </cell>
          <cell r="G565"/>
          <cell r="H565"/>
        </row>
        <row r="566">
          <cell r="C566" t="str">
            <v>40/11</v>
          </cell>
          <cell r="D566" t="str">
            <v>DA+9</v>
          </cell>
          <cell r="E566"/>
          <cell r="F566"/>
          <cell r="G566">
            <v>108.30229999999996</v>
          </cell>
          <cell r="H566" t="str">
            <v>Approved</v>
          </cell>
        </row>
        <row r="567">
          <cell r="C567"/>
          <cell r="D567"/>
          <cell r="E567" t="str">
            <v>40/11</v>
          </cell>
          <cell r="F567">
            <v>315</v>
          </cell>
          <cell r="G567"/>
          <cell r="H567"/>
        </row>
        <row r="568">
          <cell r="C568" t="str">
            <v>40A/0</v>
          </cell>
          <cell r="D568" t="str">
            <v>DB1+9</v>
          </cell>
          <cell r="E568"/>
          <cell r="F568"/>
          <cell r="G568">
            <v>108.61729999999996</v>
          </cell>
          <cell r="H568" t="str">
            <v>Approved</v>
          </cell>
        </row>
        <row r="569">
          <cell r="C569"/>
          <cell r="D569"/>
          <cell r="E569" t="str">
            <v>40A/0</v>
          </cell>
          <cell r="F569">
            <v>410.60700000000003</v>
          </cell>
          <cell r="G569"/>
          <cell r="H569"/>
        </row>
        <row r="570">
          <cell r="C570" t="str">
            <v>41/0</v>
          </cell>
          <cell r="D570" t="str">
            <v>DB1+9</v>
          </cell>
          <cell r="E570"/>
          <cell r="F570"/>
          <cell r="G570">
            <v>109.02789999999996</v>
          </cell>
          <cell r="H570" t="str">
            <v>Approved</v>
          </cell>
        </row>
        <row r="571">
          <cell r="C571"/>
          <cell r="D571"/>
          <cell r="E571" t="str">
            <v>41/0</v>
          </cell>
          <cell r="F571">
            <v>358</v>
          </cell>
          <cell r="G571"/>
          <cell r="H571"/>
        </row>
        <row r="572">
          <cell r="C572" t="str">
            <v>41/1</v>
          </cell>
          <cell r="D572" t="str">
            <v>DA+9</v>
          </cell>
          <cell r="E572"/>
          <cell r="F572"/>
          <cell r="G572">
            <v>109.38589999999996</v>
          </cell>
          <cell r="H572" t="str">
            <v>Approved</v>
          </cell>
        </row>
        <row r="573">
          <cell r="C573"/>
          <cell r="D573"/>
          <cell r="E573" t="str">
            <v>41/1</v>
          </cell>
          <cell r="F573">
            <v>465.78199999999998</v>
          </cell>
          <cell r="G573"/>
          <cell r="H573"/>
        </row>
        <row r="574">
          <cell r="C574" t="str">
            <v>42/0</v>
          </cell>
          <cell r="D574" t="str">
            <v>DB2+0</v>
          </cell>
          <cell r="E574"/>
          <cell r="F574"/>
          <cell r="G574">
            <v>109.85169999999997</v>
          </cell>
          <cell r="H574" t="str">
            <v>Approved</v>
          </cell>
        </row>
        <row r="575">
          <cell r="C575"/>
          <cell r="D575"/>
          <cell r="E575" t="str">
            <v>42/0</v>
          </cell>
          <cell r="F575">
            <v>419.99799999999999</v>
          </cell>
          <cell r="G575"/>
          <cell r="H575"/>
        </row>
        <row r="576">
          <cell r="C576" t="str">
            <v>42/1</v>
          </cell>
          <cell r="D576" t="str">
            <v>DA+3</v>
          </cell>
          <cell r="E576"/>
          <cell r="F576"/>
          <cell r="G576">
            <v>110.27169999999997</v>
          </cell>
          <cell r="H576" t="str">
            <v>Approved</v>
          </cell>
        </row>
        <row r="577">
          <cell r="C577"/>
          <cell r="D577"/>
          <cell r="E577" t="str">
            <v>42/1</v>
          </cell>
          <cell r="F577">
            <v>375</v>
          </cell>
          <cell r="G577"/>
          <cell r="H577"/>
        </row>
        <row r="578">
          <cell r="C578" t="str">
            <v>42/2</v>
          </cell>
          <cell r="D578" t="str">
            <v>DA+9</v>
          </cell>
          <cell r="E578"/>
          <cell r="F578"/>
          <cell r="G578">
            <v>110.64669999999997</v>
          </cell>
          <cell r="H578" t="str">
            <v>Approved</v>
          </cell>
        </row>
        <row r="579">
          <cell r="C579"/>
          <cell r="D579"/>
          <cell r="E579" t="str">
            <v>42/2</v>
          </cell>
          <cell r="F579">
            <v>464</v>
          </cell>
          <cell r="G579"/>
          <cell r="H579"/>
        </row>
        <row r="580">
          <cell r="C580" t="str">
            <v>42/3</v>
          </cell>
          <cell r="D580" t="str">
            <v>DB1+9</v>
          </cell>
          <cell r="E580"/>
          <cell r="F580"/>
          <cell r="G580">
            <v>111.11069999999997</v>
          </cell>
          <cell r="H580" t="str">
            <v>Approved</v>
          </cell>
        </row>
        <row r="581">
          <cell r="C581"/>
          <cell r="D581"/>
          <cell r="E581" t="str">
            <v>42/3</v>
          </cell>
          <cell r="F581">
            <v>424.89100000000002</v>
          </cell>
          <cell r="G581"/>
          <cell r="H581"/>
        </row>
        <row r="582">
          <cell r="C582" t="str">
            <v>43/0</v>
          </cell>
          <cell r="D582" t="str">
            <v>DB1+0</v>
          </cell>
          <cell r="E582"/>
          <cell r="F582"/>
          <cell r="G582">
            <v>111.53559999999996</v>
          </cell>
          <cell r="H582" t="str">
            <v>Approved</v>
          </cell>
        </row>
        <row r="583">
          <cell r="C583"/>
          <cell r="D583"/>
          <cell r="E583" t="str">
            <v>43/0</v>
          </cell>
          <cell r="F583">
            <v>341.86599999999999</v>
          </cell>
          <cell r="G583"/>
          <cell r="H583"/>
        </row>
        <row r="584">
          <cell r="C584" t="str">
            <v>43/1</v>
          </cell>
          <cell r="D584" t="str">
            <v>DA-1.5</v>
          </cell>
          <cell r="E584"/>
          <cell r="F584"/>
          <cell r="G584">
            <v>111.87749999999996</v>
          </cell>
          <cell r="H584" t="str">
            <v>Approved</v>
          </cell>
        </row>
        <row r="585">
          <cell r="C585"/>
          <cell r="D585"/>
          <cell r="E585" t="str">
            <v>43/1</v>
          </cell>
          <cell r="F585">
            <v>375</v>
          </cell>
          <cell r="G585"/>
          <cell r="H585"/>
        </row>
        <row r="586">
          <cell r="C586" t="str">
            <v>43/2</v>
          </cell>
          <cell r="D586" t="str">
            <v>DA+6</v>
          </cell>
          <cell r="E586"/>
          <cell r="F586"/>
          <cell r="G586">
            <v>112.25249999999996</v>
          </cell>
          <cell r="H586" t="str">
            <v>Approved</v>
          </cell>
        </row>
        <row r="587">
          <cell r="C587"/>
          <cell r="D587"/>
          <cell r="E587" t="str">
            <v>43/2</v>
          </cell>
          <cell r="F587">
            <v>375</v>
          </cell>
          <cell r="G587"/>
          <cell r="H587"/>
        </row>
        <row r="588">
          <cell r="C588" t="str">
            <v>43/3</v>
          </cell>
          <cell r="D588" t="str">
            <v>DA-1.5</v>
          </cell>
          <cell r="E588"/>
          <cell r="F588"/>
          <cell r="G588">
            <v>112.62749999999996</v>
          </cell>
          <cell r="H588" t="str">
            <v>Approved</v>
          </cell>
        </row>
        <row r="589">
          <cell r="C589"/>
          <cell r="D589"/>
          <cell r="E589" t="str">
            <v>43/3</v>
          </cell>
          <cell r="F589">
            <v>355</v>
          </cell>
          <cell r="G589"/>
          <cell r="H589"/>
        </row>
        <row r="590">
          <cell r="C590" t="str">
            <v>43/4</v>
          </cell>
          <cell r="D590" t="str">
            <v>DA+0</v>
          </cell>
          <cell r="E590"/>
          <cell r="F590"/>
          <cell r="G590">
            <v>112.98249999999996</v>
          </cell>
          <cell r="H590" t="str">
            <v>Approved</v>
          </cell>
        </row>
        <row r="591">
          <cell r="C591"/>
          <cell r="D591"/>
          <cell r="E591" t="str">
            <v>43/4</v>
          </cell>
          <cell r="F591">
            <v>405</v>
          </cell>
          <cell r="G591"/>
          <cell r="H591"/>
        </row>
        <row r="592">
          <cell r="C592" t="str">
            <v>43/5</v>
          </cell>
          <cell r="D592" t="str">
            <v>DA+0</v>
          </cell>
          <cell r="E592"/>
          <cell r="F592"/>
          <cell r="G592">
            <v>113.38749999999996</v>
          </cell>
          <cell r="H592" t="str">
            <v>Approved</v>
          </cell>
        </row>
        <row r="593">
          <cell r="C593"/>
          <cell r="D593"/>
          <cell r="E593" t="str">
            <v>43/5</v>
          </cell>
          <cell r="F593">
            <v>375</v>
          </cell>
          <cell r="G593"/>
          <cell r="H593"/>
        </row>
        <row r="594">
          <cell r="C594" t="str">
            <v>43/6</v>
          </cell>
          <cell r="D594" t="str">
            <v>DA+3</v>
          </cell>
          <cell r="E594"/>
          <cell r="F594"/>
          <cell r="G594">
            <v>113.76249999999996</v>
          </cell>
          <cell r="H594" t="str">
            <v>Approved</v>
          </cell>
        </row>
        <row r="595">
          <cell r="C595"/>
          <cell r="D595"/>
          <cell r="E595" t="str">
            <v>43/6</v>
          </cell>
          <cell r="F595">
            <v>385</v>
          </cell>
          <cell r="G595"/>
          <cell r="H595"/>
        </row>
        <row r="596">
          <cell r="C596" t="str">
            <v>43/7</v>
          </cell>
          <cell r="D596" t="str">
            <v>DA+0</v>
          </cell>
          <cell r="E596"/>
          <cell r="F596"/>
          <cell r="G596">
            <v>114.14749999999997</v>
          </cell>
          <cell r="H596" t="str">
            <v>Approved</v>
          </cell>
        </row>
        <row r="597">
          <cell r="C597"/>
          <cell r="D597"/>
          <cell r="E597" t="str">
            <v>43/7</v>
          </cell>
          <cell r="F597">
            <v>415</v>
          </cell>
          <cell r="G597"/>
          <cell r="H597"/>
        </row>
        <row r="598">
          <cell r="C598" t="str">
            <v>43/8</v>
          </cell>
          <cell r="D598" t="str">
            <v>DA+9</v>
          </cell>
          <cell r="E598"/>
          <cell r="F598"/>
          <cell r="G598">
            <v>114.56249999999997</v>
          </cell>
          <cell r="H598" t="str">
            <v>Approved</v>
          </cell>
        </row>
        <row r="599">
          <cell r="C599"/>
          <cell r="D599"/>
          <cell r="E599" t="str">
            <v>43/8</v>
          </cell>
          <cell r="F599">
            <v>409.54599999999999</v>
          </cell>
          <cell r="G599"/>
          <cell r="H599"/>
        </row>
        <row r="600">
          <cell r="C600" t="str">
            <v>44/0</v>
          </cell>
          <cell r="D600" t="str">
            <v>DB1+6</v>
          </cell>
          <cell r="E600"/>
          <cell r="F600"/>
          <cell r="G600">
            <v>114.97199999999997</v>
          </cell>
          <cell r="H600" t="str">
            <v>Approved</v>
          </cell>
        </row>
        <row r="601">
          <cell r="C601"/>
          <cell r="D601"/>
          <cell r="E601" t="str">
            <v>44/0</v>
          </cell>
          <cell r="F601"/>
          <cell r="G601"/>
          <cell r="H601"/>
        </row>
        <row r="602">
          <cell r="C602"/>
          <cell r="D602"/>
          <cell r="E602"/>
          <cell r="F602"/>
          <cell r="G602"/>
          <cell r="H602"/>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413_PBNTL"/>
      <sheetName val="L2 Plan vs Actual"/>
      <sheetName val="Survey summary"/>
      <sheetName val="Detailed Survey "/>
      <sheetName val="Check Survey "/>
      <sheetName val="Visual Chart"/>
      <sheetName val="ROW Tracker"/>
      <sheetName val="Foundation"/>
      <sheetName val="Earthing"/>
      <sheetName val="Erection"/>
      <sheetName val="Stringing"/>
      <sheetName val="Tack Welding"/>
      <sheetName val="OPGW"/>
      <sheetName val="Accessories"/>
      <sheetName val="Hardware Supply"/>
      <sheetName val="Supply Status"/>
      <sheetName val="Crossing status"/>
      <sheetName val="Statutory Proposals"/>
      <sheetName val="Location Summary"/>
      <sheetName val="Tower Abstarct "/>
      <sheetName val="Tower Abstract sheet"/>
      <sheetName val="Stretch readiness "/>
      <sheetName val="Foundation Daily Progress"/>
      <sheetName val="Tower PRS abstract "/>
      <sheetName val="Stretch readiness  (2)"/>
      <sheetName val="Area"/>
    </sheetNames>
    <sheetDataSet>
      <sheetData sheetId="0"/>
      <sheetData sheetId="1"/>
      <sheetData sheetId="2"/>
      <sheetData sheetId="3"/>
      <sheetData sheetId="4"/>
      <sheetData sheetId="5"/>
      <sheetData sheetId="6"/>
      <sheetData sheetId="7"/>
      <sheetData sheetId="8">
        <row r="1">
          <cell r="A1" t="str">
            <v>KEC International Limited</v>
          </cell>
        </row>
        <row r="2">
          <cell r="A2" t="str">
            <v xml:space="preserve"> TA413 : 765 KV D/C Bikaner III - Neemrana II TL02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413_PBNTL"/>
      <sheetName val="Month"/>
      <sheetName val="DPR Sheet "/>
      <sheetName val="L2 Plan vs Actual"/>
      <sheetName val="Visual Chart"/>
      <sheetName val="Visual Chart (2)"/>
      <sheetName val="Survey summary"/>
      <sheetName val="Detailed Survey "/>
      <sheetName val="Check Survey "/>
      <sheetName val="Foundation"/>
      <sheetName val="Foundation Daily Progress"/>
      <sheetName val="Earthing"/>
      <sheetName val="Erection"/>
      <sheetName val="Tack Welding"/>
      <sheetName val="Stringing"/>
      <sheetName val="OPGW"/>
      <sheetName val="Accessories"/>
      <sheetName val="ROW Tracker"/>
      <sheetName val="Tower supply"/>
      <sheetName val="Supply Status "/>
      <sheetName val="Hardware Supply"/>
      <sheetName val="Crossing status"/>
      <sheetName val="Statuary clearance"/>
      <sheetName val="Organogram"/>
      <sheetName val="Location summary"/>
      <sheetName val="Tower Summary"/>
      <sheetName val="Tower Abstarct "/>
      <sheetName val="Sheet1"/>
      <sheetName val="TA413_PRS"/>
    </sheetNames>
    <sheetDataSet>
      <sheetData sheetId="0">
        <row r="1">
          <cell r="L1">
            <v>45522</v>
          </cell>
        </row>
        <row r="3">
          <cell r="A3" t="str">
            <v>Name of Line: 765 KV D/C Bikaner III - Neemrana II TL02</v>
          </cell>
        </row>
      </sheetData>
      <sheetData sheetId="1"/>
      <sheetData sheetId="2">
        <row r="3">
          <cell r="D3" t="str">
            <v>TA413 : 765 KV D/C Bikaner III - Neemrana II TL02</v>
          </cell>
        </row>
      </sheetData>
      <sheetData sheetId="3"/>
      <sheetData sheetId="4"/>
      <sheetData sheetId="5"/>
      <sheetData sheetId="6"/>
      <sheetData sheetId="7"/>
      <sheetData sheetId="8"/>
      <sheetData sheetId="9">
        <row r="5">
          <cell r="G5">
            <v>45449</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person displayName="Santosh Kumar" id="{CAF7D74A-C73E-4065-9F12-D783A4FCD883}" userId="S::kumarsan50@KECRPG.COM::90f66c38-2d86-4faa-a4af-2ff1c3a18a65"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11" dT="2024-09-09T04:29:48.85" personId="{CAF7D74A-C73E-4065-9F12-D783A4FCD883}" id="{85D392B0-C9AD-4F93-9DA0-0337AC92884A}">
    <text>B type Stub</text>
  </threadedComment>
</ThreadedComments>
</file>

<file path=xl/threadedComments/threadedComment2.xml><?xml version="1.0" encoding="utf-8"?>
<ThreadedComments xmlns="http://schemas.microsoft.com/office/spreadsheetml/2018/threadedcomments" xmlns:x="http://schemas.openxmlformats.org/spreadsheetml/2006/main">
  <threadedComment ref="F103" dT="2024-10-03T05:33:09.75" personId="{CAF7D74A-C73E-4065-9F12-D783A4FCD883}" id="{B1F6E308-BAC4-4314-A289-CA8BAA38F716}">
    <text>DD60+25 to DD60+18</text>
  </threadedComment>
  <threadedComment ref="E154" dT="2024-10-03T05:29:30.98" personId="{CAF7D74A-C73E-4065-9F12-D783A4FCD883}" id="{3CF839FD-E83F-433A-955E-CB835824DED6}">
    <text xml:space="preserve">DC2+0 to DC-3 </text>
  </threadedComment>
</ThreadedComments>
</file>

<file path=xl/threadedComments/threadedComment3.xml><?xml version="1.0" encoding="utf-8"?>
<ThreadedComments xmlns="http://schemas.microsoft.com/office/spreadsheetml/2018/threadedcomments" xmlns:x="http://schemas.openxmlformats.org/spreadsheetml/2006/main">
  <threadedComment ref="M23" dT="2025-05-05T04:58:15.93" personId="{CAF7D74A-C73E-4065-9F12-D783A4FCD883}" id="{084CA4A6-D9E5-42F1-91EE-F88DCD0293CA}">
    <text>1 Nos DCT tower</text>
  </threadedComment>
  <threadedComment ref="M31" dT="2024-11-29T10:56:27.86" personId="{CAF7D74A-C73E-4065-9F12-D783A4FCD883}" id="{214A1E32-B72E-4532-9E69-0277C0E5D7AA}">
    <text>DD60+25 to DD60+18</text>
  </threadedComment>
  <threadedComment ref="K103" dT="2024-11-29T10:56:27.86" personId="{CAF7D74A-C73E-4065-9F12-D783A4FCD883}" id="{2017CB69-12F8-42C6-B7B2-2967FB3960AA}">
    <text>DD60+25 to DD60+18</text>
  </threadedComment>
</ThreadedComments>
</file>

<file path=xl/threadedComments/threadedComment4.xml><?xml version="1.0" encoding="utf-8"?>
<ThreadedComments xmlns="http://schemas.microsoft.com/office/spreadsheetml/2018/threadedcomments" xmlns:x="http://schemas.openxmlformats.org/spreadsheetml/2006/main">
  <threadedComment ref="D4" dT="2024-11-28T05:37:21.59" personId="{CAF7D74A-C73E-4065-9F12-D783A4FCD883}" id="{FA6838EE-E5B0-4100-914A-5985954484C3}">
    <text xml:space="preserve">DD60+0 to gantry </text>
  </threadedComment>
  <threadedComment ref="D6" dT="2024-11-28T05:38:13.47" personId="{CAF7D74A-C73E-4065-9F12-D783A4FCD883}" id="{C73C1DA1-4A36-4150-9FBE-A4108742B5DA}">
    <text>DC2+0 to DD60+0</text>
  </threadedComment>
  <threadedComment ref="D202" dT="2024-11-29T10:56:27.86" personId="{CAF7D74A-C73E-4065-9F12-D783A4FCD883}" id="{FB002323-643E-4DB4-8B29-196939105587}">
    <text>DD60+25 to DD60+18</text>
  </threadedComment>
</ThreadedComments>
</file>

<file path=xl/threadedComments/threadedComment5.xml><?xml version="1.0" encoding="utf-8"?>
<ThreadedComments xmlns="http://schemas.microsoft.com/office/spreadsheetml/2018/threadedcomments" xmlns:x="http://schemas.openxmlformats.org/spreadsheetml/2006/main">
  <threadedComment ref="K1312" dT="2025-07-11T04:54:36.81" personId="{CAF7D74A-C73E-4065-9F12-D783A4FCD883}" id="{B9BD2319-F344-4ED3-9D55-955AF28E8FF5}">
    <text xml:space="preserve">STEPBOX
</text>
  </threadedComment>
</ThreadedComments>
</file>

<file path=xl/threadedComments/threadedComment6.xml><?xml version="1.0" encoding="utf-8"?>
<ThreadedComments xmlns="http://schemas.microsoft.com/office/spreadsheetml/2018/threadedcomments" xmlns:x="http://schemas.openxmlformats.org/spreadsheetml/2006/main">
  <threadedComment ref="F26" dT="2025-03-14T16:34:32.35" personId="{CAF7D74A-C73E-4065-9F12-D783A4FCD883}" id="{945B1D98-359B-4A12-B81D-AF5CCAF0DBB3}">
    <text xml:space="preserve">1nos Incl DCT tower </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1">
    <wetp:webextensionref xmlns:r="http://schemas.openxmlformats.org/officeDocument/2006/relationships" r:id="rId1"/>
  </wetp:taskpane>
  <wetp:taskpane dockstate="right" visibility="0" width="438" row="1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85AE3D14-9F84-4C67-BFD8-5F65D10EF6B1}">
  <we:reference id="wa200005271" version="2.2.0.0" store="en-US" storeType="OMEX"/>
  <we:alternateReferences>
    <we:reference id="WA200005271" version="2.2.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3FBD8487-2FD9-476B-B242-F97854B25597}">
  <we:reference id="wa200005502" version="1.0.0.11" store="en-US" storeType="OMEX"/>
  <we:alternateReferences>
    <we:reference id="wa200005502" version="1.0.0.11" store="wa200005502" storeType="OMEX"/>
  </we:alternateReferences>
  <we:properties>
    <we:property name="docId" value="&quot;hGLf3NE9-YkJmFn6kGKXC&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0.bin"/><Relationship Id="rId4" Type="http://schemas.microsoft.com/office/2017/10/relationships/threadedComment" Target="../threadedComments/threadedComment2.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1.bin"/><Relationship Id="rId4" Type="http://schemas.microsoft.com/office/2017/10/relationships/threadedComment" Target="../threadedComments/threadedComment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2.bin"/><Relationship Id="rId4" Type="http://schemas.microsoft.com/office/2017/10/relationships/threadedComment" Target="../threadedComments/threadedComment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 Id="rId4" Type="http://schemas.microsoft.com/office/2017/10/relationships/threadedComment" Target="../threadedComments/threadedComment5.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4.bin"/><Relationship Id="rId4" Type="http://schemas.microsoft.com/office/2017/10/relationships/threadedComment" Target="../threadedComments/threadedComment6.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FF00"/>
    <pageSetUpPr fitToPage="1"/>
  </sheetPr>
  <dimension ref="A1:IV285"/>
  <sheetViews>
    <sheetView showGridLines="0" view="pageBreakPreview" zoomScale="96" zoomScaleNormal="100" zoomScaleSheetLayoutView="96" workbookViewId="0">
      <pane xSplit="1" ySplit="6" topLeftCell="B7" activePane="bottomRight" state="frozen"/>
      <selection activeCell="I260" sqref="I260"/>
      <selection pane="topRight" activeCell="I260" sqref="I260"/>
      <selection pane="bottomLeft" activeCell="I260" sqref="I260"/>
      <selection pane="bottomRight" activeCell="M33" sqref="M33"/>
    </sheetView>
  </sheetViews>
  <sheetFormatPr defaultColWidth="9.1796875" defaultRowHeight="12.5" x14ac:dyDescent="0.35"/>
  <cols>
    <col min="1" max="1" width="7.7265625" style="175" customWidth="1"/>
    <col min="2" max="2" width="32.54296875" style="173" customWidth="1"/>
    <col min="3" max="3" width="9.7265625" style="175" customWidth="1"/>
    <col min="4" max="4" width="10.54296875" style="175" customWidth="1"/>
    <col min="5" max="5" width="12.54296875" style="175" customWidth="1"/>
    <col min="6" max="6" width="13" style="176" customWidth="1"/>
    <col min="7" max="7" width="9.7265625" style="176" customWidth="1"/>
    <col min="8" max="8" width="10.453125" style="173" customWidth="1"/>
    <col min="9" max="9" width="10.26953125" style="175" customWidth="1"/>
    <col min="10" max="10" width="12.54296875" style="176" customWidth="1"/>
    <col min="11" max="11" width="11.1796875" style="175" customWidth="1"/>
    <col min="12" max="12" width="9.26953125" style="175" customWidth="1"/>
    <col min="13" max="13" width="53.453125" style="173" customWidth="1"/>
    <col min="14" max="14" width="29" style="173" customWidth="1"/>
    <col min="15" max="16384" width="9.1796875" style="173"/>
  </cols>
  <sheetData>
    <row r="1" spans="1:256" ht="25" customHeight="1" x14ac:dyDescent="0.35">
      <c r="A1" s="1225" t="s">
        <v>1031</v>
      </c>
      <c r="B1" s="1225"/>
      <c r="C1" s="1225"/>
      <c r="D1" s="1225"/>
      <c r="E1" s="1225"/>
      <c r="F1" s="1225"/>
      <c r="G1" s="1225"/>
      <c r="H1" s="1225"/>
      <c r="I1" s="1225"/>
      <c r="J1" s="1225"/>
      <c r="K1" s="1225"/>
      <c r="L1" s="1225"/>
      <c r="M1" s="107" t="s">
        <v>1663</v>
      </c>
    </row>
    <row r="2" spans="1:256" s="1" customFormat="1" ht="20.149999999999999" customHeight="1" x14ac:dyDescent="0.35">
      <c r="A2" s="1215" t="s">
        <v>1514</v>
      </c>
      <c r="B2" s="1215"/>
      <c r="C2" s="1215"/>
      <c r="D2" s="1215"/>
      <c r="E2" s="1215"/>
      <c r="F2" s="1215"/>
      <c r="G2" s="1215"/>
      <c r="H2" s="1215"/>
      <c r="I2" s="1215"/>
      <c r="J2" s="1215"/>
      <c r="K2" s="1215"/>
      <c r="L2" s="1215"/>
      <c r="M2" s="1216"/>
    </row>
    <row r="3" spans="1:256" s="1" customFormat="1" ht="20.149999999999999" customHeight="1" x14ac:dyDescent="0.35">
      <c r="A3" s="1215" t="s">
        <v>1515</v>
      </c>
      <c r="B3" s="1215"/>
      <c r="C3" s="1215"/>
      <c r="D3" s="1215"/>
      <c r="E3" s="1215"/>
      <c r="F3" s="1215"/>
      <c r="G3" s="1215"/>
      <c r="H3" s="1215"/>
      <c r="I3" s="1215"/>
      <c r="J3" s="1215"/>
      <c r="K3" s="1215"/>
      <c r="L3" s="1215"/>
      <c r="M3" s="1216"/>
      <c r="N3" s="588"/>
      <c r="O3" s="588"/>
      <c r="P3" s="588"/>
      <c r="Q3" s="588"/>
      <c r="R3" s="588"/>
      <c r="S3" s="588"/>
      <c r="T3" s="588"/>
      <c r="U3" s="588"/>
      <c r="V3" s="588"/>
      <c r="W3" s="588"/>
      <c r="X3" s="588"/>
      <c r="Y3" s="1213"/>
      <c r="Z3" s="1213"/>
      <c r="AA3" s="1213"/>
      <c r="AB3" s="1213"/>
      <c r="AC3" s="1213"/>
      <c r="AD3" s="1213"/>
      <c r="AE3" s="1213"/>
      <c r="AF3" s="1213"/>
      <c r="AG3" s="1213"/>
      <c r="AH3" s="1213"/>
      <c r="AI3" s="1213"/>
      <c r="AJ3" s="1213"/>
      <c r="AK3" s="1213"/>
      <c r="AL3" s="1213"/>
      <c r="AM3" s="1213"/>
      <c r="AN3" s="1213"/>
      <c r="AO3" s="1213"/>
      <c r="AP3" s="1213"/>
      <c r="AQ3" s="1213"/>
      <c r="AR3" s="1213"/>
      <c r="AS3" s="1213"/>
      <c r="AT3" s="1213"/>
      <c r="AU3" s="1213"/>
      <c r="AV3" s="1213"/>
      <c r="AW3" s="1213"/>
      <c r="AX3" s="1213"/>
      <c r="AY3" s="1213"/>
      <c r="AZ3" s="1213"/>
      <c r="BA3" s="1213"/>
      <c r="BB3" s="1213"/>
      <c r="BC3" s="1213"/>
      <c r="BD3" s="1213"/>
      <c r="BE3" s="1213"/>
      <c r="BF3" s="1213"/>
      <c r="BG3" s="1213"/>
      <c r="BH3" s="1213"/>
      <c r="BI3" s="1213"/>
      <c r="BJ3" s="1213"/>
      <c r="BK3" s="1213"/>
      <c r="BL3" s="1213"/>
      <c r="BM3" s="1213"/>
      <c r="BN3" s="1213"/>
      <c r="BO3" s="1213"/>
      <c r="BP3" s="1213"/>
      <c r="BQ3" s="1213"/>
      <c r="BR3" s="1213"/>
      <c r="BS3" s="1213"/>
      <c r="BT3" s="1213"/>
      <c r="BU3" s="1213"/>
      <c r="BV3" s="1213"/>
      <c r="BW3" s="1213"/>
      <c r="BX3" s="1213"/>
      <c r="BY3" s="1213"/>
      <c r="BZ3" s="1213"/>
      <c r="CA3" s="1213"/>
      <c r="CB3" s="1213"/>
      <c r="CC3" s="1213"/>
      <c r="CD3" s="1213"/>
      <c r="CE3" s="1213"/>
      <c r="CF3" s="1213"/>
      <c r="CG3" s="1213"/>
      <c r="CH3" s="1213"/>
      <c r="CI3" s="1213"/>
      <c r="CJ3" s="1213"/>
      <c r="CK3" s="1213"/>
      <c r="CL3" s="1213"/>
      <c r="CM3" s="1213"/>
      <c r="CN3" s="1213"/>
      <c r="CO3" s="1213"/>
      <c r="CP3" s="1213"/>
      <c r="CQ3" s="1213"/>
      <c r="CR3" s="1213"/>
      <c r="CS3" s="1213"/>
      <c r="CT3" s="1213"/>
      <c r="CU3" s="1213"/>
      <c r="CV3" s="1213"/>
      <c r="CW3" s="1213"/>
      <c r="CX3" s="1213"/>
      <c r="CY3" s="1213"/>
      <c r="CZ3" s="1213"/>
      <c r="DA3" s="1213"/>
      <c r="DB3" s="1213"/>
      <c r="DC3" s="1213"/>
      <c r="DD3" s="1213"/>
      <c r="DE3" s="1213"/>
      <c r="DF3" s="1213"/>
      <c r="DG3" s="1213"/>
      <c r="DH3" s="1213"/>
      <c r="DI3" s="1213"/>
      <c r="DJ3" s="1213"/>
      <c r="DK3" s="1213"/>
      <c r="DL3" s="1213"/>
      <c r="DM3" s="1213"/>
      <c r="DN3" s="1213"/>
      <c r="DO3" s="1213"/>
      <c r="DP3" s="1213"/>
      <c r="DQ3" s="1213"/>
      <c r="DR3" s="1213"/>
      <c r="DS3" s="1213"/>
      <c r="DT3" s="1213"/>
      <c r="DU3" s="1213"/>
      <c r="DV3" s="1213"/>
      <c r="DW3" s="1213"/>
      <c r="DX3" s="1213"/>
      <c r="DY3" s="1213"/>
      <c r="DZ3" s="1213"/>
      <c r="EA3" s="1213"/>
      <c r="EB3" s="1213"/>
      <c r="EC3" s="1213"/>
      <c r="ED3" s="1213"/>
      <c r="EE3" s="1213"/>
      <c r="EF3" s="1213"/>
      <c r="EG3" s="1213"/>
      <c r="EH3" s="1213"/>
      <c r="EI3" s="1213"/>
      <c r="EJ3" s="1213"/>
      <c r="EK3" s="1213"/>
      <c r="EL3" s="1213"/>
      <c r="EM3" s="1213"/>
      <c r="EN3" s="1213"/>
      <c r="EO3" s="1213"/>
      <c r="EP3" s="1213"/>
      <c r="EQ3" s="1213"/>
      <c r="ER3" s="1213"/>
      <c r="ES3" s="1213"/>
      <c r="ET3" s="1213"/>
      <c r="EU3" s="1213"/>
      <c r="EV3" s="1213"/>
      <c r="EW3" s="1213"/>
      <c r="EX3" s="1213"/>
      <c r="EY3" s="1213"/>
      <c r="EZ3" s="1213"/>
      <c r="FA3" s="1213"/>
      <c r="FB3" s="1213"/>
      <c r="FC3" s="1213"/>
      <c r="FD3" s="1213"/>
      <c r="FE3" s="1213"/>
      <c r="FF3" s="1213"/>
      <c r="FG3" s="1213"/>
      <c r="FH3" s="1213"/>
      <c r="FI3" s="1213"/>
      <c r="FJ3" s="1213"/>
      <c r="FK3" s="1213"/>
      <c r="FL3" s="1213"/>
      <c r="FM3" s="1213"/>
      <c r="FN3" s="1213"/>
      <c r="FO3" s="1213"/>
      <c r="FP3" s="1213"/>
      <c r="FQ3" s="1213"/>
      <c r="FR3" s="1213"/>
      <c r="FS3" s="1213"/>
      <c r="FT3" s="1213"/>
      <c r="FU3" s="1213"/>
      <c r="FV3" s="1213"/>
      <c r="FW3" s="1213"/>
      <c r="FX3" s="1213"/>
      <c r="FY3" s="1213"/>
      <c r="FZ3" s="1213"/>
      <c r="GA3" s="1213"/>
      <c r="GB3" s="1213"/>
      <c r="GC3" s="1213"/>
      <c r="GD3" s="1213"/>
      <c r="GE3" s="1213"/>
      <c r="GF3" s="1213"/>
      <c r="GG3" s="1213"/>
      <c r="GH3" s="1213"/>
      <c r="GI3" s="1213"/>
      <c r="GJ3" s="1213"/>
      <c r="GK3" s="1213"/>
      <c r="GL3" s="1213"/>
      <c r="GM3" s="1213"/>
      <c r="GN3" s="1213"/>
      <c r="GO3" s="1213"/>
      <c r="GP3" s="1213"/>
      <c r="GQ3" s="1213"/>
      <c r="GR3" s="1213"/>
      <c r="GS3" s="1213"/>
      <c r="GT3" s="1213"/>
      <c r="GU3" s="1213"/>
      <c r="GV3" s="1213"/>
      <c r="GW3" s="1213"/>
      <c r="GX3" s="1213"/>
      <c r="GY3" s="1213"/>
      <c r="GZ3" s="1213"/>
      <c r="HA3" s="1213"/>
      <c r="HB3" s="1213"/>
      <c r="HC3" s="1213"/>
      <c r="HD3" s="1213"/>
      <c r="HE3" s="1213"/>
      <c r="HF3" s="1213"/>
      <c r="HG3" s="1213"/>
      <c r="HH3" s="1213"/>
      <c r="HI3" s="1213"/>
      <c r="HJ3" s="1213"/>
      <c r="HK3" s="1213"/>
      <c r="HL3" s="1213"/>
      <c r="HM3" s="1213"/>
      <c r="HN3" s="1213"/>
      <c r="HO3" s="1213"/>
      <c r="HP3" s="1213"/>
      <c r="HQ3" s="1213"/>
      <c r="HR3" s="1213"/>
      <c r="HS3" s="1213"/>
      <c r="HT3" s="1213"/>
      <c r="HU3" s="1213"/>
      <c r="HV3" s="1213"/>
      <c r="HW3" s="1213"/>
      <c r="HX3" s="1213"/>
      <c r="HY3" s="1213"/>
      <c r="HZ3" s="1213"/>
      <c r="IA3" s="1213"/>
      <c r="IB3" s="1213"/>
      <c r="IC3" s="1213"/>
      <c r="ID3" s="1213"/>
      <c r="IE3" s="1213"/>
      <c r="IF3" s="1213"/>
      <c r="IG3" s="1213"/>
      <c r="IH3" s="1213"/>
      <c r="II3" s="1213"/>
      <c r="IJ3" s="1213"/>
      <c r="IK3" s="1213"/>
      <c r="IL3" s="1213"/>
      <c r="IM3" s="1213"/>
      <c r="IN3" s="1213"/>
      <c r="IO3" s="1213"/>
      <c r="IP3" s="1213"/>
      <c r="IQ3" s="1213"/>
      <c r="IR3" s="1213"/>
      <c r="IS3" s="1213"/>
      <c r="IT3" s="1213"/>
      <c r="IU3" s="1213"/>
      <c r="IV3" s="1213"/>
    </row>
    <row r="4" spans="1:256" s="1" customFormat="1" ht="20.149999999999999" customHeight="1" x14ac:dyDescent="0.35">
      <c r="A4" s="1217" t="s">
        <v>1516</v>
      </c>
      <c r="B4" s="1217"/>
      <c r="C4" s="1217"/>
      <c r="D4" s="1217"/>
      <c r="E4" s="1217"/>
      <c r="F4" s="1217"/>
      <c r="G4" s="1217"/>
      <c r="H4" s="1217"/>
      <c r="I4" s="1217"/>
      <c r="J4" s="1217"/>
      <c r="K4" s="1217"/>
      <c r="L4" s="1217"/>
      <c r="M4" s="1218"/>
      <c r="N4" s="588"/>
      <c r="O4" s="588"/>
      <c r="P4" s="588"/>
      <c r="Q4" s="588"/>
      <c r="R4" s="588"/>
      <c r="S4" s="588"/>
      <c r="T4" s="588"/>
      <c r="U4" s="588"/>
      <c r="V4" s="588"/>
      <c r="W4" s="588"/>
      <c r="X4" s="588"/>
      <c r="Y4" s="1213"/>
      <c r="Z4" s="1213"/>
      <c r="AA4" s="1213"/>
      <c r="AB4" s="1213"/>
      <c r="AC4" s="1213"/>
      <c r="AD4" s="1213"/>
      <c r="AE4" s="1213"/>
      <c r="AF4" s="1213"/>
      <c r="AG4" s="1213"/>
      <c r="AH4" s="1213"/>
      <c r="AI4" s="1213"/>
      <c r="AJ4" s="1213"/>
      <c r="AK4" s="1213"/>
      <c r="AL4" s="1213"/>
      <c r="AM4" s="1213"/>
      <c r="AN4" s="1213"/>
      <c r="AO4" s="1213"/>
      <c r="AP4" s="1213"/>
      <c r="AQ4" s="1213"/>
      <c r="AR4" s="1213"/>
      <c r="AS4" s="1213"/>
      <c r="AT4" s="1213"/>
      <c r="AU4" s="1213"/>
      <c r="AV4" s="1213"/>
      <c r="AW4" s="1213"/>
      <c r="AX4" s="1213"/>
      <c r="AY4" s="1213"/>
      <c r="AZ4" s="1213"/>
      <c r="BA4" s="1213"/>
      <c r="BB4" s="1213"/>
      <c r="BC4" s="1213"/>
      <c r="BD4" s="1213"/>
      <c r="BE4" s="1213"/>
      <c r="BF4" s="1213"/>
      <c r="BG4" s="1213"/>
      <c r="BH4" s="1213"/>
      <c r="BI4" s="1213"/>
      <c r="BJ4" s="1213"/>
      <c r="BK4" s="1213"/>
      <c r="BL4" s="1213"/>
      <c r="BM4" s="1213"/>
      <c r="BN4" s="1213"/>
      <c r="BO4" s="1213"/>
      <c r="BP4" s="1213"/>
      <c r="BQ4" s="1213"/>
      <c r="BR4" s="1213"/>
      <c r="BS4" s="1213"/>
      <c r="BT4" s="1213"/>
      <c r="BU4" s="1213"/>
      <c r="BV4" s="1213"/>
      <c r="BW4" s="1213"/>
      <c r="BX4" s="1213"/>
      <c r="BY4" s="1213"/>
      <c r="BZ4" s="1213"/>
      <c r="CA4" s="1213"/>
      <c r="CB4" s="1213"/>
      <c r="CC4" s="1213"/>
      <c r="CD4" s="1213"/>
      <c r="CE4" s="1213"/>
      <c r="CF4" s="1213"/>
      <c r="CG4" s="1213"/>
      <c r="CH4" s="1213"/>
      <c r="CI4" s="1213"/>
      <c r="CJ4" s="1213"/>
      <c r="CK4" s="1213"/>
      <c r="CL4" s="1213"/>
      <c r="CM4" s="1213"/>
      <c r="CN4" s="1213"/>
      <c r="CO4" s="1213"/>
      <c r="CP4" s="1213"/>
      <c r="CQ4" s="1213"/>
      <c r="CR4" s="1213"/>
      <c r="CS4" s="1213"/>
      <c r="CT4" s="1213"/>
      <c r="CU4" s="1213"/>
      <c r="CV4" s="1213"/>
      <c r="CW4" s="1213"/>
      <c r="CX4" s="1213"/>
      <c r="CY4" s="1213"/>
      <c r="CZ4" s="1213"/>
      <c r="DA4" s="1213"/>
      <c r="DB4" s="1213"/>
      <c r="DC4" s="1213"/>
      <c r="DD4" s="1213"/>
      <c r="DE4" s="1213"/>
      <c r="DF4" s="1213"/>
      <c r="DG4" s="1213"/>
      <c r="DH4" s="1213"/>
      <c r="DI4" s="1213"/>
      <c r="DJ4" s="1213"/>
      <c r="DK4" s="1213"/>
      <c r="DL4" s="1213"/>
      <c r="DM4" s="1213"/>
      <c r="DN4" s="1213"/>
      <c r="DO4" s="1213"/>
      <c r="DP4" s="1213"/>
      <c r="DQ4" s="1213"/>
      <c r="DR4" s="1213"/>
      <c r="DS4" s="1213"/>
      <c r="DT4" s="1213"/>
      <c r="DU4" s="1213"/>
      <c r="DV4" s="1213"/>
      <c r="DW4" s="1213"/>
      <c r="DX4" s="1213"/>
      <c r="DY4" s="1213"/>
      <c r="DZ4" s="1213"/>
      <c r="EA4" s="1213"/>
      <c r="EB4" s="1213"/>
      <c r="EC4" s="1213"/>
      <c r="ED4" s="1213"/>
      <c r="EE4" s="1213"/>
      <c r="EF4" s="1213"/>
      <c r="EG4" s="1213"/>
      <c r="EH4" s="1213"/>
      <c r="EI4" s="1213"/>
      <c r="EJ4" s="1213"/>
      <c r="EK4" s="1213"/>
      <c r="EL4" s="1213"/>
      <c r="EM4" s="1213"/>
      <c r="EN4" s="1213"/>
      <c r="EO4" s="1213"/>
      <c r="EP4" s="1213"/>
      <c r="EQ4" s="1213"/>
      <c r="ER4" s="1213"/>
      <c r="ES4" s="1213"/>
      <c r="ET4" s="1213"/>
      <c r="EU4" s="1213"/>
      <c r="EV4" s="1213"/>
      <c r="EW4" s="1213"/>
      <c r="EX4" s="1213"/>
      <c r="EY4" s="1213"/>
      <c r="EZ4" s="1213"/>
      <c r="FA4" s="1213"/>
      <c r="FB4" s="1213"/>
      <c r="FC4" s="1213"/>
      <c r="FD4" s="1213"/>
      <c r="FE4" s="1213"/>
      <c r="FF4" s="1213"/>
      <c r="FG4" s="1213"/>
      <c r="FH4" s="1213"/>
      <c r="FI4" s="1213"/>
      <c r="FJ4" s="1213"/>
      <c r="FK4" s="1213"/>
      <c r="FL4" s="1213"/>
      <c r="FM4" s="1213"/>
      <c r="FN4" s="1213"/>
      <c r="FO4" s="1213"/>
      <c r="FP4" s="1213"/>
      <c r="FQ4" s="1213"/>
      <c r="FR4" s="1213"/>
      <c r="FS4" s="1213"/>
      <c r="FT4" s="1213"/>
      <c r="FU4" s="1213"/>
      <c r="FV4" s="1213"/>
      <c r="FW4" s="1213"/>
      <c r="FX4" s="1213"/>
      <c r="FY4" s="1213"/>
      <c r="FZ4" s="1213"/>
      <c r="GA4" s="1213"/>
      <c r="GB4" s="1213"/>
      <c r="GC4" s="1213"/>
      <c r="GD4" s="1213"/>
      <c r="GE4" s="1213"/>
      <c r="GF4" s="1213"/>
      <c r="GG4" s="1213"/>
      <c r="GH4" s="1213"/>
      <c r="GI4" s="1213"/>
      <c r="GJ4" s="1213"/>
      <c r="GK4" s="1213"/>
      <c r="GL4" s="1213"/>
      <c r="GM4" s="1213"/>
      <c r="GN4" s="1213"/>
      <c r="GO4" s="1213"/>
      <c r="GP4" s="1213"/>
      <c r="GQ4" s="1213"/>
      <c r="GR4" s="1213"/>
      <c r="GS4" s="1213"/>
      <c r="GT4" s="1213"/>
      <c r="GU4" s="1213"/>
      <c r="GV4" s="1213"/>
      <c r="GW4" s="1213"/>
      <c r="GX4" s="1213"/>
      <c r="GY4" s="1213"/>
      <c r="GZ4" s="1213"/>
      <c r="HA4" s="1213"/>
      <c r="HB4" s="1213"/>
      <c r="HC4" s="1213"/>
      <c r="HD4" s="1213"/>
      <c r="HE4" s="1213"/>
      <c r="HF4" s="1213"/>
      <c r="HG4" s="1213"/>
      <c r="HH4" s="1213"/>
      <c r="HI4" s="1213"/>
      <c r="HJ4" s="1213"/>
      <c r="HK4" s="1213"/>
      <c r="HL4" s="1213"/>
      <c r="HM4" s="1213"/>
      <c r="HN4" s="1213"/>
      <c r="HO4" s="1213"/>
      <c r="HP4" s="1213"/>
      <c r="HQ4" s="1213"/>
      <c r="HR4" s="1213"/>
      <c r="HS4" s="1213"/>
      <c r="HT4" s="1213"/>
      <c r="HU4" s="1213"/>
      <c r="HV4" s="1213"/>
      <c r="HW4" s="1213"/>
      <c r="HX4" s="1213"/>
      <c r="HY4" s="1213"/>
      <c r="HZ4" s="1213"/>
      <c r="IA4" s="1213"/>
      <c r="IB4" s="1213"/>
      <c r="IC4" s="1213"/>
      <c r="ID4" s="1213"/>
      <c r="IE4" s="1213"/>
      <c r="IF4" s="1213"/>
      <c r="IG4" s="1213"/>
      <c r="IH4" s="1213"/>
      <c r="II4" s="1213"/>
      <c r="IJ4" s="1213"/>
      <c r="IK4" s="1213"/>
      <c r="IL4" s="1213"/>
      <c r="IM4" s="1213"/>
      <c r="IN4" s="1213"/>
      <c r="IO4" s="1213"/>
      <c r="IP4" s="1213"/>
      <c r="IQ4" s="1213"/>
      <c r="IR4" s="1213"/>
      <c r="IS4" s="1213"/>
      <c r="IT4" s="1213"/>
      <c r="IU4" s="1213"/>
      <c r="IV4" s="1213"/>
    </row>
    <row r="5" spans="1:256" s="1" customFormat="1" ht="20.149999999999999" customHeight="1" x14ac:dyDescent="0.35">
      <c r="A5" s="1226" t="s">
        <v>680</v>
      </c>
      <c r="B5" s="1226"/>
      <c r="C5" s="1226"/>
      <c r="D5" s="1226"/>
      <c r="E5" s="1226"/>
      <c r="F5" s="1226"/>
      <c r="G5" s="1226"/>
      <c r="H5" s="1226"/>
      <c r="I5" s="1226"/>
      <c r="J5" s="1226"/>
      <c r="K5" s="1226"/>
      <c r="L5" s="1226"/>
      <c r="M5" s="1227"/>
      <c r="N5" s="588"/>
      <c r="O5" s="588"/>
      <c r="P5" s="588"/>
      <c r="Q5" s="588"/>
      <c r="R5" s="588"/>
      <c r="S5" s="588"/>
      <c r="T5" s="588"/>
      <c r="U5" s="588"/>
      <c r="V5" s="588"/>
      <c r="W5" s="588"/>
      <c r="X5" s="588"/>
      <c r="Y5" s="588"/>
      <c r="Z5" s="588"/>
      <c r="AA5" s="588"/>
      <c r="AB5" s="588"/>
      <c r="AC5" s="588"/>
      <c r="AD5" s="588"/>
      <c r="AE5" s="588"/>
      <c r="AF5" s="588"/>
      <c r="AG5" s="588"/>
      <c r="AH5" s="588"/>
      <c r="AI5" s="588"/>
      <c r="AJ5" s="588"/>
      <c r="AK5" s="1212"/>
      <c r="AL5" s="1212"/>
      <c r="AM5" s="1212"/>
      <c r="AN5" s="1212"/>
      <c r="AO5" s="1212"/>
      <c r="AP5" s="1212"/>
      <c r="AQ5" s="1212"/>
      <c r="AR5" s="1212"/>
      <c r="AS5" s="1212"/>
      <c r="AT5" s="1212"/>
      <c r="AU5" s="1212"/>
      <c r="AV5" s="1212"/>
      <c r="AW5" s="1212"/>
      <c r="AX5" s="1212"/>
      <c r="AY5" s="1212"/>
      <c r="AZ5" s="1212"/>
      <c r="BA5" s="1212"/>
      <c r="BB5" s="1212"/>
      <c r="BC5" s="1212"/>
      <c r="BD5" s="1212"/>
      <c r="BE5" s="1212"/>
      <c r="BF5" s="1212"/>
      <c r="BG5" s="1212"/>
      <c r="BH5" s="1212"/>
      <c r="BI5" s="1212"/>
      <c r="BJ5" s="1212"/>
      <c r="BK5" s="1212"/>
      <c r="BL5" s="1212"/>
      <c r="BM5" s="1212"/>
      <c r="BN5" s="1212"/>
      <c r="BO5" s="1212"/>
      <c r="BP5" s="1212"/>
      <c r="BQ5" s="1212"/>
      <c r="BR5" s="1212"/>
      <c r="BS5" s="1212"/>
      <c r="BT5" s="1212"/>
      <c r="BU5" s="1212"/>
      <c r="BV5" s="1212"/>
      <c r="BW5" s="1212"/>
      <c r="BX5" s="1212"/>
      <c r="BY5" s="1212"/>
      <c r="BZ5" s="1212"/>
      <c r="CA5" s="1212"/>
      <c r="CB5" s="1212"/>
      <c r="CC5" s="1212"/>
      <c r="CD5" s="1212"/>
      <c r="CE5" s="1212"/>
      <c r="CF5" s="1212"/>
      <c r="CG5" s="1212"/>
      <c r="CH5" s="1212"/>
      <c r="CI5" s="1212"/>
      <c r="CJ5" s="1212"/>
      <c r="CK5" s="1212"/>
      <c r="CL5" s="1212"/>
      <c r="CM5" s="1212"/>
      <c r="CN5" s="1212"/>
      <c r="CO5" s="1212"/>
      <c r="CP5" s="1212"/>
      <c r="CQ5" s="1212"/>
      <c r="CR5" s="1212"/>
      <c r="CS5" s="1212"/>
      <c r="CT5" s="1212"/>
      <c r="CU5" s="1212"/>
      <c r="CV5" s="1212"/>
      <c r="CW5" s="1212"/>
      <c r="CX5" s="1212"/>
      <c r="CY5" s="1212"/>
      <c r="CZ5" s="1212"/>
      <c r="DA5" s="1212"/>
      <c r="DB5" s="1212"/>
      <c r="DC5" s="1212"/>
      <c r="DD5" s="1212"/>
      <c r="DE5" s="1212"/>
      <c r="DF5" s="1212"/>
      <c r="DG5" s="1212"/>
      <c r="DH5" s="1212"/>
      <c r="DI5" s="1212"/>
      <c r="DJ5" s="1212"/>
      <c r="DK5" s="1212"/>
      <c r="DL5" s="1212"/>
      <c r="DM5" s="1212"/>
      <c r="DN5" s="1212"/>
      <c r="DO5" s="1212"/>
      <c r="DP5" s="1212"/>
      <c r="DQ5" s="684"/>
      <c r="DR5" s="588"/>
      <c r="DS5" s="588"/>
      <c r="DT5" s="588"/>
      <c r="DU5" s="588"/>
      <c r="DV5" s="588"/>
      <c r="DW5" s="588"/>
      <c r="DX5" s="588"/>
      <c r="DY5" s="588"/>
      <c r="DZ5" s="588"/>
      <c r="EA5" s="588"/>
      <c r="EB5" s="685"/>
      <c r="EC5" s="1212"/>
      <c r="ED5" s="1212"/>
      <c r="EE5" s="1212"/>
      <c r="EF5" s="1212"/>
      <c r="EG5" s="1212"/>
      <c r="EH5" s="1212"/>
      <c r="EI5" s="1212"/>
      <c r="EJ5" s="1212"/>
      <c r="EK5" s="1212"/>
      <c r="EL5" s="1212"/>
      <c r="EM5" s="1212"/>
      <c r="EN5" s="1212"/>
      <c r="EO5" s="1212"/>
      <c r="EP5" s="1212"/>
      <c r="EQ5" s="1212"/>
      <c r="ER5" s="1212"/>
      <c r="ES5" s="1212"/>
      <c r="ET5" s="1212"/>
      <c r="EU5" s="1212"/>
      <c r="EV5" s="1212"/>
      <c r="EW5" s="1212"/>
      <c r="EX5" s="1212"/>
      <c r="EY5" s="1212"/>
      <c r="EZ5" s="1212"/>
      <c r="FA5" s="1212"/>
      <c r="FB5" s="1212"/>
      <c r="FC5" s="1212"/>
      <c r="FD5" s="1212"/>
      <c r="FE5" s="1212"/>
      <c r="FF5" s="1212"/>
      <c r="FG5" s="1212"/>
      <c r="FH5" s="1212"/>
      <c r="FI5" s="1212"/>
      <c r="FJ5" s="1212"/>
      <c r="FK5" s="1212"/>
      <c r="FL5" s="1212"/>
      <c r="FM5" s="1212"/>
      <c r="FN5" s="1212"/>
      <c r="FO5" s="1212"/>
      <c r="FP5" s="1212"/>
      <c r="FQ5" s="1212"/>
      <c r="FR5" s="1212"/>
      <c r="FS5" s="1212"/>
      <c r="FT5" s="1212"/>
      <c r="FU5" s="1212"/>
      <c r="FV5" s="1212"/>
      <c r="FW5" s="1212"/>
      <c r="FX5" s="1212"/>
      <c r="FY5" s="1212"/>
      <c r="FZ5" s="1212"/>
      <c r="GA5" s="1212"/>
      <c r="GB5" s="1212"/>
      <c r="GC5" s="1212"/>
      <c r="GD5" s="1212"/>
      <c r="GE5" s="1212"/>
      <c r="GF5" s="1212"/>
      <c r="GG5" s="1212"/>
      <c r="GH5" s="1212"/>
      <c r="GI5" s="1212"/>
      <c r="GJ5" s="1212"/>
      <c r="GK5" s="1212"/>
      <c r="GL5" s="1212"/>
      <c r="GM5" s="1212"/>
      <c r="GN5" s="1212"/>
      <c r="GO5" s="1212"/>
      <c r="GP5" s="1212"/>
      <c r="GQ5" s="1212"/>
      <c r="GR5" s="1212"/>
      <c r="GS5" s="1212"/>
      <c r="GT5" s="1212"/>
      <c r="GU5" s="1212"/>
      <c r="GV5" s="1212"/>
      <c r="GW5" s="1212"/>
      <c r="GX5" s="1212"/>
      <c r="GY5" s="1212"/>
      <c r="GZ5" s="1212"/>
      <c r="HA5" s="1212"/>
      <c r="HB5" s="1212"/>
      <c r="HC5" s="1212"/>
      <c r="HD5" s="1212"/>
      <c r="HE5" s="1212"/>
      <c r="HF5" s="1212"/>
      <c r="HG5" s="1212"/>
      <c r="HH5" s="1212"/>
      <c r="HI5" s="1212"/>
      <c r="HJ5" s="1212"/>
      <c r="HK5" s="1212"/>
      <c r="HL5" s="1212"/>
      <c r="HM5" s="1212"/>
      <c r="HN5" s="1212"/>
      <c r="HO5" s="1212"/>
      <c r="HP5" s="1212"/>
      <c r="HQ5" s="1212"/>
      <c r="HR5" s="1212"/>
      <c r="HS5" s="1212"/>
      <c r="HT5" s="1212"/>
      <c r="HU5" s="1212"/>
      <c r="HV5" s="1212"/>
      <c r="HW5" s="1212"/>
      <c r="HX5" s="1212"/>
      <c r="HY5" s="1212"/>
      <c r="HZ5" s="1212"/>
      <c r="IA5" s="1212"/>
      <c r="IB5" s="1212"/>
      <c r="IC5" s="1212"/>
      <c r="ID5" s="1212"/>
      <c r="IE5" s="1212"/>
      <c r="IF5" s="1212"/>
      <c r="IG5" s="1212"/>
      <c r="IH5" s="1212"/>
      <c r="II5" s="1212"/>
      <c r="IJ5" s="1212"/>
      <c r="IK5" s="1212"/>
      <c r="IL5" s="1212"/>
      <c r="IM5" s="1212"/>
      <c r="IN5" s="1212"/>
      <c r="IO5" s="1212"/>
      <c r="IP5" s="1212"/>
      <c r="IQ5" s="1212"/>
      <c r="IR5" s="1212"/>
      <c r="IS5" s="1212"/>
      <c r="IT5" s="1212"/>
      <c r="IU5" s="1212"/>
      <c r="IV5" s="1212"/>
    </row>
    <row r="6" spans="1:256" s="1" customFormat="1" ht="57.5" x14ac:dyDescent="0.35">
      <c r="A6" s="119" t="s">
        <v>684</v>
      </c>
      <c r="B6" s="120" t="s">
        <v>14</v>
      </c>
      <c r="C6" s="120" t="s">
        <v>126</v>
      </c>
      <c r="D6" s="120" t="s">
        <v>255</v>
      </c>
      <c r="E6" s="120" t="s">
        <v>32</v>
      </c>
      <c r="F6" s="120" t="s">
        <v>1638</v>
      </c>
      <c r="G6" s="120" t="s">
        <v>1400</v>
      </c>
      <c r="H6" s="1137" t="s">
        <v>774</v>
      </c>
      <c r="I6" s="120" t="s">
        <v>15</v>
      </c>
      <c r="J6" s="120" t="s">
        <v>247</v>
      </c>
      <c r="K6" s="120" t="s">
        <v>0</v>
      </c>
      <c r="L6" s="120" t="s">
        <v>16</v>
      </c>
      <c r="M6" s="121" t="s">
        <v>1</v>
      </c>
      <c r="N6" s="588"/>
      <c r="O6" s="588"/>
      <c r="P6" s="588"/>
      <c r="Q6" s="588"/>
      <c r="R6" s="588"/>
      <c r="S6" s="588"/>
      <c r="T6" s="588"/>
      <c r="U6" s="588"/>
      <c r="V6" s="588"/>
      <c r="W6" s="588"/>
      <c r="X6" s="588"/>
    </row>
    <row r="7" spans="1:256" s="667" customFormat="1" ht="20.149999999999999" customHeight="1" x14ac:dyDescent="0.35">
      <c r="A7" s="665">
        <v>1</v>
      </c>
      <c r="B7" s="666" t="s">
        <v>31</v>
      </c>
      <c r="C7" s="696">
        <v>112.611</v>
      </c>
      <c r="D7" s="696">
        <f>117850.851/1000</f>
        <v>117.85085099999999</v>
      </c>
      <c r="E7" s="696">
        <v>117.85085099999999</v>
      </c>
      <c r="F7" s="1136">
        <v>112</v>
      </c>
      <c r="G7" s="696"/>
      <c r="H7" s="696">
        <f t="shared" ref="H7:H8" si="0">D7-E7</f>
        <v>0</v>
      </c>
      <c r="I7" s="694">
        <v>0</v>
      </c>
      <c r="J7" s="696">
        <f t="shared" ref="J7:J14" si="1">E7+H7</f>
        <v>117.85085099999999</v>
      </c>
      <c r="K7" s="696">
        <f t="shared" ref="K7:K12" si="2">D7-J7</f>
        <v>0</v>
      </c>
      <c r="L7" s="695"/>
      <c r="M7" s="624" t="s">
        <v>981</v>
      </c>
    </row>
    <row r="8" spans="1:256" s="667" customFormat="1" ht="20.149999999999999" customHeight="1" x14ac:dyDescent="0.35">
      <c r="A8" s="665">
        <v>2</v>
      </c>
      <c r="B8" s="666" t="s">
        <v>1181</v>
      </c>
      <c r="C8" s="696">
        <v>112.611</v>
      </c>
      <c r="D8" s="696">
        <f>D7</f>
        <v>117.85085099999999</v>
      </c>
      <c r="E8" s="696">
        <v>117.85085099999999</v>
      </c>
      <c r="F8" s="1136">
        <v>112</v>
      </c>
      <c r="G8" s="696"/>
      <c r="H8" s="696">
        <f t="shared" si="0"/>
        <v>0</v>
      </c>
      <c r="I8" s="694">
        <v>0</v>
      </c>
      <c r="J8" s="696">
        <f t="shared" si="1"/>
        <v>117.85085099999999</v>
      </c>
      <c r="K8" s="696">
        <f>D8-J8</f>
        <v>0</v>
      </c>
      <c r="L8" s="695"/>
      <c r="M8" s="624" t="s">
        <v>981</v>
      </c>
      <c r="N8" s="668"/>
    </row>
    <row r="9" spans="1:256" s="667" customFormat="1" ht="20.149999999999999" customHeight="1" x14ac:dyDescent="0.35">
      <c r="A9" s="665" t="s">
        <v>317</v>
      </c>
      <c r="B9" s="666" t="s">
        <v>1179</v>
      </c>
      <c r="C9" s="696">
        <v>112.611</v>
      </c>
      <c r="D9" s="696">
        <f>D8</f>
        <v>117.85085099999999</v>
      </c>
      <c r="E9" s="696">
        <v>117.85085099999999</v>
      </c>
      <c r="F9" s="1136">
        <v>112</v>
      </c>
      <c r="G9" s="696"/>
      <c r="H9" s="696">
        <f>D9-E9</f>
        <v>0</v>
      </c>
      <c r="I9" s="694">
        <v>0</v>
      </c>
      <c r="J9" s="696">
        <f t="shared" si="1"/>
        <v>117.85085099999999</v>
      </c>
      <c r="K9" s="696">
        <f>D9-J9</f>
        <v>0</v>
      </c>
      <c r="L9" s="695"/>
      <c r="M9" s="624" t="s">
        <v>981</v>
      </c>
      <c r="N9" s="668"/>
    </row>
    <row r="10" spans="1:256" s="667" customFormat="1" ht="20.149999999999999" customHeight="1" x14ac:dyDescent="0.35">
      <c r="A10" s="665" t="s">
        <v>318</v>
      </c>
      <c r="B10" s="666" t="s">
        <v>1180</v>
      </c>
      <c r="C10" s="696">
        <v>112.611</v>
      </c>
      <c r="D10" s="696">
        <f>D7</f>
        <v>117.85085099999999</v>
      </c>
      <c r="E10" s="696">
        <v>117.85085099999999</v>
      </c>
      <c r="F10" s="1136">
        <v>112</v>
      </c>
      <c r="G10" s="696"/>
      <c r="H10" s="696">
        <f>D10-E10</f>
        <v>0</v>
      </c>
      <c r="I10" s="694">
        <v>0</v>
      </c>
      <c r="J10" s="696">
        <f t="shared" si="1"/>
        <v>117.85085099999999</v>
      </c>
      <c r="K10" s="696">
        <f t="shared" si="2"/>
        <v>0</v>
      </c>
      <c r="L10" s="695"/>
      <c r="M10" s="624" t="s">
        <v>981</v>
      </c>
      <c r="N10" s="669"/>
    </row>
    <row r="11" spans="1:256" s="667" customFormat="1" ht="20.149999999999999" customHeight="1" x14ac:dyDescent="0.35">
      <c r="A11" s="665" t="s">
        <v>319</v>
      </c>
      <c r="B11" s="666" t="s">
        <v>325</v>
      </c>
      <c r="C11" s="696">
        <f>C8</f>
        <v>112.611</v>
      </c>
      <c r="D11" s="696">
        <f>D7</f>
        <v>117.85085099999999</v>
      </c>
      <c r="E11" s="696">
        <v>117.85085099999999</v>
      </c>
      <c r="F11" s="1136">
        <v>112</v>
      </c>
      <c r="G11" s="696"/>
      <c r="H11" s="696">
        <f>D11-E11</f>
        <v>0</v>
      </c>
      <c r="I11" s="694">
        <v>0</v>
      </c>
      <c r="J11" s="696">
        <f t="shared" si="1"/>
        <v>117.85085099999999</v>
      </c>
      <c r="K11" s="696">
        <f t="shared" si="2"/>
        <v>0</v>
      </c>
      <c r="L11" s="695"/>
      <c r="M11" s="624" t="s">
        <v>981</v>
      </c>
    </row>
    <row r="12" spans="1:256" s="672" customFormat="1" ht="20.149999999999999" customHeight="1" x14ac:dyDescent="0.35">
      <c r="A12" s="670" t="s">
        <v>320</v>
      </c>
      <c r="B12" s="671" t="s">
        <v>166</v>
      </c>
      <c r="C12" s="697">
        <f>C10</f>
        <v>112.611</v>
      </c>
      <c r="D12" s="697">
        <f>D7</f>
        <v>117.85085099999999</v>
      </c>
      <c r="E12" s="697">
        <v>117.85085099999999</v>
      </c>
      <c r="F12" s="698">
        <v>112</v>
      </c>
      <c r="G12" s="697"/>
      <c r="H12" s="696">
        <f>D12-E12</f>
        <v>0</v>
      </c>
      <c r="I12" s="694">
        <v>0</v>
      </c>
      <c r="J12" s="697">
        <f t="shared" si="1"/>
        <v>117.85085099999999</v>
      </c>
      <c r="K12" s="704">
        <f t="shared" si="2"/>
        <v>0</v>
      </c>
      <c r="L12" s="699"/>
      <c r="M12" s="624" t="s">
        <v>981</v>
      </c>
      <c r="N12" s="705"/>
      <c r="O12" s="673"/>
    </row>
    <row r="13" spans="1:256" s="667" customFormat="1" ht="20.149999999999999" customHeight="1" x14ac:dyDescent="0.35">
      <c r="A13" s="665">
        <v>4</v>
      </c>
      <c r="B13" s="666" t="s">
        <v>30</v>
      </c>
      <c r="C13" s="696">
        <v>29</v>
      </c>
      <c r="D13" s="696">
        <v>29</v>
      </c>
      <c r="E13" s="696">
        <v>26</v>
      </c>
      <c r="F13" s="696">
        <v>0</v>
      </c>
      <c r="G13" s="696"/>
      <c r="H13" s="696">
        <v>0</v>
      </c>
      <c r="I13" s="694">
        <v>0</v>
      </c>
      <c r="J13" s="696">
        <f t="shared" si="1"/>
        <v>26</v>
      </c>
      <c r="K13" s="696">
        <v>0</v>
      </c>
      <c r="L13" s="695"/>
      <c r="M13" s="624" t="s">
        <v>1118</v>
      </c>
    </row>
    <row r="14" spans="1:256" s="672" customFormat="1" ht="19.5" customHeight="1" x14ac:dyDescent="0.35">
      <c r="A14" s="670" t="s">
        <v>1227</v>
      </c>
      <c r="B14" s="671" t="s">
        <v>696</v>
      </c>
      <c r="C14" s="697">
        <f>C11</f>
        <v>112.611</v>
      </c>
      <c r="D14" s="697">
        <f>D7</f>
        <v>117.85085099999999</v>
      </c>
      <c r="E14" s="697">
        <v>117.85085099999999</v>
      </c>
      <c r="F14" s="698">
        <v>112</v>
      </c>
      <c r="G14" s="697"/>
      <c r="H14" s="696">
        <v>0</v>
      </c>
      <c r="I14" s="694">
        <v>0</v>
      </c>
      <c r="J14" s="697">
        <f t="shared" si="1"/>
        <v>117.85085099999999</v>
      </c>
      <c r="K14" s="697">
        <f t="shared" ref="K14:K40" si="3">D14-J14</f>
        <v>0</v>
      </c>
      <c r="L14" s="786"/>
      <c r="M14" s="624" t="s">
        <v>981</v>
      </c>
      <c r="N14" s="673"/>
      <c r="O14" s="705"/>
      <c r="Q14" s="705"/>
    </row>
    <row r="15" spans="1:256" s="667" customFormat="1" ht="20.149999999999999" customHeight="1" x14ac:dyDescent="0.35">
      <c r="A15" s="665" t="s">
        <v>321</v>
      </c>
      <c r="B15" s="666" t="s">
        <v>167</v>
      </c>
      <c r="C15" s="1136">
        <v>287</v>
      </c>
      <c r="D15" s="1136">
        <v>313</v>
      </c>
      <c r="E15" s="1136">
        <f>17+21+18+41+36+24+32+35+31+19+23+10+4+2</f>
        <v>313</v>
      </c>
      <c r="F15" s="1136">
        <v>287</v>
      </c>
      <c r="G15" s="698"/>
      <c r="H15" s="696">
        <v>0</v>
      </c>
      <c r="I15" s="694">
        <v>0</v>
      </c>
      <c r="J15" s="1136">
        <f>E15+H15</f>
        <v>313</v>
      </c>
      <c r="K15" s="1136">
        <f t="shared" si="3"/>
        <v>0</v>
      </c>
      <c r="L15" s="695"/>
      <c r="M15" s="624" t="s">
        <v>981</v>
      </c>
    </row>
    <row r="16" spans="1:256" s="667" customFormat="1" ht="20.149999999999999" customHeight="1" x14ac:dyDescent="0.35">
      <c r="A16" s="665" t="s">
        <v>322</v>
      </c>
      <c r="B16" s="666" t="s">
        <v>29</v>
      </c>
      <c r="C16" s="1136">
        <v>287</v>
      </c>
      <c r="D16" s="1136">
        <v>313</v>
      </c>
      <c r="E16" s="1136">
        <f>17+21+18+41+36+24+32+35+31+19+23+10+4+2</f>
        <v>313</v>
      </c>
      <c r="F16" s="1136">
        <v>287</v>
      </c>
      <c r="G16" s="698"/>
      <c r="H16" s="696">
        <v>0</v>
      </c>
      <c r="I16" s="694">
        <v>0</v>
      </c>
      <c r="J16" s="1136">
        <f t="shared" ref="J16:J37" si="4">E16+H16</f>
        <v>313</v>
      </c>
      <c r="K16" s="1136">
        <f t="shared" si="3"/>
        <v>0</v>
      </c>
      <c r="L16" s="695"/>
      <c r="M16" s="624" t="s">
        <v>981</v>
      </c>
    </row>
    <row r="17" spans="1:14" s="667" customFormat="1" ht="20.149999999999999" customHeight="1" x14ac:dyDescent="0.35">
      <c r="A17" s="665">
        <v>6</v>
      </c>
      <c r="B17" s="666" t="s">
        <v>28</v>
      </c>
      <c r="C17" s="1136">
        <f>C16</f>
        <v>287</v>
      </c>
      <c r="D17" s="1136">
        <v>313</v>
      </c>
      <c r="E17" s="1136">
        <f>17+21+18+41+36+24+32+35+31+19+23+10+4+2</f>
        <v>313</v>
      </c>
      <c r="F17" s="1136">
        <v>287</v>
      </c>
      <c r="G17" s="698"/>
      <c r="H17" s="696">
        <v>0</v>
      </c>
      <c r="I17" s="694">
        <v>0</v>
      </c>
      <c r="J17" s="1136">
        <f>E17+H17</f>
        <v>313</v>
      </c>
      <c r="K17" s="1136">
        <f>D17-J17</f>
        <v>0</v>
      </c>
      <c r="L17" s="695"/>
      <c r="M17" s="624" t="s">
        <v>981</v>
      </c>
    </row>
    <row r="18" spans="1:14" s="667" customFormat="1" ht="20.149999999999999" customHeight="1" x14ac:dyDescent="0.35">
      <c r="A18" s="665">
        <v>7</v>
      </c>
      <c r="B18" s="666" t="s">
        <v>19</v>
      </c>
      <c r="C18" s="1136">
        <f>C17</f>
        <v>287</v>
      </c>
      <c r="D18" s="1136">
        <v>306</v>
      </c>
      <c r="E18" s="1136">
        <f>26+70+28+16+29+8+75+25+15</f>
        <v>292</v>
      </c>
      <c r="F18" s="694">
        <f>F17</f>
        <v>287</v>
      </c>
      <c r="G18" s="698"/>
      <c r="H18" s="696">
        <v>0</v>
      </c>
      <c r="I18" s="694">
        <v>0</v>
      </c>
      <c r="J18" s="1136">
        <f>E18+H18</f>
        <v>292</v>
      </c>
      <c r="K18" s="1136">
        <f t="shared" si="3"/>
        <v>14</v>
      </c>
      <c r="L18" s="24"/>
      <c r="M18" s="624"/>
      <c r="N18" s="1095"/>
    </row>
    <row r="19" spans="1:14" s="667" customFormat="1" ht="20.149999999999999" customHeight="1" x14ac:dyDescent="0.35">
      <c r="A19" s="1223">
        <v>8</v>
      </c>
      <c r="B19" s="1221" t="s">
        <v>27</v>
      </c>
      <c r="C19" s="1219">
        <v>287</v>
      </c>
      <c r="D19" s="1219">
        <v>306</v>
      </c>
      <c r="E19" s="1219">
        <v>221</v>
      </c>
      <c r="F19" s="1219">
        <v>287</v>
      </c>
      <c r="G19" s="1219">
        <v>57</v>
      </c>
      <c r="H19" s="1219">
        <v>6</v>
      </c>
      <c r="I19" s="1219">
        <v>0</v>
      </c>
      <c r="J19" s="1219">
        <f>E19+H19</f>
        <v>227</v>
      </c>
      <c r="K19" s="1219">
        <f>D19-J19</f>
        <v>79</v>
      </c>
      <c r="L19" s="1219">
        <v>17</v>
      </c>
      <c r="M19" s="1140" t="s">
        <v>1634</v>
      </c>
      <c r="N19" s="1095"/>
    </row>
    <row r="20" spans="1:14" s="667" customFormat="1" ht="20.149999999999999" customHeight="1" x14ac:dyDescent="0.35">
      <c r="A20" s="1224"/>
      <c r="B20" s="1222"/>
      <c r="C20" s="1220"/>
      <c r="D20" s="1220"/>
      <c r="E20" s="1220"/>
      <c r="F20" s="1220"/>
      <c r="G20" s="1220"/>
      <c r="H20" s="1220"/>
      <c r="I20" s="1220"/>
      <c r="J20" s="1220"/>
      <c r="K20" s="1220"/>
      <c r="L20" s="1220"/>
      <c r="M20" s="1140" t="s">
        <v>1626</v>
      </c>
      <c r="N20" s="1095"/>
    </row>
    <row r="21" spans="1:14" s="667" customFormat="1" ht="20.149999999999999" customHeight="1" x14ac:dyDescent="0.35">
      <c r="A21" s="1224"/>
      <c r="B21" s="1222"/>
      <c r="C21" s="1220"/>
      <c r="D21" s="1220"/>
      <c r="E21" s="1220"/>
      <c r="F21" s="1220"/>
      <c r="G21" s="1220"/>
      <c r="H21" s="1220"/>
      <c r="I21" s="1220"/>
      <c r="J21" s="1220"/>
      <c r="K21" s="1220"/>
      <c r="L21" s="1220"/>
      <c r="M21" s="1140" t="s">
        <v>1644</v>
      </c>
      <c r="N21" s="1095"/>
    </row>
    <row r="22" spans="1:14" s="667" customFormat="1" ht="20.149999999999999" customHeight="1" x14ac:dyDescent="0.35">
      <c r="A22" s="1224"/>
      <c r="B22" s="1222"/>
      <c r="C22" s="1220"/>
      <c r="D22" s="1220"/>
      <c r="E22" s="1220"/>
      <c r="F22" s="1220"/>
      <c r="G22" s="1220"/>
      <c r="H22" s="1220"/>
      <c r="I22" s="1220"/>
      <c r="J22" s="1220"/>
      <c r="K22" s="1220"/>
      <c r="L22" s="1220"/>
      <c r="M22" s="1140" t="s">
        <v>1645</v>
      </c>
      <c r="N22" s="1095"/>
    </row>
    <row r="23" spans="1:14" s="667" customFormat="1" ht="20.149999999999999" customHeight="1" x14ac:dyDescent="0.35">
      <c r="A23" s="1224"/>
      <c r="B23" s="1222"/>
      <c r="C23" s="1220"/>
      <c r="D23" s="1220"/>
      <c r="E23" s="1220"/>
      <c r="F23" s="1220"/>
      <c r="G23" s="1220"/>
      <c r="H23" s="1220"/>
      <c r="I23" s="1220"/>
      <c r="J23" s="1220"/>
      <c r="K23" s="1220"/>
      <c r="L23" s="1220"/>
      <c r="M23" s="1140" t="s">
        <v>1631</v>
      </c>
      <c r="N23" s="1095"/>
    </row>
    <row r="24" spans="1:14" s="667" customFormat="1" ht="20.149999999999999" customHeight="1" x14ac:dyDescent="0.35">
      <c r="A24" s="1224"/>
      <c r="B24" s="1222"/>
      <c r="C24" s="1220"/>
      <c r="D24" s="1220"/>
      <c r="E24" s="1220"/>
      <c r="F24" s="1220"/>
      <c r="G24" s="1220"/>
      <c r="H24" s="1220"/>
      <c r="I24" s="1220"/>
      <c r="J24" s="1220"/>
      <c r="K24" s="1220"/>
      <c r="L24" s="1220"/>
      <c r="M24" s="1141" t="s">
        <v>1646</v>
      </c>
      <c r="N24" s="1095"/>
    </row>
    <row r="25" spans="1:14" s="667" customFormat="1" ht="20.149999999999999" customHeight="1" x14ac:dyDescent="0.35">
      <c r="A25" s="1224"/>
      <c r="B25" s="1222"/>
      <c r="C25" s="1220"/>
      <c r="D25" s="1220"/>
      <c r="E25" s="1220"/>
      <c r="F25" s="1220"/>
      <c r="G25" s="1220"/>
      <c r="H25" s="1220"/>
      <c r="I25" s="1220"/>
      <c r="J25" s="1220"/>
      <c r="K25" s="1220"/>
      <c r="L25" s="1220"/>
      <c r="M25" s="1140" t="s">
        <v>1647</v>
      </c>
      <c r="N25" s="1095"/>
    </row>
    <row r="26" spans="1:14" s="667" customFormat="1" ht="20.149999999999999" customHeight="1" x14ac:dyDescent="0.35">
      <c r="A26" s="1224"/>
      <c r="B26" s="1222"/>
      <c r="C26" s="1220"/>
      <c r="D26" s="1220"/>
      <c r="E26" s="1220"/>
      <c r="F26" s="1220"/>
      <c r="G26" s="1220"/>
      <c r="H26" s="1220"/>
      <c r="I26" s="1220"/>
      <c r="J26" s="1220"/>
      <c r="K26" s="1220"/>
      <c r="L26" s="1220"/>
      <c r="M26" s="1140" t="s">
        <v>1627</v>
      </c>
      <c r="N26" s="1095"/>
    </row>
    <row r="27" spans="1:14" s="667" customFormat="1" ht="20.149999999999999" customHeight="1" x14ac:dyDescent="0.35">
      <c r="A27" s="1224"/>
      <c r="B27" s="1222"/>
      <c r="C27" s="1220"/>
      <c r="D27" s="1220"/>
      <c r="E27" s="1220"/>
      <c r="F27" s="1220"/>
      <c r="G27" s="1220"/>
      <c r="H27" s="1220"/>
      <c r="I27" s="1220"/>
      <c r="J27" s="1220"/>
      <c r="K27" s="1220"/>
      <c r="L27" s="1220"/>
      <c r="M27" s="1140" t="s">
        <v>1652</v>
      </c>
      <c r="N27" s="1095"/>
    </row>
    <row r="28" spans="1:14" s="667" customFormat="1" ht="20.149999999999999" customHeight="1" x14ac:dyDescent="0.35">
      <c r="A28" s="1224"/>
      <c r="B28" s="1222"/>
      <c r="C28" s="1220"/>
      <c r="D28" s="1220"/>
      <c r="E28" s="1220"/>
      <c r="F28" s="1220"/>
      <c r="G28" s="1220"/>
      <c r="H28" s="1220"/>
      <c r="I28" s="1220"/>
      <c r="J28" s="1220"/>
      <c r="K28" s="1220"/>
      <c r="L28" s="1220"/>
      <c r="M28" s="1140" t="s">
        <v>1635</v>
      </c>
      <c r="N28" s="1095"/>
    </row>
    <row r="29" spans="1:14" s="667" customFormat="1" ht="20.149999999999999" customHeight="1" x14ac:dyDescent="0.35">
      <c r="A29" s="1224"/>
      <c r="B29" s="1222"/>
      <c r="C29" s="1220"/>
      <c r="D29" s="1220"/>
      <c r="E29" s="1220"/>
      <c r="F29" s="1220"/>
      <c r="G29" s="1220"/>
      <c r="H29" s="1220"/>
      <c r="I29" s="1220"/>
      <c r="J29" s="1220"/>
      <c r="K29" s="1220"/>
      <c r="L29" s="1220"/>
      <c r="M29" s="1140" t="s">
        <v>1651</v>
      </c>
      <c r="N29" s="1095"/>
    </row>
    <row r="30" spans="1:14" s="667" customFormat="1" ht="20.149999999999999" customHeight="1" x14ac:dyDescent="0.35">
      <c r="A30" s="1224"/>
      <c r="B30" s="1222"/>
      <c r="C30" s="1220"/>
      <c r="D30" s="1220"/>
      <c r="E30" s="1220"/>
      <c r="F30" s="1220"/>
      <c r="G30" s="1220"/>
      <c r="H30" s="1220"/>
      <c r="I30" s="1220"/>
      <c r="J30" s="1220"/>
      <c r="K30" s="1220"/>
      <c r="L30" s="1220"/>
      <c r="M30" s="1140" t="s">
        <v>1665</v>
      </c>
      <c r="N30" s="1095"/>
    </row>
    <row r="31" spans="1:14" s="667" customFormat="1" ht="20.149999999999999" customHeight="1" x14ac:dyDescent="0.35">
      <c r="A31" s="1224"/>
      <c r="B31" s="1222"/>
      <c r="C31" s="1220"/>
      <c r="D31" s="1220"/>
      <c r="E31" s="1220"/>
      <c r="F31" s="1220"/>
      <c r="G31" s="1220"/>
      <c r="H31" s="1220"/>
      <c r="I31" s="1220"/>
      <c r="J31" s="1220"/>
      <c r="K31" s="1220"/>
      <c r="L31" s="1220"/>
      <c r="M31" s="1140" t="s">
        <v>1636</v>
      </c>
      <c r="N31" s="1095"/>
    </row>
    <row r="32" spans="1:14" s="667" customFormat="1" ht="20.149999999999999" customHeight="1" x14ac:dyDescent="0.35">
      <c r="A32" s="1224"/>
      <c r="B32" s="1222"/>
      <c r="C32" s="1220"/>
      <c r="D32" s="1220"/>
      <c r="E32" s="1220"/>
      <c r="F32" s="1220"/>
      <c r="G32" s="1220"/>
      <c r="H32" s="1220"/>
      <c r="I32" s="1220"/>
      <c r="J32" s="1220"/>
      <c r="K32" s="1220"/>
      <c r="L32" s="1220"/>
      <c r="M32" s="1209" t="s">
        <v>1659</v>
      </c>
      <c r="N32" s="1095"/>
    </row>
    <row r="33" spans="1:14" s="667" customFormat="1" ht="20.149999999999999" customHeight="1" x14ac:dyDescent="0.35">
      <c r="A33" s="1224"/>
      <c r="B33" s="1222"/>
      <c r="C33" s="1220"/>
      <c r="D33" s="1220"/>
      <c r="E33" s="1220"/>
      <c r="F33" s="1220"/>
      <c r="G33" s="1220"/>
      <c r="H33" s="1220"/>
      <c r="I33" s="1220"/>
      <c r="J33" s="1220"/>
      <c r="K33" s="1220"/>
      <c r="L33" s="1220"/>
      <c r="M33" s="1140" t="s">
        <v>1628</v>
      </c>
      <c r="N33" s="1095"/>
    </row>
    <row r="34" spans="1:14" s="667" customFormat="1" ht="20.149999999999999" customHeight="1" x14ac:dyDescent="0.35">
      <c r="A34" s="1224"/>
      <c r="B34" s="1222"/>
      <c r="C34" s="1220"/>
      <c r="D34" s="1220"/>
      <c r="E34" s="1220"/>
      <c r="F34" s="1220"/>
      <c r="G34" s="1220"/>
      <c r="H34" s="1220"/>
      <c r="I34" s="1220"/>
      <c r="J34" s="1220"/>
      <c r="K34" s="1220"/>
      <c r="L34" s="1220"/>
      <c r="M34" s="1140" t="s">
        <v>1666</v>
      </c>
      <c r="N34" s="1095"/>
    </row>
    <row r="35" spans="1:14" s="667" customFormat="1" ht="20.149999999999999" customHeight="1" x14ac:dyDescent="0.35">
      <c r="A35" s="1195"/>
      <c r="B35" s="1194"/>
      <c r="C35" s="1193"/>
      <c r="D35" s="1193"/>
      <c r="E35" s="1193"/>
      <c r="F35" s="1193"/>
      <c r="G35" s="1193"/>
      <c r="H35" s="1193"/>
      <c r="I35" s="1193"/>
      <c r="J35" s="1196"/>
      <c r="K35" s="1196"/>
      <c r="L35" s="1196"/>
      <c r="M35" s="1140" t="s">
        <v>1637</v>
      </c>
      <c r="N35" s="1095"/>
    </row>
    <row r="36" spans="1:14" s="667" customFormat="1" ht="20.149999999999999" customHeight="1" x14ac:dyDescent="0.35">
      <c r="A36" s="665">
        <v>9</v>
      </c>
      <c r="B36" s="666" t="s">
        <v>36</v>
      </c>
      <c r="C36" s="1136">
        <f>C19</f>
        <v>287</v>
      </c>
      <c r="D36" s="1136">
        <v>306</v>
      </c>
      <c r="E36" s="1136">
        <v>92</v>
      </c>
      <c r="F36" s="1136">
        <v>287</v>
      </c>
      <c r="G36" s="698">
        <v>129</v>
      </c>
      <c r="H36" s="696">
        <v>3</v>
      </c>
      <c r="I36" s="694">
        <v>0</v>
      </c>
      <c r="J36" s="1136">
        <f t="shared" si="4"/>
        <v>95</v>
      </c>
      <c r="K36" s="1136">
        <f>D36-J36</f>
        <v>211</v>
      </c>
      <c r="L36" s="695"/>
      <c r="M36" s="1172" t="s">
        <v>1630</v>
      </c>
    </row>
    <row r="37" spans="1:14" s="667" customFormat="1" ht="19.899999999999999" customHeight="1" x14ac:dyDescent="0.35">
      <c r="A37" s="665">
        <v>10</v>
      </c>
      <c r="B37" s="666" t="s">
        <v>1226</v>
      </c>
      <c r="C37" s="700">
        <v>112.611</v>
      </c>
      <c r="D37" s="700">
        <f>D7</f>
        <v>117.85085099999999</v>
      </c>
      <c r="E37" s="696">
        <v>21.497284000000001</v>
      </c>
      <c r="F37" s="1136">
        <v>112</v>
      </c>
      <c r="G37" s="694">
        <v>15</v>
      </c>
      <c r="H37" s="700">
        <v>0</v>
      </c>
      <c r="I37" s="694">
        <v>0</v>
      </c>
      <c r="J37" s="696">
        <f t="shared" si="4"/>
        <v>21.497284000000001</v>
      </c>
      <c r="K37" s="696">
        <f t="shared" si="3"/>
        <v>96.353566999999998</v>
      </c>
      <c r="L37" s="1228">
        <v>2</v>
      </c>
      <c r="M37" s="1172" t="s">
        <v>1594</v>
      </c>
    </row>
    <row r="38" spans="1:14" s="675" customFormat="1" ht="19.5" customHeight="1" x14ac:dyDescent="0.35">
      <c r="A38" s="25" t="s">
        <v>37</v>
      </c>
      <c r="B38" s="674" t="s">
        <v>17</v>
      </c>
      <c r="C38" s="700">
        <f>C10</f>
        <v>112.611</v>
      </c>
      <c r="D38" s="700">
        <f>D7</f>
        <v>117.85085099999999</v>
      </c>
      <c r="E38" s="696">
        <v>21.497284000000001</v>
      </c>
      <c r="F38" s="1136">
        <v>112</v>
      </c>
      <c r="G38" s="694">
        <v>15</v>
      </c>
      <c r="H38" s="700">
        <v>0</v>
      </c>
      <c r="I38" s="694">
        <v>0</v>
      </c>
      <c r="J38" s="700">
        <f>E38+H38</f>
        <v>21.497284000000001</v>
      </c>
      <c r="K38" s="700">
        <f t="shared" si="3"/>
        <v>96.353566999999998</v>
      </c>
      <c r="L38" s="1229"/>
      <c r="M38" s="1176" t="s">
        <v>1593</v>
      </c>
    </row>
    <row r="39" spans="1:14" s="675" customFormat="1" ht="17.25" customHeight="1" x14ac:dyDescent="0.35">
      <c r="A39" s="25" t="s">
        <v>38</v>
      </c>
      <c r="B39" s="674" t="s">
        <v>18</v>
      </c>
      <c r="C39" s="700">
        <f>C38</f>
        <v>112.611</v>
      </c>
      <c r="D39" s="700">
        <f>D7</f>
        <v>117.85085099999999</v>
      </c>
      <c r="E39" s="696">
        <v>21.497284000000001</v>
      </c>
      <c r="F39" s="1136">
        <v>112</v>
      </c>
      <c r="G39" s="694">
        <v>15</v>
      </c>
      <c r="H39" s="700">
        <v>0</v>
      </c>
      <c r="I39" s="694">
        <v>0</v>
      </c>
      <c r="J39" s="700">
        <f>E39+H39</f>
        <v>21.497284000000001</v>
      </c>
      <c r="K39" s="700">
        <f t="shared" si="3"/>
        <v>96.353566999999998</v>
      </c>
      <c r="L39" s="1230"/>
      <c r="M39" s="1176"/>
    </row>
    <row r="40" spans="1:14" s="667" customFormat="1" ht="15" thickBot="1" x14ac:dyDescent="0.4">
      <c r="A40" s="676">
        <v>11</v>
      </c>
      <c r="B40" s="677" t="s">
        <v>109</v>
      </c>
      <c r="C40" s="701">
        <f>C39</f>
        <v>112.611</v>
      </c>
      <c r="D40" s="701">
        <f>D7</f>
        <v>117.85085099999999</v>
      </c>
      <c r="E40" s="701">
        <v>13.612</v>
      </c>
      <c r="F40" s="1022">
        <v>105</v>
      </c>
      <c r="G40" s="1022">
        <v>25</v>
      </c>
      <c r="H40" s="701">
        <v>0</v>
      </c>
      <c r="I40" s="1022">
        <v>0</v>
      </c>
      <c r="J40" s="701">
        <f>+E40+H40</f>
        <v>13.612</v>
      </c>
      <c r="K40" s="701">
        <f t="shared" si="3"/>
        <v>104.238851</v>
      </c>
      <c r="L40" s="1116"/>
      <c r="M40" s="1117"/>
    </row>
    <row r="41" spans="1:14" s="1" customFormat="1" ht="14.5" x14ac:dyDescent="0.35">
      <c r="D41" s="805"/>
      <c r="F41" s="174"/>
      <c r="G41" s="174"/>
      <c r="H41" s="91"/>
      <c r="J41" s="1214"/>
      <c r="K41" s="1214"/>
      <c r="L41" s="91"/>
      <c r="M41" s="1096"/>
    </row>
    <row r="42" spans="1:14" s="1" customFormat="1" ht="14.5" x14ac:dyDescent="0.35">
      <c r="F42" s="174"/>
      <c r="G42" s="174"/>
      <c r="H42" s="91"/>
      <c r="J42" s="1214"/>
      <c r="K42" s="1214"/>
      <c r="L42" s="91"/>
      <c r="M42" s="1096"/>
    </row>
    <row r="43" spans="1:14" s="1" customFormat="1" ht="14.5" x14ac:dyDescent="0.35">
      <c r="F43" s="174"/>
      <c r="G43" s="174"/>
      <c r="H43" s="91"/>
      <c r="J43" s="1214"/>
      <c r="K43" s="1214"/>
      <c r="L43" s="91"/>
      <c r="M43" s="1097"/>
    </row>
    <row r="44" spans="1:14" x14ac:dyDescent="0.35">
      <c r="M44" s="91"/>
    </row>
    <row r="45" spans="1:14" x14ac:dyDescent="0.35">
      <c r="M45" s="91"/>
    </row>
    <row r="46" spans="1:14" x14ac:dyDescent="0.35">
      <c r="M46" s="91"/>
    </row>
    <row r="47" spans="1:14" x14ac:dyDescent="0.35">
      <c r="A47" s="175" t="s">
        <v>312</v>
      </c>
    </row>
    <row r="283" spans="5:5" x14ac:dyDescent="0.35">
      <c r="E283" s="912" t="s">
        <v>1393</v>
      </c>
    </row>
    <row r="284" spans="5:5" x14ac:dyDescent="0.35">
      <c r="E284" s="912" t="s">
        <v>1393</v>
      </c>
    </row>
    <row r="285" spans="5:5" x14ac:dyDescent="0.35">
      <c r="E285" s="912" t="s">
        <v>1393</v>
      </c>
    </row>
  </sheetData>
  <mergeCells count="79">
    <mergeCell ref="A1:L1"/>
    <mergeCell ref="A5:M5"/>
    <mergeCell ref="J41:K41"/>
    <mergeCell ref="J42:K42"/>
    <mergeCell ref="L37:L39"/>
    <mergeCell ref="H19:H34"/>
    <mergeCell ref="G19:G34"/>
    <mergeCell ref="F19:F34"/>
    <mergeCell ref="E19:E34"/>
    <mergeCell ref="J43:K43"/>
    <mergeCell ref="A2:M2"/>
    <mergeCell ref="A3:M3"/>
    <mergeCell ref="A4:M4"/>
    <mergeCell ref="Y3:AJ3"/>
    <mergeCell ref="I19:I34"/>
    <mergeCell ref="D19:D34"/>
    <mergeCell ref="C19:C34"/>
    <mergeCell ref="B19:B34"/>
    <mergeCell ref="A19:A34"/>
    <mergeCell ref="J19:J34"/>
    <mergeCell ref="K19:K34"/>
    <mergeCell ref="L19:L34"/>
    <mergeCell ref="AK3:AV3"/>
    <mergeCell ref="AW3:BH3"/>
    <mergeCell ref="BI3:BT3"/>
    <mergeCell ref="BU3:CF3"/>
    <mergeCell ref="CG3:CR3"/>
    <mergeCell ref="CS3:DD3"/>
    <mergeCell ref="DE3:DP3"/>
    <mergeCell ref="DQ3:EB3"/>
    <mergeCell ref="EC3:EN3"/>
    <mergeCell ref="EO3:EZ3"/>
    <mergeCell ref="FA3:FL3"/>
    <mergeCell ref="FM3:FX3"/>
    <mergeCell ref="FY3:GJ3"/>
    <mergeCell ref="GK3:GV3"/>
    <mergeCell ref="GW3:HH3"/>
    <mergeCell ref="HI3:HT3"/>
    <mergeCell ref="HU3:IF3"/>
    <mergeCell ref="IG3:IR3"/>
    <mergeCell ref="IS3:IV3"/>
    <mergeCell ref="Y4:AJ4"/>
    <mergeCell ref="AK4:AV4"/>
    <mergeCell ref="AW4:BH4"/>
    <mergeCell ref="BI4:BT4"/>
    <mergeCell ref="BU4:CF4"/>
    <mergeCell ref="CG4:CR4"/>
    <mergeCell ref="CS4:DD4"/>
    <mergeCell ref="DE4:DP4"/>
    <mergeCell ref="DQ4:EB4"/>
    <mergeCell ref="EC4:EN4"/>
    <mergeCell ref="EO4:EZ4"/>
    <mergeCell ref="FA4:FL4"/>
    <mergeCell ref="IG4:IR4"/>
    <mergeCell ref="IS4:IV4"/>
    <mergeCell ref="CG5:CR5"/>
    <mergeCell ref="CS5:DD5"/>
    <mergeCell ref="DE5:DP5"/>
    <mergeCell ref="EC5:EN5"/>
    <mergeCell ref="FA5:FL5"/>
    <mergeCell ref="IG5:IR5"/>
    <mergeCell ref="IS5:IV5"/>
    <mergeCell ref="FM5:FX5"/>
    <mergeCell ref="FY5:GJ5"/>
    <mergeCell ref="GK5:GV5"/>
    <mergeCell ref="GW5:HH5"/>
    <mergeCell ref="HI5:HT5"/>
    <mergeCell ref="HU5:IF5"/>
    <mergeCell ref="FM4:FX4"/>
    <mergeCell ref="EO5:EZ5"/>
    <mergeCell ref="AK5:AV5"/>
    <mergeCell ref="AW5:BH5"/>
    <mergeCell ref="BI5:BT5"/>
    <mergeCell ref="HU4:IF4"/>
    <mergeCell ref="FY4:GJ4"/>
    <mergeCell ref="GK4:GV4"/>
    <mergeCell ref="GW4:HH4"/>
    <mergeCell ref="HI4:HT4"/>
    <mergeCell ref="BU5:CF5"/>
  </mergeCells>
  <hyperlinks>
    <hyperlink ref="B17" location="Foundation!Print_Area" display="Foundation (Nos.) " xr:uid="{4F3D564F-B8BB-4B34-8ABB-3FF46005420B}"/>
  </hyperlinks>
  <printOptions horizontalCentered="1"/>
  <pageMargins left="0.2" right="0.12" top="0.43" bottom="0.47" header="0.19" footer="0.5"/>
  <pageSetup paperSize="9" scale="63" orientation="landscape" r:id="rId1"/>
  <headerFooter alignWithMargins="0"/>
  <ignoredErrors>
    <ignoredError sqref="D12"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5165E-7395-4A33-BC61-B58C928E58FA}">
  <sheetPr codeName="Sheet16">
    <tabColor rgb="FFFF0000"/>
    <pageSetUpPr fitToPage="1"/>
  </sheetPr>
  <dimension ref="B1:BB165"/>
  <sheetViews>
    <sheetView showGridLines="0" topLeftCell="A164" zoomScale="98" zoomScaleNormal="98" zoomScaleSheetLayoutView="73" workbookViewId="0">
      <selection activeCell="AC115" sqref="AC115"/>
    </sheetView>
  </sheetViews>
  <sheetFormatPr defaultColWidth="4" defaultRowHeight="13" x14ac:dyDescent="0.3"/>
  <cols>
    <col min="1" max="1" width="3.54296875" style="338" customWidth="1"/>
    <col min="2" max="2" width="4.26953125" style="338" customWidth="1"/>
    <col min="3" max="3" width="5.81640625" style="338" customWidth="1"/>
    <col min="4" max="4" width="4.7265625" style="338" customWidth="1"/>
    <col min="5" max="5" width="5.1796875" style="338" customWidth="1"/>
    <col min="6" max="6" width="4.26953125" style="338" customWidth="1"/>
    <col min="7" max="7" width="5.1796875" style="338" customWidth="1"/>
    <col min="8" max="8" width="4.7265625" style="338" customWidth="1"/>
    <col min="9" max="11" width="5.453125" style="338" customWidth="1"/>
    <col min="12" max="12" width="4.26953125" style="338" customWidth="1"/>
    <col min="13" max="13" width="5.1796875" style="338" customWidth="1"/>
    <col min="14" max="14" width="4.26953125" style="338" customWidth="1"/>
    <col min="15" max="15" width="5.7265625" style="338" customWidth="1"/>
    <col min="16" max="16" width="4.26953125" style="338" customWidth="1"/>
    <col min="17" max="17" width="5.81640625" style="338" customWidth="1"/>
    <col min="18" max="18" width="4.54296875" style="338" customWidth="1"/>
    <col min="19" max="19" width="5.1796875" style="338" customWidth="1"/>
    <col min="20" max="20" width="4.26953125" style="338" customWidth="1"/>
    <col min="21" max="21" width="5.1796875" style="338" customWidth="1"/>
    <col min="22" max="22" width="4.26953125" style="338" customWidth="1"/>
    <col min="23" max="23" width="5.1796875" style="338" customWidth="1"/>
    <col min="24" max="24" width="4.26953125" style="338" customWidth="1"/>
    <col min="25" max="25" width="5.1796875" style="338" customWidth="1"/>
    <col min="26" max="26" width="4.26953125" style="338" customWidth="1"/>
    <col min="27" max="27" width="5.1796875" style="338" customWidth="1"/>
    <col min="28" max="28" width="4.7265625" style="338" customWidth="1"/>
    <col min="29" max="29" width="5.1796875" style="338" customWidth="1"/>
    <col min="30" max="30" width="4.26953125" style="338" customWidth="1"/>
    <col min="31" max="31" width="5.1796875" style="338" customWidth="1"/>
    <col min="32" max="32" width="4.7265625" style="338" customWidth="1"/>
    <col min="33" max="33" width="5.1796875" style="338" customWidth="1"/>
    <col min="34" max="34" width="4.26953125" style="338" customWidth="1"/>
    <col min="35" max="35" width="5.1796875" style="338" customWidth="1"/>
    <col min="36" max="36" width="4.453125" style="338" customWidth="1"/>
    <col min="37" max="37" width="5.7265625" style="338" customWidth="1"/>
    <col min="38" max="38" width="4.26953125" style="338" customWidth="1"/>
    <col min="39" max="39" width="5.1796875" style="338" customWidth="1"/>
    <col min="40" max="40" width="4.26953125" style="338" customWidth="1"/>
    <col min="41" max="41" width="5.1796875" style="338" customWidth="1"/>
    <col min="42" max="42" width="4.26953125" style="338" customWidth="1"/>
    <col min="43" max="43" width="5.1796875" style="338" customWidth="1"/>
    <col min="44" max="44" width="6" style="338" customWidth="1"/>
    <col min="45" max="45" width="5.54296875" style="338" customWidth="1"/>
    <col min="46" max="46" width="4.26953125" style="338" customWidth="1"/>
    <col min="47" max="48" width="4" style="338"/>
    <col min="49" max="49" width="6.453125" style="338" bestFit="1" customWidth="1"/>
    <col min="50" max="50" width="5.1796875" style="338" customWidth="1"/>
    <col min="51" max="53" width="4" style="338"/>
    <col min="54" max="54" width="6.7265625" style="338" bestFit="1" customWidth="1"/>
    <col min="55" max="16384" width="4" style="338"/>
  </cols>
  <sheetData>
    <row r="1" spans="2:54" ht="17.25" customHeight="1" thickBot="1" x14ac:dyDescent="0.35">
      <c r="B1" s="1293" t="s">
        <v>197</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c r="AD1" s="1294"/>
      <c r="AE1" s="1294"/>
      <c r="AF1" s="1294"/>
      <c r="AG1" s="1294"/>
      <c r="AH1" s="1294"/>
      <c r="AI1" s="1294"/>
      <c r="AJ1" s="1294"/>
      <c r="AK1" s="1294"/>
      <c r="AL1" s="1294"/>
      <c r="AM1" s="1294"/>
      <c r="AN1" s="1294"/>
      <c r="AO1" s="1294"/>
      <c r="AP1" s="1294"/>
      <c r="AQ1" s="1294"/>
      <c r="AR1" s="1294"/>
      <c r="AS1" s="1294"/>
      <c r="AT1" s="1295"/>
    </row>
    <row r="2" spans="2:54" ht="20.25" customHeight="1" thickBot="1" x14ac:dyDescent="0.6">
      <c r="B2" s="339" t="str">
        <f>[181]TA413_PBNTL!A1</f>
        <v>TA413 : 765 KV D/C Bikaner III - Neemrana II TL02</v>
      </c>
      <c r="C2" s="340"/>
      <c r="D2" s="340"/>
      <c r="E2" s="340"/>
      <c r="F2" s="340"/>
      <c r="G2" s="340"/>
      <c r="H2" s="340"/>
      <c r="I2" s="340"/>
      <c r="J2" s="340"/>
      <c r="K2" s="340"/>
      <c r="L2" s="340"/>
      <c r="M2" s="340"/>
      <c r="N2" s="340"/>
      <c r="O2" s="340"/>
      <c r="P2" s="340"/>
      <c r="Q2" s="340"/>
      <c r="R2" s="340"/>
      <c r="S2" s="340"/>
      <c r="T2" s="340"/>
      <c r="U2" s="340"/>
      <c r="V2" s="341" t="s">
        <v>709</v>
      </c>
      <c r="W2" s="340"/>
      <c r="X2" s="340"/>
      <c r="Y2" s="340"/>
      <c r="Z2" s="196"/>
      <c r="AA2" s="196"/>
      <c r="AB2" s="196"/>
      <c r="AC2" s="196"/>
      <c r="AD2" s="196"/>
      <c r="AE2" s="196"/>
      <c r="AF2" s="196"/>
      <c r="AG2" s="196"/>
      <c r="AH2" s="196"/>
      <c r="AI2" s="196"/>
      <c r="AJ2" s="196"/>
      <c r="AK2" s="196"/>
      <c r="AL2" s="196"/>
      <c r="AM2" s="196"/>
      <c r="AN2" s="196"/>
      <c r="AO2" s="196"/>
      <c r="AP2" s="196"/>
      <c r="AQ2" s="1296" t="str">
        <f>TA413_PBNTL!M1</f>
        <v>08.10.2025</v>
      </c>
      <c r="AR2" s="1297"/>
      <c r="AS2" s="1297"/>
      <c r="AT2" s="197"/>
    </row>
    <row r="3" spans="2:54" ht="15.75" customHeight="1" x14ac:dyDescent="0.3">
      <c r="B3" s="109"/>
      <c r="C3" s="198"/>
      <c r="D3" s="198"/>
      <c r="E3" s="198"/>
      <c r="F3" s="198"/>
      <c r="G3" s="198"/>
      <c r="H3" s="198"/>
      <c r="I3" s="198"/>
      <c r="J3" s="198"/>
      <c r="K3" s="198"/>
      <c r="L3" s="198"/>
      <c r="M3" s="198"/>
      <c r="N3" s="198"/>
      <c r="O3" s="198"/>
      <c r="P3" s="198"/>
      <c r="Q3" s="198"/>
      <c r="R3" s="198"/>
      <c r="S3" s="198"/>
      <c r="T3" s="198"/>
      <c r="U3" s="198"/>
      <c r="V3" s="198"/>
      <c r="W3" s="198"/>
      <c r="X3" s="198"/>
      <c r="AR3" s="198"/>
      <c r="AS3" s="198"/>
      <c r="AT3" s="110"/>
    </row>
    <row r="4" spans="2:54" ht="15" customHeight="1" x14ac:dyDescent="0.3">
      <c r="B4" s="109"/>
      <c r="C4" s="1280" t="s">
        <v>94</v>
      </c>
      <c r="D4" s="1280"/>
      <c r="E4" s="1280" t="s">
        <v>136</v>
      </c>
      <c r="F4" s="1280"/>
      <c r="G4" s="1280"/>
      <c r="H4" s="1280"/>
      <c r="I4" s="1280" t="s">
        <v>282</v>
      </c>
      <c r="J4" s="1280"/>
      <c r="K4" s="1280" t="s">
        <v>1005</v>
      </c>
      <c r="L4" s="1280"/>
      <c r="M4" s="1280" t="s">
        <v>263</v>
      </c>
      <c r="N4" s="1280"/>
      <c r="O4" s="1280"/>
      <c r="P4" s="1280" t="s">
        <v>0</v>
      </c>
      <c r="Q4" s="1280"/>
      <c r="R4" s="198"/>
      <c r="S4" s="198"/>
      <c r="T4" s="198" t="s">
        <v>536</v>
      </c>
      <c r="U4" s="198"/>
      <c r="V4" s="198"/>
      <c r="W4" s="198"/>
      <c r="X4" s="198"/>
      <c r="Z4" s="342"/>
      <c r="AA4" s="343"/>
      <c r="AC4" s="1277" t="s">
        <v>198</v>
      </c>
      <c r="AD4" s="1277"/>
      <c r="AE4" s="1277"/>
      <c r="AF4" s="1277"/>
      <c r="AI4" s="342"/>
      <c r="AJ4" s="343"/>
      <c r="AL4" s="1277" t="s">
        <v>207</v>
      </c>
      <c r="AM4" s="1277"/>
      <c r="AN4" s="1277"/>
      <c r="AO4" s="1277"/>
      <c r="AP4" s="1277"/>
      <c r="AQ4" s="1277"/>
      <c r="AR4" s="198"/>
      <c r="AS4" s="198"/>
      <c r="AT4" s="110"/>
    </row>
    <row r="5" spans="2:54" ht="15" customHeight="1" x14ac:dyDescent="0.3">
      <c r="B5" s="109"/>
      <c r="C5" s="1280">
        <v>1</v>
      </c>
      <c r="D5" s="1280"/>
      <c r="E5" s="1277" t="s">
        <v>104</v>
      </c>
      <c r="F5" s="1277"/>
      <c r="G5" s="1277"/>
      <c r="H5" s="1277"/>
      <c r="I5" s="1280" t="s">
        <v>127</v>
      </c>
      <c r="J5" s="1280"/>
      <c r="K5" s="1281">
        <f>TA413_PBNTL!D17</f>
        <v>313</v>
      </c>
      <c r="L5" s="1281"/>
      <c r="M5" s="1278">
        <f>TA413_PBNTL!J17</f>
        <v>313</v>
      </c>
      <c r="N5" s="1278"/>
      <c r="O5" s="1278"/>
      <c r="P5" s="1278">
        <f>K5-M5</f>
        <v>0</v>
      </c>
      <c r="Q5" s="1278"/>
      <c r="R5" s="198"/>
      <c r="S5" s="198"/>
      <c r="T5" s="198"/>
      <c r="U5" s="198"/>
      <c r="V5" s="198"/>
      <c r="W5" s="198"/>
      <c r="X5" s="198"/>
      <c r="Z5" s="342"/>
      <c r="AA5" s="342"/>
      <c r="AC5" s="1277" t="s">
        <v>199</v>
      </c>
      <c r="AD5" s="1277"/>
      <c r="AE5" s="1277"/>
      <c r="AF5" s="1277"/>
      <c r="AI5" s="342"/>
      <c r="AJ5" s="342"/>
      <c r="AL5" s="1277" t="s">
        <v>208</v>
      </c>
      <c r="AM5" s="1277"/>
      <c r="AN5" s="1277"/>
      <c r="AO5" s="1277"/>
      <c r="AP5" s="1277"/>
      <c r="AQ5" s="1277"/>
      <c r="AR5" s="198"/>
      <c r="AS5" s="198"/>
      <c r="AT5" s="110"/>
    </row>
    <row r="6" spans="2:54" x14ac:dyDescent="0.3">
      <c r="B6" s="109"/>
      <c r="C6" s="1280">
        <v>2</v>
      </c>
      <c r="D6" s="1280"/>
      <c r="E6" s="1277" t="s">
        <v>35</v>
      </c>
      <c r="F6" s="1277"/>
      <c r="G6" s="1277"/>
      <c r="H6" s="1277"/>
      <c r="I6" s="1280" t="s">
        <v>127</v>
      </c>
      <c r="J6" s="1280"/>
      <c r="K6" s="1281">
        <f>TA413_PBNTL!D18</f>
        <v>306</v>
      </c>
      <c r="L6" s="1281"/>
      <c r="M6" s="1278">
        <f>TA413_PBNTL!J18</f>
        <v>292</v>
      </c>
      <c r="N6" s="1278"/>
      <c r="O6" s="1278"/>
      <c r="P6" s="1278">
        <f>K6-M6</f>
        <v>14</v>
      </c>
      <c r="Q6" s="1278"/>
      <c r="R6" s="198"/>
      <c r="S6" s="198"/>
      <c r="T6" s="198" t="s">
        <v>538</v>
      </c>
      <c r="U6" s="198"/>
      <c r="V6" s="198"/>
      <c r="W6" s="198"/>
      <c r="X6" s="198"/>
      <c r="Z6" s="1279"/>
      <c r="AA6" s="342"/>
      <c r="AB6" s="1279"/>
      <c r="AC6" s="1277" t="s">
        <v>202</v>
      </c>
      <c r="AD6" s="1277"/>
      <c r="AE6" s="1277"/>
      <c r="AF6" s="1277"/>
      <c r="AI6" s="1279"/>
      <c r="AJ6" s="342">
        <v>4</v>
      </c>
      <c r="AK6" s="1279"/>
      <c r="AL6" s="1277" t="s">
        <v>209</v>
      </c>
      <c r="AM6" s="1277"/>
      <c r="AN6" s="1277"/>
      <c r="AO6" s="1277"/>
      <c r="AP6" s="1277"/>
      <c r="AQ6" s="1277"/>
      <c r="AR6" s="198"/>
      <c r="AS6" s="198"/>
      <c r="AT6" s="110"/>
    </row>
    <row r="7" spans="2:54" x14ac:dyDescent="0.3">
      <c r="B7" s="109"/>
      <c r="C7" s="1280">
        <v>3</v>
      </c>
      <c r="D7" s="1280"/>
      <c r="E7" s="1277" t="s">
        <v>283</v>
      </c>
      <c r="F7" s="1277"/>
      <c r="G7" s="1277"/>
      <c r="H7" s="1277"/>
      <c r="I7" s="1280" t="s">
        <v>127</v>
      </c>
      <c r="J7" s="1280"/>
      <c r="K7" s="1281">
        <f>TA413_PBNTL!D19</f>
        <v>306</v>
      </c>
      <c r="L7" s="1281"/>
      <c r="M7" s="1278">
        <f>TA413_PBNTL!J19</f>
        <v>227</v>
      </c>
      <c r="N7" s="1278"/>
      <c r="O7" s="1278"/>
      <c r="P7" s="1278">
        <f>K7-M7</f>
        <v>79</v>
      </c>
      <c r="Q7" s="1278"/>
      <c r="R7" s="198"/>
      <c r="S7" s="198"/>
      <c r="T7" s="198"/>
      <c r="U7" s="198"/>
      <c r="V7" s="198"/>
      <c r="W7" s="198"/>
      <c r="X7" s="198"/>
      <c r="Z7" s="1279"/>
      <c r="AA7" s="1285">
        <v>1</v>
      </c>
      <c r="AB7" s="1279"/>
      <c r="AC7" s="1277" t="s">
        <v>203</v>
      </c>
      <c r="AD7" s="1277"/>
      <c r="AE7" s="1277"/>
      <c r="AF7" s="1277"/>
      <c r="AI7" s="1279"/>
      <c r="AJ7" s="344"/>
      <c r="AK7" s="1279"/>
      <c r="AL7" s="1321" t="s">
        <v>210</v>
      </c>
      <c r="AM7" s="1322"/>
      <c r="AN7" s="1322"/>
      <c r="AO7" s="1322"/>
      <c r="AP7" s="1322"/>
      <c r="AQ7" s="1323"/>
      <c r="AR7" s="198"/>
      <c r="AS7" s="198"/>
      <c r="AT7" s="110"/>
    </row>
    <row r="8" spans="2:54" ht="15" customHeight="1" x14ac:dyDescent="0.3">
      <c r="B8" s="109"/>
      <c r="C8" s="1280">
        <v>4</v>
      </c>
      <c r="D8" s="1280"/>
      <c r="E8" s="1311" t="s">
        <v>284</v>
      </c>
      <c r="F8" s="1312"/>
      <c r="G8" s="1312"/>
      <c r="H8" s="1313"/>
      <c r="I8" s="1288" t="s">
        <v>164</v>
      </c>
      <c r="J8" s="1289"/>
      <c r="K8" s="1290">
        <f>TA413_PBNTL!D38</f>
        <v>117.85085099999999</v>
      </c>
      <c r="L8" s="1291"/>
      <c r="M8" s="1282">
        <f>TA413_PBNTL!J38</f>
        <v>21.497284000000001</v>
      </c>
      <c r="N8" s="1284"/>
      <c r="O8" s="1283"/>
      <c r="P8" s="1282">
        <f>K8-M8</f>
        <v>96.353566999999998</v>
      </c>
      <c r="Q8" s="1283"/>
      <c r="R8" s="198"/>
      <c r="S8" s="198"/>
      <c r="T8" s="198" t="s">
        <v>537</v>
      </c>
      <c r="U8" s="198"/>
      <c r="V8" s="198"/>
      <c r="W8" s="198"/>
      <c r="X8" s="198"/>
      <c r="Z8" s="1279"/>
      <c r="AA8" s="1286"/>
      <c r="AB8" s="1279"/>
      <c r="AC8" s="1277"/>
      <c r="AD8" s="1277"/>
      <c r="AE8" s="1277"/>
      <c r="AF8" s="1277"/>
      <c r="AI8" s="1279"/>
      <c r="AJ8" s="345">
        <v>3</v>
      </c>
      <c r="AK8" s="1279"/>
      <c r="AL8" s="1324"/>
      <c r="AM8" s="1325"/>
      <c r="AN8" s="1325"/>
      <c r="AO8" s="1325"/>
      <c r="AP8" s="1325"/>
      <c r="AQ8" s="1326"/>
      <c r="AR8" s="198"/>
      <c r="AS8" s="198"/>
      <c r="AT8" s="110"/>
    </row>
    <row r="9" spans="2:54" ht="15" customHeight="1" x14ac:dyDescent="0.3">
      <c r="B9" s="109"/>
      <c r="C9" s="1288">
        <v>5</v>
      </c>
      <c r="D9" s="1289"/>
      <c r="E9" s="1311" t="s">
        <v>285</v>
      </c>
      <c r="F9" s="1312"/>
      <c r="G9" s="1312"/>
      <c r="H9" s="1313"/>
      <c r="I9" s="1288" t="s">
        <v>164</v>
      </c>
      <c r="J9" s="1289"/>
      <c r="K9" s="1290">
        <f>TA413_PBNTL!D39</f>
        <v>117.85085099999999</v>
      </c>
      <c r="L9" s="1291"/>
      <c r="M9" s="1282">
        <f>TA413_PBNTL!J39</f>
        <v>21.497284000000001</v>
      </c>
      <c r="N9" s="1284"/>
      <c r="O9" s="1283"/>
      <c r="P9" s="1282">
        <f>K9-M9</f>
        <v>96.353566999999998</v>
      </c>
      <c r="Q9" s="1283"/>
      <c r="R9" s="198"/>
      <c r="S9" s="198"/>
      <c r="T9" s="198"/>
      <c r="U9" s="198"/>
      <c r="V9" s="198"/>
      <c r="W9" s="198"/>
      <c r="X9" s="198"/>
      <c r="Z9" s="1279"/>
      <c r="AA9" s="346">
        <v>1</v>
      </c>
      <c r="AB9" s="1279"/>
      <c r="AC9" s="1277" t="s">
        <v>204</v>
      </c>
      <c r="AD9" s="1277"/>
      <c r="AE9" s="1277"/>
      <c r="AF9" s="1277"/>
      <c r="AI9" s="1279"/>
      <c r="AJ9" s="347">
        <v>2</v>
      </c>
      <c r="AK9" s="1279"/>
      <c r="AL9" s="1277" t="s">
        <v>211</v>
      </c>
      <c r="AM9" s="1277"/>
      <c r="AN9" s="1277"/>
      <c r="AO9" s="1277"/>
      <c r="AP9" s="1277"/>
      <c r="AQ9" s="1277"/>
      <c r="AR9" s="198"/>
      <c r="AS9" s="198"/>
      <c r="AT9" s="110"/>
    </row>
    <row r="10" spans="2:54" ht="15" customHeight="1" x14ac:dyDescent="0.3">
      <c r="B10" s="109"/>
      <c r="C10" s="198"/>
      <c r="D10" s="198"/>
      <c r="E10" s="198"/>
      <c r="F10" s="198"/>
      <c r="G10" s="198"/>
      <c r="H10" s="198"/>
      <c r="I10" s="198"/>
      <c r="J10" s="198"/>
      <c r="K10" s="198"/>
      <c r="L10" s="198"/>
      <c r="M10" s="198"/>
      <c r="N10" s="198"/>
      <c r="O10" s="198"/>
      <c r="P10" s="198"/>
      <c r="Q10" s="198"/>
      <c r="R10" s="198"/>
      <c r="S10" s="198"/>
      <c r="T10" s="198" t="s">
        <v>532</v>
      </c>
      <c r="U10" s="198"/>
      <c r="V10" s="198"/>
      <c r="W10" s="198"/>
      <c r="X10" s="198"/>
      <c r="Z10" s="342"/>
      <c r="AA10" s="342"/>
      <c r="AC10" s="1280"/>
      <c r="AD10" s="1280"/>
      <c r="AE10" s="1280"/>
      <c r="AF10" s="1280"/>
      <c r="AI10" s="342"/>
      <c r="AJ10" s="342"/>
      <c r="AL10" s="1277" t="s">
        <v>212</v>
      </c>
      <c r="AM10" s="1277"/>
      <c r="AN10" s="1277"/>
      <c r="AO10" s="1277"/>
      <c r="AP10" s="1277"/>
      <c r="AQ10" s="1277"/>
      <c r="AR10" s="198"/>
      <c r="AS10" s="198"/>
      <c r="AT10" s="110"/>
    </row>
    <row r="11" spans="2:54" ht="15" customHeight="1" x14ac:dyDescent="0.3">
      <c r="B11" s="109"/>
      <c r="C11" s="198"/>
      <c r="D11" s="198"/>
      <c r="E11" s="198"/>
      <c r="F11" s="198"/>
      <c r="G11" s="198"/>
      <c r="H11" s="198"/>
      <c r="I11" s="198"/>
      <c r="J11" s="198"/>
      <c r="K11" s="198"/>
      <c r="L11" s="198"/>
      <c r="M11" s="198"/>
      <c r="N11" s="198"/>
      <c r="O11" s="198"/>
      <c r="P11" s="1292"/>
      <c r="Q11" s="1292"/>
      <c r="R11" s="198"/>
      <c r="S11" s="198"/>
      <c r="T11" s="198"/>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10"/>
    </row>
    <row r="12" spans="2:54" ht="15" customHeight="1" x14ac:dyDescent="0.3">
      <c r="B12" s="348"/>
      <c r="C12" s="349"/>
      <c r="D12" s="350"/>
      <c r="E12" s="351"/>
      <c r="F12" s="349"/>
      <c r="G12" s="349"/>
      <c r="H12" s="352"/>
      <c r="I12" s="353"/>
      <c r="J12" s="352"/>
      <c r="K12" s="353"/>
      <c r="L12" s="353"/>
      <c r="M12" s="353"/>
      <c r="N12" s="352"/>
      <c r="O12" s="353"/>
      <c r="P12" s="352"/>
      <c r="Q12" s="353">
        <f>O12+1</f>
        <v>1</v>
      </c>
      <c r="R12" s="353"/>
      <c r="S12" s="353">
        <v>2</v>
      </c>
      <c r="T12" s="353"/>
      <c r="U12" s="353">
        <f>S12+1</f>
        <v>3</v>
      </c>
      <c r="V12" s="353"/>
      <c r="W12" s="353">
        <f>U12+1</f>
        <v>4</v>
      </c>
      <c r="X12" s="353"/>
      <c r="Y12" s="353">
        <f>W12+1</f>
        <v>5</v>
      </c>
      <c r="Z12" s="353"/>
      <c r="AA12" s="353">
        <f>Y12+1</f>
        <v>6</v>
      </c>
      <c r="AB12" s="353"/>
      <c r="AC12" s="353">
        <f>AA12+1</f>
        <v>7</v>
      </c>
      <c r="AD12" s="353"/>
      <c r="AE12" s="353">
        <f>AC12+1</f>
        <v>8</v>
      </c>
      <c r="AF12" s="353"/>
      <c r="AG12" s="353">
        <f>AE12+1</f>
        <v>9</v>
      </c>
      <c r="AH12" s="353"/>
      <c r="AI12" s="353">
        <f>AG12+1</f>
        <v>10</v>
      </c>
      <c r="AJ12" s="353"/>
      <c r="AK12" s="353">
        <f>AI12+1</f>
        <v>11</v>
      </c>
      <c r="AL12" s="353"/>
      <c r="AM12" s="353">
        <f>AK12+1</f>
        <v>12</v>
      </c>
      <c r="AN12" s="353"/>
      <c r="AO12" s="353">
        <f>AM12+1</f>
        <v>13</v>
      </c>
      <c r="AP12" s="353"/>
      <c r="AQ12" s="353">
        <f>AO12+1</f>
        <v>14</v>
      </c>
      <c r="AR12" s="353"/>
      <c r="AS12" s="353">
        <f>AQ12+1</f>
        <v>15</v>
      </c>
      <c r="AT12" s="354"/>
      <c r="BB12" s="998"/>
    </row>
    <row r="13" spans="2:54" ht="15" customHeight="1" x14ac:dyDescent="0.3">
      <c r="B13" s="348"/>
      <c r="C13" s="349"/>
      <c r="D13" s="350" t="s">
        <v>672</v>
      </c>
      <c r="E13" s="351"/>
      <c r="F13" s="349"/>
      <c r="G13" s="349"/>
      <c r="H13" s="355"/>
      <c r="I13" s="353"/>
      <c r="J13" s="355"/>
      <c r="K13" s="355"/>
      <c r="L13" s="355"/>
      <c r="M13" s="355"/>
      <c r="N13" s="356"/>
      <c r="O13" s="357" t="s">
        <v>1184</v>
      </c>
      <c r="P13" s="356"/>
      <c r="Q13" s="357" t="s">
        <v>276</v>
      </c>
      <c r="R13" s="357"/>
      <c r="S13" s="357" t="s">
        <v>1286</v>
      </c>
      <c r="T13" s="357"/>
      <c r="U13" s="357" t="s">
        <v>1288</v>
      </c>
      <c r="V13" s="357"/>
      <c r="W13" s="357" t="s">
        <v>1289</v>
      </c>
      <c r="X13" s="357"/>
      <c r="Y13" s="357" t="s">
        <v>1290</v>
      </c>
      <c r="Z13" s="357"/>
      <c r="AA13" s="357" t="s">
        <v>1291</v>
      </c>
      <c r="AB13" s="357"/>
      <c r="AC13" s="357" t="s">
        <v>1292</v>
      </c>
      <c r="AD13" s="357"/>
      <c r="AE13" s="357" t="s">
        <v>1293</v>
      </c>
      <c r="AF13" s="357"/>
      <c r="AG13" s="357" t="s">
        <v>1294</v>
      </c>
      <c r="AH13" s="357"/>
      <c r="AI13" s="357" t="s">
        <v>1295</v>
      </c>
      <c r="AJ13" s="357"/>
      <c r="AK13" s="357" t="s">
        <v>1296</v>
      </c>
      <c r="AL13" s="357"/>
      <c r="AM13" s="357" t="s">
        <v>1297</v>
      </c>
      <c r="AN13" s="357"/>
      <c r="AO13" s="357" t="s">
        <v>1298</v>
      </c>
      <c r="AP13" s="357"/>
      <c r="AQ13" s="357" t="s">
        <v>1299</v>
      </c>
      <c r="AR13" s="357"/>
      <c r="AS13" s="357" t="s">
        <v>1300</v>
      </c>
      <c r="AT13" s="354"/>
    </row>
    <row r="14" spans="2:54" ht="15" customHeight="1" x14ac:dyDescent="0.3">
      <c r="B14" s="358"/>
      <c r="C14" s="359"/>
      <c r="D14" s="359"/>
      <c r="E14" s="359"/>
      <c r="F14" s="359"/>
      <c r="G14" s="359"/>
      <c r="T14" s="342"/>
      <c r="V14" s="342"/>
      <c r="X14" s="342"/>
      <c r="Z14" s="342"/>
      <c r="AB14" s="342"/>
      <c r="AD14" s="342"/>
      <c r="AF14" s="342"/>
      <c r="AH14" s="342"/>
      <c r="AJ14" s="342"/>
      <c r="AL14" s="342"/>
      <c r="AN14" s="342"/>
      <c r="AP14" s="342"/>
      <c r="AR14" s="342"/>
      <c r="AT14" s="354"/>
    </row>
    <row r="15" spans="2:54" ht="15" customHeight="1" x14ac:dyDescent="0.3">
      <c r="B15" s="1287"/>
      <c r="C15" s="359"/>
      <c r="D15" s="350" t="s">
        <v>286</v>
      </c>
      <c r="E15" s="359"/>
      <c r="F15" s="359"/>
      <c r="G15" s="359"/>
      <c r="H15" s="361"/>
      <c r="AT15" s="354"/>
      <c r="AW15" s="1002"/>
      <c r="AX15" s="1002"/>
      <c r="AY15" s="1002"/>
      <c r="AZ15" s="1002"/>
      <c r="BA15" s="1002"/>
      <c r="BB15" s="1002"/>
    </row>
    <row r="16" spans="2:54" ht="21" customHeight="1" x14ac:dyDescent="0.35">
      <c r="B16" s="1287"/>
      <c r="C16" s="359"/>
      <c r="D16" s="359"/>
      <c r="E16" s="359"/>
      <c r="F16" s="359"/>
      <c r="G16" s="359"/>
      <c r="K16" s="362" t="s">
        <v>326</v>
      </c>
      <c r="O16" s="363"/>
      <c r="P16" s="342">
        <v>150</v>
      </c>
      <c r="Q16" s="703">
        <v>3</v>
      </c>
      <c r="R16" s="365">
        <v>290.20999999999998</v>
      </c>
      <c r="S16" s="703">
        <v>3</v>
      </c>
      <c r="T16" s="365">
        <f>VLOOKUP(S13,'Location Summary'!$G$2:$H$604,2,FALSE)</f>
        <v>378</v>
      </c>
      <c r="U16" s="703">
        <v>3</v>
      </c>
      <c r="V16" s="365">
        <f>VLOOKUP(U13,'Location Summary'!$G$2:$H$604,2,FALSE)</f>
        <v>381</v>
      </c>
      <c r="W16" s="703">
        <v>3</v>
      </c>
      <c r="X16" s="365">
        <f>VLOOKUP(W13,'Location Summary'!$G$2:$H$604,2,FALSE)</f>
        <v>419</v>
      </c>
      <c r="Y16" s="703">
        <v>3</v>
      </c>
      <c r="Z16" s="365">
        <f>VLOOKUP(Y13,'Location Summary'!$G$2:$H$604,2,FALSE)</f>
        <v>422</v>
      </c>
      <c r="AA16" s="703">
        <v>3</v>
      </c>
      <c r="AB16" s="365">
        <f>VLOOKUP(AA13,'Location Summary'!$G$2:$H$604,2,FALSE)</f>
        <v>399</v>
      </c>
      <c r="AC16" s="703">
        <v>3</v>
      </c>
      <c r="AD16" s="365">
        <f>VLOOKUP(AC13,'Location Summary'!$G$2:$H$604,2,FALSE)</f>
        <v>423</v>
      </c>
      <c r="AE16" s="364">
        <v>3</v>
      </c>
      <c r="AF16" s="365">
        <f>VLOOKUP(AE13,'Location Summary'!$G$2:$H$604,2,FALSE)</f>
        <v>414.99200000000002</v>
      </c>
      <c r="AG16" s="703">
        <v>3</v>
      </c>
      <c r="AH16" s="365">
        <f>VLOOKUP(AG13,'Location Summary'!$G$2:$H$604,2,FALSE)</f>
        <v>409</v>
      </c>
      <c r="AI16" s="364">
        <v>3</v>
      </c>
      <c r="AJ16" s="365">
        <f>VLOOKUP(AI13,'Location Summary'!$G$2:$H$604,2,FALSE)</f>
        <v>402</v>
      </c>
      <c r="AK16" s="364">
        <v>3</v>
      </c>
      <c r="AL16" s="365">
        <f>VLOOKUP(AK13,'Location Summary'!$G$2:$H$604,2,FALSE)</f>
        <v>409</v>
      </c>
      <c r="AM16" s="364">
        <v>3</v>
      </c>
      <c r="AN16" s="365">
        <f>VLOOKUP(AM13,'Location Summary'!$G$2:$H$604,2,FALSE)</f>
        <v>337</v>
      </c>
      <c r="AO16" s="364">
        <v>3</v>
      </c>
      <c r="AP16" s="365">
        <f>VLOOKUP(AO13,'Location Summary'!$G$2:$H$604,2,FALSE)</f>
        <v>365</v>
      </c>
      <c r="AQ16" s="364">
        <v>3</v>
      </c>
      <c r="AR16" s="365">
        <f>VLOOKUP(AQ13,'Location Summary'!$G$2:$H$604,2,FALSE)</f>
        <v>378</v>
      </c>
      <c r="AS16" s="364">
        <v>3</v>
      </c>
      <c r="AT16" s="366">
        <f>VLOOKUP(AS13,'Location Summary'!$G$2:$H$604,2,FALSE)</f>
        <v>391.46699999999998</v>
      </c>
    </row>
    <row r="17" spans="2:53" ht="15" customHeight="1" x14ac:dyDescent="0.3">
      <c r="B17" s="1287"/>
      <c r="C17" s="349"/>
      <c r="D17" s="367" t="s">
        <v>287</v>
      </c>
      <c r="E17" s="367"/>
      <c r="F17" s="349"/>
      <c r="G17" s="349"/>
      <c r="H17" s="361"/>
      <c r="I17" s="356"/>
      <c r="J17" s="356"/>
      <c r="K17" s="356"/>
      <c r="L17" s="356"/>
      <c r="O17" s="368"/>
      <c r="P17" s="356"/>
      <c r="Q17" s="369">
        <v>2</v>
      </c>
      <c r="S17" s="369">
        <v>2</v>
      </c>
      <c r="U17" s="369">
        <v>2</v>
      </c>
      <c r="W17" s="369">
        <v>2</v>
      </c>
      <c r="Y17" s="369">
        <v>2</v>
      </c>
      <c r="AA17" s="369">
        <v>2</v>
      </c>
      <c r="AC17" s="369">
        <v>2</v>
      </c>
      <c r="AE17" s="369">
        <v>2</v>
      </c>
      <c r="AG17" s="369">
        <v>2</v>
      </c>
      <c r="AI17" s="369">
        <v>2</v>
      </c>
      <c r="AK17" s="369">
        <v>2</v>
      </c>
      <c r="AM17" s="369">
        <v>2</v>
      </c>
      <c r="AO17" s="369">
        <v>2</v>
      </c>
      <c r="AQ17" s="369">
        <v>2</v>
      </c>
      <c r="AS17" s="369">
        <v>2</v>
      </c>
      <c r="AT17" s="354"/>
      <c r="BA17" s="999"/>
    </row>
    <row r="18" spans="2:53" ht="15" customHeight="1" x14ac:dyDescent="0.3">
      <c r="B18" s="360"/>
      <c r="C18" s="349"/>
      <c r="D18" s="349"/>
      <c r="E18" s="349"/>
      <c r="F18" s="349"/>
      <c r="G18" s="349"/>
      <c r="H18" s="356"/>
      <c r="I18" s="356"/>
      <c r="J18" s="356"/>
      <c r="K18" s="356"/>
      <c r="L18" s="356"/>
      <c r="O18" s="342" t="s">
        <v>252</v>
      </c>
      <c r="P18" s="356"/>
      <c r="Q18" s="342" t="str">
        <f>VLOOKUP(Q13,'Location Summary'!$C$2:$J$604,2,FALSE)</f>
        <v>DD60+0</v>
      </c>
      <c r="R18" s="356"/>
      <c r="S18" s="342" t="str">
        <f>VLOOKUP(S13,'Location Summary'!$C$2:$J$604,2,FALSE)</f>
        <v>DD45+0</v>
      </c>
      <c r="T18" s="370"/>
      <c r="U18" s="342" t="str">
        <f>VLOOKUP(U13,'Location Summary'!$C$2:$J$604,2,FALSE)</f>
        <v>DA+0</v>
      </c>
      <c r="V18" s="370"/>
      <c r="W18" s="342" t="str">
        <f>VLOOKUP(W13,'Location Summary'!$C$2:$J$604,2,FALSE)</f>
        <v>DA+3</v>
      </c>
      <c r="X18" s="370"/>
      <c r="Y18" s="342" t="str">
        <f>VLOOKUP(Y13,'Location Summary'!$C$2:$J$604,2,FALSE)</f>
        <v>DA+3</v>
      </c>
      <c r="Z18" s="370"/>
      <c r="AA18" s="342" t="str">
        <f>VLOOKUP(AA13,'Location Summary'!$C$2:$J$604,2,FALSE)</f>
        <v>DA+3</v>
      </c>
      <c r="AB18" s="370"/>
      <c r="AC18" s="342" t="str">
        <f>VLOOKUP(AC13,'Location Summary'!$C$2:$J$604,2,FALSE)</f>
        <v>DA+3</v>
      </c>
      <c r="AD18" s="370"/>
      <c r="AE18" s="342" t="str">
        <f>VLOOKUP(AE13,'Location Summary'!$C$2:$J$604,2,FALSE)</f>
        <v>DA+6</v>
      </c>
      <c r="AF18" s="370"/>
      <c r="AG18" s="342" t="str">
        <f>VLOOKUP(AG13,'Location Summary'!$C$2:$J$604,2,FALSE)</f>
        <v>DD45+3</v>
      </c>
      <c r="AH18" s="370"/>
      <c r="AI18" s="342" t="str">
        <f>VLOOKUP(AI13,'Location Summary'!$C$2:$J$604,2,FALSE)</f>
        <v>DA+3</v>
      </c>
      <c r="AJ18" s="370"/>
      <c r="AK18" s="342" t="str">
        <f>VLOOKUP(AK13,'Location Summary'!$C$2:$J$604,2,FALSE)</f>
        <v>DA+3</v>
      </c>
      <c r="AL18" s="370"/>
      <c r="AM18" s="342" t="str">
        <f>VLOOKUP(AM13,'Location Summary'!$C$2:$J$604,2,FALSE)</f>
        <v>DA+0</v>
      </c>
      <c r="AN18" s="370"/>
      <c r="AO18" s="342" t="str">
        <f>VLOOKUP(AO13,'Location Summary'!$C$2:$J$604,2,FALSE)</f>
        <v>DA+0</v>
      </c>
      <c r="AP18" s="370"/>
      <c r="AQ18" s="342" t="str">
        <f>VLOOKUP(AQ13,'Location Summary'!$C$2:$J$604,2,FALSE)</f>
        <v>DA+3</v>
      </c>
      <c r="AS18" s="342" t="str">
        <f>VLOOKUP(AS13,'Location Summary'!$C$2:$J$604,2,FALSE)</f>
        <v>DA+0</v>
      </c>
      <c r="AT18" s="354"/>
    </row>
    <row r="19" spans="2:53" ht="15" customHeight="1" x14ac:dyDescent="0.3">
      <c r="B19" s="360"/>
      <c r="C19" s="349"/>
      <c r="D19" s="349"/>
      <c r="E19" s="349"/>
      <c r="F19" s="349"/>
      <c r="G19" s="349"/>
      <c r="H19" s="356"/>
      <c r="I19" s="356"/>
      <c r="J19" s="356"/>
      <c r="K19" s="356"/>
      <c r="L19" s="356"/>
      <c r="M19" s="356"/>
      <c r="N19" s="356"/>
      <c r="O19" s="356"/>
      <c r="P19" s="356"/>
      <c r="Q19" s="1098"/>
      <c r="R19" s="1098"/>
      <c r="S19" s="1098"/>
      <c r="T19" s="1098"/>
      <c r="U19" s="1098"/>
      <c r="V19" s="370"/>
      <c r="W19" s="342"/>
      <c r="X19" s="370"/>
      <c r="Y19" s="371"/>
      <c r="Z19" s="370"/>
      <c r="AA19" s="342"/>
      <c r="AB19" s="370"/>
      <c r="AC19" s="342"/>
      <c r="AD19" s="370"/>
      <c r="AE19" s="342"/>
      <c r="AF19" s="370"/>
      <c r="AG19" s="372"/>
      <c r="AH19" s="372"/>
      <c r="AI19" s="372"/>
      <c r="AJ19" s="372"/>
      <c r="AK19" s="372"/>
      <c r="AL19" s="372"/>
      <c r="AM19" s="372"/>
      <c r="AN19" s="372"/>
      <c r="AO19" s="372"/>
      <c r="AP19" s="372"/>
      <c r="AQ19" s="372"/>
      <c r="AR19" s="372"/>
      <c r="AS19" s="372"/>
      <c r="AT19" s="354"/>
    </row>
    <row r="20" spans="2:53" ht="15" customHeight="1" x14ac:dyDescent="0.3">
      <c r="B20" s="373"/>
      <c r="C20" s="371">
        <f>AS12+1</f>
        <v>16</v>
      </c>
      <c r="D20" s="371"/>
      <c r="E20" s="371">
        <f>C20+1</f>
        <v>17</v>
      </c>
      <c r="F20" s="371"/>
      <c r="G20" s="371">
        <f>E20+1</f>
        <v>18</v>
      </c>
      <c r="H20" s="371"/>
      <c r="I20" s="371">
        <f>G20+1</f>
        <v>19</v>
      </c>
      <c r="J20" s="371"/>
      <c r="K20" s="371">
        <f>I20+1</f>
        <v>20</v>
      </c>
      <c r="L20" s="371"/>
      <c r="M20" s="371">
        <f>K20+1</f>
        <v>21</v>
      </c>
      <c r="N20" s="371"/>
      <c r="O20" s="371">
        <f t="shared" ref="O20" si="0">M20+1</f>
        <v>22</v>
      </c>
      <c r="P20" s="371"/>
      <c r="Q20" s="371">
        <f t="shared" ref="Q20" si="1">O20+1</f>
        <v>23</v>
      </c>
      <c r="R20" s="371"/>
      <c r="S20" s="371">
        <f t="shared" ref="S20" si="2">Q20+1</f>
        <v>24</v>
      </c>
      <c r="T20" s="371"/>
      <c r="U20" s="371">
        <f t="shared" ref="U20" si="3">S20+1</f>
        <v>25</v>
      </c>
      <c r="V20" s="371"/>
      <c r="W20" s="371">
        <f t="shared" ref="W20" si="4">U20+1</f>
        <v>26</v>
      </c>
      <c r="X20" s="371"/>
      <c r="Y20" s="371">
        <f t="shared" ref="Y20" si="5">W20+1</f>
        <v>27</v>
      </c>
      <c r="Z20" s="371"/>
      <c r="AA20" s="371">
        <f t="shared" ref="AA20" si="6">Y20+1</f>
        <v>28</v>
      </c>
      <c r="AB20" s="371"/>
      <c r="AC20" s="371">
        <f t="shared" ref="AC20" si="7">AA20+1</f>
        <v>29</v>
      </c>
      <c r="AD20" s="371"/>
      <c r="AE20" s="371">
        <f>AC20+1</f>
        <v>30</v>
      </c>
      <c r="AF20" s="371"/>
      <c r="AG20" s="371">
        <f>AE20+1</f>
        <v>31</v>
      </c>
      <c r="AH20" s="371"/>
      <c r="AI20" s="371">
        <f>AG20+1</f>
        <v>32</v>
      </c>
      <c r="AJ20" s="371"/>
      <c r="AK20" s="371">
        <f>AI20+1</f>
        <v>33</v>
      </c>
      <c r="AL20" s="371"/>
      <c r="AM20" s="371">
        <f>AK20+1</f>
        <v>34</v>
      </c>
      <c r="AN20" s="371"/>
      <c r="AO20" s="371">
        <f>AM20+1</f>
        <v>35</v>
      </c>
      <c r="AP20" s="371"/>
      <c r="AQ20" s="371">
        <f>AO20+1</f>
        <v>36</v>
      </c>
      <c r="AR20" s="371"/>
      <c r="AS20" s="371">
        <f>AQ20+1</f>
        <v>37</v>
      </c>
      <c r="AT20" s="354"/>
    </row>
    <row r="21" spans="2:53" s="379" customFormat="1" ht="15" customHeight="1" x14ac:dyDescent="0.3">
      <c r="B21" s="374"/>
      <c r="C21" s="375" t="s">
        <v>1301</v>
      </c>
      <c r="D21" s="371"/>
      <c r="E21" s="375" t="s">
        <v>1302</v>
      </c>
      <c r="F21" s="371"/>
      <c r="G21" s="375" t="s">
        <v>1303</v>
      </c>
      <c r="H21" s="371"/>
      <c r="I21" s="357" t="s">
        <v>1304</v>
      </c>
      <c r="J21" s="376"/>
      <c r="K21" s="357" t="s">
        <v>264</v>
      </c>
      <c r="L21" s="371"/>
      <c r="M21" s="377" t="s">
        <v>475</v>
      </c>
      <c r="N21" s="371"/>
      <c r="O21" s="375" t="s">
        <v>909</v>
      </c>
      <c r="P21" s="371"/>
      <c r="Q21" s="375" t="s">
        <v>910</v>
      </c>
      <c r="R21" s="371"/>
      <c r="S21" s="357" t="s">
        <v>911</v>
      </c>
      <c r="T21" s="371"/>
      <c r="U21" s="357" t="s">
        <v>912</v>
      </c>
      <c r="V21" s="371"/>
      <c r="W21" s="357" t="s">
        <v>913</v>
      </c>
      <c r="Y21" s="375" t="s">
        <v>914</v>
      </c>
      <c r="Z21" s="371"/>
      <c r="AA21" s="375" t="s">
        <v>915</v>
      </c>
      <c r="AB21" s="371"/>
      <c r="AC21" s="375" t="s">
        <v>265</v>
      </c>
      <c r="AD21" s="371"/>
      <c r="AE21" s="375" t="s">
        <v>476</v>
      </c>
      <c r="AF21" s="371"/>
      <c r="AG21" s="375" t="s">
        <v>477</v>
      </c>
      <c r="AH21" s="371"/>
      <c r="AI21" s="357" t="s">
        <v>478</v>
      </c>
      <c r="AJ21" s="376"/>
      <c r="AK21" s="357" t="s">
        <v>479</v>
      </c>
      <c r="AL21" s="371"/>
      <c r="AM21" s="377" t="s">
        <v>480</v>
      </c>
      <c r="AN21" s="371"/>
      <c r="AO21" s="375" t="s">
        <v>481</v>
      </c>
      <c r="AP21" s="371"/>
      <c r="AQ21" s="375" t="s">
        <v>482</v>
      </c>
      <c r="AR21" s="371"/>
      <c r="AS21" s="357" t="s">
        <v>483</v>
      </c>
      <c r="AT21" s="378"/>
      <c r="AU21" s="357"/>
      <c r="AV21" s="371"/>
    </row>
    <row r="22" spans="2:53" ht="15" customHeight="1" x14ac:dyDescent="0.3">
      <c r="B22" s="380"/>
      <c r="T22" s="342"/>
      <c r="V22" s="342"/>
      <c r="X22" s="342"/>
      <c r="Z22" s="342"/>
      <c r="AB22" s="342"/>
      <c r="AD22" s="342"/>
      <c r="AF22" s="342"/>
      <c r="AH22" s="342"/>
      <c r="AJ22" s="342"/>
      <c r="AL22" s="342"/>
      <c r="AN22" s="342"/>
      <c r="AP22" s="342"/>
      <c r="AR22" s="342"/>
      <c r="AT22" s="354"/>
    </row>
    <row r="23" spans="2:53" ht="15" customHeight="1" x14ac:dyDescent="0.3">
      <c r="B23" s="1276"/>
      <c r="AT23" s="354"/>
    </row>
    <row r="24" spans="2:53" ht="20.25" customHeight="1" x14ac:dyDescent="0.3">
      <c r="B24" s="1276"/>
      <c r="C24" s="703">
        <v>3</v>
      </c>
      <c r="D24" s="365">
        <f>VLOOKUP(C21,'Location Summary'!$G$2:$H$604,2,FALSE)</f>
        <v>356</v>
      </c>
      <c r="E24" s="703">
        <v>3</v>
      </c>
      <c r="F24" s="365">
        <f>VLOOKUP(E21,'Location Summary'!$G$2:$H$604,2,FALSE)</f>
        <v>439</v>
      </c>
      <c r="G24" s="703">
        <v>3</v>
      </c>
      <c r="H24" s="365">
        <f>VLOOKUP(G21,'Location Summary'!$G$2:$H$604,2,FALSE)</f>
        <v>377</v>
      </c>
      <c r="I24" s="703">
        <v>3</v>
      </c>
      <c r="J24" s="365">
        <f>VLOOKUP(I21,'Location Summary'!$G$2:$H$604,2,FALSE)</f>
        <v>455.07</v>
      </c>
      <c r="K24" s="703">
        <v>3</v>
      </c>
      <c r="L24" s="365">
        <f>VLOOKUP(K21,'Location Summary'!$G$2:$H$604,2,FALSE)</f>
        <v>344.16300000000001</v>
      </c>
      <c r="M24" s="364">
        <v>3</v>
      </c>
      <c r="N24" s="365">
        <f>VLOOKUP(M21,'Location Summary'!$G$2:$H$604,2,FALSE)</f>
        <v>365</v>
      </c>
      <c r="O24" s="364">
        <v>3</v>
      </c>
      <c r="P24" s="365">
        <f>VLOOKUP(O21,'Location Summary'!$G$2:$H$604,2,FALSE)</f>
        <v>340</v>
      </c>
      <c r="Q24" s="364">
        <v>3</v>
      </c>
      <c r="R24" s="365">
        <f>VLOOKUP(Q21,'Location Summary'!$G$2:$H$604,2,FALSE)</f>
        <v>419.99900000000002</v>
      </c>
      <c r="S24" s="364">
        <v>3</v>
      </c>
      <c r="T24" s="365">
        <f>VLOOKUP(S21,'Location Summary'!$G$2:$H$604,2,FALSE)</f>
        <v>415</v>
      </c>
      <c r="U24" s="364">
        <v>3</v>
      </c>
      <c r="V24" s="365">
        <f>VLOOKUP(U21,'Location Summary'!$G$2:$H$604,2,FALSE)</f>
        <v>365</v>
      </c>
      <c r="W24" s="364">
        <v>3</v>
      </c>
      <c r="X24" s="365">
        <f>VLOOKUP(W21,'Location Summary'!$G$2:$H$604,2,FALSE)</f>
        <v>330</v>
      </c>
      <c r="Y24" s="364">
        <v>3</v>
      </c>
      <c r="Z24" s="365">
        <f>VLOOKUP(Y21,'Location Summary'!$G$2:$H$604,2,FALSE)</f>
        <v>457</v>
      </c>
      <c r="AA24" s="364">
        <v>3</v>
      </c>
      <c r="AB24" s="365">
        <f>VLOOKUP(AA21,'Location Summary'!$G$2:$H$604,2,FALSE)</f>
        <v>354.61200000000002</v>
      </c>
      <c r="AC24" s="703">
        <v>3</v>
      </c>
      <c r="AD24" s="365">
        <f>VLOOKUP(AC21,'Location Summary'!$G$2:$H$604,2,FALSE)</f>
        <v>428.38900000000001</v>
      </c>
      <c r="AE24" s="703">
        <v>3</v>
      </c>
      <c r="AF24" s="365">
        <f>VLOOKUP(AE21,'Location Summary'!$G$2:$H$604,2,FALSE)</f>
        <v>340</v>
      </c>
      <c r="AG24" s="364">
        <v>3</v>
      </c>
      <c r="AH24" s="365">
        <f>VLOOKUP(AG21,'Location Summary'!$G$2:$H$604,2,FALSE)</f>
        <v>375</v>
      </c>
      <c r="AI24" s="364">
        <v>3</v>
      </c>
      <c r="AJ24" s="365">
        <f>VLOOKUP(AI21,'Location Summary'!$G$2:$H$604,2,FALSE)</f>
        <v>365</v>
      </c>
      <c r="AK24" s="364">
        <v>3</v>
      </c>
      <c r="AL24" s="365">
        <f>VLOOKUP(AK21,'Location Summary'!$G$2:$H$604,2,FALSE)</f>
        <v>460</v>
      </c>
      <c r="AM24" s="364">
        <v>3</v>
      </c>
      <c r="AN24" s="365">
        <f>VLOOKUP(AM21,'Location Summary'!$G$2:$H$604,2,FALSE)</f>
        <v>380</v>
      </c>
      <c r="AO24" s="364">
        <v>3</v>
      </c>
      <c r="AP24" s="365">
        <f>VLOOKUP(AO21,'Location Summary'!$G$2:$H$604,2,FALSE)</f>
        <v>410</v>
      </c>
      <c r="AQ24" s="364">
        <v>3</v>
      </c>
      <c r="AR24" s="365">
        <f>VLOOKUP(AQ21,'Location Summary'!$G$2:$H$604,2,FALSE)</f>
        <v>400</v>
      </c>
      <c r="AS24" s="364">
        <v>3</v>
      </c>
      <c r="AT24" s="366">
        <f>VLOOKUP(AS21,'Location Summary'!$G$2:$H$604,2,FALSE)</f>
        <v>420</v>
      </c>
    </row>
    <row r="25" spans="2:53" ht="15" customHeight="1" x14ac:dyDescent="0.3">
      <c r="B25" s="1276"/>
      <c r="C25" s="369">
        <v>2</v>
      </c>
      <c r="E25" s="369">
        <v>2</v>
      </c>
      <c r="G25" s="369">
        <v>2</v>
      </c>
      <c r="I25" s="369">
        <v>2</v>
      </c>
      <c r="K25" s="369">
        <v>2</v>
      </c>
      <c r="M25" s="369">
        <v>2</v>
      </c>
      <c r="O25" s="369">
        <v>2</v>
      </c>
      <c r="Q25" s="369">
        <v>2</v>
      </c>
      <c r="S25" s="369">
        <v>2</v>
      </c>
      <c r="U25" s="369">
        <v>2</v>
      </c>
      <c r="W25" s="369">
        <v>2</v>
      </c>
      <c r="Y25" s="369">
        <v>2</v>
      </c>
      <c r="AA25" s="369">
        <v>2</v>
      </c>
      <c r="AC25" s="369">
        <v>2</v>
      </c>
      <c r="AE25" s="369">
        <v>2</v>
      </c>
      <c r="AG25" s="369">
        <v>2</v>
      </c>
      <c r="AI25" s="369">
        <v>2</v>
      </c>
      <c r="AK25" s="369">
        <v>2</v>
      </c>
      <c r="AM25" s="369">
        <v>2</v>
      </c>
      <c r="AO25" s="369">
        <v>2</v>
      </c>
      <c r="AQ25" s="369">
        <v>2</v>
      </c>
      <c r="AS25" s="369">
        <v>2</v>
      </c>
      <c r="AT25" s="354"/>
    </row>
    <row r="26" spans="2:53" ht="15" customHeight="1" x14ac:dyDescent="0.3">
      <c r="B26" s="380"/>
      <c r="C26" s="342" t="str">
        <f>VLOOKUP(C21,'Location Summary'!$C$2:$J$604,2,FALSE)</f>
        <v>DB1+9</v>
      </c>
      <c r="D26" s="356"/>
      <c r="E26" s="342" t="str">
        <f>VLOOKUP(E21,'Location Summary'!$C$2:$J$604,2,FALSE)</f>
        <v>DA+3</v>
      </c>
      <c r="F26" s="356"/>
      <c r="G26" s="342" t="str">
        <f>VLOOKUP(G21,'Location Summary'!$C$2:$J$604,2,FALSE)</f>
        <v>DA+9</v>
      </c>
      <c r="H26" s="356"/>
      <c r="I26" s="342" t="str">
        <f>VLOOKUP(I21,'Location Summary'!$C$2:$J$604,2,FALSE)</f>
        <v>DA+6</v>
      </c>
      <c r="J26" s="356"/>
      <c r="K26" s="342" t="str">
        <f>VLOOKUP(K21,'Location Summary'!$C$2:$J$604,2,FALSE)</f>
        <v>DB2+9</v>
      </c>
      <c r="L26" s="356"/>
      <c r="M26" s="342" t="str">
        <f>VLOOKUP(M21,'Location Summary'!$C$2:$J$604,2,FALSE)</f>
        <v>DA+6</v>
      </c>
      <c r="N26" s="356"/>
      <c r="O26" s="342" t="str">
        <f>VLOOKUP(O21,'Location Summary'!$C$2:$J$604,2,FALSE)</f>
        <v>DB1+3</v>
      </c>
      <c r="P26" s="356"/>
      <c r="Q26" s="342" t="str">
        <f>VLOOKUP(Q21,'Location Summary'!$C$2:$J$604,2,FALSE)</f>
        <v>DA+6</v>
      </c>
      <c r="R26" s="356"/>
      <c r="S26" s="342" t="str">
        <f>VLOOKUP(S21,'Location Summary'!$C$2:$J$604,2,FALSE)</f>
        <v>DA+6</v>
      </c>
      <c r="T26" s="370"/>
      <c r="U26" s="342" t="str">
        <f>VLOOKUP(U21,'Location Summary'!$C$2:$J$604,2,FALSE)</f>
        <v>DA+9</v>
      </c>
      <c r="V26" s="370"/>
      <c r="W26" s="342" t="str">
        <f>VLOOKUP(W21,'Location Summary'!$C$2:$J$604,2,FALSE)</f>
        <v>DA+6</v>
      </c>
      <c r="X26" s="370"/>
      <c r="Y26" s="342" t="str">
        <f>VLOOKUP(Y21,'Location Summary'!$C$2:$J$604,2,FALSE)</f>
        <v>DA+9</v>
      </c>
      <c r="Z26" s="370"/>
      <c r="AA26" s="342" t="str">
        <f>VLOOKUP(AA21,'Location Summary'!$C$2:$J$604,2,FALSE)</f>
        <v>DA+9</v>
      </c>
      <c r="AB26" s="370"/>
      <c r="AC26" s="342" t="str">
        <f>VLOOKUP(AC21,'Location Summary'!$C$2:$J$604,2,FALSE)</f>
        <v>DB1+6</v>
      </c>
      <c r="AD26" s="370"/>
      <c r="AE26" s="342" t="str">
        <f>VLOOKUP(AE21,'Location Summary'!$C$2:$J$604,2,FALSE)</f>
        <v>DA+6</v>
      </c>
      <c r="AF26" s="370"/>
      <c r="AG26" s="342" t="str">
        <f>VLOOKUP(AG21,'Location Summary'!$C$2:$J$604,2,FALSE)</f>
        <v>DA+9</v>
      </c>
      <c r="AH26" s="370"/>
      <c r="AI26" s="342" t="str">
        <f>VLOOKUP(AI21,'Location Summary'!$C$2:$J$604,2,FALSE)</f>
        <v>DA+9</v>
      </c>
      <c r="AJ26" s="370"/>
      <c r="AK26" s="342" t="str">
        <f>VLOOKUP(AK21,'Location Summary'!$C$2:$J$604,2,FALSE)</f>
        <v>DA-1.5</v>
      </c>
      <c r="AL26" s="370"/>
      <c r="AM26" s="342" t="str">
        <f>VLOOKUP(AM21,'Location Summary'!$C$2:$J$604,2,FALSE)</f>
        <v>DA+6</v>
      </c>
      <c r="AN26" s="370"/>
      <c r="AO26" s="342" t="str">
        <f>VLOOKUP(AO21,'Location Summary'!$C$2:$J$604,2,FALSE)</f>
        <v>DA+3</v>
      </c>
      <c r="AP26" s="370"/>
      <c r="AQ26" s="342" t="str">
        <f>VLOOKUP(AQ21,'Location Summary'!$C$2:$J$604,2,FALSE)</f>
        <v>DA+9</v>
      </c>
      <c r="AS26" s="342" t="str">
        <f>VLOOKUP(AS21,'Location Summary'!$C$2:$J$604,2,FALSE)</f>
        <v>DA+6</v>
      </c>
      <c r="AT26" s="354"/>
    </row>
    <row r="27" spans="2:53" ht="15" customHeight="1" x14ac:dyDescent="0.3">
      <c r="B27" s="1008"/>
      <c r="C27" s="370"/>
      <c r="D27" s="370"/>
      <c r="E27" s="353" t="s">
        <v>1550</v>
      </c>
      <c r="F27" s="381"/>
      <c r="G27" s="352"/>
      <c r="H27" s="381"/>
      <c r="I27" s="353" t="s">
        <v>1550</v>
      </c>
      <c r="J27" s="381"/>
      <c r="K27" s="352"/>
      <c r="L27" s="352"/>
      <c r="M27" s="352"/>
      <c r="N27" s="352"/>
      <c r="O27" s="342"/>
      <c r="P27" s="342"/>
      <c r="Q27" s="342"/>
      <c r="R27" s="342"/>
      <c r="S27" s="342"/>
      <c r="T27" s="342"/>
      <c r="U27" s="342"/>
      <c r="V27" s="342"/>
      <c r="W27" s="342"/>
      <c r="X27" s="342"/>
      <c r="Y27" s="342"/>
      <c r="Z27" s="342"/>
      <c r="AA27" s="342"/>
      <c r="AB27" s="342"/>
      <c r="AC27" s="342"/>
      <c r="AD27" s="342"/>
      <c r="AE27" s="342"/>
      <c r="AF27" s="342"/>
      <c r="AG27" s="342"/>
      <c r="AH27" s="342"/>
      <c r="AI27" s="342"/>
      <c r="AJ27" s="342"/>
      <c r="AK27" s="342"/>
      <c r="AM27" s="342"/>
      <c r="AT27" s="354"/>
    </row>
    <row r="28" spans="2:53" ht="15" customHeight="1" x14ac:dyDescent="0.3">
      <c r="B28" s="373"/>
      <c r="C28" s="371">
        <f>AS20+1</f>
        <v>38</v>
      </c>
      <c r="D28" s="371"/>
      <c r="E28" s="371">
        <f>C28+1</f>
        <v>39</v>
      </c>
      <c r="F28" s="371"/>
      <c r="G28" s="371">
        <f>E28+1</f>
        <v>40</v>
      </c>
      <c r="H28" s="371"/>
      <c r="I28" s="371">
        <f>G28+1</f>
        <v>41</v>
      </c>
      <c r="J28" s="371"/>
      <c r="K28" s="371">
        <f>I28+1</f>
        <v>42</v>
      </c>
      <c r="L28" s="371"/>
      <c r="M28" s="371">
        <f>K28+1</f>
        <v>43</v>
      </c>
      <c r="N28" s="371"/>
      <c r="O28" s="371">
        <f>M28+1</f>
        <v>44</v>
      </c>
      <c r="P28" s="371"/>
      <c r="Q28" s="371">
        <f>O28+1</f>
        <v>45</v>
      </c>
      <c r="R28" s="371"/>
      <c r="S28" s="371">
        <f>Q28+1</f>
        <v>46</v>
      </c>
      <c r="T28" s="371"/>
      <c r="U28" s="371">
        <f>S28+1</f>
        <v>47</v>
      </c>
      <c r="V28" s="371"/>
      <c r="W28" s="371">
        <f>U28+1</f>
        <v>48</v>
      </c>
      <c r="X28" s="371"/>
      <c r="Y28" s="371">
        <f>W28+1</f>
        <v>49</v>
      </c>
      <c r="Z28" s="371"/>
      <c r="AA28" s="371">
        <f>Y28+1</f>
        <v>50</v>
      </c>
      <c r="AB28" s="371"/>
      <c r="AC28" s="371">
        <f>AA28+1</f>
        <v>51</v>
      </c>
      <c r="AD28" s="371"/>
      <c r="AE28" s="371">
        <f>AC28+1</f>
        <v>52</v>
      </c>
      <c r="AF28" s="371"/>
      <c r="AG28" s="371">
        <f>AE28+1</f>
        <v>53</v>
      </c>
      <c r="AH28" s="371"/>
      <c r="AI28" s="371">
        <f>AG28+1</f>
        <v>54</v>
      </c>
      <c r="AJ28" s="371"/>
      <c r="AK28" s="371">
        <f>AI28+1</f>
        <v>55</v>
      </c>
      <c r="AL28" s="371"/>
      <c r="AM28" s="371">
        <f>AK28+1</f>
        <v>56</v>
      </c>
      <c r="AN28" s="371"/>
      <c r="AO28" s="371">
        <f>AM28+1</f>
        <v>57</v>
      </c>
      <c r="AP28" s="371"/>
      <c r="AQ28" s="371">
        <f>AO28+1</f>
        <v>58</v>
      </c>
      <c r="AR28" s="371"/>
      <c r="AS28" s="371">
        <f>AQ28+1</f>
        <v>59</v>
      </c>
      <c r="AT28" s="354"/>
    </row>
    <row r="29" spans="2:53" s="384" customFormat="1" ht="15" customHeight="1" x14ac:dyDescent="0.3">
      <c r="B29" s="374"/>
      <c r="C29" s="375" t="s">
        <v>484</v>
      </c>
      <c r="D29" s="376"/>
      <c r="E29" s="375" t="s">
        <v>485</v>
      </c>
      <c r="F29" s="376"/>
      <c r="G29" s="382" t="s">
        <v>691</v>
      </c>
      <c r="H29" s="376"/>
      <c r="I29" s="382" t="s">
        <v>266</v>
      </c>
      <c r="J29" s="376"/>
      <c r="K29" s="376" t="s">
        <v>267</v>
      </c>
      <c r="L29" s="376"/>
      <c r="M29" s="376" t="s">
        <v>268</v>
      </c>
      <c r="N29" s="376"/>
      <c r="O29" s="383" t="s">
        <v>486</v>
      </c>
      <c r="P29" s="376"/>
      <c r="Q29" s="376" t="s">
        <v>487</v>
      </c>
      <c r="R29" s="376"/>
      <c r="S29" s="376" t="s">
        <v>488</v>
      </c>
      <c r="T29" s="376"/>
      <c r="U29" s="383" t="s">
        <v>489</v>
      </c>
      <c r="V29" s="376"/>
      <c r="W29" s="376" t="s">
        <v>490</v>
      </c>
      <c r="X29" s="376"/>
      <c r="Y29" s="383" t="s">
        <v>491</v>
      </c>
      <c r="Z29" s="376"/>
      <c r="AA29" s="382" t="s">
        <v>492</v>
      </c>
      <c r="AB29" s="376"/>
      <c r="AC29" s="382" t="s">
        <v>493</v>
      </c>
      <c r="AD29" s="376"/>
      <c r="AE29" s="357" t="s">
        <v>494</v>
      </c>
      <c r="AF29" s="376"/>
      <c r="AG29" s="382" t="s">
        <v>509</v>
      </c>
      <c r="AH29" s="376"/>
      <c r="AI29" s="357" t="s">
        <v>269</v>
      </c>
      <c r="AJ29" s="376"/>
      <c r="AK29" s="382" t="s">
        <v>495</v>
      </c>
      <c r="AM29" s="357" t="s">
        <v>496</v>
      </c>
      <c r="AO29" s="384" t="s">
        <v>497</v>
      </c>
      <c r="AQ29" s="384" t="s">
        <v>498</v>
      </c>
      <c r="AS29" s="384" t="s">
        <v>499</v>
      </c>
      <c r="AT29" s="385"/>
    </row>
    <row r="30" spans="2:53" ht="15" customHeight="1" x14ac:dyDescent="0.3">
      <c r="B30" s="374"/>
      <c r="T30" s="342"/>
      <c r="V30" s="342"/>
      <c r="X30" s="342"/>
      <c r="Z30" s="342"/>
      <c r="AB30" s="342"/>
      <c r="AD30" s="342"/>
      <c r="AF30" s="342"/>
      <c r="AH30" s="342"/>
      <c r="AJ30" s="342"/>
      <c r="AL30" s="342"/>
      <c r="AN30" s="342"/>
      <c r="AP30" s="342"/>
      <c r="AR30" s="342"/>
      <c r="AT30" s="354"/>
    </row>
    <row r="31" spans="2:53" ht="15" customHeight="1" x14ac:dyDescent="0.3">
      <c r="B31" s="374"/>
      <c r="AT31" s="354"/>
    </row>
    <row r="32" spans="2:53" ht="20.25" customHeight="1" x14ac:dyDescent="0.3">
      <c r="B32" s="386"/>
      <c r="C32" s="364">
        <v>3</v>
      </c>
      <c r="D32" s="365">
        <f>VLOOKUP(C29,'Location Summary'!$G$2:$H$604,2,FALSE)</f>
        <v>345</v>
      </c>
      <c r="E32" s="364">
        <v>3</v>
      </c>
      <c r="F32" s="365">
        <f>VLOOKUP(E29,'Location Summary'!$G$2:$H$604,2,FALSE)</f>
        <v>495</v>
      </c>
      <c r="G32" s="364">
        <v>3</v>
      </c>
      <c r="H32" s="365">
        <f>VLOOKUP(G29,'Location Summary'!$G$2:$H$604,2,FALSE)</f>
        <v>419.48</v>
      </c>
      <c r="I32" s="364">
        <v>3</v>
      </c>
      <c r="J32" s="365">
        <f>VLOOKUP(I29,'Location Summary'!$G$2:$H$604,2,FALSE)</f>
        <v>350.52</v>
      </c>
      <c r="K32" s="364">
        <v>3</v>
      </c>
      <c r="L32" s="365">
        <f>VLOOKUP(K29,'Location Summary'!$G$2:$H$604,2,FALSE)</f>
        <v>445</v>
      </c>
      <c r="M32" s="364">
        <v>3</v>
      </c>
      <c r="N32" s="365">
        <f>VLOOKUP(M29,'Location Summary'!$G$2:$H$604,2,FALSE)</f>
        <v>390</v>
      </c>
      <c r="O32" s="364">
        <v>3</v>
      </c>
      <c r="P32" s="365">
        <f>VLOOKUP(O29,'Location Summary'!$G$2:$H$604,2,FALSE)</f>
        <v>350</v>
      </c>
      <c r="Q32" s="364">
        <v>3</v>
      </c>
      <c r="R32" s="365">
        <f>VLOOKUP(Q29,'Location Summary'!$G$2:$H$604,2,FALSE)</f>
        <v>490</v>
      </c>
      <c r="S32" s="364">
        <v>3</v>
      </c>
      <c r="T32" s="365">
        <f>VLOOKUP(S29,'Location Summary'!$G$2:$H$604,2,FALSE)</f>
        <v>350</v>
      </c>
      <c r="U32" s="364">
        <v>3</v>
      </c>
      <c r="V32" s="365">
        <f>VLOOKUP(U29,'Location Summary'!$G$2:$H$604,2,FALSE)</f>
        <v>347</v>
      </c>
      <c r="W32" s="364">
        <v>3</v>
      </c>
      <c r="X32" s="365">
        <f>VLOOKUP(W29,'Location Summary'!$G$2:$H$604,2,FALSE)</f>
        <v>373</v>
      </c>
      <c r="Y32" s="364">
        <v>3</v>
      </c>
      <c r="Z32" s="365">
        <f>VLOOKUP(Y29,'Location Summary'!$G$2:$H$604,2,FALSE)</f>
        <v>380</v>
      </c>
      <c r="AA32" s="364">
        <v>3</v>
      </c>
      <c r="AB32" s="365">
        <f>VLOOKUP(AA29,'Location Summary'!$G$2:$H$604,2,FALSE)</f>
        <v>335</v>
      </c>
      <c r="AC32" s="364">
        <v>3</v>
      </c>
      <c r="AD32" s="365">
        <f>VLOOKUP(AC29,'Location Summary'!$G$2:$H$604,2,FALSE)</f>
        <v>315</v>
      </c>
      <c r="AE32" s="364">
        <v>3</v>
      </c>
      <c r="AF32" s="365">
        <f>VLOOKUP(AE29,'Location Summary'!$G$2:$H$604,2,FALSE)</f>
        <v>410</v>
      </c>
      <c r="AG32" s="364">
        <v>3</v>
      </c>
      <c r="AH32" s="365">
        <f>VLOOKUP(AG29,'Location Summary'!$G$2:$H$604,2,FALSE)</f>
        <v>365.71600000000001</v>
      </c>
      <c r="AI32" s="364">
        <v>3</v>
      </c>
      <c r="AJ32" s="365">
        <f>VLOOKUP(AI29,'Location Summary'!$G$2:$H$604,2,FALSE)</f>
        <v>319.28399999999999</v>
      </c>
      <c r="AK32" s="364">
        <v>3</v>
      </c>
      <c r="AL32" s="365">
        <f>VLOOKUP(AK29,'Location Summary'!$G$2:$H$604,2,FALSE)</f>
        <v>465</v>
      </c>
      <c r="AM32" s="364">
        <v>3</v>
      </c>
      <c r="AN32" s="365">
        <f>VLOOKUP(AM29,'Location Summary'!$G$2:$H$604,2,FALSE)</f>
        <v>375</v>
      </c>
      <c r="AO32" s="364">
        <v>3</v>
      </c>
      <c r="AP32" s="365">
        <f>VLOOKUP(AO29,'Location Summary'!$G$2:$H$604,2,FALSE)</f>
        <v>355</v>
      </c>
      <c r="AQ32" s="364">
        <v>3</v>
      </c>
      <c r="AR32" s="365">
        <f>VLOOKUP(AQ29,'Location Summary'!$G$2:$H$604,2,FALSE)</f>
        <v>420</v>
      </c>
      <c r="AS32" s="364">
        <v>3</v>
      </c>
      <c r="AT32" s="366">
        <f>VLOOKUP(AS29,'Location Summary'!$G$2:$H$604,2,FALSE)</f>
        <v>315</v>
      </c>
    </row>
    <row r="33" spans="2:48" ht="15" customHeight="1" x14ac:dyDescent="0.3">
      <c r="B33" s="387"/>
      <c r="C33" s="369">
        <v>2</v>
      </c>
      <c r="E33" s="369">
        <v>2</v>
      </c>
      <c r="G33" s="369">
        <v>2</v>
      </c>
      <c r="I33" s="369">
        <v>2</v>
      </c>
      <c r="K33" s="369">
        <v>2</v>
      </c>
      <c r="M33" s="369">
        <v>2</v>
      </c>
      <c r="O33" s="369">
        <v>2</v>
      </c>
      <c r="Q33" s="369">
        <v>2</v>
      </c>
      <c r="S33" s="369">
        <v>2</v>
      </c>
      <c r="U33" s="369">
        <v>2</v>
      </c>
      <c r="W33" s="369">
        <v>2</v>
      </c>
      <c r="Y33" s="369">
        <v>2</v>
      </c>
      <c r="AA33" s="369">
        <v>2</v>
      </c>
      <c r="AC33" s="369">
        <v>2</v>
      </c>
      <c r="AE33" s="369">
        <v>2</v>
      </c>
      <c r="AG33" s="369">
        <v>2</v>
      </c>
      <c r="AI33" s="369">
        <v>2</v>
      </c>
      <c r="AK33" s="369">
        <v>2</v>
      </c>
      <c r="AM33" s="369">
        <v>2</v>
      </c>
      <c r="AO33" s="369">
        <v>2</v>
      </c>
      <c r="AQ33" s="369">
        <v>2</v>
      </c>
      <c r="AS33" s="369">
        <v>2</v>
      </c>
      <c r="AT33" s="354"/>
    </row>
    <row r="34" spans="2:48" ht="15" customHeight="1" x14ac:dyDescent="0.3">
      <c r="B34" s="380"/>
      <c r="C34" s="342" t="str">
        <f>VLOOKUP(C29,'Location Summary'!$C$2:$J$604,2,FALSE)</f>
        <v>DA+6</v>
      </c>
      <c r="D34" s="356"/>
      <c r="E34" s="342" t="str">
        <f>VLOOKUP(E29,'Location Summary'!$C$2:$J$604,2,FALSE)</f>
        <v>DA+9</v>
      </c>
      <c r="F34" s="356"/>
      <c r="G34" s="342" t="str">
        <f>VLOOKUP(G29,'Location Summary'!$C$2:$J$604,2,FALSE)</f>
        <v>DB1+12</v>
      </c>
      <c r="H34" s="356"/>
      <c r="I34" s="342" t="str">
        <f>VLOOKUP(I29,'Location Summary'!$C$2:$J$604,2,FALSE)</f>
        <v>DB1+9</v>
      </c>
      <c r="J34" s="356"/>
      <c r="K34" s="342" t="str">
        <f>VLOOKUP(K29,'Location Summary'!$C$2:$J$604,2,FALSE)</f>
        <v>DA+9</v>
      </c>
      <c r="L34" s="356"/>
      <c r="M34" s="342" t="str">
        <f>VLOOKUP(M29,'Location Summary'!$C$2:$J$604,2,FALSE)</f>
        <v>DA+6</v>
      </c>
      <c r="N34" s="356"/>
      <c r="O34" s="342" t="str">
        <f>VLOOKUP(O29,'Location Summary'!$C$2:$J$604,2,FALSE)</f>
        <v>DA+3</v>
      </c>
      <c r="P34" s="356"/>
      <c r="Q34" s="342" t="str">
        <f>VLOOKUP(Q29,'Location Summary'!$C$2:$J$604,2,FALSE)</f>
        <v>DA+9</v>
      </c>
      <c r="R34" s="356"/>
      <c r="S34" s="342" t="str">
        <f>VLOOKUP(S29,'Location Summary'!$C$2:$J$604,2,FALSE)</f>
        <v>DA+9</v>
      </c>
      <c r="T34" s="370"/>
      <c r="U34" s="342" t="str">
        <f>VLOOKUP(U29,'Location Summary'!$C$2:$J$604,2,FALSE)</f>
        <v>DA-3</v>
      </c>
      <c r="V34" s="370"/>
      <c r="W34" s="342" t="str">
        <f>VLOOKUP(W29,'Location Summary'!$C$2:$J$604,2,FALSE)</f>
        <v>DA+1.5</v>
      </c>
      <c r="X34" s="370"/>
      <c r="Y34" s="342" t="str">
        <f>VLOOKUP(Y29,'Location Summary'!$C$2:$J$604,2,FALSE)</f>
        <v>DA+3</v>
      </c>
      <c r="Z34" s="370"/>
      <c r="AA34" s="342" t="str">
        <f>VLOOKUP(AA29,'Location Summary'!$C$2:$J$604,2,FALSE)</f>
        <v>DA+6</v>
      </c>
      <c r="AB34" s="370"/>
      <c r="AC34" s="342" t="str">
        <f>VLOOKUP(AC29,'Location Summary'!$C$2:$J$604,2,FALSE)</f>
        <v>DA+1.5</v>
      </c>
      <c r="AD34" s="370"/>
      <c r="AE34" s="342" t="str">
        <f>VLOOKUP(AE29,'Location Summary'!$C$2:$J$604,2,FALSE)</f>
        <v>DA-1.5</v>
      </c>
      <c r="AF34" s="370"/>
      <c r="AG34" s="342" t="str">
        <f>VLOOKUP(AG29,'Location Summary'!$C$2:$J$604,2,FALSE)</f>
        <v>DA+1.5</v>
      </c>
      <c r="AH34" s="370"/>
      <c r="AI34" s="342" t="str">
        <f>VLOOKUP(AI29,'Location Summary'!$C$2:$J$604,2,FALSE)</f>
        <v>DB2+0</v>
      </c>
      <c r="AJ34" s="370"/>
      <c r="AK34" s="342" t="str">
        <f>VLOOKUP(AK29,'Location Summary'!$C$2:$J$604,2,FALSE)</f>
        <v>DA-3</v>
      </c>
      <c r="AL34" s="370"/>
      <c r="AM34" s="342" t="str">
        <f>VLOOKUP(AM29,'Location Summary'!$C$2:$J$604,2,FALSE)</f>
        <v>DA+6</v>
      </c>
      <c r="AN34" s="370"/>
      <c r="AO34" s="342" t="str">
        <f>VLOOKUP(AO29,'Location Summary'!$C$2:$J$604,2,FALSE)</f>
        <v>DA+9</v>
      </c>
      <c r="AP34" s="370"/>
      <c r="AQ34" s="342" t="str">
        <f>VLOOKUP(AQ29,'Location Summary'!$C$2:$J$604,2,FALSE)</f>
        <v>DA+6</v>
      </c>
      <c r="AS34" s="342" t="str">
        <f>VLOOKUP(AS29,'Location Summary'!$C$2:$J$604,2,FALSE)</f>
        <v>DA+6</v>
      </c>
      <c r="AT34" s="354"/>
    </row>
    <row r="35" spans="2:48" ht="15" customHeight="1" x14ac:dyDescent="0.3">
      <c r="B35" s="380"/>
      <c r="C35" s="342"/>
      <c r="D35" s="342"/>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c r="AC35" s="342"/>
      <c r="AD35" s="342"/>
      <c r="AE35" s="342"/>
      <c r="AF35" s="342"/>
      <c r="AG35" s="342"/>
      <c r="AH35" s="342"/>
      <c r="AI35" s="342"/>
      <c r="AJ35" s="342"/>
      <c r="AK35" s="342"/>
      <c r="AL35" s="342"/>
      <c r="AM35" s="342"/>
      <c r="AN35" s="342"/>
      <c r="AO35" s="342"/>
      <c r="AP35" s="342"/>
      <c r="AQ35" s="342"/>
      <c r="AR35" s="342"/>
      <c r="AS35" s="342"/>
      <c r="AT35" s="354"/>
      <c r="AV35" s="379"/>
    </row>
    <row r="36" spans="2:48" ht="15" customHeight="1" x14ac:dyDescent="0.3">
      <c r="B36" s="373"/>
      <c r="C36" s="371">
        <f>AS28+1</f>
        <v>60</v>
      </c>
      <c r="D36" s="352"/>
      <c r="E36" s="371">
        <f>C36+1</f>
        <v>61</v>
      </c>
      <c r="F36" s="371"/>
      <c r="G36" s="371">
        <f>E36+1</f>
        <v>62</v>
      </c>
      <c r="H36" s="371"/>
      <c r="I36" s="371">
        <f>G36+1</f>
        <v>63</v>
      </c>
      <c r="J36" s="371"/>
      <c r="K36" s="371">
        <f>I36+1</f>
        <v>64</v>
      </c>
      <c r="L36" s="371"/>
      <c r="M36" s="371">
        <f>K36+1</f>
        <v>65</v>
      </c>
      <c r="N36" s="371"/>
      <c r="O36" s="371">
        <f>M36+1</f>
        <v>66</v>
      </c>
      <c r="P36" s="371"/>
      <c r="Q36" s="371">
        <f>O36+1</f>
        <v>67</v>
      </c>
      <c r="R36" s="371"/>
      <c r="S36" s="371">
        <f>Q36+1</f>
        <v>68</v>
      </c>
      <c r="U36" s="371">
        <f>S36+1</f>
        <v>69</v>
      </c>
      <c r="V36" s="371"/>
      <c r="W36" s="371">
        <f>U36+1</f>
        <v>70</v>
      </c>
      <c r="X36" s="371"/>
      <c r="Y36" s="371">
        <f>W36+1</f>
        <v>71</v>
      </c>
      <c r="Z36" s="371"/>
      <c r="AA36" s="371">
        <f>Y36+1</f>
        <v>72</v>
      </c>
      <c r="AB36" s="371"/>
      <c r="AC36" s="371">
        <f>AA36+1</f>
        <v>73</v>
      </c>
      <c r="AD36" s="371"/>
      <c r="AE36" s="371">
        <f>AC36+1</f>
        <v>74</v>
      </c>
      <c r="AF36" s="371"/>
      <c r="AG36" s="371">
        <f>AE36+1</f>
        <v>75</v>
      </c>
      <c r="AH36" s="371"/>
      <c r="AI36" s="371">
        <f>AG36+1</f>
        <v>76</v>
      </c>
      <c r="AJ36" s="371"/>
      <c r="AK36" s="371">
        <f>AI36+1</f>
        <v>77</v>
      </c>
      <c r="AL36" s="371"/>
      <c r="AM36" s="371">
        <f>AK36+1</f>
        <v>78</v>
      </c>
      <c r="AO36" s="371">
        <f>AM36+1</f>
        <v>79</v>
      </c>
      <c r="AP36" s="371"/>
      <c r="AQ36" s="371">
        <f>AO36+1</f>
        <v>80</v>
      </c>
      <c r="AR36" s="371"/>
      <c r="AS36" s="371">
        <f>AQ36+1</f>
        <v>81</v>
      </c>
      <c r="AT36" s="354"/>
    </row>
    <row r="37" spans="2:48" s="384" customFormat="1" ht="15" customHeight="1" x14ac:dyDescent="0.3">
      <c r="B37" s="374"/>
      <c r="C37" s="384" t="s">
        <v>500</v>
      </c>
      <c r="E37" s="384" t="s">
        <v>510</v>
      </c>
      <c r="G37" s="384" t="s">
        <v>511</v>
      </c>
      <c r="I37" s="384" t="s">
        <v>512</v>
      </c>
      <c r="K37" s="384" t="s">
        <v>513</v>
      </c>
      <c r="M37" s="384" t="s">
        <v>514</v>
      </c>
      <c r="O37" s="384" t="s">
        <v>515</v>
      </c>
      <c r="Q37" s="384" t="s">
        <v>270</v>
      </c>
      <c r="S37" s="384" t="s">
        <v>409</v>
      </c>
      <c r="U37" s="384" t="s">
        <v>410</v>
      </c>
      <c r="W37" s="384" t="s">
        <v>411</v>
      </c>
      <c r="Y37" s="384" t="s">
        <v>412</v>
      </c>
      <c r="AA37" s="384" t="s">
        <v>413</v>
      </c>
      <c r="AC37" s="384" t="s">
        <v>414</v>
      </c>
      <c r="AE37" s="384" t="s">
        <v>415</v>
      </c>
      <c r="AG37" s="384" t="s">
        <v>416</v>
      </c>
      <c r="AI37" s="384" t="s">
        <v>417</v>
      </c>
      <c r="AK37" s="384" t="s">
        <v>418</v>
      </c>
      <c r="AM37" s="384" t="s">
        <v>419</v>
      </c>
      <c r="AO37" s="384" t="s">
        <v>501</v>
      </c>
      <c r="AQ37" s="384" t="s">
        <v>271</v>
      </c>
      <c r="AS37" s="384" t="s">
        <v>421</v>
      </c>
      <c r="AT37" s="385"/>
    </row>
    <row r="38" spans="2:48" ht="15" customHeight="1" x14ac:dyDescent="0.3">
      <c r="B38" s="380"/>
      <c r="T38" s="342"/>
      <c r="V38" s="342"/>
      <c r="X38" s="342"/>
      <c r="Z38" s="342"/>
      <c r="AB38" s="342"/>
      <c r="AD38" s="342"/>
      <c r="AF38" s="342"/>
      <c r="AH38" s="342"/>
      <c r="AJ38" s="342"/>
      <c r="AL38" s="342"/>
      <c r="AN38" s="342"/>
      <c r="AP38" s="342"/>
      <c r="AR38" s="342"/>
      <c r="AT38" s="354"/>
    </row>
    <row r="39" spans="2:48" ht="15" customHeight="1" x14ac:dyDescent="0.3">
      <c r="B39" s="386"/>
      <c r="AT39" s="354"/>
    </row>
    <row r="40" spans="2:48" ht="20.25" customHeight="1" x14ac:dyDescent="0.3">
      <c r="B40" s="386"/>
      <c r="C40" s="364">
        <v>3</v>
      </c>
      <c r="D40" s="365">
        <f>VLOOKUP(C37,'Location Summary'!$G$2:$H$604,2,FALSE)</f>
        <v>450</v>
      </c>
      <c r="E40" s="364">
        <v>3</v>
      </c>
      <c r="F40" s="365">
        <f>VLOOKUP(E37,'Location Summary'!$G$2:$H$604,2,FALSE)</f>
        <v>435</v>
      </c>
      <c r="G40" s="364">
        <v>3</v>
      </c>
      <c r="H40" s="365">
        <f>VLOOKUP(G37,'Location Summary'!$G$2:$H$604,2,FALSE)</f>
        <v>385</v>
      </c>
      <c r="I40" s="364">
        <v>3</v>
      </c>
      <c r="J40" s="365">
        <f>VLOOKUP(I37,'Location Summary'!$G$2:$H$604,2,FALSE)</f>
        <v>390</v>
      </c>
      <c r="K40" s="364">
        <v>3</v>
      </c>
      <c r="L40" s="365">
        <f>VLOOKUP(K37,'Location Summary'!$G$2:$H$604,2,FALSE)</f>
        <v>405</v>
      </c>
      <c r="M40" s="364">
        <v>3</v>
      </c>
      <c r="N40" s="365">
        <f>VLOOKUP(M37,'Location Summary'!$G$2:$H$604,2,FALSE)</f>
        <v>390</v>
      </c>
      <c r="O40" s="364">
        <v>3</v>
      </c>
      <c r="P40" s="365">
        <f>VLOOKUP(O37,'Location Summary'!$G$2:$H$604,2,FALSE)</f>
        <v>429.77</v>
      </c>
      <c r="Q40" s="364">
        <v>3</v>
      </c>
      <c r="R40" s="365">
        <f>VLOOKUP(Q37,'Location Summary'!$G$2:$H$604,2,FALSE)</f>
        <v>350</v>
      </c>
      <c r="S40" s="364">
        <v>3</v>
      </c>
      <c r="T40" s="365">
        <f>VLOOKUP(S37,'Location Summary'!$G$2:$H$604,2,FALSE)</f>
        <v>330</v>
      </c>
      <c r="U40" s="364">
        <v>3</v>
      </c>
      <c r="V40" s="365">
        <f>VLOOKUP(U37,'Location Summary'!$G$2:$H$604,2,FALSE)</f>
        <v>390</v>
      </c>
      <c r="W40" s="364">
        <v>3</v>
      </c>
      <c r="X40" s="365">
        <f>VLOOKUP(W37,'Location Summary'!$G$2:$H$604,2,FALSE)</f>
        <v>400</v>
      </c>
      <c r="Y40" s="364">
        <v>3</v>
      </c>
      <c r="Z40" s="365">
        <f>VLOOKUP(Y37,'Location Summary'!$G$2:$H$604,2,FALSE)</f>
        <v>345</v>
      </c>
      <c r="AA40" s="364">
        <v>3</v>
      </c>
      <c r="AB40" s="365">
        <f>VLOOKUP(AA37,'Location Summary'!$G$2:$H$604,2,FALSE)</f>
        <v>350</v>
      </c>
      <c r="AC40" s="364">
        <v>3</v>
      </c>
      <c r="AD40" s="365">
        <f>VLOOKUP(AC37,'Location Summary'!$G$2:$H$604,2,FALSE)</f>
        <v>335</v>
      </c>
      <c r="AE40" s="364">
        <v>3</v>
      </c>
      <c r="AF40" s="365">
        <f>VLOOKUP(AE37,'Location Summary'!$G$2:$H$604,2,FALSE)</f>
        <v>415</v>
      </c>
      <c r="AG40" s="364">
        <v>3</v>
      </c>
      <c r="AH40" s="365">
        <f>VLOOKUP(AG37,'Location Summary'!$G$2:$H$604,2,FALSE)</f>
        <v>375</v>
      </c>
      <c r="AI40" s="364">
        <v>3</v>
      </c>
      <c r="AJ40" s="365">
        <f>VLOOKUP(AI37,'Location Summary'!$G$2:$H$604,2,FALSE)</f>
        <v>375</v>
      </c>
      <c r="AK40" s="364">
        <v>3</v>
      </c>
      <c r="AL40" s="365">
        <f>VLOOKUP(AK37,'Location Summary'!$G$2:$H$604,2,FALSE)</f>
        <v>375</v>
      </c>
      <c r="AM40" s="686">
        <v>3</v>
      </c>
      <c r="AN40" s="365">
        <f>VLOOKUP(AM37,'Location Summary'!$G$2:$H$604,2,FALSE)</f>
        <v>415</v>
      </c>
      <c r="AO40" s="364">
        <v>3</v>
      </c>
      <c r="AP40" s="365">
        <f>VLOOKUP(AO37,'Location Summary'!$G$2:$H$604,2,FALSE)</f>
        <v>466.62900000000002</v>
      </c>
      <c r="AQ40" s="364">
        <v>3</v>
      </c>
      <c r="AR40" s="365">
        <f>VLOOKUP(AQ37,'Location Summary'!$G$2:$H$604,2,FALSE)</f>
        <v>418.37200000000001</v>
      </c>
      <c r="AS40" s="364">
        <v>3</v>
      </c>
      <c r="AT40" s="366">
        <f>VLOOKUP(AS37,'Location Summary'!$G$2:$H$604,2,FALSE)</f>
        <v>410</v>
      </c>
    </row>
    <row r="41" spans="2:48" ht="15" customHeight="1" x14ac:dyDescent="0.3">
      <c r="B41" s="386"/>
      <c r="C41" s="369">
        <v>2</v>
      </c>
      <c r="E41" s="369">
        <v>2</v>
      </c>
      <c r="G41" s="369">
        <v>2</v>
      </c>
      <c r="I41" s="369">
        <v>2</v>
      </c>
      <c r="K41" s="369">
        <v>2</v>
      </c>
      <c r="M41" s="369">
        <v>2</v>
      </c>
      <c r="O41" s="369">
        <v>2</v>
      </c>
      <c r="Q41" s="369">
        <v>2</v>
      </c>
      <c r="S41" s="369">
        <v>2</v>
      </c>
      <c r="U41" s="369">
        <v>2</v>
      </c>
      <c r="W41" s="369">
        <v>2</v>
      </c>
      <c r="Y41" s="369">
        <v>2</v>
      </c>
      <c r="AA41" s="388">
        <v>2</v>
      </c>
      <c r="AC41" s="369">
        <v>2</v>
      </c>
      <c r="AE41" s="369">
        <v>2</v>
      </c>
      <c r="AG41" s="369">
        <v>2</v>
      </c>
      <c r="AI41" s="369">
        <v>2</v>
      </c>
      <c r="AK41" s="369">
        <v>2</v>
      </c>
      <c r="AM41" s="389">
        <v>2</v>
      </c>
      <c r="AO41" s="369">
        <v>2</v>
      </c>
      <c r="AQ41" s="369">
        <v>2</v>
      </c>
      <c r="AS41" s="369">
        <v>2</v>
      </c>
      <c r="AT41" s="354"/>
    </row>
    <row r="42" spans="2:48" ht="15" customHeight="1" x14ac:dyDescent="0.3">
      <c r="B42" s="380"/>
      <c r="C42" s="342" t="str">
        <f>VLOOKUP(C37,'Location Summary'!$C$2:$J$604,2,FALSE)</f>
        <v>DA-1.5</v>
      </c>
      <c r="D42" s="342"/>
      <c r="E42" s="342" t="str">
        <f>VLOOKUP(E37,'Location Summary'!$C$2:$J$604,2,FALSE)</f>
        <v>DB1+6</v>
      </c>
      <c r="F42" s="342"/>
      <c r="G42" s="342" t="str">
        <f>VLOOKUP(G37,'Location Summary'!$C$2:$J$604,2,FALSE)</f>
        <v>DA+1.5</v>
      </c>
      <c r="H42" s="342"/>
      <c r="I42" s="342" t="str">
        <f>VLOOKUP(I37,'Location Summary'!$C$2:$J$604,2,FALSE)</f>
        <v>DA+3</v>
      </c>
      <c r="J42" s="342"/>
      <c r="K42" s="342" t="str">
        <f>VLOOKUP(K37,'Location Summary'!$C$2:$J$604,2,FALSE)</f>
        <v>DA+3</v>
      </c>
      <c r="L42" s="342"/>
      <c r="M42" s="342" t="str">
        <f>VLOOKUP(M37,'Location Summary'!$C$2:$J$604,2,FALSE)</f>
        <v>DA+3</v>
      </c>
      <c r="N42" s="342"/>
      <c r="O42" s="342" t="str">
        <f>VLOOKUP(O37,'Location Summary'!$C$2:$J$604,2,FALSE)</f>
        <v>DA+3</v>
      </c>
      <c r="P42" s="342"/>
      <c r="Q42" s="342" t="str">
        <f>VLOOKUP(Q37,'Location Summary'!$C$2:$J$604,2,FALSE)</f>
        <v>DB1+0</v>
      </c>
      <c r="R42" s="342"/>
      <c r="S42" s="342" t="str">
        <f>VLOOKUP(S37,'Location Summary'!$C$2:$J$604,2,FALSE)</f>
        <v>DA-3</v>
      </c>
      <c r="T42" s="342"/>
      <c r="U42" s="342" t="str">
        <f>VLOOKUP(U37,'Location Summary'!$C$2:$J$604,2,FALSE)</f>
        <v>DA+6</v>
      </c>
      <c r="V42" s="342"/>
      <c r="W42" s="342" t="str">
        <f>VLOOKUP(W37,'Location Summary'!$C$2:$J$604,2,FALSE)</f>
        <v>DA+9</v>
      </c>
      <c r="X42" s="342"/>
      <c r="Y42" s="342" t="str">
        <f>VLOOKUP(Y37,'Location Summary'!$C$2:$J$604,2,FALSE)</f>
        <v>DA+6</v>
      </c>
      <c r="Z42" s="342"/>
      <c r="AA42" s="342" t="str">
        <f>VLOOKUP(AA37,'Location Summary'!$C$2:$J$604,2,FALSE)</f>
        <v>DA+9</v>
      </c>
      <c r="AB42" s="342"/>
      <c r="AC42" s="342" t="str">
        <f>VLOOKUP(AC37,'Location Summary'!$C$2:$J$604,2,FALSE)</f>
        <v>DA+3</v>
      </c>
      <c r="AD42" s="342"/>
      <c r="AE42" s="342" t="str">
        <f>VLOOKUP(AE37,'Location Summary'!$C$2:$J$604,2,FALSE)</f>
        <v>DA+3</v>
      </c>
      <c r="AF42" s="342"/>
      <c r="AG42" s="342" t="str">
        <f>VLOOKUP(AG37,'Location Summary'!$C$2:$J$604,2,FALSE)</f>
        <v>DA+9</v>
      </c>
      <c r="AH42" s="342"/>
      <c r="AI42" s="342" t="str">
        <f>VLOOKUP(AI37,'Location Summary'!$C$2:$J$604,2,FALSE)</f>
        <v>DA+3</v>
      </c>
      <c r="AJ42" s="342"/>
      <c r="AK42" s="342" t="str">
        <f>VLOOKUP(AK37,'Location Summary'!$C$2:$J$604,2,FALSE)</f>
        <v>DA+0</v>
      </c>
      <c r="AL42" s="370"/>
      <c r="AM42" s="342" t="str">
        <f>VLOOKUP(AM37,'Location Summary'!$C$2:$J$604,2,FALSE)</f>
        <v>DA+9</v>
      </c>
      <c r="AN42" s="370"/>
      <c r="AO42" s="342" t="str">
        <f>VLOOKUP(AO37,'Location Summary'!$C$2:$J$604,2,FALSE)</f>
        <v>DB1+12</v>
      </c>
      <c r="AP42" s="370"/>
      <c r="AQ42" s="342" t="str">
        <f>VLOOKUP(AQ37,'Location Summary'!$C$2:$J$604,2,FALSE)</f>
        <v>DB1+12</v>
      </c>
      <c r="AS42" s="342" t="str">
        <f>VLOOKUP(AS37,'Location Summary'!$C$2:$J$604,2,FALSE)</f>
        <v>DA+3</v>
      </c>
      <c r="AT42" s="354"/>
    </row>
    <row r="43" spans="2:48" ht="15" customHeight="1" x14ac:dyDescent="0.3">
      <c r="B43" s="380"/>
      <c r="C43" s="342"/>
      <c r="D43" s="342"/>
      <c r="E43" s="342"/>
      <c r="F43" s="342"/>
      <c r="G43" s="342"/>
      <c r="H43" s="370"/>
      <c r="I43" s="370"/>
      <c r="J43" s="370"/>
      <c r="K43" s="370"/>
      <c r="L43" s="370"/>
      <c r="M43" s="370"/>
      <c r="N43" s="370"/>
      <c r="O43" s="370"/>
      <c r="P43" s="342"/>
      <c r="Q43" s="342"/>
      <c r="R43" s="342"/>
      <c r="S43" s="342"/>
      <c r="T43" s="342"/>
      <c r="U43" s="342"/>
      <c r="V43" s="342"/>
      <c r="W43" s="342"/>
      <c r="X43" s="342"/>
      <c r="Y43" s="342"/>
      <c r="Z43" s="342"/>
      <c r="AA43" s="342"/>
      <c r="AB43" s="342"/>
      <c r="AC43" s="342"/>
      <c r="AD43" s="342"/>
      <c r="AE43" s="342"/>
      <c r="AF43" s="342"/>
      <c r="AG43" s="342"/>
      <c r="AH43" s="371"/>
      <c r="AI43" s="342"/>
      <c r="AJ43" s="342"/>
      <c r="AK43" s="342"/>
      <c r="AL43" s="342"/>
      <c r="AM43" s="342"/>
      <c r="AN43" s="371"/>
      <c r="AO43" s="342"/>
      <c r="AP43" s="342"/>
      <c r="AQ43" s="342"/>
      <c r="AR43" s="342"/>
      <c r="AS43" s="342"/>
      <c r="AT43" s="354"/>
      <c r="AV43" s="379"/>
    </row>
    <row r="44" spans="2:48" ht="15" customHeight="1" x14ac:dyDescent="0.3">
      <c r="B44" s="373"/>
      <c r="C44" s="371">
        <f>AS36+1</f>
        <v>82</v>
      </c>
      <c r="D44" s="352"/>
      <c r="E44" s="371">
        <f>C44+1</f>
        <v>83</v>
      </c>
      <c r="F44" s="371"/>
      <c r="G44" s="371">
        <f>E44+1</f>
        <v>84</v>
      </c>
      <c r="H44" s="371"/>
      <c r="I44" s="371">
        <f>G44+1</f>
        <v>85</v>
      </c>
      <c r="J44" s="371"/>
      <c r="K44" s="371">
        <f>I44+1</f>
        <v>86</v>
      </c>
      <c r="L44" s="371"/>
      <c r="M44" s="371">
        <f>K44+1</f>
        <v>87</v>
      </c>
      <c r="N44" s="371"/>
      <c r="O44" s="371">
        <f>M44+1</f>
        <v>88</v>
      </c>
      <c r="P44" s="371"/>
      <c r="Q44" s="371">
        <f>O44+1</f>
        <v>89</v>
      </c>
      <c r="R44" s="371"/>
      <c r="S44" s="371">
        <f>Q44+1</f>
        <v>90</v>
      </c>
      <c r="T44" s="371"/>
      <c r="U44" s="371">
        <f>S44+1</f>
        <v>91</v>
      </c>
      <c r="V44" s="371"/>
      <c r="W44" s="371">
        <f>U44+1</f>
        <v>92</v>
      </c>
      <c r="X44" s="371"/>
      <c r="Y44" s="371">
        <f>W44+1</f>
        <v>93</v>
      </c>
      <c r="Z44" s="371"/>
      <c r="AA44" s="371">
        <f>Y44+1</f>
        <v>94</v>
      </c>
      <c r="AB44" s="371"/>
      <c r="AC44" s="371">
        <f>AA44+1</f>
        <v>95</v>
      </c>
      <c r="AD44" s="371"/>
      <c r="AE44" s="371">
        <f>AC44+1</f>
        <v>96</v>
      </c>
      <c r="AF44" s="371"/>
      <c r="AG44" s="371">
        <f>AE44+1</f>
        <v>97</v>
      </c>
      <c r="AI44" s="371">
        <f>AG44+1</f>
        <v>98</v>
      </c>
      <c r="AJ44" s="371"/>
      <c r="AK44" s="371">
        <f>AI44+1</f>
        <v>99</v>
      </c>
      <c r="AL44" s="371"/>
      <c r="AM44" s="371">
        <f>AK44+1</f>
        <v>100</v>
      </c>
      <c r="AO44" s="371">
        <f>AM44+1</f>
        <v>101</v>
      </c>
      <c r="AP44" s="371"/>
      <c r="AQ44" s="371">
        <f>AO44+1</f>
        <v>102</v>
      </c>
      <c r="AR44" s="371"/>
      <c r="AS44" s="371">
        <f>AQ44+1</f>
        <v>103</v>
      </c>
      <c r="AT44" s="354"/>
    </row>
    <row r="45" spans="2:48" s="376" customFormat="1" ht="15" customHeight="1" x14ac:dyDescent="0.3">
      <c r="B45" s="390"/>
      <c r="C45" s="384" t="s">
        <v>423</v>
      </c>
      <c r="D45" s="384"/>
      <c r="E45" s="384" t="s">
        <v>424</v>
      </c>
      <c r="F45" s="384"/>
      <c r="G45" s="384" t="s">
        <v>387</v>
      </c>
      <c r="H45" s="384"/>
      <c r="I45" s="384" t="s">
        <v>388</v>
      </c>
      <c r="J45" s="384"/>
      <c r="K45" s="384" t="s">
        <v>389</v>
      </c>
      <c r="L45" s="384"/>
      <c r="M45" s="384" t="s">
        <v>425</v>
      </c>
      <c r="N45" s="384"/>
      <c r="O45" s="384" t="s">
        <v>426</v>
      </c>
      <c r="P45" s="384"/>
      <c r="Q45" s="384" t="s">
        <v>427</v>
      </c>
      <c r="R45" s="384"/>
      <c r="S45" s="384" t="s">
        <v>428</v>
      </c>
      <c r="T45" s="384"/>
      <c r="U45" s="384" t="s">
        <v>429</v>
      </c>
      <c r="V45" s="384"/>
      <c r="W45" s="384" t="s">
        <v>272</v>
      </c>
      <c r="X45" s="384"/>
      <c r="Y45" s="384" t="s">
        <v>430</v>
      </c>
      <c r="Z45" s="384"/>
      <c r="AA45" s="384" t="s">
        <v>431</v>
      </c>
      <c r="AB45" s="384"/>
      <c r="AC45" s="384" t="s">
        <v>273</v>
      </c>
      <c r="AD45" s="384"/>
      <c r="AE45" s="384" t="s">
        <v>274</v>
      </c>
      <c r="AF45" s="384"/>
      <c r="AG45" s="384" t="s">
        <v>275</v>
      </c>
      <c r="AH45" s="384"/>
      <c r="AI45" s="384" t="s">
        <v>502</v>
      </c>
      <c r="AJ45" s="384"/>
      <c r="AK45" s="384" t="s">
        <v>11</v>
      </c>
      <c r="AL45" s="384"/>
      <c r="AM45" s="384" t="s">
        <v>174</v>
      </c>
      <c r="AN45" s="384"/>
      <c r="AO45" s="384" t="s">
        <v>315</v>
      </c>
      <c r="AP45" s="384"/>
      <c r="AQ45" s="384" t="s">
        <v>432</v>
      </c>
      <c r="AR45" s="384"/>
      <c r="AS45" s="384" t="s">
        <v>433</v>
      </c>
      <c r="AT45" s="385"/>
    </row>
    <row r="46" spans="2:48" ht="15" customHeight="1" x14ac:dyDescent="0.3">
      <c r="B46" s="380"/>
      <c r="T46" s="342"/>
      <c r="V46" s="342"/>
      <c r="X46" s="342"/>
      <c r="Z46" s="342"/>
      <c r="AB46" s="342"/>
      <c r="AD46" s="342"/>
      <c r="AF46" s="391" t="s">
        <v>242</v>
      </c>
      <c r="AH46" s="342"/>
      <c r="AJ46" s="342"/>
      <c r="AL46" s="391" t="s">
        <v>240</v>
      </c>
      <c r="AN46" s="342"/>
      <c r="AP46" s="342"/>
      <c r="AR46" s="342"/>
      <c r="AT46" s="354"/>
    </row>
    <row r="47" spans="2:48" ht="15" customHeight="1" x14ac:dyDescent="0.3">
      <c r="B47" s="386"/>
      <c r="AT47" s="354"/>
    </row>
    <row r="48" spans="2:48" s="395" customFormat="1" ht="20.25" customHeight="1" x14ac:dyDescent="0.3">
      <c r="B48" s="392"/>
      <c r="C48" s="364">
        <v>3</v>
      </c>
      <c r="D48" s="393">
        <f>VLOOKUP(C45,'Location Summary'!$G$2:$H$604,2,FALSE)</f>
        <v>395</v>
      </c>
      <c r="E48" s="364">
        <v>3</v>
      </c>
      <c r="F48" s="393">
        <f>VLOOKUP(E45,'Location Summary'!$G$2:$H$604,2,FALSE)</f>
        <v>395</v>
      </c>
      <c r="G48" s="364">
        <v>3</v>
      </c>
      <c r="H48" s="393">
        <f>VLOOKUP(G45,'Location Summary'!$G$2:$H$604,2,FALSE)</f>
        <v>425</v>
      </c>
      <c r="I48" s="364">
        <v>3</v>
      </c>
      <c r="J48" s="393">
        <f>VLOOKUP(I45,'Location Summary'!$G$2:$H$604,2,FALSE)</f>
        <v>415</v>
      </c>
      <c r="K48" s="703">
        <v>3</v>
      </c>
      <c r="L48" s="393">
        <f>VLOOKUP(K45,'Location Summary'!$G$2:$H$604,2,FALSE)</f>
        <v>405</v>
      </c>
      <c r="M48" s="703">
        <v>3</v>
      </c>
      <c r="N48" s="393">
        <f>VLOOKUP(M45,'Location Summary'!$G$2:$H$604,2,FALSE)</f>
        <v>435</v>
      </c>
      <c r="O48" s="703">
        <v>3</v>
      </c>
      <c r="P48" s="393">
        <f>VLOOKUP(O45,'Location Summary'!$G$2:$H$604,2,FALSE)</f>
        <v>405</v>
      </c>
      <c r="Q48" s="703">
        <v>3</v>
      </c>
      <c r="R48" s="393">
        <f>VLOOKUP(Q45,'Location Summary'!$G$2:$H$604,2,FALSE)</f>
        <v>435</v>
      </c>
      <c r="S48" s="364">
        <v>3</v>
      </c>
      <c r="T48" s="393">
        <f>VLOOKUP(S45,'Location Summary'!$G$2:$H$604,2,FALSE)</f>
        <v>395</v>
      </c>
      <c r="U48" s="364">
        <v>3</v>
      </c>
      <c r="V48" s="393">
        <f>VLOOKUP(U45,'Location Summary'!$G$2:$H$604,2,FALSE)</f>
        <v>431.548</v>
      </c>
      <c r="W48" s="364">
        <v>3</v>
      </c>
      <c r="X48" s="393">
        <f>VLOOKUP(W45,'Location Summary'!$G$2:$H$604,2,FALSE)</f>
        <v>363.452</v>
      </c>
      <c r="Y48" s="364">
        <v>3</v>
      </c>
      <c r="Z48" s="393">
        <f>VLOOKUP(Y45,'Location Summary'!$G$2:$H$604,2,FALSE)</f>
        <v>295</v>
      </c>
      <c r="AA48" s="364">
        <v>3</v>
      </c>
      <c r="AB48" s="393">
        <f>VLOOKUP(AA45,'Location Summary'!$G$2:$H$604,2,FALSE)</f>
        <v>345.73099999999999</v>
      </c>
      <c r="AC48" s="702">
        <v>3</v>
      </c>
      <c r="AD48" s="393">
        <f>VLOOKUP(AC45,'Location Summary'!$G$2:$H$604,2,FALSE)</f>
        <v>242.893</v>
      </c>
      <c r="AE48" s="702">
        <v>3</v>
      </c>
      <c r="AF48" s="393">
        <f>VLOOKUP(AE45,'Location Summary'!$G$2:$H$604,2,FALSE)</f>
        <v>329.72800000000001</v>
      </c>
      <c r="AG48" s="702">
        <v>3</v>
      </c>
      <c r="AH48" s="393">
        <f>VLOOKUP(AG45,'Location Summary'!$G$2:$H$604,2,FALSE)</f>
        <v>416.87799999999999</v>
      </c>
      <c r="AI48" s="702">
        <v>3</v>
      </c>
      <c r="AJ48" s="393">
        <f>VLOOKUP(AI45,'Location Summary'!$G$2:$H$604,2,FALSE)</f>
        <v>480.26900000000001</v>
      </c>
      <c r="AK48" s="702">
        <v>3</v>
      </c>
      <c r="AL48" s="393">
        <f>VLOOKUP(AK45,'Location Summary'!$G$2:$H$604,2,FALSE)</f>
        <v>223.816</v>
      </c>
      <c r="AM48" s="702">
        <v>3</v>
      </c>
      <c r="AN48" s="393">
        <f>VLOOKUP(AM45,'Location Summary'!$G$2:$H$604,2,FALSE)</f>
        <v>405.91500000000002</v>
      </c>
      <c r="AO48" s="364">
        <v>3</v>
      </c>
      <c r="AP48" s="393">
        <f>VLOOKUP(AO45,'Location Summary'!$G$2:$H$604,2,FALSE)</f>
        <v>405</v>
      </c>
      <c r="AQ48" s="364">
        <v>3</v>
      </c>
      <c r="AR48" s="393">
        <f>VLOOKUP(AQ45,'Location Summary'!$G$2:$H$604,2,FALSE)</f>
        <v>420</v>
      </c>
      <c r="AS48" s="364">
        <v>3</v>
      </c>
      <c r="AT48" s="394">
        <f>VLOOKUP(AS45,'Location Summary'!$G$2:$H$604,2,FALSE)</f>
        <v>415</v>
      </c>
    </row>
    <row r="49" spans="2:48" ht="15" customHeight="1" x14ac:dyDescent="0.3">
      <c r="B49" s="386"/>
      <c r="C49" s="369">
        <v>2</v>
      </c>
      <c r="E49" s="388">
        <v>2</v>
      </c>
      <c r="F49" s="395"/>
      <c r="G49" s="388">
        <v>2</v>
      </c>
      <c r="H49" s="395"/>
      <c r="I49" s="388">
        <v>2</v>
      </c>
      <c r="K49" s="369">
        <v>2</v>
      </c>
      <c r="M49" s="369">
        <v>2</v>
      </c>
      <c r="O49" s="369">
        <v>2</v>
      </c>
      <c r="Q49" s="369">
        <v>2</v>
      </c>
      <c r="S49" s="369">
        <v>2</v>
      </c>
      <c r="U49" s="388">
        <v>2</v>
      </c>
      <c r="W49" s="369">
        <v>2</v>
      </c>
      <c r="Y49" s="388">
        <v>2</v>
      </c>
      <c r="AA49" s="388">
        <v>2</v>
      </c>
      <c r="AC49" s="369">
        <v>2</v>
      </c>
      <c r="AE49" s="369">
        <v>2</v>
      </c>
      <c r="AG49" s="369">
        <v>2</v>
      </c>
      <c r="AI49" s="369">
        <v>2</v>
      </c>
      <c r="AK49" s="369">
        <v>2</v>
      </c>
      <c r="AM49" s="369">
        <v>2</v>
      </c>
      <c r="AO49" s="369">
        <v>2</v>
      </c>
      <c r="AQ49" s="388">
        <v>2</v>
      </c>
      <c r="AS49" s="388">
        <v>2</v>
      </c>
      <c r="AT49" s="354"/>
    </row>
    <row r="50" spans="2:48" s="398" customFormat="1" ht="21" customHeight="1" x14ac:dyDescent="0.3">
      <c r="B50" s="396"/>
      <c r="C50" s="342" t="str">
        <f>VLOOKUP(C45,'Location Summary'!$C$2:$J$604,2,FALSE)</f>
        <v>DA+3</v>
      </c>
      <c r="D50" s="356"/>
      <c r="E50" s="342" t="str">
        <f>VLOOKUP(E45,'Location Summary'!$C$2:$J$604,2,FALSE)</f>
        <v>DA+0</v>
      </c>
      <c r="F50" s="356"/>
      <c r="G50" s="342" t="str">
        <f>VLOOKUP(G45,'Location Summary'!$C$2:$J$604,2,FALSE)</f>
        <v>DA+6</v>
      </c>
      <c r="H50" s="356"/>
      <c r="I50" s="342" t="str">
        <f>VLOOKUP(I45,'Location Summary'!$C$2:$J$604,2,FALSE)</f>
        <v>DA+3</v>
      </c>
      <c r="J50" s="356"/>
      <c r="K50" s="342" t="str">
        <f>VLOOKUP(K45,'Location Summary'!$C$2:$J$604,2,FALSE)</f>
        <v>DA+3</v>
      </c>
      <c r="L50" s="356"/>
      <c r="M50" s="342" t="str">
        <f>VLOOKUP(M45,'Location Summary'!$C$2:$J$604,2,FALSE)</f>
        <v>DA+9</v>
      </c>
      <c r="N50" s="356"/>
      <c r="O50" s="342" t="str">
        <f>VLOOKUP(O45,'Location Summary'!$C$2:$J$604,2,FALSE)</f>
        <v>DA+0</v>
      </c>
      <c r="P50" s="356"/>
      <c r="Q50" s="342" t="str">
        <f>VLOOKUP(Q45,'Location Summary'!$C$2:$J$604,2,FALSE)</f>
        <v>DA+0</v>
      </c>
      <c r="R50" s="356"/>
      <c r="S50" s="342" t="str">
        <f>VLOOKUP(S45,'Location Summary'!$C$2:$J$604,2,FALSE)</f>
        <v>DA+3</v>
      </c>
      <c r="T50" s="370"/>
      <c r="U50" s="342" t="str">
        <f>VLOOKUP(U45,'Location Summary'!$C$2:$J$604,2,FALSE)</f>
        <v>DA+3</v>
      </c>
      <c r="V50" s="370"/>
      <c r="W50" s="342" t="str">
        <f>VLOOKUP(W45,'Location Summary'!$C$2:$J$604,2,FALSE)</f>
        <v>DB1+6</v>
      </c>
      <c r="X50" s="370"/>
      <c r="Y50" s="342" t="str">
        <f>VLOOKUP(Y45,'Location Summary'!$C$2:$J$604,2,FALSE)</f>
        <v>DA+3</v>
      </c>
      <c r="Z50" s="370"/>
      <c r="AA50" s="342" t="str">
        <f>VLOOKUP(AA45,'Location Summary'!$C$2:$J$604,2,FALSE)</f>
        <v>DA+3</v>
      </c>
      <c r="AB50" s="370"/>
      <c r="AC50" s="397" t="str">
        <f>VLOOKUP(AC45,'Location Summary'!$C$2:$J$604,2,FALSE)</f>
        <v>DD45+0</v>
      </c>
      <c r="AD50" s="370"/>
      <c r="AE50" s="342" t="str">
        <f>VLOOKUP(AE45,'Location Summary'!$C$2:$J$604,2,FALSE)</f>
        <v>DB1+9</v>
      </c>
      <c r="AF50" s="370"/>
      <c r="AG50" s="342" t="str">
        <f>VLOOKUP(AG45,'Location Summary'!$C$2:$J$604,2,FALSE)</f>
        <v>DD60+9</v>
      </c>
      <c r="AH50" s="370"/>
      <c r="AI50" s="342" t="str">
        <f>VLOOKUP(AI45,'Location Summary'!$C$2:$J$604,2,FALSE)</f>
        <v>DB1+9</v>
      </c>
      <c r="AJ50" s="370"/>
      <c r="AK50" s="342" t="str">
        <f>VLOOKUP(AK45,'Location Summary'!$C$2:$J$604,2,FALSE)</f>
        <v>DD60+18</v>
      </c>
      <c r="AL50" s="370"/>
      <c r="AM50" s="342" t="str">
        <f>VLOOKUP(AM45,'Location Summary'!$C$2:$J$604,2,FALSE)</f>
        <v>DD60+25</v>
      </c>
      <c r="AN50" s="370"/>
      <c r="AO50" s="342" t="str">
        <f>VLOOKUP(AO45,'Location Summary'!$C$2:$J$604,2,FALSE)</f>
        <v>DA+6</v>
      </c>
      <c r="AP50" s="370"/>
      <c r="AQ50" s="342" t="str">
        <f>VLOOKUP(AQ45,'Location Summary'!$C$2:$J$604,2,FALSE)</f>
        <v>DA+3</v>
      </c>
      <c r="AR50" s="338"/>
      <c r="AS50" s="342" t="str">
        <f>VLOOKUP(AS45,'Location Summary'!$C$2:$J$604,2,FALSE)</f>
        <v>DA+3</v>
      </c>
      <c r="AT50" s="354"/>
    </row>
    <row r="51" spans="2:48" ht="15" customHeight="1" thickBot="1" x14ac:dyDescent="0.35">
      <c r="B51" s="399"/>
      <c r="C51" s="400"/>
      <c r="D51" s="400"/>
      <c r="E51" s="400"/>
      <c r="F51" s="400"/>
      <c r="G51" s="400"/>
      <c r="H51" s="400"/>
      <c r="I51" s="400"/>
      <c r="J51" s="400"/>
      <c r="K51" s="400"/>
      <c r="L51" s="400"/>
      <c r="M51" s="400"/>
      <c r="N51" s="400"/>
      <c r="O51" s="400"/>
      <c r="P51" s="400"/>
      <c r="Q51" s="400"/>
      <c r="R51" s="656"/>
      <c r="S51" s="656"/>
      <c r="T51" s="656"/>
      <c r="U51" s="656"/>
      <c r="V51" s="656"/>
      <c r="W51" s="656"/>
      <c r="X51" s="656"/>
      <c r="Y51" s="656"/>
      <c r="Z51" s="656"/>
      <c r="AA51" s="656"/>
      <c r="AB51" s="656"/>
      <c r="AC51" s="1236" t="s">
        <v>706</v>
      </c>
      <c r="AD51" s="1236"/>
      <c r="AE51" s="1236"/>
      <c r="AF51" s="400"/>
      <c r="AG51" s="400"/>
      <c r="AH51" s="400"/>
      <c r="AI51" s="401"/>
      <c r="AJ51" s="1248" t="s">
        <v>1190</v>
      </c>
      <c r="AK51" s="1248"/>
      <c r="AL51" s="1248"/>
      <c r="AM51" s="400"/>
      <c r="AN51" s="400"/>
      <c r="AO51" s="400"/>
      <c r="AP51" s="400"/>
      <c r="AQ51" s="400"/>
      <c r="AR51" s="400"/>
      <c r="AS51" s="400"/>
      <c r="AT51" s="402"/>
      <c r="AV51" s="379"/>
    </row>
    <row r="52" spans="2:48" ht="15" customHeight="1" x14ac:dyDescent="0.3">
      <c r="B52" s="373"/>
      <c r="C52" s="371">
        <f>AS44+1</f>
        <v>104</v>
      </c>
      <c r="D52" s="352"/>
      <c r="E52" s="371">
        <f>C52+1</f>
        <v>105</v>
      </c>
      <c r="F52" s="371"/>
      <c r="G52" s="371">
        <f>E52+1</f>
        <v>106</v>
      </c>
      <c r="H52" s="371"/>
      <c r="I52" s="371">
        <f>G52+1</f>
        <v>107</v>
      </c>
      <c r="J52" s="371"/>
      <c r="K52" s="371">
        <f>I52+1</f>
        <v>108</v>
      </c>
      <c r="L52" s="371"/>
      <c r="M52" s="371">
        <f>K52+1</f>
        <v>109</v>
      </c>
      <c r="N52" s="371"/>
      <c r="O52" s="371">
        <f>M52+1</f>
        <v>110</v>
      </c>
      <c r="P52" s="371"/>
      <c r="Q52" s="371">
        <f>O52+1</f>
        <v>111</v>
      </c>
      <c r="R52" s="371"/>
      <c r="S52" s="371">
        <f>Q52+1</f>
        <v>112</v>
      </c>
      <c r="T52" s="371"/>
      <c r="U52" s="371">
        <f>S52+1</f>
        <v>113</v>
      </c>
      <c r="V52" s="371"/>
      <c r="W52" s="371">
        <f>U52+1</f>
        <v>114</v>
      </c>
      <c r="X52" s="371"/>
      <c r="Y52" s="371">
        <f>W52+1</f>
        <v>115</v>
      </c>
      <c r="Z52" s="371"/>
      <c r="AA52" s="371">
        <f>Y52+1</f>
        <v>116</v>
      </c>
      <c r="AB52" s="371"/>
      <c r="AC52" s="371">
        <f>AA52+1</f>
        <v>117</v>
      </c>
      <c r="AD52" s="371"/>
      <c r="AE52" s="371">
        <f>AC52+1</f>
        <v>118</v>
      </c>
      <c r="AF52" s="371"/>
      <c r="AG52" s="371">
        <f>AE52+1</f>
        <v>119</v>
      </c>
      <c r="AH52" s="371"/>
      <c r="AI52" s="371">
        <f>AG52+1</f>
        <v>120</v>
      </c>
      <c r="AJ52" s="371"/>
      <c r="AK52" s="371">
        <f>AI52+1</f>
        <v>121</v>
      </c>
      <c r="AL52" s="371"/>
      <c r="AM52" s="371">
        <f>AK52+1</f>
        <v>122</v>
      </c>
      <c r="AO52" s="371">
        <f>AM52+1</f>
        <v>123</v>
      </c>
      <c r="AP52" s="371"/>
      <c r="AQ52" s="371">
        <f>AO52+1</f>
        <v>124</v>
      </c>
      <c r="AR52" s="371"/>
      <c r="AS52" s="371">
        <f>AQ52+1</f>
        <v>125</v>
      </c>
      <c r="AT52" s="354"/>
    </row>
    <row r="53" spans="2:48" s="376" customFormat="1" ht="15" customHeight="1" x14ac:dyDescent="0.3">
      <c r="B53" s="390"/>
      <c r="C53" s="384" t="s">
        <v>434</v>
      </c>
      <c r="D53" s="384"/>
      <c r="E53" s="384" t="s">
        <v>435</v>
      </c>
      <c r="F53" s="384"/>
      <c r="G53" s="384" t="s">
        <v>436</v>
      </c>
      <c r="H53" s="384"/>
      <c r="I53" s="384" t="s">
        <v>437</v>
      </c>
      <c r="J53" s="384"/>
      <c r="K53" s="384" t="s">
        <v>438</v>
      </c>
      <c r="L53" s="384"/>
      <c r="M53" s="384" t="s">
        <v>439</v>
      </c>
      <c r="N53" s="384"/>
      <c r="O53" s="384" t="s">
        <v>440</v>
      </c>
      <c r="P53" s="384"/>
      <c r="Q53" s="384" t="s">
        <v>441</v>
      </c>
      <c r="R53" s="384"/>
      <c r="S53" s="384" t="s">
        <v>442</v>
      </c>
      <c r="T53" s="384"/>
      <c r="U53" s="384" t="s">
        <v>12</v>
      </c>
      <c r="V53" s="338"/>
      <c r="W53" s="384" t="s">
        <v>13</v>
      </c>
      <c r="X53" s="384"/>
      <c r="Y53" s="384" t="s">
        <v>52</v>
      </c>
      <c r="Z53" s="384"/>
      <c r="AA53" s="384" t="s">
        <v>200</v>
      </c>
      <c r="AB53" s="384"/>
      <c r="AC53" s="384" t="s">
        <v>201</v>
      </c>
      <c r="AD53" s="384"/>
      <c r="AE53" s="384" t="s">
        <v>262</v>
      </c>
      <c r="AF53" s="384"/>
      <c r="AG53" s="384" t="s">
        <v>261</v>
      </c>
      <c r="AH53" s="384"/>
      <c r="AI53" s="384" t="s">
        <v>260</v>
      </c>
      <c r="AJ53" s="384"/>
      <c r="AK53" s="384" t="s">
        <v>259</v>
      </c>
      <c r="AL53" s="384"/>
      <c r="AM53" s="384" t="s">
        <v>443</v>
      </c>
      <c r="AN53" s="384"/>
      <c r="AO53" s="384" t="s">
        <v>53</v>
      </c>
      <c r="AP53" s="384"/>
      <c r="AQ53" s="384" t="s">
        <v>54</v>
      </c>
      <c r="AR53" s="384"/>
      <c r="AS53" s="384" t="s">
        <v>182</v>
      </c>
      <c r="AT53" s="385"/>
    </row>
    <row r="54" spans="2:48" ht="15" customHeight="1" x14ac:dyDescent="0.3">
      <c r="B54" s="380"/>
      <c r="T54" s="342"/>
      <c r="V54" s="342"/>
      <c r="X54" s="342"/>
      <c r="Z54" s="342"/>
      <c r="AB54" s="342"/>
      <c r="AD54" s="342"/>
      <c r="AF54" s="342"/>
      <c r="AH54" s="342"/>
      <c r="AJ54" s="342"/>
      <c r="AL54" s="342"/>
      <c r="AN54" s="342"/>
      <c r="AP54" s="342"/>
      <c r="AR54" s="342"/>
      <c r="AT54" s="354"/>
    </row>
    <row r="55" spans="2:48" ht="15" customHeight="1" x14ac:dyDescent="0.3">
      <c r="B55" s="386"/>
      <c r="AT55" s="354"/>
    </row>
    <row r="56" spans="2:48" s="395" customFormat="1" ht="20.25" customHeight="1" x14ac:dyDescent="0.3">
      <c r="B56" s="392"/>
      <c r="C56" s="364">
        <v>3</v>
      </c>
      <c r="D56" s="393">
        <f>VLOOKUP(C53,'Location Summary'!$G$2:$H$604,2,FALSE)</f>
        <v>410</v>
      </c>
      <c r="E56" s="364">
        <v>3</v>
      </c>
      <c r="F56" s="393">
        <f>VLOOKUP(E53,'Location Summary'!$G$2:$H$604,2,FALSE)</f>
        <v>285</v>
      </c>
      <c r="G56" s="364">
        <v>3</v>
      </c>
      <c r="H56" s="393">
        <f>VLOOKUP(G53,'Location Summary'!$G$2:$H$604,2,FALSE)</f>
        <v>355</v>
      </c>
      <c r="I56" s="364">
        <v>3</v>
      </c>
      <c r="J56" s="393">
        <f>VLOOKUP(I53,'Location Summary'!$G$2:$H$604,2,FALSE)</f>
        <v>355</v>
      </c>
      <c r="K56" s="364">
        <v>3</v>
      </c>
      <c r="L56" s="393">
        <f>VLOOKUP(K53,'Location Summary'!$G$2:$H$604,2,FALSE)</f>
        <v>410</v>
      </c>
      <c r="M56" s="364">
        <v>3</v>
      </c>
      <c r="N56" s="393">
        <f>VLOOKUP(M53,'Location Summary'!$G$2:$H$604,2,FALSE)</f>
        <v>430</v>
      </c>
      <c r="O56" s="364">
        <v>3</v>
      </c>
      <c r="P56" s="393">
        <f>VLOOKUP(O53,'Location Summary'!$G$2:$H$604,2,FALSE)</f>
        <v>385</v>
      </c>
      <c r="Q56" s="364">
        <v>3</v>
      </c>
      <c r="R56" s="393">
        <f>VLOOKUP(Q53,'Location Summary'!$G$2:$H$604,2,FALSE)</f>
        <v>455</v>
      </c>
      <c r="S56" s="364">
        <v>3</v>
      </c>
      <c r="T56" s="393">
        <f>VLOOKUP(S53,'Location Summary'!$G$2:$H$604,2,FALSE)</f>
        <v>288.42500000000001</v>
      </c>
      <c r="U56" s="364">
        <v>3</v>
      </c>
      <c r="V56" s="393">
        <f>VLOOKUP(U53,'Location Summary'!$G$2:$H$604,2,FALSE)</f>
        <v>392.69400000000002</v>
      </c>
      <c r="W56" s="364">
        <v>3</v>
      </c>
      <c r="X56" s="393">
        <f>VLOOKUP(W53,'Location Summary'!$G$2:$H$604,2,FALSE)</f>
        <v>398.404</v>
      </c>
      <c r="Y56" s="364">
        <v>3</v>
      </c>
      <c r="Z56" s="393">
        <f>VLOOKUP(Y53,'Location Summary'!$G$2:$H$604,2,FALSE)</f>
        <v>307.59500000000003</v>
      </c>
      <c r="AA56" s="364">
        <v>3</v>
      </c>
      <c r="AB56" s="393">
        <f>VLOOKUP(AA53,'Location Summary'!$G$2:$H$604,2,FALSE)</f>
        <v>390</v>
      </c>
      <c r="AC56" s="364">
        <v>3</v>
      </c>
      <c r="AD56" s="393">
        <f>VLOOKUP(AC53,'Location Summary'!$G$2:$H$604,2,FALSE)</f>
        <v>380</v>
      </c>
      <c r="AE56" s="364">
        <v>3</v>
      </c>
      <c r="AF56" s="393">
        <f>VLOOKUP(AE53,'Location Summary'!$G$2:$H$604,2,FALSE)</f>
        <v>405</v>
      </c>
      <c r="AG56" s="364">
        <v>3</v>
      </c>
      <c r="AH56" s="393">
        <f>VLOOKUP(AG53,'Location Summary'!$G$2:$H$604,2,FALSE)</f>
        <v>335</v>
      </c>
      <c r="AI56" s="364">
        <v>3</v>
      </c>
      <c r="AJ56" s="393">
        <f>VLOOKUP(AI53,'Location Summary'!$G$2:$H$604,2,FALSE)</f>
        <v>425</v>
      </c>
      <c r="AK56" s="364">
        <v>3</v>
      </c>
      <c r="AL56" s="393">
        <f>VLOOKUP(AK53,'Location Summary'!$G$2:$H$604,2,FALSE)</f>
        <v>402</v>
      </c>
      <c r="AM56" s="405">
        <v>3</v>
      </c>
      <c r="AN56" s="393">
        <f>VLOOKUP(AM53,'Location Summary'!$G$2:$H$604,2,FALSE)</f>
        <v>385.43400000000003</v>
      </c>
      <c r="AO56" s="364">
        <v>3</v>
      </c>
      <c r="AP56" s="393">
        <f>VLOOKUP(AO53,'Location Summary'!$G$2:$H$604,2,FALSE)</f>
        <v>279.36</v>
      </c>
      <c r="AQ56" s="364">
        <v>3</v>
      </c>
      <c r="AR56" s="393">
        <f>VLOOKUP(AQ53,'Location Summary'!$G$2:$H$604,2,FALSE)</f>
        <v>388.51499999999999</v>
      </c>
      <c r="AS56" s="364">
        <v>3</v>
      </c>
      <c r="AT56" s="394">
        <f>VLOOKUP(AS53,'Location Summary'!$G$2:$H$604,2,FALSE)</f>
        <v>330</v>
      </c>
    </row>
    <row r="57" spans="2:48" ht="15" customHeight="1" x14ac:dyDescent="0.3">
      <c r="B57" s="386"/>
      <c r="C57" s="347"/>
      <c r="E57" s="347"/>
      <c r="G57" s="403">
        <v>2</v>
      </c>
      <c r="I57" s="369">
        <v>2</v>
      </c>
      <c r="K57" s="369">
        <v>2</v>
      </c>
      <c r="M57" s="369">
        <v>2</v>
      </c>
      <c r="O57" s="369">
        <v>2</v>
      </c>
      <c r="Q57" s="369">
        <v>2</v>
      </c>
      <c r="S57" s="369">
        <v>2</v>
      </c>
      <c r="U57" s="369">
        <v>2</v>
      </c>
      <c r="W57" s="369">
        <v>2</v>
      </c>
      <c r="Y57" s="369">
        <v>2</v>
      </c>
      <c r="AA57" s="369">
        <v>2</v>
      </c>
      <c r="AC57" s="369">
        <v>2</v>
      </c>
      <c r="AE57" s="369">
        <v>2</v>
      </c>
      <c r="AG57" s="369">
        <v>2</v>
      </c>
      <c r="AI57" s="369">
        <v>2</v>
      </c>
      <c r="AK57" s="369">
        <v>2</v>
      </c>
      <c r="AM57" s="369">
        <v>2</v>
      </c>
      <c r="AO57" s="369">
        <v>2</v>
      </c>
      <c r="AQ57" s="369">
        <v>2</v>
      </c>
      <c r="AS57" s="369">
        <v>2</v>
      </c>
      <c r="AT57" s="354"/>
    </row>
    <row r="58" spans="2:48" ht="15" customHeight="1" x14ac:dyDescent="0.3">
      <c r="B58" s="380"/>
      <c r="C58" s="342" t="str">
        <f>VLOOKUP(C53,'Location Summary'!$C$2:$J$604,2,FALSE)</f>
        <v>DA+6</v>
      </c>
      <c r="D58" s="356"/>
      <c r="E58" s="342" t="str">
        <f>VLOOKUP(E53,'Location Summary'!$C$2:$J$604,2,FALSE)</f>
        <v>DA+3</v>
      </c>
      <c r="F58" s="356"/>
      <c r="G58" s="342" t="str">
        <f>VLOOKUP(G53,'Location Summary'!$C$2:$J$604,2,FALSE)</f>
        <v>DA+9</v>
      </c>
      <c r="H58" s="356"/>
      <c r="I58" s="342" t="str">
        <f>VLOOKUP(I53,'Location Summary'!$C$2:$J$604,2,FALSE)</f>
        <v>DA+0</v>
      </c>
      <c r="J58" s="356"/>
      <c r="K58" s="342" t="str">
        <f>VLOOKUP(K53,'Location Summary'!$C$2:$J$604,2,FALSE)</f>
        <v>DA+1.5</v>
      </c>
      <c r="L58" s="356"/>
      <c r="M58" s="342" t="str">
        <f>VLOOKUP(M53,'Location Summary'!$C$2:$J$604,2,FALSE)</f>
        <v>DA+0</v>
      </c>
      <c r="N58" s="356"/>
      <c r="O58" s="342" t="str">
        <f>VLOOKUP(O53,'Location Summary'!$C$2:$J$604,2,FALSE)</f>
        <v>DA-1.5</v>
      </c>
      <c r="P58" s="356"/>
      <c r="Q58" s="342" t="str">
        <f>VLOOKUP(Q53,'Location Summary'!$C$2:$J$604,2,FALSE)</f>
        <v>DA+0</v>
      </c>
      <c r="R58" s="356"/>
      <c r="S58" s="342" t="str">
        <f>VLOOKUP(S53,'Location Summary'!$C$2:$J$604,2,FALSE)</f>
        <v>DA+6</v>
      </c>
      <c r="T58" s="370"/>
      <c r="U58" s="342" t="str">
        <f>VLOOKUP(U53,'Location Summary'!$C$2:$J$604,2,FALSE)</f>
        <v>DC2+0</v>
      </c>
      <c r="V58" s="370"/>
      <c r="W58" s="342" t="str">
        <f>VLOOKUP(W53,'Location Summary'!$C$2:$J$604,2,FALSE)</f>
        <v>DC1+3</v>
      </c>
      <c r="X58" s="370"/>
      <c r="Y58" s="342" t="str">
        <f>VLOOKUP(Y53,'Location Summary'!$C$2:$J$604,2,FALSE)</f>
        <v>DB2+6</v>
      </c>
      <c r="Z58" s="370"/>
      <c r="AA58" s="342" t="str">
        <f>VLOOKUP(AA53,'Location Summary'!$C$2:$J$604,2,FALSE)</f>
        <v>DA+3</v>
      </c>
      <c r="AB58" s="370"/>
      <c r="AC58" s="342" t="str">
        <f>VLOOKUP(AC53,'Location Summary'!$C$2:$J$604,2,FALSE)</f>
        <v>DA+1.5</v>
      </c>
      <c r="AD58" s="370"/>
      <c r="AE58" s="342" t="str">
        <f>VLOOKUP(AE53,'Location Summary'!$C$2:$J$604,2,FALSE)</f>
        <v>DA+6</v>
      </c>
      <c r="AF58" s="370"/>
      <c r="AG58" s="342" t="str">
        <f>VLOOKUP(AG53,'Location Summary'!$C$2:$J$604,2,FALSE)</f>
        <v>DA-3</v>
      </c>
      <c r="AH58" s="370"/>
      <c r="AI58" s="342" t="str">
        <f>VLOOKUP(AI53,'Location Summary'!$C$2:$J$604,2,FALSE)</f>
        <v>DA+0</v>
      </c>
      <c r="AJ58" s="370"/>
      <c r="AK58" s="342" t="str">
        <f>VLOOKUP(AK53,'Location Summary'!$C$2:$J$604,2,FALSE)</f>
        <v>DA+9</v>
      </c>
      <c r="AL58" s="370"/>
      <c r="AM58" s="342" t="str">
        <f>VLOOKUP(AM53,'Location Summary'!$C$2:$J$604,2,FALSE)</f>
        <v>DA+1.5</v>
      </c>
      <c r="AN58" s="370"/>
      <c r="AO58" s="397" t="str">
        <f>VLOOKUP(AO53,'Location Summary'!$C$2:$J$604,2,FALSE)</f>
        <v>DD60+3</v>
      </c>
      <c r="AP58" s="370"/>
      <c r="AQ58" s="404" t="str">
        <f>VLOOKUP(AQ53,'Location Summary'!$C$2:$J$604,2,FALSE)</f>
        <v>DD60+3</v>
      </c>
      <c r="AS58" s="342" t="str">
        <f>VLOOKUP(AS53,'Location Summary'!$C$2:$J$604,2,FALSE)</f>
        <v>DA-3</v>
      </c>
      <c r="AT58" s="354"/>
    </row>
    <row r="59" spans="2:48" ht="15" customHeight="1" x14ac:dyDescent="0.3">
      <c r="B59" s="380"/>
      <c r="C59" s="342"/>
      <c r="D59" s="342"/>
      <c r="E59" s="342"/>
      <c r="F59" s="342"/>
      <c r="G59" s="342"/>
      <c r="H59" s="342"/>
      <c r="I59" s="342"/>
      <c r="J59" s="342"/>
      <c r="K59" s="1235" t="s">
        <v>532</v>
      </c>
      <c r="L59" s="1235"/>
      <c r="M59" s="1235"/>
      <c r="N59" s="342"/>
      <c r="O59" s="342"/>
      <c r="P59" s="370"/>
      <c r="Q59" s="342"/>
      <c r="R59" s="342"/>
      <c r="S59" s="342"/>
      <c r="T59" s="370"/>
      <c r="U59" s="342"/>
      <c r="V59" s="342"/>
      <c r="W59" s="342"/>
      <c r="X59" s="342"/>
      <c r="Y59" s="342"/>
      <c r="Z59" s="342"/>
      <c r="AA59" s="342"/>
      <c r="AB59" s="342"/>
      <c r="AC59" s="342"/>
      <c r="AD59" s="342"/>
      <c r="AE59" s="342"/>
      <c r="AF59" s="342"/>
      <c r="AG59" s="342"/>
      <c r="AH59" s="370"/>
      <c r="AI59" s="342"/>
      <c r="AJ59" s="342"/>
      <c r="AK59" s="342"/>
      <c r="AL59" s="342"/>
      <c r="AM59" s="342"/>
      <c r="AN59" s="1235" t="s">
        <v>316</v>
      </c>
      <c r="AO59" s="1235"/>
      <c r="AP59" s="1235"/>
      <c r="AQ59" s="1235"/>
      <c r="AR59" s="342"/>
      <c r="AS59" s="342"/>
      <c r="AT59" s="354"/>
      <c r="AV59" s="379"/>
    </row>
    <row r="60" spans="2:48" ht="15" customHeight="1" x14ac:dyDescent="0.3">
      <c r="B60" s="373"/>
      <c r="C60" s="371">
        <f>AS52+1</f>
        <v>126</v>
      </c>
      <c r="D60" s="352"/>
      <c r="E60" s="371">
        <f>C60+1</f>
        <v>127</v>
      </c>
      <c r="F60" s="371"/>
      <c r="G60" s="371">
        <f>E60+1</f>
        <v>128</v>
      </c>
      <c r="H60" s="371"/>
      <c r="I60" s="371">
        <f>G60+1</f>
        <v>129</v>
      </c>
      <c r="J60" s="371"/>
      <c r="K60" s="371">
        <f>I60+1</f>
        <v>130</v>
      </c>
      <c r="L60" s="371"/>
      <c r="M60" s="371">
        <f>K60+1</f>
        <v>131</v>
      </c>
      <c r="N60" s="371"/>
      <c r="O60" s="371">
        <f>M60+1</f>
        <v>132</v>
      </c>
      <c r="P60" s="371"/>
      <c r="Q60" s="371">
        <f>O60+1</f>
        <v>133</v>
      </c>
      <c r="R60" s="371"/>
      <c r="S60" s="371">
        <f>Q60+1</f>
        <v>134</v>
      </c>
      <c r="T60" s="371"/>
      <c r="U60" s="371">
        <f>S60+1</f>
        <v>135</v>
      </c>
      <c r="V60" s="371"/>
      <c r="W60" s="371">
        <f>U60+1</f>
        <v>136</v>
      </c>
      <c r="X60" s="371"/>
      <c r="Y60" s="371">
        <f>W60+1</f>
        <v>137</v>
      </c>
      <c r="Z60" s="371"/>
      <c r="AA60" s="371">
        <f>Y60+1</f>
        <v>138</v>
      </c>
      <c r="AB60" s="371"/>
      <c r="AC60" s="371">
        <f>AA60+1</f>
        <v>139</v>
      </c>
      <c r="AD60" s="371"/>
      <c r="AE60" s="371">
        <f>AC60+1</f>
        <v>140</v>
      </c>
      <c r="AF60" s="371"/>
      <c r="AG60" s="371">
        <f>AE60+1</f>
        <v>141</v>
      </c>
      <c r="AH60" s="371"/>
      <c r="AI60" s="371">
        <f>AG60+1</f>
        <v>142</v>
      </c>
      <c r="AJ60" s="371"/>
      <c r="AK60" s="371">
        <f>AI60+1</f>
        <v>143</v>
      </c>
      <c r="AL60" s="371"/>
      <c r="AM60" s="371">
        <f>AK60+1</f>
        <v>144</v>
      </c>
      <c r="AO60" s="371">
        <f>AM60+1</f>
        <v>145</v>
      </c>
      <c r="AP60" s="371"/>
      <c r="AQ60" s="371">
        <f>AO60+1</f>
        <v>146</v>
      </c>
      <c r="AR60" s="371"/>
      <c r="AS60" s="371">
        <f>AQ60+1</f>
        <v>147</v>
      </c>
      <c r="AT60" s="354"/>
    </row>
    <row r="61" spans="2:48" s="384" customFormat="1" ht="15" customHeight="1" x14ac:dyDescent="0.3">
      <c r="B61" s="374"/>
      <c r="C61" s="384" t="s">
        <v>183</v>
      </c>
      <c r="E61" s="384" t="s">
        <v>184</v>
      </c>
      <c r="G61" s="384" t="s">
        <v>185</v>
      </c>
      <c r="I61" s="384" t="s">
        <v>444</v>
      </c>
      <c r="K61" s="384" t="s">
        <v>445</v>
      </c>
      <c r="M61" s="384" t="s">
        <v>55</v>
      </c>
      <c r="O61" s="384" t="s">
        <v>187</v>
      </c>
      <c r="Q61" s="384" t="s">
        <v>188</v>
      </c>
      <c r="S61" s="384" t="s">
        <v>189</v>
      </c>
      <c r="U61" s="384" t="s">
        <v>190</v>
      </c>
      <c r="W61" s="384" t="s">
        <v>446</v>
      </c>
      <c r="Y61" s="384" t="s">
        <v>56</v>
      </c>
      <c r="AA61" s="384" t="s">
        <v>57</v>
      </c>
      <c r="AC61" s="384" t="s">
        <v>693</v>
      </c>
      <c r="AE61" s="384" t="s">
        <v>58</v>
      </c>
      <c r="AG61" s="384" t="s">
        <v>59</v>
      </c>
      <c r="AI61" s="384" t="s">
        <v>60</v>
      </c>
      <c r="AK61" s="384" t="s">
        <v>61</v>
      </c>
      <c r="AM61" s="384" t="s">
        <v>62</v>
      </c>
      <c r="AO61" s="384" t="s">
        <v>63</v>
      </c>
      <c r="AQ61" s="384" t="s">
        <v>158</v>
      </c>
      <c r="AS61" s="384" t="s">
        <v>160</v>
      </c>
      <c r="AT61" s="385"/>
    </row>
    <row r="62" spans="2:48" ht="15" customHeight="1" x14ac:dyDescent="0.3">
      <c r="B62" s="406"/>
      <c r="T62" s="342"/>
      <c r="V62" s="342"/>
      <c r="X62" s="342"/>
      <c r="Z62" s="391" t="s">
        <v>241</v>
      </c>
      <c r="AB62" s="342"/>
      <c r="AD62" s="342"/>
      <c r="AF62" s="391" t="s">
        <v>240</v>
      </c>
      <c r="AH62" s="342"/>
      <c r="AJ62" s="391" t="s">
        <v>705</v>
      </c>
      <c r="AL62" s="342"/>
      <c r="AN62" s="342"/>
      <c r="AP62" s="342"/>
      <c r="AR62" s="342"/>
      <c r="AT62" s="354"/>
    </row>
    <row r="63" spans="2:48" ht="15" customHeight="1" x14ac:dyDescent="0.3">
      <c r="B63" s="386"/>
      <c r="AT63" s="354"/>
    </row>
    <row r="64" spans="2:48" s="395" customFormat="1" ht="20.25" customHeight="1" x14ac:dyDescent="0.3">
      <c r="B64" s="386"/>
      <c r="C64" s="703">
        <v>3</v>
      </c>
      <c r="D64" s="365">
        <f>VLOOKUP(C61,'Location Summary'!$G$2:$H$604,2,FALSE)</f>
        <v>340</v>
      </c>
      <c r="E64" s="703">
        <v>3</v>
      </c>
      <c r="F64" s="365">
        <f>VLOOKUP(E61,'Location Summary'!$G$2:$H$604,2,FALSE)</f>
        <v>420</v>
      </c>
      <c r="G64" s="703">
        <v>3</v>
      </c>
      <c r="H64" s="365">
        <f>VLOOKUP(G61,'Location Summary'!$G$2:$H$604,2,FALSE)</f>
        <v>375</v>
      </c>
      <c r="I64" s="703">
        <v>3</v>
      </c>
      <c r="J64" s="365">
        <f>VLOOKUP(I61,'Location Summary'!$G$2:$H$604,2,FALSE)</f>
        <v>355</v>
      </c>
      <c r="K64" s="703">
        <v>3</v>
      </c>
      <c r="L64" s="365">
        <f>VLOOKUP(K61,'Location Summary'!$G$2:$H$604,2,FALSE)</f>
        <v>341.65199999999999</v>
      </c>
      <c r="M64" s="703">
        <v>3</v>
      </c>
      <c r="N64" s="365">
        <f>VLOOKUP(M61,'Location Summary'!$G$2:$H$604,2,FALSE)</f>
        <v>326.34800000000001</v>
      </c>
      <c r="O64" s="703">
        <v>3</v>
      </c>
      <c r="P64" s="365">
        <f>VLOOKUP(O61,'Location Summary'!$G$2:$H$604,2,FALSE)</f>
        <v>427</v>
      </c>
      <c r="Q64" s="703">
        <v>3</v>
      </c>
      <c r="R64" s="365">
        <f>VLOOKUP(Q61,'Location Summary'!$G$2:$H$604,2,FALSE)</f>
        <v>410</v>
      </c>
      <c r="S64" s="703">
        <v>3</v>
      </c>
      <c r="T64" s="365">
        <f>VLOOKUP(S61,'Location Summary'!$G$2:$H$604,2,FALSE)</f>
        <v>405</v>
      </c>
      <c r="U64" s="703">
        <v>3</v>
      </c>
      <c r="V64" s="365">
        <f>VLOOKUP(U61,'Location Summary'!$G$2:$H$604,2,FALSE)</f>
        <v>300</v>
      </c>
      <c r="W64" s="703">
        <v>3</v>
      </c>
      <c r="X64" s="365">
        <f>VLOOKUP(W61,'Location Summary'!$G$2:$H$604,2,FALSE)</f>
        <v>415.18700000000001</v>
      </c>
      <c r="Y64" s="364">
        <v>3</v>
      </c>
      <c r="Z64" s="365">
        <f>VLOOKUP(Y61,'Location Summary'!$G$2:$H$604,2,FALSE)</f>
        <v>259.048</v>
      </c>
      <c r="AA64" s="364">
        <v>3</v>
      </c>
      <c r="AB64" s="365">
        <f>VLOOKUP(AA61,'Location Summary'!$G$2:$H$604,2,FALSE)</f>
        <v>440.45499999999998</v>
      </c>
      <c r="AC64" s="364">
        <v>3</v>
      </c>
      <c r="AD64" s="365">
        <f>VLOOKUP(AC61,'Location Summary'!$G$2:$H$604,2,FALSE)</f>
        <v>496.685</v>
      </c>
      <c r="AE64" s="364">
        <v>3</v>
      </c>
      <c r="AF64" s="365">
        <f>VLOOKUP(AE61,'Location Summary'!$G$2:$H$604,2,FALSE)</f>
        <v>244.029</v>
      </c>
      <c r="AG64" s="364">
        <v>3</v>
      </c>
      <c r="AH64" s="365">
        <f>VLOOKUP(AG61,'Location Summary'!$G$2:$H$604,2,FALSE)</f>
        <v>237.428</v>
      </c>
      <c r="AI64" s="364">
        <v>3</v>
      </c>
      <c r="AJ64" s="365">
        <f>VLOOKUP(AI61,'Location Summary'!$G$2:$H$604,2,FALSE)</f>
        <v>203.47900000000001</v>
      </c>
      <c r="AK64" s="364">
        <v>3</v>
      </c>
      <c r="AL64" s="365">
        <f>VLOOKUP(AK61,'Location Summary'!$G$2:$H$604,2,FALSE)</f>
        <v>453.68799999999999</v>
      </c>
      <c r="AM64" s="364">
        <v>3</v>
      </c>
      <c r="AN64" s="365">
        <f>VLOOKUP(AM61,'Location Summary'!$G$2:$H$604,2,FALSE)</f>
        <v>345</v>
      </c>
      <c r="AO64" s="364">
        <v>3</v>
      </c>
      <c r="AP64" s="365">
        <f>VLOOKUP(AO61,'Location Summary'!$G$2:$H$604,2,FALSE)</f>
        <v>360</v>
      </c>
      <c r="AQ64" s="364">
        <v>3</v>
      </c>
      <c r="AR64" s="365">
        <f>VLOOKUP(AQ61,'Location Summary'!$G$2:$H$604,2,FALSE)</f>
        <v>410</v>
      </c>
      <c r="AS64" s="364">
        <v>3</v>
      </c>
      <c r="AT64" s="366">
        <f>VLOOKUP(AS61,'Location Summary'!$G$2:$H$604,2,FALSE)</f>
        <v>350</v>
      </c>
    </row>
    <row r="65" spans="2:48" s="395" customFormat="1" ht="15" customHeight="1" x14ac:dyDescent="0.3">
      <c r="B65" s="392"/>
      <c r="C65" s="369">
        <v>2</v>
      </c>
      <c r="D65" s="338"/>
      <c r="E65" s="369">
        <v>2</v>
      </c>
      <c r="F65" s="338"/>
      <c r="G65" s="369">
        <v>2</v>
      </c>
      <c r="H65" s="338"/>
      <c r="I65" s="369">
        <v>2</v>
      </c>
      <c r="J65" s="338"/>
      <c r="K65" s="369">
        <v>2</v>
      </c>
      <c r="L65" s="338"/>
      <c r="M65" s="369">
        <v>2</v>
      </c>
      <c r="N65" s="338"/>
      <c r="O65" s="369">
        <v>2</v>
      </c>
      <c r="P65" s="338"/>
      <c r="Q65" s="369">
        <v>2</v>
      </c>
      <c r="R65" s="338"/>
      <c r="S65" s="369">
        <v>2</v>
      </c>
      <c r="T65" s="338"/>
      <c r="U65" s="369">
        <v>2</v>
      </c>
      <c r="V65" s="338"/>
      <c r="W65" s="369">
        <v>2</v>
      </c>
      <c r="X65" s="338"/>
      <c r="Y65" s="369">
        <v>2</v>
      </c>
      <c r="Z65" s="338"/>
      <c r="AA65" s="369">
        <v>2</v>
      </c>
      <c r="AB65" s="338"/>
      <c r="AC65" s="369">
        <v>2</v>
      </c>
      <c r="AD65" s="338"/>
      <c r="AE65" s="369">
        <v>2</v>
      </c>
      <c r="AF65" s="338"/>
      <c r="AG65" s="369">
        <v>2</v>
      </c>
      <c r="AH65" s="338"/>
      <c r="AI65" s="369">
        <v>2</v>
      </c>
      <c r="AJ65" s="338"/>
      <c r="AK65" s="369">
        <v>2</v>
      </c>
      <c r="AL65" s="338"/>
      <c r="AM65" s="369">
        <v>2</v>
      </c>
      <c r="AN65" s="338"/>
      <c r="AO65" s="369">
        <v>2</v>
      </c>
      <c r="AP65" s="338"/>
      <c r="AQ65" s="369">
        <v>2</v>
      </c>
      <c r="AR65" s="338"/>
      <c r="AS65" s="369">
        <v>2</v>
      </c>
      <c r="AT65" s="354"/>
    </row>
    <row r="66" spans="2:48" ht="15" customHeight="1" x14ac:dyDescent="0.3">
      <c r="B66" s="380"/>
      <c r="C66" s="342" t="str">
        <f>VLOOKUP(C61,'Location Summary'!$C$2:$J$604,2,FALSE)</f>
        <v>DA-3</v>
      </c>
      <c r="D66" s="356"/>
      <c r="E66" s="342" t="str">
        <f>VLOOKUP(E61,'Location Summary'!$C$2:$J$604,2,FALSE)</f>
        <v>DA+1.5</v>
      </c>
      <c r="F66" s="356"/>
      <c r="G66" s="342" t="str">
        <f>VLOOKUP(G61,'Location Summary'!$C$2:$J$604,2,FALSE)</f>
        <v>DA+3</v>
      </c>
      <c r="H66" s="356"/>
      <c r="I66" s="342" t="str">
        <f>VLOOKUP(I61,'Location Summary'!$C$2:$J$604,2,FALSE)</f>
        <v>DA+0</v>
      </c>
      <c r="J66" s="356"/>
      <c r="K66" s="342" t="str">
        <f>VLOOKUP(K61,'Location Summary'!$C$2:$J$604,2,FALSE)</f>
        <v>DA-3</v>
      </c>
      <c r="L66" s="356"/>
      <c r="M66" s="342" t="str">
        <f>VLOOKUP(M61,'Location Summary'!$C$2:$J$604,2,FALSE)</f>
        <v>DB1+0</v>
      </c>
      <c r="N66" s="356"/>
      <c r="O66" s="342" t="str">
        <f>VLOOKUP(O61,'Location Summary'!$C$2:$J$604,2,FALSE)</f>
        <v>DA+0</v>
      </c>
      <c r="P66" s="356"/>
      <c r="Q66" s="342" t="str">
        <f>VLOOKUP(Q61,'Location Summary'!$C$2:$J$604,2,FALSE)</f>
        <v>DA+6</v>
      </c>
      <c r="R66" s="356"/>
      <c r="S66" s="342" t="str">
        <f>VLOOKUP(S61,'Location Summary'!$C$2:$J$604,2,FALSE)</f>
        <v>DA+6</v>
      </c>
      <c r="T66" s="370"/>
      <c r="U66" s="342" t="str">
        <f>VLOOKUP(U61,'Location Summary'!$C$2:$J$604,2,FALSE)</f>
        <v>DA+0</v>
      </c>
      <c r="V66" s="370"/>
      <c r="W66" s="342" t="str">
        <f>VLOOKUP(W61,'Location Summary'!$C$2:$J$604,2,FALSE)</f>
        <v>DA+0</v>
      </c>
      <c r="X66" s="370"/>
      <c r="Y66" s="342" t="str">
        <f>VLOOKUP(Y61,'Location Summary'!$C$2:$J$604,2,FALSE)</f>
        <v>DC2+15</v>
      </c>
      <c r="Z66" s="370"/>
      <c r="AA66" s="342" t="str">
        <f>VLOOKUP(AA61,'Location Summary'!$C$2:$J$604,2,FALSE)</f>
        <v>DB2+9</v>
      </c>
      <c r="AB66" s="370"/>
      <c r="AC66" s="342" t="str">
        <f>VLOOKUP(AC61,'Location Summary'!$C$2:$J$604,2,FALSE)</f>
        <v>DB1+9</v>
      </c>
      <c r="AD66" s="370"/>
      <c r="AE66" s="342" t="str">
        <f>VLOOKUP(AE61,'Location Summary'!$C$2:$J$604,2,FALSE)</f>
        <v>DD60+18</v>
      </c>
      <c r="AF66" s="370"/>
      <c r="AG66" s="342" t="str">
        <f>VLOOKUP(AG61,'Location Summary'!$C$2:$J$604,2,FALSE)</f>
        <v>DD60+18</v>
      </c>
      <c r="AH66" s="370"/>
      <c r="AI66" s="342" t="str">
        <f>VLOOKUP(AI61,'Location Summary'!$C$2:$J$604,2,FALSE)</f>
        <v>DD60+35</v>
      </c>
      <c r="AJ66" s="370"/>
      <c r="AK66" s="342" t="str">
        <f>VLOOKUP(AK61,'Location Summary'!$C$2:$J$604,2,FALSE)</f>
        <v>DD60+35</v>
      </c>
      <c r="AL66" s="370"/>
      <c r="AM66" s="342" t="str">
        <f>VLOOKUP(AM61,'Location Summary'!$C$2:$J$604,2,FALSE)</f>
        <v>DA+9</v>
      </c>
      <c r="AN66" s="370"/>
      <c r="AO66" s="342" t="str">
        <f>VLOOKUP(AO61,'Location Summary'!$C$2:$J$604,2,FALSE)</f>
        <v>DA-1.5</v>
      </c>
      <c r="AP66" s="370"/>
      <c r="AQ66" s="342" t="str">
        <f>VLOOKUP(AQ61,'Location Summary'!$C$2:$J$604,2,FALSE)</f>
        <v>DA+1.5</v>
      </c>
      <c r="AS66" s="342" t="str">
        <f>VLOOKUP(AS61,'Location Summary'!$C$2:$J$604,2,FALSE)</f>
        <v>DA+1.5</v>
      </c>
      <c r="AT66" s="354"/>
    </row>
    <row r="67" spans="2:48" ht="15" customHeight="1" x14ac:dyDescent="0.3">
      <c r="B67" s="407"/>
      <c r="C67" s="342"/>
      <c r="D67" s="342"/>
      <c r="E67" s="1069"/>
      <c r="F67" s="1069"/>
      <c r="G67" s="1054"/>
      <c r="H67" s="1018"/>
      <c r="I67" s="1018"/>
      <c r="J67" s="1018"/>
      <c r="K67" s="1018"/>
      <c r="L67" s="1018"/>
      <c r="M67" s="1018"/>
      <c r="N67" s="1018"/>
      <c r="O67" s="1018"/>
      <c r="P67" s="1018"/>
      <c r="Q67" s="1018"/>
      <c r="R67" s="342"/>
      <c r="S67" s="342"/>
      <c r="T67" s="342"/>
      <c r="U67" s="342"/>
      <c r="V67" s="342"/>
      <c r="W67" s="342"/>
      <c r="X67" s="342"/>
      <c r="Y67" s="342"/>
      <c r="Z67" s="342"/>
      <c r="AA67" s="342"/>
      <c r="AB67" s="342"/>
      <c r="AC67" s="342"/>
      <c r="AD67" s="342"/>
      <c r="AE67" s="342"/>
      <c r="AF67" s="342"/>
      <c r="AG67" s="342"/>
      <c r="AH67" s="342"/>
      <c r="AI67" s="342"/>
      <c r="AJ67" s="342"/>
      <c r="AK67" s="342"/>
      <c r="AL67" s="342"/>
      <c r="AM67" s="342"/>
      <c r="AN67" s="342"/>
      <c r="AO67" s="342"/>
      <c r="AP67" s="342"/>
      <c r="AQ67" s="342"/>
      <c r="AR67" s="342"/>
      <c r="AS67" s="342"/>
      <c r="AT67" s="354"/>
      <c r="AV67" s="379"/>
    </row>
    <row r="68" spans="2:48" ht="15" customHeight="1" x14ac:dyDescent="0.3">
      <c r="B68" s="373"/>
      <c r="C68" s="371">
        <f>AS60+1</f>
        <v>148</v>
      </c>
      <c r="D68" s="352"/>
      <c r="E68" s="371">
        <f>C68+1</f>
        <v>149</v>
      </c>
      <c r="F68" s="371"/>
      <c r="G68" s="371">
        <f>E68+1</f>
        <v>150</v>
      </c>
      <c r="H68" s="371"/>
      <c r="I68" s="371">
        <f>G68+1</f>
        <v>151</v>
      </c>
      <c r="J68" s="371"/>
      <c r="K68" s="371">
        <f>I68+1</f>
        <v>152</v>
      </c>
      <c r="L68" s="371"/>
      <c r="M68" s="371">
        <f>K68+1</f>
        <v>153</v>
      </c>
      <c r="N68" s="371"/>
      <c r="O68" s="371">
        <f>M68+1</f>
        <v>154</v>
      </c>
      <c r="P68" s="371"/>
      <c r="Q68" s="371">
        <f>O68+1</f>
        <v>155</v>
      </c>
      <c r="R68" s="371"/>
      <c r="S68" s="371">
        <f>Q68+1</f>
        <v>156</v>
      </c>
      <c r="T68" s="371"/>
      <c r="U68" s="371">
        <f>S68+1</f>
        <v>157</v>
      </c>
      <c r="V68" s="371"/>
      <c r="W68" s="371">
        <f>U68+1</f>
        <v>158</v>
      </c>
      <c r="X68" s="371"/>
      <c r="Y68" s="371">
        <f>W68+1</f>
        <v>159</v>
      </c>
      <c r="Z68" s="371"/>
      <c r="AA68" s="371">
        <f>Y68+1</f>
        <v>160</v>
      </c>
      <c r="AB68" s="371"/>
      <c r="AC68" s="371">
        <f>AA68+1</f>
        <v>161</v>
      </c>
      <c r="AD68" s="371"/>
      <c r="AE68" s="371">
        <f>AC68+1</f>
        <v>162</v>
      </c>
      <c r="AF68" s="371"/>
      <c r="AG68" s="371">
        <f>AE68+1</f>
        <v>163</v>
      </c>
      <c r="AH68" s="371"/>
      <c r="AI68" s="371">
        <f>AG68+1</f>
        <v>164</v>
      </c>
      <c r="AJ68" s="371"/>
      <c r="AK68" s="371">
        <f>AI68+1</f>
        <v>165</v>
      </c>
      <c r="AL68" s="371"/>
      <c r="AM68" s="371">
        <f>AK68+1</f>
        <v>166</v>
      </c>
      <c r="AN68" s="342"/>
      <c r="AO68" s="371">
        <f>AM68+1</f>
        <v>167</v>
      </c>
      <c r="AP68" s="371"/>
      <c r="AQ68" s="371">
        <f>AO68+1</f>
        <v>168</v>
      </c>
      <c r="AR68" s="371"/>
      <c r="AS68" s="371">
        <f>AQ68+1</f>
        <v>169</v>
      </c>
      <c r="AT68" s="354"/>
    </row>
    <row r="69" spans="2:48" s="384" customFormat="1" ht="15" customHeight="1" x14ac:dyDescent="0.3">
      <c r="B69" s="374"/>
      <c r="C69" s="384" t="s">
        <v>161</v>
      </c>
      <c r="E69" s="384" t="s">
        <v>169</v>
      </c>
      <c r="G69" s="384" t="s">
        <v>64</v>
      </c>
      <c r="I69" s="384" t="s">
        <v>65</v>
      </c>
      <c r="K69" s="384" t="s">
        <v>449</v>
      </c>
      <c r="M69" s="384" t="s">
        <v>450</v>
      </c>
      <c r="O69" s="384" t="s">
        <v>451</v>
      </c>
      <c r="Q69" s="384" t="s">
        <v>452</v>
      </c>
      <c r="S69" s="384" t="s">
        <v>453</v>
      </c>
      <c r="U69" s="384" t="s">
        <v>917</v>
      </c>
      <c r="W69" s="384" t="s">
        <v>918</v>
      </c>
      <c r="Y69" s="384" t="s">
        <v>919</v>
      </c>
      <c r="AA69" s="384" t="s">
        <v>920</v>
      </c>
      <c r="AC69" s="384" t="s">
        <v>921</v>
      </c>
      <c r="AE69" s="384" t="s">
        <v>922</v>
      </c>
      <c r="AG69" s="384" t="s">
        <v>923</v>
      </c>
      <c r="AI69" s="384" t="s">
        <v>66</v>
      </c>
      <c r="AK69" s="384" t="s">
        <v>26</v>
      </c>
      <c r="AM69" s="384" t="s">
        <v>454</v>
      </c>
      <c r="AN69" s="342"/>
      <c r="AO69" s="384" t="s">
        <v>455</v>
      </c>
      <c r="AQ69" s="384" t="s">
        <v>456</v>
      </c>
      <c r="AS69" s="384" t="s">
        <v>457</v>
      </c>
      <c r="AT69" s="385"/>
    </row>
    <row r="70" spans="2:48" ht="15" customHeight="1" x14ac:dyDescent="0.3">
      <c r="B70" s="380"/>
      <c r="D70" s="384"/>
      <c r="T70" s="342"/>
      <c r="V70" s="342"/>
      <c r="X70" s="342"/>
      <c r="Z70" s="342"/>
      <c r="AB70" s="342"/>
      <c r="AD70" s="342"/>
      <c r="AF70" s="342"/>
      <c r="AH70" s="342"/>
      <c r="AJ70" s="342"/>
      <c r="AL70" s="342"/>
      <c r="AN70" s="342"/>
      <c r="AP70" s="342"/>
      <c r="AR70" s="342"/>
      <c r="AT70" s="354"/>
    </row>
    <row r="71" spans="2:48" ht="15" customHeight="1" x14ac:dyDescent="0.3">
      <c r="B71" s="386"/>
      <c r="AT71" s="354"/>
    </row>
    <row r="72" spans="2:48" s="395" customFormat="1" ht="20.25" customHeight="1" x14ac:dyDescent="0.3">
      <c r="B72" s="386"/>
      <c r="C72" s="364">
        <v>3</v>
      </c>
      <c r="D72" s="365">
        <f>VLOOKUP(C69,'Location Summary'!$G$2:$H$604,2,FALSE)</f>
        <v>355</v>
      </c>
      <c r="E72" s="364">
        <v>3</v>
      </c>
      <c r="F72" s="365">
        <f>VLOOKUP(E69,'Location Summary'!$G$2:$H$604,2,FALSE)</f>
        <v>274.58699999999999</v>
      </c>
      <c r="G72" s="364">
        <v>3</v>
      </c>
      <c r="H72" s="365">
        <f>VLOOKUP(G69,'Location Summary'!$G$2:$H$604,2,FALSE)</f>
        <v>211.209</v>
      </c>
      <c r="I72" s="364">
        <v>3</v>
      </c>
      <c r="J72" s="365">
        <f>VLOOKUP(I69,'Location Summary'!$G$2:$H$604,2,FALSE)</f>
        <v>384.20400000000001</v>
      </c>
      <c r="K72" s="364">
        <v>3</v>
      </c>
      <c r="L72" s="365">
        <f>VLOOKUP(K69,'Location Summary'!$G$2:$H$604,2,FALSE)</f>
        <v>430</v>
      </c>
      <c r="M72" s="364">
        <v>3</v>
      </c>
      <c r="N72" s="365">
        <f>VLOOKUP(M69,'Location Summary'!$G$2:$H$604,2,FALSE)</f>
        <v>370</v>
      </c>
      <c r="O72" s="364">
        <v>3</v>
      </c>
      <c r="P72" s="365">
        <f>VLOOKUP(O69,'Location Summary'!$G$2:$H$604,2,FALSE)</f>
        <v>390</v>
      </c>
      <c r="Q72" s="364">
        <v>3</v>
      </c>
      <c r="R72" s="365">
        <f>VLOOKUP(Q69,'Location Summary'!$G$2:$H$604,2,FALSE)</f>
        <v>435</v>
      </c>
      <c r="S72" s="364">
        <v>3</v>
      </c>
      <c r="T72" s="365">
        <f>VLOOKUP(S69,'Location Summary'!$G$2:$H$604,2,FALSE)</f>
        <v>370</v>
      </c>
      <c r="U72" s="364">
        <v>3</v>
      </c>
      <c r="V72" s="365">
        <f>VLOOKUP(U69,'Location Summary'!$G$2:$H$604,2,FALSE)</f>
        <v>455</v>
      </c>
      <c r="W72" s="364">
        <v>3</v>
      </c>
      <c r="X72" s="365">
        <f>VLOOKUP(W69,'Location Summary'!$G$2:$H$604,2,FALSE)</f>
        <v>325</v>
      </c>
      <c r="Y72" s="364">
        <v>3</v>
      </c>
      <c r="Z72" s="365">
        <f>VLOOKUP(Y69,'Location Summary'!$G$2:$H$604,2,FALSE)</f>
        <v>395</v>
      </c>
      <c r="AA72" s="364">
        <v>3</v>
      </c>
      <c r="AB72" s="365">
        <f>VLOOKUP(AA69,'Location Summary'!$G$2:$H$604,2,FALSE)</f>
        <v>345</v>
      </c>
      <c r="AC72" s="364">
        <v>3</v>
      </c>
      <c r="AD72" s="365">
        <f>VLOOKUP(AC69,'Location Summary'!$G$2:$H$604,2,FALSE)</f>
        <v>365</v>
      </c>
      <c r="AE72" s="364">
        <v>3</v>
      </c>
      <c r="AF72" s="365">
        <f>VLOOKUP(AE69,'Location Summary'!$G$2:$H$604,2,FALSE)</f>
        <v>420</v>
      </c>
      <c r="AG72" s="364">
        <v>3</v>
      </c>
      <c r="AH72" s="365">
        <f>VLOOKUP(AG69,'Location Summary'!$G$2:$H$604,2,FALSE)</f>
        <v>364.00700000000001</v>
      </c>
      <c r="AI72" s="364">
        <v>3</v>
      </c>
      <c r="AJ72" s="365">
        <f>VLOOKUP(AI69,'Location Summary'!$G$2:$H$604,2,FALSE)</f>
        <v>295.99299999999999</v>
      </c>
      <c r="AK72" s="364">
        <v>3</v>
      </c>
      <c r="AL72" s="365">
        <f>VLOOKUP(AK69,'Location Summary'!$G$2:$H$604,2,FALSE)</f>
        <v>425</v>
      </c>
      <c r="AM72" s="364">
        <v>3</v>
      </c>
      <c r="AN72" s="365">
        <f>VLOOKUP(AM69,'Location Summary'!$G$2:$H$604,2,FALSE)</f>
        <v>315</v>
      </c>
      <c r="AO72" s="364">
        <v>3</v>
      </c>
      <c r="AP72" s="365">
        <f>VLOOKUP(AO69,'Location Summary'!$G$2:$H$604,2,FALSE)</f>
        <v>380</v>
      </c>
      <c r="AQ72" s="364">
        <v>3</v>
      </c>
      <c r="AR72" s="365">
        <f>VLOOKUP(AQ69,'Location Summary'!$G$2:$H$604,2,FALSE)</f>
        <v>430</v>
      </c>
      <c r="AS72" s="364">
        <v>3</v>
      </c>
      <c r="AT72" s="366">
        <f>VLOOKUP(AS69,'Location Summary'!$G$2:$H$604,2,FALSE)</f>
        <v>380</v>
      </c>
    </row>
    <row r="73" spans="2:48" s="395" customFormat="1" ht="15" customHeight="1" x14ac:dyDescent="0.3">
      <c r="B73" s="392"/>
      <c r="C73" s="369">
        <v>2</v>
      </c>
      <c r="D73" s="338"/>
      <c r="E73" s="369">
        <v>2</v>
      </c>
      <c r="F73" s="338"/>
      <c r="G73" s="369">
        <v>2</v>
      </c>
      <c r="H73" s="338"/>
      <c r="I73" s="369">
        <v>2</v>
      </c>
      <c r="J73" s="338"/>
      <c r="K73" s="369">
        <v>2</v>
      </c>
      <c r="L73" s="338"/>
      <c r="M73" s="369">
        <v>2</v>
      </c>
      <c r="N73" s="338"/>
      <c r="O73" s="369">
        <v>2</v>
      </c>
      <c r="P73" s="338"/>
      <c r="Q73" s="369">
        <v>2</v>
      </c>
      <c r="R73" s="338"/>
      <c r="S73" s="369">
        <v>2</v>
      </c>
      <c r="T73" s="338"/>
      <c r="U73" s="369">
        <v>2</v>
      </c>
      <c r="V73" s="338"/>
      <c r="W73" s="369">
        <v>2</v>
      </c>
      <c r="X73" s="338"/>
      <c r="Y73" s="369">
        <v>2</v>
      </c>
      <c r="Z73" s="338"/>
      <c r="AA73" s="369">
        <v>2</v>
      </c>
      <c r="AB73" s="338"/>
      <c r="AC73" s="369">
        <v>2</v>
      </c>
      <c r="AD73" s="338"/>
      <c r="AE73" s="369">
        <v>2</v>
      </c>
      <c r="AF73" s="338"/>
      <c r="AG73" s="369">
        <v>2</v>
      </c>
      <c r="AH73" s="338"/>
      <c r="AI73" s="369">
        <v>2</v>
      </c>
      <c r="AJ73" s="338"/>
      <c r="AK73" s="369">
        <v>2</v>
      </c>
      <c r="AL73" s="338"/>
      <c r="AM73" s="369">
        <v>2</v>
      </c>
      <c r="AN73" s="338"/>
      <c r="AO73" s="369">
        <v>2</v>
      </c>
      <c r="AP73" s="338"/>
      <c r="AQ73" s="369">
        <v>2</v>
      </c>
      <c r="AR73" s="338"/>
      <c r="AS73" s="369">
        <v>2</v>
      </c>
      <c r="AT73" s="354"/>
    </row>
    <row r="74" spans="2:48" s="409" customFormat="1" ht="15" customHeight="1" x14ac:dyDescent="0.3">
      <c r="B74" s="408"/>
      <c r="C74" s="342" t="str">
        <f>VLOOKUP(C69,'Location Summary'!$C$2:$J$604,2,FALSE)</f>
        <v>DA-1.5</v>
      </c>
      <c r="D74" s="356"/>
      <c r="E74" s="342" t="str">
        <f>VLOOKUP(E69,'Location Summary'!$C$2:$J$604,2,FALSE)</f>
        <v>DA-3</v>
      </c>
      <c r="F74" s="356"/>
      <c r="G74" s="397" t="str">
        <f>VLOOKUP(G69,'Location Summary'!$C$2:$J$604,2,FALSE)</f>
        <v>DC2-3</v>
      </c>
      <c r="H74" s="356"/>
      <c r="I74" s="342" t="str">
        <f>VLOOKUP(I69,'Location Summary'!$C$2:$J$604,2,FALSE)</f>
        <v>DC1+0</v>
      </c>
      <c r="J74" s="356"/>
      <c r="K74" s="342" t="str">
        <f>VLOOKUP(K69,'Location Summary'!$C$2:$J$604,2,FALSE)</f>
        <v>DA+6</v>
      </c>
      <c r="L74" s="356"/>
      <c r="M74" s="342" t="str">
        <f>VLOOKUP(M69,'Location Summary'!$C$2:$J$604,2,FALSE)</f>
        <v>DA+0</v>
      </c>
      <c r="N74" s="356"/>
      <c r="O74" s="342" t="str">
        <f>VLOOKUP(O69,'Location Summary'!$C$2:$J$604,2,FALSE)</f>
        <v>DA+0</v>
      </c>
      <c r="P74" s="356"/>
      <c r="Q74" s="342" t="str">
        <f>VLOOKUP(Q69,'Location Summary'!$C$2:$J$604,2,FALSE)</f>
        <v>DA+3</v>
      </c>
      <c r="R74" s="356"/>
      <c r="S74" s="342" t="str">
        <f>VLOOKUP(S69,'Location Summary'!$C$2:$J$604,2,FALSE)</f>
        <v>DA+0</v>
      </c>
      <c r="T74" s="370"/>
      <c r="U74" s="342" t="str">
        <f>VLOOKUP(U69,'Location Summary'!$C$2:$J$604,2,FALSE)</f>
        <v>DB1+0</v>
      </c>
      <c r="V74" s="370"/>
      <c r="W74" s="342" t="str">
        <f>VLOOKUP(W69,'Location Summary'!$C$2:$J$604,2,FALSE)</f>
        <v>DA+6</v>
      </c>
      <c r="X74" s="370"/>
      <c r="Y74" s="342" t="str">
        <f>VLOOKUP(Y69,'Location Summary'!$C$2:$J$604,2,FALSE)</f>
        <v>DA+6</v>
      </c>
      <c r="Z74" s="370"/>
      <c r="AA74" s="342" t="str">
        <f>VLOOKUP(AA69,'Location Summary'!$C$2:$J$604,2,FALSE)</f>
        <v>DA+6</v>
      </c>
      <c r="AB74" s="370"/>
      <c r="AC74" s="342" t="str">
        <f>VLOOKUP(AC69,'Location Summary'!$C$2:$J$604,2,FALSE)</f>
        <v>DA+3</v>
      </c>
      <c r="AD74" s="370"/>
      <c r="AE74" s="342" t="str">
        <f>VLOOKUP(AE69,'Location Summary'!$C$2:$J$604,2,FALSE)</f>
        <v>DA+6</v>
      </c>
      <c r="AF74" s="370"/>
      <c r="AG74" s="342" t="str">
        <f>VLOOKUP(AG69,'Location Summary'!$C$2:$J$604,2,FALSE)</f>
        <v>DA+9</v>
      </c>
      <c r="AH74" s="370"/>
      <c r="AI74" s="342" t="str">
        <f>VLOOKUP(AI69,'Location Summary'!$C$2:$J$604,2,FALSE)</f>
        <v>DB1+0</v>
      </c>
      <c r="AJ74" s="370"/>
      <c r="AK74" s="342" t="str">
        <f>VLOOKUP(AK69,'Location Summary'!$C$2:$J$604,2,FALSE)</f>
        <v>DA+0</v>
      </c>
      <c r="AL74" s="370"/>
      <c r="AM74" s="342" t="str">
        <f>VLOOKUP(AM69,'Location Summary'!$C$2:$J$604,2,FALSE)</f>
        <v>DA+9</v>
      </c>
      <c r="AN74" s="370"/>
      <c r="AO74" s="342" t="str">
        <f>VLOOKUP(AO69,'Location Summary'!$C$2:$J$604,2,FALSE)</f>
        <v>DA+3</v>
      </c>
      <c r="AP74" s="370"/>
      <c r="AQ74" s="342" t="str">
        <f>VLOOKUP(AQ69,'Location Summary'!$C$2:$J$604,2,FALSE)</f>
        <v>DA+9</v>
      </c>
      <c r="AR74" s="338"/>
      <c r="AS74" s="342" t="str">
        <f>VLOOKUP(AS69,'Location Summary'!$C$2:$J$604,2,FALSE)</f>
        <v>DA+0</v>
      </c>
      <c r="AT74" s="354"/>
    </row>
    <row r="75" spans="2:48" ht="15" customHeight="1" x14ac:dyDescent="0.3">
      <c r="B75" s="410"/>
      <c r="C75" s="342"/>
      <c r="D75" s="342"/>
      <c r="E75" s="342"/>
      <c r="F75" s="342"/>
      <c r="G75" s="1231" t="s">
        <v>707</v>
      </c>
      <c r="H75" s="1231"/>
      <c r="I75" s="1231"/>
      <c r="J75" s="342"/>
      <c r="K75" s="342"/>
      <c r="L75" s="342"/>
      <c r="M75" s="342"/>
      <c r="N75" s="342"/>
      <c r="O75" s="342"/>
      <c r="P75" s="342"/>
      <c r="Q75" s="342"/>
      <c r="R75" s="342"/>
      <c r="S75" s="342"/>
      <c r="T75" s="342"/>
      <c r="U75" s="342"/>
      <c r="W75" s="342"/>
      <c r="X75" s="342"/>
      <c r="Y75" s="342"/>
      <c r="Z75" s="342"/>
      <c r="AA75" s="342"/>
      <c r="AB75" s="342"/>
      <c r="AC75" s="342"/>
      <c r="AD75" s="342"/>
      <c r="AE75" s="342"/>
      <c r="AF75" s="342"/>
      <c r="AG75" s="342"/>
      <c r="AH75" s="342"/>
      <c r="AI75" s="342"/>
      <c r="AJ75" s="342"/>
      <c r="AK75" s="342"/>
      <c r="AL75" s="342"/>
      <c r="AM75" s="411"/>
      <c r="AN75" s="342"/>
      <c r="AO75" s="411"/>
      <c r="AP75" s="342"/>
      <c r="AQ75" s="342"/>
      <c r="AR75" s="342"/>
      <c r="AS75" s="342"/>
      <c r="AT75" s="354"/>
      <c r="AV75" s="379"/>
    </row>
    <row r="76" spans="2:48" ht="15" customHeight="1" x14ac:dyDescent="0.3">
      <c r="B76" s="373"/>
      <c r="C76" s="371">
        <f>AS68+1</f>
        <v>170</v>
      </c>
      <c r="D76" s="352"/>
      <c r="E76" s="371">
        <f>C76+1</f>
        <v>171</v>
      </c>
      <c r="F76" s="371"/>
      <c r="G76" s="371">
        <f>E76+1</f>
        <v>172</v>
      </c>
      <c r="H76" s="371"/>
      <c r="I76" s="371">
        <f>G76+1</f>
        <v>173</v>
      </c>
      <c r="J76" s="371"/>
      <c r="K76" s="371">
        <f>I76+1</f>
        <v>174</v>
      </c>
      <c r="L76" s="371"/>
      <c r="M76" s="371">
        <f>K76+1</f>
        <v>175</v>
      </c>
      <c r="N76" s="371"/>
      <c r="O76" s="371">
        <f>M76+1</f>
        <v>176</v>
      </c>
      <c r="P76" s="371"/>
      <c r="Q76" s="371">
        <f>O76+1</f>
        <v>177</v>
      </c>
      <c r="R76" s="371"/>
      <c r="S76" s="371">
        <f>Q76+1</f>
        <v>178</v>
      </c>
      <c r="T76" s="371"/>
      <c r="U76" s="371">
        <f>S76+1</f>
        <v>179</v>
      </c>
      <c r="V76" s="371"/>
      <c r="W76" s="371">
        <f>U76+1</f>
        <v>180</v>
      </c>
      <c r="X76" s="371"/>
      <c r="Y76" s="371">
        <f>W76+1</f>
        <v>181</v>
      </c>
      <c r="Z76" s="371"/>
      <c r="AA76" s="371">
        <f>Y76+1</f>
        <v>182</v>
      </c>
      <c r="AB76" s="371"/>
      <c r="AC76" s="371">
        <f>AA76+1</f>
        <v>183</v>
      </c>
      <c r="AD76" s="371"/>
      <c r="AE76" s="371">
        <f>AC76+1</f>
        <v>184</v>
      </c>
      <c r="AF76" s="371"/>
      <c r="AG76" s="371">
        <f>AE76+1</f>
        <v>185</v>
      </c>
      <c r="AH76" s="371"/>
      <c r="AI76" s="371">
        <f>AG76+1</f>
        <v>186</v>
      </c>
      <c r="AJ76" s="371"/>
      <c r="AK76" s="371">
        <f>AI76+1</f>
        <v>187</v>
      </c>
      <c r="AL76" s="371"/>
      <c r="AM76" s="371">
        <f>AK76+1</f>
        <v>188</v>
      </c>
      <c r="AO76" s="371">
        <f>AM76+1</f>
        <v>189</v>
      </c>
      <c r="AP76" s="371"/>
      <c r="AQ76" s="371">
        <f>AO76+1</f>
        <v>190</v>
      </c>
      <c r="AR76" s="371"/>
      <c r="AS76" s="371">
        <f>AQ76+1</f>
        <v>191</v>
      </c>
      <c r="AT76" s="354"/>
    </row>
    <row r="77" spans="2:48" s="376" customFormat="1" ht="15" customHeight="1" x14ac:dyDescent="0.3">
      <c r="B77" s="390"/>
      <c r="C77" s="384" t="s">
        <v>458</v>
      </c>
      <c r="D77" s="384"/>
      <c r="E77" s="384" t="s">
        <v>459</v>
      </c>
      <c r="F77" s="384"/>
      <c r="G77" s="384" t="s">
        <v>460</v>
      </c>
      <c r="H77" s="384"/>
      <c r="I77" s="384" t="s">
        <v>461</v>
      </c>
      <c r="J77" s="384"/>
      <c r="K77" s="384" t="s">
        <v>462</v>
      </c>
      <c r="L77" s="384"/>
      <c r="M77" s="384" t="s">
        <v>9</v>
      </c>
      <c r="N77" s="384"/>
      <c r="O77" s="384" t="s">
        <v>84</v>
      </c>
      <c r="P77" s="384"/>
      <c r="Q77" s="384" t="s">
        <v>170</v>
      </c>
      <c r="R77" s="384"/>
      <c r="S77" s="384" t="s">
        <v>171</v>
      </c>
      <c r="T77" s="384"/>
      <c r="U77" s="384" t="s">
        <v>463</v>
      </c>
      <c r="V77" s="384"/>
      <c r="W77" s="384" t="s">
        <v>464</v>
      </c>
      <c r="X77" s="384"/>
      <c r="Y77" s="384" t="s">
        <v>465</v>
      </c>
      <c r="Z77" s="384"/>
      <c r="AA77" s="384" t="s">
        <v>466</v>
      </c>
      <c r="AB77" s="384"/>
      <c r="AC77" s="384" t="s">
        <v>467</v>
      </c>
      <c r="AD77" s="384"/>
      <c r="AE77" s="384" t="s">
        <v>468</v>
      </c>
      <c r="AF77" s="384"/>
      <c r="AG77" s="384" t="s">
        <v>469</v>
      </c>
      <c r="AH77" s="384"/>
      <c r="AI77" s="384" t="s">
        <v>10</v>
      </c>
      <c r="AK77" s="382" t="s">
        <v>67</v>
      </c>
      <c r="AM77" s="357" t="s">
        <v>172</v>
      </c>
      <c r="AO77" s="376" t="s">
        <v>892</v>
      </c>
      <c r="AQ77" s="376" t="s">
        <v>893</v>
      </c>
      <c r="AS77" s="376" t="s">
        <v>894</v>
      </c>
      <c r="AT77" s="412"/>
    </row>
    <row r="78" spans="2:48" ht="15" customHeight="1" x14ac:dyDescent="0.3">
      <c r="B78" s="380"/>
      <c r="T78" s="342"/>
      <c r="V78" s="342"/>
      <c r="X78" s="342"/>
      <c r="Z78" s="342"/>
      <c r="AB78" s="342"/>
      <c r="AD78" s="342"/>
      <c r="AF78" s="342"/>
      <c r="AH78" s="342"/>
      <c r="AJ78" s="342"/>
      <c r="AL78" s="342"/>
      <c r="AN78" s="376"/>
      <c r="AP78" s="342"/>
      <c r="AR78" s="342"/>
      <c r="AT78" s="354"/>
    </row>
    <row r="79" spans="2:48" ht="15" customHeight="1" x14ac:dyDescent="0.3">
      <c r="B79" s="386"/>
      <c r="AT79" s="354"/>
    </row>
    <row r="80" spans="2:48" s="395" customFormat="1" ht="20.25" customHeight="1" x14ac:dyDescent="0.3">
      <c r="B80" s="386"/>
      <c r="C80" s="364">
        <v>3</v>
      </c>
      <c r="D80" s="365">
        <f>VLOOKUP(C77,'Location Summary'!$G$2:$H$604,2,FALSE)</f>
        <v>335</v>
      </c>
      <c r="E80" s="364">
        <v>3</v>
      </c>
      <c r="F80" s="365">
        <f>VLOOKUP(E77,'Location Summary'!$G$2:$H$604,2,FALSE)</f>
        <v>395</v>
      </c>
      <c r="G80" s="364">
        <v>3</v>
      </c>
      <c r="H80" s="365">
        <f>VLOOKUP(G77,'Location Summary'!$G$2:$H$604,2,FALSE)</f>
        <v>390</v>
      </c>
      <c r="I80" s="364">
        <v>3</v>
      </c>
      <c r="J80" s="365">
        <f>VLOOKUP(I77,'Location Summary'!$G$2:$H$604,2,FALSE)</f>
        <v>350</v>
      </c>
      <c r="K80" s="364">
        <v>3</v>
      </c>
      <c r="L80" s="365">
        <f>VLOOKUP(K77,'Location Summary'!$G$2:$H$604,2,FALSE)</f>
        <v>428.23899999999998</v>
      </c>
      <c r="M80" s="364">
        <v>3</v>
      </c>
      <c r="N80" s="365">
        <f>VLOOKUP(M77,'Location Summary'!$G$2:$H$604,2,FALSE)</f>
        <v>376.76100000000002</v>
      </c>
      <c r="O80" s="364">
        <v>3</v>
      </c>
      <c r="P80" s="365">
        <f>VLOOKUP(O77,'Location Summary'!$G$2:$H$604,2,FALSE)</f>
        <v>410</v>
      </c>
      <c r="Q80" s="364">
        <v>3</v>
      </c>
      <c r="R80" s="365">
        <f>VLOOKUP(Q77,'Location Summary'!$G$2:$H$604,2,FALSE)</f>
        <v>430</v>
      </c>
      <c r="S80" s="364">
        <v>3</v>
      </c>
      <c r="T80" s="365">
        <f>VLOOKUP(S77,'Location Summary'!$G$2:$H$604,2,FALSE)</f>
        <v>380</v>
      </c>
      <c r="U80" s="364">
        <v>3</v>
      </c>
      <c r="V80" s="365">
        <f>VLOOKUP(U77,'Location Summary'!$G$2:$H$604,2,FALSE)</f>
        <v>445</v>
      </c>
      <c r="W80" s="364">
        <v>3</v>
      </c>
      <c r="X80" s="365">
        <f>VLOOKUP(W77,'Location Summary'!$G$2:$H$604,2,FALSE)</f>
        <v>385</v>
      </c>
      <c r="Y80" s="364">
        <v>3</v>
      </c>
      <c r="Z80" s="365">
        <f>VLOOKUP(Y77,'Location Summary'!$G$2:$H$604,2,FALSE)</f>
        <v>420</v>
      </c>
      <c r="AA80" s="364">
        <v>3</v>
      </c>
      <c r="AB80" s="365">
        <f>VLOOKUP(AA77,'Location Summary'!$G$2:$H$604,2,FALSE)</f>
        <v>415</v>
      </c>
      <c r="AC80" s="364">
        <v>3</v>
      </c>
      <c r="AD80" s="365">
        <f>VLOOKUP(AC77,'Location Summary'!$G$2:$H$604,2,FALSE)</f>
        <v>310</v>
      </c>
      <c r="AE80" s="364">
        <v>3</v>
      </c>
      <c r="AF80" s="365">
        <f>VLOOKUP(AE77,'Location Summary'!$G$2:$H$604,2,FALSE)</f>
        <v>445</v>
      </c>
      <c r="AG80" s="364">
        <v>3</v>
      </c>
      <c r="AH80" s="365">
        <f>VLOOKUP(AG77,'Location Summary'!$G$2:$H$604,2,FALSE)</f>
        <v>316.608</v>
      </c>
      <c r="AI80" s="364">
        <v>3</v>
      </c>
      <c r="AJ80" s="365">
        <f>VLOOKUP(AI77,'Location Summary'!$G$2:$H$604,2,FALSE)</f>
        <v>385.51</v>
      </c>
      <c r="AK80" s="364">
        <v>3</v>
      </c>
      <c r="AL80" s="365">
        <f>VLOOKUP(AK77,'Location Summary'!$G$2:$H$604,2,FALSE)</f>
        <v>390</v>
      </c>
      <c r="AM80" s="364">
        <v>3</v>
      </c>
      <c r="AN80" s="365">
        <f>VLOOKUP(AM77,'Location Summary'!$G$2:$H$604,2,FALSE)</f>
        <v>410</v>
      </c>
      <c r="AO80" s="364">
        <v>3</v>
      </c>
      <c r="AP80" s="365">
        <f>VLOOKUP(AO77,'Location Summary'!$G$2:$H$604,2,FALSE)</f>
        <v>430</v>
      </c>
      <c r="AQ80" s="364">
        <v>3</v>
      </c>
      <c r="AR80" s="365">
        <f>VLOOKUP(AQ77,'Location Summary'!$G$2:$H$604,2,FALSE)</f>
        <v>390</v>
      </c>
      <c r="AS80" s="364">
        <v>3</v>
      </c>
      <c r="AT80" s="366">
        <f>VLOOKUP(AS77,'Location Summary'!$G$2:$H$604,2,FALSE)</f>
        <v>439</v>
      </c>
    </row>
    <row r="81" spans="2:48" s="395" customFormat="1" ht="15" customHeight="1" x14ac:dyDescent="0.3">
      <c r="B81" s="392"/>
      <c r="C81" s="369">
        <v>2</v>
      </c>
      <c r="D81" s="338"/>
      <c r="E81" s="369">
        <v>2</v>
      </c>
      <c r="F81" s="338"/>
      <c r="G81" s="369">
        <v>2</v>
      </c>
      <c r="H81" s="338"/>
      <c r="I81" s="369">
        <v>2</v>
      </c>
      <c r="J81" s="338"/>
      <c r="K81" s="369">
        <v>2</v>
      </c>
      <c r="L81" s="338"/>
      <c r="M81" s="369">
        <v>2</v>
      </c>
      <c r="N81" s="338"/>
      <c r="O81" s="369">
        <v>2</v>
      </c>
      <c r="P81" s="338"/>
      <c r="Q81" s="369">
        <v>2</v>
      </c>
      <c r="R81" s="338"/>
      <c r="S81" s="369">
        <v>2</v>
      </c>
      <c r="T81" s="338"/>
      <c r="U81" s="389">
        <v>2</v>
      </c>
      <c r="V81" s="338"/>
      <c r="W81" s="369">
        <v>2</v>
      </c>
      <c r="X81" s="338"/>
      <c r="Y81" s="369">
        <v>2</v>
      </c>
      <c r="Z81" s="338"/>
      <c r="AA81" s="369">
        <v>2</v>
      </c>
      <c r="AB81" s="338"/>
      <c r="AC81" s="369">
        <v>2</v>
      </c>
      <c r="AD81" s="338"/>
      <c r="AE81" s="369">
        <v>2</v>
      </c>
      <c r="AF81" s="338"/>
      <c r="AG81" s="369">
        <v>2</v>
      </c>
      <c r="AH81" s="338"/>
      <c r="AI81" s="369">
        <v>2</v>
      </c>
      <c r="AJ81" s="338"/>
      <c r="AK81" s="369">
        <v>2</v>
      </c>
      <c r="AL81" s="338"/>
      <c r="AM81" s="369">
        <v>2</v>
      </c>
      <c r="AN81" s="338"/>
      <c r="AO81" s="369">
        <v>2</v>
      </c>
      <c r="AP81" s="338"/>
      <c r="AQ81" s="369">
        <v>2</v>
      </c>
      <c r="AR81" s="338"/>
      <c r="AS81" s="369">
        <v>2</v>
      </c>
      <c r="AT81" s="354"/>
    </row>
    <row r="82" spans="2:48" ht="15" customHeight="1" x14ac:dyDescent="0.3">
      <c r="B82" s="380"/>
      <c r="C82" s="342" t="str">
        <f>VLOOKUP(C77,'Location Summary'!$C$2:$J$604,2,FALSE)</f>
        <v>DA+6</v>
      </c>
      <c r="D82" s="356"/>
      <c r="E82" s="342" t="str">
        <f>VLOOKUP(E77,'Location Summary'!$C$2:$J$604,2,FALSE)</f>
        <v>DA-3</v>
      </c>
      <c r="F82" s="356"/>
      <c r="G82" s="342" t="str">
        <f>VLOOKUP(G77,'Location Summary'!$C$2:$J$604,2,FALSE)</f>
        <v>DA+3</v>
      </c>
      <c r="H82" s="356"/>
      <c r="I82" s="342" t="str">
        <f>VLOOKUP(I77,'Location Summary'!$C$2:$J$604,2,FALSE)</f>
        <v>DA-3</v>
      </c>
      <c r="J82" s="356"/>
      <c r="K82" s="342" t="str">
        <f>VLOOKUP(K77,'Location Summary'!$C$2:$J$604,2,FALSE)</f>
        <v>DA+3</v>
      </c>
      <c r="L82" s="356"/>
      <c r="M82" s="342" t="str">
        <f>VLOOKUP(M77,'Location Summary'!$C$2:$J$604,2,FALSE)</f>
        <v>DB1+0</v>
      </c>
      <c r="N82" s="356"/>
      <c r="O82" s="342" t="str">
        <f>VLOOKUP(O77,'Location Summary'!$C$2:$J$604,2,FALSE)</f>
        <v>DA+3</v>
      </c>
      <c r="P82" s="356"/>
      <c r="Q82" s="342" t="str">
        <f>VLOOKUP(Q77,'Location Summary'!$C$2:$J$604,2,FALSE)</f>
        <v>DA+1.5</v>
      </c>
      <c r="R82" s="356"/>
      <c r="S82" s="342" t="str">
        <f>VLOOKUP(S77,'Location Summary'!$C$2:$J$604,2,FALSE)</f>
        <v>DA+3</v>
      </c>
      <c r="T82" s="370"/>
      <c r="U82" s="342" t="str">
        <f>VLOOKUP(U77,'Location Summary'!$C$2:$J$604,2,FALSE)</f>
        <v>DA-1.5</v>
      </c>
      <c r="V82" s="370"/>
      <c r="W82" s="342" t="str">
        <f>VLOOKUP(W77,'Location Summary'!$C$2:$J$604,2,FALSE)</f>
        <v>DA+6</v>
      </c>
      <c r="X82" s="370"/>
      <c r="Y82" s="342" t="str">
        <f>VLOOKUP(Y77,'Location Summary'!$C$2:$J$604,2,FALSE)</f>
        <v>DA+9</v>
      </c>
      <c r="Z82" s="370"/>
      <c r="AA82" s="342" t="str">
        <f>VLOOKUP(AA77,'Location Summary'!$C$2:$J$604,2,FALSE)</f>
        <v>DA+0</v>
      </c>
      <c r="AB82" s="370"/>
      <c r="AC82" s="342" t="str">
        <f>VLOOKUP(AC77,'Location Summary'!$C$2:$J$604,2,FALSE)</f>
        <v>DA+0</v>
      </c>
      <c r="AD82" s="370"/>
      <c r="AE82" s="342" t="str">
        <f>VLOOKUP(AE77,'Location Summary'!$C$2:$J$604,2,FALSE)</f>
        <v>DA+1.5</v>
      </c>
      <c r="AF82" s="370"/>
      <c r="AG82" s="342" t="str">
        <f>VLOOKUP(AG77,'Location Summary'!$C$2:$J$604,2,FALSE)</f>
        <v>DA+4.5</v>
      </c>
      <c r="AH82" s="370"/>
      <c r="AI82" s="342" t="str">
        <f>VLOOKUP(AI77,'Location Summary'!$C$2:$J$604,2,FALSE)</f>
        <v>DB2+0</v>
      </c>
      <c r="AJ82" s="370"/>
      <c r="AK82" s="342" t="str">
        <f>VLOOKUP(AK77,'Location Summary'!$C$2:$J$604,2,FALSE)</f>
        <v>DA+6</v>
      </c>
      <c r="AL82" s="370"/>
      <c r="AM82" s="342" t="str">
        <f>VLOOKUP(AM77,'Location Summary'!$C$2:$J$604,2,FALSE)</f>
        <v>DA+9</v>
      </c>
      <c r="AN82" s="370"/>
      <c r="AO82" s="342" t="str">
        <f>VLOOKUP(AO77,'Location Summary'!$C$2:$J$604,2,FALSE)</f>
        <v>DA+6</v>
      </c>
      <c r="AP82" s="370"/>
      <c r="AQ82" s="342" t="str">
        <f>VLOOKUP(AQ77,'Location Summary'!$C$2:$J$604,2,FALSE)</f>
        <v>DA+9</v>
      </c>
      <c r="AS82" s="342" t="str">
        <f>VLOOKUP(AS77,'Location Summary'!$C$2:$J$604,2,FALSE)</f>
        <v>DA+9</v>
      </c>
      <c r="AT82" s="354"/>
    </row>
    <row r="83" spans="2:48" ht="15" customHeight="1" x14ac:dyDescent="0.3">
      <c r="B83" s="373"/>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c r="AK83" s="342"/>
      <c r="AL83" s="342"/>
      <c r="AM83" s="371"/>
      <c r="AN83" s="342"/>
      <c r="AO83" s="411"/>
      <c r="AP83" s="342"/>
      <c r="AQ83" s="342"/>
      <c r="AR83" s="638"/>
      <c r="AS83" s="655" t="s">
        <v>1190</v>
      </c>
      <c r="AT83" s="678"/>
      <c r="AV83" s="379"/>
    </row>
    <row r="84" spans="2:48" ht="15" customHeight="1" x14ac:dyDescent="0.3">
      <c r="B84" s="373"/>
      <c r="C84" s="371">
        <f>AS76+1</f>
        <v>192</v>
      </c>
      <c r="D84" s="352"/>
      <c r="E84" s="371">
        <f>C84+1</f>
        <v>193</v>
      </c>
      <c r="F84" s="371"/>
      <c r="G84" s="371">
        <f>E84+1</f>
        <v>194</v>
      </c>
      <c r="H84" s="371"/>
      <c r="I84" s="371">
        <f>G84+1</f>
        <v>195</v>
      </c>
      <c r="J84" s="371"/>
      <c r="K84" s="371">
        <f>I84+1</f>
        <v>196</v>
      </c>
      <c r="L84" s="371"/>
      <c r="M84" s="371">
        <f>K84+1</f>
        <v>197</v>
      </c>
      <c r="N84" s="371"/>
      <c r="O84" s="371">
        <f>M84+1</f>
        <v>198</v>
      </c>
      <c r="P84" s="371"/>
      <c r="Q84" s="371">
        <f>O84+1</f>
        <v>199</v>
      </c>
      <c r="R84" s="371"/>
      <c r="S84" s="371">
        <f>Q84+1</f>
        <v>200</v>
      </c>
      <c r="T84" s="371"/>
      <c r="U84" s="371">
        <f>S84+1</f>
        <v>201</v>
      </c>
      <c r="V84" s="371"/>
      <c r="W84" s="371">
        <f>U84+1</f>
        <v>202</v>
      </c>
      <c r="X84" s="371"/>
      <c r="Y84" s="371">
        <f>W84+1</f>
        <v>203</v>
      </c>
      <c r="Z84" s="371"/>
      <c r="AA84" s="371">
        <f>Y84+1</f>
        <v>204</v>
      </c>
      <c r="AB84" s="371"/>
      <c r="AC84" s="371">
        <f>AA84+1</f>
        <v>205</v>
      </c>
      <c r="AD84" s="371"/>
      <c r="AE84" s="371">
        <f>AC84+1</f>
        <v>206</v>
      </c>
      <c r="AF84" s="371"/>
      <c r="AG84" s="371">
        <f>AE84+1</f>
        <v>207</v>
      </c>
      <c r="AH84" s="371"/>
      <c r="AI84" s="371">
        <f>AG84+1</f>
        <v>208</v>
      </c>
      <c r="AJ84" s="371"/>
      <c r="AK84" s="371">
        <f>AI84+1</f>
        <v>209</v>
      </c>
      <c r="AL84" s="371"/>
      <c r="AM84" s="371">
        <f>AK84+1</f>
        <v>210</v>
      </c>
      <c r="AO84" s="371">
        <f>AM84+1</f>
        <v>211</v>
      </c>
      <c r="AP84" s="371"/>
      <c r="AQ84" s="371">
        <f>AO84+1</f>
        <v>212</v>
      </c>
      <c r="AR84" s="371"/>
      <c r="AS84" s="371">
        <f>AQ84+1</f>
        <v>213</v>
      </c>
      <c r="AT84" s="354"/>
    </row>
    <row r="85" spans="2:48" s="376" customFormat="1" ht="15" customHeight="1" x14ac:dyDescent="0.3">
      <c r="B85" s="390"/>
      <c r="C85" s="376" t="s">
        <v>895</v>
      </c>
      <c r="E85" s="376" t="s">
        <v>896</v>
      </c>
      <c r="G85" s="376" t="s">
        <v>792</v>
      </c>
      <c r="I85" s="376" t="s">
        <v>793</v>
      </c>
      <c r="K85" s="376" t="s">
        <v>68</v>
      </c>
      <c r="M85" s="376" t="s">
        <v>69</v>
      </c>
      <c r="O85" s="376" t="s">
        <v>70</v>
      </c>
      <c r="Q85" s="376" t="s">
        <v>71</v>
      </c>
      <c r="S85" s="376" t="s">
        <v>195</v>
      </c>
      <c r="U85" s="376" t="s">
        <v>588</v>
      </c>
      <c r="W85" s="376" t="s">
        <v>589</v>
      </c>
      <c r="Y85" s="376" t="s">
        <v>590</v>
      </c>
      <c r="AA85" s="376" t="s">
        <v>591</v>
      </c>
      <c r="AC85" s="376" t="s">
        <v>592</v>
      </c>
      <c r="AE85" s="376" t="s">
        <v>173</v>
      </c>
      <c r="AG85" s="376" t="s">
        <v>594</v>
      </c>
      <c r="AI85" s="376" t="s">
        <v>595</v>
      </c>
      <c r="AK85" s="376" t="s">
        <v>596</v>
      </c>
      <c r="AM85" s="376" t="s">
        <v>597</v>
      </c>
      <c r="AO85" s="376" t="s">
        <v>598</v>
      </c>
      <c r="AQ85" s="376" t="s">
        <v>599</v>
      </c>
      <c r="AS85" s="376" t="s">
        <v>600</v>
      </c>
      <c r="AT85" s="354"/>
    </row>
    <row r="86" spans="2:48" ht="15" customHeight="1" x14ac:dyDescent="0.3">
      <c r="B86" s="380"/>
      <c r="T86" s="342"/>
      <c r="V86" s="342"/>
      <c r="X86" s="342"/>
      <c r="Z86" s="342"/>
      <c r="AB86" s="342"/>
      <c r="AD86" s="342"/>
      <c r="AF86" s="342">
        <v>5</v>
      </c>
      <c r="AH86" s="342">
        <v>5</v>
      </c>
      <c r="AJ86" s="342">
        <v>5</v>
      </c>
      <c r="AL86" s="342">
        <v>5</v>
      </c>
      <c r="AN86" s="342">
        <v>5</v>
      </c>
      <c r="AP86" s="342">
        <v>5</v>
      </c>
      <c r="AR86" s="342">
        <v>5</v>
      </c>
      <c r="AT86" s="354">
        <v>5</v>
      </c>
    </row>
    <row r="87" spans="2:48" ht="15" customHeight="1" x14ac:dyDescent="0.3">
      <c r="B87" s="386"/>
      <c r="AT87" s="354"/>
    </row>
    <row r="88" spans="2:48" s="395" customFormat="1" ht="20.25" customHeight="1" x14ac:dyDescent="0.3">
      <c r="B88" s="386"/>
      <c r="C88" s="364">
        <v>3</v>
      </c>
      <c r="D88" s="365">
        <f>VLOOKUP(C85,'Location Summary'!$G$2:$H$604,2,FALSE)</f>
        <v>360</v>
      </c>
      <c r="E88" s="364">
        <v>3</v>
      </c>
      <c r="F88" s="365">
        <f>VLOOKUP(E85,'Location Summary'!$G$2:$H$604,2,FALSE)</f>
        <v>479</v>
      </c>
      <c r="G88" s="364">
        <v>3</v>
      </c>
      <c r="H88" s="365">
        <f>VLOOKUP(G85,'Location Summary'!$G$2:$H$604,2,FALSE)</f>
        <v>402</v>
      </c>
      <c r="I88" s="781">
        <v>3</v>
      </c>
      <c r="J88" s="365">
        <f>VLOOKUP(I85,'Location Summary'!$G$2:$H$604,2,FALSE)</f>
        <v>438.43900000000002</v>
      </c>
      <c r="K88" s="364">
        <v>3</v>
      </c>
      <c r="L88" s="413">
        <f>VLOOKUP(K85,'Location Summary'!$G$2:$H$604,2,FALSE)</f>
        <v>441.56099999999998</v>
      </c>
      <c r="M88" s="364">
        <v>3</v>
      </c>
      <c r="N88" s="413">
        <f>VLOOKUP(M85,'Location Summary'!$G$2:$H$604,2,FALSE)</f>
        <v>395</v>
      </c>
      <c r="O88" s="364">
        <v>3</v>
      </c>
      <c r="P88" s="365">
        <f>VLOOKUP(O85,'Location Summary'!$G$2:$H$604,2,FALSE)</f>
        <v>435</v>
      </c>
      <c r="Q88" s="364">
        <v>3</v>
      </c>
      <c r="R88" s="365">
        <f>VLOOKUP(Q85,'Location Summary'!$G$2:$H$604,2,FALSE)</f>
        <v>405</v>
      </c>
      <c r="S88" s="364">
        <v>3</v>
      </c>
      <c r="T88" s="365">
        <f>VLOOKUP(S85,'Location Summary'!$G$2:$H$604,2,FALSE)</f>
        <v>420</v>
      </c>
      <c r="U88" s="364">
        <v>3</v>
      </c>
      <c r="V88" s="365">
        <f>VLOOKUP(U85,'Location Summary'!$G$2:$H$604,2,FALSE)</f>
        <v>405</v>
      </c>
      <c r="W88" s="364">
        <v>3</v>
      </c>
      <c r="X88" s="365">
        <f>VLOOKUP(W85,'Location Summary'!$G$2:$H$604,2,FALSE)</f>
        <v>415</v>
      </c>
      <c r="Y88" s="364">
        <v>3</v>
      </c>
      <c r="Z88" s="365">
        <f>VLOOKUP(Y85,'Location Summary'!$G$2:$H$604,2,FALSE)</f>
        <v>355</v>
      </c>
      <c r="AA88" s="364">
        <v>3</v>
      </c>
      <c r="AB88" s="365">
        <f>VLOOKUP(AA85,'Location Summary'!$G$2:$H$604,2,FALSE)</f>
        <v>380</v>
      </c>
      <c r="AC88" s="364">
        <v>3</v>
      </c>
      <c r="AD88" s="365">
        <f>VLOOKUP(AC85,'Location Summary'!$G$2:$H$604,2,FALSE)</f>
        <v>398.20299999999997</v>
      </c>
      <c r="AE88" s="364">
        <v>3</v>
      </c>
      <c r="AF88" s="365">
        <f>VLOOKUP(AE85,'Location Summary'!$G$2:$H$604,2,FALSE)</f>
        <v>441.798</v>
      </c>
      <c r="AG88" s="364">
        <v>3</v>
      </c>
      <c r="AH88" s="365">
        <f>VLOOKUP(AG85,'Location Summary'!$G$2:$H$604,2,FALSE)</f>
        <v>395</v>
      </c>
      <c r="AI88" s="364">
        <v>3</v>
      </c>
      <c r="AJ88" s="365">
        <f>VLOOKUP(AI85,'Location Summary'!$G$2:$H$604,2,FALSE)</f>
        <v>375</v>
      </c>
      <c r="AK88" s="364">
        <v>3</v>
      </c>
      <c r="AL88" s="365">
        <f>VLOOKUP(AK85,'Location Summary'!$G$2:$H$604,2,FALSE)</f>
        <v>445</v>
      </c>
      <c r="AM88" s="364">
        <v>3</v>
      </c>
      <c r="AN88" s="365">
        <f>VLOOKUP(AM85,'Location Summary'!$G$2:$H$604,2,FALSE)</f>
        <v>395</v>
      </c>
      <c r="AO88" s="364">
        <v>3</v>
      </c>
      <c r="AP88" s="365">
        <f>VLOOKUP(AO85,'Location Summary'!$G$2:$H$604,2,FALSE)</f>
        <v>435</v>
      </c>
      <c r="AQ88" s="364">
        <v>3</v>
      </c>
      <c r="AR88" s="365">
        <f>VLOOKUP(AQ85,'Location Summary'!$G$2:$H$604,2,FALSE)</f>
        <v>330</v>
      </c>
      <c r="AS88" s="364">
        <v>3</v>
      </c>
      <c r="AT88" s="366">
        <f>VLOOKUP(AS85,'Location Summary'!$G$2:$H$604,2,FALSE)</f>
        <v>330</v>
      </c>
    </row>
    <row r="89" spans="2:48" s="395" customFormat="1" ht="15" customHeight="1" x14ac:dyDescent="0.3">
      <c r="B89" s="392"/>
      <c r="C89" s="369">
        <v>2</v>
      </c>
      <c r="D89" s="338"/>
      <c r="E89" s="369">
        <v>2</v>
      </c>
      <c r="F89" s="338"/>
      <c r="G89" s="369">
        <v>2</v>
      </c>
      <c r="H89" s="338"/>
      <c r="I89" s="389">
        <v>2</v>
      </c>
      <c r="J89" s="338"/>
      <c r="K89" s="369">
        <v>2</v>
      </c>
      <c r="L89" s="338"/>
      <c r="M89" s="369">
        <v>2</v>
      </c>
      <c r="N89" s="338"/>
      <c r="O89" s="369">
        <v>2</v>
      </c>
      <c r="P89" s="338"/>
      <c r="Q89" s="369">
        <v>2</v>
      </c>
      <c r="R89" s="338"/>
      <c r="S89" s="369">
        <v>2</v>
      </c>
      <c r="T89" s="338"/>
      <c r="U89" s="369">
        <v>2</v>
      </c>
      <c r="V89" s="338"/>
      <c r="W89" s="369">
        <v>2</v>
      </c>
      <c r="X89" s="338"/>
      <c r="Y89" s="369">
        <v>2</v>
      </c>
      <c r="Z89" s="338"/>
      <c r="AA89" s="369">
        <v>2</v>
      </c>
      <c r="AB89" s="338"/>
      <c r="AC89" s="369">
        <v>2</v>
      </c>
      <c r="AD89" s="338"/>
      <c r="AE89" s="369">
        <v>2</v>
      </c>
      <c r="AF89" s="338"/>
      <c r="AG89" s="369">
        <v>2</v>
      </c>
      <c r="AH89" s="338"/>
      <c r="AI89" s="369">
        <v>2</v>
      </c>
      <c r="AJ89" s="338"/>
      <c r="AK89" s="369">
        <v>2</v>
      </c>
      <c r="AL89" s="338"/>
      <c r="AM89" s="369">
        <v>2</v>
      </c>
      <c r="AN89" s="338"/>
      <c r="AO89" s="369">
        <v>2</v>
      </c>
      <c r="AP89" s="338"/>
      <c r="AQ89" s="369">
        <v>2</v>
      </c>
      <c r="AR89" s="338"/>
      <c r="AS89" s="369">
        <v>2</v>
      </c>
      <c r="AT89" s="354"/>
    </row>
    <row r="90" spans="2:48" ht="15" customHeight="1" x14ac:dyDescent="0.3">
      <c r="B90" s="380"/>
      <c r="C90" s="342" t="str">
        <f>VLOOKUP(C85,'Location Summary'!$C$2:$J$604,2,FALSE)</f>
        <v>DA+9</v>
      </c>
      <c r="D90" s="356"/>
      <c r="E90" s="342" t="str">
        <f>VLOOKUP(E85,'Location Summary'!$C$2:$J$604,2,FALSE)</f>
        <v>DA+3</v>
      </c>
      <c r="F90" s="356"/>
      <c r="G90" s="342" t="str">
        <f>VLOOKUP(G85,'Location Summary'!$C$2:$J$604,2,FALSE)</f>
        <v>DB1+9</v>
      </c>
      <c r="H90" s="356"/>
      <c r="I90" s="342" t="str">
        <f>VLOOKUP(I85,'Location Summary'!$C$2:$J$604,2,FALSE)</f>
        <v>DA+6</v>
      </c>
      <c r="J90" s="356"/>
      <c r="K90" s="342" t="str">
        <f>VLOOKUP(K85,'Location Summary'!$C$2:$J$604,2,FALSE)</f>
        <v>DB1+9</v>
      </c>
      <c r="L90" s="356"/>
      <c r="M90" s="342" t="str">
        <f>VLOOKUP(M85,'Location Summary'!$C$2:$J$604,2,FALSE)</f>
        <v>DA+9</v>
      </c>
      <c r="N90" s="356"/>
      <c r="O90" s="342" t="str">
        <f>VLOOKUP(O85,'Location Summary'!$C$2:$J$604,2,FALSE)</f>
        <v>DA+9</v>
      </c>
      <c r="P90" s="356"/>
      <c r="Q90" s="342" t="str">
        <f>VLOOKUP(Q85,'Location Summary'!$C$2:$J$604,2,FALSE)</f>
        <v>DA+3</v>
      </c>
      <c r="R90" s="356"/>
      <c r="S90" s="342" t="str">
        <f>VLOOKUP(S85,'Location Summary'!$C$2:$J$604,2,FALSE)</f>
        <v>DA+3</v>
      </c>
      <c r="T90" s="370"/>
      <c r="U90" s="342" t="str">
        <f>VLOOKUP(U85,'Location Summary'!$C$2:$J$604,2,FALSE)</f>
        <v>DA+0</v>
      </c>
      <c r="V90" s="370"/>
      <c r="W90" s="342" t="str">
        <f>VLOOKUP(W85,'Location Summary'!$C$2:$J$604,2,FALSE)</f>
        <v>DA+6</v>
      </c>
      <c r="X90" s="370"/>
      <c r="Y90" s="342" t="str">
        <f>VLOOKUP(Y85,'Location Summary'!$C$2:$J$604,2,FALSE)</f>
        <v>DA+6</v>
      </c>
      <c r="Z90" s="370"/>
      <c r="AA90" s="342" t="str">
        <f>VLOOKUP(AA85,'Location Summary'!$C$2:$J$604,2,FALSE)</f>
        <v>DA+3</v>
      </c>
      <c r="AB90" s="370"/>
      <c r="AC90" s="342" t="str">
        <f>VLOOKUP(AC85,'Location Summary'!$C$2:$J$604,2,FALSE)</f>
        <v>DA+1.5</v>
      </c>
      <c r="AD90" s="370"/>
      <c r="AE90" s="342" t="str">
        <f>VLOOKUP(AE85,'Location Summary'!$C$2:$J$604,2,FALSE)</f>
        <v>DB1+6</v>
      </c>
      <c r="AF90" s="370"/>
      <c r="AG90" s="342" t="str">
        <f>VLOOKUP(AG85,'Location Summary'!$C$2:$J$604,2,FALSE)</f>
        <v>DA+9</v>
      </c>
      <c r="AH90" s="370"/>
      <c r="AI90" s="342" t="str">
        <f>VLOOKUP(AI85,'Location Summary'!$C$2:$J$604,2,FALSE)</f>
        <v>DA+9</v>
      </c>
      <c r="AJ90" s="370"/>
      <c r="AK90" s="342" t="str">
        <f>VLOOKUP(AK85,'Location Summary'!$C$2:$J$604,2,FALSE)</f>
        <v>DA+1.5</v>
      </c>
      <c r="AL90" s="370"/>
      <c r="AM90" s="342" t="str">
        <f>VLOOKUP(AM85,'Location Summary'!$C$2:$J$604,2,FALSE)</f>
        <v>DA+6</v>
      </c>
      <c r="AN90" s="370"/>
      <c r="AO90" s="342" t="str">
        <f>VLOOKUP(AO85,'Location Summary'!$C$2:$J$604,2,FALSE)</f>
        <v>DA+9</v>
      </c>
      <c r="AP90" s="370"/>
      <c r="AQ90" s="342" t="str">
        <f>VLOOKUP(AQ85,'Location Summary'!$C$2:$J$604,2,FALSE)</f>
        <v>DA+3</v>
      </c>
      <c r="AS90" s="342" t="str">
        <f>VLOOKUP(AS85,'Location Summary'!$C$2:$J$604,2,FALSE)</f>
        <v>DA+0</v>
      </c>
      <c r="AT90" s="354"/>
    </row>
    <row r="91" spans="2:48" ht="15" customHeight="1" x14ac:dyDescent="0.3">
      <c r="B91" s="679"/>
      <c r="C91" s="655" t="s">
        <v>1190</v>
      </c>
      <c r="D91" s="638"/>
      <c r="E91" s="371"/>
      <c r="F91" s="342"/>
      <c r="G91" s="342"/>
      <c r="H91" s="342"/>
      <c r="I91" s="342"/>
      <c r="J91" s="655"/>
      <c r="K91" s="655" t="s">
        <v>1190</v>
      </c>
      <c r="L91" s="655"/>
      <c r="M91" s="655" t="s">
        <v>1190</v>
      </c>
      <c r="N91" s="655"/>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c r="AL91" s="342"/>
      <c r="AM91" s="342"/>
      <c r="AN91" s="342"/>
      <c r="AO91" s="342"/>
      <c r="AP91" s="342"/>
      <c r="AQ91" s="342"/>
      <c r="AR91" s="342"/>
      <c r="AS91" s="342"/>
      <c r="AT91" s="354"/>
      <c r="AV91" s="379"/>
    </row>
    <row r="92" spans="2:48" ht="15" customHeight="1" x14ac:dyDescent="0.3">
      <c r="B92" s="373"/>
      <c r="C92" s="371">
        <f>AS84+1</f>
        <v>214</v>
      </c>
      <c r="D92" s="352"/>
      <c r="E92" s="371">
        <f>C92+1</f>
        <v>215</v>
      </c>
      <c r="F92" s="371"/>
      <c r="G92" s="371">
        <f>E92+1</f>
        <v>216</v>
      </c>
      <c r="H92" s="371"/>
      <c r="I92" s="371">
        <f>G92+1</f>
        <v>217</v>
      </c>
      <c r="J92" s="371"/>
      <c r="K92" s="371">
        <f>I92+1</f>
        <v>218</v>
      </c>
      <c r="L92" s="371"/>
      <c r="M92" s="371">
        <f>K92+1</f>
        <v>219</v>
      </c>
      <c r="N92" s="371"/>
      <c r="O92" s="371">
        <f>M92+1</f>
        <v>220</v>
      </c>
      <c r="P92" s="371"/>
      <c r="Q92" s="371">
        <f>O92+1</f>
        <v>221</v>
      </c>
      <c r="R92" s="371"/>
      <c r="S92" s="371">
        <f>Q92+1</f>
        <v>222</v>
      </c>
      <c r="T92" s="371"/>
      <c r="U92" s="371">
        <f>S92+1</f>
        <v>223</v>
      </c>
      <c r="V92" s="371"/>
      <c r="W92" s="371">
        <f>U92+1</f>
        <v>224</v>
      </c>
      <c r="X92" s="371"/>
      <c r="Y92" s="371">
        <f>W92+1</f>
        <v>225</v>
      </c>
      <c r="Z92" s="371"/>
      <c r="AA92" s="371">
        <f>Y92+1</f>
        <v>226</v>
      </c>
      <c r="AB92" s="371"/>
      <c r="AC92" s="371">
        <f>AA92+1</f>
        <v>227</v>
      </c>
      <c r="AD92" s="371"/>
      <c r="AE92" s="371">
        <f>AC92+1</f>
        <v>228</v>
      </c>
      <c r="AF92" s="371"/>
      <c r="AG92" s="371">
        <f>AE92+1</f>
        <v>229</v>
      </c>
      <c r="AH92" s="371"/>
      <c r="AI92" s="371">
        <f>AG92+1</f>
        <v>230</v>
      </c>
      <c r="AJ92" s="371"/>
      <c r="AK92" s="371">
        <f>AI92+1</f>
        <v>231</v>
      </c>
      <c r="AL92" s="371"/>
      <c r="AM92" s="371">
        <f>AK92+1</f>
        <v>232</v>
      </c>
      <c r="AO92" s="371">
        <f>AM92+1</f>
        <v>233</v>
      </c>
      <c r="AP92" s="371"/>
      <c r="AQ92" s="371">
        <f>AO92+1</f>
        <v>234</v>
      </c>
      <c r="AR92" s="371"/>
      <c r="AS92" s="371">
        <f>AQ92+1</f>
        <v>235</v>
      </c>
      <c r="AT92" s="354"/>
    </row>
    <row r="93" spans="2:48" s="376" customFormat="1" ht="15" customHeight="1" x14ac:dyDescent="0.3">
      <c r="B93" s="390"/>
      <c r="C93" s="376" t="s">
        <v>601</v>
      </c>
      <c r="E93" s="376" t="s">
        <v>602</v>
      </c>
      <c r="G93" s="376" t="s">
        <v>603</v>
      </c>
      <c r="I93" s="376" t="s">
        <v>604</v>
      </c>
      <c r="K93" s="376" t="s">
        <v>605</v>
      </c>
      <c r="M93" s="376" t="s">
        <v>72</v>
      </c>
      <c r="O93" s="376" t="s">
        <v>607</v>
      </c>
      <c r="Q93" s="376" t="s">
        <v>608</v>
      </c>
      <c r="S93" s="376" t="s">
        <v>609</v>
      </c>
      <c r="U93" s="376" t="s">
        <v>610</v>
      </c>
      <c r="W93" s="376" t="s">
        <v>611</v>
      </c>
      <c r="Y93" s="376" t="s">
        <v>612</v>
      </c>
      <c r="AA93" s="376" t="s">
        <v>613</v>
      </c>
      <c r="AC93" s="376" t="s">
        <v>614</v>
      </c>
      <c r="AE93" s="376" t="s">
        <v>615</v>
      </c>
      <c r="AG93" s="376" t="s">
        <v>616</v>
      </c>
      <c r="AI93" s="376" t="s">
        <v>617</v>
      </c>
      <c r="AK93" s="376" t="s">
        <v>8</v>
      </c>
      <c r="AM93" s="376" t="s">
        <v>1088</v>
      </c>
      <c r="AO93" s="376" t="s">
        <v>1089</v>
      </c>
      <c r="AQ93" s="376" t="s">
        <v>1090</v>
      </c>
      <c r="AS93" s="376" t="s">
        <v>175</v>
      </c>
      <c r="AT93" s="354"/>
    </row>
    <row r="94" spans="2:48" ht="15" customHeight="1" x14ac:dyDescent="0.3">
      <c r="B94" s="380"/>
      <c r="D94" s="338">
        <v>5</v>
      </c>
      <c r="F94" s="338">
        <v>5</v>
      </c>
      <c r="H94" s="338">
        <v>5</v>
      </c>
      <c r="J94" s="338">
        <v>5</v>
      </c>
      <c r="T94" s="342"/>
      <c r="V94" s="342"/>
      <c r="X94" s="342"/>
      <c r="Z94" s="342"/>
      <c r="AB94" s="342"/>
      <c r="AD94" s="342"/>
      <c r="AF94" s="342"/>
      <c r="AH94" s="342"/>
      <c r="AJ94" s="342"/>
      <c r="AL94" s="342"/>
      <c r="AN94" s="342"/>
      <c r="AP94" s="342"/>
      <c r="AR94" s="342"/>
      <c r="AT94" s="354"/>
    </row>
    <row r="95" spans="2:48" ht="15" customHeight="1" x14ac:dyDescent="0.3">
      <c r="B95" s="386"/>
      <c r="AT95" s="354"/>
    </row>
    <row r="96" spans="2:48" s="395" customFormat="1" ht="20.25" customHeight="1" x14ac:dyDescent="0.3">
      <c r="B96" s="386"/>
      <c r="C96" s="364">
        <v>3</v>
      </c>
      <c r="D96" s="365">
        <f>VLOOKUP(C93,'Location Summary'!$G$2:$H$604,2,FALSE)</f>
        <v>400</v>
      </c>
      <c r="E96" s="364">
        <v>3</v>
      </c>
      <c r="F96" s="365">
        <f>VLOOKUP(E93,'Location Summary'!$G$2:$H$604,2,FALSE)</f>
        <v>310</v>
      </c>
      <c r="G96" s="364">
        <v>3</v>
      </c>
      <c r="H96" s="365">
        <f>VLOOKUP(G93,'Location Summary'!$G$2:$H$604,2,FALSE)</f>
        <v>315</v>
      </c>
      <c r="I96" s="364">
        <v>3</v>
      </c>
      <c r="J96" s="365">
        <f>VLOOKUP(I93,'Location Summary'!$G$2:$H$604,2,FALSE)</f>
        <v>375</v>
      </c>
      <c r="K96" s="364">
        <v>3</v>
      </c>
      <c r="L96" s="365">
        <f>VLOOKUP(K93,'Location Summary'!$G$2:$H$604,2,FALSE)</f>
        <v>351.79</v>
      </c>
      <c r="M96" s="364">
        <v>3</v>
      </c>
      <c r="N96" s="365">
        <f>VLOOKUP(M93,'Location Summary'!$G$2:$H$604,2,FALSE)</f>
        <v>393.209</v>
      </c>
      <c r="O96" s="364">
        <v>3</v>
      </c>
      <c r="P96" s="365">
        <f>VLOOKUP(O93,'Location Summary'!$G$2:$H$604,2,FALSE)</f>
        <v>435</v>
      </c>
      <c r="Q96" s="703">
        <v>3</v>
      </c>
      <c r="R96" s="365">
        <f>VLOOKUP(Q93,'Location Summary'!$G$2:$H$604,2,FALSE)</f>
        <v>390</v>
      </c>
      <c r="S96" s="703">
        <v>3</v>
      </c>
      <c r="T96" s="365">
        <f>VLOOKUP(S93,'Location Summary'!$G$2:$H$604,2,FALSE)</f>
        <v>405</v>
      </c>
      <c r="U96" s="364">
        <v>3</v>
      </c>
      <c r="V96" s="365">
        <f>VLOOKUP(U93,'Location Summary'!$G$2:$H$604,2,FALSE)</f>
        <v>435</v>
      </c>
      <c r="W96" s="364">
        <v>3</v>
      </c>
      <c r="X96" s="365">
        <f>VLOOKUP(W93,'Location Summary'!$G$2:$H$604,2,FALSE)</f>
        <v>360</v>
      </c>
      <c r="Y96" s="364">
        <v>3</v>
      </c>
      <c r="Z96" s="365">
        <f>VLOOKUP(Y93,'Location Summary'!$G$2:$H$604,2,FALSE)</f>
        <v>395</v>
      </c>
      <c r="AA96" s="364">
        <v>3</v>
      </c>
      <c r="AB96" s="365">
        <f>VLOOKUP(AA93,'Location Summary'!$G$2:$H$604,2,FALSE)</f>
        <v>440</v>
      </c>
      <c r="AC96" s="364">
        <v>3</v>
      </c>
      <c r="AD96" s="365">
        <f>VLOOKUP(AC93,'Location Summary'!$G$2:$H$604,2,FALSE)</f>
        <v>400</v>
      </c>
      <c r="AE96" s="364">
        <v>3</v>
      </c>
      <c r="AF96" s="365">
        <f>VLOOKUP(AE93,'Location Summary'!$G$2:$H$604,2,FALSE)</f>
        <v>440</v>
      </c>
      <c r="AG96" s="703">
        <v>3</v>
      </c>
      <c r="AH96" s="365">
        <f>VLOOKUP(AG93,'Location Summary'!$G$2:$H$604,2,FALSE)</f>
        <v>330</v>
      </c>
      <c r="AI96" s="364">
        <v>3</v>
      </c>
      <c r="AJ96" s="365">
        <f>VLOOKUP(AI93,'Location Summary'!$G$2:$H$604,2,FALSE)</f>
        <v>493.084</v>
      </c>
      <c r="AK96" s="364">
        <v>3</v>
      </c>
      <c r="AL96" s="365">
        <f>VLOOKUP(AK93,'Location Summary'!$G$2:$H$604,2,FALSE)</f>
        <v>453.99900000000002</v>
      </c>
      <c r="AM96" s="364">
        <v>3</v>
      </c>
      <c r="AN96" s="365">
        <f>VLOOKUP(AM93,'Location Summary'!$G$2:$H$604,2,FALSE)</f>
        <v>451</v>
      </c>
      <c r="AO96" s="364">
        <v>3</v>
      </c>
      <c r="AP96" s="365">
        <f>VLOOKUP(AO93,'Location Summary'!$G$2:$H$604,2,FALSE)</f>
        <v>389</v>
      </c>
      <c r="AQ96" s="364">
        <v>3</v>
      </c>
      <c r="AR96" s="365">
        <f>VLOOKUP(AQ93,'Location Summary'!$G$2:$H$604,2,FALSE)</f>
        <v>451.52300000000002</v>
      </c>
      <c r="AS96" s="364">
        <v>3</v>
      </c>
      <c r="AT96" s="366">
        <f>VLOOKUP(AS93,'Location Summary'!$G$2:$H$604,2,FALSE)</f>
        <v>401.39400000000001</v>
      </c>
    </row>
    <row r="97" spans="2:51" s="395" customFormat="1" ht="15" customHeight="1" x14ac:dyDescent="0.3">
      <c r="B97" s="392"/>
      <c r="C97" s="369">
        <v>2</v>
      </c>
      <c r="D97" s="338"/>
      <c r="E97" s="369">
        <v>2</v>
      </c>
      <c r="F97" s="338"/>
      <c r="G97" s="369">
        <v>2</v>
      </c>
      <c r="H97" s="338"/>
      <c r="I97" s="369">
        <v>2</v>
      </c>
      <c r="J97" s="338"/>
      <c r="K97" s="369">
        <v>2</v>
      </c>
      <c r="L97" s="338"/>
      <c r="M97" s="369">
        <v>2</v>
      </c>
      <c r="N97" s="338"/>
      <c r="O97" s="369">
        <v>2</v>
      </c>
      <c r="P97" s="338"/>
      <c r="Q97" s="369">
        <v>2</v>
      </c>
      <c r="R97" s="338"/>
      <c r="S97" s="369">
        <v>2</v>
      </c>
      <c r="T97" s="338"/>
      <c r="U97" s="369">
        <v>2</v>
      </c>
      <c r="V97" s="338"/>
      <c r="W97" s="369">
        <v>2</v>
      </c>
      <c r="X97" s="338"/>
      <c r="Y97" s="369">
        <v>2</v>
      </c>
      <c r="Z97" s="338"/>
      <c r="AA97" s="369">
        <v>2</v>
      </c>
      <c r="AB97" s="338"/>
      <c r="AC97" s="369">
        <v>2</v>
      </c>
      <c r="AD97" s="338"/>
      <c r="AE97" s="369">
        <v>2</v>
      </c>
      <c r="AF97" s="338"/>
      <c r="AG97" s="369">
        <v>2</v>
      </c>
      <c r="AH97" s="338"/>
      <c r="AI97" s="369">
        <v>2</v>
      </c>
      <c r="AJ97" s="338"/>
      <c r="AK97" s="369">
        <v>2</v>
      </c>
      <c r="AL97" s="338"/>
      <c r="AM97" s="369">
        <v>2</v>
      </c>
      <c r="AN97" s="338"/>
      <c r="AO97" s="369">
        <v>2</v>
      </c>
      <c r="AP97" s="338"/>
      <c r="AQ97" s="369">
        <v>2</v>
      </c>
      <c r="AR97" s="338"/>
      <c r="AS97" s="369">
        <v>2</v>
      </c>
      <c r="AT97" s="354"/>
    </row>
    <row r="98" spans="2:51" ht="15" customHeight="1" x14ac:dyDescent="0.3">
      <c r="B98" s="380"/>
      <c r="C98" s="342" t="str">
        <f>VLOOKUP(C93,'Location Summary'!$C$2:$J$604,2,FALSE)</f>
        <v>DA+0</v>
      </c>
      <c r="D98" s="356"/>
      <c r="E98" s="342" t="str">
        <f>VLOOKUP(E93,'Location Summary'!$C$2:$J$604,2,FALSE)</f>
        <v>DA+1.5</v>
      </c>
      <c r="F98" s="356"/>
      <c r="G98" s="342" t="str">
        <f>VLOOKUP(G93,'Location Summary'!$C$2:$J$604,2,FALSE)</f>
        <v>DA-3</v>
      </c>
      <c r="H98" s="356"/>
      <c r="I98" s="342" t="str">
        <f>VLOOKUP(I93,'Location Summary'!$C$2:$J$604,2,FALSE)</f>
        <v>DA+1.5</v>
      </c>
      <c r="J98" s="356"/>
      <c r="K98" s="342" t="str">
        <f>VLOOKUP(K93,'Location Summary'!$C$2:$J$604,2,FALSE)</f>
        <v>DA+3</v>
      </c>
      <c r="L98" s="356"/>
      <c r="M98" s="342" t="str">
        <f>VLOOKUP(M93,'Location Summary'!$C$2:$J$604,2,FALSE)</f>
        <v>DB2+0</v>
      </c>
      <c r="N98" s="356"/>
      <c r="O98" s="342" t="str">
        <f>VLOOKUP(O93,'Location Summary'!$C$2:$J$604,2,FALSE)</f>
        <v>DA+6</v>
      </c>
      <c r="P98" s="356"/>
      <c r="Q98" s="342" t="str">
        <f>VLOOKUP(Q93,'Location Summary'!$C$2:$J$604,2,FALSE)</f>
        <v>DA+6</v>
      </c>
      <c r="R98" s="356"/>
      <c r="S98" s="342" t="str">
        <f>VLOOKUP(S93,'Location Summary'!$C$2:$J$604,2,FALSE)</f>
        <v>DA-3</v>
      </c>
      <c r="T98" s="370"/>
      <c r="U98" s="342" t="str">
        <f>VLOOKUP(U93,'Location Summary'!$C$2:$J$604,2,FALSE)</f>
        <v>DA+9</v>
      </c>
      <c r="V98" s="370"/>
      <c r="W98" s="342" t="str">
        <f>VLOOKUP(W93,'Location Summary'!$C$2:$J$604,2,FALSE)</f>
        <v>DA+9</v>
      </c>
      <c r="X98" s="370"/>
      <c r="Y98" s="342" t="str">
        <f>VLOOKUP(Y93,'Location Summary'!$C$2:$J$604,2,FALSE)</f>
        <v>DA+6</v>
      </c>
      <c r="Z98" s="370"/>
      <c r="AA98" s="342" t="str">
        <f>VLOOKUP(AA93,'Location Summary'!$C$2:$J$604,2,FALSE)</f>
        <v>DA+3</v>
      </c>
      <c r="AB98" s="370"/>
      <c r="AC98" s="342" t="str">
        <f>VLOOKUP(AC93,'Location Summary'!$C$2:$J$604,2,FALSE)</f>
        <v>DA+6</v>
      </c>
      <c r="AD98" s="370"/>
      <c r="AE98" s="342" t="str">
        <f>VLOOKUP(AE93,'Location Summary'!$C$2:$J$604,2,FALSE)</f>
        <v>DA+1.5</v>
      </c>
      <c r="AF98" s="370"/>
      <c r="AG98" s="342" t="str">
        <f>VLOOKUP(AG93,'Location Summary'!$C$2:$J$604,2,FALSE)</f>
        <v>DA+3</v>
      </c>
      <c r="AH98" s="370"/>
      <c r="AI98" s="342" t="str">
        <f>VLOOKUP(AI93,'Location Summary'!$C$2:$J$604,2,FALSE)</f>
        <v>DA+3</v>
      </c>
      <c r="AJ98" s="370"/>
      <c r="AK98" s="342" t="str">
        <f>VLOOKUP(AK93,'Location Summary'!$C$2:$J$604,2,FALSE)</f>
        <v>DB2+3</v>
      </c>
      <c r="AL98" s="370"/>
      <c r="AM98" s="342" t="str">
        <f>VLOOKUP(AM93,'Location Summary'!$C$2:$J$604,2,FALSE)</f>
        <v>DB1+9</v>
      </c>
      <c r="AN98" s="370"/>
      <c r="AO98" s="342" t="str">
        <f>VLOOKUP(AO93,'Location Summary'!$C$2:$J$604,2,FALSE)</f>
        <v>DA+3</v>
      </c>
      <c r="AP98" s="370"/>
      <c r="AQ98" s="342" t="str">
        <f>VLOOKUP(AQ93,'Location Summary'!$C$2:$J$604,2,FALSE)</f>
        <v>DA+9</v>
      </c>
      <c r="AS98" s="342" t="str">
        <f>VLOOKUP(AS93,'Location Summary'!$C$2:$J$604,2,FALSE)</f>
        <v>DB2+3</v>
      </c>
      <c r="AT98" s="354"/>
    </row>
    <row r="99" spans="2:51" ht="15" customHeight="1" thickBot="1" x14ac:dyDescent="0.35">
      <c r="B99" s="399"/>
      <c r="C99" s="400"/>
      <c r="D99" s="400"/>
      <c r="E99" s="400"/>
      <c r="F99" s="400"/>
      <c r="G99" s="400"/>
      <c r="H99" s="400"/>
      <c r="I99" s="400"/>
      <c r="J99" s="400"/>
      <c r="K99" s="400"/>
      <c r="L99" s="400"/>
      <c r="M99" s="656"/>
      <c r="N99" s="656"/>
      <c r="O99" s="656"/>
      <c r="P99" s="1249"/>
      <c r="Q99" s="1249"/>
      <c r="R99" s="1249"/>
      <c r="S99" s="1139" t="s">
        <v>1550</v>
      </c>
      <c r="U99" s="775"/>
      <c r="V99" s="656"/>
      <c r="W99" s="656"/>
      <c r="X99" s="656"/>
      <c r="Y99" s="656"/>
      <c r="Z99" s="656"/>
      <c r="AA99" s="656"/>
      <c r="AB99" s="656"/>
      <c r="AC99" s="656"/>
      <c r="AD99" s="656"/>
      <c r="AE99" s="656"/>
      <c r="AF99" s="1249" t="s">
        <v>1550</v>
      </c>
      <c r="AG99" s="1249"/>
      <c r="AH99" s="1249"/>
      <c r="AI99" s="400"/>
      <c r="AK99" s="1139" t="s">
        <v>1550</v>
      </c>
      <c r="AL99" s="400"/>
      <c r="AM99" s="400"/>
      <c r="AN99" s="400"/>
      <c r="AO99" s="400"/>
      <c r="AP99" s="400"/>
      <c r="AQ99" s="1247" t="s">
        <v>1494</v>
      </c>
      <c r="AR99" s="1247"/>
      <c r="AS99" s="1247"/>
      <c r="AT99" s="402"/>
      <c r="AV99" s="379"/>
    </row>
    <row r="100" spans="2:51" ht="15" customHeight="1" x14ac:dyDescent="0.3">
      <c r="B100" s="373"/>
      <c r="C100" s="371">
        <f>AS92+1</f>
        <v>236</v>
      </c>
      <c r="D100" s="352"/>
      <c r="E100" s="371">
        <f>C100+1</f>
        <v>237</v>
      </c>
      <c r="F100" s="371"/>
      <c r="G100" s="371">
        <f>E100+1</f>
        <v>238</v>
      </c>
      <c r="H100" s="371"/>
      <c r="I100" s="371">
        <f>G100+1</f>
        <v>239</v>
      </c>
      <c r="J100" s="371"/>
      <c r="K100" s="371">
        <f>I100+1</f>
        <v>240</v>
      </c>
      <c r="L100" s="371"/>
      <c r="M100" s="371">
        <f>K100+1</f>
        <v>241</v>
      </c>
      <c r="N100" s="371"/>
      <c r="O100" s="371">
        <f>M100+1</f>
        <v>242</v>
      </c>
      <c r="P100" s="371"/>
      <c r="Q100" s="371">
        <f>O100+1</f>
        <v>243</v>
      </c>
      <c r="R100" s="371"/>
      <c r="S100" s="371">
        <f>Q100+1</f>
        <v>244</v>
      </c>
      <c r="T100" s="371"/>
      <c r="U100" s="371">
        <f>S100+1</f>
        <v>245</v>
      </c>
      <c r="V100" s="371"/>
      <c r="W100" s="371">
        <f>U100+1</f>
        <v>246</v>
      </c>
      <c r="X100" s="371"/>
      <c r="Y100" s="371">
        <f>W100+1</f>
        <v>247</v>
      </c>
      <c r="Z100" s="371"/>
      <c r="AA100" s="371">
        <f>Y100+1</f>
        <v>248</v>
      </c>
      <c r="AB100" s="371"/>
      <c r="AC100" s="371">
        <f>AA100+1</f>
        <v>249</v>
      </c>
      <c r="AD100" s="371" t="s">
        <v>34</v>
      </c>
      <c r="AE100" s="371">
        <f>AC100+1</f>
        <v>250</v>
      </c>
      <c r="AF100" s="371"/>
      <c r="AG100" s="371">
        <f>AE100+1</f>
        <v>251</v>
      </c>
      <c r="AH100" s="371"/>
      <c r="AI100" s="371">
        <f>AG100+1</f>
        <v>252</v>
      </c>
      <c r="AJ100" s="371"/>
      <c r="AK100" s="371">
        <f>AI100+1</f>
        <v>253</v>
      </c>
      <c r="AL100" s="371"/>
      <c r="AM100" s="371">
        <f>AK100+1</f>
        <v>254</v>
      </c>
      <c r="AO100" s="371">
        <f>AM100+1</f>
        <v>255</v>
      </c>
      <c r="AP100" s="371"/>
      <c r="AQ100" s="371">
        <f>AO100+1</f>
        <v>256</v>
      </c>
      <c r="AR100" s="371"/>
      <c r="AS100" s="371">
        <f>AQ100+1</f>
        <v>257</v>
      </c>
      <c r="AT100" s="354"/>
    </row>
    <row r="101" spans="2:51" s="376" customFormat="1" ht="15" customHeight="1" x14ac:dyDescent="0.3">
      <c r="B101" s="390"/>
      <c r="C101" s="376" t="s">
        <v>620</v>
      </c>
      <c r="E101" s="376" t="s">
        <v>621</v>
      </c>
      <c r="G101" s="376" t="s">
        <v>622</v>
      </c>
      <c r="I101" s="376" t="s">
        <v>623</v>
      </c>
      <c r="K101" s="376" t="s">
        <v>624</v>
      </c>
      <c r="M101" s="376" t="s">
        <v>794</v>
      </c>
      <c r="O101" s="376" t="s">
        <v>795</v>
      </c>
      <c r="Q101" s="376" t="s">
        <v>796</v>
      </c>
      <c r="S101" s="376" t="s">
        <v>797</v>
      </c>
      <c r="U101" s="376" t="s">
        <v>798</v>
      </c>
      <c r="W101" s="376" t="s">
        <v>799</v>
      </c>
      <c r="Y101" s="376" t="s">
        <v>800</v>
      </c>
      <c r="AA101" s="376" t="s">
        <v>73</v>
      </c>
      <c r="AC101" s="376" t="s">
        <v>626</v>
      </c>
      <c r="AE101" s="376" t="s">
        <v>627</v>
      </c>
      <c r="AG101" s="376" t="s">
        <v>628</v>
      </c>
      <c r="AI101" s="376" t="s">
        <v>629</v>
      </c>
      <c r="AK101" s="376" t="s">
        <v>630</v>
      </c>
      <c r="AM101" s="376" t="s">
        <v>631</v>
      </c>
      <c r="AO101" s="376" t="s">
        <v>632</v>
      </c>
      <c r="AQ101" s="376" t="s">
        <v>633</v>
      </c>
      <c r="AS101" s="376" t="s">
        <v>634</v>
      </c>
      <c r="AT101" s="354"/>
    </row>
    <row r="102" spans="2:51" ht="15" customHeight="1" x14ac:dyDescent="0.3">
      <c r="B102" s="380"/>
      <c r="N102" s="338">
        <v>5</v>
      </c>
      <c r="P102" s="338">
        <v>5</v>
      </c>
      <c r="R102" s="338">
        <v>5</v>
      </c>
      <c r="T102" s="342">
        <v>5</v>
      </c>
      <c r="V102" s="342">
        <v>5</v>
      </c>
      <c r="X102" s="342">
        <v>5</v>
      </c>
      <c r="Z102" s="342">
        <v>5</v>
      </c>
      <c r="AB102" s="342">
        <v>5</v>
      </c>
      <c r="AD102" s="342">
        <v>5</v>
      </c>
      <c r="AF102" s="342">
        <v>5</v>
      </c>
      <c r="AH102" s="342">
        <v>5</v>
      </c>
      <c r="AJ102" s="342">
        <v>5</v>
      </c>
      <c r="AL102" s="342">
        <v>5</v>
      </c>
      <c r="AN102" s="342">
        <v>5</v>
      </c>
      <c r="AP102" s="342">
        <v>5</v>
      </c>
      <c r="AR102" s="342">
        <v>5</v>
      </c>
      <c r="AT102" s="354">
        <v>5</v>
      </c>
    </row>
    <row r="103" spans="2:51" ht="15" customHeight="1" x14ac:dyDescent="0.3">
      <c r="B103" s="386"/>
      <c r="AT103" s="354"/>
    </row>
    <row r="104" spans="2:51" s="395" customFormat="1" ht="20.25" customHeight="1" x14ac:dyDescent="0.3">
      <c r="B104" s="386"/>
      <c r="C104" s="364">
        <v>3</v>
      </c>
      <c r="D104" s="365">
        <f>VLOOKUP(C101,'Location Summary'!$G$2:$H$604,2,FALSE)</f>
        <v>430</v>
      </c>
      <c r="E104" s="364">
        <v>3</v>
      </c>
      <c r="F104" s="365">
        <f>VLOOKUP(E101,'Location Summary'!$G$2:$H$604,2,FALSE)</f>
        <v>405</v>
      </c>
      <c r="G104" s="364">
        <v>3</v>
      </c>
      <c r="H104" s="365">
        <f>VLOOKUP(G101,'Location Summary'!$G$2:$H$604,2,FALSE)</f>
        <v>430</v>
      </c>
      <c r="I104" s="364">
        <v>3</v>
      </c>
      <c r="J104" s="365">
        <f>VLOOKUP(I101,'Location Summary'!$G$2:$H$604,2,FALSE)</f>
        <v>410</v>
      </c>
      <c r="K104" s="364">
        <v>3</v>
      </c>
      <c r="L104" s="365">
        <f>VLOOKUP(K101,'Location Summary'!$G$2:$H$604,2,FALSE)</f>
        <v>420</v>
      </c>
      <c r="M104" s="364">
        <v>3</v>
      </c>
      <c r="N104" s="365">
        <f>VLOOKUP(M101,'Location Summary'!$G$2:$H$604,2,FALSE)</f>
        <v>280</v>
      </c>
      <c r="O104" s="364">
        <v>3</v>
      </c>
      <c r="P104" s="365">
        <f>VLOOKUP(O101,'Location Summary'!$G$2:$H$604,2,FALSE)</f>
        <v>345</v>
      </c>
      <c r="Q104" s="364">
        <v>3</v>
      </c>
      <c r="R104" s="365">
        <f>VLOOKUP(Q101,'Location Summary'!$G$2:$H$604,2,FALSE)</f>
        <v>330</v>
      </c>
      <c r="S104" s="364">
        <v>3</v>
      </c>
      <c r="T104" s="365">
        <f>VLOOKUP(S101,'Location Summary'!$G$2:$H$604,2,FALSE)</f>
        <v>455</v>
      </c>
      <c r="U104" s="364">
        <v>3</v>
      </c>
      <c r="V104" s="365">
        <f>VLOOKUP(U101,'Location Summary'!$G$2:$H$604,2,FALSE)</f>
        <v>340</v>
      </c>
      <c r="W104" s="364">
        <v>3</v>
      </c>
      <c r="X104" s="365">
        <f>VLOOKUP(W101,'Location Summary'!$G$2:$H$604,2,FALSE)</f>
        <v>435</v>
      </c>
      <c r="Y104" s="364">
        <v>3</v>
      </c>
      <c r="Z104" s="365">
        <f>VLOOKUP(Y101,'Location Summary'!$G$2:$H$604,2,FALSE)</f>
        <v>398.589</v>
      </c>
      <c r="AA104" s="364">
        <v>3</v>
      </c>
      <c r="AB104" s="365">
        <f>VLOOKUP(AA101,'Location Summary'!$G$2:$H$604,2,FALSE)</f>
        <v>426.411</v>
      </c>
      <c r="AC104" s="364">
        <v>3</v>
      </c>
      <c r="AD104" s="365">
        <f>VLOOKUP(AC101,'Location Summary'!$G$2:$H$604,2,FALSE)</f>
        <v>390</v>
      </c>
      <c r="AE104" s="364">
        <v>3</v>
      </c>
      <c r="AF104" s="365">
        <f>VLOOKUP(AE101,'Location Summary'!$G$2:$H$604,2,FALSE)</f>
        <v>335</v>
      </c>
      <c r="AG104" s="364">
        <v>3</v>
      </c>
      <c r="AH104" s="365">
        <f>VLOOKUP(AG101,'Location Summary'!$G$2:$H$604,2,FALSE)</f>
        <v>440</v>
      </c>
      <c r="AI104" s="364">
        <v>3</v>
      </c>
      <c r="AJ104" s="365">
        <f>VLOOKUP(AI101,'Location Summary'!$G$2:$H$604,2,FALSE)</f>
        <v>280</v>
      </c>
      <c r="AK104" s="364">
        <v>3</v>
      </c>
      <c r="AL104" s="365">
        <f>VLOOKUP(AK101,'Location Summary'!$G$2:$H$604,2,FALSE)</f>
        <v>450</v>
      </c>
      <c r="AM104" s="364">
        <v>3</v>
      </c>
      <c r="AN104" s="365">
        <f>VLOOKUP(AM101,'Location Summary'!$G$2:$H$604,2,FALSE)</f>
        <v>285</v>
      </c>
      <c r="AO104" s="364">
        <v>3</v>
      </c>
      <c r="AP104" s="365">
        <f>VLOOKUP(AO101,'Location Summary'!$G$2:$H$604,2,FALSE)</f>
        <v>445</v>
      </c>
      <c r="AQ104" s="364">
        <v>3</v>
      </c>
      <c r="AR104" s="365">
        <f>VLOOKUP(AQ101,'Location Summary'!$G$2:$H$604,2,FALSE)</f>
        <v>360</v>
      </c>
      <c r="AS104" s="364">
        <v>3</v>
      </c>
      <c r="AT104" s="366">
        <f>VLOOKUP(AS101,'Location Summary'!$G$2:$H$604,2,FALSE)</f>
        <v>430</v>
      </c>
    </row>
    <row r="105" spans="2:51" s="395" customFormat="1" ht="15" customHeight="1" x14ac:dyDescent="0.3">
      <c r="B105" s="392"/>
      <c r="C105" s="369">
        <v>2</v>
      </c>
      <c r="D105" s="338"/>
      <c r="E105" s="369">
        <v>2</v>
      </c>
      <c r="F105" s="338"/>
      <c r="G105" s="369">
        <v>2</v>
      </c>
      <c r="H105" s="338"/>
      <c r="I105" s="369">
        <v>2</v>
      </c>
      <c r="J105" s="338"/>
      <c r="K105" s="369">
        <v>2</v>
      </c>
      <c r="L105" s="338"/>
      <c r="M105" s="369">
        <v>2</v>
      </c>
      <c r="N105" s="338"/>
      <c r="O105" s="369">
        <v>2</v>
      </c>
      <c r="P105" s="338"/>
      <c r="Q105" s="369">
        <v>2</v>
      </c>
      <c r="R105" s="338"/>
      <c r="S105" s="369">
        <v>2</v>
      </c>
      <c r="T105" s="338"/>
      <c r="U105" s="369">
        <v>2</v>
      </c>
      <c r="V105" s="338"/>
      <c r="W105" s="369">
        <v>2</v>
      </c>
      <c r="X105" s="338"/>
      <c r="Y105" s="369">
        <v>2</v>
      </c>
      <c r="Z105" s="338"/>
      <c r="AA105" s="369">
        <v>2</v>
      </c>
      <c r="AB105" s="338"/>
      <c r="AC105" s="369">
        <v>2</v>
      </c>
      <c r="AD105" s="338"/>
      <c r="AE105" s="369">
        <v>2</v>
      </c>
      <c r="AF105" s="338"/>
      <c r="AG105" s="369">
        <v>2</v>
      </c>
      <c r="AH105" s="338"/>
      <c r="AI105" s="369">
        <v>2</v>
      </c>
      <c r="AJ105" s="338"/>
      <c r="AK105" s="369">
        <v>2</v>
      </c>
      <c r="AL105" s="338"/>
      <c r="AM105" s="369">
        <v>2</v>
      </c>
      <c r="AN105" s="338"/>
      <c r="AO105" s="369">
        <v>2</v>
      </c>
      <c r="AP105" s="338"/>
      <c r="AQ105" s="369">
        <v>2</v>
      </c>
      <c r="AR105" s="338"/>
      <c r="AS105" s="369">
        <v>2</v>
      </c>
      <c r="AT105" s="354"/>
    </row>
    <row r="106" spans="2:51" ht="15" customHeight="1" x14ac:dyDescent="0.3">
      <c r="B106" s="380"/>
      <c r="C106" s="342" t="str">
        <f>VLOOKUP(C101,'Location Summary'!$C$2:$J$604,2,FALSE)</f>
        <v>DA+3</v>
      </c>
      <c r="D106" s="356"/>
      <c r="E106" s="342" t="str">
        <f>VLOOKUP(E101,'Location Summary'!$C$2:$J$604,2,FALSE)</f>
        <v>DA+3</v>
      </c>
      <c r="F106" s="356"/>
      <c r="G106" s="342" t="str">
        <f>VLOOKUP(G101,'Location Summary'!$C$2:$J$604,2,FALSE)</f>
        <v>DA-1.5</v>
      </c>
      <c r="H106" s="356"/>
      <c r="I106" s="342" t="str">
        <f>VLOOKUP(I101,'Location Summary'!$C$2:$J$604,2,FALSE)</f>
        <v>DA+9</v>
      </c>
      <c r="J106" s="356"/>
      <c r="K106" s="342" t="str">
        <f>VLOOKUP(K101,'Location Summary'!$C$2:$J$604,2,FALSE)</f>
        <v>DA+3</v>
      </c>
      <c r="L106" s="356"/>
      <c r="M106" s="342" t="str">
        <f>VLOOKUP(M101,'Location Summary'!$C$2:$J$604,2,FALSE)</f>
        <v>DB1+0</v>
      </c>
      <c r="N106" s="356"/>
      <c r="O106" s="342" t="str">
        <f>VLOOKUP(O101,'Location Summary'!$C$2:$J$604,2,FALSE)</f>
        <v>DA+3</v>
      </c>
      <c r="P106" s="356"/>
      <c r="Q106" s="342" t="str">
        <f>VLOOKUP(Q101,'Location Summary'!$C$2:$J$604,2,FALSE)</f>
        <v>DA+1.5</v>
      </c>
      <c r="R106" s="356"/>
      <c r="S106" s="342" t="str">
        <f>VLOOKUP(S101,'Location Summary'!$C$2:$J$604,2,FALSE)</f>
        <v>DA+3</v>
      </c>
      <c r="T106" s="370"/>
      <c r="U106" s="342" t="str">
        <f>VLOOKUP(U101,'Location Summary'!$C$2:$J$604,2,FALSE)</f>
        <v>DA+9</v>
      </c>
      <c r="V106" s="370"/>
      <c r="W106" s="342" t="str">
        <f>VLOOKUP(W101,'Location Summary'!$C$2:$J$604,2,FALSE)</f>
        <v>DA+3</v>
      </c>
      <c r="X106" s="370"/>
      <c r="Y106" s="342" t="str">
        <f>VLOOKUP(Y101,'Location Summary'!$C$2:$J$604,2,FALSE)</f>
        <v>DA+3</v>
      </c>
      <c r="Z106" s="370"/>
      <c r="AA106" s="342" t="str">
        <f>VLOOKUP(AA101,'Location Summary'!$C$2:$J$604,2,FALSE)</f>
        <v>DB1+3</v>
      </c>
      <c r="AB106" s="370"/>
      <c r="AC106" s="342" t="str">
        <f>VLOOKUP(AC101,'Location Summary'!$C$2:$J$604,2,FALSE)</f>
        <v>DA+0</v>
      </c>
      <c r="AD106" s="370"/>
      <c r="AE106" s="342" t="str">
        <f>VLOOKUP(AE101,'Location Summary'!$C$2:$J$604,2,FALSE)</f>
        <v>DA+0</v>
      </c>
      <c r="AF106" s="370"/>
      <c r="AG106" s="342" t="str">
        <f>VLOOKUP(AG101,'Location Summary'!$C$2:$J$604,2,FALSE)</f>
        <v>DA+3</v>
      </c>
      <c r="AH106" s="370"/>
      <c r="AI106" s="342" t="str">
        <f>VLOOKUP(AI101,'Location Summary'!$C$2:$J$604,2,FALSE)</f>
        <v>DA+1.5</v>
      </c>
      <c r="AJ106" s="370"/>
      <c r="AK106" s="342" t="str">
        <f>VLOOKUP(AK101,'Location Summary'!$C$2:$J$604,2,FALSE)</f>
        <v>DA+3</v>
      </c>
      <c r="AL106" s="370"/>
      <c r="AM106" s="342" t="str">
        <f>VLOOKUP(AM101,'Location Summary'!$C$2:$J$604,2,FALSE)</f>
        <v>DA+6</v>
      </c>
      <c r="AN106" s="370"/>
      <c r="AO106" s="342" t="str">
        <f>VLOOKUP(AO101,'Location Summary'!$C$2:$J$604,2,FALSE)</f>
        <v>DA+9</v>
      </c>
      <c r="AP106" s="370"/>
      <c r="AQ106" s="342" t="str">
        <f>VLOOKUP(AQ101,'Location Summary'!$C$2:$J$604,2,FALSE)</f>
        <v>DA+1.5</v>
      </c>
      <c r="AS106" s="342" t="str">
        <f>VLOOKUP(AS101,'Location Summary'!$C$2:$J$604,2,FALSE)</f>
        <v>DA+0</v>
      </c>
      <c r="AT106" s="354"/>
    </row>
    <row r="107" spans="2:51" ht="15" customHeight="1" x14ac:dyDescent="0.3">
      <c r="B107" s="373"/>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71"/>
      <c r="Z107" s="342"/>
      <c r="AA107" s="342"/>
      <c r="AB107" s="342"/>
      <c r="AC107" s="342"/>
      <c r="AD107" s="342"/>
      <c r="AE107" s="342"/>
      <c r="AF107" s="342"/>
      <c r="AG107" s="342"/>
      <c r="AH107" s="342"/>
      <c r="AI107" s="342"/>
      <c r="AJ107" s="342"/>
      <c r="AK107" s="342"/>
      <c r="AL107" s="342"/>
      <c r="AM107" s="342"/>
      <c r="AN107" s="342"/>
      <c r="AO107" s="342"/>
      <c r="AP107" s="342"/>
      <c r="AQ107" s="342"/>
      <c r="AR107" s="342"/>
      <c r="AS107" s="342"/>
      <c r="AT107" s="354"/>
      <c r="AV107" s="379"/>
    </row>
    <row r="108" spans="2:51" ht="15" customHeight="1" x14ac:dyDescent="0.3">
      <c r="B108" s="373"/>
      <c r="C108" s="371">
        <f>AS100+1</f>
        <v>258</v>
      </c>
      <c r="D108" s="352"/>
      <c r="E108" s="371">
        <f>C108+1</f>
        <v>259</v>
      </c>
      <c r="F108" s="371"/>
      <c r="G108" s="371">
        <f>E108+1</f>
        <v>260</v>
      </c>
      <c r="H108" s="371"/>
      <c r="I108" s="371">
        <f>G108+1</f>
        <v>261</v>
      </c>
      <c r="J108" s="371"/>
      <c r="K108" s="371">
        <f>I108+1</f>
        <v>262</v>
      </c>
      <c r="L108" s="371"/>
      <c r="M108" s="371">
        <f>K108+1</f>
        <v>263</v>
      </c>
      <c r="N108" s="371"/>
      <c r="O108" s="371">
        <f>M108+1</f>
        <v>264</v>
      </c>
      <c r="P108" s="371"/>
      <c r="Q108" s="371">
        <f>O108+1</f>
        <v>265</v>
      </c>
      <c r="R108" s="371"/>
      <c r="S108" s="371">
        <f>Q108+1</f>
        <v>266</v>
      </c>
      <c r="T108" s="371"/>
      <c r="U108" s="371">
        <f>S108+1</f>
        <v>267</v>
      </c>
      <c r="V108" s="371"/>
      <c r="W108" s="371">
        <f>U108+1</f>
        <v>268</v>
      </c>
      <c r="X108" s="371"/>
      <c r="Y108" s="371">
        <f>W108+1</f>
        <v>269</v>
      </c>
      <c r="Z108" s="371"/>
      <c r="AA108" s="371">
        <f>Y108+1</f>
        <v>270</v>
      </c>
      <c r="AB108" s="371"/>
      <c r="AC108" s="371">
        <f>AA108+1</f>
        <v>271</v>
      </c>
      <c r="AD108" s="371"/>
      <c r="AE108" s="371">
        <f>AC108+1</f>
        <v>272</v>
      </c>
      <c r="AF108" s="371"/>
      <c r="AG108" s="371">
        <f>AE108+1</f>
        <v>273</v>
      </c>
      <c r="AH108" s="371"/>
      <c r="AI108" s="371">
        <f>AG108+1</f>
        <v>274</v>
      </c>
      <c r="AJ108" s="371"/>
      <c r="AK108" s="371">
        <f>AI108+1</f>
        <v>275</v>
      </c>
      <c r="AL108" s="371"/>
      <c r="AM108" s="371">
        <f>AK108+1</f>
        <v>276</v>
      </c>
      <c r="AO108" s="371">
        <f>AM108+1</f>
        <v>277</v>
      </c>
      <c r="AP108" s="371"/>
      <c r="AQ108" s="371">
        <f>AO108+1</f>
        <v>278</v>
      </c>
      <c r="AR108" s="371"/>
      <c r="AS108" s="371">
        <f>AQ108+1</f>
        <v>279</v>
      </c>
      <c r="AT108" s="354"/>
    </row>
    <row r="109" spans="2:51" s="384" customFormat="1" ht="15" customHeight="1" x14ac:dyDescent="0.3">
      <c r="B109" s="374"/>
      <c r="C109" s="376" t="s">
        <v>635</v>
      </c>
      <c r="D109" s="376"/>
      <c r="E109" s="376" t="s">
        <v>74</v>
      </c>
      <c r="F109" s="376"/>
      <c r="G109" s="376" t="s">
        <v>637</v>
      </c>
      <c r="H109" s="376"/>
      <c r="I109" s="376" t="s">
        <v>638</v>
      </c>
      <c r="J109" s="376"/>
      <c r="K109" s="376" t="s">
        <v>639</v>
      </c>
      <c r="L109" s="376"/>
      <c r="M109" s="376" t="s">
        <v>640</v>
      </c>
      <c r="N109" s="376"/>
      <c r="O109" s="376" t="s">
        <v>641</v>
      </c>
      <c r="P109" s="376"/>
      <c r="Q109" s="376" t="s">
        <v>642</v>
      </c>
      <c r="R109" s="376"/>
      <c r="S109" s="376" t="s">
        <v>643</v>
      </c>
      <c r="T109" s="376"/>
      <c r="U109" s="376" t="s">
        <v>644</v>
      </c>
      <c r="V109" s="376"/>
      <c r="W109" s="376" t="s">
        <v>645</v>
      </c>
      <c r="X109" s="376"/>
      <c r="Y109" s="376" t="s">
        <v>646</v>
      </c>
      <c r="Z109" s="376"/>
      <c r="AA109" s="376" t="s">
        <v>647</v>
      </c>
      <c r="AB109" s="376"/>
      <c r="AC109" s="376" t="s">
        <v>75</v>
      </c>
      <c r="AD109" s="376"/>
      <c r="AE109" s="376" t="s">
        <v>214</v>
      </c>
      <c r="AF109" s="376"/>
      <c r="AG109" s="376" t="s">
        <v>215</v>
      </c>
      <c r="AH109" s="376"/>
      <c r="AI109" s="376" t="s">
        <v>5</v>
      </c>
      <c r="AJ109" s="376"/>
      <c r="AK109" s="376" t="s">
        <v>6</v>
      </c>
      <c r="AL109" s="376"/>
      <c r="AM109" s="376" t="s">
        <v>649</v>
      </c>
      <c r="AN109" s="376"/>
      <c r="AO109" s="376" t="s">
        <v>650</v>
      </c>
      <c r="AP109" s="376"/>
      <c r="AQ109" s="376" t="s">
        <v>651</v>
      </c>
      <c r="AR109" s="376"/>
      <c r="AS109" s="376" t="s">
        <v>652</v>
      </c>
      <c r="AT109" s="385"/>
      <c r="AY109" s="384" t="s">
        <v>34</v>
      </c>
    </row>
    <row r="110" spans="2:51" ht="15" customHeight="1" x14ac:dyDescent="0.3">
      <c r="B110" s="380">
        <v>5</v>
      </c>
      <c r="D110" s="338">
        <v>5</v>
      </c>
      <c r="F110" s="338">
        <v>5</v>
      </c>
      <c r="H110" s="338">
        <v>5</v>
      </c>
      <c r="J110" s="338">
        <v>5</v>
      </c>
      <c r="L110" s="338">
        <v>5</v>
      </c>
      <c r="N110" s="338">
        <v>5</v>
      </c>
      <c r="P110" s="338">
        <v>5</v>
      </c>
      <c r="T110" s="342"/>
      <c r="V110" s="342"/>
      <c r="X110" s="342"/>
      <c r="Z110" s="342"/>
      <c r="AB110" s="342"/>
      <c r="AD110" s="342"/>
      <c r="AF110" s="342"/>
      <c r="AH110" s="342"/>
      <c r="AJ110" s="342"/>
      <c r="AL110" s="342"/>
      <c r="AN110" s="342"/>
      <c r="AP110" s="342"/>
      <c r="AR110" s="342"/>
      <c r="AT110" s="354"/>
    </row>
    <row r="111" spans="2:51" ht="15" customHeight="1" x14ac:dyDescent="0.3">
      <c r="B111" s="386"/>
      <c r="AT111" s="354"/>
    </row>
    <row r="112" spans="2:51" s="395" customFormat="1" ht="20.25" customHeight="1" x14ac:dyDescent="0.3">
      <c r="B112" s="386"/>
      <c r="C112" s="364">
        <v>3</v>
      </c>
      <c r="D112" s="365">
        <f>VLOOKUP(C109,'Location Summary'!$G$2:$H$604,2,FALSE)</f>
        <v>322.26600000000002</v>
      </c>
      <c r="E112" s="364">
        <v>3</v>
      </c>
      <c r="F112" s="365">
        <f>VLOOKUP(E109,'Location Summary'!$G$2:$H$604,2,FALSE)</f>
        <v>392.73</v>
      </c>
      <c r="G112" s="364">
        <v>3</v>
      </c>
      <c r="H112" s="365">
        <f>VLOOKUP(G109,'Location Summary'!$G$2:$H$604,2,FALSE)</f>
        <v>395</v>
      </c>
      <c r="I112" s="364">
        <v>3</v>
      </c>
      <c r="J112" s="365">
        <f>VLOOKUP(I109,'Location Summary'!$G$2:$H$604,2,FALSE)</f>
        <v>385</v>
      </c>
      <c r="K112" s="364">
        <v>3</v>
      </c>
      <c r="L112" s="365">
        <f>VLOOKUP(K109,'Location Summary'!$G$2:$H$604,2,FALSE)</f>
        <v>340</v>
      </c>
      <c r="M112" s="364">
        <v>3</v>
      </c>
      <c r="N112" s="365">
        <f>VLOOKUP(M109,'Location Summary'!$G$2:$H$604,2,FALSE)</f>
        <v>395</v>
      </c>
      <c r="O112" s="364">
        <v>3</v>
      </c>
      <c r="P112" s="365">
        <f>VLOOKUP(O109,'Location Summary'!$G$2:$H$604,2,FALSE)</f>
        <v>410</v>
      </c>
      <c r="Q112" s="364">
        <v>3</v>
      </c>
      <c r="R112" s="365">
        <f>VLOOKUP(Q109,'Location Summary'!$G$2:$H$604,2,FALSE)</f>
        <v>415</v>
      </c>
      <c r="S112" s="364">
        <v>3</v>
      </c>
      <c r="T112" s="365">
        <f>VLOOKUP(S109,'Location Summary'!$G$2:$H$604,2,FALSE)</f>
        <v>415</v>
      </c>
      <c r="U112" s="364">
        <v>3</v>
      </c>
      <c r="V112" s="365">
        <f>VLOOKUP(U109,'Location Summary'!$G$2:$H$604,2,FALSE)</f>
        <v>350</v>
      </c>
      <c r="W112" s="364">
        <v>3</v>
      </c>
      <c r="X112" s="365">
        <f>VLOOKUP(W109,'Location Summary'!$G$2:$H$604,2,FALSE)</f>
        <v>425</v>
      </c>
      <c r="Y112" s="364">
        <v>3</v>
      </c>
      <c r="Z112" s="365">
        <f>VLOOKUP(Y109,'Location Summary'!$G$2:$H$604,2,FALSE)</f>
        <v>350</v>
      </c>
      <c r="AA112" s="364">
        <v>3</v>
      </c>
      <c r="AB112" s="365">
        <f>VLOOKUP(AA109,'Location Summary'!$G$2:$H$604,2,FALSE)</f>
        <v>444.08100000000002</v>
      </c>
      <c r="AC112" s="364">
        <v>3</v>
      </c>
      <c r="AD112" s="365">
        <f>VLOOKUP(AC109,'Location Summary'!$G$2:$H$604,2,FALSE)</f>
        <v>260.91800000000001</v>
      </c>
      <c r="AE112" s="364">
        <v>3</v>
      </c>
      <c r="AF112" s="365">
        <f>VLOOKUP(AE109,'Location Summary'!$G$2:$H$604,2,FALSE)</f>
        <v>385</v>
      </c>
      <c r="AG112" s="364">
        <v>3</v>
      </c>
      <c r="AH112" s="365">
        <f>VLOOKUP(AG109,'Location Summary'!$G$2:$H$604,2,FALSE)</f>
        <v>435</v>
      </c>
      <c r="AI112" s="364">
        <v>3</v>
      </c>
      <c r="AJ112" s="365">
        <f>VLOOKUP(AI109,'Location Summary'!$G$2:$H$604,2,FALSE)</f>
        <v>385</v>
      </c>
      <c r="AK112" s="364">
        <v>3</v>
      </c>
      <c r="AL112" s="365">
        <f>VLOOKUP(AK109,'Location Summary'!$G$2:$H$604,2,FALSE)</f>
        <v>455</v>
      </c>
      <c r="AM112" s="364">
        <v>3</v>
      </c>
      <c r="AN112" s="365">
        <f>VLOOKUP(AM109,'Location Summary'!$G$2:$H$604,2,FALSE)</f>
        <v>370</v>
      </c>
      <c r="AO112" s="364">
        <v>3</v>
      </c>
      <c r="AP112" s="365">
        <f>VLOOKUP(AO109,'Location Summary'!$G$2:$H$604,2,FALSE)</f>
        <v>400</v>
      </c>
      <c r="AQ112" s="364">
        <v>3</v>
      </c>
      <c r="AR112" s="365">
        <f>VLOOKUP(AQ109,'Location Summary'!$G$2:$H$604,2,FALSE)</f>
        <v>350</v>
      </c>
      <c r="AS112" s="364">
        <v>3</v>
      </c>
      <c r="AT112" s="366">
        <f>VLOOKUP(AS109,'Location Summary'!$G$2:$H$604,2,FALSE)</f>
        <v>470</v>
      </c>
    </row>
    <row r="113" spans="2:48" s="395" customFormat="1" ht="15" customHeight="1" x14ac:dyDescent="0.3">
      <c r="B113" s="392"/>
      <c r="C113" s="369">
        <v>2</v>
      </c>
      <c r="D113" s="338"/>
      <c r="E113" s="369">
        <v>2</v>
      </c>
      <c r="F113" s="338"/>
      <c r="G113" s="369">
        <v>2</v>
      </c>
      <c r="H113" s="338"/>
      <c r="I113" s="369">
        <v>2</v>
      </c>
      <c r="J113" s="338"/>
      <c r="K113" s="369">
        <v>2</v>
      </c>
      <c r="L113" s="338"/>
      <c r="M113" s="369">
        <v>2</v>
      </c>
      <c r="N113" s="338"/>
      <c r="O113" s="369">
        <v>2</v>
      </c>
      <c r="P113" s="338"/>
      <c r="Q113" s="369">
        <v>2</v>
      </c>
      <c r="R113" s="338"/>
      <c r="S113" s="369">
        <v>2</v>
      </c>
      <c r="T113" s="338"/>
      <c r="U113" s="369">
        <v>2</v>
      </c>
      <c r="V113" s="338"/>
      <c r="W113" s="369">
        <v>2</v>
      </c>
      <c r="X113" s="338"/>
      <c r="Y113" s="369">
        <v>2</v>
      </c>
      <c r="Z113" s="338"/>
      <c r="AA113" s="369">
        <v>2</v>
      </c>
      <c r="AB113" s="338"/>
      <c r="AC113" s="369">
        <v>2</v>
      </c>
      <c r="AD113" s="338"/>
      <c r="AE113" s="369">
        <v>2</v>
      </c>
      <c r="AF113" s="338"/>
      <c r="AG113" s="369">
        <v>2</v>
      </c>
      <c r="AH113" s="338"/>
      <c r="AI113" s="369">
        <v>2</v>
      </c>
      <c r="AJ113" s="338"/>
      <c r="AK113" s="369">
        <v>2</v>
      </c>
      <c r="AL113" s="338"/>
      <c r="AM113" s="369">
        <v>2</v>
      </c>
      <c r="AN113" s="338"/>
      <c r="AO113" s="369">
        <v>2</v>
      </c>
      <c r="AP113" s="338"/>
      <c r="AQ113" s="369">
        <v>2</v>
      </c>
      <c r="AR113" s="338"/>
      <c r="AS113" s="369">
        <v>2</v>
      </c>
      <c r="AT113" s="354"/>
    </row>
    <row r="114" spans="2:48" ht="15" customHeight="1" x14ac:dyDescent="0.3">
      <c r="B114" s="380"/>
      <c r="C114" s="342" t="str">
        <f>VLOOKUP(C109,'Location Summary'!$C$2:$J$604,2,FALSE)</f>
        <v>DA+3</v>
      </c>
      <c r="D114" s="356"/>
      <c r="E114" s="342" t="str">
        <f>VLOOKUP(E109,'Location Summary'!$C$2:$J$604,2,FALSE)</f>
        <v>DB2+0</v>
      </c>
      <c r="F114" s="356"/>
      <c r="G114" s="342" t="str">
        <f>VLOOKUP(G109,'Location Summary'!$C$2:$J$604,2,FALSE)</f>
        <v>DA-1.5</v>
      </c>
      <c r="H114" s="356"/>
      <c r="I114" s="342" t="str">
        <f>VLOOKUP(I109,'Location Summary'!$C$2:$J$604,2,FALSE)</f>
        <v>DA+3</v>
      </c>
      <c r="J114" s="356"/>
      <c r="K114" s="342" t="str">
        <f>VLOOKUP(K109,'Location Summary'!$C$2:$J$604,2,FALSE)</f>
        <v>DA+1.5</v>
      </c>
      <c r="L114" s="356"/>
      <c r="M114" s="342" t="str">
        <f>VLOOKUP(M109,'Location Summary'!$C$2:$J$604,2,FALSE)</f>
        <v>DA+3</v>
      </c>
      <c r="N114" s="356"/>
      <c r="O114" s="342" t="str">
        <f>VLOOKUP(O109,'Location Summary'!$C$2:$J$604,2,FALSE)</f>
        <v>DA+1.5</v>
      </c>
      <c r="P114" s="356"/>
      <c r="Q114" s="342" t="str">
        <f>VLOOKUP(Q109,'Location Summary'!$C$2:$J$604,2,FALSE)</f>
        <v>DA+1.5</v>
      </c>
      <c r="R114" s="356"/>
      <c r="S114" s="342" t="str">
        <f>VLOOKUP(S109,'Location Summary'!$C$2:$J$604,2,FALSE)</f>
        <v>DA+3</v>
      </c>
      <c r="T114" s="370"/>
      <c r="U114" s="342" t="str">
        <f>VLOOKUP(U109,'Location Summary'!$C$2:$J$604,2,FALSE)</f>
        <v>DA+1.5</v>
      </c>
      <c r="V114" s="370"/>
      <c r="W114" s="342" t="str">
        <f>VLOOKUP(W109,'Location Summary'!$C$2:$J$604,2,FALSE)</f>
        <v>DA+6</v>
      </c>
      <c r="X114" s="370"/>
      <c r="Y114" s="342" t="str">
        <f>VLOOKUP(Y109,'Location Summary'!$C$2:$J$604,2,FALSE)</f>
        <v>DA+3</v>
      </c>
      <c r="Z114" s="370"/>
      <c r="AA114" s="342" t="str">
        <f>VLOOKUP(AA109,'Location Summary'!$C$2:$J$604,2,FALSE)</f>
        <v>DA+6</v>
      </c>
      <c r="AB114" s="370"/>
      <c r="AC114" s="342" t="str">
        <f>VLOOKUP(AC109,'Location Summary'!$C$2:$J$604,2,FALSE)</f>
        <v>DB1+6</v>
      </c>
      <c r="AD114" s="370"/>
      <c r="AE114" s="342" t="str">
        <f>VLOOKUP(AE109,'Location Summary'!$C$2:$J$604,2,FALSE)</f>
        <v>DA+9</v>
      </c>
      <c r="AF114" s="370"/>
      <c r="AG114" s="342" t="str">
        <f>VLOOKUP(AG109,'Location Summary'!$C$2:$J$604,2,FALSE)</f>
        <v>DA+6</v>
      </c>
      <c r="AH114" s="370"/>
      <c r="AI114" s="342" t="str">
        <f>VLOOKUP(AI109,'Location Summary'!$C$2:$J$604,2,FALSE)</f>
        <v>DA+3</v>
      </c>
      <c r="AJ114" s="370"/>
      <c r="AK114" s="342" t="str">
        <f>VLOOKUP(AK109,'Location Summary'!$C$2:$J$604,2,FALSE)</f>
        <v>DA+6</v>
      </c>
      <c r="AL114" s="370"/>
      <c r="AM114" s="342" t="str">
        <f>VLOOKUP(AM109,'Location Summary'!$C$2:$J$604,2,FALSE)</f>
        <v>DA+9</v>
      </c>
      <c r="AN114" s="370"/>
      <c r="AO114" s="342" t="str">
        <f>VLOOKUP(AO109,'Location Summary'!$C$2:$J$604,2,FALSE)</f>
        <v>DA+9</v>
      </c>
      <c r="AP114" s="370"/>
      <c r="AQ114" s="342" t="str">
        <f>VLOOKUP(AQ109,'Location Summary'!$C$2:$J$604,2,FALSE)</f>
        <v>DA+3</v>
      </c>
      <c r="AS114" s="342" t="str">
        <f>VLOOKUP(AS109,'Location Summary'!$C$2:$J$604,2,FALSE)</f>
        <v>DA-1.5</v>
      </c>
      <c r="AT114" s="354"/>
    </row>
    <row r="115" spans="2:48" ht="15" customHeight="1" x14ac:dyDescent="0.3">
      <c r="B115" s="373"/>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c r="AC115" s="342"/>
      <c r="AD115" s="638"/>
      <c r="AE115" s="655" t="s">
        <v>1190</v>
      </c>
      <c r="AF115" s="638"/>
      <c r="AG115" s="342"/>
      <c r="AH115" s="342"/>
      <c r="AI115" s="342"/>
      <c r="AJ115" s="342"/>
      <c r="AK115" s="371"/>
      <c r="AL115" s="342"/>
      <c r="AM115" s="371"/>
      <c r="AN115" s="342"/>
      <c r="AO115" s="371"/>
      <c r="AP115" s="342"/>
      <c r="AQ115" s="342"/>
      <c r="AR115" s="342"/>
      <c r="AS115" s="342"/>
      <c r="AT115" s="354"/>
      <c r="AV115" s="379"/>
    </row>
    <row r="116" spans="2:48" ht="15" customHeight="1" x14ac:dyDescent="0.3">
      <c r="B116" s="373"/>
      <c r="C116" s="371">
        <f>AS108+1</f>
        <v>280</v>
      </c>
      <c r="D116" s="352"/>
      <c r="E116" s="371">
        <f>C116+1</f>
        <v>281</v>
      </c>
      <c r="F116" s="371"/>
      <c r="G116" s="371">
        <f>E116+1</f>
        <v>282</v>
      </c>
      <c r="H116" s="371"/>
      <c r="I116" s="371">
        <f>G116+1</f>
        <v>283</v>
      </c>
      <c r="J116" s="371"/>
      <c r="K116" s="371">
        <f>I116+1</f>
        <v>284</v>
      </c>
      <c r="L116" s="371"/>
      <c r="M116" s="371">
        <f>K116+1</f>
        <v>285</v>
      </c>
      <c r="N116" s="371"/>
      <c r="O116" s="371">
        <f>M116+1</f>
        <v>286</v>
      </c>
      <c r="P116" s="352"/>
      <c r="Q116" s="353">
        <f>O116+1</f>
        <v>287</v>
      </c>
      <c r="R116" s="352"/>
      <c r="S116" s="353">
        <f>Q116+1</f>
        <v>288</v>
      </c>
      <c r="T116" s="352"/>
      <c r="U116" s="353">
        <f>S116+1</f>
        <v>289</v>
      </c>
      <c r="V116" s="352"/>
      <c r="W116" s="353">
        <f>U116+1</f>
        <v>290</v>
      </c>
      <c r="X116" s="352"/>
      <c r="Y116" s="353">
        <f>W116+1</f>
        <v>291</v>
      </c>
      <c r="Z116" s="352"/>
      <c r="AA116" s="353">
        <f>Y116+1</f>
        <v>292</v>
      </c>
      <c r="AB116" s="352"/>
      <c r="AC116" s="353">
        <f>AA116+1</f>
        <v>293</v>
      </c>
      <c r="AD116" s="352"/>
      <c r="AE116" s="353">
        <f>AC116+1</f>
        <v>294</v>
      </c>
      <c r="AF116" s="352"/>
      <c r="AG116" s="353">
        <f>AE116+1</f>
        <v>295</v>
      </c>
      <c r="AH116" s="352"/>
      <c r="AI116" s="353">
        <f>AG116+1</f>
        <v>296</v>
      </c>
      <c r="AJ116" s="352"/>
      <c r="AK116" s="353">
        <f>AI116+1</f>
        <v>297</v>
      </c>
      <c r="AL116" s="352"/>
      <c r="AM116" s="371">
        <f>AK116+1</f>
        <v>298</v>
      </c>
      <c r="AO116" s="371">
        <f>AM116+1</f>
        <v>299</v>
      </c>
      <c r="AP116" s="371"/>
      <c r="AQ116" s="371">
        <v>300</v>
      </c>
      <c r="AR116" s="371"/>
      <c r="AS116" s="371">
        <v>301</v>
      </c>
      <c r="AT116" s="354"/>
    </row>
    <row r="117" spans="2:48" s="384" customFormat="1" ht="15" customHeight="1" x14ac:dyDescent="0.3">
      <c r="B117" s="374"/>
      <c r="C117" s="376" t="s">
        <v>653</v>
      </c>
      <c r="D117" s="376"/>
      <c r="E117" s="376" t="s">
        <v>654</v>
      </c>
      <c r="F117" s="376"/>
      <c r="G117" s="376" t="s">
        <v>655</v>
      </c>
      <c r="H117" s="376"/>
      <c r="I117" s="376" t="s">
        <v>657</v>
      </c>
      <c r="J117" s="376"/>
      <c r="K117" s="376" t="s">
        <v>76</v>
      </c>
      <c r="L117" s="376"/>
      <c r="M117" s="376" t="s">
        <v>77</v>
      </c>
      <c r="N117" s="376"/>
      <c r="O117" s="376" t="s">
        <v>78</v>
      </c>
      <c r="P117" s="376"/>
      <c r="Q117" s="376" t="s">
        <v>179</v>
      </c>
      <c r="R117" s="376"/>
      <c r="S117" s="376" t="s">
        <v>180</v>
      </c>
      <c r="T117" s="376"/>
      <c r="U117" s="376" t="s">
        <v>177</v>
      </c>
      <c r="V117" s="376"/>
      <c r="W117" s="376" t="s">
        <v>79</v>
      </c>
      <c r="X117" s="376"/>
      <c r="Y117" s="376" t="s">
        <v>661</v>
      </c>
      <c r="Z117" s="376"/>
      <c r="AA117" s="376" t="s">
        <v>662</v>
      </c>
      <c r="AB117" s="376"/>
      <c r="AC117" s="376" t="s">
        <v>663</v>
      </c>
      <c r="AD117" s="376"/>
      <c r="AE117" s="376" t="s">
        <v>664</v>
      </c>
      <c r="AF117" s="376"/>
      <c r="AG117" s="376" t="s">
        <v>665</v>
      </c>
      <c r="AH117" s="376"/>
      <c r="AI117" s="376" t="s">
        <v>666</v>
      </c>
      <c r="AJ117" s="376"/>
      <c r="AK117" s="376" t="s">
        <v>667</v>
      </c>
      <c r="AL117" s="376"/>
      <c r="AM117" s="376" t="s">
        <v>668</v>
      </c>
      <c r="AN117" s="376"/>
      <c r="AO117" s="376" t="s">
        <v>7</v>
      </c>
      <c r="AP117" s="376"/>
      <c r="AQ117" s="376" t="s">
        <v>1276</v>
      </c>
      <c r="AR117" s="376"/>
      <c r="AS117" s="376" t="s">
        <v>1278</v>
      </c>
      <c r="AT117" s="385"/>
    </row>
    <row r="118" spans="2:48" ht="15" customHeight="1" x14ac:dyDescent="0.3">
      <c r="B118" s="380"/>
      <c r="T118" s="342"/>
      <c r="V118" s="342"/>
      <c r="X118" s="342"/>
      <c r="Z118" s="342"/>
      <c r="AB118" s="342"/>
      <c r="AD118" s="342"/>
      <c r="AF118" s="342"/>
      <c r="AH118" s="342"/>
      <c r="AJ118" s="342"/>
      <c r="AL118" s="342"/>
      <c r="AN118" s="342"/>
      <c r="AP118" s="342"/>
      <c r="AR118" s="342"/>
      <c r="AT118" s="354"/>
    </row>
    <row r="119" spans="2:48" ht="15" customHeight="1" x14ac:dyDescent="0.3">
      <c r="B119" s="386"/>
      <c r="AT119" s="354"/>
    </row>
    <row r="120" spans="2:48" s="395" customFormat="1" ht="20.25" customHeight="1" x14ac:dyDescent="0.3">
      <c r="B120" s="386"/>
      <c r="C120" s="364">
        <v>3</v>
      </c>
      <c r="D120" s="365">
        <f>VLOOKUP(C117,'Location Summary'!$G$2:$H$604,2,FALSE)</f>
        <v>355</v>
      </c>
      <c r="E120" s="364">
        <v>3</v>
      </c>
      <c r="F120" s="365">
        <f>VLOOKUP(E117,'Location Summary'!$G$2:$H$604,2,FALSE)</f>
        <v>485</v>
      </c>
      <c r="G120" s="364">
        <v>3</v>
      </c>
      <c r="H120" s="365">
        <f>VLOOKUP(G117,'Location Summary'!$G$2:$H$604,2,FALSE)</f>
        <v>315</v>
      </c>
      <c r="I120" s="364">
        <v>3</v>
      </c>
      <c r="J120" s="365">
        <f>VLOOKUP(I117,'Location Summary'!$G$2:$H$604,2,FALSE)</f>
        <v>410.60700000000003</v>
      </c>
      <c r="K120" s="364">
        <v>3</v>
      </c>
      <c r="L120" s="365">
        <f>VLOOKUP(K117,'Location Summary'!$G$2:$H$604,2,FALSE)</f>
        <v>358</v>
      </c>
      <c r="M120" s="364">
        <v>3</v>
      </c>
      <c r="N120" s="365">
        <f>VLOOKUP(M117,'Location Summary'!$G$2:$H$604,2,FALSE)</f>
        <v>465.78199999999998</v>
      </c>
      <c r="O120" s="364">
        <v>3</v>
      </c>
      <c r="P120" s="365">
        <f>VLOOKUP(O117,'Location Summary'!$G$2:$H$604,2,FALSE)</f>
        <v>419.99799999999999</v>
      </c>
      <c r="Q120" s="703">
        <v>3</v>
      </c>
      <c r="R120" s="365">
        <f>VLOOKUP(Q117,'Location Summary'!$G$2:$H$604,2,FALSE)</f>
        <v>375</v>
      </c>
      <c r="S120" s="364">
        <v>3</v>
      </c>
      <c r="T120" s="365">
        <f>VLOOKUP(S117,'Location Summary'!$G$2:$H$604,2,FALSE)</f>
        <v>464</v>
      </c>
      <c r="U120" s="364">
        <v>3</v>
      </c>
      <c r="V120" s="365">
        <f>VLOOKUP(U117,'Location Summary'!$G$2:$H$604,2,FALSE)</f>
        <v>424.89100000000002</v>
      </c>
      <c r="W120" s="364">
        <v>3</v>
      </c>
      <c r="X120" s="365">
        <f>VLOOKUP(W117,'Location Summary'!$G$2:$H$604,2,FALSE)</f>
        <v>341.86599999999999</v>
      </c>
      <c r="Y120" s="388">
        <v>3</v>
      </c>
      <c r="Z120" s="365">
        <f>VLOOKUP(Y117,'Location Summary'!$G$2:$H$604,2,FALSE)</f>
        <v>375</v>
      </c>
      <c r="AA120" s="388">
        <v>3</v>
      </c>
      <c r="AB120" s="365">
        <f>VLOOKUP(AA117,'Location Summary'!$G$2:$H$604,2,FALSE)</f>
        <v>375</v>
      </c>
      <c r="AC120" s="364">
        <v>3</v>
      </c>
      <c r="AD120" s="365">
        <f>VLOOKUP(AC117,'Location Summary'!$G$2:$H$604,2,FALSE)</f>
        <v>355</v>
      </c>
      <c r="AE120" s="364">
        <v>3</v>
      </c>
      <c r="AF120" s="365">
        <f>VLOOKUP(AE117,'Location Summary'!$G$2:$H$604,2,FALSE)</f>
        <v>405</v>
      </c>
      <c r="AG120" s="364">
        <v>3</v>
      </c>
      <c r="AH120" s="365">
        <f>VLOOKUP(AG117,'Location Summary'!$G$2:$H$604,2,FALSE)</f>
        <v>375</v>
      </c>
      <c r="AI120" s="364">
        <v>3</v>
      </c>
      <c r="AJ120" s="365">
        <f>VLOOKUP(AI117,'Location Summary'!$G$2:$H$604,2,FALSE)</f>
        <v>385</v>
      </c>
      <c r="AK120" s="364">
        <v>3</v>
      </c>
      <c r="AL120" s="365">
        <f>VLOOKUP(AK117,'Location Summary'!$G$2:$H$604,2,FALSE)</f>
        <v>415</v>
      </c>
      <c r="AM120" s="364">
        <v>3</v>
      </c>
      <c r="AN120" s="365">
        <f>VLOOKUP(AM117,'Location Summary'!$G$2:$H$604,2,FALSE)</f>
        <v>409.54599999999999</v>
      </c>
      <c r="AO120" s="364">
        <v>3</v>
      </c>
      <c r="AP120" s="365">
        <f>VLOOKUP(AO117,'Location Summary'!$G$2:$H$604,2,FALSE)</f>
        <v>400</v>
      </c>
      <c r="AQ120" s="781">
        <v>3</v>
      </c>
      <c r="AR120" s="365">
        <f>VLOOKUP(AQ117,'Location Summary'!$G$2:$H$678,2,FALSE)</f>
        <v>427</v>
      </c>
      <c r="AS120" s="781">
        <v>3</v>
      </c>
      <c r="AT120" s="365">
        <f>VLOOKUP(AS117,'Location Summary'!$G$2:$H$678,2,FALSE)</f>
        <v>366</v>
      </c>
    </row>
    <row r="121" spans="2:48" s="395" customFormat="1" ht="15" customHeight="1" x14ac:dyDescent="0.3">
      <c r="B121" s="392"/>
      <c r="C121" s="369">
        <v>2</v>
      </c>
      <c r="D121" s="338"/>
      <c r="E121" s="369">
        <v>2</v>
      </c>
      <c r="F121" s="338"/>
      <c r="G121" s="369">
        <v>2</v>
      </c>
      <c r="H121" s="338"/>
      <c r="I121" s="369">
        <v>2</v>
      </c>
      <c r="J121" s="338"/>
      <c r="K121" s="369">
        <v>2</v>
      </c>
      <c r="L121" s="338"/>
      <c r="M121" s="369">
        <v>2</v>
      </c>
      <c r="N121" s="338"/>
      <c r="O121" s="369">
        <v>2</v>
      </c>
      <c r="P121" s="338"/>
      <c r="Q121" s="369">
        <v>2</v>
      </c>
      <c r="R121" s="338"/>
      <c r="S121" s="369">
        <v>2</v>
      </c>
      <c r="T121" s="338"/>
      <c r="U121" s="369">
        <v>2</v>
      </c>
      <c r="V121" s="338"/>
      <c r="W121" s="369">
        <v>2</v>
      </c>
      <c r="X121" s="338"/>
      <c r="Y121" s="369">
        <v>2</v>
      </c>
      <c r="Z121" s="338"/>
      <c r="AA121" s="369">
        <v>2</v>
      </c>
      <c r="AB121" s="338"/>
      <c r="AC121" s="369">
        <v>2</v>
      </c>
      <c r="AD121" s="338"/>
      <c r="AE121" s="369">
        <v>2</v>
      </c>
      <c r="AF121" s="338"/>
      <c r="AG121" s="369">
        <v>2</v>
      </c>
      <c r="AH121" s="338"/>
      <c r="AI121" s="369">
        <v>2</v>
      </c>
      <c r="AJ121" s="338"/>
      <c r="AK121" s="369">
        <v>2</v>
      </c>
      <c r="AL121" s="338"/>
      <c r="AM121" s="369">
        <v>2</v>
      </c>
      <c r="AN121" s="338"/>
      <c r="AO121" s="369">
        <v>2</v>
      </c>
      <c r="AP121" s="338"/>
      <c r="AQ121" s="389">
        <v>2</v>
      </c>
      <c r="AR121" s="338"/>
      <c r="AS121" s="389">
        <v>2</v>
      </c>
      <c r="AT121" s="354"/>
    </row>
    <row r="122" spans="2:48" ht="15" customHeight="1" x14ac:dyDescent="0.3">
      <c r="B122" s="380"/>
      <c r="C122" s="342" t="str">
        <f>VLOOKUP(C117,'Location Summary'!$C$2:$J$604,2,FALSE)</f>
        <v>DA+9</v>
      </c>
      <c r="D122" s="356"/>
      <c r="E122" s="342" t="str">
        <f>VLOOKUP(E117,'Location Summary'!$C$2:$J$604,2,FALSE)</f>
        <v>DA+3</v>
      </c>
      <c r="F122" s="356"/>
      <c r="G122" s="342" t="str">
        <f>VLOOKUP(G117,'Location Summary'!$C$2:$J$604,2,FALSE)</f>
        <v>DA+9</v>
      </c>
      <c r="H122" s="356"/>
      <c r="I122" s="342" t="str">
        <f>VLOOKUP(I117,'Location Summary'!$C$2:$J$604,2,FALSE)</f>
        <v>DB1+9</v>
      </c>
      <c r="J122" s="356"/>
      <c r="K122" s="342" t="str">
        <f>VLOOKUP(K117,'Location Summary'!$C$2:$J$604,2,FALSE)</f>
        <v>DB1+9</v>
      </c>
      <c r="L122" s="356"/>
      <c r="M122" s="342" t="str">
        <f>VLOOKUP(M117,'Location Summary'!$C$2:$J$604,2,FALSE)</f>
        <v>DA+9</v>
      </c>
      <c r="N122" s="356"/>
      <c r="O122" s="342" t="str">
        <f>VLOOKUP(O117,'Location Summary'!$C$2:$J$604,2,FALSE)</f>
        <v>DB2+0</v>
      </c>
      <c r="P122" s="356"/>
      <c r="Q122" s="342" t="str">
        <f>VLOOKUP(Q117,'Location Summary'!$C$2:$J$604,2,FALSE)</f>
        <v>DA+3</v>
      </c>
      <c r="R122" s="356"/>
      <c r="S122" s="342" t="str">
        <f>VLOOKUP(S117,'Location Summary'!$C$2:$J$604,2,FALSE)</f>
        <v>DA+9</v>
      </c>
      <c r="T122" s="370"/>
      <c r="U122" s="342" t="str">
        <f>VLOOKUP(U117,'Location Summary'!$C$2:$J$604,2,FALSE)</f>
        <v>DB1+9</v>
      </c>
      <c r="V122" s="370"/>
      <c r="W122" s="342" t="str">
        <f>VLOOKUP(W117,'Location Summary'!$C$2:$J$604,2,FALSE)</f>
        <v>DB1+0</v>
      </c>
      <c r="X122" s="370"/>
      <c r="Y122" s="342" t="str">
        <f>VLOOKUP(Y117,'Location Summary'!$C$2:$J$604,2,FALSE)</f>
        <v>DA-1.5</v>
      </c>
      <c r="Z122" s="370"/>
      <c r="AA122" s="342" t="str">
        <f>VLOOKUP(AA117,'Location Summary'!$C$2:$J$604,2,FALSE)</f>
        <v>DA+6</v>
      </c>
      <c r="AB122" s="370"/>
      <c r="AC122" s="342" t="str">
        <f>VLOOKUP(AC117,'Location Summary'!$C$2:$J$604,2,FALSE)</f>
        <v>DA-1.5</v>
      </c>
      <c r="AD122" s="370"/>
      <c r="AE122" s="342" t="str">
        <f>VLOOKUP(AE117,'Location Summary'!$C$2:$J$604,2,FALSE)</f>
        <v>DA+0</v>
      </c>
      <c r="AF122" s="370"/>
      <c r="AG122" s="342" t="str">
        <f>VLOOKUP(AG117,'Location Summary'!$C$2:$J$604,2,FALSE)</f>
        <v>DC2+0</v>
      </c>
      <c r="AH122" s="370"/>
      <c r="AI122" s="342" t="str">
        <f>VLOOKUP(AI117,'Location Summary'!$C$2:$J$604,2,FALSE)</f>
        <v>DA+3</v>
      </c>
      <c r="AJ122" s="370"/>
      <c r="AK122" s="342" t="str">
        <f>VLOOKUP(AK117,'Location Summary'!$C$2:$J$604,2,FALSE)</f>
        <v>DA+0</v>
      </c>
      <c r="AL122" s="370"/>
      <c r="AM122" s="342" t="str">
        <f>VLOOKUP(AM117,'Location Summary'!$C$2:$J$604,2,FALSE)</f>
        <v>DA+9</v>
      </c>
      <c r="AN122" s="370"/>
      <c r="AO122" s="342" t="str">
        <f>VLOOKUP(AO117,'Location Summary'!$C$2:$J$604,2,FALSE)</f>
        <v>DB1+6</v>
      </c>
      <c r="AP122" s="370"/>
      <c r="AQ122" s="342" t="str">
        <f>VLOOKUP(AQ117,'Location Summary'!$C$2:$J$604,2,FALSE)</f>
        <v>DA+3</v>
      </c>
      <c r="AS122" s="342" t="str">
        <f>VLOOKUP(AS117,'Location Summary'!$C$2:$J$678,2,FALSE)</f>
        <v>DA+3</v>
      </c>
      <c r="AT122" s="354"/>
    </row>
    <row r="123" spans="2:48" ht="15" customHeight="1" x14ac:dyDescent="0.3">
      <c r="B123" s="380"/>
      <c r="C123" s="342"/>
      <c r="D123" s="356"/>
      <c r="E123" s="342"/>
      <c r="F123" s="356"/>
      <c r="G123" s="342"/>
      <c r="H123" s="356"/>
      <c r="I123" s="342"/>
      <c r="J123" s="356"/>
      <c r="K123" s="342"/>
      <c r="L123" s="356"/>
      <c r="M123" s="342"/>
      <c r="N123" s="356"/>
      <c r="O123" s="342"/>
      <c r="P123" s="356"/>
      <c r="Q123" s="342"/>
      <c r="R123" s="356"/>
      <c r="S123" s="342"/>
      <c r="T123" s="370"/>
      <c r="U123" s="342"/>
      <c r="V123" s="370"/>
      <c r="W123" s="342"/>
      <c r="X123" s="370"/>
      <c r="Y123" s="342"/>
      <c r="Z123" s="370"/>
      <c r="AA123" s="342"/>
      <c r="AB123" s="370"/>
      <c r="AC123" s="342"/>
      <c r="AD123" s="370"/>
      <c r="AE123" s="342"/>
      <c r="AF123" s="1250" t="s">
        <v>1312</v>
      </c>
      <c r="AG123" s="1250"/>
      <c r="AH123" s="1250"/>
      <c r="AI123" s="342"/>
      <c r="AJ123" s="370"/>
      <c r="AK123" s="371"/>
      <c r="AL123" s="370"/>
      <c r="AM123" s="342"/>
      <c r="AN123" s="370"/>
      <c r="AO123" s="1007"/>
      <c r="AP123" s="370"/>
      <c r="AQ123" s="370"/>
      <c r="AR123" s="370"/>
      <c r="AS123" s="370"/>
      <c r="AT123" s="354"/>
      <c r="AV123" s="379"/>
    </row>
    <row r="124" spans="2:48" ht="15" customHeight="1" x14ac:dyDescent="0.3">
      <c r="B124" s="373"/>
      <c r="C124" s="371">
        <v>302</v>
      </c>
      <c r="D124" s="371"/>
      <c r="E124" s="371">
        <v>303</v>
      </c>
      <c r="F124" s="371"/>
      <c r="G124" s="371">
        <v>304</v>
      </c>
      <c r="H124" s="371"/>
      <c r="I124" s="371">
        <v>305</v>
      </c>
      <c r="J124" s="371"/>
      <c r="K124" s="371">
        <v>306</v>
      </c>
      <c r="L124" s="371"/>
      <c r="M124" s="371" t="s">
        <v>708</v>
      </c>
      <c r="P124" s="352"/>
      <c r="Q124" s="353"/>
      <c r="R124" s="352"/>
      <c r="S124" s="353"/>
      <c r="T124" s="352"/>
      <c r="U124" s="353"/>
      <c r="V124" s="352"/>
      <c r="W124" s="353"/>
      <c r="X124" s="352"/>
      <c r="Y124" s="353"/>
      <c r="Z124" s="352"/>
      <c r="AA124" s="353"/>
      <c r="AB124" s="352"/>
      <c r="AC124" s="353"/>
      <c r="AD124" s="352"/>
      <c r="AE124" s="353"/>
      <c r="AF124" s="352"/>
      <c r="AG124" s="353"/>
      <c r="AH124" s="352"/>
      <c r="AI124" s="353"/>
      <c r="AJ124" s="352"/>
      <c r="AK124" s="353"/>
      <c r="AL124" s="352"/>
      <c r="AM124" s="371"/>
      <c r="AO124" s="371"/>
      <c r="AP124" s="371"/>
      <c r="AR124" s="371"/>
      <c r="AS124" s="371"/>
      <c r="AT124" s="354"/>
    </row>
    <row r="125" spans="2:48" s="384" customFormat="1" ht="15" customHeight="1" x14ac:dyDescent="0.3">
      <c r="B125" s="374"/>
      <c r="C125" s="376" t="s">
        <v>1279</v>
      </c>
      <c r="D125" s="376"/>
      <c r="E125" s="376" t="s">
        <v>1280</v>
      </c>
      <c r="F125" s="376"/>
      <c r="G125" s="376" t="s">
        <v>1281</v>
      </c>
      <c r="H125" s="376"/>
      <c r="I125" s="376" t="s">
        <v>1282</v>
      </c>
      <c r="J125" s="376"/>
      <c r="K125" s="376" t="s">
        <v>1283</v>
      </c>
      <c r="L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376"/>
      <c r="AL125" s="376"/>
      <c r="AM125" s="376"/>
      <c r="AN125" s="376"/>
      <c r="AO125" s="376"/>
      <c r="AP125" s="376"/>
      <c r="AQ125" s="376"/>
      <c r="AR125" s="376"/>
      <c r="AS125" s="376"/>
      <c r="AT125" s="385"/>
    </row>
    <row r="126" spans="2:48" ht="15" customHeight="1" x14ac:dyDescent="0.3">
      <c r="B126" s="380"/>
      <c r="J126" s="798" t="s">
        <v>1285</v>
      </c>
      <c r="T126" s="342"/>
      <c r="V126" s="342"/>
      <c r="X126" s="342"/>
      <c r="Z126" s="342"/>
      <c r="AB126" s="342"/>
      <c r="AD126" s="342"/>
      <c r="AF126" s="342"/>
      <c r="AH126" s="342"/>
      <c r="AJ126" s="342"/>
      <c r="AL126" s="342"/>
      <c r="AN126" s="342"/>
      <c r="AP126" s="342"/>
      <c r="AR126" s="342"/>
      <c r="AT126" s="354"/>
    </row>
    <row r="127" spans="2:48" ht="15" customHeight="1" x14ac:dyDescent="0.3">
      <c r="B127" s="386"/>
      <c r="AT127" s="354"/>
    </row>
    <row r="128" spans="2:48" s="395" customFormat="1" ht="20.25" customHeight="1" x14ac:dyDescent="0.3">
      <c r="B128" s="386"/>
      <c r="C128" s="364">
        <v>3</v>
      </c>
      <c r="D128" s="365">
        <f>VLOOKUP(C125,'Location Summary'!$G$2:$H$678,2,FALSE)</f>
        <v>350</v>
      </c>
      <c r="E128" s="364">
        <v>3</v>
      </c>
      <c r="F128" s="365">
        <f>VLOOKUP(E125,'Location Summary'!$G$2:$H$678,2,FALSE)</f>
        <v>383</v>
      </c>
      <c r="G128" s="364">
        <v>3</v>
      </c>
      <c r="H128" s="365">
        <f>VLOOKUP(G125,'Location Summary'!$G$2:$H$678,2,FALSE)</f>
        <v>457.15499999999997</v>
      </c>
      <c r="I128" s="364">
        <v>3</v>
      </c>
      <c r="J128" s="365">
        <f>VLOOKUP(I125,'Location Summary'!$G$2:$H$678,2,FALSE)</f>
        <v>208.53</v>
      </c>
      <c r="K128" s="364">
        <v>3</v>
      </c>
      <c r="L128" s="365"/>
      <c r="M128" s="810"/>
      <c r="P128" s="365"/>
      <c r="Q128" s="795"/>
      <c r="R128" s="365"/>
      <c r="S128" s="414"/>
      <c r="T128" s="365"/>
      <c r="U128" s="414"/>
      <c r="V128" s="365"/>
      <c r="W128" s="414"/>
      <c r="X128" s="365"/>
      <c r="Y128" s="796"/>
      <c r="Z128" s="365"/>
      <c r="AA128" s="796"/>
      <c r="AB128" s="365"/>
      <c r="AC128" s="414"/>
      <c r="AD128" s="365"/>
      <c r="AE128" s="414"/>
      <c r="AF128" s="365"/>
      <c r="AG128" s="414"/>
      <c r="AH128" s="365"/>
      <c r="AI128" s="414"/>
      <c r="AJ128" s="365"/>
      <c r="AK128" s="414"/>
      <c r="AL128" s="365"/>
      <c r="AM128" s="414"/>
      <c r="AN128" s="365"/>
      <c r="AO128" s="414"/>
      <c r="AP128" s="365"/>
      <c r="AQ128" s="797"/>
      <c r="AR128" s="365"/>
      <c r="AS128" s="414"/>
      <c r="AT128" s="366"/>
    </row>
    <row r="129" spans="2:48" s="395" customFormat="1" ht="15" customHeight="1" x14ac:dyDescent="0.3">
      <c r="B129" s="392"/>
      <c r="C129" s="369">
        <v>2</v>
      </c>
      <c r="D129" s="338"/>
      <c r="E129" s="369">
        <v>2</v>
      </c>
      <c r="F129" s="338"/>
      <c r="G129" s="369">
        <v>2</v>
      </c>
      <c r="H129" s="338"/>
      <c r="I129" s="369">
        <v>2</v>
      </c>
      <c r="J129" s="338"/>
      <c r="K129" s="369">
        <v>2</v>
      </c>
      <c r="L129" s="338"/>
      <c r="M129" s="811"/>
      <c r="P129" s="338"/>
      <c r="Q129" s="414"/>
      <c r="R129" s="338"/>
      <c r="S129" s="414"/>
      <c r="T129" s="338"/>
      <c r="U129" s="414"/>
      <c r="V129" s="338"/>
      <c r="W129" s="414"/>
      <c r="X129" s="338"/>
      <c r="Y129" s="414"/>
      <c r="Z129" s="338"/>
      <c r="AA129" s="414"/>
      <c r="AB129" s="338"/>
      <c r="AC129" s="414"/>
      <c r="AD129" s="338"/>
      <c r="AE129" s="414"/>
      <c r="AF129" s="338"/>
      <c r="AG129" s="414"/>
      <c r="AH129" s="338"/>
      <c r="AI129" s="414"/>
      <c r="AJ129" s="338"/>
      <c r="AK129" s="414"/>
      <c r="AL129" s="338"/>
      <c r="AM129" s="414"/>
      <c r="AN129" s="338"/>
      <c r="AO129" s="414"/>
      <c r="AP129" s="338"/>
      <c r="AQ129" s="797"/>
      <c r="AR129" s="338"/>
      <c r="AS129" s="414"/>
      <c r="AT129" s="354"/>
    </row>
    <row r="130" spans="2:48" ht="15" customHeight="1" x14ac:dyDescent="0.3">
      <c r="B130" s="380"/>
      <c r="C130" s="342" t="str">
        <f>VLOOKUP(C125,'Location Summary'!$C$2:$J$678,2,FALSE)</f>
        <v>DA+3</v>
      </c>
      <c r="D130" s="356"/>
      <c r="E130" s="342" t="str">
        <f>VLOOKUP(E125,'Location Summary'!$C$2:$J$678,2,FALSE)</f>
        <v>DA+0</v>
      </c>
      <c r="F130" s="356"/>
      <c r="G130" s="342" t="str">
        <f>VLOOKUP(G125,'Location Summary'!$C$2:$J$678,2,FALSE)</f>
        <v>DA+0</v>
      </c>
      <c r="H130" s="356"/>
      <c r="I130" s="342" t="str">
        <f>VLOOKUP(I125,'Location Summary'!$C$2:$J$678,2,FALSE)</f>
        <v>DB1+9</v>
      </c>
      <c r="J130" s="356"/>
      <c r="K130" s="342" t="str">
        <f>VLOOKUP(K125,'Location Summary'!$C$2:$J$678,2,FALSE)</f>
        <v>DB1+12</v>
      </c>
      <c r="L130" s="356"/>
      <c r="M130" s="342"/>
      <c r="P130" s="356"/>
      <c r="Q130" s="342"/>
      <c r="R130" s="356"/>
      <c r="S130" s="342"/>
      <c r="T130" s="370"/>
      <c r="U130" s="342"/>
      <c r="V130" s="370"/>
      <c r="W130" s="342"/>
      <c r="X130" s="370"/>
      <c r="Y130" s="342"/>
      <c r="Z130" s="370"/>
      <c r="AA130" s="342"/>
      <c r="AB130" s="370"/>
      <c r="AC130" s="342"/>
      <c r="AD130" s="370"/>
      <c r="AE130" s="342"/>
      <c r="AF130" s="370"/>
      <c r="AG130" s="342"/>
      <c r="AH130" s="370"/>
      <c r="AI130" s="342"/>
      <c r="AJ130" s="370"/>
      <c r="AK130" s="342"/>
      <c r="AL130" s="370"/>
      <c r="AM130" s="342"/>
      <c r="AN130" s="370"/>
      <c r="AO130" s="342"/>
      <c r="AP130" s="370"/>
      <c r="AQ130" s="342"/>
      <c r="AS130" s="342"/>
      <c r="AT130" s="354"/>
    </row>
    <row r="131" spans="2:48" ht="16.5" customHeight="1" thickBot="1" x14ac:dyDescent="0.35">
      <c r="B131" s="706"/>
      <c r="C131" s="371"/>
      <c r="D131" s="400"/>
      <c r="E131" s="400"/>
      <c r="F131" s="400"/>
      <c r="G131" s="400"/>
      <c r="H131" s="400"/>
      <c r="I131" s="371"/>
      <c r="J131" s="400"/>
      <c r="K131" s="1052" t="s">
        <v>1469</v>
      </c>
      <c r="L131" s="400"/>
      <c r="M131" s="400"/>
      <c r="N131" s="400"/>
      <c r="O131" s="400"/>
      <c r="P131" s="400"/>
      <c r="Q131" s="400"/>
      <c r="R131" s="400"/>
      <c r="S131" s="400"/>
      <c r="T131" s="400"/>
      <c r="U131" s="400"/>
      <c r="V131" s="400"/>
      <c r="W131" s="400"/>
      <c r="X131" s="400"/>
      <c r="Y131" s="400"/>
      <c r="Z131" s="400"/>
      <c r="AA131" s="400"/>
      <c r="AB131" s="415"/>
      <c r="AC131" s="400"/>
      <c r="AD131" s="416"/>
      <c r="AE131" s="400"/>
      <c r="AF131" s="415"/>
      <c r="AH131" s="400"/>
      <c r="AI131" s="400"/>
      <c r="AJ131" s="400"/>
      <c r="AK131" s="400"/>
      <c r="AL131" s="417"/>
      <c r="AM131" s="400"/>
      <c r="AN131" s="417"/>
      <c r="AO131" s="400"/>
      <c r="AP131" s="417"/>
      <c r="AQ131" s="400"/>
      <c r="AR131" s="417"/>
      <c r="AS131" s="415"/>
      <c r="AT131" s="402"/>
      <c r="AV131" s="379"/>
    </row>
    <row r="132" spans="2:48" ht="16.5" customHeight="1" x14ac:dyDescent="0.35">
      <c r="C132" s="1298" t="s">
        <v>970</v>
      </c>
      <c r="D132" s="1298"/>
      <c r="E132" s="1298"/>
      <c r="F132" s="1298"/>
      <c r="G132" s="1298"/>
      <c r="H132" s="1298"/>
      <c r="I132" s="1298"/>
      <c r="J132" s="1298"/>
      <c r="K132" s="1298"/>
      <c r="L132" s="1298"/>
      <c r="M132" s="1298"/>
      <c r="N132" s="420"/>
      <c r="O132" s="420"/>
      <c r="P132" s="420"/>
      <c r="Q132" s="420"/>
      <c r="R132" s="420"/>
      <c r="S132" s="420"/>
      <c r="T132" s="420"/>
      <c r="U132" s="420"/>
      <c r="V132" s="420"/>
      <c r="W132" s="418"/>
      <c r="X132" s="418"/>
      <c r="Y132" s="419"/>
      <c r="Z132" s="419"/>
      <c r="AA132" s="419"/>
      <c r="AB132" s="419"/>
      <c r="AC132" s="419"/>
      <c r="AD132" s="419"/>
      <c r="AE132" s="419"/>
      <c r="AF132" s="419"/>
      <c r="AG132" s="419"/>
      <c r="AH132" s="421"/>
    </row>
    <row r="133" spans="2:48" x14ac:dyDescent="0.3">
      <c r="C133" s="1299" t="s">
        <v>971</v>
      </c>
      <c r="D133" s="1300"/>
      <c r="E133" s="1303" t="s">
        <v>972</v>
      </c>
      <c r="F133" s="1304"/>
      <c r="G133" s="1237" t="s">
        <v>973</v>
      </c>
      <c r="H133" s="1238"/>
      <c r="I133" s="1239"/>
      <c r="J133" s="1237" t="s">
        <v>304</v>
      </c>
      <c r="K133" s="1238"/>
      <c r="L133" s="1238"/>
      <c r="M133" s="1239"/>
      <c r="O133" s="689"/>
    </row>
    <row r="134" spans="2:48" ht="15.75" customHeight="1" x14ac:dyDescent="0.45">
      <c r="C134" s="1301"/>
      <c r="D134" s="1302"/>
      <c r="E134" s="1305"/>
      <c r="F134" s="1306"/>
      <c r="G134" s="1232" t="s">
        <v>974</v>
      </c>
      <c r="H134" s="1233"/>
      <c r="I134" s="422" t="s">
        <v>990</v>
      </c>
      <c r="J134" s="1232" t="s">
        <v>974</v>
      </c>
      <c r="K134" s="1233"/>
      <c r="L134" s="1232" t="s">
        <v>0</v>
      </c>
      <c r="M134" s="1233"/>
      <c r="P134" s="1319" t="s">
        <v>1308</v>
      </c>
      <c r="Q134" s="1319"/>
      <c r="R134" s="1319"/>
      <c r="S134" s="1319"/>
      <c r="T134" s="1319"/>
      <c r="U134" s="1319"/>
      <c r="V134" s="1319"/>
      <c r="W134" s="1319"/>
      <c r="X134" s="1319"/>
      <c r="Y134" s="1319"/>
      <c r="Z134" s="1319"/>
      <c r="AA134" s="1319"/>
      <c r="AB134" s="1319"/>
      <c r="AC134" s="1319"/>
      <c r="AD134" s="1319"/>
      <c r="AE134" s="1319"/>
    </row>
    <row r="135" spans="2:48" x14ac:dyDescent="0.3">
      <c r="C135" s="1314" t="s">
        <v>4</v>
      </c>
      <c r="D135" s="1315"/>
      <c r="E135" s="1309">
        <f>+COUNTIF('Location Summary'!$D$4:$D$616,'Visual Chart'!C135)</f>
        <v>12</v>
      </c>
      <c r="F135" s="1310"/>
      <c r="G135" s="1254">
        <f>+COUNTIFS('Location Summary'!$D$4:$D$616,'Visual Chart'!C135,'Location Summary'!$K$4:$K$616,"Completed")</f>
        <v>12</v>
      </c>
      <c r="H135" s="1255"/>
      <c r="I135" s="982">
        <f>E135-G135</f>
        <v>0</v>
      </c>
      <c r="J135" s="1256">
        <f>+COUNTIFS('Location Summary'!$D$4:$D$616,'Visual Chart'!C135,'Location Summary'!$M$4:$M$616,"Completed")</f>
        <v>9</v>
      </c>
      <c r="K135" s="1255"/>
      <c r="L135" s="1256">
        <f>G135-J135</f>
        <v>3</v>
      </c>
      <c r="M135" s="1255"/>
    </row>
    <row r="136" spans="2:48" ht="15.5" x14ac:dyDescent="0.35">
      <c r="C136" s="1259" t="s">
        <v>159</v>
      </c>
      <c r="D136" s="1260"/>
      <c r="E136" s="1257">
        <f>+COUNTIF('Location Summary'!$D$4:$D$616,'Visual Chart'!C136)</f>
        <v>12</v>
      </c>
      <c r="F136" s="1258"/>
      <c r="G136" s="1307">
        <f>+COUNTIFS('Location Summary'!$D$4:$D$616,'Visual Chart'!C136,'Location Summary'!$K$4:$K$616,"Completed")</f>
        <v>12</v>
      </c>
      <c r="H136" s="1308"/>
      <c r="I136" s="423">
        <f t="shared" ref="I136:I164" si="8">E136-G136</f>
        <v>0</v>
      </c>
      <c r="J136" s="1251">
        <f>+COUNTIFS('Location Summary'!$D$4:$D$616,'Visual Chart'!C136,'Location Summary'!$M$4:$M$616,"Completed")</f>
        <v>6</v>
      </c>
      <c r="K136" s="1252"/>
      <c r="L136" s="1251">
        <f t="shared" ref="L136:L164" si="9">G136-J136</f>
        <v>6</v>
      </c>
      <c r="M136" s="1252"/>
      <c r="P136" s="1316" t="s">
        <v>1274</v>
      </c>
      <c r="Q136" s="1317"/>
      <c r="R136" s="1317"/>
      <c r="S136" s="1317"/>
      <c r="T136" s="1317"/>
      <c r="U136" s="1317"/>
      <c r="V136" s="1318"/>
      <c r="W136" s="792"/>
      <c r="X136" s="1320" t="s">
        <v>1275</v>
      </c>
      <c r="Y136" s="1320"/>
      <c r="Z136" s="1320"/>
      <c r="AA136" s="1320"/>
      <c r="AB136" s="1320"/>
      <c r="AC136" s="1320"/>
      <c r="AD136" s="1320"/>
      <c r="AE136" s="1320"/>
    </row>
    <row r="137" spans="2:48" ht="14.25" customHeight="1" x14ac:dyDescent="0.35">
      <c r="C137" s="1259" t="s">
        <v>3</v>
      </c>
      <c r="D137" s="1260"/>
      <c r="E137" s="1257">
        <f>+COUNTIF('Location Summary'!$D$4:$D$616,'Visual Chart'!C137)</f>
        <v>33</v>
      </c>
      <c r="F137" s="1258"/>
      <c r="G137" s="1253">
        <f>+COUNTIFS('Location Summary'!$D$4:$D$616,'Visual Chart'!C137,'Location Summary'!$K$4:$K$616,"Completed")</f>
        <v>33</v>
      </c>
      <c r="H137" s="1252"/>
      <c r="I137" s="423">
        <f t="shared" si="8"/>
        <v>0</v>
      </c>
      <c r="J137" s="1251">
        <f>+COUNTIFS('Location Summary'!$D$4:$D$616,'Visual Chart'!C137,'Location Summary'!$M$4:$M$616,"Completed")</f>
        <v>20</v>
      </c>
      <c r="K137" s="1252"/>
      <c r="L137" s="1251">
        <f t="shared" si="9"/>
        <v>13</v>
      </c>
      <c r="M137" s="1252"/>
      <c r="P137" s="1241" t="s">
        <v>1272</v>
      </c>
      <c r="Q137" s="1242"/>
      <c r="R137" s="1242"/>
      <c r="S137" s="1242"/>
      <c r="T137" s="1242"/>
      <c r="U137" s="1242">
        <v>15</v>
      </c>
      <c r="V137" s="1243"/>
      <c r="W137" s="792"/>
      <c r="X137" s="1240" t="s">
        <v>1272</v>
      </c>
      <c r="Y137" s="1240"/>
      <c r="Z137" s="1240"/>
      <c r="AA137" s="1240"/>
      <c r="AB137" s="1240"/>
      <c r="AC137" s="1240"/>
      <c r="AD137" s="1240">
        <v>15</v>
      </c>
      <c r="AE137" s="1240"/>
    </row>
    <row r="138" spans="2:48" ht="14.25" customHeight="1" x14ac:dyDescent="0.35">
      <c r="C138" s="1259" t="s">
        <v>178</v>
      </c>
      <c r="D138" s="1260"/>
      <c r="E138" s="1257">
        <f>+COUNTIF('Location Summary'!$D$4:$D$616,'Visual Chart'!C138)</f>
        <v>24</v>
      </c>
      <c r="F138" s="1258"/>
      <c r="G138" s="1253">
        <f>+COUNTIFS('Location Summary'!$D$4:$D$616,'Visual Chart'!C138,'Location Summary'!$K$4:$K$616,"Completed")</f>
        <v>24</v>
      </c>
      <c r="H138" s="1252"/>
      <c r="I138" s="423">
        <f t="shared" si="8"/>
        <v>0</v>
      </c>
      <c r="J138" s="1251">
        <f>+COUNTIFS('Location Summary'!$D$4:$D$616,'Visual Chart'!C138,'Location Summary'!$M$4:$M$616,"Completed")</f>
        <v>20</v>
      </c>
      <c r="K138" s="1252"/>
      <c r="L138" s="1251">
        <f t="shared" si="9"/>
        <v>4</v>
      </c>
      <c r="M138" s="1252"/>
      <c r="P138" s="1241" t="s">
        <v>408</v>
      </c>
      <c r="Q138" s="1242"/>
      <c r="R138" s="1242"/>
      <c r="S138" s="1242"/>
      <c r="T138" s="1242"/>
      <c r="U138" s="1242">
        <v>1</v>
      </c>
      <c r="V138" s="1243"/>
      <c r="W138" s="792"/>
      <c r="X138" s="1240" t="s">
        <v>408</v>
      </c>
      <c r="Y138" s="1240"/>
      <c r="Z138" s="1240"/>
      <c r="AA138" s="1240"/>
      <c r="AB138" s="1240"/>
      <c r="AC138" s="1240"/>
      <c r="AD138" s="1240">
        <v>1</v>
      </c>
      <c r="AE138" s="1240"/>
    </row>
    <row r="139" spans="2:48" ht="14.25" customHeight="1" x14ac:dyDescent="0.35">
      <c r="C139" s="1259" t="s">
        <v>2</v>
      </c>
      <c r="D139" s="1260"/>
      <c r="E139" s="1257">
        <f>+COUNTIF('Location Summary'!$D$4:$D$616,'Visual Chart'!C139)</f>
        <v>70</v>
      </c>
      <c r="F139" s="1258"/>
      <c r="G139" s="1253">
        <f>+COUNTIFS('Location Summary'!$D$4:$D$616,'Visual Chart'!C139,'Location Summary'!$K$4:$K$616,"Completed")</f>
        <v>70</v>
      </c>
      <c r="H139" s="1252"/>
      <c r="I139" s="423">
        <f t="shared" si="8"/>
        <v>0</v>
      </c>
      <c r="J139" s="1251">
        <f>+COUNTIFS('Location Summary'!$D$4:$D$616,'Visual Chart'!C139,'Location Summary'!$M$4:$M$616,"Completed")</f>
        <v>59</v>
      </c>
      <c r="K139" s="1252"/>
      <c r="L139" s="1251">
        <f t="shared" si="9"/>
        <v>11</v>
      </c>
      <c r="M139" s="1252"/>
      <c r="P139" s="1241" t="s">
        <v>407</v>
      </c>
      <c r="Q139" s="1242"/>
      <c r="R139" s="1242"/>
      <c r="S139" s="1242"/>
      <c r="T139" s="1242"/>
      <c r="U139" s="1242">
        <v>1</v>
      </c>
      <c r="V139" s="1243"/>
      <c r="W139" s="792"/>
      <c r="X139" s="1240" t="s">
        <v>407</v>
      </c>
      <c r="Y139" s="1240"/>
      <c r="Z139" s="1240"/>
      <c r="AA139" s="1240"/>
      <c r="AB139" s="1240"/>
      <c r="AC139" s="1240"/>
      <c r="AD139" s="1240">
        <v>1</v>
      </c>
      <c r="AE139" s="1240"/>
    </row>
    <row r="140" spans="2:48" ht="14.25" customHeight="1" x14ac:dyDescent="0.35">
      <c r="C140" s="1259" t="s">
        <v>1006</v>
      </c>
      <c r="D140" s="1260"/>
      <c r="E140" s="1257">
        <f>+COUNTIF('Location Summary'!$D$4:$D$616,'Visual Chart'!C140)</f>
        <v>1</v>
      </c>
      <c r="F140" s="1258"/>
      <c r="G140" s="1253">
        <f>+COUNTIFS('Location Summary'!$D$4:$D$616,'Visual Chart'!C140,'Location Summary'!$K$4:$K$616,"Completed")</f>
        <v>1</v>
      </c>
      <c r="H140" s="1252"/>
      <c r="I140" s="423">
        <f t="shared" si="8"/>
        <v>0</v>
      </c>
      <c r="J140" s="1251">
        <f>+COUNTIFS('Location Summary'!$D$4:$D$616,'Visual Chart'!C140,'Location Summary'!$M$4:$M$616,"Completed")</f>
        <v>1</v>
      </c>
      <c r="K140" s="1252"/>
      <c r="L140" s="1251">
        <f t="shared" si="9"/>
        <v>0</v>
      </c>
      <c r="M140" s="1252"/>
      <c r="P140" s="1241" t="s">
        <v>1273</v>
      </c>
      <c r="Q140" s="1242"/>
      <c r="R140" s="1242"/>
      <c r="S140" s="1242"/>
      <c r="T140" s="1242"/>
      <c r="U140" s="1242">
        <v>0</v>
      </c>
      <c r="V140" s="1243"/>
      <c r="W140" s="792"/>
      <c r="X140" s="1240" t="s">
        <v>1273</v>
      </c>
      <c r="Y140" s="1240"/>
      <c r="Z140" s="1240"/>
      <c r="AA140" s="1240"/>
      <c r="AB140" s="1240"/>
      <c r="AC140" s="1240"/>
      <c r="AD140" s="1240">
        <v>0</v>
      </c>
      <c r="AE140" s="1240"/>
    </row>
    <row r="141" spans="2:48" ht="14.25" customHeight="1" x14ac:dyDescent="0.35">
      <c r="C141" s="1259" t="s">
        <v>80</v>
      </c>
      <c r="D141" s="1260"/>
      <c r="E141" s="1257">
        <f>+COUNTIF('Location Summary'!$D$4:$D$616,'Visual Chart'!C141)</f>
        <v>47</v>
      </c>
      <c r="F141" s="1258"/>
      <c r="G141" s="1253">
        <f>+COUNTIFS('Location Summary'!$D$4:$D$616,'Visual Chart'!C141,'Location Summary'!$K$4:$K$616,"Completed")</f>
        <v>47</v>
      </c>
      <c r="H141" s="1252"/>
      <c r="I141" s="423">
        <f t="shared" si="8"/>
        <v>0</v>
      </c>
      <c r="J141" s="1251">
        <f>+COUNTIFS('Location Summary'!$D$4:$D$616,'Visual Chart'!C141,'Location Summary'!$M$4:$M$616,"Completed")</f>
        <v>40</v>
      </c>
      <c r="K141" s="1252"/>
      <c r="L141" s="1251">
        <f t="shared" si="9"/>
        <v>7</v>
      </c>
      <c r="M141" s="1252"/>
      <c r="P141" s="1241" t="s">
        <v>516</v>
      </c>
      <c r="Q141" s="1242"/>
      <c r="R141" s="1242"/>
      <c r="S141" s="1242"/>
      <c r="T141" s="1242"/>
      <c r="U141" s="1242">
        <v>0</v>
      </c>
      <c r="V141" s="1243"/>
      <c r="W141" s="792"/>
      <c r="X141" s="1240" t="s">
        <v>516</v>
      </c>
      <c r="Y141" s="1240"/>
      <c r="Z141" s="1240"/>
      <c r="AA141" s="1240"/>
      <c r="AB141" s="1240"/>
      <c r="AC141" s="1240"/>
      <c r="AD141" s="1240">
        <v>0</v>
      </c>
      <c r="AE141" s="1240"/>
    </row>
    <row r="142" spans="2:48" ht="14.25" customHeight="1" x14ac:dyDescent="0.35">
      <c r="C142" s="1259" t="s">
        <v>50</v>
      </c>
      <c r="D142" s="1260"/>
      <c r="E142" s="1257">
        <f>+COUNTIF('Location Summary'!$D$4:$D$616,'Visual Chart'!C142)</f>
        <v>47</v>
      </c>
      <c r="F142" s="1258"/>
      <c r="G142" s="1253">
        <f>+COUNTIFS('Location Summary'!$D$4:$D$616,'Visual Chart'!C142,'Location Summary'!$K$4:$K$616,"Completed")</f>
        <v>47</v>
      </c>
      <c r="H142" s="1252"/>
      <c r="I142" s="423">
        <f t="shared" si="8"/>
        <v>0</v>
      </c>
      <c r="J142" s="1251">
        <f>+COUNTIFS('Location Summary'!$D$4:$D$616,'Visual Chart'!C142,'Location Summary'!$M$4:$M$616,"Completed")</f>
        <v>45</v>
      </c>
      <c r="K142" s="1252"/>
      <c r="L142" s="1251">
        <f t="shared" si="9"/>
        <v>2</v>
      </c>
      <c r="M142" s="1252"/>
      <c r="P142" s="1241" t="s">
        <v>517</v>
      </c>
      <c r="Q142" s="1242"/>
      <c r="R142" s="1242"/>
      <c r="S142" s="1242"/>
      <c r="T142" s="1242"/>
      <c r="U142" s="1242">
        <v>1</v>
      </c>
      <c r="V142" s="1243"/>
      <c r="W142" s="792"/>
      <c r="X142" s="1240" t="s">
        <v>517</v>
      </c>
      <c r="Y142" s="1240"/>
      <c r="Z142" s="1240"/>
      <c r="AA142" s="1240"/>
      <c r="AB142" s="1240"/>
      <c r="AC142" s="1240"/>
      <c r="AD142" s="1240">
        <v>2</v>
      </c>
      <c r="AE142" s="1240"/>
    </row>
    <row r="143" spans="2:48" ht="14.25" customHeight="1" x14ac:dyDescent="0.35">
      <c r="C143" s="1259" t="s">
        <v>205</v>
      </c>
      <c r="D143" s="1260"/>
      <c r="E143" s="1257">
        <f>+COUNTIF('Location Summary'!$D$4:$D$616,'Visual Chart'!C143)</f>
        <v>7</v>
      </c>
      <c r="F143" s="1258"/>
      <c r="G143" s="1253">
        <f>+COUNTIFS('Location Summary'!$D$4:$D$616,'Visual Chart'!C143,'Location Summary'!$K$4:$K$616,"Completed")</f>
        <v>7</v>
      </c>
      <c r="H143" s="1252"/>
      <c r="I143" s="423">
        <f t="shared" si="8"/>
        <v>0</v>
      </c>
      <c r="J143" s="1251">
        <f>+COUNTIFS('Location Summary'!$D$4:$D$616,'Visual Chart'!C143,'Location Summary'!$M$4:$M$616,"Completed")</f>
        <v>4</v>
      </c>
      <c r="K143" s="1252"/>
      <c r="L143" s="1251">
        <f t="shared" si="9"/>
        <v>3</v>
      </c>
      <c r="M143" s="1252"/>
      <c r="P143" s="1241" t="s">
        <v>406</v>
      </c>
      <c r="Q143" s="1242"/>
      <c r="R143" s="1242"/>
      <c r="S143" s="1242"/>
      <c r="T143" s="1242"/>
      <c r="U143" s="1242">
        <v>1</v>
      </c>
      <c r="V143" s="1243"/>
      <c r="W143" s="792"/>
      <c r="X143" s="1240" t="s">
        <v>406</v>
      </c>
      <c r="Y143" s="1240"/>
      <c r="Z143" s="1240"/>
      <c r="AA143" s="1240"/>
      <c r="AB143" s="1240"/>
      <c r="AC143" s="1240"/>
      <c r="AD143" s="1240">
        <v>1</v>
      </c>
      <c r="AE143" s="1240"/>
    </row>
    <row r="144" spans="2:48" ht="17.25" customHeight="1" x14ac:dyDescent="0.45">
      <c r="C144" s="1259" t="s">
        <v>234</v>
      </c>
      <c r="D144" s="1260"/>
      <c r="E144" s="1257">
        <f>+COUNTIF('Location Summary'!$D$4:$D$616,'Visual Chart'!C144)</f>
        <v>2</v>
      </c>
      <c r="F144" s="1258"/>
      <c r="G144" s="1253">
        <f>+COUNTIFS('Location Summary'!$D$4:$D$616,'Visual Chart'!C144,'Location Summary'!$K$4:$K$616,"Completed")</f>
        <v>2</v>
      </c>
      <c r="H144" s="1252"/>
      <c r="I144" s="423">
        <f t="shared" si="8"/>
        <v>0</v>
      </c>
      <c r="J144" s="1251">
        <f>+COUNTIFS('Location Summary'!$D$4:$D$616,'Visual Chart'!C144,'Location Summary'!$M$4:$M$616,"Completed")</f>
        <v>2</v>
      </c>
      <c r="K144" s="1252"/>
      <c r="L144" s="1251">
        <f t="shared" si="9"/>
        <v>0</v>
      </c>
      <c r="M144" s="1252"/>
      <c r="P144" s="1244" t="s">
        <v>83</v>
      </c>
      <c r="Q144" s="1245"/>
      <c r="R144" s="1245"/>
      <c r="S144" s="1245"/>
      <c r="T144" s="1245"/>
      <c r="U144" s="1245">
        <f>SUM(U137:V143)</f>
        <v>19</v>
      </c>
      <c r="V144" s="1246"/>
      <c r="W144" s="793"/>
      <c r="X144" s="1234" t="s">
        <v>83</v>
      </c>
      <c r="Y144" s="1234"/>
      <c r="Z144" s="1234"/>
      <c r="AA144" s="1234"/>
      <c r="AB144" s="1234"/>
      <c r="AC144" s="1234"/>
      <c r="AD144" s="1234">
        <f>SUM(AD137:AE143)</f>
        <v>20</v>
      </c>
      <c r="AE144" s="1234"/>
    </row>
    <row r="145" spans="3:28" x14ac:dyDescent="0.3">
      <c r="C145" s="1259" t="s">
        <v>235</v>
      </c>
      <c r="D145" s="1260"/>
      <c r="E145" s="1257">
        <f>+COUNTIF('Location Summary'!$D$4:$D$616,'Visual Chart'!C145)</f>
        <v>6</v>
      </c>
      <c r="F145" s="1258"/>
      <c r="G145" s="1253">
        <f>+COUNTIFS('Location Summary'!$D$4:$D$616,'Visual Chart'!C145,'Location Summary'!$K$4:$K$616,"Completed")</f>
        <v>6</v>
      </c>
      <c r="H145" s="1252"/>
      <c r="I145" s="423">
        <f t="shared" si="8"/>
        <v>0</v>
      </c>
      <c r="J145" s="1251">
        <f>+COUNTIFS('Location Summary'!$D$4:$D$616,'Visual Chart'!C145,'Location Summary'!$M$4:$M$616,"Completed")</f>
        <v>5</v>
      </c>
      <c r="K145" s="1252"/>
      <c r="L145" s="1251">
        <f t="shared" si="9"/>
        <v>1</v>
      </c>
      <c r="M145" s="1252"/>
    </row>
    <row r="146" spans="3:28" ht="15.5" x14ac:dyDescent="0.35">
      <c r="C146" s="1259" t="s">
        <v>219</v>
      </c>
      <c r="D146" s="1260"/>
      <c r="E146" s="1257">
        <f>+COUNTIF('Location Summary'!$D$4:$D$616,'Visual Chart'!C146)</f>
        <v>12</v>
      </c>
      <c r="F146" s="1258"/>
      <c r="G146" s="1253">
        <f>+COUNTIFS('Location Summary'!$D$4:$D$616,'Visual Chart'!C146,'Location Summary'!$K$4:$K$616,"Completed")</f>
        <v>12</v>
      </c>
      <c r="H146" s="1252"/>
      <c r="I146" s="423">
        <f t="shared" si="8"/>
        <v>0</v>
      </c>
      <c r="J146" s="1251">
        <f>+COUNTIFS('Location Summary'!$D$4:$D$616,'Visual Chart'!C146,'Location Summary'!$M$4:$M$616,"Completed")</f>
        <v>8</v>
      </c>
      <c r="K146" s="1252"/>
      <c r="L146" s="1251">
        <f>G146-J146</f>
        <v>4</v>
      </c>
      <c r="M146" s="1252"/>
      <c r="Q146" s="806" t="s">
        <v>1309</v>
      </c>
      <c r="R146" s="792"/>
      <c r="S146" s="792"/>
      <c r="T146" s="792"/>
      <c r="U146" s="792"/>
      <c r="V146" s="792"/>
      <c r="W146" s="792"/>
      <c r="X146" s="792"/>
    </row>
    <row r="147" spans="3:28" x14ac:dyDescent="0.3">
      <c r="C147" s="1259" t="s">
        <v>420</v>
      </c>
      <c r="D147" s="1260"/>
      <c r="E147" s="1257">
        <f>+COUNTIF('Location Summary'!$D$4:$D$616,'Visual Chart'!C147)</f>
        <v>4</v>
      </c>
      <c r="F147" s="1258"/>
      <c r="G147" s="1253">
        <f>+COUNTIFS('Location Summary'!$D$4:$D$616,'Visual Chart'!C147,'Location Summary'!$K$4:$K$616,"Completed")</f>
        <v>4</v>
      </c>
      <c r="H147" s="1252"/>
      <c r="I147" s="423">
        <f t="shared" si="8"/>
        <v>0</v>
      </c>
      <c r="J147" s="1251">
        <f>+COUNTIFS('Location Summary'!$D$4:$D$616,'Visual Chart'!C147,'Location Summary'!$M$4:$M$616,"Completed")</f>
        <v>3</v>
      </c>
      <c r="K147" s="1252"/>
      <c r="L147" s="1251">
        <f t="shared" si="9"/>
        <v>1</v>
      </c>
      <c r="M147" s="1252"/>
      <c r="R147" s="807"/>
      <c r="S147" s="807"/>
      <c r="T147" s="807"/>
      <c r="U147" s="807"/>
      <c r="V147" s="807"/>
    </row>
    <row r="148" spans="3:28" x14ac:dyDescent="0.3">
      <c r="C148" s="1259" t="s">
        <v>192</v>
      </c>
      <c r="D148" s="1260"/>
      <c r="E148" s="1257">
        <f>+COUNTIF('Location Summary'!$D$4:$D$616,'Visual Chart'!C148)</f>
        <v>5</v>
      </c>
      <c r="F148" s="1258"/>
      <c r="G148" s="1253">
        <f>+COUNTIFS('Location Summary'!$D$4:$D$616,'Visual Chart'!C148,'Location Summary'!$K$4:$K$616,"Completed")</f>
        <v>5</v>
      </c>
      <c r="H148" s="1252"/>
      <c r="I148" s="423">
        <f t="shared" si="8"/>
        <v>0</v>
      </c>
      <c r="J148" s="1251">
        <f>+COUNTIFS('Location Summary'!$D$4:$D$616,'Visual Chart'!C148,'Location Summary'!$M$4:$M$616,"Completed")</f>
        <v>5</v>
      </c>
      <c r="K148" s="1252"/>
      <c r="L148" s="1251">
        <f t="shared" si="9"/>
        <v>0</v>
      </c>
      <c r="M148" s="1252"/>
      <c r="Q148" s="352"/>
      <c r="R148" s="352">
        <v>1</v>
      </c>
      <c r="S148" s="808" t="s">
        <v>548</v>
      </c>
      <c r="T148" s="352" t="s">
        <v>80</v>
      </c>
      <c r="V148" s="807" t="s">
        <v>1310</v>
      </c>
      <c r="W148" s="807"/>
      <c r="X148" s="807"/>
      <c r="Y148" s="807"/>
      <c r="Z148" s="807"/>
      <c r="AA148" s="807"/>
      <c r="AB148" s="807"/>
    </row>
    <row r="149" spans="3:28" x14ac:dyDescent="0.3">
      <c r="C149" s="1259" t="s">
        <v>236</v>
      </c>
      <c r="D149" s="1260"/>
      <c r="E149" s="1257">
        <f>+COUNTIF('Location Summary'!$D$4:$D$616,'Visual Chart'!C149)</f>
        <v>2</v>
      </c>
      <c r="F149" s="1258"/>
      <c r="G149" s="1253">
        <f>+COUNTIFS('Location Summary'!$D$4:$D$616,'Visual Chart'!C149,'Location Summary'!$K$4:$K$616,"Completed")</f>
        <v>2</v>
      </c>
      <c r="H149" s="1252"/>
      <c r="I149" s="423">
        <f t="shared" si="8"/>
        <v>0</v>
      </c>
      <c r="J149" s="1251">
        <f>+COUNTIFS('Location Summary'!$D$4:$D$616,'Visual Chart'!C149,'Location Summary'!$M$4:$M$616,"Completed")</f>
        <v>0</v>
      </c>
      <c r="K149" s="1252"/>
      <c r="L149" s="1251">
        <f t="shared" si="9"/>
        <v>2</v>
      </c>
      <c r="M149" s="1252"/>
      <c r="Q149" s="352"/>
      <c r="R149" s="352">
        <v>2</v>
      </c>
      <c r="S149" s="809" t="s">
        <v>550</v>
      </c>
      <c r="T149" s="352" t="s">
        <v>2</v>
      </c>
      <c r="V149" s="807" t="s">
        <v>1310</v>
      </c>
    </row>
    <row r="150" spans="3:28" x14ac:dyDescent="0.3">
      <c r="C150" s="1259" t="s">
        <v>237</v>
      </c>
      <c r="D150" s="1260"/>
      <c r="E150" s="1257">
        <f>+COUNTIF('Location Summary'!$D$4:$D$616,'Visual Chart'!C150)</f>
        <v>1</v>
      </c>
      <c r="F150" s="1258"/>
      <c r="G150" s="1253">
        <f>+COUNTIFS('Location Summary'!$D$4:$D$616,'Visual Chart'!C150,'Location Summary'!$K$4:$K$616,"Completed")</f>
        <v>1</v>
      </c>
      <c r="H150" s="1252"/>
      <c r="I150" s="423">
        <f t="shared" si="8"/>
        <v>0</v>
      </c>
      <c r="J150" s="1251">
        <f>+COUNTIFS('Location Summary'!$D$4:$D$616,'Visual Chart'!C150,'Location Summary'!$M$4:$M$616,"Completed")</f>
        <v>1</v>
      </c>
      <c r="K150" s="1252"/>
      <c r="L150" s="1251">
        <f t="shared" si="9"/>
        <v>0</v>
      </c>
      <c r="M150" s="1252"/>
      <c r="Q150" s="352"/>
      <c r="R150" s="352">
        <v>3</v>
      </c>
      <c r="S150" s="809" t="s">
        <v>551</v>
      </c>
      <c r="T150" s="352" t="s">
        <v>2</v>
      </c>
      <c r="V150" s="807" t="s">
        <v>1310</v>
      </c>
    </row>
    <row r="151" spans="3:28" x14ac:dyDescent="0.3">
      <c r="C151" s="1259" t="s">
        <v>223</v>
      </c>
      <c r="D151" s="1260"/>
      <c r="E151" s="1257">
        <f>+COUNTIF('Location Summary'!$D$4:$D$616,'Visual Chart'!C151)</f>
        <v>2</v>
      </c>
      <c r="F151" s="1258"/>
      <c r="G151" s="1253">
        <f>+COUNTIFS('Location Summary'!$D$4:$D$616,'Visual Chart'!C151,'Location Summary'!$K$4:$K$616,"Completed")</f>
        <v>2</v>
      </c>
      <c r="H151" s="1252"/>
      <c r="I151" s="423">
        <f t="shared" si="8"/>
        <v>0</v>
      </c>
      <c r="J151" s="1251">
        <f>+COUNTIFS('Location Summary'!$D$4:$D$616,'Visual Chart'!C151,'Location Summary'!$M$4:$M$616,"Completed")</f>
        <v>0</v>
      </c>
      <c r="K151" s="1252"/>
      <c r="L151" s="1251">
        <f t="shared" si="9"/>
        <v>2</v>
      </c>
      <c r="M151" s="1252"/>
      <c r="Q151" s="352"/>
      <c r="R151" s="352">
        <v>4</v>
      </c>
      <c r="S151" s="809" t="s">
        <v>552</v>
      </c>
      <c r="T151" s="352" t="s">
        <v>3</v>
      </c>
      <c r="V151" s="807" t="s">
        <v>1310</v>
      </c>
    </row>
    <row r="152" spans="3:28" x14ac:dyDescent="0.3">
      <c r="C152" s="1259" t="s">
        <v>193</v>
      </c>
      <c r="D152" s="1260"/>
      <c r="E152" s="1257">
        <f>+COUNTIF('Location Summary'!$D$4:$D$616,'Visual Chart'!C152)</f>
        <v>1</v>
      </c>
      <c r="F152" s="1258"/>
      <c r="G152" s="1253">
        <f>+COUNTIFS('Location Summary'!$D$4:$D$616,'Visual Chart'!C152,'Location Summary'!$K$4:$K$616,"Completed")</f>
        <v>1</v>
      </c>
      <c r="H152" s="1252"/>
      <c r="I152" s="423">
        <f t="shared" si="8"/>
        <v>0</v>
      </c>
      <c r="J152" s="1251">
        <f>+COUNTIFS('Location Summary'!$D$4:$D$616,'Visual Chart'!C152,'Location Summary'!$M$4:$M$616,"Completed")</f>
        <v>0</v>
      </c>
      <c r="K152" s="1252"/>
      <c r="L152" s="1251">
        <f t="shared" si="9"/>
        <v>1</v>
      </c>
      <c r="M152" s="1252"/>
      <c r="Q152" s="352"/>
      <c r="R152" s="352">
        <v>5</v>
      </c>
      <c r="S152" s="809" t="s">
        <v>553</v>
      </c>
      <c r="T152" s="352" t="s">
        <v>3</v>
      </c>
      <c r="V152" s="807" t="s">
        <v>1310</v>
      </c>
    </row>
    <row r="153" spans="3:28" x14ac:dyDescent="0.3">
      <c r="C153" s="1259" t="s">
        <v>225</v>
      </c>
      <c r="D153" s="1260"/>
      <c r="E153" s="1257">
        <f>+COUNTIF('Location Summary'!$D$4:$D$616,'Visual Chart'!C153)</f>
        <v>1</v>
      </c>
      <c r="F153" s="1258"/>
      <c r="G153" s="1253">
        <f>+COUNTIFS('Location Summary'!$D$4:$D$616,'Visual Chart'!C153,'Location Summary'!$K$4:$K$616,"Completed")</f>
        <v>1</v>
      </c>
      <c r="H153" s="1252"/>
      <c r="I153" s="423">
        <f t="shared" si="8"/>
        <v>0</v>
      </c>
      <c r="J153" s="1251">
        <f>+COUNTIFS('Location Summary'!$D$4:$D$616,'Visual Chart'!C153,'Location Summary'!$M$4:$M$616,"Completed")</f>
        <v>0</v>
      </c>
      <c r="K153" s="1252"/>
      <c r="L153" s="1251">
        <f t="shared" si="9"/>
        <v>1</v>
      </c>
      <c r="M153" s="1252"/>
      <c r="Q153" s="352"/>
      <c r="R153" s="352">
        <v>6</v>
      </c>
      <c r="S153" s="809" t="s">
        <v>554</v>
      </c>
      <c r="T153" s="352" t="s">
        <v>50</v>
      </c>
      <c r="V153" s="807" t="s">
        <v>1310</v>
      </c>
    </row>
    <row r="154" spans="3:28" x14ac:dyDescent="0.3">
      <c r="C154" s="1259" t="s">
        <v>181</v>
      </c>
      <c r="D154" s="1260"/>
      <c r="E154" s="1257">
        <f>+COUNTIF('Location Summary'!$D$4:$D$616,'Visual Chart'!C154)</f>
        <v>2</v>
      </c>
      <c r="F154" s="1258"/>
      <c r="G154" s="1253">
        <f>+COUNTIFS('Location Summary'!$D$4:$D$616,'Visual Chart'!C154,'Location Summary'!$K$4:$K$616,"Completed")</f>
        <v>2</v>
      </c>
      <c r="H154" s="1252"/>
      <c r="I154" s="423">
        <f t="shared" si="8"/>
        <v>0</v>
      </c>
      <c r="J154" s="1251">
        <f>+COUNTIFS('Location Summary'!$D$4:$D$616,'Visual Chart'!C154,'Location Summary'!$M$4:$M$616,"Completed")</f>
        <v>0</v>
      </c>
      <c r="K154" s="1252"/>
      <c r="L154" s="1251">
        <f t="shared" si="9"/>
        <v>2</v>
      </c>
      <c r="M154" s="1252"/>
      <c r="Q154" s="352"/>
      <c r="R154" s="352">
        <v>7</v>
      </c>
      <c r="S154" s="809" t="s">
        <v>555</v>
      </c>
      <c r="T154" s="352" t="s">
        <v>3</v>
      </c>
      <c r="V154" s="807" t="s">
        <v>1310</v>
      </c>
    </row>
    <row r="155" spans="3:28" x14ac:dyDescent="0.3">
      <c r="C155" s="611" t="s">
        <v>258</v>
      </c>
      <c r="D155" s="981"/>
      <c r="E155" s="1257">
        <f>+COUNTIF('Location Summary'!$D$4:$D$616,'Visual Chart'!C155)</f>
        <v>1</v>
      </c>
      <c r="F155" s="1258"/>
      <c r="G155" s="1253">
        <f>+COUNTIFS('Location Summary'!$D$4:$D$616,'Visual Chart'!C155,'Location Summary'!$K$4:$K$616,"Completed")</f>
        <v>1</v>
      </c>
      <c r="H155" s="1252"/>
      <c r="I155" s="423">
        <f t="shared" si="8"/>
        <v>0</v>
      </c>
      <c r="J155" s="1251">
        <f>+COUNTIFS('Location Summary'!$D$4:$D$616,'Visual Chart'!C155,'Location Summary'!$M$4:$M$616,"Completed")</f>
        <v>0</v>
      </c>
      <c r="K155" s="1252"/>
      <c r="L155" s="1251">
        <f t="shared" si="9"/>
        <v>1</v>
      </c>
      <c r="M155" s="1252"/>
    </row>
    <row r="156" spans="3:28" x14ac:dyDescent="0.3">
      <c r="C156" s="1259" t="s">
        <v>447</v>
      </c>
      <c r="D156" s="1260"/>
      <c r="E156" s="1257">
        <f>+COUNTIF('Location Summary'!$D$4:$D$616,'Visual Chart'!C156)</f>
        <v>1</v>
      </c>
      <c r="F156" s="1258"/>
      <c r="G156" s="1253">
        <f>+COUNTIFS('Location Summary'!$D$4:$D$616,'Visual Chart'!C156,'Location Summary'!$K$4:$K$616,"Completed")</f>
        <v>1</v>
      </c>
      <c r="H156" s="1252"/>
      <c r="I156" s="423">
        <f t="shared" si="8"/>
        <v>0</v>
      </c>
      <c r="J156" s="1251">
        <f>+COUNTIFS('Location Summary'!$D$4:$D$616,'Visual Chart'!C156,'Location Summary'!$M$4:$M$616,"Completed")</f>
        <v>0</v>
      </c>
      <c r="K156" s="1252"/>
      <c r="L156" s="1251">
        <f t="shared" si="9"/>
        <v>1</v>
      </c>
      <c r="M156" s="1252"/>
    </row>
    <row r="157" spans="3:28" x14ac:dyDescent="0.3">
      <c r="C157" s="1259" t="s">
        <v>186</v>
      </c>
      <c r="D157" s="1260"/>
      <c r="E157" s="1257">
        <f>+COUNTIF('Location Summary'!$D$4:$D$616,'Visual Chart'!C157)</f>
        <v>2</v>
      </c>
      <c r="F157" s="1258"/>
      <c r="G157" s="1253">
        <f>+COUNTIFS('Location Summary'!$D$4:$D$616,'Visual Chart'!C157,'Location Summary'!$K$4:$K$616,"Completed")</f>
        <v>2</v>
      </c>
      <c r="H157" s="1252"/>
      <c r="I157" s="423">
        <f t="shared" si="8"/>
        <v>0</v>
      </c>
      <c r="J157" s="1251">
        <f>+COUNTIFS('Location Summary'!$D$4:$D$616,'Visual Chart'!C157,'Location Summary'!$M$4:$M$616,"Completed")</f>
        <v>0</v>
      </c>
      <c r="K157" s="1252"/>
      <c r="L157" s="1251">
        <f t="shared" si="9"/>
        <v>2</v>
      </c>
      <c r="M157" s="1252"/>
    </row>
    <row r="158" spans="3:28" ht="15" customHeight="1" x14ac:dyDescent="0.3">
      <c r="C158" s="611" t="s">
        <v>191</v>
      </c>
      <c r="D158" s="981"/>
      <c r="E158" s="1257">
        <f>+COUNTIF('Location Summary'!$D$4:$D$616,'Visual Chart'!C158)</f>
        <v>1</v>
      </c>
      <c r="F158" s="1258"/>
      <c r="G158" s="1253">
        <f>+COUNTIFS('Location Summary'!$D$4:$D$616,'Visual Chart'!C158,'Location Summary'!$K$4:$K$616,"Completed")</f>
        <v>1</v>
      </c>
      <c r="H158" s="1252"/>
      <c r="I158" s="423">
        <f t="shared" si="8"/>
        <v>0</v>
      </c>
      <c r="J158" s="1251">
        <f>+COUNTIFS('Location Summary'!$D$4:$D$616,'Visual Chart'!C158,'Location Summary'!$M$4:$M$616,"Completed")</f>
        <v>0</v>
      </c>
      <c r="K158" s="1252"/>
      <c r="L158" s="1251">
        <f t="shared" ref="L158" si="10">G158-J158</f>
        <v>1</v>
      </c>
      <c r="M158" s="1252"/>
    </row>
    <row r="159" spans="3:28" x14ac:dyDescent="0.3">
      <c r="C159" s="1259" t="s">
        <v>196</v>
      </c>
      <c r="D159" s="1260"/>
      <c r="E159" s="1257">
        <f>+COUNTIF('Location Summary'!$D$4:$D$616,'Visual Chart'!C159)</f>
        <v>1</v>
      </c>
      <c r="F159" s="1258"/>
      <c r="G159" s="1253">
        <f>+COUNTIFS('Location Summary'!$D$4:$D$616,'Visual Chart'!C159,'Location Summary'!$K$4:$K$616,"Completed")</f>
        <v>1</v>
      </c>
      <c r="H159" s="1252"/>
      <c r="I159" s="423">
        <f t="shared" si="8"/>
        <v>0</v>
      </c>
      <c r="J159" s="1251">
        <f>+COUNTIFS('Location Summary'!$D$4:$D$616,'Visual Chart'!C159,'Location Summary'!$M$4:$M$616,"Completed")</f>
        <v>1</v>
      </c>
      <c r="K159" s="1252"/>
      <c r="L159" s="1251">
        <f t="shared" si="9"/>
        <v>0</v>
      </c>
      <c r="M159" s="1252"/>
    </row>
    <row r="160" spans="3:28" x14ac:dyDescent="0.3">
      <c r="C160" s="1259" t="s">
        <v>221</v>
      </c>
      <c r="D160" s="1260"/>
      <c r="E160" s="1257">
        <f>+COUNTIF('Location Summary'!$D$4:$D$616,'Visual Chart'!C160)</f>
        <v>2</v>
      </c>
      <c r="F160" s="1258"/>
      <c r="G160" s="1253">
        <f>+COUNTIFS('Location Summary'!$D$4:$D$616,'Visual Chart'!C160,'Location Summary'!$K$4:$K$616,"Completed")</f>
        <v>2</v>
      </c>
      <c r="H160" s="1252"/>
      <c r="I160" s="423">
        <f t="shared" si="8"/>
        <v>0</v>
      </c>
      <c r="J160" s="1251">
        <f>+COUNTIFS('Location Summary'!$D$4:$D$616,'Visual Chart'!C160,'Location Summary'!$M$4:$M$616,"Completed")</f>
        <v>0</v>
      </c>
      <c r="K160" s="1252"/>
      <c r="L160" s="1251">
        <f t="shared" si="9"/>
        <v>2</v>
      </c>
      <c r="M160" s="1252"/>
    </row>
    <row r="161" spans="3:41" x14ac:dyDescent="0.3">
      <c r="C161" s="1259" t="s">
        <v>217</v>
      </c>
      <c r="D161" s="1260"/>
      <c r="E161" s="1257">
        <f>+COUNTIF('Location Summary'!$D$4:$D$616,'Visual Chart'!C161)</f>
        <v>1</v>
      </c>
      <c r="F161" s="1258"/>
      <c r="G161" s="1253">
        <f>+COUNTIFS('Location Summary'!$D$4:$D$616,'Visual Chart'!C161,'Location Summary'!$K$4:$K$616,"Completed")</f>
        <v>1</v>
      </c>
      <c r="H161" s="1252"/>
      <c r="I161" s="423">
        <f t="shared" si="8"/>
        <v>0</v>
      </c>
      <c r="J161" s="1251">
        <f>+COUNTIFS('Location Summary'!$D$4:$D$616,'Visual Chart'!C161,'Location Summary'!$M$4:$M$616,"Completed")</f>
        <v>0</v>
      </c>
      <c r="K161" s="1252"/>
      <c r="L161" s="1251">
        <f t="shared" si="9"/>
        <v>1</v>
      </c>
      <c r="M161" s="1252"/>
    </row>
    <row r="162" spans="3:41" x14ac:dyDescent="0.3">
      <c r="C162" s="1259" t="s">
        <v>194</v>
      </c>
      <c r="D162" s="1260"/>
      <c r="E162" s="1257">
        <f>+COUNTIF('Location Summary'!$D$4:$D$616,'Visual Chart'!C162)</f>
        <v>3</v>
      </c>
      <c r="F162" s="1258"/>
      <c r="G162" s="1253">
        <f>+COUNTIFS('Location Summary'!$D$4:$D$616,'Visual Chart'!C162,'Location Summary'!$K$4:$K$616,"Completed")</f>
        <v>3</v>
      </c>
      <c r="H162" s="1252"/>
      <c r="I162" s="423">
        <f t="shared" si="8"/>
        <v>0</v>
      </c>
      <c r="J162" s="1251">
        <f>+COUNTIFS('Location Summary'!$D$4:$D$616,'Visual Chart'!C162,'Location Summary'!$M$4:$M$616,"Completed")</f>
        <v>0</v>
      </c>
      <c r="K162" s="1252"/>
      <c r="L162" s="1251">
        <f t="shared" si="9"/>
        <v>3</v>
      </c>
      <c r="M162" s="1252"/>
    </row>
    <row r="163" spans="3:41" x14ac:dyDescent="0.3">
      <c r="C163" s="1259" t="s">
        <v>226</v>
      </c>
      <c r="D163" s="1260"/>
      <c r="E163" s="1257">
        <f>+COUNTIF('Location Summary'!$D$4:$D$616,'Visual Chart'!C163)</f>
        <v>1</v>
      </c>
      <c r="F163" s="1258"/>
      <c r="G163" s="1253">
        <f>+COUNTIFS('Location Summary'!$D$4:$D$616,'Visual Chart'!C163,'Location Summary'!$K$4:$K$616,"Completed")</f>
        <v>1</v>
      </c>
      <c r="H163" s="1252"/>
      <c r="I163" s="423">
        <f t="shared" si="8"/>
        <v>0</v>
      </c>
      <c r="J163" s="1251">
        <f>+COUNTIFS('Location Summary'!$D$4:$D$616,'Visual Chart'!C163,'Location Summary'!$M$4:$M$616,"Completed")</f>
        <v>0</v>
      </c>
      <c r="K163" s="1252"/>
      <c r="L163" s="1251">
        <f t="shared" si="9"/>
        <v>1</v>
      </c>
      <c r="M163" s="1252"/>
    </row>
    <row r="164" spans="3:41" x14ac:dyDescent="0.3">
      <c r="C164" s="1274" t="s">
        <v>448</v>
      </c>
      <c r="D164" s="1275"/>
      <c r="E164" s="1267">
        <f>+COUNTIF('Location Summary'!$D$4:$D$616,'Visual Chart'!C164)</f>
        <v>2</v>
      </c>
      <c r="F164" s="1268"/>
      <c r="G164" s="1269">
        <f>+COUNTIFS('Location Summary'!$D$4:$D$616,'Visual Chart'!C164,'Location Summary'!$K$4:$K$616,"Completed")</f>
        <v>2</v>
      </c>
      <c r="H164" s="1270"/>
      <c r="I164" s="983">
        <f t="shared" si="8"/>
        <v>0</v>
      </c>
      <c r="J164" s="1271">
        <f>+COUNTIFS('Location Summary'!$D$4:$D$616,'Visual Chart'!C164,'Location Summary'!$M$4:$M$616,"Completed")</f>
        <v>0</v>
      </c>
      <c r="K164" s="1270"/>
      <c r="L164" s="1272">
        <f t="shared" si="9"/>
        <v>2</v>
      </c>
      <c r="M164" s="1273"/>
      <c r="AO164" s="441"/>
    </row>
    <row r="165" spans="3:41" x14ac:dyDescent="0.3">
      <c r="C165" s="1261" t="s">
        <v>83</v>
      </c>
      <c r="D165" s="1262"/>
      <c r="E165" s="1263">
        <f>SUM(E135:E164)</f>
        <v>306</v>
      </c>
      <c r="F165" s="1264"/>
      <c r="G165" s="1265">
        <f>SUM(G135:G164)</f>
        <v>306</v>
      </c>
      <c r="H165" s="1266"/>
      <c r="I165" s="424">
        <f>SUM(I135:I164)</f>
        <v>0</v>
      </c>
      <c r="J165" s="1265">
        <f>SUM(J135:J164)</f>
        <v>229</v>
      </c>
      <c r="K165" s="1266"/>
      <c r="L165" s="1265">
        <f>SUM(L135:L164)</f>
        <v>77</v>
      </c>
      <c r="M165" s="1266"/>
    </row>
  </sheetData>
  <mergeCells count="263">
    <mergeCell ref="L161:M161"/>
    <mergeCell ref="J158:K158"/>
    <mergeCell ref="L158:M158"/>
    <mergeCell ref="J152:K152"/>
    <mergeCell ref="J149:K149"/>
    <mergeCell ref="L149:M149"/>
    <mergeCell ref="L156:M156"/>
    <mergeCell ref="G152:H152"/>
    <mergeCell ref="G153:H153"/>
    <mergeCell ref="J153:K153"/>
    <mergeCell ref="L153:M153"/>
    <mergeCell ref="G150:H150"/>
    <mergeCell ref="J150:K150"/>
    <mergeCell ref="L150:M150"/>
    <mergeCell ref="G151:H151"/>
    <mergeCell ref="L152:M152"/>
    <mergeCell ref="J151:K151"/>
    <mergeCell ref="L151:M151"/>
    <mergeCell ref="G156:H156"/>
    <mergeCell ref="J156:K156"/>
    <mergeCell ref="L155:M155"/>
    <mergeCell ref="G161:H161"/>
    <mergeCell ref="J161:K161"/>
    <mergeCell ref="G158:H158"/>
    <mergeCell ref="AL7:AQ8"/>
    <mergeCell ref="AC7:AF8"/>
    <mergeCell ref="M8:O8"/>
    <mergeCell ref="C9:D9"/>
    <mergeCell ref="E9:H9"/>
    <mergeCell ref="I9:J9"/>
    <mergeCell ref="K9:L9"/>
    <mergeCell ref="C7:D7"/>
    <mergeCell ref="E7:H7"/>
    <mergeCell ref="I7:J7"/>
    <mergeCell ref="K7:L7"/>
    <mergeCell ref="AK6:AK9"/>
    <mergeCell ref="AC6:AF6"/>
    <mergeCell ref="AI6:AI9"/>
    <mergeCell ref="AC9:AF9"/>
    <mergeCell ref="E6:H6"/>
    <mergeCell ref="I6:J6"/>
    <mergeCell ref="P5:Q5"/>
    <mergeCell ref="P99:R99"/>
    <mergeCell ref="X140:AC140"/>
    <mergeCell ref="X141:AC141"/>
    <mergeCell ref="X142:AC142"/>
    <mergeCell ref="U140:V140"/>
    <mergeCell ref="U141:V141"/>
    <mergeCell ref="U142:V142"/>
    <mergeCell ref="P136:V136"/>
    <mergeCell ref="P134:AE134"/>
    <mergeCell ref="X136:AE136"/>
    <mergeCell ref="X137:AC137"/>
    <mergeCell ref="P139:T139"/>
    <mergeCell ref="AD137:AE137"/>
    <mergeCell ref="AD141:AE141"/>
    <mergeCell ref="AD142:AE142"/>
    <mergeCell ref="U137:V137"/>
    <mergeCell ref="P141:T141"/>
    <mergeCell ref="P142:T142"/>
    <mergeCell ref="P137:T137"/>
    <mergeCell ref="P138:T138"/>
    <mergeCell ref="E5:H5"/>
    <mergeCell ref="I5:J5"/>
    <mergeCell ref="C143:D143"/>
    <mergeCell ref="C144:D144"/>
    <mergeCell ref="C145:D145"/>
    <mergeCell ref="C8:D8"/>
    <mergeCell ref="E8:H8"/>
    <mergeCell ref="E144:F144"/>
    <mergeCell ref="C136:D136"/>
    <mergeCell ref="J137:K137"/>
    <mergeCell ref="E138:F138"/>
    <mergeCell ref="G143:H143"/>
    <mergeCell ref="J143:K143"/>
    <mergeCell ref="K5:L5"/>
    <mergeCell ref="C6:D6"/>
    <mergeCell ref="G133:I133"/>
    <mergeCell ref="E142:F142"/>
    <mergeCell ref="G144:H144"/>
    <mergeCell ref="J144:K144"/>
    <mergeCell ref="C140:D140"/>
    <mergeCell ref="E145:F145"/>
    <mergeCell ref="G145:H145"/>
    <mergeCell ref="J145:K145"/>
    <mergeCell ref="C135:D135"/>
    <mergeCell ref="C147:D147"/>
    <mergeCell ref="C141:D141"/>
    <mergeCell ref="C142:D142"/>
    <mergeCell ref="C148:D148"/>
    <mergeCell ref="L145:M145"/>
    <mergeCell ref="L146:M146"/>
    <mergeCell ref="L144:M144"/>
    <mergeCell ref="C138:D138"/>
    <mergeCell ref="C139:D139"/>
    <mergeCell ref="E141:F141"/>
    <mergeCell ref="E143:F143"/>
    <mergeCell ref="L139:M139"/>
    <mergeCell ref="L142:M142"/>
    <mergeCell ref="L143:M143"/>
    <mergeCell ref="G139:H139"/>
    <mergeCell ref="J139:K139"/>
    <mergeCell ref="G146:H146"/>
    <mergeCell ref="J146:K146"/>
    <mergeCell ref="C146:D146"/>
    <mergeCell ref="E146:F146"/>
    <mergeCell ref="G147:H147"/>
    <mergeCell ref="J147:K147"/>
    <mergeCell ref="E147:F147"/>
    <mergeCell ref="C137:D137"/>
    <mergeCell ref="C132:M132"/>
    <mergeCell ref="C133:D134"/>
    <mergeCell ref="E133:F134"/>
    <mergeCell ref="G141:H141"/>
    <mergeCell ref="J141:K141"/>
    <mergeCell ref="L141:M141"/>
    <mergeCell ref="E140:F140"/>
    <mergeCell ref="G140:H140"/>
    <mergeCell ref="J140:K140"/>
    <mergeCell ref="L140:M140"/>
    <mergeCell ref="G138:H138"/>
    <mergeCell ref="J138:K138"/>
    <mergeCell ref="L138:M138"/>
    <mergeCell ref="E139:F139"/>
    <mergeCell ref="E137:F137"/>
    <mergeCell ref="L137:M137"/>
    <mergeCell ref="J136:K136"/>
    <mergeCell ref="L136:M136"/>
    <mergeCell ref="G137:H137"/>
    <mergeCell ref="G136:H136"/>
    <mergeCell ref="E135:F135"/>
    <mergeCell ref="E136:F136"/>
    <mergeCell ref="G134:H134"/>
    <mergeCell ref="B1:AT1"/>
    <mergeCell ref="AQ2:AS2"/>
    <mergeCell ref="C4:D4"/>
    <mergeCell ref="E4:H4"/>
    <mergeCell ref="I4:J4"/>
    <mergeCell ref="K4:L4"/>
    <mergeCell ref="M4:O4"/>
    <mergeCell ref="P4:Q4"/>
    <mergeCell ref="AC4:AF4"/>
    <mergeCell ref="AL4:AQ4"/>
    <mergeCell ref="B23:B25"/>
    <mergeCell ref="AL9:AQ9"/>
    <mergeCell ref="M6:O6"/>
    <mergeCell ref="P6:Q6"/>
    <mergeCell ref="Z6:Z9"/>
    <mergeCell ref="AC10:AF10"/>
    <mergeCell ref="AL10:AQ10"/>
    <mergeCell ref="AC5:AF5"/>
    <mergeCell ref="AL5:AQ5"/>
    <mergeCell ref="K6:L6"/>
    <mergeCell ref="P8:Q8"/>
    <mergeCell ref="AB6:AB9"/>
    <mergeCell ref="AL6:AQ6"/>
    <mergeCell ref="M9:O9"/>
    <mergeCell ref="P9:Q9"/>
    <mergeCell ref="M7:O7"/>
    <mergeCell ref="P7:Q7"/>
    <mergeCell ref="AA7:AA8"/>
    <mergeCell ref="B15:B17"/>
    <mergeCell ref="I8:J8"/>
    <mergeCell ref="K8:L8"/>
    <mergeCell ref="M5:O5"/>
    <mergeCell ref="P11:Q11"/>
    <mergeCell ref="C5:D5"/>
    <mergeCell ref="C165:D165"/>
    <mergeCell ref="E165:F165"/>
    <mergeCell ref="G165:H165"/>
    <mergeCell ref="J165:K165"/>
    <mergeCell ref="L165:M165"/>
    <mergeCell ref="G162:H162"/>
    <mergeCell ref="J162:K162"/>
    <mergeCell ref="L162:M162"/>
    <mergeCell ref="E163:F163"/>
    <mergeCell ref="G163:H163"/>
    <mergeCell ref="J163:K163"/>
    <mergeCell ref="L163:M163"/>
    <mergeCell ref="E162:F162"/>
    <mergeCell ref="E164:F164"/>
    <mergeCell ref="G164:H164"/>
    <mergeCell ref="J164:K164"/>
    <mergeCell ref="L164:M164"/>
    <mergeCell ref="C164:D164"/>
    <mergeCell ref="C162:D162"/>
    <mergeCell ref="C163:D163"/>
    <mergeCell ref="C154:D154"/>
    <mergeCell ref="E155:F155"/>
    <mergeCell ref="E154:F154"/>
    <mergeCell ref="C149:D149"/>
    <mergeCell ref="E148:F148"/>
    <mergeCell ref="J155:K155"/>
    <mergeCell ref="G149:H149"/>
    <mergeCell ref="C150:D150"/>
    <mergeCell ref="C151:D151"/>
    <mergeCell ref="E153:F153"/>
    <mergeCell ref="E150:F150"/>
    <mergeCell ref="E151:F151"/>
    <mergeCell ref="E149:F149"/>
    <mergeCell ref="E152:F152"/>
    <mergeCell ref="C153:D153"/>
    <mergeCell ref="C152:D152"/>
    <mergeCell ref="G148:H148"/>
    <mergeCell ref="J148:K148"/>
    <mergeCell ref="G155:H155"/>
    <mergeCell ref="G154:H154"/>
    <mergeCell ref="J154:K154"/>
    <mergeCell ref="E161:F161"/>
    <mergeCell ref="C160:D160"/>
    <mergeCell ref="E157:F157"/>
    <mergeCell ref="E159:F159"/>
    <mergeCell ref="E158:F158"/>
    <mergeCell ref="E156:F156"/>
    <mergeCell ref="C161:D161"/>
    <mergeCell ref="C159:D159"/>
    <mergeCell ref="C157:D157"/>
    <mergeCell ref="C156:D156"/>
    <mergeCell ref="E160:F160"/>
    <mergeCell ref="L154:M154"/>
    <mergeCell ref="G142:H142"/>
    <mergeCell ref="J142:K142"/>
    <mergeCell ref="G135:H135"/>
    <mergeCell ref="J135:K135"/>
    <mergeCell ref="L135:M135"/>
    <mergeCell ref="L148:M148"/>
    <mergeCell ref="L147:M147"/>
    <mergeCell ref="G160:H160"/>
    <mergeCell ref="J160:K160"/>
    <mergeCell ref="L160:M160"/>
    <mergeCell ref="G157:H157"/>
    <mergeCell ref="J157:K157"/>
    <mergeCell ref="L157:M157"/>
    <mergeCell ref="G159:H159"/>
    <mergeCell ref="J159:K159"/>
    <mergeCell ref="L159:M159"/>
    <mergeCell ref="AQ99:AS99"/>
    <mergeCell ref="AJ51:AL51"/>
    <mergeCell ref="AF99:AH99"/>
    <mergeCell ref="X138:AC138"/>
    <mergeCell ref="X139:AC139"/>
    <mergeCell ref="AD138:AE138"/>
    <mergeCell ref="AD139:AE139"/>
    <mergeCell ref="U138:V138"/>
    <mergeCell ref="U139:V139"/>
    <mergeCell ref="AN59:AQ59"/>
    <mergeCell ref="AF123:AH123"/>
    <mergeCell ref="G75:I75"/>
    <mergeCell ref="J134:K134"/>
    <mergeCell ref="L134:M134"/>
    <mergeCell ref="X144:AC144"/>
    <mergeCell ref="K59:M59"/>
    <mergeCell ref="AC51:AE51"/>
    <mergeCell ref="AD144:AE144"/>
    <mergeCell ref="J133:M133"/>
    <mergeCell ref="AD143:AE143"/>
    <mergeCell ref="AD140:AE140"/>
    <mergeCell ref="P140:T140"/>
    <mergeCell ref="U143:V143"/>
    <mergeCell ref="P143:T143"/>
    <mergeCell ref="P144:T144"/>
    <mergeCell ref="U144:V144"/>
    <mergeCell ref="X143:AC143"/>
  </mergeCells>
  <conditionalFormatting sqref="A14:XFD18 A19:Q19 V19:XFD19 A20:XFD20 A21:W21 Y21:XFD21 A22:XFD35 A36:S36 U36:XFD36 A37:XFD42 A43:H43 P43:XFD43 A44:AG44 AI44:XFD44 A45:XFD50 A51:AC51 AF51:AJ51 AM51:XFD51 A52:XFD53 A54:T54 V54:XFD54 A55:XFD58 A59:K59 N59:AN59 AR59:XFD59 A60:XFD66 A67:E67 R67:XFD67 A68:XFD74 A75:G75 J75:XFD75 A76:XFD98 A99:P99 S99 U99:AF99 AI99 AK99:AQ99 AT99:XFD99 A100:XFD122 A123:AF123 AI123:AQ123 AT123:XFD123 A124:M124 P124:AP124 AR124:XFD124 A125:L125 P125:XFD130 A126:M126 A127:I127 K127:M127 A128:M130">
    <cfRule type="cellIs" dxfId="143" priority="17" operator="equal">
      <formula>5</formula>
    </cfRule>
    <cfRule type="cellIs" dxfId="142" priority="18" operator="equal">
      <formula>3</formula>
    </cfRule>
    <cfRule type="cellIs" dxfId="141" priority="19" operator="equal">
      <formula>2</formula>
    </cfRule>
    <cfRule type="cellIs" dxfId="140" priority="20" operator="equal">
      <formula>1</formula>
    </cfRule>
  </conditionalFormatting>
  <conditionalFormatting sqref="C131">
    <cfRule type="cellIs" dxfId="139" priority="13" operator="equal">
      <formula>5</formula>
    </cfRule>
    <cfRule type="cellIs" dxfId="138" priority="14" operator="equal">
      <formula>3</formula>
    </cfRule>
    <cfRule type="cellIs" dxfId="137" priority="15" operator="equal">
      <formula>2</formula>
    </cfRule>
    <cfRule type="cellIs" dxfId="136" priority="16" operator="equal">
      <formula>1</formula>
    </cfRule>
  </conditionalFormatting>
  <conditionalFormatting sqref="I131">
    <cfRule type="cellIs" dxfId="135" priority="9" operator="equal">
      <formula>5</formula>
    </cfRule>
    <cfRule type="cellIs" dxfId="134" priority="10" operator="equal">
      <formula>3</formula>
    </cfRule>
    <cfRule type="cellIs" dxfId="133" priority="11" operator="equal">
      <formula>2</formula>
    </cfRule>
    <cfRule type="cellIs" dxfId="132" priority="12" operator="equal">
      <formula>1</formula>
    </cfRule>
  </conditionalFormatting>
  <conditionalFormatting sqref="AV131">
    <cfRule type="cellIs" dxfId="131" priority="1" operator="equal">
      <formula>5</formula>
    </cfRule>
    <cfRule type="cellIs" dxfId="130" priority="2" operator="equal">
      <formula>3</formula>
    </cfRule>
    <cfRule type="cellIs" dxfId="129" priority="3" operator="equal">
      <formula>2</formula>
    </cfRule>
    <cfRule type="cellIs" dxfId="128" priority="4" operator="equal">
      <formula>1</formula>
    </cfRule>
  </conditionalFormatting>
  <printOptions horizontalCentered="1"/>
  <pageMargins left="0" right="0" top="0" bottom="0" header="0" footer="0"/>
  <pageSetup paperSize="9" scale="64" fitToHeight="0" orientation="landscape" r:id="rId1"/>
  <headerFooter>
    <oddFooter>Page &amp;P of &amp;N</oddFooter>
  </headerFooter>
  <rowBreaks count="3" manualBreakCount="3">
    <brk id="51" max="45" man="1"/>
    <brk id="99" max="45" man="1"/>
    <brk id="131" max="45"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0E80-376A-4913-85CF-2FB3BBD18DDB}">
  <sheetPr codeName="Sheet3">
    <tabColor rgb="FFFFFF00"/>
    <pageSetUpPr fitToPage="1"/>
  </sheetPr>
  <dimension ref="A1:K75"/>
  <sheetViews>
    <sheetView showGridLines="0" zoomScale="102" zoomScaleNormal="100" zoomScaleSheetLayoutView="89" workbookViewId="0">
      <pane ySplit="10" topLeftCell="A64" activePane="bottomLeft" state="frozen"/>
      <selection activeCell="B1" sqref="B1:L1"/>
      <selection pane="bottomLeft" activeCell="J62" sqref="J62"/>
    </sheetView>
  </sheetViews>
  <sheetFormatPr defaultColWidth="9.1796875" defaultRowHeight="13" x14ac:dyDescent="0.35"/>
  <cols>
    <col min="1" max="1" width="8.54296875" style="878" customWidth="1"/>
    <col min="2" max="2" width="18.54296875" style="878" customWidth="1"/>
    <col min="3" max="3" width="17.54296875" style="878" customWidth="1"/>
    <col min="4" max="4" width="15.453125" style="878" customWidth="1"/>
    <col min="5" max="5" width="13" style="878" customWidth="1"/>
    <col min="6" max="6" width="16.453125" style="878" customWidth="1"/>
    <col min="7" max="7" width="11.1796875" style="878" customWidth="1"/>
    <col min="8" max="8" width="8" style="878" customWidth="1"/>
    <col min="9" max="9" width="13.26953125" style="878" customWidth="1"/>
    <col min="10" max="10" width="10.453125" style="878" customWidth="1"/>
    <col min="11" max="11" width="31.453125" style="878" customWidth="1"/>
    <col min="12" max="16384" width="9.1796875" style="878"/>
  </cols>
  <sheetData>
    <row r="1" spans="1:11" ht="9.75" customHeight="1" x14ac:dyDescent="0.35"/>
    <row r="2" spans="1:11" ht="16.5" customHeight="1" x14ac:dyDescent="0.5">
      <c r="A2" s="1327" t="s">
        <v>1378</v>
      </c>
      <c r="B2" s="1327"/>
      <c r="C2" s="1327"/>
      <c r="D2" s="1327"/>
      <c r="E2" s="1327"/>
      <c r="F2" s="1327"/>
      <c r="G2" s="1327"/>
      <c r="H2" s="1327"/>
      <c r="I2" s="1327"/>
      <c r="J2" s="1327"/>
    </row>
    <row r="3" spans="1:11" ht="16.5" customHeight="1" x14ac:dyDescent="0.5">
      <c r="A3" s="890"/>
      <c r="B3" s="890"/>
      <c r="C3" s="890"/>
      <c r="D3" s="890"/>
      <c r="E3" s="890"/>
      <c r="F3" s="890"/>
      <c r="G3" s="890"/>
      <c r="H3" s="890"/>
      <c r="I3" s="890"/>
      <c r="J3" s="890"/>
    </row>
    <row r="4" spans="1:11" ht="28.5" customHeight="1" x14ac:dyDescent="0.5">
      <c r="A4" s="890"/>
      <c r="B4" s="900" t="s">
        <v>136</v>
      </c>
      <c r="C4" s="900" t="s">
        <v>1456</v>
      </c>
      <c r="D4" s="1009" t="s">
        <v>1389</v>
      </c>
      <c r="E4" s="1328" t="s">
        <v>1457</v>
      </c>
      <c r="F4" s="1329"/>
      <c r="G4" s="1330" t="s">
        <v>1458</v>
      </c>
      <c r="H4" s="1330"/>
      <c r="I4" s="1004" t="s">
        <v>1459</v>
      </c>
      <c r="J4" s="1004" t="s">
        <v>1</v>
      </c>
    </row>
    <row r="5" spans="1:11" ht="16.5" customHeight="1" x14ac:dyDescent="0.5">
      <c r="A5" s="890"/>
      <c r="B5" s="901" t="s">
        <v>1382</v>
      </c>
      <c r="C5" s="891"/>
      <c r="D5" s="166">
        <f>SUM(C11:C70)/1000</f>
        <v>117.85083100000003</v>
      </c>
      <c r="E5" s="1331">
        <v>16.363</v>
      </c>
      <c r="F5" s="1332"/>
      <c r="G5" s="1333">
        <f>(C21+C22)/1000</f>
        <v>5.1340539999999999</v>
      </c>
      <c r="H5" s="1333"/>
      <c r="I5" s="166">
        <f>D5-E5</f>
        <v>101.48783100000003</v>
      </c>
      <c r="J5" s="166"/>
    </row>
    <row r="6" spans="1:11" ht="16.5" customHeight="1" x14ac:dyDescent="0.5">
      <c r="A6" s="890"/>
      <c r="B6" s="901" t="s">
        <v>1442</v>
      </c>
      <c r="C6" s="1010">
        <v>37</v>
      </c>
      <c r="D6" s="166">
        <f>D5-D7</f>
        <v>110.17009600000003</v>
      </c>
      <c r="E6" s="1331">
        <v>16.363</v>
      </c>
      <c r="F6" s="1332"/>
      <c r="G6" s="1331">
        <f>(C21+C22)/1000</f>
        <v>5.1340539999999999</v>
      </c>
      <c r="H6" s="1332"/>
      <c r="I6" s="166">
        <f>D6-E6</f>
        <v>93.80709600000003</v>
      </c>
      <c r="J6" s="166"/>
    </row>
    <row r="7" spans="1:11" ht="16.5" customHeight="1" x14ac:dyDescent="0.5">
      <c r="A7" s="890"/>
      <c r="B7" s="901" t="s">
        <v>1317</v>
      </c>
      <c r="C7" s="1010">
        <v>23</v>
      </c>
      <c r="D7" s="166">
        <f>ROUNDUP(SUMIF($D$11:$D$70,$B7,$C$11:$C$70),3)/1000</f>
        <v>7.6807349999999994</v>
      </c>
      <c r="E7" s="1331">
        <v>0</v>
      </c>
      <c r="F7" s="1332"/>
      <c r="G7" s="1333"/>
      <c r="H7" s="1333"/>
      <c r="I7" s="166">
        <f>D7-E7</f>
        <v>7.6807349999999994</v>
      </c>
      <c r="J7" s="166"/>
    </row>
    <row r="8" spans="1:11" ht="16.5" customHeight="1" thickBot="1" x14ac:dyDescent="0.55000000000000004">
      <c r="A8" s="890"/>
      <c r="B8" s="890"/>
      <c r="C8" s="890"/>
      <c r="D8" s="890"/>
      <c r="E8" s="890"/>
      <c r="F8" s="890"/>
      <c r="G8" s="890"/>
      <c r="H8" s="890"/>
    </row>
    <row r="9" spans="1:11" ht="25.5" customHeight="1" x14ac:dyDescent="0.35">
      <c r="A9" s="1340" t="s">
        <v>1496</v>
      </c>
      <c r="B9" s="1338" t="s">
        <v>97</v>
      </c>
      <c r="C9" s="1338" t="s">
        <v>1460</v>
      </c>
      <c r="D9" s="1338" t="s">
        <v>1315</v>
      </c>
      <c r="E9" s="1338" t="s">
        <v>1316</v>
      </c>
      <c r="F9" s="1338" t="s">
        <v>1386</v>
      </c>
      <c r="G9" s="1336" t="s">
        <v>104</v>
      </c>
      <c r="H9" s="1337"/>
      <c r="I9" s="1336" t="s">
        <v>1381</v>
      </c>
      <c r="J9" s="1337"/>
      <c r="K9" s="897" t="s">
        <v>1382</v>
      </c>
    </row>
    <row r="10" spans="1:11" ht="16.5" customHeight="1" thickBot="1" x14ac:dyDescent="0.4">
      <c r="A10" s="1341"/>
      <c r="B10" s="1339"/>
      <c r="C10" s="1339"/>
      <c r="D10" s="1339"/>
      <c r="E10" s="1339"/>
      <c r="F10" s="1339"/>
      <c r="G10" s="27" t="s">
        <v>263</v>
      </c>
      <c r="H10" s="27" t="s">
        <v>0</v>
      </c>
      <c r="I10" s="27" t="s">
        <v>263</v>
      </c>
      <c r="J10" s="27" t="s">
        <v>0</v>
      </c>
      <c r="K10" s="899" t="s">
        <v>1</v>
      </c>
    </row>
    <row r="11" spans="1:11" customFormat="1" ht="14.25" customHeight="1" x14ac:dyDescent="0.35">
      <c r="A11" s="1011">
        <f>IF(B11="","",SUBTOTAL(3,$B$11:B11))</f>
        <v>1</v>
      </c>
      <c r="B11" s="903" t="s">
        <v>1388</v>
      </c>
      <c r="C11" s="904">
        <v>150.01400000000001</v>
      </c>
      <c r="D11" s="451" t="s">
        <v>1317</v>
      </c>
      <c r="E11" s="451"/>
      <c r="F11" s="451">
        <v>1</v>
      </c>
      <c r="G11" s="451">
        <v>1</v>
      </c>
      <c r="H11" s="451">
        <f>F11-G11</f>
        <v>0</v>
      </c>
      <c r="I11" s="451">
        <v>0</v>
      </c>
      <c r="J11" s="321">
        <f t="shared" ref="J11:J42" si="0">F11-I11</f>
        <v>1</v>
      </c>
      <c r="K11" s="1012"/>
    </row>
    <row r="12" spans="1:11" customFormat="1" ht="14.25" customHeight="1" x14ac:dyDescent="0.35">
      <c r="A12" s="1013">
        <f>IF(B12="","",SUBTOTAL(3,$B$11:B12))</f>
        <v>2</v>
      </c>
      <c r="B12" s="903" t="s">
        <v>1415</v>
      </c>
      <c r="C12" s="904">
        <v>290.20999999999998</v>
      </c>
      <c r="D12" s="321" t="s">
        <v>1317</v>
      </c>
      <c r="E12" s="321"/>
      <c r="F12" s="321">
        <v>1</v>
      </c>
      <c r="G12" s="321">
        <v>1</v>
      </c>
      <c r="H12" s="321">
        <f t="shared" ref="H12:H70" si="1">F12-G12</f>
        <v>0</v>
      </c>
      <c r="I12" s="321">
        <v>1</v>
      </c>
      <c r="J12" s="321">
        <f t="shared" si="0"/>
        <v>0</v>
      </c>
      <c r="K12" s="1014"/>
    </row>
    <row r="13" spans="1:11" customFormat="1" ht="13.9" customHeight="1" x14ac:dyDescent="0.35">
      <c r="A13" s="1011">
        <f>IF(B13="","",SUBTOTAL(3,$B$11:B13))</f>
        <v>3</v>
      </c>
      <c r="B13" s="903" t="s">
        <v>1416</v>
      </c>
      <c r="C13" s="904">
        <v>2836.9920000000002</v>
      </c>
      <c r="D13" s="321" t="s">
        <v>1318</v>
      </c>
      <c r="E13" s="321"/>
      <c r="F13" s="321">
        <v>7</v>
      </c>
      <c r="G13" s="321">
        <v>7</v>
      </c>
      <c r="H13" s="321">
        <f t="shared" si="1"/>
        <v>0</v>
      </c>
      <c r="I13" s="321">
        <v>6</v>
      </c>
      <c r="J13" s="321">
        <f t="shared" si="0"/>
        <v>1</v>
      </c>
      <c r="K13" s="1014"/>
    </row>
    <row r="14" spans="1:11" customFormat="1" ht="13.9" customHeight="1" x14ac:dyDescent="0.35">
      <c r="A14" s="1013">
        <f>IF(B14="","",SUBTOTAL(3,$B$11:B14))</f>
        <v>4</v>
      </c>
      <c r="B14" s="903" t="s">
        <v>1418</v>
      </c>
      <c r="C14" s="904">
        <v>2691.4670000000001</v>
      </c>
      <c r="D14" s="321" t="s">
        <v>1318</v>
      </c>
      <c r="E14" s="321"/>
      <c r="F14" s="321">
        <v>7</v>
      </c>
      <c r="G14" s="321">
        <v>7</v>
      </c>
      <c r="H14" s="321">
        <f t="shared" si="1"/>
        <v>0</v>
      </c>
      <c r="I14" s="321">
        <v>5</v>
      </c>
      <c r="J14" s="321">
        <f t="shared" si="0"/>
        <v>2</v>
      </c>
      <c r="K14" s="1014"/>
    </row>
    <row r="15" spans="1:11" customFormat="1" ht="14.25" customHeight="1" x14ac:dyDescent="0.35">
      <c r="A15" s="1011">
        <f>IF(B15="","",SUBTOTAL(3,$B$11:B15))</f>
        <v>5</v>
      </c>
      <c r="B15" s="903" t="s">
        <v>1420</v>
      </c>
      <c r="C15" s="904">
        <v>1627.07</v>
      </c>
      <c r="D15" s="321" t="s">
        <v>1318</v>
      </c>
      <c r="E15" s="321"/>
      <c r="F15" s="321">
        <v>4</v>
      </c>
      <c r="G15" s="321">
        <v>4</v>
      </c>
      <c r="H15" s="321">
        <f t="shared" si="1"/>
        <v>0</v>
      </c>
      <c r="I15" s="321">
        <v>1</v>
      </c>
      <c r="J15" s="321">
        <f t="shared" si="0"/>
        <v>3</v>
      </c>
      <c r="K15" s="1014"/>
    </row>
    <row r="16" spans="1:11" customFormat="1" ht="14.25" customHeight="1" x14ac:dyDescent="0.35">
      <c r="A16" s="1131">
        <f>IF(B16="","",SUBTOTAL(3,$B$11:B16))</f>
        <v>6</v>
      </c>
      <c r="B16" s="1001" t="s">
        <v>1326</v>
      </c>
      <c r="C16" s="994">
        <v>709.16300000000001</v>
      </c>
      <c r="D16" s="202" t="s">
        <v>1318</v>
      </c>
      <c r="E16" s="202"/>
      <c r="F16" s="202">
        <v>2</v>
      </c>
      <c r="G16" s="202">
        <v>2</v>
      </c>
      <c r="H16" s="202">
        <f t="shared" si="1"/>
        <v>0</v>
      </c>
      <c r="I16" s="202">
        <v>2</v>
      </c>
      <c r="J16" s="202">
        <f t="shared" si="0"/>
        <v>0</v>
      </c>
      <c r="K16" s="1066"/>
    </row>
    <row r="17" spans="1:11" customFormat="1" ht="14.25" customHeight="1" x14ac:dyDescent="0.35">
      <c r="A17" s="1067">
        <f>IF(B17="","",SUBTOTAL(3,$B$11:B17))</f>
        <v>7</v>
      </c>
      <c r="B17" s="1001" t="s">
        <v>1327</v>
      </c>
      <c r="C17" s="994">
        <v>2681.6109999999999</v>
      </c>
      <c r="D17" s="202" t="s">
        <v>1318</v>
      </c>
      <c r="E17" s="202"/>
      <c r="F17" s="202">
        <v>7</v>
      </c>
      <c r="G17" s="202">
        <v>7</v>
      </c>
      <c r="H17" s="202">
        <f t="shared" si="1"/>
        <v>0</v>
      </c>
      <c r="I17" s="202">
        <v>7</v>
      </c>
      <c r="J17" s="202">
        <f t="shared" si="0"/>
        <v>0</v>
      </c>
      <c r="K17" s="1066"/>
    </row>
    <row r="18" spans="1:11" customFormat="1" ht="14.25" customHeight="1" x14ac:dyDescent="0.35">
      <c r="A18" s="1131">
        <f>IF(B18="","",SUBTOTAL(3,$B$11:B18))</f>
        <v>8</v>
      </c>
      <c r="B18" s="1001" t="s">
        <v>1328</v>
      </c>
      <c r="C18" s="994">
        <v>4418.3890000000001</v>
      </c>
      <c r="D18" s="202" t="s">
        <v>1318</v>
      </c>
      <c r="E18" s="202"/>
      <c r="F18" s="202">
        <v>11</v>
      </c>
      <c r="G18" s="202">
        <v>11</v>
      </c>
      <c r="H18" s="202">
        <f t="shared" si="1"/>
        <v>0</v>
      </c>
      <c r="I18" s="202">
        <v>11</v>
      </c>
      <c r="J18" s="202">
        <f t="shared" si="0"/>
        <v>0</v>
      </c>
      <c r="K18" s="1066"/>
    </row>
    <row r="19" spans="1:11" customFormat="1" ht="14.25" customHeight="1" x14ac:dyDescent="0.35">
      <c r="A19" s="1067">
        <f>IF(B19="","",SUBTOTAL(3,$B$11:B19))</f>
        <v>9</v>
      </c>
      <c r="B19" s="1001" t="s">
        <v>1329</v>
      </c>
      <c r="C19" s="994">
        <v>419.48</v>
      </c>
      <c r="D19" s="202" t="s">
        <v>1317</v>
      </c>
      <c r="E19" s="202"/>
      <c r="F19" s="202">
        <v>1</v>
      </c>
      <c r="G19" s="202">
        <v>1</v>
      </c>
      <c r="H19" s="202">
        <f t="shared" si="1"/>
        <v>0</v>
      </c>
      <c r="I19" s="202">
        <v>1</v>
      </c>
      <c r="J19" s="202">
        <f t="shared" si="0"/>
        <v>0</v>
      </c>
      <c r="K19" s="1066"/>
    </row>
    <row r="20" spans="1:11" customFormat="1" ht="14.25" customHeight="1" x14ac:dyDescent="0.35">
      <c r="A20" s="1131">
        <f>IF(B20="","",SUBTOTAL(3,$B$11:B20))</f>
        <v>10</v>
      </c>
      <c r="B20" s="1001" t="s">
        <v>1330</v>
      </c>
      <c r="C20" s="994">
        <v>4901.2360000000008</v>
      </c>
      <c r="D20" s="202" t="s">
        <v>1318</v>
      </c>
      <c r="E20" s="202"/>
      <c r="F20" s="202">
        <v>13</v>
      </c>
      <c r="G20" s="202">
        <v>13</v>
      </c>
      <c r="H20" s="202">
        <f t="shared" si="1"/>
        <v>0</v>
      </c>
      <c r="I20" s="202">
        <v>13</v>
      </c>
      <c r="J20" s="202">
        <f t="shared" si="0"/>
        <v>0</v>
      </c>
      <c r="K20" s="1066"/>
    </row>
    <row r="21" spans="1:11" customFormat="1" ht="14.25" customHeight="1" x14ac:dyDescent="0.35">
      <c r="A21" s="1019">
        <f>IF(B21="","",SUBTOTAL(3,$B$11:B21))</f>
        <v>11</v>
      </c>
      <c r="B21" s="1000" t="s">
        <v>1331</v>
      </c>
      <c r="C21" s="1020">
        <v>2699.2840000000001</v>
      </c>
      <c r="D21" s="101" t="s">
        <v>1318</v>
      </c>
      <c r="E21" s="101"/>
      <c r="F21" s="101">
        <v>7</v>
      </c>
      <c r="G21" s="101">
        <v>7</v>
      </c>
      <c r="H21" s="101">
        <f t="shared" si="1"/>
        <v>0</v>
      </c>
      <c r="I21" s="101">
        <v>7</v>
      </c>
      <c r="J21" s="101">
        <f t="shared" si="0"/>
        <v>0</v>
      </c>
      <c r="K21" s="1021" t="s">
        <v>263</v>
      </c>
    </row>
    <row r="22" spans="1:11" customFormat="1" ht="13.9" customHeight="1" x14ac:dyDescent="0.35">
      <c r="A22" s="1019">
        <f>IF(B22="","",SUBTOTAL(3,$B$11:B22))</f>
        <v>12</v>
      </c>
      <c r="B22" s="1000" t="s">
        <v>1332</v>
      </c>
      <c r="C22" s="1020">
        <v>2434.77</v>
      </c>
      <c r="D22" s="101" t="s">
        <v>1318</v>
      </c>
      <c r="E22" s="101"/>
      <c r="F22" s="101">
        <v>6</v>
      </c>
      <c r="G22" s="101">
        <v>6</v>
      </c>
      <c r="H22" s="101">
        <f t="shared" si="1"/>
        <v>0</v>
      </c>
      <c r="I22" s="101">
        <v>6</v>
      </c>
      <c r="J22" s="101">
        <f t="shared" si="0"/>
        <v>0</v>
      </c>
      <c r="K22" s="1021" t="s">
        <v>263</v>
      </c>
    </row>
    <row r="23" spans="1:11" customFormat="1" ht="14.25" customHeight="1" x14ac:dyDescent="0.35">
      <c r="A23" s="1067">
        <f>IF(B23="","",SUBTOTAL(3,$B$11:B23))</f>
        <v>13</v>
      </c>
      <c r="B23" s="1001" t="s">
        <v>1333</v>
      </c>
      <c r="C23" s="994">
        <v>4455</v>
      </c>
      <c r="D23" s="202" t="s">
        <v>1318</v>
      </c>
      <c r="E23" s="202"/>
      <c r="F23" s="202">
        <v>12</v>
      </c>
      <c r="G23" s="202">
        <v>12</v>
      </c>
      <c r="H23" s="202">
        <f t="shared" si="1"/>
        <v>0</v>
      </c>
      <c r="I23" s="202">
        <v>12</v>
      </c>
      <c r="J23" s="202">
        <f t="shared" si="0"/>
        <v>0</v>
      </c>
      <c r="K23" s="1066" t="s">
        <v>324</v>
      </c>
    </row>
    <row r="24" spans="1:11" customFormat="1" ht="14.25" customHeight="1" x14ac:dyDescent="0.35">
      <c r="A24" s="1131">
        <f>IF(B24="","",SUBTOTAL(3,$B$11:B24))</f>
        <v>14</v>
      </c>
      <c r="B24" s="1001" t="s">
        <v>1334</v>
      </c>
      <c r="C24" s="994">
        <v>466.62900000000002</v>
      </c>
      <c r="D24" s="202" t="s">
        <v>1317</v>
      </c>
      <c r="E24" s="202"/>
      <c r="F24" s="202">
        <v>1</v>
      </c>
      <c r="G24" s="202">
        <v>1</v>
      </c>
      <c r="H24" s="202">
        <f t="shared" si="1"/>
        <v>0</v>
      </c>
      <c r="I24" s="202">
        <v>1</v>
      </c>
      <c r="J24" s="202">
        <f t="shared" si="0"/>
        <v>0</v>
      </c>
      <c r="K24" s="1066" t="s">
        <v>324</v>
      </c>
    </row>
    <row r="25" spans="1:11" customFormat="1" ht="14.25" customHeight="1" x14ac:dyDescent="0.35">
      <c r="A25" s="1011">
        <f>IF(B25="","",SUBTOTAL(3,$B$11:B25))</f>
        <v>15</v>
      </c>
      <c r="B25" s="908" t="s">
        <v>1335</v>
      </c>
      <c r="C25" s="904">
        <v>4964.92</v>
      </c>
      <c r="D25" s="321" t="s">
        <v>1318</v>
      </c>
      <c r="E25" s="321"/>
      <c r="F25" s="321">
        <v>12</v>
      </c>
      <c r="G25" s="321">
        <v>12</v>
      </c>
      <c r="H25" s="321">
        <f t="shared" si="1"/>
        <v>0</v>
      </c>
      <c r="I25" s="321">
        <v>7</v>
      </c>
      <c r="J25" s="321">
        <f t="shared" si="0"/>
        <v>5</v>
      </c>
      <c r="K25" s="1014"/>
    </row>
    <row r="26" spans="1:11" customFormat="1" ht="14.25" customHeight="1" x14ac:dyDescent="0.35">
      <c r="A26" s="1013">
        <f>IF(B26="","",SUBTOTAL(3,$B$11:B26))</f>
        <v>16</v>
      </c>
      <c r="B26" s="908" t="s">
        <v>1336</v>
      </c>
      <c r="C26" s="904">
        <v>1004.183</v>
      </c>
      <c r="D26" s="321" t="s">
        <v>1318</v>
      </c>
      <c r="E26" s="321"/>
      <c r="F26" s="321">
        <v>3</v>
      </c>
      <c r="G26" s="321">
        <v>3</v>
      </c>
      <c r="H26" s="321">
        <f t="shared" si="1"/>
        <v>0</v>
      </c>
      <c r="I26" s="321">
        <v>0</v>
      </c>
      <c r="J26" s="321">
        <f t="shared" si="0"/>
        <v>3</v>
      </c>
      <c r="K26" s="1014"/>
    </row>
    <row r="27" spans="1:11" customFormat="1" ht="14.25" customHeight="1" x14ac:dyDescent="0.35">
      <c r="A27" s="1011">
        <f>IF(B27="","",SUBTOTAL(3,$B$11:B27))</f>
        <v>17</v>
      </c>
      <c r="B27" s="908" t="s">
        <v>1337</v>
      </c>
      <c r="C27" s="904">
        <v>242.893</v>
      </c>
      <c r="D27" s="321" t="s">
        <v>1317</v>
      </c>
      <c r="E27" s="321" t="s">
        <v>706</v>
      </c>
      <c r="F27" s="321">
        <v>1</v>
      </c>
      <c r="G27" s="321">
        <v>1</v>
      </c>
      <c r="H27" s="321">
        <f t="shared" si="1"/>
        <v>0</v>
      </c>
      <c r="I27" s="321">
        <v>1</v>
      </c>
      <c r="J27" s="321">
        <f t="shared" si="0"/>
        <v>0</v>
      </c>
      <c r="K27" s="1014"/>
    </row>
    <row r="28" spans="1:11" customFormat="1" ht="14.25" customHeight="1" x14ac:dyDescent="0.35">
      <c r="A28" s="1013">
        <f>IF(B28="","",SUBTOTAL(3,$B$11:B28))</f>
        <v>18</v>
      </c>
      <c r="B28" s="908" t="s">
        <v>1338</v>
      </c>
      <c r="C28" s="904">
        <v>329.72800000000001</v>
      </c>
      <c r="D28" s="321" t="s">
        <v>1317</v>
      </c>
      <c r="E28" s="321" t="s">
        <v>1319</v>
      </c>
      <c r="F28" s="321">
        <v>1</v>
      </c>
      <c r="G28" s="321">
        <v>1</v>
      </c>
      <c r="H28" s="321">
        <f t="shared" si="1"/>
        <v>0</v>
      </c>
      <c r="I28" s="321">
        <v>0</v>
      </c>
      <c r="J28" s="321">
        <f t="shared" si="0"/>
        <v>1</v>
      </c>
      <c r="K28" s="1014"/>
    </row>
    <row r="29" spans="1:11" customFormat="1" ht="14.25" customHeight="1" x14ac:dyDescent="0.35">
      <c r="A29" s="1011">
        <f>IF(B29="","",SUBTOTAL(3,$B$11:B29))</f>
        <v>19</v>
      </c>
      <c r="B29" s="908" t="s">
        <v>1339</v>
      </c>
      <c r="C29" s="904">
        <v>416.87799999999999</v>
      </c>
      <c r="D29" s="321" t="s">
        <v>1317</v>
      </c>
      <c r="E29" s="321"/>
      <c r="F29" s="321">
        <v>1</v>
      </c>
      <c r="G29" s="321">
        <v>1</v>
      </c>
      <c r="H29" s="321">
        <f t="shared" si="1"/>
        <v>0</v>
      </c>
      <c r="I29" s="321">
        <v>0</v>
      </c>
      <c r="J29" s="321">
        <f t="shared" si="0"/>
        <v>1</v>
      </c>
      <c r="K29" s="1014"/>
    </row>
    <row r="30" spans="1:11" customFormat="1" ht="14.25" customHeight="1" x14ac:dyDescent="0.35">
      <c r="A30" s="1013">
        <f>IF(B30="","",SUBTOTAL(3,$B$11:B30))</f>
        <v>20</v>
      </c>
      <c r="B30" s="908" t="s">
        <v>1340</v>
      </c>
      <c r="C30" s="904">
        <v>480.26900000000001</v>
      </c>
      <c r="D30" s="321" t="s">
        <v>1317</v>
      </c>
      <c r="E30" s="321"/>
      <c r="F30" s="321">
        <v>1</v>
      </c>
      <c r="G30" s="321">
        <v>1</v>
      </c>
      <c r="H30" s="321">
        <f t="shared" si="1"/>
        <v>0</v>
      </c>
      <c r="I30" s="321">
        <v>0</v>
      </c>
      <c r="J30" s="321">
        <f t="shared" si="0"/>
        <v>1</v>
      </c>
      <c r="K30" s="1014"/>
    </row>
    <row r="31" spans="1:11" customFormat="1" ht="14.25" customHeight="1" x14ac:dyDescent="0.35">
      <c r="A31" s="1011">
        <f>IF(B31="","",SUBTOTAL(3,$B$11:B31))</f>
        <v>21</v>
      </c>
      <c r="B31" s="908" t="s">
        <v>1341</v>
      </c>
      <c r="C31" s="904">
        <v>223.816</v>
      </c>
      <c r="D31" s="321" t="s">
        <v>1317</v>
      </c>
      <c r="E31" s="321" t="s">
        <v>1320</v>
      </c>
      <c r="F31" s="321">
        <v>1</v>
      </c>
      <c r="G31" s="321">
        <v>1</v>
      </c>
      <c r="H31" s="321">
        <f t="shared" si="1"/>
        <v>0</v>
      </c>
      <c r="I31" s="321">
        <v>0</v>
      </c>
      <c r="J31" s="321">
        <f t="shared" si="0"/>
        <v>1</v>
      </c>
      <c r="K31" s="1014"/>
    </row>
    <row r="32" spans="1:11" customFormat="1" ht="14.25" customHeight="1" x14ac:dyDescent="0.35">
      <c r="A32" s="1013">
        <f>IF(B32="","",SUBTOTAL(3,$B$11:B32))</f>
        <v>22</v>
      </c>
      <c r="B32" s="908" t="s">
        <v>1342</v>
      </c>
      <c r="C32" s="904">
        <v>5019.34</v>
      </c>
      <c r="D32" s="321" t="s">
        <v>1318</v>
      </c>
      <c r="E32" s="321"/>
      <c r="F32" s="321">
        <v>13</v>
      </c>
      <c r="G32" s="321">
        <v>13</v>
      </c>
      <c r="H32" s="321">
        <f t="shared" si="1"/>
        <v>0</v>
      </c>
      <c r="I32" s="321">
        <v>6</v>
      </c>
      <c r="J32" s="321">
        <f t="shared" si="0"/>
        <v>7</v>
      </c>
      <c r="K32" s="1014"/>
    </row>
    <row r="33" spans="1:11" customFormat="1" ht="14.25" customHeight="1" x14ac:dyDescent="0.35">
      <c r="A33" s="1011">
        <f>IF(B33="","",SUBTOTAL(3,$B$11:B33))</f>
        <v>23</v>
      </c>
      <c r="B33" s="908" t="s">
        <v>1343</v>
      </c>
      <c r="C33" s="904">
        <v>392.69400000000002</v>
      </c>
      <c r="D33" s="321" t="s">
        <v>1317</v>
      </c>
      <c r="E33" s="321"/>
      <c r="F33" s="321">
        <v>1</v>
      </c>
      <c r="G33" s="321">
        <v>1</v>
      </c>
      <c r="H33" s="321">
        <f t="shared" si="1"/>
        <v>0</v>
      </c>
      <c r="I33" s="321">
        <v>0</v>
      </c>
      <c r="J33" s="321">
        <f t="shared" si="0"/>
        <v>1</v>
      </c>
      <c r="K33" s="1014"/>
    </row>
    <row r="34" spans="1:11" customFormat="1" ht="14.25" customHeight="1" x14ac:dyDescent="0.35">
      <c r="A34" s="1011">
        <f>IF(B34="","",SUBTOTAL(3,$B$11:B34))</f>
        <v>24</v>
      </c>
      <c r="B34" s="908" t="s">
        <v>1344</v>
      </c>
      <c r="C34" s="904">
        <v>398.404</v>
      </c>
      <c r="D34" s="321" t="s">
        <v>1317</v>
      </c>
      <c r="E34" s="321"/>
      <c r="F34" s="321">
        <v>1</v>
      </c>
      <c r="G34" s="321">
        <v>1</v>
      </c>
      <c r="H34" s="321">
        <f t="shared" si="1"/>
        <v>0</v>
      </c>
      <c r="I34" s="321">
        <v>1</v>
      </c>
      <c r="J34" s="321">
        <f t="shared" si="0"/>
        <v>0</v>
      </c>
      <c r="K34" s="1014"/>
    </row>
    <row r="35" spans="1:11" customFormat="1" ht="14.25" customHeight="1" x14ac:dyDescent="0.35">
      <c r="A35" s="1011">
        <f>IF(B35="","",SUBTOTAL(3,$B$11:B35))</f>
        <v>25</v>
      </c>
      <c r="B35" s="908" t="s">
        <v>1345</v>
      </c>
      <c r="C35" s="904">
        <v>3030.0290000000005</v>
      </c>
      <c r="D35" s="321" t="s">
        <v>1318</v>
      </c>
      <c r="E35" s="321"/>
      <c r="F35" s="321">
        <v>8</v>
      </c>
      <c r="G35" s="321">
        <v>8</v>
      </c>
      <c r="H35" s="321">
        <f t="shared" si="1"/>
        <v>0</v>
      </c>
      <c r="I35" s="321">
        <v>4</v>
      </c>
      <c r="J35" s="321">
        <f t="shared" si="0"/>
        <v>4</v>
      </c>
      <c r="K35" s="1014"/>
    </row>
    <row r="36" spans="1:11" customFormat="1" ht="14.25" customHeight="1" x14ac:dyDescent="0.35">
      <c r="A36" s="1011">
        <f>IF(B36="","",SUBTOTAL(3,$B$11:B36))</f>
        <v>26</v>
      </c>
      <c r="B36" s="908" t="s">
        <v>1346</v>
      </c>
      <c r="C36" s="904">
        <v>279.36</v>
      </c>
      <c r="D36" s="321" t="s">
        <v>1317</v>
      </c>
      <c r="E36" s="321" t="s">
        <v>1387</v>
      </c>
      <c r="F36" s="321">
        <v>1</v>
      </c>
      <c r="G36" s="321">
        <v>1</v>
      </c>
      <c r="H36" s="321">
        <f t="shared" si="1"/>
        <v>0</v>
      </c>
      <c r="I36" s="321">
        <v>0</v>
      </c>
      <c r="J36" s="321">
        <f t="shared" si="0"/>
        <v>1</v>
      </c>
      <c r="K36" s="1014"/>
    </row>
    <row r="37" spans="1:11" customFormat="1" ht="13.9" customHeight="1" x14ac:dyDescent="0.35">
      <c r="A37" s="1011">
        <f>IF(B37="","",SUBTOTAL(3,$B$11:B37))</f>
        <v>27</v>
      </c>
      <c r="B37" s="908" t="s">
        <v>1347</v>
      </c>
      <c r="C37" s="904">
        <v>2550.1669999999999</v>
      </c>
      <c r="D37" s="321" t="s">
        <v>1318</v>
      </c>
      <c r="E37" s="321"/>
      <c r="F37" s="321">
        <v>7</v>
      </c>
      <c r="G37" s="321">
        <v>7</v>
      </c>
      <c r="H37" s="321">
        <f t="shared" si="1"/>
        <v>0</v>
      </c>
      <c r="I37" s="321">
        <v>2</v>
      </c>
      <c r="J37" s="321">
        <f t="shared" si="0"/>
        <v>5</v>
      </c>
      <c r="K37" s="1014"/>
    </row>
    <row r="38" spans="1:11" customFormat="1" ht="14.5" x14ac:dyDescent="0.35">
      <c r="A38" s="1011">
        <f>IF(B38="","",SUBTOTAL(3,$B$11:B38))</f>
        <v>28</v>
      </c>
      <c r="B38" s="908" t="s">
        <v>1348</v>
      </c>
      <c r="C38" s="904">
        <v>2283.5349999999999</v>
      </c>
      <c r="D38" s="321" t="s">
        <v>1318</v>
      </c>
      <c r="E38" s="321"/>
      <c r="F38" s="321">
        <v>6</v>
      </c>
      <c r="G38" s="321">
        <v>6</v>
      </c>
      <c r="H38" s="321">
        <f t="shared" si="1"/>
        <v>0</v>
      </c>
      <c r="I38" s="321">
        <v>0</v>
      </c>
      <c r="J38" s="321">
        <f t="shared" si="0"/>
        <v>6</v>
      </c>
      <c r="K38" s="1014"/>
    </row>
    <row r="39" spans="1:11" customFormat="1" ht="14.25" customHeight="1" x14ac:dyDescent="0.35">
      <c r="A39" s="1011">
        <f>IF(B39="","",SUBTOTAL(3,$B$11:B39))</f>
        <v>29</v>
      </c>
      <c r="B39" s="908" t="s">
        <v>1349</v>
      </c>
      <c r="C39" s="904">
        <v>259.048</v>
      </c>
      <c r="D39" s="321" t="s">
        <v>1317</v>
      </c>
      <c r="E39" s="321" t="s">
        <v>1321</v>
      </c>
      <c r="F39" s="321">
        <v>1</v>
      </c>
      <c r="G39" s="321">
        <v>1</v>
      </c>
      <c r="H39" s="321">
        <f t="shared" si="1"/>
        <v>0</v>
      </c>
      <c r="I39" s="321">
        <v>0</v>
      </c>
      <c r="J39" s="321">
        <f t="shared" si="0"/>
        <v>1</v>
      </c>
      <c r="K39" s="1014"/>
    </row>
    <row r="40" spans="1:11" customFormat="1" ht="14.25" customHeight="1" x14ac:dyDescent="0.35">
      <c r="A40" s="1011">
        <f>IF(B40="","",SUBTOTAL(3,$B$11:B40))</f>
        <v>30</v>
      </c>
      <c r="B40" s="908" t="s">
        <v>1350</v>
      </c>
      <c r="C40" s="904">
        <v>440.45499999999998</v>
      </c>
      <c r="D40" s="321" t="s">
        <v>1317</v>
      </c>
      <c r="E40" s="321"/>
      <c r="F40" s="321">
        <v>1</v>
      </c>
      <c r="G40" s="321">
        <v>1</v>
      </c>
      <c r="H40" s="321">
        <f t="shared" si="1"/>
        <v>0</v>
      </c>
      <c r="I40" s="321">
        <v>0</v>
      </c>
      <c r="J40" s="321">
        <f t="shared" si="0"/>
        <v>1</v>
      </c>
      <c r="K40" s="1014"/>
    </row>
    <row r="41" spans="1:11" customFormat="1" ht="14.25" customHeight="1" x14ac:dyDescent="0.35">
      <c r="A41" s="1011">
        <f>IF(B41="","",SUBTOTAL(3,$B$11:B41))</f>
        <v>31</v>
      </c>
      <c r="B41" s="908" t="s">
        <v>1351</v>
      </c>
      <c r="C41" s="904">
        <v>496.685</v>
      </c>
      <c r="D41" s="321" t="s">
        <v>1317</v>
      </c>
      <c r="E41" s="321"/>
      <c r="F41" s="321">
        <v>1</v>
      </c>
      <c r="G41" s="321">
        <v>1</v>
      </c>
      <c r="H41" s="321">
        <f t="shared" si="1"/>
        <v>0</v>
      </c>
      <c r="I41" s="321">
        <v>0</v>
      </c>
      <c r="J41" s="321">
        <f t="shared" si="0"/>
        <v>1</v>
      </c>
      <c r="K41" s="1014"/>
    </row>
    <row r="42" spans="1:11" customFormat="1" ht="14.25" customHeight="1" x14ac:dyDescent="0.35">
      <c r="A42" s="1011">
        <f>IF(B42="","",SUBTOTAL(3,$B$11:B42))</f>
        <v>32</v>
      </c>
      <c r="B42" s="908" t="s">
        <v>1352</v>
      </c>
      <c r="C42" s="904">
        <v>244.029</v>
      </c>
      <c r="D42" s="321" t="s">
        <v>1317</v>
      </c>
      <c r="E42" s="321" t="s">
        <v>1320</v>
      </c>
      <c r="F42" s="321">
        <v>1</v>
      </c>
      <c r="G42" s="321">
        <v>1</v>
      </c>
      <c r="H42" s="321">
        <f t="shared" si="1"/>
        <v>0</v>
      </c>
      <c r="I42" s="321">
        <v>0</v>
      </c>
      <c r="J42" s="321">
        <f t="shared" si="0"/>
        <v>1</v>
      </c>
      <c r="K42" s="1014"/>
    </row>
    <row r="43" spans="1:11" customFormat="1" ht="14.25" customHeight="1" x14ac:dyDescent="0.35">
      <c r="A43" s="1011">
        <f>IF(B43="","",SUBTOTAL(3,$B$11:B43))</f>
        <v>33</v>
      </c>
      <c r="B43" s="908" t="s">
        <v>1353</v>
      </c>
      <c r="C43" s="904">
        <v>237.428</v>
      </c>
      <c r="D43" s="321" t="s">
        <v>1317</v>
      </c>
      <c r="E43" s="321"/>
      <c r="F43" s="321">
        <v>1</v>
      </c>
      <c r="G43" s="321">
        <v>1</v>
      </c>
      <c r="H43" s="321">
        <f t="shared" si="1"/>
        <v>0</v>
      </c>
      <c r="I43" s="321">
        <v>0</v>
      </c>
      <c r="J43" s="321">
        <f t="shared" ref="J43:J70" si="2">F43-I43</f>
        <v>1</v>
      </c>
      <c r="K43" s="1014"/>
    </row>
    <row r="44" spans="1:11" customFormat="1" ht="14.25" customHeight="1" x14ac:dyDescent="0.35">
      <c r="A44" s="1011">
        <f>IF(B44="","",SUBTOTAL(3,$B$11:B44))</f>
        <v>34</v>
      </c>
      <c r="B44" s="908" t="s">
        <v>1354</v>
      </c>
      <c r="C44" s="904">
        <v>203.47900000000001</v>
      </c>
      <c r="D44" s="321" t="s">
        <v>1317</v>
      </c>
      <c r="E44" s="321" t="s">
        <v>1322</v>
      </c>
      <c r="F44" s="321">
        <v>1</v>
      </c>
      <c r="G44" s="321">
        <v>1</v>
      </c>
      <c r="H44" s="321">
        <f t="shared" si="1"/>
        <v>0</v>
      </c>
      <c r="I44" s="321">
        <v>0</v>
      </c>
      <c r="J44" s="321">
        <f t="shared" si="2"/>
        <v>1</v>
      </c>
      <c r="K44" s="1014"/>
    </row>
    <row r="45" spans="1:11" customFormat="1" ht="14.25" customHeight="1" x14ac:dyDescent="0.35">
      <c r="A45" s="1011">
        <f>IF(B45="","",SUBTOTAL(3,$B$11:B45))</f>
        <v>35</v>
      </c>
      <c r="B45" s="908" t="s">
        <v>1355</v>
      </c>
      <c r="C45" s="904">
        <v>2548.2750000000001</v>
      </c>
      <c r="D45" s="321" t="s">
        <v>1318</v>
      </c>
      <c r="E45" s="321"/>
      <c r="F45" s="321">
        <v>7</v>
      </c>
      <c r="G45" s="321">
        <v>7</v>
      </c>
      <c r="H45" s="321">
        <f t="shared" si="1"/>
        <v>0</v>
      </c>
      <c r="I45" s="321">
        <v>0</v>
      </c>
      <c r="J45" s="321">
        <f t="shared" si="2"/>
        <v>7</v>
      </c>
      <c r="K45" s="1014"/>
    </row>
    <row r="46" spans="1:11" customFormat="1" ht="14.25" customHeight="1" x14ac:dyDescent="0.35">
      <c r="A46" s="1011">
        <f>IF(B46="","",SUBTOTAL(3,$B$11:B46))</f>
        <v>36</v>
      </c>
      <c r="B46" s="908" t="s">
        <v>1356</v>
      </c>
      <c r="C46" s="904">
        <v>211.209</v>
      </c>
      <c r="D46" s="321" t="s">
        <v>1317</v>
      </c>
      <c r="E46" s="321" t="s">
        <v>1323</v>
      </c>
      <c r="F46" s="321">
        <v>1</v>
      </c>
      <c r="G46" s="321">
        <v>1</v>
      </c>
      <c r="H46" s="321">
        <f t="shared" si="1"/>
        <v>0</v>
      </c>
      <c r="I46" s="321">
        <v>0</v>
      </c>
      <c r="J46" s="321">
        <f t="shared" si="2"/>
        <v>1</v>
      </c>
      <c r="K46" s="1014"/>
    </row>
    <row r="47" spans="1:11" customFormat="1" ht="14.25" customHeight="1" x14ac:dyDescent="0.35">
      <c r="A47" s="1011">
        <f>IF(B47="","",SUBTOTAL(3,$B$11:B47))</f>
        <v>37</v>
      </c>
      <c r="B47" s="908" t="s">
        <v>1357</v>
      </c>
      <c r="C47" s="904">
        <v>2379.2039999999997</v>
      </c>
      <c r="D47" s="321" t="s">
        <v>1318</v>
      </c>
      <c r="E47" s="321"/>
      <c r="F47" s="321">
        <v>6</v>
      </c>
      <c r="G47" s="321">
        <v>6</v>
      </c>
      <c r="H47" s="321">
        <f t="shared" si="1"/>
        <v>0</v>
      </c>
      <c r="I47" s="321">
        <v>3</v>
      </c>
      <c r="J47" s="321">
        <f t="shared" si="2"/>
        <v>3</v>
      </c>
      <c r="K47" s="1014"/>
    </row>
    <row r="48" spans="1:11" customFormat="1" ht="14.25" customHeight="1" x14ac:dyDescent="0.35">
      <c r="A48" s="1011">
        <f>IF(B48="","",SUBTOTAL(3,$B$11:B48))</f>
        <v>38</v>
      </c>
      <c r="B48" s="908" t="s">
        <v>1358</v>
      </c>
      <c r="C48" s="904">
        <v>2669.0070000000001</v>
      </c>
      <c r="D48" s="321" t="s">
        <v>1318</v>
      </c>
      <c r="E48" s="321"/>
      <c r="F48" s="321">
        <v>7</v>
      </c>
      <c r="G48" s="321">
        <v>7</v>
      </c>
      <c r="H48" s="321">
        <f t="shared" si="1"/>
        <v>0</v>
      </c>
      <c r="I48" s="321">
        <v>5</v>
      </c>
      <c r="J48" s="321">
        <f t="shared" si="2"/>
        <v>2</v>
      </c>
      <c r="K48" s="1014"/>
    </row>
    <row r="49" spans="1:11" customFormat="1" ht="14.25" customHeight="1" x14ac:dyDescent="0.35">
      <c r="A49" s="1011">
        <f>IF(B49="","",SUBTOTAL(3,$B$11:B49))</f>
        <v>39</v>
      </c>
      <c r="B49" s="908" t="s">
        <v>1359</v>
      </c>
      <c r="C49" s="904">
        <v>4124.232</v>
      </c>
      <c r="D49" s="321" t="s">
        <v>1318</v>
      </c>
      <c r="E49" s="321"/>
      <c r="F49" s="321">
        <v>11</v>
      </c>
      <c r="G49" s="321">
        <v>11</v>
      </c>
      <c r="H49" s="321">
        <f t="shared" si="1"/>
        <v>0</v>
      </c>
      <c r="I49" s="321">
        <v>9</v>
      </c>
      <c r="J49" s="321">
        <f t="shared" si="2"/>
        <v>2</v>
      </c>
      <c r="K49" s="1014"/>
    </row>
    <row r="50" spans="1:11" customFormat="1" ht="14.25" customHeight="1" x14ac:dyDescent="0.35">
      <c r="A50" s="1011">
        <f>IF(B50="","",SUBTOTAL(3,$B$11:B50))</f>
        <v>40</v>
      </c>
      <c r="B50" s="908" t="s">
        <v>1360</v>
      </c>
      <c r="C50" s="904">
        <v>4333.3689999999997</v>
      </c>
      <c r="D50" s="321" t="s">
        <v>1318</v>
      </c>
      <c r="E50" s="321"/>
      <c r="F50" s="321">
        <v>11</v>
      </c>
      <c r="G50" s="321">
        <v>11</v>
      </c>
      <c r="H50" s="321">
        <f t="shared" si="1"/>
        <v>0</v>
      </c>
      <c r="I50" s="321">
        <v>11</v>
      </c>
      <c r="J50" s="321">
        <f t="shared" si="2"/>
        <v>0</v>
      </c>
      <c r="K50" s="1014"/>
    </row>
    <row r="51" spans="1:11" customFormat="1" ht="14.25" customHeight="1" x14ac:dyDescent="0.35">
      <c r="A51" s="1067">
        <f>IF(B51="","",SUBTOTAL(3,$B$11:B51))</f>
        <v>41</v>
      </c>
      <c r="B51" s="1001" t="s">
        <v>1361</v>
      </c>
      <c r="C51" s="994">
        <v>3283.51</v>
      </c>
      <c r="D51" s="202" t="s">
        <v>1318</v>
      </c>
      <c r="E51" s="202"/>
      <c r="F51" s="202">
        <v>8</v>
      </c>
      <c r="G51" s="202">
        <v>8</v>
      </c>
      <c r="H51" s="202">
        <f t="shared" si="1"/>
        <v>0</v>
      </c>
      <c r="I51" s="202">
        <v>8</v>
      </c>
      <c r="J51" s="202">
        <f t="shared" si="2"/>
        <v>0</v>
      </c>
      <c r="K51" s="1066" t="s">
        <v>324</v>
      </c>
    </row>
    <row r="52" spans="1:11" customFormat="1" ht="14.25" customHeight="1" x14ac:dyDescent="0.35">
      <c r="A52" s="1067">
        <f>IF(B52="","",SUBTOTAL(3,$B$11:B52))</f>
        <v>42</v>
      </c>
      <c r="B52" s="1001" t="s">
        <v>1362</v>
      </c>
      <c r="C52" s="994">
        <v>840.43900000000008</v>
      </c>
      <c r="D52" s="202" t="s">
        <v>1318</v>
      </c>
      <c r="E52" s="202"/>
      <c r="F52" s="202">
        <v>2</v>
      </c>
      <c r="G52" s="202">
        <v>2</v>
      </c>
      <c r="H52" s="202">
        <f t="shared" si="1"/>
        <v>0</v>
      </c>
      <c r="I52" s="202">
        <v>2</v>
      </c>
      <c r="J52" s="202">
        <f t="shared" si="2"/>
        <v>0</v>
      </c>
      <c r="K52" s="1066"/>
    </row>
    <row r="53" spans="1:11" customFormat="1" ht="14.25" customHeight="1" x14ac:dyDescent="0.35">
      <c r="A53" s="1067">
        <f>IF(B53="","",SUBTOTAL(3,$B$11:B53))</f>
        <v>43</v>
      </c>
      <c r="B53" s="1001" t="s">
        <v>1363</v>
      </c>
      <c r="C53" s="994">
        <v>4049.7639999999997</v>
      </c>
      <c r="D53" s="202" t="s">
        <v>1318</v>
      </c>
      <c r="E53" s="202"/>
      <c r="F53" s="202">
        <v>10</v>
      </c>
      <c r="G53" s="202">
        <v>10</v>
      </c>
      <c r="H53" s="202">
        <f t="shared" si="1"/>
        <v>0</v>
      </c>
      <c r="I53" s="202">
        <v>10</v>
      </c>
      <c r="J53" s="202">
        <f t="shared" si="2"/>
        <v>0</v>
      </c>
      <c r="K53" s="1066"/>
    </row>
    <row r="54" spans="1:11" customFormat="1" ht="14.25" customHeight="1" x14ac:dyDescent="0.35">
      <c r="A54" s="1019">
        <f>IF(B54="","",SUBTOTAL(3,$B$11:B54))</f>
        <v>44</v>
      </c>
      <c r="B54" s="1000" t="s">
        <v>1364</v>
      </c>
      <c r="C54" s="1020">
        <v>4898.5879999999997</v>
      </c>
      <c r="D54" s="101" t="s">
        <v>1318</v>
      </c>
      <c r="E54" s="101"/>
      <c r="F54" s="101">
        <v>13</v>
      </c>
      <c r="G54" s="101">
        <v>13</v>
      </c>
      <c r="H54" s="101">
        <f t="shared" si="1"/>
        <v>0</v>
      </c>
      <c r="I54" s="101">
        <v>13</v>
      </c>
      <c r="J54" s="101">
        <f t="shared" si="2"/>
        <v>0</v>
      </c>
      <c r="K54" s="1021" t="s">
        <v>263</v>
      </c>
    </row>
    <row r="55" spans="1:11" customFormat="1" ht="14.5" x14ac:dyDescent="0.35">
      <c r="A55" s="1011">
        <f>IF(B55="","",SUBTOTAL(3,$B$11:B55))</f>
        <v>45</v>
      </c>
      <c r="B55" s="908" t="s">
        <v>1365</v>
      </c>
      <c r="C55" s="904">
        <v>4916.2929999999997</v>
      </c>
      <c r="D55" s="321" t="s">
        <v>1318</v>
      </c>
      <c r="E55" s="321"/>
      <c r="F55" s="321">
        <v>12</v>
      </c>
      <c r="G55" s="321">
        <v>12</v>
      </c>
      <c r="H55" s="321">
        <f t="shared" si="1"/>
        <v>0</v>
      </c>
      <c r="I55" s="321">
        <v>9</v>
      </c>
      <c r="J55" s="321">
        <f t="shared" si="2"/>
        <v>3</v>
      </c>
      <c r="K55" s="1014"/>
    </row>
    <row r="56" spans="1:11" customFormat="1" ht="14.25" customHeight="1" x14ac:dyDescent="0.35">
      <c r="A56" s="1011">
        <f>IF(B56="","",SUBTOTAL(3,$B$11:B56))</f>
        <v>46</v>
      </c>
      <c r="B56" s="908" t="s">
        <v>1366</v>
      </c>
      <c r="C56" s="904">
        <v>453.99900000000002</v>
      </c>
      <c r="D56" s="321" t="s">
        <v>1317</v>
      </c>
      <c r="E56" s="321"/>
      <c r="F56" s="321">
        <v>1</v>
      </c>
      <c r="G56" s="321">
        <v>1</v>
      </c>
      <c r="H56" s="321">
        <f t="shared" si="1"/>
        <v>0</v>
      </c>
      <c r="I56" s="321">
        <v>1</v>
      </c>
      <c r="J56" s="321">
        <f t="shared" si="2"/>
        <v>0</v>
      </c>
      <c r="K56" s="1014"/>
    </row>
    <row r="57" spans="1:11" customFormat="1" ht="14.25" customHeight="1" x14ac:dyDescent="0.35">
      <c r="A57" s="1011">
        <f>IF(B57="","",SUBTOTAL(3,$B$11:B57))</f>
        <v>47</v>
      </c>
      <c r="B57" s="908" t="s">
        <v>1367</v>
      </c>
      <c r="C57" s="904">
        <v>1291.5230000000001</v>
      </c>
      <c r="D57" s="321" t="s">
        <v>1318</v>
      </c>
      <c r="E57" s="321"/>
      <c r="F57" s="321">
        <v>3</v>
      </c>
      <c r="G57" s="321">
        <v>3</v>
      </c>
      <c r="H57" s="321">
        <f t="shared" si="1"/>
        <v>0</v>
      </c>
      <c r="I57" s="321">
        <v>2</v>
      </c>
      <c r="J57" s="321">
        <f t="shared" si="2"/>
        <v>1</v>
      </c>
      <c r="K57" s="1014"/>
    </row>
    <row r="58" spans="1:11" customFormat="1" ht="13.9" customHeight="1" x14ac:dyDescent="0.35">
      <c r="A58" s="1011">
        <f>IF(B58="","",SUBTOTAL(3,$B$11:B58))</f>
        <v>48</v>
      </c>
      <c r="B58" s="908" t="s">
        <v>1368</v>
      </c>
      <c r="C58" s="904">
        <v>2496.3940000000002</v>
      </c>
      <c r="D58" s="321" t="s">
        <v>1318</v>
      </c>
      <c r="E58" s="321"/>
      <c r="F58" s="321">
        <v>6</v>
      </c>
      <c r="G58" s="321">
        <v>6</v>
      </c>
      <c r="H58" s="321">
        <f t="shared" si="1"/>
        <v>0</v>
      </c>
      <c r="I58" s="321">
        <v>3</v>
      </c>
      <c r="J58" s="321">
        <f t="shared" si="2"/>
        <v>3</v>
      </c>
      <c r="K58" s="1014"/>
    </row>
    <row r="59" spans="1:11" customFormat="1" ht="14.25" customHeight="1" x14ac:dyDescent="0.35">
      <c r="A59" s="1019">
        <f>IF(B59="","",SUBTOTAL(3,$B$11:B59))</f>
        <v>49</v>
      </c>
      <c r="B59" s="1000" t="s">
        <v>1369</v>
      </c>
      <c r="C59" s="1020">
        <v>2583.5889999999999</v>
      </c>
      <c r="D59" s="101" t="s">
        <v>1318</v>
      </c>
      <c r="E59" s="101"/>
      <c r="F59" s="101">
        <v>7</v>
      </c>
      <c r="G59" s="101">
        <v>7</v>
      </c>
      <c r="H59" s="101">
        <f t="shared" si="1"/>
        <v>0</v>
      </c>
      <c r="I59" s="101">
        <v>7</v>
      </c>
      <c r="J59" s="101">
        <f t="shared" si="2"/>
        <v>0</v>
      </c>
      <c r="K59" s="1021" t="s">
        <v>263</v>
      </c>
    </row>
    <row r="60" spans="1:11" customFormat="1" ht="14.25" customHeight="1" x14ac:dyDescent="0.35">
      <c r="A60" s="1019">
        <f>IF(B60="","",SUBTOTAL(3,$B$11:B60))</f>
        <v>50</v>
      </c>
      <c r="B60" s="1000" t="s">
        <v>1370</v>
      </c>
      <c r="C60" s="1020">
        <v>4163.6769999999997</v>
      </c>
      <c r="D60" s="101" t="s">
        <v>1318</v>
      </c>
      <c r="E60" s="101"/>
      <c r="F60" s="101">
        <v>11</v>
      </c>
      <c r="G60" s="101">
        <v>11</v>
      </c>
      <c r="H60" s="101">
        <f t="shared" si="1"/>
        <v>0</v>
      </c>
      <c r="I60" s="101">
        <v>11</v>
      </c>
      <c r="J60" s="101">
        <f t="shared" si="2"/>
        <v>0</v>
      </c>
      <c r="K60" s="1021" t="s">
        <v>263</v>
      </c>
    </row>
    <row r="61" spans="1:11" customFormat="1" ht="14.25" customHeight="1" x14ac:dyDescent="0.35">
      <c r="A61" s="1019">
        <f>IF(B61="","",SUBTOTAL(3,$B$11:B61))</f>
        <v>51</v>
      </c>
      <c r="B61" s="1000" t="s">
        <v>1371</v>
      </c>
      <c r="C61" s="1020">
        <v>4716.8109999999997</v>
      </c>
      <c r="D61" s="101" t="s">
        <v>1318</v>
      </c>
      <c r="E61" s="101"/>
      <c r="F61" s="101">
        <v>12</v>
      </c>
      <c r="G61" s="101">
        <v>12</v>
      </c>
      <c r="H61" s="101">
        <f t="shared" si="1"/>
        <v>0</v>
      </c>
      <c r="I61" s="101">
        <v>12</v>
      </c>
      <c r="J61" s="101">
        <f t="shared" si="2"/>
        <v>0</v>
      </c>
      <c r="K61" s="1021" t="s">
        <v>263</v>
      </c>
    </row>
    <row r="62" spans="1:11" customFormat="1" ht="14.25" customHeight="1" x14ac:dyDescent="0.35">
      <c r="A62" s="1011">
        <f>IF(B62="","",SUBTOTAL(3,$B$11:B62))</f>
        <v>52</v>
      </c>
      <c r="B62" s="908" t="s">
        <v>1372</v>
      </c>
      <c r="C62" s="904">
        <v>4665.9179999999997</v>
      </c>
      <c r="D62" s="321" t="s">
        <v>1318</v>
      </c>
      <c r="E62" s="321"/>
      <c r="F62" s="321">
        <v>12</v>
      </c>
      <c r="G62" s="321">
        <v>12</v>
      </c>
      <c r="H62" s="321">
        <f t="shared" si="1"/>
        <v>0</v>
      </c>
      <c r="I62" s="321">
        <v>11</v>
      </c>
      <c r="J62" s="321">
        <f t="shared" si="2"/>
        <v>1</v>
      </c>
      <c r="K62" s="1014"/>
    </row>
    <row r="63" spans="1:11" customFormat="1" ht="14.25" customHeight="1" x14ac:dyDescent="0.35">
      <c r="A63" s="1011">
        <f>IF(B63="","",SUBTOTAL(3,$B$11:B63))</f>
        <v>53</v>
      </c>
      <c r="B63" s="908" t="s">
        <v>1373</v>
      </c>
      <c r="C63" s="904">
        <v>410.60700000000003</v>
      </c>
      <c r="D63" s="321" t="s">
        <v>1317</v>
      </c>
      <c r="E63" s="321"/>
      <c r="F63" s="321">
        <v>1</v>
      </c>
      <c r="G63" s="321">
        <v>1</v>
      </c>
      <c r="H63" s="321">
        <f t="shared" si="1"/>
        <v>0</v>
      </c>
      <c r="I63" s="321">
        <v>0</v>
      </c>
      <c r="J63" s="321">
        <f t="shared" si="2"/>
        <v>1</v>
      </c>
      <c r="K63" s="1014"/>
    </row>
    <row r="64" spans="1:11" customFormat="1" ht="14.25" customHeight="1" x14ac:dyDescent="0.35">
      <c r="A64" s="1011">
        <f>IF(B64="","",SUBTOTAL(3,$B$11:B64))</f>
        <v>54</v>
      </c>
      <c r="B64" s="908" t="s">
        <v>1374</v>
      </c>
      <c r="C64" s="904">
        <v>823.78199999999993</v>
      </c>
      <c r="D64" s="321" t="s">
        <v>1318</v>
      </c>
      <c r="E64" s="321"/>
      <c r="F64" s="321">
        <v>2</v>
      </c>
      <c r="G64" s="321">
        <v>2</v>
      </c>
      <c r="H64" s="321">
        <f t="shared" si="1"/>
        <v>0</v>
      </c>
      <c r="I64" s="321">
        <v>2</v>
      </c>
      <c r="J64" s="321">
        <f t="shared" si="2"/>
        <v>0</v>
      </c>
      <c r="K64" s="1014"/>
    </row>
    <row r="65" spans="1:11" customFormat="1" ht="14.25" customHeight="1" x14ac:dyDescent="0.35">
      <c r="A65" s="1067">
        <f>IF(B65="","",SUBTOTAL(3,$B$11:B65))</f>
        <v>55</v>
      </c>
      <c r="B65" s="1001" t="s">
        <v>1375</v>
      </c>
      <c r="C65" s="994">
        <v>1258.998</v>
      </c>
      <c r="D65" s="202" t="s">
        <v>1318</v>
      </c>
      <c r="E65" s="202"/>
      <c r="F65" s="202">
        <v>3</v>
      </c>
      <c r="G65" s="202">
        <v>3</v>
      </c>
      <c r="H65" s="202">
        <f t="shared" si="1"/>
        <v>0</v>
      </c>
      <c r="I65" s="202">
        <v>3</v>
      </c>
      <c r="J65" s="202">
        <f t="shared" si="2"/>
        <v>0</v>
      </c>
      <c r="K65" s="1066"/>
    </row>
    <row r="66" spans="1:11" customFormat="1" ht="14.25" customHeight="1" x14ac:dyDescent="0.35">
      <c r="A66" s="1011">
        <f>IF(B66="","",SUBTOTAL(3,$B$11:B66))</f>
        <v>56</v>
      </c>
      <c r="B66" s="908" t="s">
        <v>1376</v>
      </c>
      <c r="C66" s="904">
        <v>424.89100000000002</v>
      </c>
      <c r="D66" s="321" t="s">
        <v>1317</v>
      </c>
      <c r="E66" s="321"/>
      <c r="F66" s="321">
        <v>1</v>
      </c>
      <c r="G66" s="321">
        <v>1</v>
      </c>
      <c r="H66" s="321">
        <f t="shared" si="1"/>
        <v>0</v>
      </c>
      <c r="I66" s="321">
        <v>0</v>
      </c>
      <c r="J66" s="321">
        <f t="shared" si="2"/>
        <v>1</v>
      </c>
      <c r="K66" s="1014"/>
    </row>
    <row r="67" spans="1:11" customFormat="1" ht="14.25" customHeight="1" x14ac:dyDescent="0.35">
      <c r="A67" s="1011">
        <f>IF(B67="","",SUBTOTAL(3,$B$11:B67))</f>
        <v>57</v>
      </c>
      <c r="B67" s="908" t="s">
        <v>1492</v>
      </c>
      <c r="C67" s="904">
        <v>1851.866</v>
      </c>
      <c r="D67" s="321" t="s">
        <v>1318</v>
      </c>
      <c r="E67" s="321"/>
      <c r="F67" s="321">
        <v>5</v>
      </c>
      <c r="G67" s="321">
        <v>5</v>
      </c>
      <c r="H67" s="321">
        <f t="shared" si="1"/>
        <v>0</v>
      </c>
      <c r="I67" s="321">
        <v>3</v>
      </c>
      <c r="J67" s="321">
        <f t="shared" si="2"/>
        <v>2</v>
      </c>
      <c r="K67" s="1014"/>
    </row>
    <row r="68" spans="1:11" customFormat="1" ht="14.25" customHeight="1" x14ac:dyDescent="0.35">
      <c r="A68" s="1011">
        <f>IF(B68="","",SUBTOTAL(3,$B$11:B68))</f>
        <v>58</v>
      </c>
      <c r="B68" s="908" t="s">
        <v>1493</v>
      </c>
      <c r="C68" s="904">
        <v>1584.546</v>
      </c>
      <c r="D68" s="321" t="s">
        <v>1318</v>
      </c>
      <c r="E68" s="321"/>
      <c r="F68" s="321">
        <v>4</v>
      </c>
      <c r="G68" s="321">
        <v>4</v>
      </c>
      <c r="H68" s="321">
        <f t="shared" si="1"/>
        <v>0</v>
      </c>
      <c r="I68" s="321">
        <v>4</v>
      </c>
      <c r="J68" s="321">
        <f t="shared" si="2"/>
        <v>0</v>
      </c>
      <c r="K68" s="1014"/>
    </row>
    <row r="69" spans="1:11" customFormat="1" ht="14.25" customHeight="1" x14ac:dyDescent="0.35">
      <c r="A69" s="1067">
        <f>IF(B69="","",SUBTOTAL(3,$B$11:B69))</f>
        <v>59</v>
      </c>
      <c r="B69" s="1001" t="s">
        <v>1434</v>
      </c>
      <c r="C69" s="994">
        <v>2383.1549999999997</v>
      </c>
      <c r="D69" s="202" t="s">
        <v>1318</v>
      </c>
      <c r="E69" s="202"/>
      <c r="F69" s="202">
        <v>6</v>
      </c>
      <c r="G69" s="202">
        <v>6</v>
      </c>
      <c r="H69" s="202">
        <f t="shared" si="1"/>
        <v>0</v>
      </c>
      <c r="I69" s="202">
        <v>6</v>
      </c>
      <c r="J69" s="202">
        <f t="shared" si="2"/>
        <v>0</v>
      </c>
      <c r="K69" s="1066"/>
    </row>
    <row r="70" spans="1:11" customFormat="1" ht="14.25" customHeight="1" thickBot="1" x14ac:dyDescent="0.4">
      <c r="A70" s="1011">
        <f>IF(B70="","",SUBTOTAL(3,$B$11:B70))</f>
        <v>60</v>
      </c>
      <c r="B70" s="1015" t="s">
        <v>1436</v>
      </c>
      <c r="C70" s="1016">
        <v>208.53</v>
      </c>
      <c r="D70" s="324" t="s">
        <v>1317</v>
      </c>
      <c r="E70" s="324"/>
      <c r="F70" s="324">
        <v>1</v>
      </c>
      <c r="G70" s="324">
        <v>1</v>
      </c>
      <c r="H70" s="324">
        <f t="shared" si="1"/>
        <v>0</v>
      </c>
      <c r="I70" s="324">
        <v>0</v>
      </c>
      <c r="J70" s="324">
        <f t="shared" si="2"/>
        <v>1</v>
      </c>
      <c r="K70" s="1017"/>
    </row>
    <row r="71" spans="1:11" ht="13.5" thickBot="1" x14ac:dyDescent="0.4">
      <c r="C71" s="883">
        <f>SUM(C11:C70)</f>
        <v>117850.83100000003</v>
      </c>
      <c r="F71" s="883">
        <f t="shared" ref="F71:J71" si="3">SUM(F11:F70)</f>
        <v>306</v>
      </c>
      <c r="G71" s="883">
        <f t="shared" si="3"/>
        <v>306</v>
      </c>
      <c r="H71" s="883">
        <f t="shared" si="3"/>
        <v>0</v>
      </c>
      <c r="I71" s="883">
        <f t="shared" si="3"/>
        <v>229</v>
      </c>
      <c r="J71" s="883">
        <f t="shared" si="3"/>
        <v>77</v>
      </c>
    </row>
    <row r="72" spans="1:11" ht="38.25" customHeight="1" thickBot="1" x14ac:dyDescent="0.4">
      <c r="A72" s="879" t="s">
        <v>1314</v>
      </c>
      <c r="B72" s="881" t="s">
        <v>1315</v>
      </c>
      <c r="C72" s="880" t="s">
        <v>1324</v>
      </c>
      <c r="D72" s="895"/>
      <c r="E72" s="892"/>
      <c r="F72" s="892"/>
      <c r="G72" s="883">
        <f>G71+7</f>
        <v>313</v>
      </c>
      <c r="H72" s="2"/>
    </row>
    <row r="73" spans="1:11" ht="14.5" x14ac:dyDescent="0.35">
      <c r="A73" s="882">
        <v>1</v>
      </c>
      <c r="B73" s="884" t="s">
        <v>1318</v>
      </c>
      <c r="C73" s="885">
        <f>SUMIF(D11:D70,B73,C11:C70)/1000</f>
        <v>110.170096</v>
      </c>
      <c r="D73" s="883"/>
      <c r="E73" s="893"/>
      <c r="F73" s="893"/>
      <c r="H73" s="2"/>
    </row>
    <row r="74" spans="1:11" ht="15" thickBot="1" x14ac:dyDescent="0.4">
      <c r="A74" s="886">
        <v>2</v>
      </c>
      <c r="B74" s="887" t="s">
        <v>1317</v>
      </c>
      <c r="C74" s="888">
        <f>SUMIF(D11:D70,B74,C11:C70)/1000</f>
        <v>7.6807349999999994</v>
      </c>
      <c r="D74" s="883"/>
      <c r="E74" s="893"/>
      <c r="F74" s="893"/>
      <c r="H74" s="2"/>
    </row>
    <row r="75" spans="1:11" ht="15" thickBot="1" x14ac:dyDescent="0.4">
      <c r="A75" s="1334" t="s">
        <v>1325</v>
      </c>
      <c r="B75" s="1335"/>
      <c r="C75" s="889">
        <f>C74+C73</f>
        <v>117.850831</v>
      </c>
      <c r="D75" s="896"/>
      <c r="E75" s="894"/>
      <c r="F75" s="894"/>
      <c r="H75" s="2"/>
    </row>
  </sheetData>
  <autoFilter ref="A10:K75" xr:uid="{70EC563B-FBAF-4C6C-B646-8C551870EAC0}"/>
  <mergeCells count="18">
    <mergeCell ref="A75:B75"/>
    <mergeCell ref="I9:J9"/>
    <mergeCell ref="G9:H9"/>
    <mergeCell ref="E9:E10"/>
    <mergeCell ref="F9:F10"/>
    <mergeCell ref="D9:D10"/>
    <mergeCell ref="C9:C10"/>
    <mergeCell ref="B9:B10"/>
    <mergeCell ref="A9:A10"/>
    <mergeCell ref="A2:J2"/>
    <mergeCell ref="E4:F4"/>
    <mergeCell ref="G4:H4"/>
    <mergeCell ref="E7:F7"/>
    <mergeCell ref="G7:H7"/>
    <mergeCell ref="E5:F5"/>
    <mergeCell ref="G5:H5"/>
    <mergeCell ref="E6:F6"/>
    <mergeCell ref="G6:H6"/>
  </mergeCells>
  <conditionalFormatting sqref="B71:B76">
    <cfRule type="duplicateValues" dxfId="127" priority="4"/>
    <cfRule type="duplicateValues" dxfId="126" priority="5"/>
  </conditionalFormatting>
  <conditionalFormatting sqref="B71:B1048576">
    <cfRule type="duplicateValues" dxfId="125" priority="3"/>
  </conditionalFormatting>
  <pageMargins left="0.59055118110236227" right="0.27559055118110237" top="0.47244094488188981" bottom="0.31496062992125984" header="0.31496062992125984" footer="0.31496062992125984"/>
  <pageSetup scale="69" fitToHeight="0" orientation="portrait" horizontalDpi="4294967293"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7A4D2-C9A8-4D4B-BADF-A3F85A5D24A4}">
  <sheetPr codeName="Sheet7">
    <tabColor rgb="FFFF0000"/>
    <pageSetUpPr fitToPage="1"/>
  </sheetPr>
  <dimension ref="A1:AE50"/>
  <sheetViews>
    <sheetView zoomScale="93" zoomScaleNormal="93" workbookViewId="0">
      <pane xSplit="6" ySplit="5" topLeftCell="G39" activePane="bottomRight" state="frozen"/>
      <selection sqref="A1:J1"/>
      <selection pane="topRight" sqref="A1:J1"/>
      <selection pane="bottomLeft" sqref="A1:J1"/>
      <selection pane="bottomRight" activeCell="AC44" sqref="AC44"/>
    </sheetView>
  </sheetViews>
  <sheetFormatPr defaultColWidth="8.7265625" defaultRowHeight="14.5" x14ac:dyDescent="0.35"/>
  <cols>
    <col min="1" max="1" width="5.1796875" style="2" bestFit="1" customWidth="1"/>
    <col min="2" max="2" width="41.7265625" style="9" bestFit="1" customWidth="1"/>
    <col min="3" max="3" width="6.1796875" style="2" customWidth="1"/>
    <col min="4" max="4" width="9" style="2" customWidth="1"/>
    <col min="5" max="5" width="11.1796875" style="2" customWidth="1"/>
    <col min="6" max="6" width="10.453125" style="2" customWidth="1"/>
    <col min="7" max="9" width="8.81640625" style="2" customWidth="1"/>
    <col min="10" max="10" width="7.1796875" style="2" customWidth="1"/>
    <col min="11" max="11" width="7.1796875" style="224" customWidth="1"/>
    <col min="12" max="12" width="8.1796875" style="2" customWidth="1"/>
    <col min="13" max="13" width="7.1796875" style="225" customWidth="1"/>
    <col min="14" max="14" width="7.1796875" style="224" customWidth="1"/>
    <col min="15" max="15" width="8.453125" style="2" bestFit="1" customWidth="1"/>
    <col min="16" max="16" width="8.26953125" style="225" customWidth="1"/>
    <col min="17" max="17" width="7.1796875" style="224" customWidth="1"/>
    <col min="18" max="18" width="7.1796875" style="2" customWidth="1"/>
    <col min="19" max="19" width="7.1796875" style="225" customWidth="1"/>
    <col min="20" max="20" width="7.1796875" style="224" customWidth="1"/>
    <col min="21" max="21" width="7.1796875" style="2" customWidth="1"/>
    <col min="22" max="22" width="7.1796875" style="225" customWidth="1"/>
    <col min="23" max="23" width="7.1796875" style="224" customWidth="1"/>
    <col min="24" max="24" width="8.1796875" style="2" customWidth="1"/>
    <col min="25" max="25" width="7.1796875" style="225" customWidth="1"/>
    <col min="26" max="26" width="7.1796875" style="224" customWidth="1"/>
    <col min="27" max="27" width="7.1796875" style="2" customWidth="1"/>
    <col min="28" max="28" width="8.7265625" style="225" customWidth="1"/>
    <col min="29" max="29" width="7.1796875" style="224" customWidth="1"/>
    <col min="30" max="30" width="7.1796875" style="2" customWidth="1"/>
    <col min="31" max="31" width="7.1796875" style="225" customWidth="1"/>
    <col min="32" max="16384" width="8.7265625" style="2"/>
  </cols>
  <sheetData>
    <row r="1" spans="1:31" x14ac:dyDescent="0.35">
      <c r="A1" s="221" t="s">
        <v>820</v>
      </c>
      <c r="K1" s="135"/>
      <c r="L1" s="222"/>
      <c r="M1" s="223"/>
      <c r="N1" s="135"/>
      <c r="O1" s="222"/>
      <c r="P1" s="223"/>
      <c r="Q1" s="135"/>
      <c r="R1" s="222"/>
      <c r="S1" s="223"/>
      <c r="T1" s="135"/>
      <c r="U1" s="222"/>
      <c r="V1" s="223"/>
      <c r="W1" s="135"/>
      <c r="X1" s="222"/>
      <c r="Y1" s="223"/>
      <c r="Z1" s="135"/>
      <c r="AA1" s="222"/>
      <c r="AB1" s="223"/>
      <c r="AC1" s="135"/>
      <c r="AD1" s="222"/>
      <c r="AE1" s="223"/>
    </row>
    <row r="2" spans="1:31" x14ac:dyDescent="0.35">
      <c r="A2" s="221" t="s">
        <v>821</v>
      </c>
    </row>
    <row r="3" spans="1:31" x14ac:dyDescent="0.35">
      <c r="A3" s="221" t="s">
        <v>822</v>
      </c>
      <c r="D3" s="226"/>
      <c r="E3" s="621" t="s">
        <v>823</v>
      </c>
      <c r="F3" s="622" t="str">
        <f>TA413_PBNTL!M1</f>
        <v>08.10.2025</v>
      </c>
      <c r="G3" s="226"/>
      <c r="H3" s="226"/>
      <c r="I3" s="226"/>
    </row>
    <row r="4" spans="1:31" x14ac:dyDescent="0.35">
      <c r="A4" s="1343" t="s">
        <v>393</v>
      </c>
      <c r="B4" s="1343" t="s">
        <v>824</v>
      </c>
      <c r="C4" s="1344" t="s">
        <v>282</v>
      </c>
      <c r="D4" s="1343" t="s">
        <v>323</v>
      </c>
      <c r="E4" s="1343" t="s">
        <v>825</v>
      </c>
      <c r="F4" s="1343" t="s">
        <v>826</v>
      </c>
      <c r="G4" s="86" t="s">
        <v>863</v>
      </c>
      <c r="H4" s="1342" t="s">
        <v>827</v>
      </c>
      <c r="I4" s="1343" t="s">
        <v>0</v>
      </c>
      <c r="J4" s="227">
        <v>0</v>
      </c>
      <c r="K4" s="228">
        <f>J4+1</f>
        <v>1</v>
      </c>
      <c r="L4" s="86">
        <f t="shared" ref="L4:AE4" si="0">K4+1</f>
        <v>2</v>
      </c>
      <c r="M4" s="229">
        <f t="shared" si="0"/>
        <v>3</v>
      </c>
      <c r="N4" s="228">
        <f t="shared" si="0"/>
        <v>4</v>
      </c>
      <c r="O4" s="86">
        <f t="shared" si="0"/>
        <v>5</v>
      </c>
      <c r="P4" s="229">
        <f t="shared" si="0"/>
        <v>6</v>
      </c>
      <c r="Q4" s="228">
        <f t="shared" si="0"/>
        <v>7</v>
      </c>
      <c r="R4" s="86">
        <f t="shared" si="0"/>
        <v>8</v>
      </c>
      <c r="S4" s="229">
        <f t="shared" si="0"/>
        <v>9</v>
      </c>
      <c r="T4" s="228">
        <f t="shared" si="0"/>
        <v>10</v>
      </c>
      <c r="U4" s="86">
        <f t="shared" si="0"/>
        <v>11</v>
      </c>
      <c r="V4" s="229">
        <f t="shared" si="0"/>
        <v>12</v>
      </c>
      <c r="W4" s="228">
        <f t="shared" si="0"/>
        <v>13</v>
      </c>
      <c r="X4" s="86">
        <f t="shared" si="0"/>
        <v>14</v>
      </c>
      <c r="Y4" s="229">
        <f t="shared" si="0"/>
        <v>15</v>
      </c>
      <c r="Z4" s="228">
        <f t="shared" si="0"/>
        <v>16</v>
      </c>
      <c r="AA4" s="86">
        <f t="shared" si="0"/>
        <v>17</v>
      </c>
      <c r="AB4" s="229">
        <f t="shared" si="0"/>
        <v>18</v>
      </c>
      <c r="AC4" s="228">
        <f t="shared" si="0"/>
        <v>19</v>
      </c>
      <c r="AD4" s="86">
        <f t="shared" si="0"/>
        <v>20</v>
      </c>
      <c r="AE4" s="229">
        <f t="shared" si="0"/>
        <v>21</v>
      </c>
    </row>
    <row r="5" spans="1:31" x14ac:dyDescent="0.35">
      <c r="A5" s="1343"/>
      <c r="B5" s="1343"/>
      <c r="C5" s="1344"/>
      <c r="D5" s="1343"/>
      <c r="E5" s="1343"/>
      <c r="F5" s="1343"/>
      <c r="G5" s="86" t="s">
        <v>864</v>
      </c>
      <c r="H5" s="1342"/>
      <c r="I5" s="1343"/>
      <c r="J5" s="230">
        <v>45352</v>
      </c>
      <c r="K5" s="231">
        <v>45383</v>
      </c>
      <c r="L5" s="144">
        <v>45413</v>
      </c>
      <c r="M5" s="232">
        <v>45444</v>
      </c>
      <c r="N5" s="231">
        <v>45474</v>
      </c>
      <c r="O5" s="144">
        <v>45505</v>
      </c>
      <c r="P5" s="232">
        <v>45536</v>
      </c>
      <c r="Q5" s="231">
        <v>45566</v>
      </c>
      <c r="R5" s="144">
        <v>45597</v>
      </c>
      <c r="S5" s="232">
        <v>45627</v>
      </c>
      <c r="T5" s="231">
        <v>45658</v>
      </c>
      <c r="U5" s="144">
        <v>45689</v>
      </c>
      <c r="V5" s="232">
        <v>45717</v>
      </c>
      <c r="W5" s="231">
        <v>45748</v>
      </c>
      <c r="X5" s="144">
        <v>45778</v>
      </c>
      <c r="Y5" s="232">
        <v>45809</v>
      </c>
      <c r="Z5" s="231">
        <v>45839</v>
      </c>
      <c r="AA5" s="144">
        <v>45870</v>
      </c>
      <c r="AB5" s="232">
        <v>45901</v>
      </c>
      <c r="AC5" s="231">
        <v>45931</v>
      </c>
      <c r="AD5" s="144">
        <v>45962</v>
      </c>
      <c r="AE5" s="232">
        <v>45992</v>
      </c>
    </row>
    <row r="6" spans="1:31" x14ac:dyDescent="0.35">
      <c r="A6" s="233"/>
      <c r="B6" s="234" t="s">
        <v>828</v>
      </c>
      <c r="C6" s="233"/>
      <c r="D6" s="233"/>
      <c r="E6" s="233"/>
      <c r="F6" s="233"/>
      <c r="G6" s="275"/>
      <c r="H6" s="275"/>
      <c r="I6" s="275"/>
      <c r="J6" s="235"/>
      <c r="K6" s="236"/>
      <c r="L6" s="237"/>
      <c r="M6" s="238"/>
      <c r="N6" s="236"/>
      <c r="O6" s="237"/>
      <c r="P6" s="238"/>
      <c r="Q6" s="236"/>
      <c r="R6" s="237"/>
      <c r="S6" s="238"/>
      <c r="T6" s="236"/>
      <c r="U6" s="237"/>
      <c r="V6" s="238"/>
      <c r="W6" s="236"/>
      <c r="X6" s="237"/>
      <c r="Y6" s="238"/>
      <c r="Z6" s="236"/>
      <c r="AA6" s="237"/>
      <c r="AB6" s="238"/>
      <c r="AC6" s="236"/>
      <c r="AD6" s="237"/>
      <c r="AE6" s="238"/>
    </row>
    <row r="7" spans="1:31" ht="20.149999999999999" customHeight="1" x14ac:dyDescent="0.35">
      <c r="A7" s="3">
        <v>1</v>
      </c>
      <c r="B7" s="89" t="s">
        <v>829</v>
      </c>
      <c r="C7" s="3" t="s">
        <v>830</v>
      </c>
      <c r="D7" s="3">
        <v>100</v>
      </c>
      <c r="E7" s="239">
        <v>45371</v>
      </c>
      <c r="F7" s="239">
        <v>45738</v>
      </c>
      <c r="G7" s="145"/>
      <c r="H7" s="145"/>
      <c r="I7" s="145"/>
      <c r="J7" s="240"/>
      <c r="K7" s="241"/>
      <c r="L7" s="242"/>
      <c r="M7" s="243"/>
      <c r="N7" s="241"/>
      <c r="O7" s="242"/>
      <c r="P7" s="243"/>
      <c r="Q7" s="241"/>
      <c r="R7" s="242"/>
      <c r="S7" s="243"/>
      <c r="T7" s="241"/>
      <c r="U7" s="242"/>
      <c r="V7" s="243"/>
      <c r="W7" s="241"/>
      <c r="X7" s="242"/>
      <c r="Y7" s="243"/>
      <c r="Z7" s="241"/>
      <c r="AA7" s="242"/>
      <c r="AB7" s="243"/>
      <c r="AC7" s="241"/>
      <c r="AD7" s="242"/>
      <c r="AE7" s="243"/>
    </row>
    <row r="8" spans="1:31" ht="20.149999999999999" customHeight="1" x14ac:dyDescent="0.35">
      <c r="A8" s="3" t="s">
        <v>508</v>
      </c>
      <c r="B8" s="89" t="s">
        <v>831</v>
      </c>
      <c r="C8" s="3" t="s">
        <v>830</v>
      </c>
      <c r="D8" s="3">
        <v>100</v>
      </c>
      <c r="E8" s="239">
        <v>45371</v>
      </c>
      <c r="F8" s="239">
        <v>45406</v>
      </c>
      <c r="G8" s="145"/>
      <c r="H8" s="145"/>
      <c r="I8" s="145"/>
      <c r="J8" s="240"/>
      <c r="K8" s="241"/>
      <c r="L8" s="242"/>
      <c r="M8" s="243"/>
      <c r="N8" s="241"/>
      <c r="O8" s="242"/>
      <c r="P8" s="243"/>
      <c r="Q8" s="241"/>
      <c r="R8" s="242"/>
      <c r="S8" s="243"/>
      <c r="T8" s="241"/>
      <c r="U8" s="242"/>
      <c r="V8" s="243"/>
      <c r="W8" s="241"/>
      <c r="X8" s="242"/>
      <c r="Y8" s="243"/>
      <c r="Z8" s="241"/>
      <c r="AA8" s="242"/>
      <c r="AB8" s="243"/>
      <c r="AC8" s="241"/>
      <c r="AD8" s="242"/>
      <c r="AE8" s="243"/>
    </row>
    <row r="9" spans="1:31" ht="20.149999999999999" customHeight="1" x14ac:dyDescent="0.35">
      <c r="A9" s="3" t="s">
        <v>518</v>
      </c>
      <c r="B9" s="89" t="s">
        <v>832</v>
      </c>
      <c r="C9" s="3" t="s">
        <v>830</v>
      </c>
      <c r="D9" s="3">
        <v>100</v>
      </c>
      <c r="E9" s="239">
        <v>45383</v>
      </c>
      <c r="F9" s="239">
        <v>45411</v>
      </c>
      <c r="G9" s="145"/>
      <c r="H9" s="145"/>
      <c r="I9" s="145"/>
      <c r="J9" s="240"/>
      <c r="K9" s="241">
        <v>1</v>
      </c>
      <c r="L9" s="242"/>
      <c r="M9" s="243"/>
      <c r="N9" s="241"/>
      <c r="O9" s="242"/>
      <c r="P9" s="243"/>
      <c r="Q9" s="241"/>
      <c r="R9" s="242"/>
      <c r="S9" s="243"/>
      <c r="T9" s="241"/>
      <c r="U9" s="242"/>
      <c r="V9" s="243"/>
      <c r="W9" s="241"/>
      <c r="X9" s="242"/>
      <c r="Y9" s="243"/>
      <c r="Z9" s="241"/>
      <c r="AA9" s="242"/>
      <c r="AB9" s="243"/>
      <c r="AC9" s="241"/>
      <c r="AD9" s="242"/>
      <c r="AE9" s="243"/>
    </row>
    <row r="10" spans="1:31" ht="20.149999999999999" customHeight="1" x14ac:dyDescent="0.35">
      <c r="A10" s="3" t="s">
        <v>519</v>
      </c>
      <c r="B10" s="89" t="s">
        <v>833</v>
      </c>
      <c r="C10" s="3" t="s">
        <v>132</v>
      </c>
      <c r="D10" s="3">
        <v>287</v>
      </c>
      <c r="E10" s="239">
        <v>45400</v>
      </c>
      <c r="F10" s="239">
        <v>45616</v>
      </c>
      <c r="G10" s="145">
        <f>SUM(K10:V10)</f>
        <v>287</v>
      </c>
      <c r="H10" s="620"/>
      <c r="I10" s="145"/>
      <c r="J10" s="245"/>
      <c r="K10" s="246">
        <v>25</v>
      </c>
      <c r="L10" s="247">
        <v>50</v>
      </c>
      <c r="M10" s="248">
        <v>50</v>
      </c>
      <c r="N10" s="246">
        <v>50</v>
      </c>
      <c r="O10" s="247"/>
      <c r="P10" s="248">
        <v>80</v>
      </c>
      <c r="Q10" s="246"/>
      <c r="R10" s="247">
        <v>32</v>
      </c>
      <c r="S10" s="248"/>
      <c r="T10" s="246"/>
      <c r="U10" s="247"/>
      <c r="V10" s="248"/>
      <c r="W10" s="246"/>
      <c r="X10" s="247"/>
      <c r="Y10" s="248"/>
      <c r="Z10" s="246"/>
      <c r="AA10" s="247"/>
      <c r="AB10" s="248"/>
      <c r="AC10" s="246"/>
      <c r="AD10" s="247"/>
      <c r="AE10" s="248"/>
    </row>
    <row r="11" spans="1:31" s="252" customFormat="1" ht="20.149999999999999" customHeight="1" x14ac:dyDescent="0.35">
      <c r="A11" s="249"/>
      <c r="B11" s="250" t="s">
        <v>834</v>
      </c>
      <c r="C11" s="251"/>
      <c r="D11" s="251"/>
      <c r="E11" s="253"/>
      <c r="F11" s="253"/>
      <c r="G11" s="251"/>
      <c r="H11" s="276">
        <v>313</v>
      </c>
      <c r="I11" s="277">
        <f>D10-H11</f>
        <v>-26</v>
      </c>
      <c r="J11" s="255"/>
      <c r="K11" s="256">
        <v>0</v>
      </c>
      <c r="L11" s="257">
        <v>5</v>
      </c>
      <c r="M11" s="258">
        <f>105+25</f>
        <v>130</v>
      </c>
      <c r="N11" s="256">
        <v>10</v>
      </c>
      <c r="O11" s="257"/>
      <c r="P11" s="258">
        <v>40</v>
      </c>
      <c r="Q11" s="256">
        <v>16</v>
      </c>
      <c r="R11" s="257"/>
      <c r="S11" s="258">
        <v>44</v>
      </c>
      <c r="T11" s="256">
        <v>34</v>
      </c>
      <c r="U11" s="257"/>
      <c r="V11" s="258"/>
      <c r="W11" s="256"/>
      <c r="X11" s="257"/>
      <c r="Y11" s="258"/>
      <c r="Z11" s="256"/>
      <c r="AA11" s="257"/>
      <c r="AB11" s="258"/>
      <c r="AC11" s="256"/>
      <c r="AD11" s="257"/>
      <c r="AE11" s="258"/>
    </row>
    <row r="12" spans="1:31" s="252" customFormat="1" ht="20.149999999999999" customHeight="1" x14ac:dyDescent="0.35">
      <c r="A12" s="249"/>
      <c r="B12" s="250" t="s">
        <v>835</v>
      </c>
      <c r="C12" s="251"/>
      <c r="D12" s="251"/>
      <c r="E12" s="253"/>
      <c r="F12" s="253"/>
      <c r="G12" s="251"/>
      <c r="H12" s="276">
        <v>309</v>
      </c>
      <c r="I12" s="277">
        <f>D10-H12</f>
        <v>-22</v>
      </c>
      <c r="J12" s="255"/>
      <c r="K12" s="256"/>
      <c r="L12" s="257">
        <v>107</v>
      </c>
      <c r="M12" s="258">
        <v>13</v>
      </c>
      <c r="N12" s="256">
        <v>10</v>
      </c>
      <c r="O12" s="257">
        <v>45</v>
      </c>
      <c r="P12" s="258"/>
      <c r="Q12" s="256"/>
      <c r="R12" s="257">
        <v>25</v>
      </c>
      <c r="S12" s="258"/>
      <c r="T12" s="256">
        <v>79</v>
      </c>
      <c r="U12" s="257"/>
      <c r="V12" s="258"/>
      <c r="W12" s="256"/>
      <c r="X12" s="257"/>
      <c r="Y12" s="258"/>
      <c r="Z12" s="256"/>
      <c r="AA12" s="257"/>
      <c r="AB12" s="258"/>
      <c r="AC12" s="256"/>
      <c r="AD12" s="257"/>
      <c r="AE12" s="258"/>
    </row>
    <row r="13" spans="1:31" ht="20.149999999999999" customHeight="1" x14ac:dyDescent="0.35">
      <c r="A13" s="244" t="s">
        <v>836</v>
      </c>
      <c r="B13" s="89" t="s">
        <v>837</v>
      </c>
      <c r="C13" s="3" t="s">
        <v>132</v>
      </c>
      <c r="D13" s="3">
        <v>287</v>
      </c>
      <c r="E13" s="239">
        <v>45434</v>
      </c>
      <c r="F13" s="239">
        <v>45708</v>
      </c>
      <c r="G13" s="145">
        <f>SUM(K13:V13)</f>
        <v>287</v>
      </c>
      <c r="H13" s="145"/>
      <c r="I13" s="145">
        <f>G13-H15</f>
        <v>-5</v>
      </c>
      <c r="J13" s="245"/>
      <c r="K13" s="246"/>
      <c r="L13" s="247">
        <v>40</v>
      </c>
      <c r="M13" s="248">
        <v>40</v>
      </c>
      <c r="N13" s="246"/>
      <c r="O13" s="247">
        <v>40</v>
      </c>
      <c r="P13" s="248">
        <v>30</v>
      </c>
      <c r="Q13" s="246">
        <v>30</v>
      </c>
      <c r="R13" s="247"/>
      <c r="S13" s="248">
        <v>70</v>
      </c>
      <c r="T13" s="246"/>
      <c r="U13" s="247">
        <v>37</v>
      </c>
      <c r="V13" s="248"/>
      <c r="W13" s="246"/>
      <c r="X13" s="247"/>
      <c r="Y13" s="248"/>
      <c r="Z13" s="246"/>
      <c r="AA13" s="247"/>
      <c r="AB13" s="248"/>
      <c r="AC13" s="246"/>
      <c r="AD13" s="247"/>
      <c r="AE13" s="248"/>
    </row>
    <row r="14" spans="1:31" ht="20.149999999999999" customHeight="1" x14ac:dyDescent="0.35">
      <c r="A14" s="244"/>
      <c r="B14" s="89"/>
      <c r="C14" s="102"/>
      <c r="D14" s="146">
        <v>13873.344999999999</v>
      </c>
      <c r="E14" s="239"/>
      <c r="F14" s="239"/>
      <c r="G14" s="145">
        <f>SUM(K14:V14)</f>
        <v>13873.58</v>
      </c>
      <c r="H14" s="145"/>
      <c r="I14" s="632">
        <f>G14-H16</f>
        <v>898.57999999999993</v>
      </c>
      <c r="J14" s="245"/>
      <c r="K14" s="246"/>
      <c r="L14" s="247">
        <f>L13*48.34</f>
        <v>1933.6000000000001</v>
      </c>
      <c r="M14" s="247">
        <f>M13*48.34</f>
        <v>1933.6000000000001</v>
      </c>
      <c r="N14" s="246"/>
      <c r="O14" s="247">
        <f>O13*48.34</f>
        <v>1933.6000000000001</v>
      </c>
      <c r="P14" s="247">
        <f t="shared" ref="P14" si="1">P13*48.34</f>
        <v>1450.2</v>
      </c>
      <c r="Q14" s="560">
        <f>Q13*48.34</f>
        <v>1450.2</v>
      </c>
      <c r="R14" s="247"/>
      <c r="S14" s="247">
        <f>S13*48.34</f>
        <v>3383.8</v>
      </c>
      <c r="T14" s="246"/>
      <c r="U14" s="247">
        <f>U13*48.34</f>
        <v>1788.5800000000002</v>
      </c>
      <c r="V14" s="248"/>
      <c r="W14" s="246"/>
      <c r="X14" s="247"/>
      <c r="Y14" s="248"/>
      <c r="Z14" s="246"/>
      <c r="AA14" s="247"/>
      <c r="AB14" s="248"/>
      <c r="AC14" s="246"/>
      <c r="AD14" s="247"/>
      <c r="AE14" s="248"/>
    </row>
    <row r="15" spans="1:31" s="252" customFormat="1" ht="20.149999999999999" customHeight="1" x14ac:dyDescent="0.35">
      <c r="A15" s="249"/>
      <c r="B15" s="250" t="s">
        <v>898</v>
      </c>
      <c r="C15" s="251" t="s">
        <v>132</v>
      </c>
      <c r="D15" s="254"/>
      <c r="E15" s="253"/>
      <c r="F15" s="253"/>
      <c r="G15" s="251"/>
      <c r="H15" s="276">
        <v>292</v>
      </c>
      <c r="I15" s="277">
        <f>D13-H15</f>
        <v>-5</v>
      </c>
      <c r="J15" s="255"/>
      <c r="K15" s="256"/>
      <c r="L15" s="257"/>
      <c r="M15" s="258"/>
      <c r="N15" s="256">
        <v>40</v>
      </c>
      <c r="O15" s="257">
        <v>80</v>
      </c>
      <c r="P15" s="258">
        <f>15+10+20</f>
        <v>45</v>
      </c>
      <c r="Q15" s="256">
        <v>21</v>
      </c>
      <c r="R15" s="257">
        <v>16</v>
      </c>
      <c r="S15" s="258">
        <v>21</v>
      </c>
      <c r="T15" s="256">
        <v>8</v>
      </c>
      <c r="U15" s="257">
        <v>2</v>
      </c>
      <c r="V15" s="258"/>
      <c r="W15" s="256"/>
      <c r="X15" s="257"/>
      <c r="Y15" s="258"/>
      <c r="Z15" s="256"/>
      <c r="AA15" s="257"/>
      <c r="AB15" s="258"/>
      <c r="AC15" s="256"/>
      <c r="AD15" s="257"/>
      <c r="AE15" s="258"/>
    </row>
    <row r="16" spans="1:31" s="252" customFormat="1" ht="20.149999999999999" customHeight="1" x14ac:dyDescent="0.35">
      <c r="A16" s="249"/>
      <c r="B16" s="250" t="s">
        <v>898</v>
      </c>
      <c r="C16" s="251" t="s">
        <v>839</v>
      </c>
      <c r="D16" s="266"/>
      <c r="E16" s="253"/>
      <c r="F16" s="251"/>
      <c r="G16" s="251"/>
      <c r="H16" s="1102">
        <v>12975</v>
      </c>
      <c r="I16" s="278">
        <f>D14-H16</f>
        <v>898.34499999999935</v>
      </c>
      <c r="J16" s="255"/>
      <c r="K16" s="256"/>
      <c r="L16" s="257">
        <v>234.63800000000001</v>
      </c>
      <c r="M16" s="257">
        <f>396.581+1110.769</f>
        <v>1507.35</v>
      </c>
      <c r="N16" s="256">
        <v>1340.1590000000001</v>
      </c>
      <c r="O16" s="257">
        <v>1578.296</v>
      </c>
      <c r="P16" s="258">
        <v>1417.3520000000001</v>
      </c>
      <c r="Q16" s="256">
        <f>28.513*20</f>
        <v>570.26</v>
      </c>
      <c r="R16" s="257">
        <v>615.53099999999995</v>
      </c>
      <c r="S16" s="258">
        <v>1100</v>
      </c>
      <c r="T16" s="256">
        <v>1231.414</v>
      </c>
      <c r="U16" s="257"/>
      <c r="V16" s="258"/>
      <c r="W16" s="256"/>
      <c r="X16" s="257"/>
      <c r="Y16" s="258"/>
      <c r="Z16" s="256"/>
      <c r="AA16" s="257"/>
      <c r="AB16" s="258"/>
      <c r="AC16" s="256"/>
      <c r="AD16" s="257"/>
      <c r="AE16" s="258"/>
    </row>
    <row r="17" spans="1:31" ht="20.149999999999999" customHeight="1" x14ac:dyDescent="0.35">
      <c r="A17" s="244" t="s">
        <v>840</v>
      </c>
      <c r="B17" s="89" t="s">
        <v>841</v>
      </c>
      <c r="C17" s="3" t="s">
        <v>132</v>
      </c>
      <c r="D17" s="3">
        <v>10480</v>
      </c>
      <c r="E17" s="239">
        <v>45482</v>
      </c>
      <c r="F17" s="239">
        <v>45646</v>
      </c>
      <c r="G17" s="145">
        <f>SUM(K17:S17)</f>
        <v>10480</v>
      </c>
      <c r="H17" s="145"/>
      <c r="I17" s="145">
        <f>G17-H18</f>
        <v>580</v>
      </c>
      <c r="J17" s="245"/>
      <c r="K17" s="246"/>
      <c r="L17" s="247"/>
      <c r="M17" s="248"/>
      <c r="N17" s="246">
        <v>4192</v>
      </c>
      <c r="O17" s="247"/>
      <c r="P17" s="248"/>
      <c r="Q17" s="246">
        <v>3144</v>
      </c>
      <c r="R17" s="247"/>
      <c r="S17" s="248">
        <v>3144</v>
      </c>
      <c r="T17" s="246"/>
      <c r="U17" s="247"/>
      <c r="V17" s="248"/>
      <c r="W17" s="246"/>
      <c r="X17" s="247"/>
      <c r="Y17" s="248"/>
      <c r="Z17" s="246"/>
      <c r="AA17" s="247"/>
      <c r="AB17" s="248"/>
      <c r="AC17" s="246"/>
      <c r="AD17" s="247"/>
      <c r="AE17" s="248"/>
    </row>
    <row r="18" spans="1:31" s="252" customFormat="1" ht="20.149999999999999" customHeight="1" x14ac:dyDescent="0.35">
      <c r="A18" s="249"/>
      <c r="B18" s="250" t="s">
        <v>838</v>
      </c>
      <c r="C18" s="251"/>
      <c r="D18" s="254"/>
      <c r="E18" s="253"/>
      <c r="F18" s="253"/>
      <c r="G18" s="251"/>
      <c r="H18" s="276">
        <v>9900</v>
      </c>
      <c r="I18" s="277">
        <f>D17-H18</f>
        <v>580</v>
      </c>
      <c r="J18" s="255"/>
      <c r="K18" s="256"/>
      <c r="L18" s="257"/>
      <c r="M18" s="258"/>
      <c r="N18" s="256">
        <v>4192</v>
      </c>
      <c r="O18" s="257"/>
      <c r="P18" s="258"/>
      <c r="Q18" s="256"/>
      <c r="R18" s="257"/>
      <c r="S18" s="258"/>
      <c r="T18" s="256"/>
      <c r="U18" s="257"/>
      <c r="V18" s="258"/>
      <c r="W18" s="256"/>
      <c r="X18" s="257"/>
      <c r="Y18" s="258"/>
      <c r="Z18" s="256"/>
      <c r="AA18" s="257"/>
      <c r="AB18" s="258"/>
      <c r="AC18" s="256"/>
      <c r="AD18" s="257"/>
      <c r="AE18" s="258"/>
    </row>
    <row r="19" spans="1:31" ht="29" x14ac:dyDescent="0.35">
      <c r="A19" s="244" t="s">
        <v>842</v>
      </c>
      <c r="B19" s="77" t="s">
        <v>843</v>
      </c>
      <c r="C19" s="3" t="s">
        <v>830</v>
      </c>
      <c r="D19" s="3">
        <v>100</v>
      </c>
      <c r="E19" s="239">
        <v>45482</v>
      </c>
      <c r="F19" s="239">
        <v>45646</v>
      </c>
      <c r="G19" s="291">
        <f>SUM(K19:T19)</f>
        <v>1</v>
      </c>
      <c r="H19" s="145"/>
      <c r="I19" s="291">
        <f>G19-H20</f>
        <v>1</v>
      </c>
      <c r="J19" s="240"/>
      <c r="K19" s="241"/>
      <c r="L19" s="242"/>
      <c r="M19" s="243"/>
      <c r="N19" s="241">
        <v>0.4</v>
      </c>
      <c r="O19" s="242"/>
      <c r="P19" s="243"/>
      <c r="Q19" s="241">
        <v>0.3</v>
      </c>
      <c r="R19" s="242"/>
      <c r="S19" s="243">
        <v>0.3</v>
      </c>
      <c r="T19" s="241"/>
      <c r="U19" s="242"/>
      <c r="V19" s="243"/>
      <c r="W19" s="241"/>
      <c r="X19" s="242"/>
      <c r="Y19" s="243"/>
      <c r="Z19" s="241"/>
      <c r="AA19" s="242"/>
      <c r="AB19" s="243"/>
      <c r="AC19" s="241"/>
      <c r="AD19" s="242"/>
      <c r="AE19" s="243"/>
    </row>
    <row r="20" spans="1:31" s="252" customFormat="1" ht="25" customHeight="1" x14ac:dyDescent="0.35">
      <c r="A20" s="249"/>
      <c r="B20" s="250" t="s">
        <v>838</v>
      </c>
      <c r="C20" s="251"/>
      <c r="D20" s="254"/>
      <c r="E20" s="253"/>
      <c r="F20" s="253"/>
      <c r="G20" s="251"/>
      <c r="H20" s="276">
        <f>SUM(J20:AE20)</f>
        <v>0</v>
      </c>
      <c r="I20" s="277">
        <f>D19-H20</f>
        <v>100</v>
      </c>
      <c r="J20" s="259"/>
      <c r="K20" s="260"/>
      <c r="L20" s="261"/>
      <c r="M20" s="262"/>
      <c r="N20" s="260"/>
      <c r="O20" s="261"/>
      <c r="P20" s="262"/>
      <c r="Q20" s="260"/>
      <c r="R20" s="261"/>
      <c r="S20" s="262"/>
      <c r="T20" s="260"/>
      <c r="U20" s="261"/>
      <c r="V20" s="262"/>
      <c r="W20" s="260"/>
      <c r="X20" s="261"/>
      <c r="Y20" s="262"/>
      <c r="Z20" s="260"/>
      <c r="AA20" s="261"/>
      <c r="AB20" s="262"/>
      <c r="AC20" s="260"/>
      <c r="AD20" s="261"/>
      <c r="AE20" s="262"/>
    </row>
    <row r="21" spans="1:31" ht="20.149999999999999" customHeight="1" x14ac:dyDescent="0.35">
      <c r="A21" s="244" t="s">
        <v>844</v>
      </c>
      <c r="B21" s="89" t="s">
        <v>845</v>
      </c>
      <c r="C21" s="3" t="s">
        <v>338</v>
      </c>
      <c r="D21" s="3">
        <v>4095</v>
      </c>
      <c r="E21" s="239">
        <v>45422</v>
      </c>
      <c r="F21" s="239">
        <v>45738</v>
      </c>
      <c r="G21" s="145">
        <f>SUM(K21:V21)</f>
        <v>4095</v>
      </c>
      <c r="H21" s="145"/>
      <c r="I21" s="632">
        <f>G21-H22</f>
        <v>1.4999999999872671E-2</v>
      </c>
      <c r="J21" s="245"/>
      <c r="K21" s="246"/>
      <c r="L21" s="247">
        <v>200</v>
      </c>
      <c r="M21" s="248">
        <v>500</v>
      </c>
      <c r="N21" s="246">
        <v>400</v>
      </c>
      <c r="O21" s="247">
        <v>300</v>
      </c>
      <c r="P21" s="248">
        <v>400</v>
      </c>
      <c r="Q21" s="246">
        <v>300</v>
      </c>
      <c r="R21" s="247">
        <v>300</v>
      </c>
      <c r="S21" s="248">
        <v>400</v>
      </c>
      <c r="T21" s="246">
        <v>400</v>
      </c>
      <c r="U21" s="247">
        <v>400</v>
      </c>
      <c r="V21" s="248">
        <v>495</v>
      </c>
      <c r="W21" s="246"/>
      <c r="X21" s="247"/>
      <c r="Y21" s="248"/>
      <c r="Z21" s="246"/>
      <c r="AA21" s="247"/>
      <c r="AB21" s="248"/>
      <c r="AC21" s="246"/>
      <c r="AD21" s="247"/>
      <c r="AE21" s="248"/>
    </row>
    <row r="22" spans="1:31" s="252" customFormat="1" ht="20.149999999999999" customHeight="1" x14ac:dyDescent="0.35">
      <c r="A22" s="249"/>
      <c r="B22" s="250" t="s">
        <v>838</v>
      </c>
      <c r="C22" s="251"/>
      <c r="D22" s="254"/>
      <c r="E22" s="253"/>
      <c r="F22" s="253"/>
      <c r="G22" s="251"/>
      <c r="H22" s="1101">
        <v>4094.9850000000001</v>
      </c>
      <c r="I22" s="278">
        <f>D21-H22</f>
        <v>1.4999999999872671E-2</v>
      </c>
      <c r="J22" s="255"/>
      <c r="K22" s="256"/>
      <c r="L22" s="257">
        <v>264</v>
      </c>
      <c r="M22" s="258">
        <v>59.8</v>
      </c>
      <c r="N22" s="256">
        <v>524.23900000000003</v>
      </c>
      <c r="O22" s="257">
        <v>99.986999999999995</v>
      </c>
      <c r="P22" s="258">
        <v>249.458</v>
      </c>
      <c r="Q22" s="256">
        <f>200+299.972</f>
        <v>499.97199999999998</v>
      </c>
      <c r="R22" s="258">
        <v>249.898</v>
      </c>
      <c r="S22" s="256">
        <f>249.898+249.963</f>
        <v>499.86099999999999</v>
      </c>
      <c r="T22" s="257">
        <v>474.98700000000002</v>
      </c>
      <c r="U22" s="257">
        <v>1025.1679999999999</v>
      </c>
      <c r="V22" s="258"/>
      <c r="W22" s="256"/>
      <c r="X22" s="257"/>
      <c r="Y22" s="258"/>
      <c r="Z22" s="256"/>
      <c r="AA22" s="257"/>
      <c r="AB22" s="258"/>
      <c r="AC22" s="256"/>
      <c r="AD22" s="257"/>
      <c r="AE22" s="258"/>
    </row>
    <row r="23" spans="1:31" ht="20.149999999999999" customHeight="1" x14ac:dyDescent="0.35">
      <c r="A23" s="244" t="s">
        <v>846</v>
      </c>
      <c r="B23" s="89" t="s">
        <v>847</v>
      </c>
      <c r="C23" s="3" t="s">
        <v>830</v>
      </c>
      <c r="D23" s="279">
        <v>1</v>
      </c>
      <c r="E23" s="239">
        <v>45485</v>
      </c>
      <c r="F23" s="239">
        <v>45651</v>
      </c>
      <c r="G23" s="291">
        <f>SUM(K23:S23)</f>
        <v>1</v>
      </c>
      <c r="H23" s="145"/>
      <c r="I23" s="291">
        <f>G23-H24</f>
        <v>0</v>
      </c>
      <c r="J23" s="240"/>
      <c r="K23" s="241"/>
      <c r="L23" s="242"/>
      <c r="M23" s="243"/>
      <c r="N23" s="241">
        <v>0.4</v>
      </c>
      <c r="O23" s="242"/>
      <c r="P23" s="243"/>
      <c r="Q23" s="241">
        <v>0.3</v>
      </c>
      <c r="R23" s="242"/>
      <c r="S23" s="243">
        <v>0.3</v>
      </c>
      <c r="T23" s="241"/>
      <c r="U23" s="242"/>
      <c r="V23" s="243"/>
      <c r="W23" s="241"/>
      <c r="X23" s="242"/>
      <c r="Y23" s="243"/>
      <c r="Z23" s="241"/>
      <c r="AA23" s="242"/>
      <c r="AB23" s="243"/>
      <c r="AC23" s="241"/>
      <c r="AD23" s="242"/>
      <c r="AE23" s="243"/>
    </row>
    <row r="24" spans="1:31" s="252" customFormat="1" ht="20.149999999999999" customHeight="1" x14ac:dyDescent="0.35">
      <c r="A24" s="249"/>
      <c r="B24" s="250" t="s">
        <v>838</v>
      </c>
      <c r="C24" s="251"/>
      <c r="D24" s="254"/>
      <c r="E24" s="253"/>
      <c r="F24" s="253"/>
      <c r="G24" s="251"/>
      <c r="H24" s="263">
        <f>SUM(J24:AE24)</f>
        <v>1</v>
      </c>
      <c r="I24" s="280">
        <f>D23-H24</f>
        <v>0</v>
      </c>
      <c r="J24" s="259"/>
      <c r="K24" s="260"/>
      <c r="L24" s="261"/>
      <c r="M24" s="262"/>
      <c r="N24" s="260"/>
      <c r="O24" s="241">
        <v>0.4</v>
      </c>
      <c r="P24" s="262"/>
      <c r="Q24" s="260"/>
      <c r="R24" s="243">
        <v>0.3</v>
      </c>
      <c r="S24" s="243"/>
      <c r="T24" s="243">
        <v>0.3</v>
      </c>
      <c r="U24" s="261"/>
      <c r="V24" s="262"/>
      <c r="W24" s="260"/>
      <c r="X24" s="261"/>
      <c r="Y24" s="262"/>
      <c r="Z24" s="260"/>
      <c r="AA24" s="261"/>
      <c r="AB24" s="262"/>
      <c r="AC24" s="260"/>
      <c r="AD24" s="261"/>
      <c r="AE24" s="262"/>
    </row>
    <row r="25" spans="1:31" ht="25" customHeight="1" x14ac:dyDescent="0.35">
      <c r="A25" s="244" t="s">
        <v>140</v>
      </c>
      <c r="B25" s="77" t="s">
        <v>848</v>
      </c>
      <c r="C25" s="3" t="s">
        <v>830</v>
      </c>
      <c r="D25" s="279">
        <v>1</v>
      </c>
      <c r="E25" s="239">
        <v>45470</v>
      </c>
      <c r="F25" s="239">
        <v>45651</v>
      </c>
      <c r="G25" s="291">
        <f>SUM(K25:T25)</f>
        <v>1</v>
      </c>
      <c r="H25" s="145"/>
      <c r="I25" s="690">
        <f>G25-H26</f>
        <v>0</v>
      </c>
      <c r="J25" s="240"/>
      <c r="K25" s="241"/>
      <c r="L25" s="242"/>
      <c r="M25" s="243">
        <v>0.4</v>
      </c>
      <c r="N25" s="241"/>
      <c r="O25" s="242"/>
      <c r="P25" s="243">
        <v>0.4</v>
      </c>
      <c r="Q25" s="241"/>
      <c r="R25" s="242"/>
      <c r="S25" s="243">
        <v>0.2</v>
      </c>
      <c r="T25" s="241"/>
      <c r="U25" s="242"/>
      <c r="V25" s="243"/>
      <c r="W25" s="241"/>
      <c r="X25" s="242"/>
      <c r="Y25" s="243"/>
      <c r="Z25" s="241"/>
      <c r="AA25" s="242"/>
      <c r="AB25" s="243"/>
      <c r="AC25" s="241"/>
      <c r="AD25" s="242"/>
      <c r="AE25" s="243"/>
    </row>
    <row r="26" spans="1:31" s="252" customFormat="1" ht="25" customHeight="1" x14ac:dyDescent="0.35">
      <c r="A26" s="249"/>
      <c r="B26" s="250" t="s">
        <v>838</v>
      </c>
      <c r="C26" s="251"/>
      <c r="D26" s="263"/>
      <c r="E26" s="253"/>
      <c r="F26" s="253"/>
      <c r="G26" s="251"/>
      <c r="H26" s="263">
        <f>SUM(J26:AE26)</f>
        <v>1</v>
      </c>
      <c r="I26" s="280">
        <f>D25-H26</f>
        <v>0</v>
      </c>
      <c r="J26" s="259"/>
      <c r="K26" s="260"/>
      <c r="L26" s="261"/>
      <c r="M26" s="262"/>
      <c r="N26" s="260">
        <v>0.4</v>
      </c>
      <c r="O26" s="260">
        <v>0.4</v>
      </c>
      <c r="P26" s="262"/>
      <c r="Q26" s="260"/>
      <c r="R26" s="261"/>
      <c r="S26" s="262"/>
      <c r="T26" s="260">
        <v>0.2</v>
      </c>
      <c r="U26" s="261"/>
      <c r="V26" s="262"/>
      <c r="W26" s="260"/>
      <c r="X26" s="261"/>
      <c r="Y26" s="262"/>
      <c r="Z26" s="260"/>
      <c r="AA26" s="261"/>
      <c r="AB26" s="262"/>
      <c r="AC26" s="260"/>
      <c r="AD26" s="261"/>
      <c r="AE26" s="262"/>
    </row>
    <row r="27" spans="1:31" ht="20.149999999999999" customHeight="1" x14ac:dyDescent="0.35">
      <c r="A27" s="244" t="s">
        <v>1082</v>
      </c>
      <c r="B27" s="77" t="s">
        <v>1083</v>
      </c>
      <c r="C27" s="3" t="s">
        <v>830</v>
      </c>
      <c r="D27" s="279">
        <v>1</v>
      </c>
      <c r="E27" s="239">
        <v>45544</v>
      </c>
      <c r="F27" s="239">
        <v>45651</v>
      </c>
      <c r="G27" s="586">
        <f>SUM(K27:S27)</f>
        <v>1</v>
      </c>
      <c r="H27" s="145"/>
      <c r="I27" s="291">
        <f>G27-H28</f>
        <v>1</v>
      </c>
      <c r="J27" s="240"/>
      <c r="K27" s="241"/>
      <c r="L27" s="242"/>
      <c r="M27" s="243"/>
      <c r="N27" s="241"/>
      <c r="O27" s="242"/>
      <c r="P27" s="243">
        <v>0.7</v>
      </c>
      <c r="Q27" s="241"/>
      <c r="R27" s="242"/>
      <c r="S27" s="243">
        <v>0.3</v>
      </c>
      <c r="T27" s="241"/>
      <c r="U27" s="242"/>
      <c r="V27" s="243"/>
      <c r="W27" s="241"/>
      <c r="X27" s="242"/>
      <c r="Y27" s="243"/>
      <c r="Z27" s="241"/>
      <c r="AA27" s="242"/>
      <c r="AB27" s="243"/>
      <c r="AC27" s="241"/>
      <c r="AD27" s="242"/>
      <c r="AE27" s="243"/>
    </row>
    <row r="28" spans="1:31" s="252" customFormat="1" ht="20.149999999999999" customHeight="1" x14ac:dyDescent="0.35">
      <c r="A28" s="249"/>
      <c r="B28" s="250" t="s">
        <v>838</v>
      </c>
      <c r="C28" s="251"/>
      <c r="D28" s="263"/>
      <c r="E28" s="253"/>
      <c r="F28" s="253"/>
      <c r="G28" s="251"/>
      <c r="H28" s="263">
        <f>SUM(J28:AE28)</f>
        <v>0</v>
      </c>
      <c r="I28" s="280">
        <f>D27-H28</f>
        <v>1</v>
      </c>
      <c r="J28" s="259"/>
      <c r="K28" s="260"/>
      <c r="L28" s="261"/>
      <c r="M28" s="262"/>
      <c r="N28" s="260"/>
      <c r="O28" s="261"/>
      <c r="P28" s="262"/>
      <c r="Q28" s="260"/>
      <c r="R28" s="261"/>
      <c r="S28" s="262"/>
      <c r="T28" s="260"/>
      <c r="U28" s="261"/>
      <c r="V28" s="262"/>
      <c r="W28" s="260"/>
      <c r="X28" s="261"/>
      <c r="Y28" s="262"/>
      <c r="Z28" s="260"/>
      <c r="AA28" s="261"/>
      <c r="AB28" s="262"/>
      <c r="AC28" s="260"/>
      <c r="AD28" s="261"/>
      <c r="AE28" s="262"/>
    </row>
    <row r="29" spans="1:31" ht="20.149999999999999" customHeight="1" x14ac:dyDescent="0.35">
      <c r="A29" s="244" t="s">
        <v>849</v>
      </c>
      <c r="B29" s="89" t="s">
        <v>850</v>
      </c>
      <c r="C29" s="3" t="s">
        <v>830</v>
      </c>
      <c r="D29" s="279">
        <v>1</v>
      </c>
      <c r="E29" s="239">
        <v>45658</v>
      </c>
      <c r="F29" s="239">
        <v>45688</v>
      </c>
      <c r="G29" s="586">
        <f>SUM(K29:Q29)</f>
        <v>0</v>
      </c>
      <c r="H29" s="145"/>
      <c r="I29" s="145">
        <f>G29-H30</f>
        <v>0</v>
      </c>
      <c r="J29" s="240"/>
      <c r="K29" s="241"/>
      <c r="L29" s="242"/>
      <c r="M29" s="243"/>
      <c r="N29" s="241"/>
      <c r="O29" s="242"/>
      <c r="P29" s="243"/>
      <c r="Q29" s="241"/>
      <c r="R29" s="242"/>
      <c r="S29" s="243"/>
      <c r="T29" s="241">
        <v>1</v>
      </c>
      <c r="U29" s="242"/>
      <c r="V29" s="243"/>
      <c r="W29" s="241"/>
      <c r="X29" s="242"/>
      <c r="Y29" s="243"/>
      <c r="Z29" s="241"/>
      <c r="AA29" s="242"/>
      <c r="AB29" s="243"/>
      <c r="AC29" s="241"/>
      <c r="AD29" s="242"/>
      <c r="AE29" s="243"/>
    </row>
    <row r="30" spans="1:31" s="252" customFormat="1" ht="20.149999999999999" customHeight="1" x14ac:dyDescent="0.35">
      <c r="A30" s="249"/>
      <c r="B30" s="250" t="s">
        <v>838</v>
      </c>
      <c r="C30" s="251"/>
      <c r="D30" s="263"/>
      <c r="E30" s="253"/>
      <c r="F30" s="253"/>
      <c r="G30" s="251"/>
      <c r="H30" s="263">
        <f>SUM(J30:AE30)</f>
        <v>0</v>
      </c>
      <c r="I30" s="280">
        <f>D29-H30</f>
        <v>1</v>
      </c>
      <c r="J30" s="259"/>
      <c r="K30" s="260"/>
      <c r="L30" s="261"/>
      <c r="M30" s="262"/>
      <c r="N30" s="260"/>
      <c r="O30" s="261"/>
      <c r="P30" s="262"/>
      <c r="Q30" s="260"/>
      <c r="R30" s="261"/>
      <c r="S30" s="262"/>
      <c r="T30" s="260"/>
      <c r="U30" s="261"/>
      <c r="V30" s="262"/>
      <c r="W30" s="260"/>
      <c r="X30" s="261"/>
      <c r="Y30" s="262"/>
      <c r="Z30" s="260"/>
      <c r="AA30" s="261"/>
      <c r="AB30" s="262"/>
      <c r="AC30" s="260"/>
      <c r="AD30" s="261"/>
      <c r="AE30" s="262"/>
    </row>
    <row r="31" spans="1:31" x14ac:dyDescent="0.35">
      <c r="A31" s="233"/>
      <c r="B31" s="234" t="s">
        <v>851</v>
      </c>
      <c r="C31" s="233"/>
      <c r="D31" s="233"/>
      <c r="E31" s="233"/>
      <c r="F31" s="233"/>
      <c r="G31" s="275"/>
      <c r="H31" s="275"/>
      <c r="I31" s="275"/>
      <c r="J31" s="235"/>
      <c r="K31" s="236"/>
      <c r="L31" s="237"/>
      <c r="M31" s="238"/>
      <c r="N31" s="236"/>
      <c r="O31" s="237"/>
      <c r="P31" s="238"/>
      <c r="Q31" s="236"/>
      <c r="R31" s="237"/>
      <c r="S31" s="238"/>
      <c r="T31" s="236"/>
      <c r="U31" s="237"/>
      <c r="V31" s="238"/>
      <c r="W31" s="236"/>
      <c r="X31" s="237"/>
      <c r="Y31" s="238"/>
      <c r="Z31" s="236"/>
      <c r="AA31" s="237"/>
      <c r="AB31" s="238"/>
      <c r="AC31" s="236"/>
      <c r="AD31" s="237"/>
      <c r="AE31" s="238"/>
    </row>
    <row r="32" spans="1:31" ht="30.75" customHeight="1" x14ac:dyDescent="0.35">
      <c r="A32" s="3">
        <v>1</v>
      </c>
      <c r="B32" s="77" t="s">
        <v>852</v>
      </c>
      <c r="C32" s="3" t="s">
        <v>830</v>
      </c>
      <c r="D32" s="3">
        <v>100</v>
      </c>
      <c r="E32" s="239">
        <v>45371</v>
      </c>
      <c r="F32" s="239">
        <v>45411</v>
      </c>
      <c r="G32" s="145"/>
      <c r="H32" s="145"/>
      <c r="I32" s="145"/>
      <c r="J32" s="240"/>
      <c r="K32" s="241"/>
      <c r="L32" s="242"/>
      <c r="M32" s="243"/>
      <c r="N32" s="241"/>
      <c r="O32" s="242"/>
      <c r="P32" s="243"/>
      <c r="Q32" s="241"/>
      <c r="R32" s="242"/>
      <c r="S32" s="243"/>
      <c r="T32" s="241"/>
      <c r="U32" s="242"/>
      <c r="V32" s="243"/>
      <c r="W32" s="241"/>
      <c r="X32" s="242"/>
      <c r="Y32" s="243"/>
      <c r="Z32" s="241"/>
      <c r="AA32" s="242"/>
      <c r="AB32" s="243"/>
      <c r="AC32" s="241"/>
      <c r="AD32" s="242"/>
      <c r="AE32" s="243"/>
    </row>
    <row r="33" spans="1:31" ht="25" customHeight="1" x14ac:dyDescent="0.35">
      <c r="A33" s="3">
        <f t="shared" ref="A33" si="2">A32+1</f>
        <v>2</v>
      </c>
      <c r="B33" s="89" t="s">
        <v>853</v>
      </c>
      <c r="C33" s="3" t="s">
        <v>338</v>
      </c>
      <c r="D33" s="3">
        <v>112</v>
      </c>
      <c r="E33" s="239">
        <v>45384</v>
      </c>
      <c r="F33" s="239">
        <v>45402</v>
      </c>
      <c r="G33" s="145"/>
      <c r="H33" s="145"/>
      <c r="I33" s="145"/>
      <c r="J33" s="245"/>
      <c r="K33" s="246">
        <v>112</v>
      </c>
      <c r="L33" s="247"/>
      <c r="M33" s="248"/>
      <c r="N33" s="246"/>
      <c r="O33" s="247"/>
      <c r="P33" s="248"/>
      <c r="Q33" s="246"/>
      <c r="R33" s="247"/>
      <c r="S33" s="248"/>
      <c r="T33" s="246"/>
      <c r="U33" s="247"/>
      <c r="V33" s="248"/>
      <c r="W33" s="246"/>
      <c r="X33" s="247"/>
      <c r="Y33" s="248"/>
      <c r="Z33" s="246"/>
      <c r="AA33" s="247"/>
      <c r="AB33" s="248"/>
      <c r="AC33" s="246"/>
      <c r="AD33" s="247"/>
      <c r="AE33" s="248"/>
    </row>
    <row r="34" spans="1:31" s="272" customFormat="1" ht="20.149999999999999" customHeight="1" x14ac:dyDescent="0.35">
      <c r="A34" s="264"/>
      <c r="B34" s="265" t="s">
        <v>838</v>
      </c>
      <c r="C34" s="266"/>
      <c r="D34" s="254">
        <f>SUM(J34:AE34)</f>
        <v>115</v>
      </c>
      <c r="E34" s="266"/>
      <c r="F34" s="266"/>
      <c r="G34" s="276"/>
      <c r="H34" s="254">
        <f>SUM(J34:AE34)</f>
        <v>115</v>
      </c>
      <c r="I34" s="267"/>
      <c r="J34" s="268"/>
      <c r="K34" s="269"/>
      <c r="L34" s="270">
        <v>115</v>
      </c>
      <c r="M34" s="271"/>
      <c r="N34" s="269"/>
      <c r="O34" s="270"/>
      <c r="P34" s="271"/>
      <c r="Q34" s="269"/>
      <c r="R34" s="270"/>
      <c r="S34" s="271"/>
      <c r="T34" s="269"/>
      <c r="U34" s="270"/>
      <c r="V34" s="271"/>
      <c r="W34" s="269"/>
      <c r="X34" s="270"/>
      <c r="Y34" s="271"/>
      <c r="Z34" s="269"/>
      <c r="AA34" s="270"/>
      <c r="AB34" s="271"/>
      <c r="AC34" s="269"/>
      <c r="AD34" s="270"/>
      <c r="AE34" s="271"/>
    </row>
    <row r="35" spans="1:31" ht="25" customHeight="1" x14ac:dyDescent="0.35">
      <c r="A35" s="3">
        <f>A33+1</f>
        <v>3</v>
      </c>
      <c r="B35" s="89" t="s">
        <v>854</v>
      </c>
      <c r="C35" s="3" t="s">
        <v>338</v>
      </c>
      <c r="D35" s="3">
        <v>112</v>
      </c>
      <c r="E35" s="239">
        <v>45404</v>
      </c>
      <c r="F35" s="239">
        <v>45532</v>
      </c>
      <c r="G35" s="145">
        <f>SUM(K35:Q35)</f>
        <v>112</v>
      </c>
      <c r="H35" s="145"/>
      <c r="I35" s="145">
        <f>G35-H36</f>
        <v>-3</v>
      </c>
      <c r="J35" s="245"/>
      <c r="K35" s="246">
        <v>10</v>
      </c>
      <c r="L35" s="247">
        <v>22</v>
      </c>
      <c r="M35" s="248">
        <v>34</v>
      </c>
      <c r="N35" s="246">
        <v>34</v>
      </c>
      <c r="O35" s="247">
        <v>12</v>
      </c>
      <c r="P35" s="248"/>
      <c r="Q35" s="246"/>
      <c r="R35" s="247"/>
      <c r="S35" s="248"/>
      <c r="T35" s="246"/>
      <c r="U35" s="247"/>
      <c r="V35" s="248"/>
      <c r="W35" s="246"/>
      <c r="X35" s="247"/>
      <c r="Y35" s="248"/>
      <c r="Z35" s="246"/>
      <c r="AA35" s="247"/>
      <c r="AB35" s="248"/>
      <c r="AC35" s="246"/>
      <c r="AD35" s="247"/>
      <c r="AE35" s="248"/>
    </row>
    <row r="36" spans="1:31" s="272" customFormat="1" ht="20.149999999999999" customHeight="1" x14ac:dyDescent="0.35">
      <c r="A36" s="264"/>
      <c r="B36" s="265" t="s">
        <v>838</v>
      </c>
      <c r="C36" s="266"/>
      <c r="D36" s="254">
        <f>SUM(J36:AE36)</f>
        <v>115</v>
      </c>
      <c r="E36" s="266"/>
      <c r="F36" s="266"/>
      <c r="G36" s="276"/>
      <c r="H36" s="986">
        <f>SUM(J36:AE36)</f>
        <v>115</v>
      </c>
      <c r="I36" s="267"/>
      <c r="J36" s="268"/>
      <c r="K36" s="269"/>
      <c r="L36" s="273">
        <v>32.706000000000003</v>
      </c>
      <c r="M36" s="274">
        <v>31.917999999999999</v>
      </c>
      <c r="N36" s="269"/>
      <c r="O36" s="270">
        <v>50.376000000000005</v>
      </c>
      <c r="P36" s="271"/>
      <c r="Q36" s="269"/>
      <c r="R36" s="270"/>
      <c r="S36" s="271"/>
      <c r="T36" s="269"/>
      <c r="U36" s="270"/>
      <c r="V36" s="271"/>
      <c r="W36" s="269"/>
      <c r="X36" s="270"/>
      <c r="Y36" s="271"/>
      <c r="Z36" s="269"/>
      <c r="AA36" s="270"/>
      <c r="AB36" s="271"/>
      <c r="AC36" s="269"/>
      <c r="AD36" s="270"/>
      <c r="AE36" s="271"/>
    </row>
    <row r="37" spans="1:31" ht="25" customHeight="1" x14ac:dyDescent="0.35">
      <c r="A37" s="3">
        <f>A35+1</f>
        <v>4</v>
      </c>
      <c r="B37" s="89" t="s">
        <v>855</v>
      </c>
      <c r="C37" s="3" t="s">
        <v>338</v>
      </c>
      <c r="D37" s="3">
        <v>112</v>
      </c>
      <c r="E37" s="239">
        <v>45409</v>
      </c>
      <c r="F37" s="239">
        <v>45592</v>
      </c>
      <c r="G37" s="632">
        <f>SUM(K37:Q37)</f>
        <v>112</v>
      </c>
      <c r="H37" s="145"/>
      <c r="I37" s="145">
        <f>G37-H38</f>
        <v>-2.97199999999998</v>
      </c>
      <c r="J37" s="245"/>
      <c r="K37" s="583">
        <v>5</v>
      </c>
      <c r="L37" s="584">
        <v>12</v>
      </c>
      <c r="M37" s="585">
        <v>20</v>
      </c>
      <c r="N37" s="583">
        <v>20</v>
      </c>
      <c r="O37" s="584">
        <v>20</v>
      </c>
      <c r="P37" s="585">
        <v>20</v>
      </c>
      <c r="Q37" s="583">
        <v>15</v>
      </c>
      <c r="R37" s="247"/>
      <c r="S37" s="248"/>
      <c r="T37" s="246"/>
      <c r="U37" s="247"/>
      <c r="V37" s="248"/>
      <c r="W37" s="246"/>
      <c r="X37" s="247"/>
      <c r="Y37" s="248"/>
      <c r="Z37" s="246"/>
      <c r="AA37" s="247"/>
      <c r="AB37" s="248"/>
      <c r="AC37" s="246"/>
      <c r="AD37" s="247"/>
      <c r="AE37" s="248"/>
    </row>
    <row r="38" spans="1:31" s="272" customFormat="1" ht="20.149999999999999" customHeight="1" x14ac:dyDescent="0.35">
      <c r="A38" s="264"/>
      <c r="B38" s="265" t="s">
        <v>838</v>
      </c>
      <c r="C38" s="266"/>
      <c r="D38" s="254">
        <f>SUM(J38:AE38)</f>
        <v>114.97199999999998</v>
      </c>
      <c r="E38" s="266"/>
      <c r="F38" s="266"/>
      <c r="G38" s="276"/>
      <c r="H38" s="985">
        <f>SUM(J38:AE38)</f>
        <v>114.97199999999998</v>
      </c>
      <c r="I38" s="267"/>
      <c r="J38" s="268"/>
      <c r="K38" s="269"/>
      <c r="L38" s="273">
        <v>5.9690000000000003</v>
      </c>
      <c r="M38" s="274">
        <v>9.9410000000000007</v>
      </c>
      <c r="N38" s="269">
        <v>33.643000000000001</v>
      </c>
      <c r="O38" s="270">
        <v>29.495999999999999</v>
      </c>
      <c r="P38" s="271">
        <v>5.08</v>
      </c>
      <c r="Q38" s="269">
        <v>7.984</v>
      </c>
      <c r="R38" s="270">
        <v>15.688000000000001</v>
      </c>
      <c r="S38" s="271">
        <f>2.21+0.048</f>
        <v>2.258</v>
      </c>
      <c r="T38" s="269">
        <f>0.226+4.687</f>
        <v>4.9130000000000003</v>
      </c>
      <c r="U38" s="270"/>
      <c r="V38" s="271"/>
      <c r="W38" s="269"/>
      <c r="X38" s="270"/>
      <c r="Y38" s="271"/>
      <c r="Z38" s="269"/>
      <c r="AA38" s="270"/>
      <c r="AB38" s="271"/>
      <c r="AC38" s="269"/>
      <c r="AD38" s="270"/>
      <c r="AE38" s="271"/>
    </row>
    <row r="39" spans="1:31" ht="25" customHeight="1" x14ac:dyDescent="0.35">
      <c r="A39" s="3">
        <f>A37+1</f>
        <v>5</v>
      </c>
      <c r="B39" s="89" t="s">
        <v>856</v>
      </c>
      <c r="C39" s="3" t="s">
        <v>830</v>
      </c>
      <c r="D39" s="3">
        <v>100</v>
      </c>
      <c r="E39" s="239">
        <v>45444</v>
      </c>
      <c r="F39" s="239">
        <v>45473</v>
      </c>
      <c r="G39" s="291">
        <f>SUM(K39:N39)</f>
        <v>1</v>
      </c>
      <c r="H39" s="145"/>
      <c r="I39" s="291">
        <f>G39-H40</f>
        <v>0</v>
      </c>
      <c r="J39" s="240"/>
      <c r="K39" s="241"/>
      <c r="L39" s="242"/>
      <c r="M39" s="243">
        <v>1</v>
      </c>
      <c r="N39" s="241"/>
      <c r="O39" s="242"/>
      <c r="P39" s="243"/>
      <c r="Q39" s="241"/>
      <c r="R39" s="242"/>
      <c r="S39" s="243"/>
      <c r="T39" s="241"/>
      <c r="U39" s="242"/>
      <c r="V39" s="243"/>
      <c r="W39" s="241"/>
      <c r="X39" s="242"/>
      <c r="Y39" s="243"/>
      <c r="Z39" s="241"/>
      <c r="AA39" s="242"/>
      <c r="AB39" s="243"/>
      <c r="AC39" s="241"/>
      <c r="AD39" s="242"/>
      <c r="AE39" s="243"/>
    </row>
    <row r="40" spans="1:31" s="272" customFormat="1" ht="20.149999999999999" customHeight="1" x14ac:dyDescent="0.35">
      <c r="A40" s="264"/>
      <c r="B40" s="265" t="s">
        <v>838</v>
      </c>
      <c r="C40" s="266"/>
      <c r="D40" s="263">
        <f>SUM(J40:AE40)</f>
        <v>1</v>
      </c>
      <c r="E40" s="266"/>
      <c r="F40" s="266"/>
      <c r="G40" s="276"/>
      <c r="H40" s="987">
        <f>SUM(J40:AE40)</f>
        <v>1</v>
      </c>
      <c r="I40" s="267"/>
      <c r="J40" s="268"/>
      <c r="K40" s="269"/>
      <c r="L40" s="270"/>
      <c r="M40" s="262">
        <v>1</v>
      </c>
      <c r="N40" s="269"/>
      <c r="O40" s="270"/>
      <c r="P40" s="271"/>
      <c r="Q40" s="269"/>
      <c r="R40" s="270"/>
      <c r="S40" s="271"/>
      <c r="T40" s="269"/>
      <c r="U40" s="270"/>
      <c r="V40" s="271"/>
      <c r="W40" s="269"/>
      <c r="X40" s="270"/>
      <c r="Y40" s="271"/>
      <c r="Z40" s="269"/>
      <c r="AA40" s="270"/>
      <c r="AB40" s="271"/>
      <c r="AC40" s="269"/>
      <c r="AD40" s="270"/>
      <c r="AE40" s="271"/>
    </row>
    <row r="41" spans="1:31" ht="25" customHeight="1" x14ac:dyDescent="0.35">
      <c r="A41" s="3">
        <f>A39+1</f>
        <v>6</v>
      </c>
      <c r="B41" s="89" t="s">
        <v>104</v>
      </c>
      <c r="C41" s="3" t="s">
        <v>132</v>
      </c>
      <c r="D41" s="3">
        <v>287</v>
      </c>
      <c r="E41" s="239">
        <v>45431</v>
      </c>
      <c r="F41" s="239">
        <v>45860</v>
      </c>
      <c r="G41" s="145">
        <f>SUM(K41:Z41)</f>
        <v>287</v>
      </c>
      <c r="H41" s="988"/>
      <c r="I41" s="633">
        <f>G41-H42</f>
        <v>-26</v>
      </c>
      <c r="J41" s="245"/>
      <c r="K41" s="246"/>
      <c r="L41" s="247">
        <v>6</v>
      </c>
      <c r="M41" s="248">
        <v>18</v>
      </c>
      <c r="N41" s="246">
        <v>18</v>
      </c>
      <c r="O41" s="247">
        <v>20</v>
      </c>
      <c r="P41" s="248">
        <v>22</v>
      </c>
      <c r="Q41" s="246">
        <v>22</v>
      </c>
      <c r="R41" s="247">
        <v>25</v>
      </c>
      <c r="S41" s="248">
        <v>25</v>
      </c>
      <c r="T41" s="246">
        <v>30</v>
      </c>
      <c r="U41" s="247">
        <v>30</v>
      </c>
      <c r="V41" s="248">
        <v>25</v>
      </c>
      <c r="W41" s="246">
        <v>15</v>
      </c>
      <c r="X41" s="247">
        <v>15</v>
      </c>
      <c r="Y41" s="248">
        <v>10</v>
      </c>
      <c r="Z41" s="246">
        <v>6</v>
      </c>
      <c r="AA41" s="247"/>
      <c r="AB41" s="248"/>
      <c r="AC41" s="246"/>
      <c r="AD41" s="247"/>
      <c r="AE41" s="248"/>
    </row>
    <row r="42" spans="1:31" s="272" customFormat="1" ht="20.149999999999999" customHeight="1" x14ac:dyDescent="0.35">
      <c r="A42" s="264"/>
      <c r="B42" s="265" t="s">
        <v>838</v>
      </c>
      <c r="C42" s="266"/>
      <c r="D42" s="254">
        <f>SUM(J42:AE42)</f>
        <v>313</v>
      </c>
      <c r="E42" s="266"/>
      <c r="F42" s="266"/>
      <c r="G42" s="276"/>
      <c r="H42" s="1094">
        <f>SUM(J42:AE42)</f>
        <v>313</v>
      </c>
      <c r="I42" s="267"/>
      <c r="J42" s="268"/>
      <c r="K42" s="269"/>
      <c r="L42" s="270">
        <v>0</v>
      </c>
      <c r="M42" s="640">
        <v>14</v>
      </c>
      <c r="N42" s="641">
        <v>20</v>
      </c>
      <c r="O42" s="642">
        <v>23</v>
      </c>
      <c r="P42" s="640">
        <v>40</v>
      </c>
      <c r="Q42" s="641">
        <v>36</v>
      </c>
      <c r="R42" s="642">
        <v>24</v>
      </c>
      <c r="S42" s="662">
        <v>32</v>
      </c>
      <c r="T42" s="713">
        <v>35</v>
      </c>
      <c r="U42" s="774">
        <v>31</v>
      </c>
      <c r="V42" s="662">
        <v>19</v>
      </c>
      <c r="W42" s="713">
        <v>23</v>
      </c>
      <c r="X42" s="774">
        <v>10</v>
      </c>
      <c r="Y42" s="662">
        <v>4</v>
      </c>
      <c r="Z42" s="713">
        <v>2</v>
      </c>
      <c r="AA42" s="270"/>
      <c r="AB42" s="271"/>
      <c r="AC42" s="269"/>
      <c r="AD42" s="270"/>
      <c r="AE42" s="271"/>
    </row>
    <row r="43" spans="1:31" ht="25" customHeight="1" x14ac:dyDescent="0.35">
      <c r="A43" s="3">
        <f>A41+1</f>
        <v>7</v>
      </c>
      <c r="B43" s="89" t="s">
        <v>283</v>
      </c>
      <c r="C43" s="3" t="s">
        <v>132</v>
      </c>
      <c r="D43" s="3">
        <v>287</v>
      </c>
      <c r="E43" s="239">
        <v>45457</v>
      </c>
      <c r="F43" s="239">
        <v>45925</v>
      </c>
      <c r="G43" s="145">
        <f>SUM(K43:AB43)</f>
        <v>287</v>
      </c>
      <c r="H43" s="988"/>
      <c r="I43" s="145">
        <f>G43-H44</f>
        <v>58</v>
      </c>
      <c r="J43" s="245"/>
      <c r="K43" s="246"/>
      <c r="L43" s="247"/>
      <c r="M43" s="248">
        <v>4</v>
      </c>
      <c r="N43" s="246">
        <v>15</v>
      </c>
      <c r="O43" s="247">
        <v>15</v>
      </c>
      <c r="P43" s="248">
        <v>22</v>
      </c>
      <c r="Q43" s="246">
        <v>20</v>
      </c>
      <c r="R43" s="247">
        <v>22</v>
      </c>
      <c r="S43" s="248">
        <v>22</v>
      </c>
      <c r="T43" s="246">
        <v>22</v>
      </c>
      <c r="U43" s="247">
        <v>22</v>
      </c>
      <c r="V43" s="248">
        <v>22</v>
      </c>
      <c r="W43" s="246">
        <v>22</v>
      </c>
      <c r="X43" s="247">
        <v>20</v>
      </c>
      <c r="Y43" s="248">
        <v>20</v>
      </c>
      <c r="Z43" s="246">
        <v>20</v>
      </c>
      <c r="AA43" s="247">
        <v>12</v>
      </c>
      <c r="AB43" s="248">
        <v>7</v>
      </c>
      <c r="AC43" s="246"/>
      <c r="AD43" s="247"/>
      <c r="AE43" s="248"/>
    </row>
    <row r="44" spans="1:31" s="272" customFormat="1" ht="20.149999999999999" customHeight="1" x14ac:dyDescent="0.35">
      <c r="A44" s="264"/>
      <c r="B44" s="265" t="s">
        <v>838</v>
      </c>
      <c r="C44" s="266"/>
      <c r="D44" s="266">
        <f>SUM(J44:AE44)</f>
        <v>229</v>
      </c>
      <c r="E44" s="266"/>
      <c r="F44" s="266"/>
      <c r="G44" s="276"/>
      <c r="H44" s="986">
        <f>SUM(J44:AE44)</f>
        <v>229</v>
      </c>
      <c r="I44" s="267"/>
      <c r="J44" s="268"/>
      <c r="K44" s="269"/>
      <c r="L44" s="270"/>
      <c r="M44" s="271">
        <v>0</v>
      </c>
      <c r="N44" s="269">
        <v>0</v>
      </c>
      <c r="O44" s="270"/>
      <c r="P44" s="714">
        <v>2</v>
      </c>
      <c r="Q44" s="641">
        <v>5</v>
      </c>
      <c r="R44" s="642">
        <v>2</v>
      </c>
      <c r="S44" s="640">
        <v>13</v>
      </c>
      <c r="T44" s="641">
        <v>25</v>
      </c>
      <c r="U44" s="642">
        <v>21</v>
      </c>
      <c r="V44" s="640">
        <v>25</v>
      </c>
      <c r="W44" s="641">
        <v>11</v>
      </c>
      <c r="X44" s="1132"/>
      <c r="Y44" s="1138"/>
      <c r="Z44" s="1175">
        <v>8</v>
      </c>
      <c r="AA44" s="1173">
        <v>44</v>
      </c>
      <c r="AB44" s="1174">
        <v>62</v>
      </c>
      <c r="AC44" s="269">
        <v>11</v>
      </c>
      <c r="AD44" s="270"/>
      <c r="AE44" s="271"/>
    </row>
    <row r="45" spans="1:31" ht="25" customHeight="1" x14ac:dyDescent="0.35">
      <c r="A45" s="3">
        <f>A43+1</f>
        <v>8</v>
      </c>
      <c r="B45" s="89" t="s">
        <v>857</v>
      </c>
      <c r="C45" s="3" t="s">
        <v>338</v>
      </c>
      <c r="D45" s="3">
        <v>112</v>
      </c>
      <c r="E45" s="239">
        <v>45520</v>
      </c>
      <c r="F45" s="239">
        <v>45958</v>
      </c>
      <c r="G45" s="145">
        <f>SUM(K45:AC45)</f>
        <v>112</v>
      </c>
      <c r="H45" s="988"/>
      <c r="I45" s="145">
        <f>G45-H46</f>
        <v>90.503</v>
      </c>
      <c r="J45" s="245"/>
      <c r="K45" s="246"/>
      <c r="L45" s="247"/>
      <c r="M45" s="248"/>
      <c r="N45" s="246"/>
      <c r="O45" s="247">
        <v>4</v>
      </c>
      <c r="P45" s="248">
        <v>4</v>
      </c>
      <c r="Q45" s="246">
        <v>8</v>
      </c>
      <c r="R45" s="247">
        <v>8</v>
      </c>
      <c r="S45" s="248">
        <v>8</v>
      </c>
      <c r="T45" s="246">
        <v>8</v>
      </c>
      <c r="U45" s="247">
        <v>10</v>
      </c>
      <c r="V45" s="248">
        <v>10</v>
      </c>
      <c r="W45" s="246">
        <v>10</v>
      </c>
      <c r="X45" s="247">
        <v>10</v>
      </c>
      <c r="Y45" s="248">
        <v>8</v>
      </c>
      <c r="Z45" s="246">
        <v>8</v>
      </c>
      <c r="AA45" s="247">
        <v>8</v>
      </c>
      <c r="AB45" s="248">
        <v>4</v>
      </c>
      <c r="AC45" s="246">
        <v>4</v>
      </c>
      <c r="AD45" s="247"/>
      <c r="AE45" s="248"/>
    </row>
    <row r="46" spans="1:31" s="272" customFormat="1" ht="20.149999999999999" customHeight="1" x14ac:dyDescent="0.35">
      <c r="A46" s="264"/>
      <c r="B46" s="265" t="s">
        <v>838</v>
      </c>
      <c r="C46" s="266"/>
      <c r="D46" s="266">
        <f>SUM(J46:AE46)</f>
        <v>21.497</v>
      </c>
      <c r="E46" s="266"/>
      <c r="F46" s="266"/>
      <c r="G46" s="276"/>
      <c r="H46" s="986">
        <f>SUM(J46:AE46)</f>
        <v>21.497</v>
      </c>
      <c r="I46" s="267"/>
      <c r="J46" s="268"/>
      <c r="K46" s="269"/>
      <c r="L46" s="270"/>
      <c r="M46" s="271"/>
      <c r="N46" s="269"/>
      <c r="O46" s="270"/>
      <c r="P46" s="271"/>
      <c r="Q46" s="269"/>
      <c r="R46" s="270"/>
      <c r="S46" s="271"/>
      <c r="T46" s="269"/>
      <c r="U46" s="270"/>
      <c r="V46" s="274">
        <v>4.899</v>
      </c>
      <c r="W46" s="1023">
        <v>11.464</v>
      </c>
      <c r="X46" s="270"/>
      <c r="Y46" s="271"/>
      <c r="Z46" s="269"/>
      <c r="AA46" s="270"/>
      <c r="AB46" s="271">
        <v>5.1340000000000003</v>
      </c>
      <c r="AC46" s="269"/>
      <c r="AD46" s="270"/>
      <c r="AE46" s="271"/>
    </row>
    <row r="47" spans="1:31" ht="25" customHeight="1" x14ac:dyDescent="0.35">
      <c r="A47" s="3">
        <f>A45+1</f>
        <v>9</v>
      </c>
      <c r="B47" s="89" t="s">
        <v>858</v>
      </c>
      <c r="C47" s="3" t="s">
        <v>338</v>
      </c>
      <c r="D47" s="3">
        <v>112</v>
      </c>
      <c r="E47" s="239">
        <v>45386</v>
      </c>
      <c r="F47" s="239">
        <v>45991</v>
      </c>
      <c r="G47" s="145">
        <f>SUM(K47:AC47)</f>
        <v>105</v>
      </c>
      <c r="H47" s="988"/>
      <c r="I47" s="145">
        <f>G47-H48</f>
        <v>91.388000000000005</v>
      </c>
      <c r="J47" s="245"/>
      <c r="K47" s="246"/>
      <c r="L47" s="247"/>
      <c r="M47" s="248"/>
      <c r="N47" s="246"/>
      <c r="O47" s="247"/>
      <c r="P47" s="248"/>
      <c r="Q47" s="246"/>
      <c r="R47" s="247"/>
      <c r="S47" s="248"/>
      <c r="T47" s="246"/>
      <c r="U47" s="247"/>
      <c r="V47" s="248"/>
      <c r="W47" s="246">
        <v>15</v>
      </c>
      <c r="X47" s="247">
        <v>20</v>
      </c>
      <c r="Y47" s="248">
        <v>20</v>
      </c>
      <c r="Z47" s="246">
        <v>20</v>
      </c>
      <c r="AA47" s="247">
        <v>10</v>
      </c>
      <c r="AB47" s="248">
        <v>10</v>
      </c>
      <c r="AC47" s="246">
        <v>10</v>
      </c>
      <c r="AD47" s="247">
        <v>7</v>
      </c>
      <c r="AE47" s="248"/>
    </row>
    <row r="48" spans="1:31" s="272" customFormat="1" ht="20.149999999999999" customHeight="1" x14ac:dyDescent="0.35">
      <c r="A48" s="264"/>
      <c r="B48" s="265" t="s">
        <v>838</v>
      </c>
      <c r="C48" s="266"/>
      <c r="D48" s="254">
        <f>SUM(J48:AE48)</f>
        <v>13.612</v>
      </c>
      <c r="E48" s="266"/>
      <c r="F48" s="266"/>
      <c r="G48" s="276"/>
      <c r="H48" s="986">
        <f>SUM(J48:AE48)</f>
        <v>13.612</v>
      </c>
      <c r="I48" s="267"/>
      <c r="J48" s="268"/>
      <c r="K48" s="269"/>
      <c r="L48" s="270"/>
      <c r="M48" s="271"/>
      <c r="N48" s="269"/>
      <c r="O48" s="270"/>
      <c r="P48" s="271"/>
      <c r="Q48" s="269"/>
      <c r="R48" s="270"/>
      <c r="S48" s="271"/>
      <c r="T48" s="269"/>
      <c r="U48" s="270"/>
      <c r="V48" s="271"/>
      <c r="W48" s="713">
        <v>13.612</v>
      </c>
      <c r="X48" s="270"/>
      <c r="Y48" s="271"/>
      <c r="Z48" s="269"/>
      <c r="AA48" s="270"/>
      <c r="AB48" s="271"/>
      <c r="AC48" s="269"/>
      <c r="AD48" s="270"/>
      <c r="AE48" s="271"/>
    </row>
    <row r="49" spans="1:31" ht="25" customHeight="1" x14ac:dyDescent="0.35">
      <c r="A49" s="3">
        <f>A47+1</f>
        <v>10</v>
      </c>
      <c r="B49" s="89" t="s">
        <v>859</v>
      </c>
      <c r="C49" s="3" t="s">
        <v>830</v>
      </c>
      <c r="D49" s="3">
        <v>100</v>
      </c>
      <c r="E49" s="239">
        <v>45931</v>
      </c>
      <c r="F49" s="239">
        <v>46002</v>
      </c>
      <c r="G49" s="586">
        <f>SUM(K49:S49)</f>
        <v>0</v>
      </c>
      <c r="H49" s="145"/>
      <c r="I49" s="145">
        <f>G49-H50</f>
        <v>0</v>
      </c>
      <c r="J49" s="240"/>
      <c r="K49" s="241"/>
      <c r="L49" s="242"/>
      <c r="M49" s="243"/>
      <c r="N49" s="241"/>
      <c r="O49" s="242"/>
      <c r="P49" s="243"/>
      <c r="Q49" s="241"/>
      <c r="R49" s="242"/>
      <c r="S49" s="243"/>
      <c r="T49" s="241"/>
      <c r="U49" s="242"/>
      <c r="V49" s="243"/>
      <c r="W49" s="241"/>
      <c r="X49" s="242"/>
      <c r="Y49" s="243"/>
      <c r="Z49" s="241"/>
      <c r="AA49" s="242"/>
      <c r="AB49" s="243"/>
      <c r="AC49" s="241">
        <v>0.4</v>
      </c>
      <c r="AD49" s="242">
        <v>0.5</v>
      </c>
      <c r="AE49" s="243">
        <v>0.1</v>
      </c>
    </row>
    <row r="50" spans="1:31" s="272" customFormat="1" ht="20.149999999999999" customHeight="1" x14ac:dyDescent="0.35">
      <c r="A50" s="264"/>
      <c r="B50" s="265" t="s">
        <v>838</v>
      </c>
      <c r="C50" s="266"/>
      <c r="D50" s="266">
        <f>SUM(J50:AE50)</f>
        <v>0</v>
      </c>
      <c r="E50" s="266"/>
      <c r="F50" s="266"/>
      <c r="G50" s="276"/>
      <c r="H50" s="276">
        <f>SUM(J50:AE50)</f>
        <v>0</v>
      </c>
      <c r="I50" s="267"/>
      <c r="J50" s="268"/>
      <c r="K50" s="269"/>
      <c r="L50" s="270"/>
      <c r="M50" s="271"/>
      <c r="N50" s="269"/>
      <c r="O50" s="270"/>
      <c r="P50" s="271"/>
      <c r="Q50" s="269"/>
      <c r="R50" s="270"/>
      <c r="S50" s="271"/>
      <c r="T50" s="269"/>
      <c r="U50" s="270"/>
      <c r="V50" s="271"/>
      <c r="W50" s="269"/>
      <c r="X50" s="270"/>
      <c r="Y50" s="271"/>
      <c r="Z50" s="269"/>
      <c r="AA50" s="270"/>
      <c r="AB50" s="271"/>
      <c r="AC50" s="269"/>
      <c r="AD50" s="270"/>
      <c r="AE50" s="271"/>
    </row>
  </sheetData>
  <mergeCells count="8">
    <mergeCell ref="H4:H5"/>
    <mergeCell ref="I4:I5"/>
    <mergeCell ref="A4:A5"/>
    <mergeCell ref="B4:B5"/>
    <mergeCell ref="C4:C5"/>
    <mergeCell ref="D4:D5"/>
    <mergeCell ref="E4:E5"/>
    <mergeCell ref="F4:F5"/>
  </mergeCells>
  <pageMargins left="0.26" right="0.21" top="0.74" bottom="0.18" header="0.17" footer="0.3"/>
  <pageSetup paperSize="9" scale="52" orientation="landscape" r:id="rId1"/>
  <ignoredErrors>
    <ignoredError sqref="I18:I22 I23:I29" formula="1"/>
    <ignoredError sqref="G36 G38:G40 G46 G50 G42 G15:G16 G18 G20 G24 G26 G28:G30 G44 G22 G47:G48" formulaRange="1"/>
  </ignoredError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F6A88-411A-4E52-8DF1-D6B23AABBCD7}">
  <sheetPr codeName="Sheet19">
    <tabColor rgb="FFFF0000"/>
    <pageSetUpPr fitToPage="1"/>
  </sheetPr>
  <dimension ref="A1:O2733"/>
  <sheetViews>
    <sheetView zoomScaleNormal="100" workbookViewId="0">
      <pane xSplit="3" ySplit="2" topLeftCell="D3" activePane="bottomRight" state="frozen"/>
      <selection activeCell="K6" sqref="K6:L6"/>
      <selection pane="topRight" activeCell="K6" sqref="K6:L6"/>
      <selection pane="bottomLeft" activeCell="K6" sqref="K6:L6"/>
      <selection pane="bottomRight" activeCell="C23" sqref="C23"/>
    </sheetView>
  </sheetViews>
  <sheetFormatPr defaultColWidth="9.1796875" defaultRowHeight="14.5" x14ac:dyDescent="0.35"/>
  <cols>
    <col min="1" max="1" width="9.1796875" style="2"/>
    <col min="2" max="2" width="14.54296875" style="87" customWidth="1"/>
    <col min="3" max="3" width="9.54296875" style="2" customWidth="1"/>
    <col min="4" max="4" width="12" style="2" customWidth="1"/>
    <col min="5" max="10" width="13" style="87" customWidth="1"/>
    <col min="11" max="11" width="14.453125" style="8" customWidth="1"/>
    <col min="12" max="12" width="21.453125" style="8" hidden="1" customWidth="1"/>
    <col min="13" max="13" width="13.26953125" style="8" customWidth="1"/>
    <col min="14" max="14" width="13" style="8" customWidth="1"/>
    <col min="15" max="15" width="17.7265625" style="87" customWidth="1"/>
    <col min="16" max="16" width="13.453125" style="87" customWidth="1"/>
    <col min="17" max="16384" width="9.1796875" style="87"/>
  </cols>
  <sheetData>
    <row r="1" spans="1:14" ht="15" thickBot="1" x14ac:dyDescent="0.4">
      <c r="A1" s="1345" t="s">
        <v>390</v>
      </c>
      <c r="B1" s="1346"/>
      <c r="C1" s="1346"/>
      <c r="D1" s="1346"/>
      <c r="E1" s="1347" t="s">
        <v>391</v>
      </c>
      <c r="F1" s="1347"/>
      <c r="G1" s="1347"/>
      <c r="H1" s="1347"/>
      <c r="I1" s="1347"/>
      <c r="J1" s="1347"/>
      <c r="K1" s="1348" t="s">
        <v>392</v>
      </c>
      <c r="L1" s="1348"/>
      <c r="M1" s="1348"/>
      <c r="N1" s="1349"/>
    </row>
    <row r="2" spans="1:14" s="2" customFormat="1" ht="31.5" customHeight="1" thickBot="1" x14ac:dyDescent="0.4">
      <c r="A2" s="721" t="s">
        <v>393</v>
      </c>
      <c r="B2" s="722" t="s">
        <v>97</v>
      </c>
      <c r="C2" s="722" t="s">
        <v>394</v>
      </c>
      <c r="D2" s="723" t="s">
        <v>395</v>
      </c>
      <c r="E2" s="723" t="s">
        <v>396</v>
      </c>
      <c r="F2" s="723" t="s">
        <v>397</v>
      </c>
      <c r="G2" s="723" t="s">
        <v>505</v>
      </c>
      <c r="H2" s="723" t="s">
        <v>398</v>
      </c>
      <c r="I2" s="723" t="s">
        <v>399</v>
      </c>
      <c r="J2" s="723" t="s">
        <v>400</v>
      </c>
      <c r="K2" s="724" t="s">
        <v>41</v>
      </c>
      <c r="L2" s="724" t="s">
        <v>401</v>
      </c>
      <c r="M2" s="724" t="s">
        <v>399</v>
      </c>
      <c r="N2" s="725" t="s">
        <v>405</v>
      </c>
    </row>
    <row r="3" spans="1:14" s="2" customFormat="1" x14ac:dyDescent="0.35">
      <c r="A3" s="281">
        <v>1</v>
      </c>
      <c r="B3" s="282" t="s">
        <v>932</v>
      </c>
      <c r="C3" s="726">
        <f>772.154/1000</f>
        <v>0.77215400000000001</v>
      </c>
      <c r="D3" s="727">
        <v>45435</v>
      </c>
      <c r="E3" s="727">
        <v>45442</v>
      </c>
      <c r="F3" s="727">
        <v>45442</v>
      </c>
      <c r="G3" s="727">
        <v>45434</v>
      </c>
      <c r="H3" s="728">
        <v>45516</v>
      </c>
      <c r="I3" s="728">
        <v>45516</v>
      </c>
      <c r="J3" s="728">
        <v>45516</v>
      </c>
      <c r="K3" s="283"/>
      <c r="L3" s="283"/>
      <c r="M3" s="283"/>
      <c r="N3" s="284"/>
    </row>
    <row r="4" spans="1:14" x14ac:dyDescent="0.35">
      <c r="A4" s="4">
        <v>2</v>
      </c>
      <c r="B4" s="482" t="s">
        <v>933</v>
      </c>
      <c r="C4" s="481">
        <f>4860.728/1000</f>
        <v>4.8607279999999999</v>
      </c>
      <c r="D4" s="169">
        <v>45435</v>
      </c>
      <c r="E4" s="169">
        <v>45442</v>
      </c>
      <c r="F4" s="169">
        <v>45442</v>
      </c>
      <c r="G4" s="169">
        <v>45434</v>
      </c>
      <c r="H4" s="169">
        <v>45437</v>
      </c>
      <c r="I4" s="169">
        <v>45437</v>
      </c>
      <c r="J4" s="169">
        <v>45513</v>
      </c>
      <c r="K4" s="179">
        <v>45516</v>
      </c>
      <c r="L4" s="179"/>
      <c r="M4" s="179">
        <v>45516</v>
      </c>
      <c r="N4" s="285">
        <v>45516</v>
      </c>
    </row>
    <row r="5" spans="1:14" s="159" customFormat="1" x14ac:dyDescent="0.35">
      <c r="A5" s="228">
        <v>3</v>
      </c>
      <c r="B5" s="482" t="s">
        <v>506</v>
      </c>
      <c r="C5" s="481">
        <f>5066.611/1000</f>
        <v>5.066611</v>
      </c>
      <c r="D5" s="169">
        <v>45420</v>
      </c>
      <c r="E5" s="169">
        <v>45427</v>
      </c>
      <c r="F5" s="169">
        <v>45429</v>
      </c>
      <c r="G5" s="169">
        <v>45434</v>
      </c>
      <c r="H5" s="169">
        <v>45437</v>
      </c>
      <c r="I5" s="169">
        <v>45437</v>
      </c>
      <c r="J5" s="169">
        <v>45440</v>
      </c>
      <c r="K5" s="179">
        <v>45526</v>
      </c>
      <c r="L5" s="179"/>
      <c r="M5" s="179">
        <v>45526</v>
      </c>
      <c r="N5" s="285">
        <v>45492</v>
      </c>
    </row>
    <row r="6" spans="1:14" s="159" customFormat="1" x14ac:dyDescent="0.35">
      <c r="A6" s="228">
        <f t="shared" ref="A6" si="0">A5+1</f>
        <v>4</v>
      </c>
      <c r="B6" s="482" t="s">
        <v>507</v>
      </c>
      <c r="C6" s="481">
        <f>4837.87/1000</f>
        <v>4.8378699999999997</v>
      </c>
      <c r="D6" s="169">
        <v>45420</v>
      </c>
      <c r="E6" s="169">
        <v>45427</v>
      </c>
      <c r="F6" s="169">
        <v>45429</v>
      </c>
      <c r="G6" s="169">
        <v>45447</v>
      </c>
      <c r="H6" s="169">
        <v>45447</v>
      </c>
      <c r="I6" s="169">
        <v>45448</v>
      </c>
      <c r="J6" s="169">
        <v>45456</v>
      </c>
      <c r="K6" s="179">
        <v>45500</v>
      </c>
      <c r="L6" s="179"/>
      <c r="M6" s="179">
        <v>2</v>
      </c>
      <c r="N6" s="285">
        <v>45503</v>
      </c>
    </row>
    <row r="7" spans="1:14" s="159" customFormat="1" x14ac:dyDescent="0.35">
      <c r="A7" s="228">
        <f>A6+1</f>
        <v>5</v>
      </c>
      <c r="B7" s="482" t="s">
        <v>899</v>
      </c>
      <c r="C7" s="481">
        <f>4901.24/1000</f>
        <v>4.9012399999999996</v>
      </c>
      <c r="D7" s="169">
        <v>45420</v>
      </c>
      <c r="E7" s="169">
        <v>45427</v>
      </c>
      <c r="F7" s="169">
        <v>45429</v>
      </c>
      <c r="G7" s="169">
        <v>45434</v>
      </c>
      <c r="H7" s="169">
        <v>45440</v>
      </c>
      <c r="I7" s="169">
        <v>45440</v>
      </c>
      <c r="J7" s="169">
        <v>45440</v>
      </c>
      <c r="K7" s="179">
        <v>45526</v>
      </c>
      <c r="L7" s="179"/>
      <c r="M7" s="179">
        <v>45526</v>
      </c>
      <c r="N7" s="285">
        <v>45523</v>
      </c>
    </row>
    <row r="8" spans="1:14" s="159" customFormat="1" x14ac:dyDescent="0.35">
      <c r="A8" s="228">
        <f>A7+1</f>
        <v>6</v>
      </c>
      <c r="B8" s="482" t="s">
        <v>900</v>
      </c>
      <c r="C8" s="481">
        <f>5134.054/1000</f>
        <v>5.1340539999999999</v>
      </c>
      <c r="D8" s="169">
        <v>45420</v>
      </c>
      <c r="E8" s="169">
        <v>45427</v>
      </c>
      <c r="F8" s="169">
        <v>45429</v>
      </c>
      <c r="G8" s="169">
        <v>45434</v>
      </c>
      <c r="H8" s="169">
        <v>45440</v>
      </c>
      <c r="I8" s="169">
        <v>45440</v>
      </c>
      <c r="J8" s="169">
        <v>45440</v>
      </c>
      <c r="K8" s="179">
        <v>45500</v>
      </c>
      <c r="L8" s="179"/>
      <c r="M8" s="179">
        <v>45500</v>
      </c>
      <c r="N8" s="285">
        <v>45503</v>
      </c>
    </row>
    <row r="9" spans="1:14" s="159" customFormat="1" x14ac:dyDescent="0.35">
      <c r="A9" s="228">
        <f>A8+1</f>
        <v>7</v>
      </c>
      <c r="B9" s="482" t="s">
        <v>402</v>
      </c>
      <c r="C9" s="481">
        <f>4921.629/1000</f>
        <v>4.9216290000000003</v>
      </c>
      <c r="D9" s="169">
        <v>45418</v>
      </c>
      <c r="E9" s="169">
        <v>45420</v>
      </c>
      <c r="F9" s="169">
        <v>45421</v>
      </c>
      <c r="G9" s="169">
        <v>45429</v>
      </c>
      <c r="H9" s="169">
        <v>45429</v>
      </c>
      <c r="I9" s="169">
        <v>45430</v>
      </c>
      <c r="J9" s="169">
        <v>45440</v>
      </c>
      <c r="K9" s="179">
        <v>45448</v>
      </c>
      <c r="L9" s="179"/>
      <c r="M9" s="179">
        <v>45456</v>
      </c>
      <c r="N9" s="285">
        <v>45456</v>
      </c>
    </row>
    <row r="10" spans="1:14" s="159" customFormat="1" x14ac:dyDescent="0.35">
      <c r="A10" s="228">
        <f t="shared" ref="A10:A23" si="1">A9+1</f>
        <v>8</v>
      </c>
      <c r="B10" s="482" t="s">
        <v>403</v>
      </c>
      <c r="C10" s="481">
        <f>5969.103/1000</f>
        <v>5.9691030000000005</v>
      </c>
      <c r="D10" s="169">
        <v>45416</v>
      </c>
      <c r="E10" s="169">
        <v>45420</v>
      </c>
      <c r="F10" s="169">
        <v>45421</v>
      </c>
      <c r="G10" s="169">
        <v>45425</v>
      </c>
      <c r="H10" s="169">
        <v>45426</v>
      </c>
      <c r="I10" s="169">
        <v>45428</v>
      </c>
      <c r="J10" s="169">
        <v>45428</v>
      </c>
      <c r="K10" s="179">
        <v>45427</v>
      </c>
      <c r="L10" s="179">
        <v>45427</v>
      </c>
      <c r="M10" s="179">
        <v>45428</v>
      </c>
      <c r="N10" s="285">
        <v>45428</v>
      </c>
    </row>
    <row r="11" spans="1:14" s="159" customFormat="1" x14ac:dyDescent="0.35">
      <c r="A11" s="228">
        <f t="shared" si="1"/>
        <v>9</v>
      </c>
      <c r="B11" s="482" t="s">
        <v>688</v>
      </c>
      <c r="C11" s="481">
        <f>1693.584/1000</f>
        <v>1.693584</v>
      </c>
      <c r="D11" s="169">
        <v>45425</v>
      </c>
      <c r="E11" s="169">
        <v>45427</v>
      </c>
      <c r="F11" s="169">
        <v>45433</v>
      </c>
      <c r="G11" s="169">
        <v>45438</v>
      </c>
      <c r="H11" s="169">
        <v>45439</v>
      </c>
      <c r="I11" s="169">
        <v>45439</v>
      </c>
      <c r="J11" s="169">
        <v>45439</v>
      </c>
      <c r="K11" s="179">
        <v>45497</v>
      </c>
      <c r="L11" s="179"/>
      <c r="M11" s="179">
        <v>45497</v>
      </c>
      <c r="N11" s="285">
        <v>45632</v>
      </c>
    </row>
    <row r="12" spans="1:14" s="159" customFormat="1" x14ac:dyDescent="0.35">
      <c r="A12" s="228">
        <f>A11+1</f>
        <v>10</v>
      </c>
      <c r="B12" s="482" t="s">
        <v>689</v>
      </c>
      <c r="C12" s="481">
        <f>5019.34/1000</f>
        <v>5.0193400000000006</v>
      </c>
      <c r="D12" s="169">
        <v>45425</v>
      </c>
      <c r="E12" s="169">
        <v>45427</v>
      </c>
      <c r="F12" s="169">
        <v>45433</v>
      </c>
      <c r="G12" s="169">
        <v>45438</v>
      </c>
      <c r="H12" s="169">
        <v>45439</v>
      </c>
      <c r="I12" s="169">
        <v>45439</v>
      </c>
      <c r="J12" s="169">
        <v>45439</v>
      </c>
      <c r="K12" s="179">
        <v>45454</v>
      </c>
      <c r="L12" s="179"/>
      <c r="M12" s="179">
        <v>45454</v>
      </c>
      <c r="N12" s="285">
        <v>45454</v>
      </c>
    </row>
    <row r="13" spans="1:14" s="159" customFormat="1" x14ac:dyDescent="0.35">
      <c r="A13" s="228">
        <f t="shared" si="1"/>
        <v>11</v>
      </c>
      <c r="B13" s="482" t="s">
        <v>1114</v>
      </c>
      <c r="C13" s="481">
        <v>3.8210000000000002</v>
      </c>
      <c r="D13" s="169">
        <v>45425</v>
      </c>
      <c r="E13" s="169">
        <v>45427</v>
      </c>
      <c r="F13" s="169">
        <v>45433</v>
      </c>
      <c r="G13" s="169">
        <v>45447</v>
      </c>
      <c r="H13" s="169">
        <v>45448</v>
      </c>
      <c r="I13" s="169">
        <v>45448</v>
      </c>
      <c r="J13" s="169">
        <v>45456</v>
      </c>
      <c r="K13" s="179">
        <v>45583</v>
      </c>
      <c r="L13" s="179"/>
      <c r="M13" s="179">
        <v>45583</v>
      </c>
      <c r="N13" s="285">
        <v>45583</v>
      </c>
    </row>
    <row r="14" spans="1:14" s="159" customFormat="1" x14ac:dyDescent="0.35">
      <c r="A14" s="228">
        <f t="shared" si="1"/>
        <v>12</v>
      </c>
      <c r="B14" s="482" t="s">
        <v>1115</v>
      </c>
      <c r="C14" s="481">
        <f>279.36/1000</f>
        <v>0.27936</v>
      </c>
      <c r="D14" s="169">
        <v>45425</v>
      </c>
      <c r="E14" s="169">
        <v>45427</v>
      </c>
      <c r="F14" s="169">
        <v>45433</v>
      </c>
      <c r="G14" s="169">
        <v>45447</v>
      </c>
      <c r="H14" s="169">
        <v>45448</v>
      </c>
      <c r="I14" s="169">
        <v>45448</v>
      </c>
      <c r="J14" s="169">
        <v>45456</v>
      </c>
      <c r="K14" s="179">
        <v>45528</v>
      </c>
      <c r="L14" s="179"/>
      <c r="M14" s="179">
        <v>45528</v>
      </c>
      <c r="N14" s="285"/>
    </row>
    <row r="15" spans="1:14" s="159" customFormat="1" x14ac:dyDescent="0.35">
      <c r="A15" s="228">
        <f t="shared" si="1"/>
        <v>13</v>
      </c>
      <c r="B15" s="482" t="s">
        <v>710</v>
      </c>
      <c r="C15" s="481">
        <f>2550.167/1000</f>
        <v>2.5501670000000001</v>
      </c>
      <c r="D15" s="169">
        <v>45425</v>
      </c>
      <c r="E15" s="169">
        <v>45427</v>
      </c>
      <c r="F15" s="169">
        <v>45433</v>
      </c>
      <c r="G15" s="169">
        <v>45447</v>
      </c>
      <c r="H15" s="169">
        <v>45448</v>
      </c>
      <c r="I15" s="169">
        <v>45448</v>
      </c>
      <c r="J15" s="169">
        <v>45456</v>
      </c>
      <c r="K15" s="179">
        <v>45465</v>
      </c>
      <c r="L15" s="179"/>
      <c r="M15" s="179">
        <v>45465</v>
      </c>
      <c r="N15" s="285">
        <v>45484</v>
      </c>
    </row>
    <row r="16" spans="1:14" s="159" customFormat="1" x14ac:dyDescent="0.35">
      <c r="A16" s="228">
        <f t="shared" si="1"/>
        <v>14</v>
      </c>
      <c r="B16" s="482" t="s">
        <v>1254</v>
      </c>
      <c r="C16" s="481">
        <v>2.2835000000000001</v>
      </c>
      <c r="D16" s="169">
        <v>45425</v>
      </c>
      <c r="E16" s="169">
        <v>45427</v>
      </c>
      <c r="F16" s="169">
        <v>45433</v>
      </c>
      <c r="G16" s="169">
        <v>45447</v>
      </c>
      <c r="H16" s="169">
        <v>45448</v>
      </c>
      <c r="I16" s="169">
        <v>45448</v>
      </c>
      <c r="J16" s="169">
        <v>45456</v>
      </c>
      <c r="K16" s="179">
        <v>45693</v>
      </c>
      <c r="L16" s="179"/>
      <c r="M16" s="179">
        <v>45693</v>
      </c>
      <c r="N16" s="285"/>
    </row>
    <row r="17" spans="1:15" s="159" customFormat="1" x14ac:dyDescent="0.35">
      <c r="A17" s="228">
        <f t="shared" si="1"/>
        <v>15</v>
      </c>
      <c r="B17" s="482" t="s">
        <v>775</v>
      </c>
      <c r="C17" s="481">
        <v>1.881</v>
      </c>
      <c r="D17" s="169">
        <v>45425</v>
      </c>
      <c r="E17" s="169">
        <v>45427</v>
      </c>
      <c r="F17" s="169">
        <v>45433</v>
      </c>
      <c r="G17" s="169">
        <v>45446</v>
      </c>
      <c r="H17" s="169">
        <v>45455</v>
      </c>
      <c r="I17" s="169">
        <v>45455</v>
      </c>
      <c r="J17" s="169">
        <v>45456</v>
      </c>
      <c r="K17" s="179">
        <v>45497</v>
      </c>
      <c r="L17" s="179"/>
      <c r="M17" s="179">
        <v>45497</v>
      </c>
      <c r="N17" s="285" t="s">
        <v>1199</v>
      </c>
    </row>
    <row r="18" spans="1:15" s="159" customFormat="1" x14ac:dyDescent="0.35">
      <c r="A18" s="228">
        <f t="shared" si="1"/>
        <v>16</v>
      </c>
      <c r="B18" s="482" t="s">
        <v>776</v>
      </c>
      <c r="C18" s="481">
        <f>2548.275/1000</f>
        <v>2.5482750000000003</v>
      </c>
      <c r="D18" s="169">
        <v>45425</v>
      </c>
      <c r="E18" s="169">
        <v>45427</v>
      </c>
      <c r="F18" s="169">
        <v>45433</v>
      </c>
      <c r="G18" s="169">
        <v>45446</v>
      </c>
      <c r="H18" s="169">
        <v>45455</v>
      </c>
      <c r="I18" s="169">
        <v>45455</v>
      </c>
      <c r="J18" s="169">
        <v>45456</v>
      </c>
      <c r="K18" s="179">
        <v>45476</v>
      </c>
      <c r="L18" s="179"/>
      <c r="M18" s="179">
        <v>45477</v>
      </c>
      <c r="N18" s="285">
        <v>45484</v>
      </c>
    </row>
    <row r="19" spans="1:15" s="159" customFormat="1" x14ac:dyDescent="0.35">
      <c r="A19" s="228">
        <f t="shared" si="1"/>
        <v>17</v>
      </c>
      <c r="B19" s="482" t="s">
        <v>819</v>
      </c>
      <c r="C19" s="481">
        <f>211.209/1000</f>
        <v>0.21120900000000001</v>
      </c>
      <c r="D19" s="169">
        <v>45425</v>
      </c>
      <c r="E19" s="169">
        <v>45427</v>
      </c>
      <c r="F19" s="169">
        <v>45433</v>
      </c>
      <c r="G19" s="169">
        <v>45446</v>
      </c>
      <c r="H19" s="169">
        <v>45455</v>
      </c>
      <c r="I19" s="169">
        <v>45455</v>
      </c>
      <c r="J19" s="169">
        <v>45456</v>
      </c>
      <c r="K19" s="179">
        <v>45497</v>
      </c>
      <c r="L19" s="179"/>
      <c r="M19" s="179">
        <v>45497</v>
      </c>
      <c r="N19" s="285">
        <v>45693</v>
      </c>
    </row>
    <row r="20" spans="1:15" s="159" customFormat="1" x14ac:dyDescent="0.35">
      <c r="A20" s="228">
        <f t="shared" si="1"/>
        <v>18</v>
      </c>
      <c r="B20" s="482" t="s">
        <v>1022</v>
      </c>
      <c r="C20" s="481">
        <f>5048.211/1000</f>
        <v>5.0482110000000002</v>
      </c>
      <c r="D20" s="169">
        <v>45425</v>
      </c>
      <c r="E20" s="169">
        <v>45427</v>
      </c>
      <c r="F20" s="169">
        <v>45433</v>
      </c>
      <c r="G20" s="169">
        <v>45446</v>
      </c>
      <c r="H20" s="169">
        <v>45455</v>
      </c>
      <c r="I20" s="169">
        <v>45455</v>
      </c>
      <c r="J20" s="169">
        <v>45456</v>
      </c>
      <c r="K20" s="179">
        <v>45490</v>
      </c>
      <c r="L20" s="179"/>
      <c r="M20" s="179">
        <v>45490</v>
      </c>
      <c r="N20" s="285">
        <v>45491</v>
      </c>
    </row>
    <row r="21" spans="1:15" s="159" customFormat="1" x14ac:dyDescent="0.35">
      <c r="A21" s="228">
        <f t="shared" si="1"/>
        <v>19</v>
      </c>
      <c r="B21" s="482" t="s">
        <v>999</v>
      </c>
      <c r="C21" s="481">
        <f>4124.232/1000</f>
        <v>4.1242320000000001</v>
      </c>
      <c r="D21" s="169">
        <v>45425</v>
      </c>
      <c r="E21" s="169">
        <v>45427</v>
      </c>
      <c r="F21" s="169">
        <v>45433</v>
      </c>
      <c r="G21" s="169">
        <v>45446</v>
      </c>
      <c r="H21" s="169">
        <v>45455</v>
      </c>
      <c r="I21" s="169">
        <v>45455</v>
      </c>
      <c r="J21" s="169">
        <v>45456</v>
      </c>
      <c r="K21" s="179">
        <v>45490</v>
      </c>
      <c r="L21" s="179">
        <v>45490</v>
      </c>
      <c r="M21" s="179">
        <v>45490</v>
      </c>
      <c r="N21" s="285">
        <v>45490</v>
      </c>
    </row>
    <row r="22" spans="1:15" s="159" customFormat="1" x14ac:dyDescent="0.35">
      <c r="A22" s="228">
        <f t="shared" si="1"/>
        <v>20</v>
      </c>
      <c r="B22" s="482" t="s">
        <v>777</v>
      </c>
      <c r="C22" s="481">
        <f>4333.369/1000</f>
        <v>4.3333689999999994</v>
      </c>
      <c r="D22" s="169">
        <v>45425</v>
      </c>
      <c r="E22" s="169">
        <v>45427</v>
      </c>
      <c r="F22" s="169">
        <v>45433</v>
      </c>
      <c r="G22" s="169">
        <v>45446</v>
      </c>
      <c r="H22" s="169">
        <v>45455</v>
      </c>
      <c r="I22" s="169">
        <v>45455</v>
      </c>
      <c r="J22" s="169">
        <v>45456</v>
      </c>
      <c r="K22" s="179">
        <v>45477</v>
      </c>
      <c r="L22" s="179">
        <v>45477</v>
      </c>
      <c r="M22" s="179">
        <v>45477</v>
      </c>
      <c r="N22" s="285">
        <v>45484</v>
      </c>
    </row>
    <row r="23" spans="1:15" s="159" customFormat="1" x14ac:dyDescent="0.35">
      <c r="A23" s="228">
        <f t="shared" si="1"/>
        <v>21</v>
      </c>
      <c r="B23" s="482" t="s">
        <v>788</v>
      </c>
      <c r="C23" s="481">
        <f>4123.949/1000</f>
        <v>4.1239489999999996</v>
      </c>
      <c r="D23" s="169">
        <v>45434</v>
      </c>
      <c r="E23" s="169">
        <v>45442</v>
      </c>
      <c r="F23" s="169">
        <v>45449</v>
      </c>
      <c r="G23" s="169" t="s">
        <v>1035</v>
      </c>
      <c r="H23" s="169">
        <v>45502</v>
      </c>
      <c r="I23" s="169">
        <v>45502</v>
      </c>
      <c r="J23" s="169">
        <v>45502</v>
      </c>
      <c r="K23" s="179">
        <v>45516</v>
      </c>
      <c r="L23" s="179"/>
      <c r="M23" s="179">
        <v>45516</v>
      </c>
      <c r="N23" s="285">
        <v>45516</v>
      </c>
    </row>
    <row r="24" spans="1:15" s="159" customFormat="1" x14ac:dyDescent="0.35">
      <c r="A24" s="228">
        <f>A23+1</f>
        <v>22</v>
      </c>
      <c r="B24" s="482" t="s">
        <v>789</v>
      </c>
      <c r="C24" s="481">
        <f>4049.764/1000</f>
        <v>4.0497639999999997</v>
      </c>
      <c r="D24" s="169">
        <v>45434</v>
      </c>
      <c r="E24" s="169">
        <v>45442</v>
      </c>
      <c r="F24" s="169">
        <v>45449</v>
      </c>
      <c r="G24" s="169" t="s">
        <v>1035</v>
      </c>
      <c r="H24" s="169">
        <v>45502</v>
      </c>
      <c r="I24" s="169">
        <v>45502</v>
      </c>
      <c r="J24" s="169">
        <v>45502</v>
      </c>
      <c r="K24" s="179">
        <v>45516</v>
      </c>
      <c r="L24" s="179"/>
      <c r="M24" s="179">
        <v>45516</v>
      </c>
      <c r="N24" s="285">
        <v>45516</v>
      </c>
    </row>
    <row r="25" spans="1:15" s="159" customFormat="1" x14ac:dyDescent="0.35">
      <c r="A25" s="228">
        <f t="shared" ref="A25:A32" si="2">A24+1</f>
        <v>23</v>
      </c>
      <c r="B25" s="482" t="s">
        <v>1039</v>
      </c>
      <c r="C25" s="481">
        <f>4898.588/1000</f>
        <v>4.8985880000000002</v>
      </c>
      <c r="D25" s="169">
        <v>45434</v>
      </c>
      <c r="E25" s="169">
        <v>45442</v>
      </c>
      <c r="F25" s="169">
        <v>45449</v>
      </c>
      <c r="G25" s="169" t="s">
        <v>1036</v>
      </c>
      <c r="H25" s="169">
        <v>45502</v>
      </c>
      <c r="I25" s="169">
        <v>45502</v>
      </c>
      <c r="J25" s="169">
        <v>45502</v>
      </c>
      <c r="K25" s="179">
        <v>45516</v>
      </c>
      <c r="L25" s="179"/>
      <c r="M25" s="179">
        <v>45516</v>
      </c>
      <c r="N25" s="285">
        <v>45516</v>
      </c>
    </row>
    <row r="26" spans="1:15" s="159" customFormat="1" x14ac:dyDescent="0.35">
      <c r="A26" s="228">
        <f t="shared" si="2"/>
        <v>24</v>
      </c>
      <c r="B26" s="482" t="s">
        <v>1040</v>
      </c>
      <c r="C26" s="481">
        <f>6661.82/1000</f>
        <v>6.6618199999999996</v>
      </c>
      <c r="D26" s="169">
        <v>45434</v>
      </c>
      <c r="E26" s="169">
        <v>45442</v>
      </c>
      <c r="F26" s="169">
        <v>45449</v>
      </c>
      <c r="G26" s="169" t="s">
        <v>1036</v>
      </c>
      <c r="H26" s="169">
        <v>45502</v>
      </c>
      <c r="I26" s="169">
        <v>45502</v>
      </c>
      <c r="J26" s="169">
        <v>45502</v>
      </c>
      <c r="K26" s="179">
        <v>45516</v>
      </c>
      <c r="L26" s="179"/>
      <c r="M26" s="179">
        <v>45516</v>
      </c>
      <c r="N26" s="285">
        <v>45516</v>
      </c>
    </row>
    <row r="27" spans="1:15" s="159" customFormat="1" x14ac:dyDescent="0.35">
      <c r="A27" s="228">
        <f t="shared" si="2"/>
        <v>25</v>
      </c>
      <c r="B27" s="482" t="s">
        <v>1041</v>
      </c>
      <c r="C27" s="481">
        <f>5079.983/1000</f>
        <v>5.0799830000000004</v>
      </c>
      <c r="D27" s="169">
        <v>45434</v>
      </c>
      <c r="E27" s="169">
        <v>45442</v>
      </c>
      <c r="F27" s="169">
        <v>45449</v>
      </c>
      <c r="G27" s="169" t="s">
        <v>1037</v>
      </c>
      <c r="H27" s="169">
        <v>45502</v>
      </c>
      <c r="I27" s="169">
        <v>45502</v>
      </c>
      <c r="J27" s="169">
        <v>45502</v>
      </c>
      <c r="K27" s="179">
        <v>45551</v>
      </c>
      <c r="L27" s="179"/>
      <c r="M27" s="179">
        <v>45551</v>
      </c>
      <c r="N27" s="285">
        <v>45551</v>
      </c>
    </row>
    <row r="28" spans="1:15" s="159" customFormat="1" x14ac:dyDescent="0.35">
      <c r="A28" s="228">
        <f t="shared" si="2"/>
        <v>26</v>
      </c>
      <c r="B28" s="482" t="s">
        <v>1112</v>
      </c>
      <c r="C28" s="481">
        <v>4.1630000000000003</v>
      </c>
      <c r="D28" s="169">
        <v>45434</v>
      </c>
      <c r="E28" s="169">
        <v>45442</v>
      </c>
      <c r="F28" s="169">
        <v>45449</v>
      </c>
      <c r="G28" s="169" t="s">
        <v>1037</v>
      </c>
      <c r="H28" s="169">
        <v>45502</v>
      </c>
      <c r="I28" s="169">
        <v>45502</v>
      </c>
      <c r="J28" s="169">
        <v>45502</v>
      </c>
      <c r="K28" s="179">
        <v>45583</v>
      </c>
      <c r="L28" s="179"/>
      <c r="M28" s="179">
        <v>45583</v>
      </c>
      <c r="N28" s="285">
        <v>45583</v>
      </c>
    </row>
    <row r="29" spans="1:15" s="159" customFormat="1" x14ac:dyDescent="0.35">
      <c r="A29" s="228">
        <f t="shared" si="2"/>
        <v>27</v>
      </c>
      <c r="B29" s="482" t="s">
        <v>1113</v>
      </c>
      <c r="C29" s="481">
        <v>4.7169999999999996</v>
      </c>
      <c r="D29" s="169">
        <v>45434</v>
      </c>
      <c r="E29" s="169">
        <v>45442</v>
      </c>
      <c r="F29" s="169">
        <v>45449</v>
      </c>
      <c r="G29" s="169" t="s">
        <v>1037</v>
      </c>
      <c r="H29" s="169">
        <v>45502</v>
      </c>
      <c r="I29" s="169">
        <v>45502</v>
      </c>
      <c r="J29" s="169">
        <v>45502</v>
      </c>
      <c r="K29" s="179">
        <v>45597</v>
      </c>
      <c r="L29" s="179"/>
      <c r="M29" s="179">
        <v>45597</v>
      </c>
      <c r="N29" s="285">
        <v>45597</v>
      </c>
    </row>
    <row r="30" spans="1:15" s="159" customFormat="1" x14ac:dyDescent="0.35">
      <c r="A30" s="228">
        <f t="shared" si="2"/>
        <v>28</v>
      </c>
      <c r="B30" s="482" t="s">
        <v>790</v>
      </c>
      <c r="C30" s="481">
        <f>5026.525/1000</f>
        <v>5.0265249999999995</v>
      </c>
      <c r="D30" s="169">
        <v>45434</v>
      </c>
      <c r="E30" s="169">
        <v>45442</v>
      </c>
      <c r="F30" s="169">
        <v>45449</v>
      </c>
      <c r="G30" s="169" t="s">
        <v>1038</v>
      </c>
      <c r="H30" s="169">
        <v>45502</v>
      </c>
      <c r="I30" s="169">
        <v>45502</v>
      </c>
      <c r="J30" s="169">
        <v>45502</v>
      </c>
      <c r="K30" s="179">
        <v>45597</v>
      </c>
      <c r="L30" s="179"/>
      <c r="M30" s="179">
        <v>45597</v>
      </c>
      <c r="N30" s="285">
        <v>45597</v>
      </c>
      <c r="O30" s="623"/>
    </row>
    <row r="31" spans="1:15" s="159" customFormat="1" x14ac:dyDescent="0.35">
      <c r="A31" s="228">
        <f t="shared" si="2"/>
        <v>29</v>
      </c>
      <c r="B31" s="482" t="s">
        <v>791</v>
      </c>
      <c r="C31" s="481">
        <f>5944.083/1000</f>
        <v>5.944083</v>
      </c>
      <c r="D31" s="169">
        <v>45434</v>
      </c>
      <c r="E31" s="169">
        <v>45442</v>
      </c>
      <c r="F31" s="169">
        <v>45449</v>
      </c>
      <c r="G31" s="169" t="s">
        <v>1038</v>
      </c>
      <c r="H31" s="169">
        <v>45502</v>
      </c>
      <c r="I31" s="169">
        <v>45502</v>
      </c>
      <c r="J31" s="169">
        <v>45502</v>
      </c>
      <c r="K31" s="179">
        <v>45597</v>
      </c>
      <c r="L31" s="179"/>
      <c r="M31" s="179">
        <v>45597</v>
      </c>
      <c r="N31" s="285">
        <v>45597</v>
      </c>
    </row>
    <row r="32" spans="1:15" ht="18" customHeight="1" x14ac:dyDescent="0.35">
      <c r="A32" s="228">
        <f t="shared" si="2"/>
        <v>30</v>
      </c>
      <c r="B32" s="482" t="s">
        <v>1311</v>
      </c>
      <c r="C32" s="166">
        <f>2591.68/1000</f>
        <v>2.5916799999999998</v>
      </c>
      <c r="D32" s="169">
        <v>45708</v>
      </c>
      <c r="E32" s="169">
        <v>45708</v>
      </c>
      <c r="F32" s="169">
        <v>45708</v>
      </c>
      <c r="G32" s="169">
        <v>45708</v>
      </c>
      <c r="H32" s="169">
        <v>45708</v>
      </c>
      <c r="I32" s="169">
        <v>45708</v>
      </c>
      <c r="J32" s="169">
        <v>45708</v>
      </c>
      <c r="K32" s="179">
        <v>45708</v>
      </c>
      <c r="L32" s="179"/>
      <c r="M32" s="179">
        <v>45708</v>
      </c>
      <c r="N32" s="285">
        <v>45708</v>
      </c>
    </row>
    <row r="33" spans="1:14" s="159" customFormat="1" x14ac:dyDescent="0.35">
      <c r="A33" s="228"/>
      <c r="B33" s="158" t="s">
        <v>404</v>
      </c>
      <c r="C33" s="166">
        <f>SUM(C3:C32)</f>
        <v>117.51302799999999</v>
      </c>
      <c r="D33" s="294">
        <f t="shared" ref="D33:J33" si="3">SUMIF(D3:D32,"&lt;&gt;",$C$3:$C$32)</f>
        <v>117.51302799999999</v>
      </c>
      <c r="E33" s="294">
        <f t="shared" si="3"/>
        <v>117.51302799999999</v>
      </c>
      <c r="F33" s="294">
        <f t="shared" si="3"/>
        <v>117.51302799999999</v>
      </c>
      <c r="G33" s="294">
        <f t="shared" si="3"/>
        <v>117.51302799999999</v>
      </c>
      <c r="H33" s="294">
        <f t="shared" si="3"/>
        <v>117.51302799999999</v>
      </c>
      <c r="I33" s="294">
        <f t="shared" si="3"/>
        <v>117.51302799999999</v>
      </c>
      <c r="J33" s="294">
        <f t="shared" si="3"/>
        <v>117.51302799999999</v>
      </c>
      <c r="K33" s="330">
        <f>SUMIF(K4:K32,"&lt;&gt;",$C$4:$C$32)</f>
        <v>116.74087399999999</v>
      </c>
      <c r="L33" s="330">
        <f>SUMIF(L4:L32,"&lt;&gt;",$C$4:$C$32)</f>
        <v>14.426703999999999</v>
      </c>
      <c r="M33" s="330">
        <f>SUMIF(M4:M32,"&lt;&gt;",$C$4:$C$32)</f>
        <v>116.74087399999999</v>
      </c>
      <c r="N33" s="329">
        <f>SUMIF(N4:N32,"&lt;&gt;",$C$4:$C$32)</f>
        <v>114.17801399999999</v>
      </c>
    </row>
    <row r="34" spans="1:14" s="159" customFormat="1" ht="15" thickBot="1" x14ac:dyDescent="0.4">
      <c r="A34" s="286"/>
      <c r="B34" s="287" t="s">
        <v>0</v>
      </c>
      <c r="C34" s="27"/>
      <c r="D34" s="288">
        <f t="shared" ref="D34:J34" si="4">$D$33-D33</f>
        <v>0</v>
      </c>
      <c r="E34" s="288">
        <f t="shared" si="4"/>
        <v>0</v>
      </c>
      <c r="F34" s="288">
        <f t="shared" si="4"/>
        <v>0</v>
      </c>
      <c r="G34" s="288">
        <f t="shared" si="4"/>
        <v>0</v>
      </c>
      <c r="H34" s="288">
        <f t="shared" si="4"/>
        <v>0</v>
      </c>
      <c r="I34" s="288">
        <f t="shared" si="4"/>
        <v>0</v>
      </c>
      <c r="J34" s="288">
        <f t="shared" si="4"/>
        <v>0</v>
      </c>
      <c r="K34" s="289">
        <f t="shared" ref="K34:N34" si="5">$D$33-K33</f>
        <v>0.77215400000000045</v>
      </c>
      <c r="L34" s="289">
        <f t="shared" si="5"/>
        <v>103.08632399999999</v>
      </c>
      <c r="M34" s="289">
        <f t="shared" si="5"/>
        <v>0.77215400000000045</v>
      </c>
      <c r="N34" s="290">
        <f t="shared" si="5"/>
        <v>3.335014000000001</v>
      </c>
    </row>
    <row r="35" spans="1:14" x14ac:dyDescent="0.35">
      <c r="K35" s="180"/>
      <c r="L35" s="180"/>
      <c r="M35" s="180"/>
      <c r="N35" s="180"/>
    </row>
    <row r="36" spans="1:14" x14ac:dyDescent="0.35">
      <c r="I36" s="41" t="s">
        <v>862</v>
      </c>
      <c r="J36" s="159">
        <f>I33-J33</f>
        <v>0</v>
      </c>
      <c r="K36" s="180"/>
      <c r="L36" s="180"/>
      <c r="M36" s="211" t="s">
        <v>862</v>
      </c>
      <c r="N36" s="639">
        <f>M33-N33</f>
        <v>2.5628600000000006</v>
      </c>
    </row>
    <row r="37" spans="1:14" x14ac:dyDescent="0.35">
      <c r="G37" s="182"/>
      <c r="H37" s="182"/>
      <c r="K37" s="87"/>
      <c r="L37" s="87"/>
      <c r="M37" s="87"/>
      <c r="N37" s="87"/>
    </row>
    <row r="38" spans="1:14" x14ac:dyDescent="0.35">
      <c r="C38" s="2">
        <v>2.2829999999999999</v>
      </c>
      <c r="G38" s="182"/>
      <c r="H38" s="182"/>
      <c r="K38" s="87"/>
      <c r="L38" s="87"/>
      <c r="M38" s="87"/>
      <c r="N38" s="87"/>
    </row>
    <row r="39" spans="1:14" x14ac:dyDescent="0.35">
      <c r="K39" s="87"/>
      <c r="L39" s="87"/>
      <c r="M39" s="87"/>
      <c r="N39" s="87"/>
    </row>
    <row r="40" spans="1:14" x14ac:dyDescent="0.35">
      <c r="K40" s="87"/>
      <c r="L40" s="87"/>
      <c r="M40" s="87"/>
      <c r="N40" s="87"/>
    </row>
    <row r="41" spans="1:14" x14ac:dyDescent="0.35">
      <c r="K41" s="87"/>
      <c r="L41" s="87"/>
      <c r="M41" s="87"/>
      <c r="N41" s="87"/>
    </row>
    <row r="42" spans="1:14" x14ac:dyDescent="0.35">
      <c r="K42" s="87"/>
      <c r="L42" s="87"/>
      <c r="M42" s="87"/>
      <c r="N42" s="87"/>
    </row>
    <row r="43" spans="1:14" x14ac:dyDescent="0.35">
      <c r="K43" s="87"/>
      <c r="L43" s="87"/>
      <c r="M43" s="87"/>
      <c r="N43" s="87"/>
    </row>
    <row r="44" spans="1:14" x14ac:dyDescent="0.35">
      <c r="K44" s="87"/>
      <c r="L44" s="87"/>
      <c r="M44" s="87"/>
      <c r="N44" s="87"/>
    </row>
    <row r="45" spans="1:14" x14ac:dyDescent="0.35">
      <c r="K45" s="87"/>
      <c r="L45" s="87"/>
      <c r="M45" s="87"/>
      <c r="N45" s="87"/>
    </row>
    <row r="46" spans="1:14" x14ac:dyDescent="0.35">
      <c r="K46" s="87"/>
      <c r="L46" s="87"/>
      <c r="M46" s="87"/>
      <c r="N46" s="87"/>
    </row>
    <row r="47" spans="1:14" x14ac:dyDescent="0.35">
      <c r="K47" s="87"/>
      <c r="L47" s="87"/>
      <c r="M47" s="87"/>
      <c r="N47" s="87"/>
    </row>
    <row r="48" spans="1:14" x14ac:dyDescent="0.35">
      <c r="K48" s="87"/>
      <c r="L48" s="87"/>
      <c r="M48" s="87"/>
      <c r="N48" s="87"/>
    </row>
    <row r="49" spans="11:14" x14ac:dyDescent="0.35">
      <c r="K49" s="87"/>
      <c r="L49" s="87"/>
      <c r="M49" s="87"/>
      <c r="N49" s="87"/>
    </row>
    <row r="50" spans="11:14" x14ac:dyDescent="0.35">
      <c r="K50" s="87"/>
      <c r="L50" s="87"/>
      <c r="M50" s="87"/>
      <c r="N50" s="87"/>
    </row>
    <row r="51" spans="11:14" x14ac:dyDescent="0.35">
      <c r="K51" s="87"/>
      <c r="L51" s="87"/>
      <c r="M51" s="87"/>
      <c r="N51" s="87"/>
    </row>
    <row r="52" spans="11:14" x14ac:dyDescent="0.35">
      <c r="K52" s="87"/>
      <c r="L52" s="87"/>
      <c r="M52" s="87"/>
      <c r="N52" s="87"/>
    </row>
    <row r="53" spans="11:14" x14ac:dyDescent="0.35">
      <c r="K53" s="87"/>
      <c r="L53" s="87"/>
      <c r="M53" s="87"/>
      <c r="N53" s="87"/>
    </row>
    <row r="54" spans="11:14" x14ac:dyDescent="0.35">
      <c r="K54" s="87"/>
      <c r="L54" s="87"/>
      <c r="M54" s="87"/>
      <c r="N54" s="87"/>
    </row>
    <row r="55" spans="11:14" x14ac:dyDescent="0.35">
      <c r="K55" s="87"/>
      <c r="L55" s="87"/>
      <c r="M55" s="87"/>
      <c r="N55" s="87"/>
    </row>
    <row r="56" spans="11:14" x14ac:dyDescent="0.35">
      <c r="K56" s="87"/>
      <c r="L56" s="87"/>
      <c r="M56" s="87"/>
      <c r="N56" s="87"/>
    </row>
    <row r="57" spans="11:14" x14ac:dyDescent="0.35">
      <c r="K57" s="87"/>
      <c r="L57" s="87"/>
      <c r="M57" s="87"/>
      <c r="N57" s="87"/>
    </row>
    <row r="58" spans="11:14" x14ac:dyDescent="0.35">
      <c r="K58" s="87"/>
      <c r="L58" s="87"/>
      <c r="M58" s="87"/>
      <c r="N58" s="87"/>
    </row>
    <row r="59" spans="11:14" x14ac:dyDescent="0.35">
      <c r="K59" s="87"/>
      <c r="L59" s="87"/>
      <c r="M59" s="87"/>
      <c r="N59" s="87"/>
    </row>
    <row r="60" spans="11:14" x14ac:dyDescent="0.35">
      <c r="K60" s="87"/>
      <c r="L60" s="87"/>
      <c r="M60" s="87"/>
      <c r="N60" s="87"/>
    </row>
    <row r="61" spans="11:14" x14ac:dyDescent="0.35">
      <c r="K61" s="87"/>
      <c r="L61" s="87"/>
      <c r="M61" s="87"/>
      <c r="N61" s="87"/>
    </row>
    <row r="62" spans="11:14" x14ac:dyDescent="0.35">
      <c r="K62" s="87"/>
      <c r="L62" s="87"/>
      <c r="M62" s="87"/>
      <c r="N62" s="87"/>
    </row>
    <row r="63" spans="11:14" x14ac:dyDescent="0.35">
      <c r="K63" s="87"/>
      <c r="L63" s="87"/>
      <c r="M63" s="87"/>
      <c r="N63" s="87"/>
    </row>
    <row r="64" spans="11:14" x14ac:dyDescent="0.35">
      <c r="K64" s="87"/>
      <c r="L64" s="87"/>
      <c r="M64" s="87"/>
      <c r="N64" s="87"/>
    </row>
    <row r="65" spans="11:14" x14ac:dyDescent="0.35">
      <c r="K65" s="87"/>
      <c r="L65" s="87"/>
      <c r="M65" s="87"/>
      <c r="N65" s="87"/>
    </row>
    <row r="66" spans="11:14" x14ac:dyDescent="0.35">
      <c r="K66" s="87"/>
      <c r="L66" s="87"/>
      <c r="M66" s="87"/>
      <c r="N66" s="87"/>
    </row>
    <row r="67" spans="11:14" x14ac:dyDescent="0.35">
      <c r="K67" s="87"/>
      <c r="L67" s="87"/>
      <c r="M67" s="87"/>
      <c r="N67" s="87"/>
    </row>
    <row r="68" spans="11:14" x14ac:dyDescent="0.35">
      <c r="K68" s="87"/>
      <c r="L68" s="87"/>
      <c r="M68" s="87"/>
      <c r="N68" s="87"/>
    </row>
    <row r="69" spans="11:14" x14ac:dyDescent="0.35">
      <c r="K69" s="87"/>
      <c r="L69" s="87"/>
      <c r="M69" s="87"/>
      <c r="N69" s="87"/>
    </row>
    <row r="70" spans="11:14" x14ac:dyDescent="0.35">
      <c r="K70" s="87"/>
      <c r="L70" s="87"/>
      <c r="M70" s="87"/>
      <c r="N70" s="87"/>
    </row>
    <row r="71" spans="11:14" x14ac:dyDescent="0.35">
      <c r="K71" s="87"/>
      <c r="L71" s="87"/>
      <c r="M71" s="87"/>
      <c r="N71" s="87"/>
    </row>
    <row r="72" spans="11:14" x14ac:dyDescent="0.35">
      <c r="K72" s="87"/>
      <c r="L72" s="87"/>
      <c r="M72" s="87"/>
      <c r="N72" s="87"/>
    </row>
    <row r="73" spans="11:14" x14ac:dyDescent="0.35">
      <c r="K73" s="87"/>
      <c r="L73" s="87"/>
      <c r="M73" s="87"/>
      <c r="N73" s="87"/>
    </row>
    <row r="74" spans="11:14" x14ac:dyDescent="0.35">
      <c r="K74" s="87"/>
      <c r="L74" s="87"/>
      <c r="M74" s="87"/>
      <c r="N74" s="87"/>
    </row>
    <row r="75" spans="11:14" x14ac:dyDescent="0.35">
      <c r="K75" s="87"/>
      <c r="L75" s="87"/>
      <c r="M75" s="87"/>
      <c r="N75" s="87"/>
    </row>
    <row r="76" spans="11:14" x14ac:dyDescent="0.35">
      <c r="K76" s="87"/>
      <c r="L76" s="87"/>
      <c r="M76" s="87"/>
      <c r="N76" s="87"/>
    </row>
    <row r="77" spans="11:14" x14ac:dyDescent="0.35">
      <c r="K77" s="87"/>
      <c r="L77" s="87"/>
      <c r="M77" s="87"/>
      <c r="N77" s="87"/>
    </row>
    <row r="78" spans="11:14" x14ac:dyDescent="0.35">
      <c r="K78" s="87"/>
      <c r="L78" s="87"/>
      <c r="M78" s="87"/>
      <c r="N78" s="87"/>
    </row>
    <row r="79" spans="11:14" x14ac:dyDescent="0.35">
      <c r="K79" s="87"/>
      <c r="L79" s="87"/>
      <c r="M79" s="87"/>
      <c r="N79" s="87"/>
    </row>
    <row r="80" spans="11:14" x14ac:dyDescent="0.35">
      <c r="K80" s="87"/>
      <c r="L80" s="87"/>
      <c r="M80" s="87"/>
      <c r="N80" s="87"/>
    </row>
    <row r="81" spans="11:14" x14ac:dyDescent="0.35">
      <c r="K81" s="87"/>
      <c r="L81" s="87"/>
      <c r="M81" s="87"/>
      <c r="N81" s="87"/>
    </row>
    <row r="82" spans="11:14" x14ac:dyDescent="0.35">
      <c r="K82" s="87"/>
      <c r="L82" s="87"/>
      <c r="M82" s="87"/>
      <c r="N82" s="87"/>
    </row>
    <row r="83" spans="11:14" x14ac:dyDescent="0.35">
      <c r="K83" s="87"/>
      <c r="L83" s="87"/>
      <c r="M83" s="87"/>
      <c r="N83" s="87"/>
    </row>
    <row r="84" spans="11:14" x14ac:dyDescent="0.35">
      <c r="K84" s="87"/>
      <c r="L84" s="87"/>
      <c r="M84" s="87"/>
      <c r="N84" s="87"/>
    </row>
    <row r="85" spans="11:14" x14ac:dyDescent="0.35">
      <c r="K85" s="87"/>
      <c r="L85" s="87"/>
      <c r="M85" s="87"/>
      <c r="N85" s="87"/>
    </row>
    <row r="86" spans="11:14" x14ac:dyDescent="0.35">
      <c r="K86" s="87"/>
      <c r="L86" s="87"/>
      <c r="M86" s="87"/>
      <c r="N86" s="87"/>
    </row>
    <row r="87" spans="11:14" x14ac:dyDescent="0.35">
      <c r="K87" s="87"/>
      <c r="L87" s="87"/>
      <c r="M87" s="87"/>
      <c r="N87" s="87"/>
    </row>
    <row r="88" spans="11:14" x14ac:dyDescent="0.35">
      <c r="K88" s="87"/>
      <c r="L88" s="87"/>
      <c r="M88" s="87"/>
      <c r="N88" s="87"/>
    </row>
    <row r="89" spans="11:14" x14ac:dyDescent="0.35">
      <c r="K89" s="87"/>
      <c r="L89" s="87"/>
      <c r="M89" s="87"/>
      <c r="N89" s="87"/>
    </row>
    <row r="90" spans="11:14" x14ac:dyDescent="0.35">
      <c r="K90" s="87"/>
      <c r="L90" s="87"/>
      <c r="M90" s="87"/>
      <c r="N90" s="87"/>
    </row>
    <row r="91" spans="11:14" x14ac:dyDescent="0.35">
      <c r="K91" s="87"/>
      <c r="L91" s="87"/>
      <c r="M91" s="87"/>
      <c r="N91" s="87"/>
    </row>
    <row r="92" spans="11:14" x14ac:dyDescent="0.35">
      <c r="K92" s="87"/>
      <c r="L92" s="87"/>
      <c r="M92" s="87"/>
      <c r="N92" s="87"/>
    </row>
    <row r="93" spans="11:14" x14ac:dyDescent="0.35">
      <c r="K93" s="87"/>
      <c r="L93" s="87"/>
      <c r="M93" s="87"/>
      <c r="N93" s="87"/>
    </row>
    <row r="94" spans="11:14" x14ac:dyDescent="0.35">
      <c r="K94" s="87"/>
      <c r="L94" s="87"/>
      <c r="M94" s="87"/>
      <c r="N94" s="87"/>
    </row>
    <row r="95" spans="11:14" x14ac:dyDescent="0.35">
      <c r="K95" s="87"/>
      <c r="L95" s="87"/>
      <c r="M95" s="87"/>
      <c r="N95" s="87"/>
    </row>
    <row r="96" spans="11:14" x14ac:dyDescent="0.35">
      <c r="K96" s="87"/>
      <c r="L96" s="87"/>
      <c r="M96" s="87"/>
      <c r="N96" s="87"/>
    </row>
    <row r="97" spans="11:14" x14ac:dyDescent="0.35">
      <c r="K97" s="87"/>
      <c r="L97" s="87"/>
      <c r="M97" s="87"/>
      <c r="N97" s="87"/>
    </row>
    <row r="98" spans="11:14" x14ac:dyDescent="0.35">
      <c r="K98" s="87"/>
      <c r="L98" s="87"/>
      <c r="M98" s="87"/>
      <c r="N98" s="87"/>
    </row>
    <row r="99" spans="11:14" x14ac:dyDescent="0.35">
      <c r="K99" s="87"/>
      <c r="L99" s="87"/>
      <c r="M99" s="87"/>
      <c r="N99" s="87"/>
    </row>
    <row r="100" spans="11:14" x14ac:dyDescent="0.35">
      <c r="K100" s="87"/>
      <c r="L100" s="87"/>
      <c r="M100" s="87"/>
      <c r="N100" s="87"/>
    </row>
    <row r="101" spans="11:14" x14ac:dyDescent="0.35">
      <c r="K101" s="87"/>
      <c r="L101" s="87"/>
      <c r="M101" s="87"/>
      <c r="N101" s="87"/>
    </row>
    <row r="102" spans="11:14" x14ac:dyDescent="0.35">
      <c r="K102" s="87"/>
      <c r="L102" s="87"/>
      <c r="M102" s="87"/>
      <c r="N102" s="87"/>
    </row>
    <row r="103" spans="11:14" x14ac:dyDescent="0.35">
      <c r="K103" s="87"/>
      <c r="L103" s="87"/>
      <c r="M103" s="87"/>
      <c r="N103" s="87"/>
    </row>
    <row r="104" spans="11:14" x14ac:dyDescent="0.35">
      <c r="K104" s="87"/>
      <c r="L104" s="87"/>
      <c r="M104" s="87"/>
      <c r="N104" s="87"/>
    </row>
    <row r="105" spans="11:14" x14ac:dyDescent="0.35">
      <c r="K105" s="87"/>
      <c r="L105" s="87"/>
      <c r="M105" s="87"/>
      <c r="N105" s="87"/>
    </row>
    <row r="106" spans="11:14" x14ac:dyDescent="0.35">
      <c r="K106" s="87"/>
      <c r="L106" s="87"/>
      <c r="M106" s="87"/>
      <c r="N106" s="87"/>
    </row>
    <row r="107" spans="11:14" x14ac:dyDescent="0.35">
      <c r="K107" s="87"/>
      <c r="L107" s="87"/>
      <c r="M107" s="87"/>
      <c r="N107" s="87"/>
    </row>
    <row r="108" spans="11:14" x14ac:dyDescent="0.35">
      <c r="K108" s="87"/>
      <c r="L108" s="87"/>
      <c r="M108" s="87"/>
      <c r="N108" s="87"/>
    </row>
    <row r="109" spans="11:14" x14ac:dyDescent="0.35">
      <c r="K109" s="87"/>
      <c r="L109" s="87"/>
      <c r="M109" s="87"/>
      <c r="N109" s="87"/>
    </row>
    <row r="110" spans="11:14" x14ac:dyDescent="0.35">
      <c r="K110" s="87"/>
      <c r="L110" s="87"/>
      <c r="M110" s="87"/>
      <c r="N110" s="87"/>
    </row>
    <row r="111" spans="11:14" x14ac:dyDescent="0.35">
      <c r="K111" s="87"/>
      <c r="L111" s="87"/>
      <c r="M111" s="87"/>
      <c r="N111" s="87"/>
    </row>
    <row r="112" spans="11:14" x14ac:dyDescent="0.35">
      <c r="K112" s="87"/>
      <c r="L112" s="87"/>
      <c r="M112" s="87"/>
      <c r="N112" s="87"/>
    </row>
    <row r="113" spans="11:14" x14ac:dyDescent="0.35">
      <c r="K113" s="87"/>
      <c r="L113" s="87"/>
      <c r="M113" s="87"/>
      <c r="N113" s="87"/>
    </row>
    <row r="114" spans="11:14" x14ac:dyDescent="0.35">
      <c r="K114" s="87"/>
      <c r="L114" s="87"/>
      <c r="M114" s="87"/>
      <c r="N114" s="87"/>
    </row>
    <row r="115" spans="11:14" x14ac:dyDescent="0.35">
      <c r="K115" s="87"/>
      <c r="L115" s="87"/>
      <c r="M115" s="87"/>
      <c r="N115" s="87"/>
    </row>
    <row r="116" spans="11:14" x14ac:dyDescent="0.35">
      <c r="K116" s="87"/>
      <c r="L116" s="87"/>
      <c r="M116" s="87"/>
      <c r="N116" s="87"/>
    </row>
    <row r="117" spans="11:14" x14ac:dyDescent="0.35">
      <c r="K117" s="87"/>
      <c r="L117" s="87"/>
      <c r="M117" s="87"/>
      <c r="N117" s="87"/>
    </row>
    <row r="118" spans="11:14" x14ac:dyDescent="0.35">
      <c r="K118" s="87"/>
      <c r="L118" s="87"/>
      <c r="M118" s="87"/>
      <c r="N118" s="87"/>
    </row>
    <row r="119" spans="11:14" x14ac:dyDescent="0.35">
      <c r="K119" s="87"/>
      <c r="L119" s="87"/>
      <c r="M119" s="87"/>
      <c r="N119" s="87"/>
    </row>
    <row r="120" spans="11:14" x14ac:dyDescent="0.35">
      <c r="K120" s="87"/>
      <c r="L120" s="87"/>
      <c r="M120" s="87"/>
      <c r="N120" s="87"/>
    </row>
    <row r="121" spans="11:14" x14ac:dyDescent="0.35">
      <c r="K121" s="87"/>
      <c r="L121" s="87"/>
      <c r="M121" s="87"/>
      <c r="N121" s="87"/>
    </row>
    <row r="122" spans="11:14" x14ac:dyDescent="0.35">
      <c r="K122" s="87"/>
      <c r="L122" s="87"/>
      <c r="M122" s="87"/>
      <c r="N122" s="87"/>
    </row>
    <row r="123" spans="11:14" x14ac:dyDescent="0.35">
      <c r="K123" s="87"/>
      <c r="L123" s="87"/>
      <c r="M123" s="87"/>
      <c r="N123" s="87"/>
    </row>
    <row r="124" spans="11:14" x14ac:dyDescent="0.35">
      <c r="K124" s="87"/>
      <c r="L124" s="87"/>
      <c r="M124" s="87"/>
      <c r="N124" s="87"/>
    </row>
    <row r="125" spans="11:14" x14ac:dyDescent="0.35">
      <c r="K125" s="87"/>
      <c r="L125" s="87"/>
      <c r="M125" s="87"/>
      <c r="N125" s="87"/>
    </row>
    <row r="126" spans="11:14" x14ac:dyDescent="0.35">
      <c r="K126" s="87"/>
      <c r="L126" s="87"/>
      <c r="M126" s="87"/>
      <c r="N126" s="87"/>
    </row>
    <row r="127" spans="11:14" x14ac:dyDescent="0.35">
      <c r="K127" s="87"/>
      <c r="L127" s="87"/>
      <c r="M127" s="87"/>
      <c r="N127" s="87"/>
    </row>
    <row r="128" spans="11:14" x14ac:dyDescent="0.35">
      <c r="K128" s="87"/>
      <c r="L128" s="87"/>
      <c r="M128" s="87"/>
      <c r="N128" s="87"/>
    </row>
    <row r="129" spans="11:14" x14ac:dyDescent="0.35">
      <c r="K129" s="87"/>
      <c r="L129" s="87"/>
      <c r="M129" s="87"/>
      <c r="N129" s="87"/>
    </row>
    <row r="130" spans="11:14" x14ac:dyDescent="0.35">
      <c r="K130" s="87"/>
      <c r="L130" s="87"/>
      <c r="M130" s="87"/>
      <c r="N130" s="87"/>
    </row>
    <row r="131" spans="11:14" x14ac:dyDescent="0.35">
      <c r="K131" s="87"/>
      <c r="L131" s="87"/>
      <c r="M131" s="87"/>
      <c r="N131" s="87"/>
    </row>
    <row r="132" spans="11:14" x14ac:dyDescent="0.35">
      <c r="K132" s="87"/>
      <c r="L132" s="87"/>
      <c r="M132" s="87"/>
      <c r="N132" s="87"/>
    </row>
    <row r="133" spans="11:14" x14ac:dyDescent="0.35">
      <c r="K133" s="87"/>
      <c r="L133" s="87"/>
      <c r="M133" s="87"/>
      <c r="N133" s="87"/>
    </row>
    <row r="134" spans="11:14" x14ac:dyDescent="0.35">
      <c r="K134" s="87"/>
      <c r="L134" s="87"/>
      <c r="M134" s="87"/>
      <c r="N134" s="87"/>
    </row>
    <row r="135" spans="11:14" x14ac:dyDescent="0.35">
      <c r="K135" s="87"/>
      <c r="L135" s="87"/>
      <c r="M135" s="87"/>
      <c r="N135" s="87"/>
    </row>
    <row r="136" spans="11:14" x14ac:dyDescent="0.35">
      <c r="K136" s="87"/>
      <c r="L136" s="87"/>
      <c r="M136" s="87"/>
      <c r="N136" s="87"/>
    </row>
    <row r="137" spans="11:14" x14ac:dyDescent="0.35">
      <c r="K137" s="87"/>
      <c r="L137" s="87"/>
      <c r="M137" s="87"/>
      <c r="N137" s="87"/>
    </row>
    <row r="138" spans="11:14" x14ac:dyDescent="0.35">
      <c r="K138" s="87"/>
      <c r="L138" s="87"/>
      <c r="M138" s="87"/>
      <c r="N138" s="87"/>
    </row>
    <row r="139" spans="11:14" x14ac:dyDescent="0.35">
      <c r="K139" s="87"/>
      <c r="L139" s="87"/>
      <c r="M139" s="87"/>
      <c r="N139" s="87"/>
    </row>
    <row r="140" spans="11:14" x14ac:dyDescent="0.35">
      <c r="K140" s="87"/>
      <c r="L140" s="87"/>
      <c r="M140" s="87"/>
      <c r="N140" s="87"/>
    </row>
    <row r="141" spans="11:14" x14ac:dyDescent="0.35">
      <c r="K141" s="87"/>
      <c r="L141" s="87"/>
      <c r="M141" s="87"/>
      <c r="N141" s="87"/>
    </row>
    <row r="142" spans="11:14" x14ac:dyDescent="0.35">
      <c r="K142" s="87"/>
      <c r="L142" s="87"/>
      <c r="M142" s="87"/>
      <c r="N142" s="87"/>
    </row>
    <row r="143" spans="11:14" x14ac:dyDescent="0.35">
      <c r="K143" s="87"/>
      <c r="L143" s="87"/>
      <c r="M143" s="87"/>
      <c r="N143" s="87"/>
    </row>
    <row r="144" spans="11:14" x14ac:dyDescent="0.35">
      <c r="K144" s="87"/>
      <c r="L144" s="87"/>
      <c r="M144" s="87"/>
      <c r="N144" s="87"/>
    </row>
    <row r="145" spans="11:14" x14ac:dyDescent="0.35">
      <c r="K145" s="87"/>
      <c r="L145" s="87"/>
      <c r="M145" s="87"/>
      <c r="N145" s="87"/>
    </row>
    <row r="146" spans="11:14" x14ac:dyDescent="0.35">
      <c r="K146" s="87"/>
      <c r="L146" s="87"/>
      <c r="M146" s="87"/>
      <c r="N146" s="87"/>
    </row>
    <row r="147" spans="11:14" x14ac:dyDescent="0.35">
      <c r="K147" s="87"/>
      <c r="L147" s="87"/>
      <c r="M147" s="87"/>
      <c r="N147" s="87"/>
    </row>
    <row r="148" spans="11:14" x14ac:dyDescent="0.35">
      <c r="K148" s="87"/>
      <c r="L148" s="87"/>
      <c r="M148" s="87"/>
      <c r="N148" s="87"/>
    </row>
    <row r="149" spans="11:14" x14ac:dyDescent="0.35">
      <c r="K149" s="87"/>
      <c r="L149" s="87"/>
      <c r="M149" s="87"/>
      <c r="N149" s="87"/>
    </row>
    <row r="150" spans="11:14" x14ac:dyDescent="0.35">
      <c r="K150" s="87"/>
      <c r="L150" s="87"/>
      <c r="M150" s="87"/>
      <c r="N150" s="87"/>
    </row>
    <row r="151" spans="11:14" x14ac:dyDescent="0.35">
      <c r="K151" s="87"/>
      <c r="L151" s="87"/>
      <c r="M151" s="87"/>
      <c r="N151" s="87"/>
    </row>
    <row r="152" spans="11:14" x14ac:dyDescent="0.35">
      <c r="K152" s="87"/>
      <c r="L152" s="87"/>
      <c r="M152" s="87"/>
      <c r="N152" s="87"/>
    </row>
    <row r="153" spans="11:14" x14ac:dyDescent="0.35">
      <c r="K153" s="87"/>
      <c r="L153" s="87"/>
      <c r="M153" s="87"/>
      <c r="N153" s="87"/>
    </row>
    <row r="154" spans="11:14" x14ac:dyDescent="0.35">
      <c r="K154" s="87"/>
      <c r="L154" s="87"/>
      <c r="M154" s="87"/>
      <c r="N154" s="87"/>
    </row>
    <row r="155" spans="11:14" x14ac:dyDescent="0.35">
      <c r="K155" s="87"/>
      <c r="L155" s="87"/>
      <c r="M155" s="87"/>
      <c r="N155" s="87"/>
    </row>
    <row r="156" spans="11:14" x14ac:dyDescent="0.35">
      <c r="K156" s="87"/>
      <c r="L156" s="87"/>
      <c r="M156" s="87"/>
      <c r="N156" s="87"/>
    </row>
    <row r="157" spans="11:14" x14ac:dyDescent="0.35">
      <c r="K157" s="87"/>
      <c r="L157" s="87"/>
      <c r="M157" s="87"/>
      <c r="N157" s="87"/>
    </row>
    <row r="158" spans="11:14" x14ac:dyDescent="0.35">
      <c r="K158" s="87"/>
      <c r="L158" s="87"/>
      <c r="M158" s="87"/>
      <c r="N158" s="87"/>
    </row>
    <row r="159" spans="11:14" x14ac:dyDescent="0.35">
      <c r="K159" s="87"/>
      <c r="L159" s="87"/>
      <c r="M159" s="87"/>
      <c r="N159" s="87"/>
    </row>
    <row r="160" spans="11:14" x14ac:dyDescent="0.35">
      <c r="K160" s="87"/>
      <c r="L160" s="87"/>
      <c r="M160" s="87"/>
      <c r="N160" s="87"/>
    </row>
    <row r="161" spans="11:14" x14ac:dyDescent="0.35">
      <c r="K161" s="87"/>
      <c r="L161" s="87"/>
      <c r="M161" s="87"/>
      <c r="N161" s="87"/>
    </row>
    <row r="162" spans="11:14" x14ac:dyDescent="0.35">
      <c r="K162" s="87"/>
      <c r="L162" s="87"/>
      <c r="M162" s="87"/>
      <c r="N162" s="87"/>
    </row>
    <row r="163" spans="11:14" x14ac:dyDescent="0.35">
      <c r="K163" s="87"/>
      <c r="L163" s="87"/>
      <c r="M163" s="87"/>
      <c r="N163" s="87"/>
    </row>
    <row r="164" spans="11:14" x14ac:dyDescent="0.35">
      <c r="K164" s="87"/>
      <c r="L164" s="87"/>
      <c r="M164" s="87"/>
      <c r="N164" s="87"/>
    </row>
    <row r="165" spans="11:14" x14ac:dyDescent="0.35">
      <c r="K165" s="87"/>
      <c r="L165" s="87"/>
      <c r="M165" s="87"/>
      <c r="N165" s="87"/>
    </row>
    <row r="166" spans="11:14" x14ac:dyDescent="0.35">
      <c r="K166" s="87"/>
      <c r="L166" s="87"/>
      <c r="M166" s="87"/>
      <c r="N166" s="87"/>
    </row>
    <row r="167" spans="11:14" x14ac:dyDescent="0.35">
      <c r="K167" s="87"/>
      <c r="L167" s="87"/>
      <c r="M167" s="87"/>
      <c r="N167" s="87"/>
    </row>
    <row r="168" spans="11:14" x14ac:dyDescent="0.35">
      <c r="K168" s="87"/>
      <c r="L168" s="87"/>
      <c r="M168" s="87"/>
      <c r="N168" s="87"/>
    </row>
    <row r="169" spans="11:14" x14ac:dyDescent="0.35">
      <c r="K169" s="87"/>
      <c r="L169" s="87"/>
      <c r="M169" s="87"/>
      <c r="N169" s="87"/>
    </row>
    <row r="170" spans="11:14" x14ac:dyDescent="0.35">
      <c r="K170" s="87"/>
      <c r="L170" s="87"/>
      <c r="M170" s="87"/>
      <c r="N170" s="87"/>
    </row>
    <row r="171" spans="11:14" x14ac:dyDescent="0.35">
      <c r="K171" s="87"/>
      <c r="L171" s="87"/>
      <c r="M171" s="87"/>
      <c r="N171" s="87"/>
    </row>
    <row r="172" spans="11:14" x14ac:dyDescent="0.35">
      <c r="K172" s="87"/>
      <c r="L172" s="87"/>
      <c r="M172" s="87"/>
      <c r="N172" s="87"/>
    </row>
    <row r="173" spans="11:14" x14ac:dyDescent="0.35">
      <c r="K173" s="87"/>
      <c r="L173" s="87"/>
      <c r="M173" s="87"/>
      <c r="N173" s="87"/>
    </row>
    <row r="174" spans="11:14" x14ac:dyDescent="0.35">
      <c r="K174" s="87"/>
      <c r="L174" s="87"/>
      <c r="M174" s="87"/>
      <c r="N174" s="87"/>
    </row>
    <row r="175" spans="11:14" x14ac:dyDescent="0.35">
      <c r="K175" s="87"/>
      <c r="L175" s="87"/>
      <c r="M175" s="87"/>
      <c r="N175" s="87"/>
    </row>
    <row r="176" spans="11:14" x14ac:dyDescent="0.35">
      <c r="K176" s="87"/>
      <c r="L176" s="87"/>
      <c r="M176" s="87"/>
      <c r="N176" s="87"/>
    </row>
    <row r="177" spans="11:14" x14ac:dyDescent="0.35">
      <c r="K177" s="87"/>
      <c r="L177" s="87"/>
      <c r="M177" s="87"/>
      <c r="N177" s="87"/>
    </row>
    <row r="178" spans="11:14" x14ac:dyDescent="0.35">
      <c r="K178" s="87"/>
      <c r="L178" s="87"/>
      <c r="M178" s="87"/>
      <c r="N178" s="87"/>
    </row>
    <row r="179" spans="11:14" x14ac:dyDescent="0.35">
      <c r="K179" s="87"/>
      <c r="L179" s="87"/>
      <c r="M179" s="87"/>
      <c r="N179" s="87"/>
    </row>
    <row r="180" spans="11:14" x14ac:dyDescent="0.35">
      <c r="K180" s="87"/>
      <c r="L180" s="87"/>
      <c r="M180" s="87"/>
      <c r="N180" s="87"/>
    </row>
    <row r="181" spans="11:14" x14ac:dyDescent="0.35">
      <c r="K181" s="87"/>
      <c r="L181" s="87"/>
      <c r="M181" s="87"/>
      <c r="N181" s="87"/>
    </row>
    <row r="182" spans="11:14" x14ac:dyDescent="0.35">
      <c r="K182" s="87"/>
      <c r="L182" s="87"/>
      <c r="M182" s="87"/>
      <c r="N182" s="87"/>
    </row>
    <row r="183" spans="11:14" x14ac:dyDescent="0.35">
      <c r="K183" s="87"/>
      <c r="L183" s="87"/>
      <c r="M183" s="87"/>
      <c r="N183" s="87"/>
    </row>
    <row r="184" spans="11:14" x14ac:dyDescent="0.35">
      <c r="K184" s="87"/>
      <c r="L184" s="87"/>
      <c r="M184" s="87"/>
      <c r="N184" s="87"/>
    </row>
    <row r="185" spans="11:14" x14ac:dyDescent="0.35">
      <c r="K185" s="87"/>
      <c r="L185" s="87"/>
      <c r="M185" s="87"/>
      <c r="N185" s="87"/>
    </row>
    <row r="186" spans="11:14" x14ac:dyDescent="0.35">
      <c r="K186" s="87"/>
      <c r="L186" s="87"/>
      <c r="M186" s="87"/>
      <c r="N186" s="87"/>
    </row>
    <row r="187" spans="11:14" x14ac:dyDescent="0.35">
      <c r="K187" s="87"/>
      <c r="L187" s="87"/>
      <c r="M187" s="87"/>
      <c r="N187" s="87"/>
    </row>
    <row r="188" spans="11:14" x14ac:dyDescent="0.35">
      <c r="K188" s="87"/>
      <c r="L188" s="87"/>
      <c r="M188" s="87"/>
      <c r="N188" s="87"/>
    </row>
    <row r="189" spans="11:14" x14ac:dyDescent="0.35">
      <c r="K189" s="87"/>
      <c r="L189" s="87"/>
      <c r="M189" s="87"/>
      <c r="N189" s="87"/>
    </row>
    <row r="190" spans="11:14" x14ac:dyDescent="0.35">
      <c r="K190" s="87"/>
      <c r="L190" s="87"/>
      <c r="M190" s="87"/>
      <c r="N190" s="87"/>
    </row>
    <row r="191" spans="11:14" x14ac:dyDescent="0.35">
      <c r="K191" s="87"/>
      <c r="L191" s="87"/>
      <c r="M191" s="87"/>
      <c r="N191" s="87"/>
    </row>
    <row r="192" spans="11:14" x14ac:dyDescent="0.35">
      <c r="K192" s="87"/>
      <c r="L192" s="87"/>
      <c r="M192" s="87"/>
      <c r="N192" s="87"/>
    </row>
    <row r="193" spans="11:14" x14ac:dyDescent="0.35">
      <c r="K193" s="87"/>
      <c r="L193" s="87"/>
      <c r="M193" s="87"/>
      <c r="N193" s="87"/>
    </row>
    <row r="194" spans="11:14" x14ac:dyDescent="0.35">
      <c r="K194" s="87"/>
      <c r="L194" s="87"/>
      <c r="M194" s="87"/>
      <c r="N194" s="87"/>
    </row>
    <row r="195" spans="11:14" x14ac:dyDescent="0.35">
      <c r="K195" s="87"/>
      <c r="L195" s="87"/>
      <c r="M195" s="87"/>
      <c r="N195" s="87"/>
    </row>
    <row r="196" spans="11:14" x14ac:dyDescent="0.35">
      <c r="K196" s="87"/>
      <c r="L196" s="87"/>
      <c r="M196" s="87"/>
      <c r="N196" s="87"/>
    </row>
    <row r="197" spans="11:14" x14ac:dyDescent="0.35">
      <c r="K197" s="87"/>
      <c r="L197" s="87"/>
      <c r="M197" s="87"/>
      <c r="N197" s="87"/>
    </row>
    <row r="198" spans="11:14" x14ac:dyDescent="0.35">
      <c r="K198" s="87"/>
      <c r="L198" s="87"/>
      <c r="M198" s="87"/>
      <c r="N198" s="87"/>
    </row>
    <row r="199" spans="11:14" x14ac:dyDescent="0.35">
      <c r="K199" s="87"/>
      <c r="L199" s="87"/>
      <c r="M199" s="87"/>
      <c r="N199" s="87"/>
    </row>
    <row r="200" spans="11:14" x14ac:dyDescent="0.35">
      <c r="K200" s="87"/>
      <c r="L200" s="87"/>
      <c r="M200" s="87"/>
      <c r="N200" s="87"/>
    </row>
    <row r="201" spans="11:14" x14ac:dyDescent="0.35">
      <c r="K201" s="87"/>
      <c r="L201" s="87"/>
      <c r="M201" s="87"/>
      <c r="N201" s="87"/>
    </row>
    <row r="202" spans="11:14" x14ac:dyDescent="0.35">
      <c r="K202" s="87"/>
      <c r="L202" s="87"/>
      <c r="M202" s="87"/>
      <c r="N202" s="87"/>
    </row>
    <row r="203" spans="11:14" x14ac:dyDescent="0.35">
      <c r="K203" s="87"/>
      <c r="L203" s="87"/>
      <c r="M203" s="87"/>
      <c r="N203" s="87"/>
    </row>
    <row r="204" spans="11:14" x14ac:dyDescent="0.35">
      <c r="K204" s="87"/>
      <c r="L204" s="87"/>
      <c r="M204" s="87"/>
      <c r="N204" s="87"/>
    </row>
    <row r="205" spans="11:14" x14ac:dyDescent="0.35">
      <c r="K205" s="87"/>
      <c r="L205" s="87"/>
      <c r="M205" s="87"/>
      <c r="N205" s="87"/>
    </row>
    <row r="206" spans="11:14" x14ac:dyDescent="0.35">
      <c r="K206" s="87"/>
      <c r="L206" s="87"/>
      <c r="M206" s="87"/>
      <c r="N206" s="87"/>
    </row>
    <row r="207" spans="11:14" x14ac:dyDescent="0.35">
      <c r="K207" s="87"/>
      <c r="L207" s="87"/>
      <c r="M207" s="87"/>
      <c r="N207" s="87"/>
    </row>
    <row r="208" spans="11:14" x14ac:dyDescent="0.35">
      <c r="K208" s="87"/>
      <c r="L208" s="87"/>
      <c r="M208" s="87"/>
      <c r="N208" s="87"/>
    </row>
    <row r="209" spans="11:14" x14ac:dyDescent="0.35">
      <c r="K209" s="87"/>
      <c r="L209" s="87"/>
      <c r="M209" s="87"/>
      <c r="N209" s="87"/>
    </row>
    <row r="210" spans="11:14" x14ac:dyDescent="0.35">
      <c r="K210" s="87"/>
      <c r="L210" s="87"/>
      <c r="M210" s="87"/>
      <c r="N210" s="87"/>
    </row>
    <row r="211" spans="11:14" x14ac:dyDescent="0.35">
      <c r="K211" s="87"/>
      <c r="L211" s="87"/>
      <c r="M211" s="87"/>
      <c r="N211" s="87"/>
    </row>
    <row r="212" spans="11:14" x14ac:dyDescent="0.35">
      <c r="K212" s="87"/>
      <c r="L212" s="87"/>
      <c r="M212" s="87"/>
      <c r="N212" s="87"/>
    </row>
    <row r="213" spans="11:14" x14ac:dyDescent="0.35">
      <c r="K213" s="87"/>
      <c r="L213" s="87"/>
      <c r="M213" s="87"/>
      <c r="N213" s="87"/>
    </row>
    <row r="214" spans="11:14" x14ac:dyDescent="0.35">
      <c r="K214" s="87"/>
      <c r="L214" s="87"/>
      <c r="M214" s="87"/>
      <c r="N214" s="87"/>
    </row>
    <row r="215" spans="11:14" x14ac:dyDescent="0.35">
      <c r="K215" s="87"/>
      <c r="L215" s="87"/>
      <c r="M215" s="87"/>
      <c r="N215" s="87"/>
    </row>
    <row r="216" spans="11:14" x14ac:dyDescent="0.35">
      <c r="K216" s="87"/>
      <c r="L216" s="87"/>
      <c r="M216" s="87"/>
      <c r="N216" s="87"/>
    </row>
    <row r="217" spans="11:14" x14ac:dyDescent="0.35">
      <c r="K217" s="87"/>
      <c r="L217" s="87"/>
      <c r="M217" s="87"/>
      <c r="N217" s="87"/>
    </row>
    <row r="218" spans="11:14" x14ac:dyDescent="0.35">
      <c r="K218" s="87"/>
      <c r="L218" s="87"/>
      <c r="M218" s="87"/>
      <c r="N218" s="87"/>
    </row>
    <row r="219" spans="11:14" x14ac:dyDescent="0.35">
      <c r="K219" s="87"/>
      <c r="L219" s="87"/>
      <c r="M219" s="87"/>
      <c r="N219" s="87"/>
    </row>
    <row r="220" spans="11:14" x14ac:dyDescent="0.35">
      <c r="K220" s="87"/>
      <c r="L220" s="87"/>
      <c r="M220" s="87"/>
      <c r="N220" s="87"/>
    </row>
    <row r="221" spans="11:14" x14ac:dyDescent="0.35">
      <c r="K221" s="87"/>
      <c r="L221" s="87"/>
      <c r="M221" s="87"/>
      <c r="N221" s="87"/>
    </row>
    <row r="222" spans="11:14" x14ac:dyDescent="0.35">
      <c r="K222" s="87"/>
      <c r="L222" s="87"/>
      <c r="M222" s="87"/>
      <c r="N222" s="87"/>
    </row>
    <row r="223" spans="11:14" x14ac:dyDescent="0.35">
      <c r="K223" s="87"/>
      <c r="L223" s="87"/>
      <c r="M223" s="87"/>
      <c r="N223" s="87"/>
    </row>
    <row r="224" spans="11:14" x14ac:dyDescent="0.35">
      <c r="K224" s="87"/>
      <c r="L224" s="87"/>
      <c r="M224" s="87"/>
      <c r="N224" s="87"/>
    </row>
    <row r="225" spans="11:14" x14ac:dyDescent="0.35">
      <c r="K225" s="87"/>
      <c r="L225" s="87"/>
      <c r="M225" s="87"/>
      <c r="N225" s="87"/>
    </row>
    <row r="226" spans="11:14" x14ac:dyDescent="0.35">
      <c r="K226" s="87"/>
      <c r="L226" s="87"/>
      <c r="M226" s="87"/>
      <c r="N226" s="87"/>
    </row>
    <row r="227" spans="11:14" x14ac:dyDescent="0.35">
      <c r="K227" s="87"/>
      <c r="L227" s="87"/>
      <c r="M227" s="87"/>
      <c r="N227" s="87"/>
    </row>
    <row r="228" spans="11:14" x14ac:dyDescent="0.35">
      <c r="K228" s="87"/>
      <c r="L228" s="87"/>
      <c r="M228" s="87"/>
      <c r="N228" s="87"/>
    </row>
    <row r="229" spans="11:14" x14ac:dyDescent="0.35">
      <c r="K229" s="87"/>
      <c r="L229" s="87"/>
      <c r="M229" s="87"/>
      <c r="N229" s="87"/>
    </row>
    <row r="230" spans="11:14" x14ac:dyDescent="0.35">
      <c r="K230" s="87"/>
      <c r="L230" s="87"/>
      <c r="M230" s="87"/>
      <c r="N230" s="87"/>
    </row>
    <row r="231" spans="11:14" x14ac:dyDescent="0.35">
      <c r="K231" s="87"/>
      <c r="L231" s="87"/>
      <c r="M231" s="87"/>
      <c r="N231" s="87"/>
    </row>
    <row r="232" spans="11:14" x14ac:dyDescent="0.35">
      <c r="K232" s="87"/>
      <c r="L232" s="87"/>
      <c r="M232" s="87"/>
      <c r="N232" s="87"/>
    </row>
    <row r="233" spans="11:14" x14ac:dyDescent="0.35">
      <c r="K233" s="87"/>
      <c r="L233" s="87"/>
      <c r="M233" s="87"/>
      <c r="N233" s="87"/>
    </row>
    <row r="234" spans="11:14" x14ac:dyDescent="0.35">
      <c r="K234" s="87"/>
      <c r="L234" s="87"/>
      <c r="M234" s="87"/>
      <c r="N234" s="87"/>
    </row>
    <row r="235" spans="11:14" x14ac:dyDescent="0.35">
      <c r="K235" s="87"/>
      <c r="L235" s="87"/>
      <c r="M235" s="87"/>
      <c r="N235" s="87"/>
    </row>
    <row r="236" spans="11:14" x14ac:dyDescent="0.35">
      <c r="K236" s="87"/>
      <c r="L236" s="87"/>
      <c r="M236" s="87"/>
      <c r="N236" s="87"/>
    </row>
    <row r="237" spans="11:14" x14ac:dyDescent="0.35">
      <c r="K237" s="87"/>
      <c r="L237" s="87"/>
      <c r="M237" s="87"/>
      <c r="N237" s="87"/>
    </row>
    <row r="238" spans="11:14" x14ac:dyDescent="0.35">
      <c r="K238" s="87"/>
      <c r="L238" s="87"/>
      <c r="M238" s="87"/>
      <c r="N238" s="87"/>
    </row>
    <row r="239" spans="11:14" x14ac:dyDescent="0.35">
      <c r="K239" s="87"/>
      <c r="L239" s="87"/>
      <c r="M239" s="87"/>
      <c r="N239" s="87"/>
    </row>
    <row r="240" spans="11:14" x14ac:dyDescent="0.35">
      <c r="K240" s="87"/>
      <c r="L240" s="87"/>
      <c r="M240" s="87"/>
      <c r="N240" s="87"/>
    </row>
    <row r="241" spans="11:14" x14ac:dyDescent="0.35">
      <c r="K241" s="87"/>
      <c r="L241" s="87"/>
      <c r="M241" s="87"/>
      <c r="N241" s="87"/>
    </row>
    <row r="242" spans="11:14" x14ac:dyDescent="0.35">
      <c r="K242" s="87"/>
      <c r="L242" s="87"/>
      <c r="M242" s="87"/>
      <c r="N242" s="87"/>
    </row>
    <row r="243" spans="11:14" x14ac:dyDescent="0.35">
      <c r="K243" s="87"/>
      <c r="L243" s="87"/>
      <c r="M243" s="87"/>
      <c r="N243" s="87"/>
    </row>
    <row r="244" spans="11:14" x14ac:dyDescent="0.35">
      <c r="K244" s="87"/>
      <c r="L244" s="87"/>
      <c r="M244" s="87"/>
      <c r="N244" s="87"/>
    </row>
    <row r="245" spans="11:14" x14ac:dyDescent="0.35">
      <c r="K245" s="87"/>
      <c r="L245" s="87"/>
      <c r="M245" s="87"/>
      <c r="N245" s="87"/>
    </row>
    <row r="246" spans="11:14" x14ac:dyDescent="0.35">
      <c r="K246" s="87"/>
      <c r="L246" s="87"/>
      <c r="M246" s="87"/>
      <c r="N246" s="87"/>
    </row>
    <row r="247" spans="11:14" x14ac:dyDescent="0.35">
      <c r="K247" s="87"/>
      <c r="L247" s="87"/>
      <c r="M247" s="87"/>
      <c r="N247" s="87"/>
    </row>
    <row r="248" spans="11:14" x14ac:dyDescent="0.35">
      <c r="K248" s="87"/>
      <c r="L248" s="87"/>
      <c r="M248" s="87"/>
      <c r="N248" s="87"/>
    </row>
    <row r="249" spans="11:14" x14ac:dyDescent="0.35">
      <c r="K249" s="87"/>
      <c r="L249" s="87"/>
      <c r="M249" s="87"/>
      <c r="N249" s="87"/>
    </row>
    <row r="250" spans="11:14" x14ac:dyDescent="0.35">
      <c r="K250" s="87"/>
      <c r="L250" s="87"/>
      <c r="M250" s="87"/>
      <c r="N250" s="87"/>
    </row>
    <row r="251" spans="11:14" x14ac:dyDescent="0.35">
      <c r="K251" s="87"/>
      <c r="L251" s="87"/>
      <c r="M251" s="87"/>
      <c r="N251" s="87"/>
    </row>
    <row r="252" spans="11:14" x14ac:dyDescent="0.35">
      <c r="K252" s="87"/>
      <c r="L252" s="87"/>
      <c r="M252" s="87"/>
      <c r="N252" s="87"/>
    </row>
    <row r="253" spans="11:14" x14ac:dyDescent="0.35">
      <c r="K253" s="87"/>
      <c r="L253" s="87"/>
      <c r="M253" s="87"/>
      <c r="N253" s="87"/>
    </row>
    <row r="254" spans="11:14" x14ac:dyDescent="0.35">
      <c r="K254" s="87"/>
      <c r="L254" s="87"/>
      <c r="M254" s="87"/>
      <c r="N254" s="87"/>
    </row>
    <row r="255" spans="11:14" x14ac:dyDescent="0.35">
      <c r="K255" s="87"/>
      <c r="L255" s="87"/>
      <c r="M255" s="87"/>
      <c r="N255" s="87"/>
    </row>
    <row r="256" spans="11:14" x14ac:dyDescent="0.35">
      <c r="K256" s="87"/>
      <c r="L256" s="87"/>
      <c r="M256" s="87"/>
      <c r="N256" s="87"/>
    </row>
    <row r="257" spans="11:14" x14ac:dyDescent="0.35">
      <c r="K257" s="87"/>
      <c r="L257" s="87"/>
      <c r="M257" s="87"/>
      <c r="N257" s="87"/>
    </row>
    <row r="258" spans="11:14" x14ac:dyDescent="0.35">
      <c r="K258" s="87"/>
      <c r="L258" s="87"/>
      <c r="M258" s="87"/>
      <c r="N258" s="87"/>
    </row>
    <row r="259" spans="11:14" x14ac:dyDescent="0.35">
      <c r="K259" s="87"/>
      <c r="L259" s="87"/>
      <c r="M259" s="87"/>
      <c r="N259" s="87"/>
    </row>
    <row r="260" spans="11:14" x14ac:dyDescent="0.35">
      <c r="K260" s="87"/>
      <c r="L260" s="87"/>
      <c r="M260" s="87"/>
      <c r="N260" s="87"/>
    </row>
    <row r="261" spans="11:14" x14ac:dyDescent="0.35">
      <c r="K261" s="87"/>
      <c r="L261" s="87"/>
      <c r="M261" s="87"/>
      <c r="N261" s="87"/>
    </row>
    <row r="262" spans="11:14" x14ac:dyDescent="0.35">
      <c r="K262" s="87"/>
      <c r="L262" s="87"/>
      <c r="M262" s="87"/>
      <c r="N262" s="87"/>
    </row>
    <row r="263" spans="11:14" x14ac:dyDescent="0.35">
      <c r="K263" s="87"/>
      <c r="L263" s="87"/>
      <c r="M263" s="87"/>
      <c r="N263" s="87"/>
    </row>
    <row r="264" spans="11:14" x14ac:dyDescent="0.35">
      <c r="K264" s="87"/>
      <c r="L264" s="87"/>
      <c r="M264" s="87"/>
      <c r="N264" s="87"/>
    </row>
    <row r="265" spans="11:14" x14ac:dyDescent="0.35">
      <c r="K265" s="87"/>
      <c r="L265" s="87"/>
      <c r="M265" s="87"/>
      <c r="N265" s="87"/>
    </row>
    <row r="266" spans="11:14" x14ac:dyDescent="0.35">
      <c r="K266" s="87"/>
      <c r="L266" s="87"/>
      <c r="M266" s="87"/>
      <c r="N266" s="87"/>
    </row>
    <row r="267" spans="11:14" x14ac:dyDescent="0.35">
      <c r="K267" s="87"/>
      <c r="L267" s="87"/>
      <c r="M267" s="87"/>
      <c r="N267" s="87"/>
    </row>
    <row r="268" spans="11:14" x14ac:dyDescent="0.35">
      <c r="K268" s="87"/>
      <c r="L268" s="87"/>
      <c r="M268" s="87"/>
      <c r="N268" s="87"/>
    </row>
    <row r="269" spans="11:14" x14ac:dyDescent="0.35">
      <c r="K269" s="87"/>
      <c r="L269" s="87"/>
      <c r="M269" s="87"/>
      <c r="N269" s="87"/>
    </row>
    <row r="270" spans="11:14" x14ac:dyDescent="0.35">
      <c r="K270" s="87"/>
      <c r="L270" s="87"/>
      <c r="M270" s="87"/>
      <c r="N270" s="87"/>
    </row>
    <row r="271" spans="11:14" x14ac:dyDescent="0.35">
      <c r="K271" s="87"/>
      <c r="L271" s="87"/>
      <c r="M271" s="87"/>
      <c r="N271" s="87"/>
    </row>
    <row r="272" spans="11:14" x14ac:dyDescent="0.35">
      <c r="K272" s="87"/>
      <c r="L272" s="87"/>
      <c r="M272" s="87"/>
      <c r="N272" s="87"/>
    </row>
    <row r="273" spans="11:14" x14ac:dyDescent="0.35">
      <c r="K273" s="87"/>
      <c r="L273" s="87"/>
      <c r="M273" s="87"/>
      <c r="N273" s="87"/>
    </row>
    <row r="274" spans="11:14" x14ac:dyDescent="0.35">
      <c r="K274" s="87"/>
      <c r="L274" s="87"/>
      <c r="M274" s="87"/>
      <c r="N274" s="87"/>
    </row>
    <row r="275" spans="11:14" x14ac:dyDescent="0.35">
      <c r="K275" s="87"/>
      <c r="L275" s="87"/>
      <c r="M275" s="87"/>
      <c r="N275" s="87"/>
    </row>
    <row r="276" spans="11:14" x14ac:dyDescent="0.35">
      <c r="K276" s="87"/>
      <c r="L276" s="87"/>
      <c r="M276" s="87"/>
      <c r="N276" s="87"/>
    </row>
    <row r="277" spans="11:14" x14ac:dyDescent="0.35">
      <c r="K277" s="87"/>
      <c r="L277" s="87"/>
      <c r="M277" s="87"/>
      <c r="N277" s="87"/>
    </row>
    <row r="278" spans="11:14" x14ac:dyDescent="0.35">
      <c r="K278" s="87"/>
      <c r="L278" s="87"/>
      <c r="M278" s="87"/>
      <c r="N278" s="87"/>
    </row>
    <row r="279" spans="11:14" x14ac:dyDescent="0.35">
      <c r="K279" s="87"/>
      <c r="L279" s="87"/>
      <c r="M279" s="87"/>
      <c r="N279" s="87"/>
    </row>
    <row r="280" spans="11:14" x14ac:dyDescent="0.35">
      <c r="K280" s="87"/>
      <c r="L280" s="87"/>
      <c r="M280" s="87"/>
      <c r="N280" s="87"/>
    </row>
    <row r="281" spans="11:14" x14ac:dyDescent="0.35">
      <c r="K281" s="87"/>
      <c r="L281" s="87"/>
      <c r="M281" s="87"/>
      <c r="N281" s="87"/>
    </row>
    <row r="282" spans="11:14" x14ac:dyDescent="0.35">
      <c r="K282" s="87"/>
      <c r="L282" s="87"/>
      <c r="M282" s="87"/>
      <c r="N282" s="87"/>
    </row>
    <row r="283" spans="11:14" x14ac:dyDescent="0.35">
      <c r="K283" s="87"/>
      <c r="L283" s="87"/>
      <c r="M283" s="87"/>
      <c r="N283" s="87"/>
    </row>
    <row r="284" spans="11:14" x14ac:dyDescent="0.35">
      <c r="K284" s="87"/>
      <c r="L284" s="87"/>
      <c r="M284" s="87"/>
      <c r="N284" s="87"/>
    </row>
    <row r="285" spans="11:14" x14ac:dyDescent="0.35">
      <c r="K285" s="87"/>
      <c r="L285" s="87"/>
      <c r="M285" s="87"/>
      <c r="N285" s="87"/>
    </row>
    <row r="286" spans="11:14" x14ac:dyDescent="0.35">
      <c r="K286" s="87"/>
      <c r="L286" s="87"/>
      <c r="M286" s="87"/>
      <c r="N286" s="87"/>
    </row>
    <row r="287" spans="11:14" x14ac:dyDescent="0.35">
      <c r="K287" s="87"/>
      <c r="L287" s="87"/>
      <c r="M287" s="87"/>
      <c r="N287" s="87"/>
    </row>
    <row r="288" spans="11:14" x14ac:dyDescent="0.35">
      <c r="K288" s="87"/>
      <c r="L288" s="87"/>
      <c r="M288" s="87"/>
      <c r="N288" s="87"/>
    </row>
    <row r="289" spans="11:14" x14ac:dyDescent="0.35">
      <c r="K289" s="87"/>
      <c r="L289" s="87"/>
      <c r="M289" s="87"/>
      <c r="N289" s="87"/>
    </row>
    <row r="290" spans="11:14" x14ac:dyDescent="0.35">
      <c r="K290" s="87"/>
      <c r="L290" s="87"/>
      <c r="M290" s="87"/>
      <c r="N290" s="87"/>
    </row>
    <row r="291" spans="11:14" x14ac:dyDescent="0.35">
      <c r="K291" s="87"/>
      <c r="L291" s="87"/>
      <c r="M291" s="87"/>
      <c r="N291" s="87"/>
    </row>
    <row r="292" spans="11:14" x14ac:dyDescent="0.35">
      <c r="K292" s="87"/>
      <c r="L292" s="87"/>
      <c r="M292" s="87"/>
      <c r="N292" s="87"/>
    </row>
    <row r="293" spans="11:14" x14ac:dyDescent="0.35">
      <c r="K293" s="87"/>
      <c r="L293" s="87"/>
      <c r="M293" s="87"/>
      <c r="N293" s="87"/>
    </row>
    <row r="294" spans="11:14" x14ac:dyDescent="0.35">
      <c r="K294" s="87"/>
      <c r="L294" s="87"/>
      <c r="M294" s="87"/>
      <c r="N294" s="87"/>
    </row>
    <row r="295" spans="11:14" x14ac:dyDescent="0.35">
      <c r="K295" s="87"/>
      <c r="L295" s="87"/>
      <c r="M295" s="87"/>
      <c r="N295" s="87"/>
    </row>
    <row r="296" spans="11:14" x14ac:dyDescent="0.35">
      <c r="K296" s="87"/>
      <c r="L296" s="87"/>
      <c r="M296" s="87"/>
      <c r="N296" s="87"/>
    </row>
    <row r="297" spans="11:14" x14ac:dyDescent="0.35">
      <c r="K297" s="87"/>
      <c r="L297" s="87"/>
      <c r="M297" s="87"/>
      <c r="N297" s="87"/>
    </row>
    <row r="298" spans="11:14" x14ac:dyDescent="0.35">
      <c r="K298" s="87"/>
      <c r="L298" s="87"/>
      <c r="M298" s="87"/>
      <c r="N298" s="87"/>
    </row>
    <row r="299" spans="11:14" x14ac:dyDescent="0.35">
      <c r="K299" s="87"/>
      <c r="L299" s="87"/>
      <c r="M299" s="87"/>
      <c r="N299" s="87"/>
    </row>
    <row r="300" spans="11:14" x14ac:dyDescent="0.35">
      <c r="K300" s="87"/>
      <c r="L300" s="87"/>
      <c r="M300" s="87"/>
      <c r="N300" s="87"/>
    </row>
    <row r="301" spans="11:14" x14ac:dyDescent="0.35">
      <c r="K301" s="87"/>
      <c r="L301" s="87"/>
      <c r="M301" s="87"/>
      <c r="N301" s="87"/>
    </row>
    <row r="302" spans="11:14" x14ac:dyDescent="0.35">
      <c r="K302" s="87"/>
      <c r="L302" s="87"/>
      <c r="M302" s="87"/>
      <c r="N302" s="87"/>
    </row>
    <row r="303" spans="11:14" x14ac:dyDescent="0.35">
      <c r="K303" s="87"/>
      <c r="L303" s="87"/>
      <c r="M303" s="87"/>
      <c r="N303" s="87"/>
    </row>
    <row r="304" spans="11:14" x14ac:dyDescent="0.35">
      <c r="K304" s="87"/>
      <c r="L304" s="87"/>
      <c r="M304" s="87"/>
      <c r="N304" s="87"/>
    </row>
    <row r="305" spans="11:14" x14ac:dyDescent="0.35">
      <c r="K305" s="87"/>
      <c r="L305" s="87"/>
      <c r="M305" s="87"/>
      <c r="N305" s="87"/>
    </row>
    <row r="306" spans="11:14" x14ac:dyDescent="0.35">
      <c r="K306" s="87"/>
      <c r="L306" s="87"/>
      <c r="M306" s="87"/>
      <c r="N306" s="87"/>
    </row>
    <row r="307" spans="11:14" x14ac:dyDescent="0.35">
      <c r="K307" s="87"/>
      <c r="L307" s="87"/>
      <c r="M307" s="87"/>
      <c r="N307" s="87"/>
    </row>
    <row r="308" spans="11:14" x14ac:dyDescent="0.35">
      <c r="K308" s="87"/>
      <c r="L308" s="87"/>
      <c r="M308" s="87"/>
      <c r="N308" s="87"/>
    </row>
    <row r="309" spans="11:14" x14ac:dyDescent="0.35">
      <c r="K309" s="87"/>
      <c r="L309" s="87"/>
      <c r="M309" s="87"/>
      <c r="N309" s="87"/>
    </row>
    <row r="310" spans="11:14" x14ac:dyDescent="0.35">
      <c r="K310" s="87"/>
      <c r="L310" s="87"/>
      <c r="M310" s="87"/>
      <c r="N310" s="87"/>
    </row>
    <row r="311" spans="11:14" x14ac:dyDescent="0.35">
      <c r="K311" s="87"/>
      <c r="L311" s="87"/>
      <c r="M311" s="87"/>
      <c r="N311" s="87"/>
    </row>
    <row r="312" spans="11:14" x14ac:dyDescent="0.35">
      <c r="K312" s="87"/>
      <c r="L312" s="87"/>
      <c r="M312" s="87"/>
      <c r="N312" s="87"/>
    </row>
    <row r="313" spans="11:14" x14ac:dyDescent="0.35">
      <c r="K313" s="87"/>
      <c r="L313" s="87"/>
      <c r="M313" s="87"/>
      <c r="N313" s="87"/>
    </row>
    <row r="314" spans="11:14" x14ac:dyDescent="0.35">
      <c r="K314" s="87"/>
      <c r="L314" s="87"/>
      <c r="M314" s="87"/>
      <c r="N314" s="87"/>
    </row>
    <row r="315" spans="11:14" x14ac:dyDescent="0.35">
      <c r="K315" s="87"/>
      <c r="L315" s="87"/>
      <c r="M315" s="87"/>
      <c r="N315" s="87"/>
    </row>
    <row r="316" spans="11:14" x14ac:dyDescent="0.35">
      <c r="K316" s="87"/>
      <c r="L316" s="87"/>
      <c r="M316" s="87"/>
      <c r="N316" s="87"/>
    </row>
    <row r="317" spans="11:14" x14ac:dyDescent="0.35">
      <c r="K317" s="87"/>
      <c r="L317" s="87"/>
      <c r="M317" s="87"/>
      <c r="N317" s="87"/>
    </row>
    <row r="318" spans="11:14" x14ac:dyDescent="0.35">
      <c r="K318" s="87"/>
      <c r="L318" s="87"/>
      <c r="M318" s="87"/>
      <c r="N318" s="87"/>
    </row>
    <row r="319" spans="11:14" x14ac:dyDescent="0.35">
      <c r="K319" s="87"/>
      <c r="L319" s="87"/>
      <c r="M319" s="87"/>
      <c r="N319" s="87"/>
    </row>
    <row r="320" spans="11:14" x14ac:dyDescent="0.35">
      <c r="K320" s="87"/>
      <c r="L320" s="87"/>
      <c r="M320" s="87"/>
      <c r="N320" s="87"/>
    </row>
    <row r="321" spans="11:14" x14ac:dyDescent="0.35">
      <c r="K321" s="87"/>
      <c r="L321" s="87"/>
      <c r="M321" s="87"/>
      <c r="N321" s="87"/>
    </row>
    <row r="322" spans="11:14" x14ac:dyDescent="0.35">
      <c r="K322" s="87"/>
      <c r="L322" s="87"/>
      <c r="M322" s="87"/>
      <c r="N322" s="87"/>
    </row>
    <row r="323" spans="11:14" x14ac:dyDescent="0.35">
      <c r="K323" s="87"/>
      <c r="L323" s="87"/>
      <c r="M323" s="87"/>
      <c r="N323" s="87"/>
    </row>
    <row r="324" spans="11:14" x14ac:dyDescent="0.35">
      <c r="K324" s="87"/>
      <c r="L324" s="87"/>
      <c r="M324" s="87"/>
      <c r="N324" s="87"/>
    </row>
    <row r="325" spans="11:14" x14ac:dyDescent="0.35">
      <c r="K325" s="87"/>
      <c r="L325" s="87"/>
      <c r="M325" s="87"/>
      <c r="N325" s="87"/>
    </row>
    <row r="326" spans="11:14" x14ac:dyDescent="0.35">
      <c r="K326" s="87"/>
      <c r="L326" s="87"/>
      <c r="M326" s="87"/>
      <c r="N326" s="87"/>
    </row>
    <row r="327" spans="11:14" x14ac:dyDescent="0.35">
      <c r="K327" s="87"/>
      <c r="L327" s="87"/>
      <c r="M327" s="87"/>
      <c r="N327" s="87"/>
    </row>
    <row r="328" spans="11:14" x14ac:dyDescent="0.35">
      <c r="K328" s="87"/>
      <c r="L328" s="87"/>
      <c r="M328" s="87"/>
      <c r="N328" s="87"/>
    </row>
    <row r="329" spans="11:14" x14ac:dyDescent="0.35">
      <c r="K329" s="87"/>
      <c r="L329" s="87"/>
      <c r="M329" s="87"/>
      <c r="N329" s="87"/>
    </row>
    <row r="330" spans="11:14" x14ac:dyDescent="0.35">
      <c r="K330" s="87"/>
      <c r="L330" s="87"/>
      <c r="M330" s="87"/>
      <c r="N330" s="87"/>
    </row>
    <row r="331" spans="11:14" x14ac:dyDescent="0.35">
      <c r="K331" s="87"/>
      <c r="L331" s="87"/>
      <c r="M331" s="87"/>
      <c r="N331" s="87"/>
    </row>
    <row r="332" spans="11:14" x14ac:dyDescent="0.35">
      <c r="K332" s="87"/>
      <c r="L332" s="87"/>
      <c r="M332" s="87"/>
      <c r="N332" s="87"/>
    </row>
    <row r="333" spans="11:14" x14ac:dyDescent="0.35">
      <c r="K333" s="87"/>
      <c r="L333" s="87"/>
      <c r="M333" s="87"/>
      <c r="N333" s="87"/>
    </row>
    <row r="334" spans="11:14" x14ac:dyDescent="0.35">
      <c r="K334" s="87"/>
      <c r="L334" s="87"/>
      <c r="M334" s="87"/>
      <c r="N334" s="87"/>
    </row>
    <row r="335" spans="11:14" x14ac:dyDescent="0.35">
      <c r="K335" s="87"/>
      <c r="L335" s="87"/>
      <c r="M335" s="87"/>
      <c r="N335" s="87"/>
    </row>
    <row r="336" spans="11:14" x14ac:dyDescent="0.35">
      <c r="K336" s="87"/>
      <c r="L336" s="87"/>
      <c r="M336" s="87"/>
      <c r="N336" s="87"/>
    </row>
    <row r="337" spans="11:14" x14ac:dyDescent="0.35">
      <c r="K337" s="87"/>
      <c r="L337" s="87"/>
      <c r="M337" s="87"/>
      <c r="N337" s="87"/>
    </row>
    <row r="338" spans="11:14" x14ac:dyDescent="0.35">
      <c r="K338" s="87"/>
      <c r="L338" s="87"/>
      <c r="M338" s="87"/>
      <c r="N338" s="87"/>
    </row>
    <row r="339" spans="11:14" x14ac:dyDescent="0.35">
      <c r="K339" s="87"/>
      <c r="L339" s="87"/>
      <c r="M339" s="87"/>
      <c r="N339" s="87"/>
    </row>
    <row r="340" spans="11:14" x14ac:dyDescent="0.35">
      <c r="K340" s="87"/>
      <c r="L340" s="87"/>
      <c r="M340" s="87"/>
      <c r="N340" s="87"/>
    </row>
    <row r="341" spans="11:14" x14ac:dyDescent="0.35">
      <c r="K341" s="87"/>
      <c r="L341" s="87"/>
      <c r="M341" s="87"/>
      <c r="N341" s="87"/>
    </row>
    <row r="342" spans="11:14" x14ac:dyDescent="0.35">
      <c r="K342" s="87"/>
      <c r="L342" s="87"/>
      <c r="M342" s="87"/>
      <c r="N342" s="87"/>
    </row>
    <row r="343" spans="11:14" x14ac:dyDescent="0.35">
      <c r="K343" s="87"/>
      <c r="L343" s="87"/>
      <c r="M343" s="87"/>
      <c r="N343" s="87"/>
    </row>
    <row r="344" spans="11:14" x14ac:dyDescent="0.35">
      <c r="K344" s="87"/>
      <c r="L344" s="87"/>
      <c r="M344" s="87"/>
      <c r="N344" s="87"/>
    </row>
    <row r="345" spans="11:14" x14ac:dyDescent="0.35">
      <c r="K345" s="87"/>
      <c r="L345" s="87"/>
      <c r="M345" s="87"/>
      <c r="N345" s="87"/>
    </row>
    <row r="346" spans="11:14" x14ac:dyDescent="0.35">
      <c r="K346" s="87"/>
      <c r="L346" s="87"/>
      <c r="M346" s="87"/>
      <c r="N346" s="87"/>
    </row>
    <row r="347" spans="11:14" x14ac:dyDescent="0.35">
      <c r="K347" s="87"/>
      <c r="L347" s="87"/>
      <c r="M347" s="87"/>
      <c r="N347" s="87"/>
    </row>
    <row r="348" spans="11:14" x14ac:dyDescent="0.35">
      <c r="K348" s="87"/>
      <c r="L348" s="87"/>
      <c r="M348" s="87"/>
      <c r="N348" s="87"/>
    </row>
    <row r="349" spans="11:14" x14ac:dyDescent="0.35">
      <c r="K349" s="87"/>
      <c r="L349" s="87"/>
      <c r="M349" s="87"/>
      <c r="N349" s="87"/>
    </row>
    <row r="350" spans="11:14" x14ac:dyDescent="0.35">
      <c r="K350" s="87"/>
      <c r="L350" s="87"/>
      <c r="M350" s="87"/>
      <c r="N350" s="87"/>
    </row>
    <row r="351" spans="11:14" x14ac:dyDescent="0.35">
      <c r="K351" s="87"/>
      <c r="L351" s="87"/>
      <c r="M351" s="87"/>
      <c r="N351" s="87"/>
    </row>
    <row r="352" spans="11:14" x14ac:dyDescent="0.35">
      <c r="K352" s="87"/>
      <c r="L352" s="87"/>
      <c r="M352" s="87"/>
      <c r="N352" s="87"/>
    </row>
    <row r="353" spans="11:14" x14ac:dyDescent="0.35">
      <c r="K353" s="87"/>
      <c r="L353" s="87"/>
      <c r="M353" s="87"/>
      <c r="N353" s="87"/>
    </row>
    <row r="354" spans="11:14" x14ac:dyDescent="0.35">
      <c r="K354" s="87"/>
      <c r="L354" s="87"/>
      <c r="M354" s="87"/>
      <c r="N354" s="87"/>
    </row>
    <row r="355" spans="11:14" x14ac:dyDescent="0.35">
      <c r="K355" s="87"/>
      <c r="L355" s="87"/>
      <c r="M355" s="87"/>
      <c r="N355" s="87"/>
    </row>
    <row r="356" spans="11:14" x14ac:dyDescent="0.35">
      <c r="K356" s="87"/>
      <c r="L356" s="87"/>
      <c r="M356" s="87"/>
      <c r="N356" s="87"/>
    </row>
    <row r="357" spans="11:14" x14ac:dyDescent="0.35">
      <c r="K357" s="87"/>
      <c r="L357" s="87"/>
      <c r="M357" s="87"/>
      <c r="N357" s="87"/>
    </row>
    <row r="358" spans="11:14" x14ac:dyDescent="0.35">
      <c r="K358" s="87"/>
      <c r="L358" s="87"/>
      <c r="M358" s="87"/>
      <c r="N358" s="87"/>
    </row>
    <row r="359" spans="11:14" x14ac:dyDescent="0.35">
      <c r="K359" s="87"/>
      <c r="L359" s="87"/>
      <c r="M359" s="87"/>
      <c r="N359" s="87"/>
    </row>
    <row r="360" spans="11:14" x14ac:dyDescent="0.35">
      <c r="K360" s="87"/>
      <c r="L360" s="87"/>
      <c r="M360" s="87"/>
      <c r="N360" s="87"/>
    </row>
    <row r="361" spans="11:14" x14ac:dyDescent="0.35">
      <c r="K361" s="87"/>
      <c r="L361" s="87"/>
      <c r="M361" s="87"/>
      <c r="N361" s="87"/>
    </row>
    <row r="362" spans="11:14" x14ac:dyDescent="0.35">
      <c r="K362" s="87"/>
      <c r="L362" s="87"/>
      <c r="M362" s="87"/>
      <c r="N362" s="87"/>
    </row>
    <row r="363" spans="11:14" x14ac:dyDescent="0.35">
      <c r="K363" s="87"/>
      <c r="L363" s="87"/>
      <c r="M363" s="87"/>
      <c r="N363" s="87"/>
    </row>
    <row r="364" spans="11:14" x14ac:dyDescent="0.35">
      <c r="K364" s="87"/>
      <c r="L364" s="87"/>
      <c r="M364" s="87"/>
      <c r="N364" s="87"/>
    </row>
    <row r="365" spans="11:14" x14ac:dyDescent="0.35">
      <c r="K365" s="87"/>
      <c r="L365" s="87"/>
      <c r="M365" s="87"/>
      <c r="N365" s="87"/>
    </row>
    <row r="366" spans="11:14" x14ac:dyDescent="0.35">
      <c r="K366" s="87"/>
      <c r="L366" s="87"/>
      <c r="M366" s="87"/>
      <c r="N366" s="87"/>
    </row>
    <row r="367" spans="11:14" x14ac:dyDescent="0.35">
      <c r="K367" s="87"/>
      <c r="L367" s="87"/>
      <c r="M367" s="87"/>
      <c r="N367" s="87"/>
    </row>
    <row r="368" spans="11:14" x14ac:dyDescent="0.35">
      <c r="K368" s="87"/>
      <c r="L368" s="87"/>
      <c r="M368" s="87"/>
      <c r="N368" s="87"/>
    </row>
    <row r="369" spans="11:14" x14ac:dyDescent="0.35">
      <c r="K369" s="87"/>
      <c r="L369" s="87"/>
      <c r="M369" s="87"/>
      <c r="N369" s="87"/>
    </row>
    <row r="370" spans="11:14" x14ac:dyDescent="0.35">
      <c r="K370" s="87"/>
      <c r="L370" s="87"/>
      <c r="M370" s="87"/>
      <c r="N370" s="87"/>
    </row>
    <row r="371" spans="11:14" x14ac:dyDescent="0.35">
      <c r="K371" s="87"/>
      <c r="L371" s="87"/>
      <c r="M371" s="87"/>
      <c r="N371" s="87"/>
    </row>
    <row r="372" spans="11:14" x14ac:dyDescent="0.35">
      <c r="K372" s="87"/>
      <c r="L372" s="87"/>
      <c r="M372" s="87"/>
      <c r="N372" s="87"/>
    </row>
    <row r="373" spans="11:14" x14ac:dyDescent="0.35">
      <c r="K373" s="87"/>
      <c r="L373" s="87"/>
      <c r="M373" s="87"/>
      <c r="N373" s="87"/>
    </row>
    <row r="374" spans="11:14" x14ac:dyDescent="0.35">
      <c r="K374" s="87"/>
      <c r="L374" s="87"/>
      <c r="M374" s="87"/>
      <c r="N374" s="87"/>
    </row>
    <row r="375" spans="11:14" x14ac:dyDescent="0.35">
      <c r="K375" s="87"/>
      <c r="L375" s="87"/>
      <c r="M375" s="87"/>
      <c r="N375" s="87"/>
    </row>
    <row r="376" spans="11:14" x14ac:dyDescent="0.35">
      <c r="K376" s="87"/>
      <c r="L376" s="87"/>
      <c r="M376" s="87"/>
      <c r="N376" s="87"/>
    </row>
    <row r="377" spans="11:14" x14ac:dyDescent="0.35">
      <c r="K377" s="87"/>
      <c r="L377" s="87"/>
      <c r="M377" s="87"/>
      <c r="N377" s="87"/>
    </row>
    <row r="378" spans="11:14" x14ac:dyDescent="0.35">
      <c r="K378" s="87"/>
      <c r="L378" s="87"/>
      <c r="M378" s="87"/>
      <c r="N378" s="87"/>
    </row>
    <row r="379" spans="11:14" x14ac:dyDescent="0.35">
      <c r="K379" s="87"/>
      <c r="L379" s="87"/>
      <c r="M379" s="87"/>
      <c r="N379" s="87"/>
    </row>
    <row r="380" spans="11:14" x14ac:dyDescent="0.35">
      <c r="K380" s="87"/>
      <c r="L380" s="87"/>
      <c r="M380" s="87"/>
      <c r="N380" s="87"/>
    </row>
    <row r="381" spans="11:14" x14ac:dyDescent="0.35">
      <c r="K381" s="87"/>
      <c r="L381" s="87"/>
      <c r="M381" s="87"/>
      <c r="N381" s="87"/>
    </row>
    <row r="382" spans="11:14" x14ac:dyDescent="0.35">
      <c r="K382" s="87"/>
      <c r="L382" s="87"/>
      <c r="M382" s="87"/>
      <c r="N382" s="87"/>
    </row>
    <row r="383" spans="11:14" x14ac:dyDescent="0.35">
      <c r="K383" s="87"/>
      <c r="L383" s="87"/>
      <c r="M383" s="87"/>
      <c r="N383" s="87"/>
    </row>
    <row r="384" spans="11:14" x14ac:dyDescent="0.35">
      <c r="K384" s="87"/>
      <c r="L384" s="87"/>
      <c r="M384" s="87"/>
      <c r="N384" s="87"/>
    </row>
    <row r="385" spans="11:14" x14ac:dyDescent="0.35">
      <c r="K385" s="87"/>
      <c r="L385" s="87"/>
      <c r="M385" s="87"/>
      <c r="N385" s="87"/>
    </row>
    <row r="386" spans="11:14" x14ac:dyDescent="0.35">
      <c r="K386" s="87"/>
      <c r="L386" s="87"/>
      <c r="M386" s="87"/>
      <c r="N386" s="87"/>
    </row>
    <row r="387" spans="11:14" x14ac:dyDescent="0.35">
      <c r="K387" s="87"/>
      <c r="L387" s="87"/>
      <c r="M387" s="87"/>
      <c r="N387" s="87"/>
    </row>
    <row r="388" spans="11:14" x14ac:dyDescent="0.35">
      <c r="K388" s="87"/>
      <c r="L388" s="87"/>
      <c r="M388" s="87"/>
      <c r="N388" s="87"/>
    </row>
    <row r="389" spans="11:14" x14ac:dyDescent="0.35">
      <c r="K389" s="87"/>
      <c r="L389" s="87"/>
      <c r="M389" s="87"/>
      <c r="N389" s="87"/>
    </row>
    <row r="390" spans="11:14" x14ac:dyDescent="0.35">
      <c r="K390" s="87"/>
      <c r="L390" s="87"/>
      <c r="M390" s="87"/>
      <c r="N390" s="87"/>
    </row>
    <row r="391" spans="11:14" x14ac:dyDescent="0.35">
      <c r="K391" s="87"/>
      <c r="L391" s="87"/>
      <c r="M391" s="87"/>
      <c r="N391" s="87"/>
    </row>
    <row r="392" spans="11:14" x14ac:dyDescent="0.35">
      <c r="K392" s="87"/>
      <c r="L392" s="87"/>
      <c r="M392" s="87"/>
      <c r="N392" s="87"/>
    </row>
    <row r="393" spans="11:14" x14ac:dyDescent="0.35">
      <c r="K393" s="87"/>
      <c r="L393" s="87"/>
      <c r="M393" s="87"/>
      <c r="N393" s="87"/>
    </row>
    <row r="394" spans="11:14" x14ac:dyDescent="0.35">
      <c r="K394" s="87"/>
      <c r="L394" s="87"/>
      <c r="M394" s="87"/>
      <c r="N394" s="87"/>
    </row>
    <row r="395" spans="11:14" x14ac:dyDescent="0.35">
      <c r="K395" s="87"/>
      <c r="L395" s="87"/>
      <c r="M395" s="87"/>
      <c r="N395" s="87"/>
    </row>
    <row r="396" spans="11:14" x14ac:dyDescent="0.35">
      <c r="K396" s="87"/>
      <c r="L396" s="87"/>
      <c r="M396" s="87"/>
      <c r="N396" s="87"/>
    </row>
    <row r="397" spans="11:14" x14ac:dyDescent="0.35">
      <c r="K397" s="87"/>
      <c r="L397" s="87"/>
      <c r="M397" s="87"/>
      <c r="N397" s="87"/>
    </row>
    <row r="398" spans="11:14" x14ac:dyDescent="0.35">
      <c r="K398" s="87"/>
      <c r="L398" s="87"/>
      <c r="M398" s="87"/>
      <c r="N398" s="87"/>
    </row>
    <row r="399" spans="11:14" x14ac:dyDescent="0.35">
      <c r="K399" s="87"/>
      <c r="L399" s="87"/>
      <c r="M399" s="87"/>
      <c r="N399" s="87"/>
    </row>
    <row r="400" spans="11:14" x14ac:dyDescent="0.35">
      <c r="K400" s="87"/>
      <c r="L400" s="87"/>
      <c r="M400" s="87"/>
      <c r="N400" s="87"/>
    </row>
    <row r="401" spans="11:14" x14ac:dyDescent="0.35">
      <c r="K401" s="87"/>
      <c r="L401" s="87"/>
      <c r="M401" s="87"/>
      <c r="N401" s="87"/>
    </row>
    <row r="402" spans="11:14" x14ac:dyDescent="0.35">
      <c r="K402" s="87"/>
      <c r="L402" s="87"/>
      <c r="M402" s="87"/>
      <c r="N402" s="87"/>
    </row>
    <row r="403" spans="11:14" x14ac:dyDescent="0.35">
      <c r="K403" s="87"/>
      <c r="L403" s="87"/>
      <c r="M403" s="87"/>
      <c r="N403" s="87"/>
    </row>
    <row r="404" spans="11:14" x14ac:dyDescent="0.35">
      <c r="K404" s="87"/>
      <c r="L404" s="87"/>
      <c r="M404" s="87"/>
      <c r="N404" s="87"/>
    </row>
    <row r="405" spans="11:14" x14ac:dyDescent="0.35">
      <c r="K405" s="87"/>
      <c r="L405" s="87"/>
      <c r="M405" s="87"/>
      <c r="N405" s="87"/>
    </row>
    <row r="406" spans="11:14" x14ac:dyDescent="0.35">
      <c r="K406" s="87"/>
      <c r="L406" s="87"/>
      <c r="M406" s="87"/>
      <c r="N406" s="87"/>
    </row>
    <row r="407" spans="11:14" x14ac:dyDescent="0.35">
      <c r="K407" s="87"/>
      <c r="L407" s="87"/>
      <c r="M407" s="87"/>
      <c r="N407" s="87"/>
    </row>
    <row r="408" spans="11:14" x14ac:dyDescent="0.35">
      <c r="K408" s="87"/>
      <c r="L408" s="87"/>
      <c r="M408" s="87"/>
      <c r="N408" s="87"/>
    </row>
    <row r="409" spans="11:14" x14ac:dyDescent="0.35">
      <c r="K409" s="87"/>
      <c r="L409" s="87"/>
      <c r="M409" s="87"/>
      <c r="N409" s="87"/>
    </row>
    <row r="410" spans="11:14" x14ac:dyDescent="0.35">
      <c r="K410" s="87"/>
      <c r="L410" s="87"/>
      <c r="M410" s="87"/>
      <c r="N410" s="87"/>
    </row>
    <row r="411" spans="11:14" x14ac:dyDescent="0.35">
      <c r="K411" s="87"/>
      <c r="L411" s="87"/>
      <c r="M411" s="87"/>
      <c r="N411" s="87"/>
    </row>
    <row r="412" spans="11:14" x14ac:dyDescent="0.35">
      <c r="K412" s="87"/>
      <c r="L412" s="87"/>
      <c r="M412" s="87"/>
      <c r="N412" s="87"/>
    </row>
    <row r="413" spans="11:14" x14ac:dyDescent="0.35">
      <c r="K413" s="87"/>
      <c r="L413" s="87"/>
      <c r="M413" s="87"/>
      <c r="N413" s="87"/>
    </row>
    <row r="414" spans="11:14" x14ac:dyDescent="0.35">
      <c r="K414" s="87"/>
      <c r="L414" s="87"/>
      <c r="M414" s="87"/>
      <c r="N414" s="87"/>
    </row>
    <row r="415" spans="11:14" x14ac:dyDescent="0.35">
      <c r="K415" s="87"/>
      <c r="L415" s="87"/>
      <c r="M415" s="87"/>
      <c r="N415" s="87"/>
    </row>
    <row r="416" spans="11:14" x14ac:dyDescent="0.35">
      <c r="K416" s="87"/>
      <c r="L416" s="87"/>
      <c r="M416" s="87"/>
      <c r="N416" s="87"/>
    </row>
    <row r="417" spans="11:14" x14ac:dyDescent="0.35">
      <c r="K417" s="87"/>
      <c r="L417" s="87"/>
      <c r="M417" s="87"/>
      <c r="N417" s="87"/>
    </row>
    <row r="418" spans="11:14" x14ac:dyDescent="0.35">
      <c r="K418" s="87"/>
      <c r="L418" s="87"/>
      <c r="M418" s="87"/>
      <c r="N418" s="87"/>
    </row>
    <row r="419" spans="11:14" x14ac:dyDescent="0.35">
      <c r="K419" s="87"/>
      <c r="L419" s="87"/>
      <c r="M419" s="87"/>
      <c r="N419" s="87"/>
    </row>
    <row r="420" spans="11:14" x14ac:dyDescent="0.35">
      <c r="K420" s="87"/>
      <c r="L420" s="87"/>
      <c r="M420" s="87"/>
      <c r="N420" s="87"/>
    </row>
    <row r="421" spans="11:14" x14ac:dyDescent="0.35">
      <c r="K421" s="87"/>
      <c r="L421" s="87"/>
      <c r="M421" s="87"/>
      <c r="N421" s="87"/>
    </row>
    <row r="422" spans="11:14" x14ac:dyDescent="0.35">
      <c r="K422" s="87"/>
      <c r="L422" s="87"/>
      <c r="M422" s="87"/>
      <c r="N422" s="87"/>
    </row>
    <row r="423" spans="11:14" x14ac:dyDescent="0.35">
      <c r="K423" s="87"/>
      <c r="L423" s="87"/>
      <c r="M423" s="87"/>
      <c r="N423" s="87"/>
    </row>
    <row r="424" spans="11:14" x14ac:dyDescent="0.35">
      <c r="K424" s="87"/>
      <c r="L424" s="87"/>
      <c r="M424" s="87"/>
      <c r="N424" s="87"/>
    </row>
    <row r="425" spans="11:14" x14ac:dyDescent="0.35">
      <c r="K425" s="87"/>
      <c r="L425" s="87"/>
      <c r="M425" s="87"/>
      <c r="N425" s="87"/>
    </row>
    <row r="426" spans="11:14" x14ac:dyDescent="0.35">
      <c r="K426" s="87"/>
      <c r="L426" s="87"/>
      <c r="M426" s="87"/>
      <c r="N426" s="87"/>
    </row>
    <row r="427" spans="11:14" x14ac:dyDescent="0.35">
      <c r="K427" s="87"/>
      <c r="L427" s="87"/>
      <c r="M427" s="87"/>
      <c r="N427" s="87"/>
    </row>
    <row r="428" spans="11:14" x14ac:dyDescent="0.35">
      <c r="K428" s="87"/>
      <c r="L428" s="87"/>
      <c r="M428" s="87"/>
      <c r="N428" s="87"/>
    </row>
    <row r="429" spans="11:14" x14ac:dyDescent="0.35">
      <c r="K429" s="87"/>
      <c r="L429" s="87"/>
      <c r="M429" s="87"/>
      <c r="N429" s="87"/>
    </row>
    <row r="430" spans="11:14" x14ac:dyDescent="0.35">
      <c r="K430" s="87"/>
      <c r="L430" s="87"/>
      <c r="M430" s="87"/>
      <c r="N430" s="87"/>
    </row>
    <row r="431" spans="11:14" x14ac:dyDescent="0.35">
      <c r="K431" s="87"/>
      <c r="L431" s="87"/>
      <c r="M431" s="87"/>
      <c r="N431" s="87"/>
    </row>
    <row r="432" spans="11:14" x14ac:dyDescent="0.35">
      <c r="K432" s="87"/>
      <c r="L432" s="87"/>
      <c r="M432" s="87"/>
      <c r="N432" s="87"/>
    </row>
    <row r="433" spans="11:14" x14ac:dyDescent="0.35">
      <c r="K433" s="87"/>
      <c r="L433" s="87"/>
      <c r="M433" s="87"/>
      <c r="N433" s="87"/>
    </row>
    <row r="434" spans="11:14" x14ac:dyDescent="0.35">
      <c r="K434" s="87"/>
      <c r="L434" s="87"/>
      <c r="M434" s="87"/>
      <c r="N434" s="87"/>
    </row>
    <row r="435" spans="11:14" x14ac:dyDescent="0.35">
      <c r="K435" s="87"/>
      <c r="L435" s="87"/>
      <c r="M435" s="87"/>
      <c r="N435" s="87"/>
    </row>
    <row r="436" spans="11:14" x14ac:dyDescent="0.35">
      <c r="K436" s="87"/>
      <c r="L436" s="87"/>
      <c r="M436" s="87"/>
      <c r="N436" s="87"/>
    </row>
    <row r="437" spans="11:14" x14ac:dyDescent="0.35">
      <c r="K437" s="87"/>
      <c r="L437" s="87"/>
      <c r="M437" s="87"/>
      <c r="N437" s="87"/>
    </row>
    <row r="438" spans="11:14" x14ac:dyDescent="0.35">
      <c r="K438" s="87"/>
      <c r="L438" s="87"/>
      <c r="M438" s="87"/>
      <c r="N438" s="87"/>
    </row>
    <row r="439" spans="11:14" x14ac:dyDescent="0.35">
      <c r="K439" s="87"/>
      <c r="L439" s="87"/>
      <c r="M439" s="87"/>
      <c r="N439" s="87"/>
    </row>
    <row r="440" spans="11:14" x14ac:dyDescent="0.35">
      <c r="K440" s="87"/>
      <c r="L440" s="87"/>
      <c r="M440" s="87"/>
      <c r="N440" s="87"/>
    </row>
    <row r="441" spans="11:14" x14ac:dyDescent="0.35">
      <c r="K441" s="87"/>
      <c r="L441" s="87"/>
      <c r="M441" s="87"/>
      <c r="N441" s="87"/>
    </row>
    <row r="442" spans="11:14" x14ac:dyDescent="0.35">
      <c r="K442" s="87"/>
      <c r="L442" s="87"/>
      <c r="M442" s="87"/>
      <c r="N442" s="87"/>
    </row>
    <row r="443" spans="11:14" x14ac:dyDescent="0.35">
      <c r="K443" s="87"/>
      <c r="L443" s="87"/>
      <c r="M443" s="87"/>
      <c r="N443" s="87"/>
    </row>
    <row r="444" spans="11:14" x14ac:dyDescent="0.35">
      <c r="K444" s="87"/>
      <c r="L444" s="87"/>
      <c r="M444" s="87"/>
      <c r="N444" s="87"/>
    </row>
    <row r="445" spans="11:14" x14ac:dyDescent="0.35">
      <c r="K445" s="87"/>
      <c r="L445" s="87"/>
      <c r="M445" s="87"/>
      <c r="N445" s="87"/>
    </row>
    <row r="446" spans="11:14" x14ac:dyDescent="0.35">
      <c r="K446" s="87"/>
      <c r="L446" s="87"/>
      <c r="M446" s="87"/>
      <c r="N446" s="87"/>
    </row>
    <row r="447" spans="11:14" x14ac:dyDescent="0.35">
      <c r="K447" s="87"/>
      <c r="L447" s="87"/>
      <c r="M447" s="87"/>
      <c r="N447" s="87"/>
    </row>
    <row r="448" spans="11:14" x14ac:dyDescent="0.35">
      <c r="K448" s="87"/>
      <c r="L448" s="87"/>
      <c r="M448" s="87"/>
      <c r="N448" s="87"/>
    </row>
    <row r="449" spans="11:14" x14ac:dyDescent="0.35">
      <c r="K449" s="87"/>
      <c r="L449" s="87"/>
      <c r="M449" s="87"/>
      <c r="N449" s="87"/>
    </row>
    <row r="450" spans="11:14" x14ac:dyDescent="0.35">
      <c r="K450" s="87"/>
      <c r="L450" s="87"/>
      <c r="M450" s="87"/>
      <c r="N450" s="87"/>
    </row>
    <row r="451" spans="11:14" x14ac:dyDescent="0.35">
      <c r="K451" s="87"/>
      <c r="L451" s="87"/>
      <c r="M451" s="87"/>
      <c r="N451" s="87"/>
    </row>
    <row r="452" spans="11:14" x14ac:dyDescent="0.35">
      <c r="K452" s="87"/>
      <c r="L452" s="87"/>
      <c r="M452" s="87"/>
      <c r="N452" s="87"/>
    </row>
    <row r="453" spans="11:14" x14ac:dyDescent="0.35">
      <c r="K453" s="87"/>
      <c r="L453" s="87"/>
      <c r="M453" s="87"/>
      <c r="N453" s="87"/>
    </row>
    <row r="454" spans="11:14" x14ac:dyDescent="0.35">
      <c r="K454" s="87"/>
      <c r="L454" s="87"/>
      <c r="M454" s="87"/>
      <c r="N454" s="87"/>
    </row>
    <row r="455" spans="11:14" x14ac:dyDescent="0.35">
      <c r="K455" s="87"/>
      <c r="L455" s="87"/>
      <c r="M455" s="87"/>
      <c r="N455" s="87"/>
    </row>
    <row r="456" spans="11:14" x14ac:dyDescent="0.35">
      <c r="K456" s="87"/>
      <c r="L456" s="87"/>
      <c r="M456" s="87"/>
      <c r="N456" s="87"/>
    </row>
    <row r="457" spans="11:14" x14ac:dyDescent="0.35">
      <c r="K457" s="87"/>
      <c r="L457" s="87"/>
      <c r="M457" s="87"/>
      <c r="N457" s="87"/>
    </row>
    <row r="458" spans="11:14" x14ac:dyDescent="0.35">
      <c r="K458" s="87"/>
      <c r="L458" s="87"/>
      <c r="M458" s="87"/>
      <c r="N458" s="87"/>
    </row>
    <row r="459" spans="11:14" x14ac:dyDescent="0.35">
      <c r="K459" s="87"/>
      <c r="L459" s="87"/>
      <c r="M459" s="87"/>
      <c r="N459" s="87"/>
    </row>
    <row r="460" spans="11:14" x14ac:dyDescent="0.35">
      <c r="K460" s="87"/>
      <c r="L460" s="87"/>
      <c r="M460" s="87"/>
      <c r="N460" s="87"/>
    </row>
    <row r="461" spans="11:14" x14ac:dyDescent="0.35">
      <c r="K461" s="87"/>
      <c r="L461" s="87"/>
      <c r="M461" s="87"/>
      <c r="N461" s="87"/>
    </row>
    <row r="462" spans="11:14" x14ac:dyDescent="0.35">
      <c r="K462" s="87"/>
      <c r="L462" s="87"/>
      <c r="M462" s="87"/>
      <c r="N462" s="87"/>
    </row>
    <row r="463" spans="11:14" x14ac:dyDescent="0.35">
      <c r="K463" s="87"/>
      <c r="L463" s="87"/>
      <c r="M463" s="87"/>
      <c r="N463" s="87"/>
    </row>
    <row r="464" spans="11:14" x14ac:dyDescent="0.35">
      <c r="K464" s="87"/>
      <c r="L464" s="87"/>
      <c r="M464" s="87"/>
      <c r="N464" s="87"/>
    </row>
    <row r="465" spans="11:14" x14ac:dyDescent="0.35">
      <c r="K465" s="87"/>
      <c r="L465" s="87"/>
      <c r="M465" s="87"/>
      <c r="N465" s="87"/>
    </row>
    <row r="466" spans="11:14" x14ac:dyDescent="0.35">
      <c r="K466" s="87"/>
      <c r="L466" s="87"/>
      <c r="M466" s="87"/>
      <c r="N466" s="87"/>
    </row>
    <row r="467" spans="11:14" x14ac:dyDescent="0.35">
      <c r="K467" s="87"/>
      <c r="L467" s="87"/>
      <c r="M467" s="87"/>
      <c r="N467" s="87"/>
    </row>
    <row r="468" spans="11:14" x14ac:dyDescent="0.35">
      <c r="K468" s="87"/>
      <c r="L468" s="87"/>
      <c r="M468" s="87"/>
      <c r="N468" s="87"/>
    </row>
    <row r="469" spans="11:14" x14ac:dyDescent="0.35">
      <c r="K469" s="87"/>
      <c r="L469" s="87"/>
      <c r="M469" s="87"/>
      <c r="N469" s="87"/>
    </row>
    <row r="470" spans="11:14" x14ac:dyDescent="0.35">
      <c r="K470" s="87"/>
      <c r="L470" s="87"/>
      <c r="M470" s="87"/>
      <c r="N470" s="87"/>
    </row>
    <row r="471" spans="11:14" x14ac:dyDescent="0.35">
      <c r="K471" s="87"/>
      <c r="L471" s="87"/>
      <c r="M471" s="87"/>
      <c r="N471" s="87"/>
    </row>
    <row r="472" spans="11:14" x14ac:dyDescent="0.35">
      <c r="K472" s="87"/>
      <c r="L472" s="87"/>
      <c r="M472" s="87"/>
      <c r="N472" s="87"/>
    </row>
    <row r="473" spans="11:14" x14ac:dyDescent="0.35">
      <c r="K473" s="87"/>
      <c r="L473" s="87"/>
      <c r="M473" s="87"/>
      <c r="N473" s="87"/>
    </row>
    <row r="474" spans="11:14" x14ac:dyDescent="0.35">
      <c r="K474" s="87"/>
      <c r="L474" s="87"/>
      <c r="M474" s="87"/>
      <c r="N474" s="87"/>
    </row>
    <row r="475" spans="11:14" x14ac:dyDescent="0.35">
      <c r="K475" s="87"/>
      <c r="L475" s="87"/>
      <c r="M475" s="87"/>
      <c r="N475" s="87"/>
    </row>
    <row r="476" spans="11:14" x14ac:dyDescent="0.35">
      <c r="K476" s="87"/>
      <c r="L476" s="87"/>
      <c r="M476" s="87"/>
      <c r="N476" s="87"/>
    </row>
    <row r="477" spans="11:14" x14ac:dyDescent="0.35">
      <c r="K477" s="87"/>
      <c r="L477" s="87"/>
      <c r="M477" s="87"/>
      <c r="N477" s="87"/>
    </row>
    <row r="478" spans="11:14" x14ac:dyDescent="0.35">
      <c r="K478" s="87"/>
      <c r="L478" s="87"/>
      <c r="M478" s="87"/>
      <c r="N478" s="87"/>
    </row>
    <row r="479" spans="11:14" x14ac:dyDescent="0.35">
      <c r="K479" s="87"/>
      <c r="L479" s="87"/>
      <c r="M479" s="87"/>
      <c r="N479" s="87"/>
    </row>
    <row r="480" spans="11:14" x14ac:dyDescent="0.35">
      <c r="K480" s="87"/>
      <c r="L480" s="87"/>
      <c r="M480" s="87"/>
      <c r="N480" s="87"/>
    </row>
    <row r="481" spans="11:14" x14ac:dyDescent="0.35">
      <c r="K481" s="87"/>
      <c r="L481" s="87"/>
      <c r="M481" s="87"/>
      <c r="N481" s="87"/>
    </row>
    <row r="482" spans="11:14" x14ac:dyDescent="0.35">
      <c r="K482" s="87"/>
      <c r="L482" s="87"/>
      <c r="M482" s="87"/>
      <c r="N482" s="87"/>
    </row>
    <row r="483" spans="11:14" x14ac:dyDescent="0.35">
      <c r="K483" s="87"/>
      <c r="L483" s="87"/>
      <c r="M483" s="87"/>
      <c r="N483" s="87"/>
    </row>
    <row r="484" spans="11:14" x14ac:dyDescent="0.35">
      <c r="K484" s="87"/>
      <c r="L484" s="87"/>
      <c r="M484" s="87"/>
      <c r="N484" s="87"/>
    </row>
    <row r="485" spans="11:14" x14ac:dyDescent="0.35">
      <c r="K485" s="87"/>
      <c r="L485" s="87"/>
      <c r="M485" s="87"/>
      <c r="N485" s="87"/>
    </row>
    <row r="486" spans="11:14" x14ac:dyDescent="0.35">
      <c r="K486" s="87"/>
      <c r="L486" s="87"/>
      <c r="M486" s="87"/>
      <c r="N486" s="87"/>
    </row>
    <row r="487" spans="11:14" x14ac:dyDescent="0.35">
      <c r="K487" s="87"/>
      <c r="L487" s="87"/>
      <c r="M487" s="87"/>
      <c r="N487" s="87"/>
    </row>
    <row r="488" spans="11:14" x14ac:dyDescent="0.35">
      <c r="K488" s="87"/>
      <c r="L488" s="87"/>
      <c r="M488" s="87"/>
      <c r="N488" s="87"/>
    </row>
    <row r="489" spans="11:14" x14ac:dyDescent="0.35">
      <c r="K489" s="87"/>
      <c r="L489" s="87"/>
      <c r="M489" s="87"/>
      <c r="N489" s="87"/>
    </row>
    <row r="490" spans="11:14" x14ac:dyDescent="0.35">
      <c r="K490" s="87"/>
      <c r="L490" s="87"/>
      <c r="M490" s="87"/>
      <c r="N490" s="87"/>
    </row>
    <row r="491" spans="11:14" x14ac:dyDescent="0.35">
      <c r="K491" s="87"/>
      <c r="L491" s="87"/>
      <c r="M491" s="87"/>
      <c r="N491" s="87"/>
    </row>
    <row r="492" spans="11:14" x14ac:dyDescent="0.35">
      <c r="K492" s="87"/>
      <c r="L492" s="87"/>
      <c r="M492" s="87"/>
      <c r="N492" s="87"/>
    </row>
    <row r="493" spans="11:14" x14ac:dyDescent="0.35">
      <c r="K493" s="87"/>
      <c r="L493" s="87"/>
      <c r="M493" s="87"/>
      <c r="N493" s="87"/>
    </row>
    <row r="494" spans="11:14" x14ac:dyDescent="0.35">
      <c r="K494" s="87"/>
      <c r="L494" s="87"/>
      <c r="M494" s="87"/>
      <c r="N494" s="87"/>
    </row>
    <row r="495" spans="11:14" x14ac:dyDescent="0.35">
      <c r="K495" s="87"/>
      <c r="L495" s="87"/>
      <c r="M495" s="87"/>
      <c r="N495" s="87"/>
    </row>
    <row r="496" spans="11:14" x14ac:dyDescent="0.35">
      <c r="K496" s="87"/>
      <c r="L496" s="87"/>
      <c r="M496" s="87"/>
      <c r="N496" s="87"/>
    </row>
    <row r="497" spans="11:14" x14ac:dyDescent="0.35">
      <c r="K497" s="87"/>
      <c r="L497" s="87"/>
      <c r="M497" s="87"/>
      <c r="N497" s="87"/>
    </row>
    <row r="498" spans="11:14" x14ac:dyDescent="0.35">
      <c r="K498" s="87"/>
      <c r="L498" s="87"/>
      <c r="M498" s="87"/>
      <c r="N498" s="87"/>
    </row>
    <row r="499" spans="11:14" x14ac:dyDescent="0.35">
      <c r="K499" s="87"/>
      <c r="L499" s="87"/>
      <c r="M499" s="87"/>
      <c r="N499" s="87"/>
    </row>
    <row r="500" spans="11:14" x14ac:dyDescent="0.35">
      <c r="K500" s="87"/>
      <c r="L500" s="87"/>
      <c r="M500" s="87"/>
      <c r="N500" s="87"/>
    </row>
    <row r="501" spans="11:14" x14ac:dyDescent="0.35">
      <c r="K501" s="87"/>
      <c r="L501" s="87"/>
      <c r="M501" s="87"/>
      <c r="N501" s="87"/>
    </row>
    <row r="502" spans="11:14" x14ac:dyDescent="0.35">
      <c r="K502" s="87"/>
      <c r="L502" s="87"/>
      <c r="M502" s="87"/>
      <c r="N502" s="87"/>
    </row>
    <row r="503" spans="11:14" x14ac:dyDescent="0.35">
      <c r="K503" s="87"/>
      <c r="L503" s="87"/>
      <c r="M503" s="87"/>
      <c r="N503" s="87"/>
    </row>
    <row r="504" spans="11:14" x14ac:dyDescent="0.35">
      <c r="K504" s="87"/>
      <c r="L504" s="87"/>
      <c r="M504" s="87"/>
      <c r="N504" s="87"/>
    </row>
    <row r="505" spans="11:14" x14ac:dyDescent="0.35">
      <c r="K505" s="87"/>
      <c r="L505" s="87"/>
      <c r="M505" s="87"/>
      <c r="N505" s="87"/>
    </row>
    <row r="506" spans="11:14" x14ac:dyDescent="0.35">
      <c r="K506" s="87"/>
      <c r="L506" s="87"/>
      <c r="M506" s="87"/>
      <c r="N506" s="87"/>
    </row>
    <row r="507" spans="11:14" x14ac:dyDescent="0.35">
      <c r="K507" s="87"/>
      <c r="L507" s="87"/>
      <c r="M507" s="87"/>
      <c r="N507" s="87"/>
    </row>
    <row r="508" spans="11:14" x14ac:dyDescent="0.35">
      <c r="K508" s="87"/>
      <c r="L508" s="87"/>
      <c r="M508" s="87"/>
      <c r="N508" s="87"/>
    </row>
    <row r="509" spans="11:14" x14ac:dyDescent="0.35">
      <c r="K509" s="87"/>
      <c r="L509" s="87"/>
      <c r="M509" s="87"/>
      <c r="N509" s="87"/>
    </row>
    <row r="510" spans="11:14" x14ac:dyDescent="0.35">
      <c r="K510" s="87"/>
      <c r="L510" s="87"/>
      <c r="M510" s="87"/>
      <c r="N510" s="87"/>
    </row>
    <row r="511" spans="11:14" x14ac:dyDescent="0.35">
      <c r="K511" s="87"/>
      <c r="L511" s="87"/>
      <c r="M511" s="87"/>
      <c r="N511" s="87"/>
    </row>
    <row r="512" spans="11:14" x14ac:dyDescent="0.35">
      <c r="K512" s="87"/>
      <c r="L512" s="87"/>
      <c r="M512" s="87"/>
      <c r="N512" s="87"/>
    </row>
    <row r="513" spans="11:14" x14ac:dyDescent="0.35">
      <c r="K513" s="87"/>
      <c r="L513" s="87"/>
      <c r="M513" s="87"/>
      <c r="N513" s="87"/>
    </row>
    <row r="514" spans="11:14" x14ac:dyDescent="0.35">
      <c r="K514" s="87"/>
      <c r="L514" s="87"/>
      <c r="M514" s="87"/>
      <c r="N514" s="87"/>
    </row>
    <row r="515" spans="11:14" x14ac:dyDescent="0.35">
      <c r="K515" s="87"/>
      <c r="L515" s="87"/>
      <c r="M515" s="87"/>
      <c r="N515" s="87"/>
    </row>
    <row r="516" spans="11:14" x14ac:dyDescent="0.35">
      <c r="K516" s="87"/>
      <c r="L516" s="87"/>
      <c r="M516" s="87"/>
      <c r="N516" s="87"/>
    </row>
    <row r="517" spans="11:14" x14ac:dyDescent="0.35">
      <c r="K517" s="87"/>
      <c r="L517" s="87"/>
      <c r="M517" s="87"/>
      <c r="N517" s="87"/>
    </row>
    <row r="518" spans="11:14" x14ac:dyDescent="0.35">
      <c r="K518" s="87"/>
      <c r="L518" s="87"/>
      <c r="M518" s="87"/>
      <c r="N518" s="87"/>
    </row>
    <row r="519" spans="11:14" x14ac:dyDescent="0.35">
      <c r="K519" s="87"/>
      <c r="L519" s="87"/>
      <c r="M519" s="87"/>
      <c r="N519" s="87"/>
    </row>
    <row r="520" spans="11:14" x14ac:dyDescent="0.35">
      <c r="K520" s="87"/>
      <c r="L520" s="87"/>
      <c r="M520" s="87"/>
      <c r="N520" s="87"/>
    </row>
    <row r="521" spans="11:14" x14ac:dyDescent="0.35">
      <c r="K521" s="87"/>
      <c r="L521" s="87"/>
      <c r="M521" s="87"/>
      <c r="N521" s="87"/>
    </row>
    <row r="522" spans="11:14" x14ac:dyDescent="0.35">
      <c r="K522" s="87"/>
      <c r="L522" s="87"/>
      <c r="M522" s="87"/>
      <c r="N522" s="87"/>
    </row>
    <row r="523" spans="11:14" x14ac:dyDescent="0.35">
      <c r="K523" s="87"/>
      <c r="L523" s="87"/>
      <c r="M523" s="87"/>
      <c r="N523" s="87"/>
    </row>
    <row r="524" spans="11:14" x14ac:dyDescent="0.35">
      <c r="K524" s="87"/>
      <c r="L524" s="87"/>
      <c r="M524" s="87"/>
      <c r="N524" s="87"/>
    </row>
    <row r="525" spans="11:14" x14ac:dyDescent="0.35">
      <c r="K525" s="87"/>
      <c r="L525" s="87"/>
      <c r="M525" s="87"/>
      <c r="N525" s="87"/>
    </row>
    <row r="526" spans="11:14" x14ac:dyDescent="0.35">
      <c r="K526" s="87"/>
      <c r="L526" s="87"/>
      <c r="M526" s="87"/>
      <c r="N526" s="87"/>
    </row>
    <row r="527" spans="11:14" x14ac:dyDescent="0.35">
      <c r="K527" s="87"/>
      <c r="L527" s="87"/>
      <c r="M527" s="87"/>
      <c r="N527" s="87"/>
    </row>
    <row r="528" spans="11:14" x14ac:dyDescent="0.35">
      <c r="K528" s="87"/>
      <c r="L528" s="87"/>
      <c r="M528" s="87"/>
      <c r="N528" s="87"/>
    </row>
    <row r="529" spans="11:14" x14ac:dyDescent="0.35">
      <c r="K529" s="87"/>
      <c r="L529" s="87"/>
      <c r="M529" s="87"/>
      <c r="N529" s="87"/>
    </row>
    <row r="530" spans="11:14" x14ac:dyDescent="0.35">
      <c r="K530" s="87"/>
      <c r="L530" s="87"/>
      <c r="M530" s="87"/>
      <c r="N530" s="87"/>
    </row>
    <row r="531" spans="11:14" x14ac:dyDescent="0.35">
      <c r="K531" s="87"/>
      <c r="L531" s="87"/>
      <c r="M531" s="87"/>
      <c r="N531" s="87"/>
    </row>
    <row r="532" spans="11:14" x14ac:dyDescent="0.35">
      <c r="K532" s="87"/>
      <c r="L532" s="87"/>
      <c r="M532" s="87"/>
      <c r="N532" s="87"/>
    </row>
    <row r="533" spans="11:14" x14ac:dyDescent="0.35">
      <c r="K533" s="87"/>
      <c r="L533" s="87"/>
      <c r="M533" s="87"/>
      <c r="N533" s="87"/>
    </row>
    <row r="534" spans="11:14" x14ac:dyDescent="0.35">
      <c r="K534" s="87"/>
      <c r="L534" s="87"/>
      <c r="M534" s="87"/>
      <c r="N534" s="87"/>
    </row>
    <row r="535" spans="11:14" x14ac:dyDescent="0.35">
      <c r="K535" s="87"/>
      <c r="L535" s="87"/>
      <c r="M535" s="87"/>
      <c r="N535" s="87"/>
    </row>
    <row r="536" spans="11:14" x14ac:dyDescent="0.35">
      <c r="K536" s="87"/>
      <c r="L536" s="87"/>
      <c r="M536" s="87"/>
      <c r="N536" s="87"/>
    </row>
    <row r="537" spans="11:14" x14ac:dyDescent="0.35">
      <c r="K537" s="87"/>
      <c r="L537" s="87"/>
      <c r="M537" s="87"/>
      <c r="N537" s="87"/>
    </row>
    <row r="538" spans="11:14" x14ac:dyDescent="0.35">
      <c r="K538" s="87"/>
      <c r="L538" s="87"/>
      <c r="M538" s="87"/>
      <c r="N538" s="87"/>
    </row>
    <row r="539" spans="11:14" x14ac:dyDescent="0.35">
      <c r="K539" s="87"/>
      <c r="L539" s="87"/>
      <c r="M539" s="87"/>
      <c r="N539" s="87"/>
    </row>
    <row r="540" spans="11:14" x14ac:dyDescent="0.35">
      <c r="K540" s="87"/>
      <c r="L540" s="87"/>
      <c r="M540" s="87"/>
      <c r="N540" s="87"/>
    </row>
    <row r="541" spans="11:14" x14ac:dyDescent="0.35">
      <c r="K541" s="87"/>
      <c r="L541" s="87"/>
      <c r="M541" s="87"/>
      <c r="N541" s="87"/>
    </row>
    <row r="542" spans="11:14" x14ac:dyDescent="0.35">
      <c r="K542" s="87"/>
      <c r="L542" s="87"/>
      <c r="M542" s="87"/>
      <c r="N542" s="87"/>
    </row>
    <row r="543" spans="11:14" x14ac:dyDescent="0.35">
      <c r="K543" s="87"/>
      <c r="L543" s="87"/>
      <c r="M543" s="87"/>
      <c r="N543" s="87"/>
    </row>
    <row r="544" spans="11:14" x14ac:dyDescent="0.35">
      <c r="K544" s="87"/>
      <c r="L544" s="87"/>
      <c r="M544" s="87"/>
      <c r="N544" s="87"/>
    </row>
    <row r="545" spans="11:14" x14ac:dyDescent="0.35">
      <c r="K545" s="87"/>
      <c r="L545" s="87"/>
      <c r="M545" s="87"/>
      <c r="N545" s="87"/>
    </row>
    <row r="546" spans="11:14" x14ac:dyDescent="0.35">
      <c r="K546" s="87"/>
      <c r="L546" s="87"/>
      <c r="M546" s="87"/>
      <c r="N546" s="87"/>
    </row>
    <row r="547" spans="11:14" x14ac:dyDescent="0.35">
      <c r="K547" s="87"/>
      <c r="L547" s="87"/>
      <c r="M547" s="87"/>
      <c r="N547" s="87"/>
    </row>
    <row r="548" spans="11:14" x14ac:dyDescent="0.35">
      <c r="K548" s="87"/>
      <c r="L548" s="87"/>
      <c r="M548" s="87"/>
      <c r="N548" s="87"/>
    </row>
    <row r="549" spans="11:14" x14ac:dyDescent="0.35">
      <c r="K549" s="87"/>
      <c r="L549" s="87"/>
      <c r="M549" s="87"/>
      <c r="N549" s="87"/>
    </row>
    <row r="550" spans="11:14" x14ac:dyDescent="0.35">
      <c r="K550" s="87"/>
      <c r="L550" s="87"/>
      <c r="M550" s="87"/>
      <c r="N550" s="87"/>
    </row>
    <row r="551" spans="11:14" x14ac:dyDescent="0.35">
      <c r="K551" s="87"/>
      <c r="L551" s="87"/>
      <c r="M551" s="87"/>
      <c r="N551" s="87"/>
    </row>
    <row r="552" spans="11:14" x14ac:dyDescent="0.35">
      <c r="K552" s="87"/>
      <c r="L552" s="87"/>
      <c r="M552" s="87"/>
      <c r="N552" s="87"/>
    </row>
    <row r="553" spans="11:14" x14ac:dyDescent="0.35">
      <c r="K553" s="87"/>
      <c r="L553" s="87"/>
      <c r="M553" s="87"/>
      <c r="N553" s="87"/>
    </row>
    <row r="554" spans="11:14" x14ac:dyDescent="0.35">
      <c r="K554" s="87"/>
      <c r="L554" s="87"/>
      <c r="M554" s="87"/>
      <c r="N554" s="87"/>
    </row>
    <row r="555" spans="11:14" x14ac:dyDescent="0.35">
      <c r="K555" s="87"/>
      <c r="L555" s="87"/>
      <c r="M555" s="87"/>
      <c r="N555" s="87"/>
    </row>
    <row r="556" spans="11:14" x14ac:dyDescent="0.35">
      <c r="K556" s="87"/>
      <c r="L556" s="87"/>
      <c r="M556" s="87"/>
      <c r="N556" s="87"/>
    </row>
    <row r="557" spans="11:14" x14ac:dyDescent="0.35">
      <c r="K557" s="87"/>
      <c r="L557" s="87"/>
      <c r="M557" s="87"/>
      <c r="N557" s="87"/>
    </row>
    <row r="558" spans="11:14" x14ac:dyDescent="0.35">
      <c r="K558" s="87"/>
      <c r="L558" s="87"/>
      <c r="M558" s="87"/>
      <c r="N558" s="87"/>
    </row>
    <row r="559" spans="11:14" x14ac:dyDescent="0.35">
      <c r="K559" s="87"/>
      <c r="L559" s="87"/>
      <c r="M559" s="87"/>
      <c r="N559" s="87"/>
    </row>
    <row r="560" spans="11:14" x14ac:dyDescent="0.35">
      <c r="K560" s="87"/>
      <c r="L560" s="87"/>
      <c r="M560" s="87"/>
      <c r="N560" s="87"/>
    </row>
    <row r="561" spans="11:14" x14ac:dyDescent="0.35">
      <c r="K561" s="87"/>
      <c r="L561" s="87"/>
      <c r="M561" s="87"/>
      <c r="N561" s="87"/>
    </row>
    <row r="562" spans="11:14" x14ac:dyDescent="0.35">
      <c r="K562" s="87"/>
      <c r="L562" s="87"/>
      <c r="M562" s="87"/>
      <c r="N562" s="87"/>
    </row>
    <row r="563" spans="11:14" x14ac:dyDescent="0.35">
      <c r="K563" s="87"/>
      <c r="L563" s="87"/>
      <c r="M563" s="87"/>
      <c r="N563" s="87"/>
    </row>
    <row r="564" spans="11:14" x14ac:dyDescent="0.35">
      <c r="K564" s="87"/>
      <c r="L564" s="87"/>
      <c r="M564" s="87"/>
      <c r="N564" s="87"/>
    </row>
    <row r="565" spans="11:14" x14ac:dyDescent="0.35">
      <c r="K565" s="87"/>
      <c r="L565" s="87"/>
      <c r="M565" s="87"/>
      <c r="N565" s="87"/>
    </row>
    <row r="566" spans="11:14" x14ac:dyDescent="0.35">
      <c r="K566" s="87"/>
      <c r="L566" s="87"/>
      <c r="M566" s="87"/>
      <c r="N566" s="87"/>
    </row>
    <row r="567" spans="11:14" x14ac:dyDescent="0.35">
      <c r="K567" s="87"/>
      <c r="L567" s="87"/>
      <c r="M567" s="87"/>
      <c r="N567" s="87"/>
    </row>
    <row r="568" spans="11:14" x14ac:dyDescent="0.35">
      <c r="K568" s="87"/>
      <c r="L568" s="87"/>
      <c r="M568" s="87"/>
      <c r="N568" s="87"/>
    </row>
    <row r="569" spans="11:14" x14ac:dyDescent="0.35">
      <c r="K569" s="87"/>
      <c r="L569" s="87"/>
      <c r="M569" s="87"/>
      <c r="N569" s="87"/>
    </row>
    <row r="570" spans="11:14" x14ac:dyDescent="0.35">
      <c r="K570" s="87"/>
      <c r="L570" s="87"/>
      <c r="M570" s="87"/>
      <c r="N570" s="87"/>
    </row>
    <row r="571" spans="11:14" x14ac:dyDescent="0.35">
      <c r="K571" s="87"/>
      <c r="L571" s="87"/>
      <c r="M571" s="87"/>
      <c r="N571" s="87"/>
    </row>
    <row r="572" spans="11:14" x14ac:dyDescent="0.35">
      <c r="K572" s="87"/>
      <c r="L572" s="87"/>
      <c r="M572" s="87"/>
      <c r="N572" s="87"/>
    </row>
    <row r="573" spans="11:14" x14ac:dyDescent="0.35">
      <c r="K573" s="87"/>
      <c r="L573" s="87"/>
      <c r="M573" s="87"/>
      <c r="N573" s="87"/>
    </row>
    <row r="574" spans="11:14" x14ac:dyDescent="0.35">
      <c r="K574" s="87"/>
      <c r="L574" s="87"/>
      <c r="M574" s="87"/>
      <c r="N574" s="87"/>
    </row>
    <row r="575" spans="11:14" x14ac:dyDescent="0.35">
      <c r="K575" s="87"/>
      <c r="L575" s="87"/>
      <c r="M575" s="87"/>
      <c r="N575" s="87"/>
    </row>
    <row r="576" spans="11:14" x14ac:dyDescent="0.35">
      <c r="K576" s="87"/>
      <c r="L576" s="87"/>
      <c r="M576" s="87"/>
      <c r="N576" s="87"/>
    </row>
    <row r="577" spans="11:14" x14ac:dyDescent="0.35">
      <c r="K577" s="87"/>
      <c r="L577" s="87"/>
      <c r="M577" s="87"/>
      <c r="N577" s="87"/>
    </row>
    <row r="578" spans="11:14" x14ac:dyDescent="0.35">
      <c r="K578" s="87"/>
      <c r="L578" s="87"/>
      <c r="M578" s="87"/>
      <c r="N578" s="87"/>
    </row>
    <row r="579" spans="11:14" x14ac:dyDescent="0.35">
      <c r="K579" s="87"/>
      <c r="L579" s="87"/>
      <c r="M579" s="87"/>
      <c r="N579" s="87"/>
    </row>
    <row r="580" spans="11:14" x14ac:dyDescent="0.35">
      <c r="K580" s="87"/>
      <c r="L580" s="87"/>
      <c r="M580" s="87"/>
      <c r="N580" s="87"/>
    </row>
    <row r="581" spans="11:14" x14ac:dyDescent="0.35">
      <c r="K581" s="87"/>
      <c r="L581" s="87"/>
      <c r="M581" s="87"/>
      <c r="N581" s="87"/>
    </row>
    <row r="582" spans="11:14" x14ac:dyDescent="0.35">
      <c r="K582" s="87"/>
      <c r="L582" s="87"/>
      <c r="M582" s="87"/>
      <c r="N582" s="87"/>
    </row>
    <row r="583" spans="11:14" x14ac:dyDescent="0.35">
      <c r="K583" s="87"/>
      <c r="L583" s="87"/>
      <c r="M583" s="87"/>
      <c r="N583" s="87"/>
    </row>
    <row r="584" spans="11:14" x14ac:dyDescent="0.35">
      <c r="K584" s="87"/>
      <c r="L584" s="87"/>
      <c r="M584" s="87"/>
      <c r="N584" s="87"/>
    </row>
    <row r="585" spans="11:14" x14ac:dyDescent="0.35">
      <c r="K585" s="87"/>
      <c r="L585" s="87"/>
      <c r="M585" s="87"/>
      <c r="N585" s="87"/>
    </row>
    <row r="586" spans="11:14" x14ac:dyDescent="0.35">
      <c r="K586" s="87"/>
      <c r="L586" s="87"/>
      <c r="M586" s="87"/>
      <c r="N586" s="87"/>
    </row>
    <row r="587" spans="11:14" x14ac:dyDescent="0.35">
      <c r="K587" s="87"/>
      <c r="L587" s="87"/>
      <c r="M587" s="87"/>
      <c r="N587" s="87"/>
    </row>
    <row r="588" spans="11:14" x14ac:dyDescent="0.35">
      <c r="K588" s="87"/>
      <c r="L588" s="87"/>
      <c r="M588" s="87"/>
      <c r="N588" s="87"/>
    </row>
    <row r="589" spans="11:14" x14ac:dyDescent="0.35">
      <c r="K589" s="87"/>
      <c r="L589" s="87"/>
      <c r="M589" s="87"/>
      <c r="N589" s="87"/>
    </row>
    <row r="590" spans="11:14" x14ac:dyDescent="0.35">
      <c r="K590" s="87"/>
      <c r="L590" s="87"/>
      <c r="M590" s="87"/>
      <c r="N590" s="87"/>
    </row>
    <row r="591" spans="11:14" x14ac:dyDescent="0.35">
      <c r="K591" s="87"/>
      <c r="L591" s="87"/>
      <c r="M591" s="87"/>
      <c r="N591" s="87"/>
    </row>
    <row r="592" spans="11:14" x14ac:dyDescent="0.35">
      <c r="K592" s="87"/>
      <c r="L592" s="87"/>
      <c r="M592" s="87"/>
      <c r="N592" s="87"/>
    </row>
    <row r="593" spans="11:14" x14ac:dyDescent="0.35">
      <c r="K593" s="87"/>
      <c r="L593" s="87"/>
      <c r="M593" s="87"/>
      <c r="N593" s="87"/>
    </row>
    <row r="594" spans="11:14" x14ac:dyDescent="0.35">
      <c r="K594" s="87"/>
      <c r="L594" s="87"/>
      <c r="M594" s="87"/>
      <c r="N594" s="87"/>
    </row>
    <row r="595" spans="11:14" x14ac:dyDescent="0.35">
      <c r="K595" s="87"/>
      <c r="L595" s="87"/>
      <c r="M595" s="87"/>
      <c r="N595" s="87"/>
    </row>
    <row r="596" spans="11:14" x14ac:dyDescent="0.35">
      <c r="K596" s="87"/>
      <c r="L596" s="87"/>
      <c r="M596" s="87"/>
      <c r="N596" s="87"/>
    </row>
    <row r="597" spans="11:14" x14ac:dyDescent="0.35">
      <c r="K597" s="87"/>
      <c r="L597" s="87"/>
      <c r="M597" s="87"/>
      <c r="N597" s="87"/>
    </row>
    <row r="598" spans="11:14" x14ac:dyDescent="0.35">
      <c r="K598" s="87"/>
      <c r="L598" s="87"/>
      <c r="M598" s="87"/>
      <c r="N598" s="87"/>
    </row>
    <row r="599" spans="11:14" x14ac:dyDescent="0.35">
      <c r="K599" s="87"/>
      <c r="L599" s="87"/>
      <c r="M599" s="87"/>
      <c r="N599" s="87"/>
    </row>
    <row r="600" spans="11:14" x14ac:dyDescent="0.35">
      <c r="K600" s="87"/>
      <c r="L600" s="87"/>
      <c r="M600" s="87"/>
      <c r="N600" s="87"/>
    </row>
    <row r="601" spans="11:14" x14ac:dyDescent="0.35">
      <c r="K601" s="87"/>
      <c r="L601" s="87"/>
      <c r="M601" s="87"/>
      <c r="N601" s="87"/>
    </row>
    <row r="602" spans="11:14" x14ac:dyDescent="0.35">
      <c r="K602" s="87"/>
      <c r="L602" s="87"/>
      <c r="M602" s="87"/>
      <c r="N602" s="87"/>
    </row>
    <row r="603" spans="11:14" x14ac:dyDescent="0.35">
      <c r="K603" s="87"/>
      <c r="L603" s="87"/>
      <c r="M603" s="87"/>
      <c r="N603" s="87"/>
    </row>
    <row r="604" spans="11:14" x14ac:dyDescent="0.35">
      <c r="K604" s="87"/>
      <c r="L604" s="87"/>
      <c r="M604" s="87"/>
      <c r="N604" s="87"/>
    </row>
    <row r="605" spans="11:14" x14ac:dyDescent="0.35">
      <c r="K605" s="87"/>
      <c r="L605" s="87"/>
      <c r="M605" s="87"/>
      <c r="N605" s="87"/>
    </row>
    <row r="606" spans="11:14" x14ac:dyDescent="0.35">
      <c r="K606" s="87"/>
      <c r="L606" s="87"/>
      <c r="M606" s="87"/>
      <c r="N606" s="87"/>
    </row>
    <row r="607" spans="11:14" x14ac:dyDescent="0.35">
      <c r="K607" s="87"/>
      <c r="L607" s="87"/>
      <c r="M607" s="87"/>
      <c r="N607" s="87"/>
    </row>
    <row r="608" spans="11:14" x14ac:dyDescent="0.35">
      <c r="K608" s="87"/>
      <c r="L608" s="87"/>
      <c r="M608" s="87"/>
      <c r="N608" s="87"/>
    </row>
    <row r="609" spans="11:14" x14ac:dyDescent="0.35">
      <c r="K609" s="87"/>
      <c r="L609" s="87"/>
      <c r="M609" s="87"/>
      <c r="N609" s="87"/>
    </row>
    <row r="610" spans="11:14" x14ac:dyDescent="0.35">
      <c r="K610" s="87"/>
      <c r="L610" s="87"/>
      <c r="M610" s="87"/>
      <c r="N610" s="87"/>
    </row>
    <row r="611" spans="11:14" x14ac:dyDescent="0.35">
      <c r="K611" s="87"/>
      <c r="L611" s="87"/>
      <c r="M611" s="87"/>
      <c r="N611" s="87"/>
    </row>
    <row r="612" spans="11:14" x14ac:dyDescent="0.35">
      <c r="K612" s="87"/>
      <c r="L612" s="87"/>
      <c r="M612" s="87"/>
      <c r="N612" s="87"/>
    </row>
    <row r="613" spans="11:14" x14ac:dyDescent="0.35">
      <c r="K613" s="87"/>
      <c r="L613" s="87"/>
      <c r="M613" s="87"/>
      <c r="N613" s="87"/>
    </row>
    <row r="614" spans="11:14" x14ac:dyDescent="0.35">
      <c r="K614" s="87"/>
      <c r="L614" s="87"/>
      <c r="M614" s="87"/>
      <c r="N614" s="87"/>
    </row>
    <row r="615" spans="11:14" x14ac:dyDescent="0.35">
      <c r="K615" s="87"/>
      <c r="L615" s="87"/>
      <c r="M615" s="87"/>
      <c r="N615" s="87"/>
    </row>
    <row r="616" spans="11:14" x14ac:dyDescent="0.35">
      <c r="K616" s="87"/>
      <c r="L616" s="87"/>
      <c r="M616" s="87"/>
      <c r="N616" s="87"/>
    </row>
    <row r="617" spans="11:14" x14ac:dyDescent="0.35">
      <c r="K617" s="87"/>
      <c r="L617" s="87"/>
      <c r="M617" s="87"/>
      <c r="N617" s="87"/>
    </row>
    <row r="618" spans="11:14" x14ac:dyDescent="0.35">
      <c r="K618" s="87"/>
      <c r="L618" s="87"/>
      <c r="M618" s="87"/>
      <c r="N618" s="87"/>
    </row>
    <row r="619" spans="11:14" x14ac:dyDescent="0.35">
      <c r="K619" s="87"/>
      <c r="L619" s="87"/>
      <c r="M619" s="87"/>
      <c r="N619" s="87"/>
    </row>
    <row r="620" spans="11:14" x14ac:dyDescent="0.35">
      <c r="K620" s="87"/>
      <c r="L620" s="87"/>
      <c r="M620" s="87"/>
      <c r="N620" s="87"/>
    </row>
    <row r="621" spans="11:14" x14ac:dyDescent="0.35">
      <c r="K621" s="87"/>
      <c r="L621" s="87"/>
      <c r="M621" s="87"/>
      <c r="N621" s="87"/>
    </row>
    <row r="622" spans="11:14" x14ac:dyDescent="0.35">
      <c r="K622" s="87"/>
      <c r="L622" s="87"/>
      <c r="M622" s="87"/>
      <c r="N622" s="87"/>
    </row>
    <row r="623" spans="11:14" x14ac:dyDescent="0.35">
      <c r="K623" s="87"/>
      <c r="L623" s="87"/>
      <c r="M623" s="87"/>
      <c r="N623" s="87"/>
    </row>
    <row r="624" spans="11:14" x14ac:dyDescent="0.35">
      <c r="K624" s="87"/>
      <c r="L624" s="87"/>
      <c r="M624" s="87"/>
      <c r="N624" s="87"/>
    </row>
    <row r="625" spans="11:14" x14ac:dyDescent="0.35">
      <c r="K625" s="87"/>
      <c r="L625" s="87"/>
      <c r="M625" s="87"/>
      <c r="N625" s="87"/>
    </row>
    <row r="626" spans="11:14" x14ac:dyDescent="0.35">
      <c r="K626" s="87"/>
      <c r="L626" s="87"/>
      <c r="M626" s="87"/>
      <c r="N626" s="87"/>
    </row>
    <row r="627" spans="11:14" x14ac:dyDescent="0.35">
      <c r="K627" s="87"/>
      <c r="L627" s="87"/>
      <c r="M627" s="87"/>
      <c r="N627" s="87"/>
    </row>
    <row r="628" spans="11:14" x14ac:dyDescent="0.35">
      <c r="K628" s="87"/>
      <c r="L628" s="87"/>
      <c r="M628" s="87"/>
      <c r="N628" s="87"/>
    </row>
    <row r="629" spans="11:14" x14ac:dyDescent="0.35">
      <c r="K629" s="87"/>
      <c r="L629" s="87"/>
      <c r="M629" s="87"/>
      <c r="N629" s="87"/>
    </row>
    <row r="630" spans="11:14" x14ac:dyDescent="0.35">
      <c r="K630" s="87"/>
      <c r="L630" s="87"/>
      <c r="M630" s="87"/>
      <c r="N630" s="87"/>
    </row>
    <row r="631" spans="11:14" x14ac:dyDescent="0.35">
      <c r="K631" s="87"/>
      <c r="L631" s="87"/>
      <c r="M631" s="87"/>
      <c r="N631" s="87"/>
    </row>
    <row r="632" spans="11:14" x14ac:dyDescent="0.35">
      <c r="K632" s="87"/>
      <c r="L632" s="87"/>
      <c r="M632" s="87"/>
      <c r="N632" s="87"/>
    </row>
    <row r="633" spans="11:14" x14ac:dyDescent="0.35">
      <c r="K633" s="87"/>
      <c r="L633" s="87"/>
      <c r="M633" s="87"/>
      <c r="N633" s="87"/>
    </row>
    <row r="634" spans="11:14" x14ac:dyDescent="0.35">
      <c r="K634" s="87"/>
      <c r="L634" s="87"/>
      <c r="M634" s="87"/>
      <c r="N634" s="87"/>
    </row>
    <row r="635" spans="11:14" x14ac:dyDescent="0.35">
      <c r="K635" s="87"/>
      <c r="L635" s="87"/>
      <c r="M635" s="87"/>
      <c r="N635" s="87"/>
    </row>
    <row r="636" spans="11:14" x14ac:dyDescent="0.35">
      <c r="K636" s="87"/>
      <c r="L636" s="87"/>
      <c r="M636" s="87"/>
      <c r="N636" s="87"/>
    </row>
    <row r="637" spans="11:14" x14ac:dyDescent="0.35">
      <c r="K637" s="87"/>
      <c r="L637" s="87"/>
      <c r="M637" s="87"/>
      <c r="N637" s="87"/>
    </row>
    <row r="638" spans="11:14" x14ac:dyDescent="0.35">
      <c r="K638" s="87"/>
      <c r="L638" s="87"/>
      <c r="M638" s="87"/>
      <c r="N638" s="87"/>
    </row>
    <row r="639" spans="11:14" x14ac:dyDescent="0.35">
      <c r="K639" s="87"/>
      <c r="L639" s="87"/>
      <c r="M639" s="87"/>
      <c r="N639" s="87"/>
    </row>
    <row r="640" spans="11:14" x14ac:dyDescent="0.35">
      <c r="K640" s="87"/>
      <c r="L640" s="87"/>
      <c r="M640" s="87"/>
      <c r="N640" s="87"/>
    </row>
    <row r="641" spans="11:14" x14ac:dyDescent="0.35">
      <c r="K641" s="87"/>
      <c r="L641" s="87"/>
      <c r="M641" s="87"/>
      <c r="N641" s="87"/>
    </row>
    <row r="642" spans="11:14" x14ac:dyDescent="0.35">
      <c r="K642" s="87"/>
      <c r="L642" s="87"/>
      <c r="M642" s="87"/>
      <c r="N642" s="87"/>
    </row>
    <row r="643" spans="11:14" x14ac:dyDescent="0.35">
      <c r="K643" s="87"/>
      <c r="L643" s="87"/>
      <c r="M643" s="87"/>
      <c r="N643" s="87"/>
    </row>
    <row r="644" spans="11:14" x14ac:dyDescent="0.35">
      <c r="K644" s="87"/>
      <c r="L644" s="87"/>
      <c r="M644" s="87"/>
      <c r="N644" s="87"/>
    </row>
    <row r="645" spans="11:14" x14ac:dyDescent="0.35">
      <c r="K645" s="87"/>
      <c r="L645" s="87"/>
      <c r="M645" s="87"/>
      <c r="N645" s="87"/>
    </row>
    <row r="646" spans="11:14" x14ac:dyDescent="0.35">
      <c r="K646" s="87"/>
      <c r="L646" s="87"/>
      <c r="M646" s="87"/>
      <c r="N646" s="87"/>
    </row>
    <row r="647" spans="11:14" x14ac:dyDescent="0.35">
      <c r="K647" s="87"/>
      <c r="L647" s="87"/>
      <c r="M647" s="87"/>
      <c r="N647" s="87"/>
    </row>
    <row r="648" spans="11:14" x14ac:dyDescent="0.35">
      <c r="K648" s="87"/>
      <c r="L648" s="87"/>
      <c r="M648" s="87"/>
      <c r="N648" s="87"/>
    </row>
    <row r="649" spans="11:14" x14ac:dyDescent="0.35">
      <c r="K649" s="87"/>
      <c r="L649" s="87"/>
      <c r="M649" s="87"/>
      <c r="N649" s="87"/>
    </row>
    <row r="650" spans="11:14" x14ac:dyDescent="0.35">
      <c r="K650" s="87"/>
      <c r="L650" s="87"/>
      <c r="M650" s="87"/>
      <c r="N650" s="87"/>
    </row>
    <row r="651" spans="11:14" x14ac:dyDescent="0.35">
      <c r="K651" s="87"/>
      <c r="L651" s="87"/>
      <c r="M651" s="87"/>
      <c r="N651" s="87"/>
    </row>
    <row r="652" spans="11:14" x14ac:dyDescent="0.35">
      <c r="K652" s="87"/>
      <c r="L652" s="87"/>
      <c r="M652" s="87"/>
      <c r="N652" s="87"/>
    </row>
    <row r="653" spans="11:14" x14ac:dyDescent="0.35">
      <c r="K653" s="87"/>
      <c r="L653" s="87"/>
      <c r="M653" s="87"/>
      <c r="N653" s="87"/>
    </row>
    <row r="654" spans="11:14" x14ac:dyDescent="0.35">
      <c r="K654" s="87"/>
      <c r="L654" s="87"/>
      <c r="M654" s="87"/>
      <c r="N654" s="87"/>
    </row>
    <row r="655" spans="11:14" x14ac:dyDescent="0.35">
      <c r="K655" s="87"/>
      <c r="L655" s="87"/>
      <c r="M655" s="87"/>
      <c r="N655" s="87"/>
    </row>
    <row r="656" spans="11:14" x14ac:dyDescent="0.35">
      <c r="K656" s="87"/>
      <c r="L656" s="87"/>
      <c r="M656" s="87"/>
      <c r="N656" s="87"/>
    </row>
    <row r="657" spans="11:14" x14ac:dyDescent="0.35">
      <c r="K657" s="87"/>
      <c r="L657" s="87"/>
      <c r="M657" s="87"/>
      <c r="N657" s="87"/>
    </row>
    <row r="658" spans="11:14" x14ac:dyDescent="0.35">
      <c r="K658" s="87"/>
      <c r="L658" s="87"/>
      <c r="M658" s="87"/>
      <c r="N658" s="87"/>
    </row>
    <row r="659" spans="11:14" x14ac:dyDescent="0.35">
      <c r="K659" s="87"/>
      <c r="L659" s="87"/>
      <c r="M659" s="87"/>
      <c r="N659" s="87"/>
    </row>
    <row r="660" spans="11:14" x14ac:dyDescent="0.35">
      <c r="K660" s="87"/>
      <c r="L660" s="87"/>
      <c r="M660" s="87"/>
      <c r="N660" s="87"/>
    </row>
    <row r="661" spans="11:14" x14ac:dyDescent="0.35">
      <c r="K661" s="87"/>
      <c r="L661" s="87"/>
      <c r="M661" s="87"/>
      <c r="N661" s="87"/>
    </row>
    <row r="662" spans="11:14" x14ac:dyDescent="0.35">
      <c r="K662" s="87"/>
      <c r="L662" s="87"/>
      <c r="M662" s="87"/>
      <c r="N662" s="87"/>
    </row>
    <row r="663" spans="11:14" x14ac:dyDescent="0.35">
      <c r="K663" s="87"/>
      <c r="L663" s="87"/>
      <c r="M663" s="87"/>
      <c r="N663" s="87"/>
    </row>
    <row r="664" spans="11:14" x14ac:dyDescent="0.35">
      <c r="K664" s="87"/>
      <c r="L664" s="87"/>
      <c r="M664" s="87"/>
      <c r="N664" s="87"/>
    </row>
    <row r="665" spans="11:14" x14ac:dyDescent="0.35">
      <c r="K665" s="87"/>
      <c r="L665" s="87"/>
      <c r="M665" s="87"/>
      <c r="N665" s="87"/>
    </row>
    <row r="666" spans="11:14" x14ac:dyDescent="0.35">
      <c r="K666" s="87"/>
      <c r="L666" s="87"/>
      <c r="M666" s="87"/>
      <c r="N666" s="87"/>
    </row>
    <row r="667" spans="11:14" x14ac:dyDescent="0.35">
      <c r="K667" s="87"/>
      <c r="L667" s="87"/>
      <c r="M667" s="87"/>
      <c r="N667" s="87"/>
    </row>
    <row r="668" spans="11:14" x14ac:dyDescent="0.35">
      <c r="K668" s="87"/>
      <c r="L668" s="87"/>
      <c r="M668" s="87"/>
      <c r="N668" s="87"/>
    </row>
    <row r="669" spans="11:14" x14ac:dyDescent="0.35">
      <c r="K669" s="87"/>
      <c r="L669" s="87"/>
      <c r="M669" s="87"/>
      <c r="N669" s="87"/>
    </row>
    <row r="670" spans="11:14" x14ac:dyDescent="0.35">
      <c r="K670" s="87"/>
      <c r="L670" s="87"/>
      <c r="M670" s="87"/>
      <c r="N670" s="87"/>
    </row>
    <row r="671" spans="11:14" x14ac:dyDescent="0.35">
      <c r="K671" s="87"/>
      <c r="L671" s="87"/>
      <c r="M671" s="87"/>
      <c r="N671" s="87"/>
    </row>
    <row r="672" spans="11:14" x14ac:dyDescent="0.35">
      <c r="K672" s="87"/>
      <c r="L672" s="87"/>
      <c r="M672" s="87"/>
      <c r="N672" s="87"/>
    </row>
    <row r="673" spans="11:14" x14ac:dyDescent="0.35">
      <c r="K673" s="87"/>
      <c r="L673" s="87"/>
      <c r="M673" s="87"/>
      <c r="N673" s="87"/>
    </row>
    <row r="674" spans="11:14" x14ac:dyDescent="0.35">
      <c r="K674" s="87"/>
      <c r="L674" s="87"/>
      <c r="M674" s="87"/>
      <c r="N674" s="87"/>
    </row>
    <row r="675" spans="11:14" x14ac:dyDescent="0.35">
      <c r="K675" s="87"/>
      <c r="L675" s="87"/>
      <c r="M675" s="87"/>
      <c r="N675" s="87"/>
    </row>
    <row r="676" spans="11:14" x14ac:dyDescent="0.35">
      <c r="K676" s="87"/>
      <c r="L676" s="87"/>
      <c r="M676" s="87"/>
      <c r="N676" s="87"/>
    </row>
    <row r="677" spans="11:14" x14ac:dyDescent="0.35">
      <c r="K677" s="87"/>
      <c r="L677" s="87"/>
      <c r="M677" s="87"/>
      <c r="N677" s="87"/>
    </row>
    <row r="678" spans="11:14" x14ac:dyDescent="0.35">
      <c r="K678" s="87"/>
      <c r="L678" s="87"/>
      <c r="M678" s="87"/>
      <c r="N678" s="87"/>
    </row>
    <row r="679" spans="11:14" x14ac:dyDescent="0.35">
      <c r="K679" s="87"/>
      <c r="L679" s="87"/>
      <c r="M679" s="87"/>
      <c r="N679" s="87"/>
    </row>
    <row r="680" spans="11:14" x14ac:dyDescent="0.35">
      <c r="K680" s="87"/>
      <c r="L680" s="87"/>
      <c r="M680" s="87"/>
      <c r="N680" s="87"/>
    </row>
    <row r="681" spans="11:14" x14ac:dyDescent="0.35">
      <c r="K681" s="87"/>
      <c r="L681" s="87"/>
      <c r="M681" s="87"/>
      <c r="N681" s="87"/>
    </row>
    <row r="682" spans="11:14" x14ac:dyDescent="0.35">
      <c r="K682" s="87"/>
      <c r="L682" s="87"/>
      <c r="M682" s="87"/>
      <c r="N682" s="87"/>
    </row>
    <row r="683" spans="11:14" x14ac:dyDescent="0.35">
      <c r="K683" s="87"/>
      <c r="L683" s="87"/>
      <c r="M683" s="87"/>
      <c r="N683" s="87"/>
    </row>
    <row r="684" spans="11:14" x14ac:dyDescent="0.35">
      <c r="K684" s="87"/>
      <c r="L684" s="87"/>
      <c r="M684" s="87"/>
      <c r="N684" s="87"/>
    </row>
    <row r="685" spans="11:14" x14ac:dyDescent="0.35">
      <c r="K685" s="87"/>
      <c r="L685" s="87"/>
      <c r="M685" s="87"/>
      <c r="N685" s="87"/>
    </row>
    <row r="686" spans="11:14" x14ac:dyDescent="0.35">
      <c r="K686" s="87"/>
      <c r="L686" s="87"/>
      <c r="M686" s="87"/>
      <c r="N686" s="87"/>
    </row>
    <row r="687" spans="11:14" x14ac:dyDescent="0.35">
      <c r="K687" s="87"/>
      <c r="L687" s="87"/>
      <c r="M687" s="87"/>
      <c r="N687" s="87"/>
    </row>
    <row r="688" spans="11:14" x14ac:dyDescent="0.35">
      <c r="K688" s="87"/>
      <c r="L688" s="87"/>
      <c r="M688" s="87"/>
      <c r="N688" s="87"/>
    </row>
    <row r="689" spans="11:14" x14ac:dyDescent="0.35">
      <c r="K689" s="87"/>
      <c r="L689" s="87"/>
      <c r="M689" s="87"/>
      <c r="N689" s="87"/>
    </row>
    <row r="690" spans="11:14" x14ac:dyDescent="0.35">
      <c r="K690" s="87"/>
      <c r="L690" s="87"/>
      <c r="M690" s="87"/>
      <c r="N690" s="87"/>
    </row>
    <row r="691" spans="11:14" x14ac:dyDescent="0.35">
      <c r="K691" s="87"/>
      <c r="L691" s="87"/>
      <c r="M691" s="87"/>
      <c r="N691" s="87"/>
    </row>
    <row r="692" spans="11:14" x14ac:dyDescent="0.35">
      <c r="K692" s="87"/>
      <c r="L692" s="87"/>
      <c r="M692" s="87"/>
      <c r="N692" s="87"/>
    </row>
    <row r="693" spans="11:14" x14ac:dyDescent="0.35">
      <c r="K693" s="87"/>
      <c r="L693" s="87"/>
      <c r="M693" s="87"/>
      <c r="N693" s="87"/>
    </row>
    <row r="694" spans="11:14" x14ac:dyDescent="0.35">
      <c r="K694" s="87"/>
      <c r="L694" s="87"/>
      <c r="M694" s="87"/>
      <c r="N694" s="87"/>
    </row>
    <row r="695" spans="11:14" x14ac:dyDescent="0.35">
      <c r="K695" s="87"/>
      <c r="L695" s="87"/>
      <c r="M695" s="87"/>
      <c r="N695" s="87"/>
    </row>
    <row r="696" spans="11:14" x14ac:dyDescent="0.35">
      <c r="K696" s="87"/>
      <c r="L696" s="87"/>
      <c r="M696" s="87"/>
      <c r="N696" s="87"/>
    </row>
    <row r="697" spans="11:14" x14ac:dyDescent="0.35">
      <c r="K697" s="87"/>
      <c r="L697" s="87"/>
      <c r="M697" s="87"/>
      <c r="N697" s="87"/>
    </row>
    <row r="698" spans="11:14" x14ac:dyDescent="0.35">
      <c r="K698" s="87"/>
      <c r="L698" s="87"/>
      <c r="M698" s="87"/>
      <c r="N698" s="87"/>
    </row>
    <row r="699" spans="11:14" x14ac:dyDescent="0.35">
      <c r="K699" s="87"/>
      <c r="L699" s="87"/>
      <c r="M699" s="87"/>
      <c r="N699" s="87"/>
    </row>
    <row r="700" spans="11:14" x14ac:dyDescent="0.35">
      <c r="K700" s="87"/>
      <c r="L700" s="87"/>
      <c r="M700" s="87"/>
      <c r="N700" s="87"/>
    </row>
    <row r="701" spans="11:14" x14ac:dyDescent="0.35">
      <c r="K701" s="87"/>
      <c r="L701" s="87"/>
      <c r="M701" s="87"/>
      <c r="N701" s="87"/>
    </row>
    <row r="702" spans="11:14" x14ac:dyDescent="0.35">
      <c r="K702" s="87"/>
      <c r="L702" s="87"/>
      <c r="M702" s="87"/>
      <c r="N702" s="87"/>
    </row>
    <row r="703" spans="11:14" x14ac:dyDescent="0.35">
      <c r="K703" s="87"/>
      <c r="L703" s="87"/>
      <c r="M703" s="87"/>
      <c r="N703" s="87"/>
    </row>
    <row r="704" spans="11:14" x14ac:dyDescent="0.35">
      <c r="K704" s="87"/>
      <c r="L704" s="87"/>
      <c r="M704" s="87"/>
      <c r="N704" s="87"/>
    </row>
    <row r="705" spans="11:14" x14ac:dyDescent="0.35">
      <c r="K705" s="87"/>
      <c r="L705" s="87"/>
      <c r="M705" s="87"/>
      <c r="N705" s="87"/>
    </row>
    <row r="706" spans="11:14" x14ac:dyDescent="0.35">
      <c r="K706" s="87"/>
      <c r="L706" s="87"/>
      <c r="M706" s="87"/>
      <c r="N706" s="87"/>
    </row>
    <row r="707" spans="11:14" x14ac:dyDescent="0.35">
      <c r="K707" s="87"/>
      <c r="L707" s="87"/>
      <c r="M707" s="87"/>
      <c r="N707" s="87"/>
    </row>
    <row r="708" spans="11:14" x14ac:dyDescent="0.35">
      <c r="K708" s="87"/>
      <c r="L708" s="87"/>
      <c r="M708" s="87"/>
      <c r="N708" s="87"/>
    </row>
    <row r="709" spans="11:14" x14ac:dyDescent="0.35">
      <c r="K709" s="87"/>
      <c r="L709" s="87"/>
      <c r="M709" s="87"/>
      <c r="N709" s="87"/>
    </row>
    <row r="710" spans="11:14" x14ac:dyDescent="0.35">
      <c r="K710" s="87"/>
      <c r="L710" s="87"/>
      <c r="M710" s="87"/>
      <c r="N710" s="87"/>
    </row>
    <row r="711" spans="11:14" x14ac:dyDescent="0.35">
      <c r="K711" s="87"/>
      <c r="L711" s="87"/>
      <c r="M711" s="87"/>
      <c r="N711" s="87"/>
    </row>
    <row r="712" spans="11:14" x14ac:dyDescent="0.35">
      <c r="K712" s="87"/>
      <c r="L712" s="87"/>
      <c r="M712" s="87"/>
      <c r="N712" s="87"/>
    </row>
    <row r="713" spans="11:14" x14ac:dyDescent="0.35">
      <c r="K713" s="87"/>
      <c r="L713" s="87"/>
      <c r="M713" s="87"/>
      <c r="N713" s="87"/>
    </row>
    <row r="714" spans="11:14" x14ac:dyDescent="0.35">
      <c r="K714" s="87"/>
      <c r="L714" s="87"/>
      <c r="M714" s="87"/>
      <c r="N714" s="87"/>
    </row>
    <row r="715" spans="11:14" x14ac:dyDescent="0.35">
      <c r="K715" s="87"/>
      <c r="L715" s="87"/>
      <c r="M715" s="87"/>
      <c r="N715" s="87"/>
    </row>
    <row r="716" spans="11:14" x14ac:dyDescent="0.35">
      <c r="K716" s="87"/>
      <c r="L716" s="87"/>
      <c r="M716" s="87"/>
      <c r="N716" s="87"/>
    </row>
    <row r="717" spans="11:14" x14ac:dyDescent="0.35">
      <c r="K717" s="87"/>
      <c r="L717" s="87"/>
      <c r="M717" s="87"/>
      <c r="N717" s="87"/>
    </row>
    <row r="718" spans="11:14" x14ac:dyDescent="0.35">
      <c r="K718" s="87"/>
      <c r="L718" s="87"/>
      <c r="M718" s="87"/>
      <c r="N718" s="87"/>
    </row>
    <row r="719" spans="11:14" x14ac:dyDescent="0.35">
      <c r="K719" s="87"/>
      <c r="L719" s="87"/>
      <c r="M719" s="87"/>
      <c r="N719" s="87"/>
    </row>
    <row r="720" spans="11:14" x14ac:dyDescent="0.35">
      <c r="K720" s="87"/>
      <c r="L720" s="87"/>
      <c r="M720" s="87"/>
      <c r="N720" s="87"/>
    </row>
    <row r="721" spans="11:14" x14ac:dyDescent="0.35">
      <c r="K721" s="87"/>
      <c r="L721" s="87"/>
      <c r="M721" s="87"/>
      <c r="N721" s="87"/>
    </row>
    <row r="722" spans="11:14" x14ac:dyDescent="0.35">
      <c r="K722" s="87"/>
      <c r="L722" s="87"/>
      <c r="M722" s="87"/>
      <c r="N722" s="87"/>
    </row>
    <row r="723" spans="11:14" x14ac:dyDescent="0.35">
      <c r="K723" s="87"/>
      <c r="L723" s="87"/>
      <c r="M723" s="87"/>
      <c r="N723" s="87"/>
    </row>
    <row r="724" spans="11:14" x14ac:dyDescent="0.35">
      <c r="K724" s="87"/>
      <c r="L724" s="87"/>
      <c r="M724" s="87"/>
      <c r="N724" s="87"/>
    </row>
    <row r="725" spans="11:14" x14ac:dyDescent="0.35">
      <c r="K725" s="87"/>
      <c r="L725" s="87"/>
      <c r="M725" s="87"/>
      <c r="N725" s="87"/>
    </row>
    <row r="726" spans="11:14" x14ac:dyDescent="0.35">
      <c r="K726" s="87"/>
      <c r="L726" s="87"/>
      <c r="M726" s="87"/>
      <c r="N726" s="87"/>
    </row>
    <row r="727" spans="11:14" x14ac:dyDescent="0.35">
      <c r="K727" s="87"/>
      <c r="L727" s="87"/>
      <c r="M727" s="87"/>
      <c r="N727" s="87"/>
    </row>
    <row r="728" spans="11:14" x14ac:dyDescent="0.35">
      <c r="K728" s="87"/>
      <c r="L728" s="87"/>
      <c r="M728" s="87"/>
      <c r="N728" s="87"/>
    </row>
    <row r="729" spans="11:14" x14ac:dyDescent="0.35">
      <c r="K729" s="87"/>
      <c r="L729" s="87"/>
      <c r="M729" s="87"/>
      <c r="N729" s="87"/>
    </row>
    <row r="730" spans="11:14" x14ac:dyDescent="0.35">
      <c r="K730" s="87"/>
      <c r="L730" s="87"/>
      <c r="M730" s="87"/>
      <c r="N730" s="87"/>
    </row>
    <row r="731" spans="11:14" x14ac:dyDescent="0.35">
      <c r="K731" s="87"/>
      <c r="L731" s="87"/>
      <c r="M731" s="87"/>
      <c r="N731" s="87"/>
    </row>
    <row r="732" spans="11:14" x14ac:dyDescent="0.35">
      <c r="K732" s="87"/>
      <c r="L732" s="87"/>
      <c r="M732" s="87"/>
      <c r="N732" s="87"/>
    </row>
    <row r="733" spans="11:14" x14ac:dyDescent="0.35">
      <c r="K733" s="87"/>
      <c r="L733" s="87"/>
      <c r="M733" s="87"/>
      <c r="N733" s="87"/>
    </row>
    <row r="734" spans="11:14" x14ac:dyDescent="0.35">
      <c r="K734" s="87"/>
      <c r="L734" s="87"/>
      <c r="M734" s="87"/>
      <c r="N734" s="87"/>
    </row>
    <row r="735" spans="11:14" x14ac:dyDescent="0.35">
      <c r="K735" s="87"/>
      <c r="L735" s="87"/>
      <c r="M735" s="87"/>
      <c r="N735" s="87"/>
    </row>
    <row r="736" spans="11:14" x14ac:dyDescent="0.35">
      <c r="K736" s="87"/>
      <c r="L736" s="87"/>
      <c r="M736" s="87"/>
      <c r="N736" s="87"/>
    </row>
    <row r="737" spans="11:14" x14ac:dyDescent="0.35">
      <c r="K737" s="87"/>
      <c r="L737" s="87"/>
      <c r="M737" s="87"/>
      <c r="N737" s="87"/>
    </row>
    <row r="738" spans="11:14" x14ac:dyDescent="0.35">
      <c r="K738" s="87"/>
      <c r="L738" s="87"/>
      <c r="M738" s="87"/>
      <c r="N738" s="87"/>
    </row>
    <row r="739" spans="11:14" x14ac:dyDescent="0.35">
      <c r="K739" s="87"/>
      <c r="L739" s="87"/>
      <c r="M739" s="87"/>
      <c r="N739" s="87"/>
    </row>
    <row r="740" spans="11:14" x14ac:dyDescent="0.35">
      <c r="K740" s="87"/>
      <c r="L740" s="87"/>
      <c r="M740" s="87"/>
      <c r="N740" s="87"/>
    </row>
    <row r="741" spans="11:14" x14ac:dyDescent="0.35">
      <c r="K741" s="87"/>
      <c r="L741" s="87"/>
      <c r="M741" s="87"/>
      <c r="N741" s="87"/>
    </row>
    <row r="742" spans="11:14" x14ac:dyDescent="0.35">
      <c r="K742" s="87"/>
      <c r="L742" s="87"/>
      <c r="M742" s="87"/>
      <c r="N742" s="87"/>
    </row>
    <row r="743" spans="11:14" x14ac:dyDescent="0.35">
      <c r="K743" s="87"/>
      <c r="L743" s="87"/>
      <c r="M743" s="87"/>
      <c r="N743" s="87"/>
    </row>
    <row r="744" spans="11:14" x14ac:dyDescent="0.35">
      <c r="K744" s="87"/>
      <c r="L744" s="87"/>
      <c r="M744" s="87"/>
      <c r="N744" s="87"/>
    </row>
    <row r="745" spans="11:14" x14ac:dyDescent="0.35">
      <c r="K745" s="87"/>
      <c r="L745" s="87"/>
      <c r="M745" s="87"/>
      <c r="N745" s="87"/>
    </row>
    <row r="746" spans="11:14" x14ac:dyDescent="0.35">
      <c r="K746" s="87"/>
      <c r="L746" s="87"/>
      <c r="M746" s="87"/>
      <c r="N746" s="87"/>
    </row>
    <row r="747" spans="11:14" x14ac:dyDescent="0.35">
      <c r="K747" s="87"/>
      <c r="L747" s="87"/>
      <c r="M747" s="87"/>
      <c r="N747" s="87"/>
    </row>
    <row r="748" spans="11:14" x14ac:dyDescent="0.35">
      <c r="K748" s="87"/>
      <c r="L748" s="87"/>
      <c r="M748" s="87"/>
      <c r="N748" s="87"/>
    </row>
    <row r="749" spans="11:14" x14ac:dyDescent="0.35">
      <c r="K749" s="87"/>
      <c r="L749" s="87"/>
      <c r="M749" s="87"/>
      <c r="N749" s="87"/>
    </row>
    <row r="750" spans="11:14" x14ac:dyDescent="0.35">
      <c r="K750" s="87"/>
      <c r="L750" s="87"/>
      <c r="M750" s="87"/>
      <c r="N750" s="87"/>
    </row>
    <row r="751" spans="11:14" x14ac:dyDescent="0.35">
      <c r="K751" s="87"/>
      <c r="L751" s="87"/>
      <c r="M751" s="87"/>
      <c r="N751" s="87"/>
    </row>
    <row r="752" spans="11:14" x14ac:dyDescent="0.35">
      <c r="K752" s="87"/>
      <c r="L752" s="87"/>
      <c r="M752" s="87"/>
      <c r="N752" s="87"/>
    </row>
    <row r="753" spans="11:14" x14ac:dyDescent="0.35">
      <c r="K753" s="87"/>
      <c r="L753" s="87"/>
      <c r="M753" s="87"/>
      <c r="N753" s="87"/>
    </row>
    <row r="754" spans="11:14" x14ac:dyDescent="0.35">
      <c r="K754" s="87"/>
      <c r="L754" s="87"/>
      <c r="M754" s="87"/>
      <c r="N754" s="87"/>
    </row>
    <row r="755" spans="11:14" x14ac:dyDescent="0.35">
      <c r="K755" s="87"/>
      <c r="L755" s="87"/>
      <c r="M755" s="87"/>
      <c r="N755" s="87"/>
    </row>
    <row r="756" spans="11:14" x14ac:dyDescent="0.35">
      <c r="K756" s="87"/>
      <c r="L756" s="87"/>
      <c r="M756" s="87"/>
      <c r="N756" s="87"/>
    </row>
    <row r="757" spans="11:14" x14ac:dyDescent="0.35">
      <c r="K757" s="87"/>
      <c r="L757" s="87"/>
      <c r="M757" s="87"/>
      <c r="N757" s="87"/>
    </row>
    <row r="758" spans="11:14" x14ac:dyDescent="0.35">
      <c r="K758" s="87"/>
      <c r="L758" s="87"/>
      <c r="M758" s="87"/>
      <c r="N758" s="87"/>
    </row>
    <row r="759" spans="11:14" x14ac:dyDescent="0.35">
      <c r="K759" s="87"/>
      <c r="L759" s="87"/>
      <c r="M759" s="87"/>
      <c r="N759" s="87"/>
    </row>
    <row r="760" spans="11:14" x14ac:dyDescent="0.35">
      <c r="K760" s="87"/>
      <c r="L760" s="87"/>
      <c r="M760" s="87"/>
      <c r="N760" s="87"/>
    </row>
    <row r="761" spans="11:14" x14ac:dyDescent="0.35">
      <c r="K761" s="87"/>
      <c r="L761" s="87"/>
      <c r="M761" s="87"/>
      <c r="N761" s="87"/>
    </row>
    <row r="762" spans="11:14" x14ac:dyDescent="0.35">
      <c r="K762" s="87"/>
      <c r="L762" s="87"/>
      <c r="M762" s="87"/>
      <c r="N762" s="87"/>
    </row>
    <row r="763" spans="11:14" x14ac:dyDescent="0.35">
      <c r="K763" s="87"/>
      <c r="L763" s="87"/>
      <c r="M763" s="87"/>
      <c r="N763" s="87"/>
    </row>
    <row r="764" spans="11:14" x14ac:dyDescent="0.35">
      <c r="K764" s="87"/>
      <c r="L764" s="87"/>
      <c r="M764" s="87"/>
      <c r="N764" s="87"/>
    </row>
    <row r="765" spans="11:14" x14ac:dyDescent="0.35">
      <c r="K765" s="87"/>
      <c r="L765" s="87"/>
      <c r="M765" s="87"/>
      <c r="N765" s="87"/>
    </row>
    <row r="766" spans="11:14" x14ac:dyDescent="0.35">
      <c r="K766" s="87"/>
      <c r="L766" s="87"/>
      <c r="M766" s="87"/>
      <c r="N766" s="87"/>
    </row>
    <row r="767" spans="11:14" x14ac:dyDescent="0.35">
      <c r="K767" s="87"/>
      <c r="L767" s="87"/>
      <c r="M767" s="87"/>
      <c r="N767" s="87"/>
    </row>
    <row r="768" spans="11:14" x14ac:dyDescent="0.35">
      <c r="K768" s="87"/>
      <c r="L768" s="87"/>
      <c r="M768" s="87"/>
      <c r="N768" s="87"/>
    </row>
    <row r="769" spans="11:14" x14ac:dyDescent="0.35">
      <c r="K769" s="87"/>
      <c r="L769" s="87"/>
      <c r="M769" s="87"/>
      <c r="N769" s="87"/>
    </row>
    <row r="770" spans="11:14" x14ac:dyDescent="0.35">
      <c r="K770" s="87"/>
      <c r="L770" s="87"/>
      <c r="M770" s="87"/>
      <c r="N770" s="87"/>
    </row>
    <row r="771" spans="11:14" x14ac:dyDescent="0.35">
      <c r="K771" s="87"/>
      <c r="L771" s="87"/>
      <c r="M771" s="87"/>
      <c r="N771" s="87"/>
    </row>
    <row r="772" spans="11:14" x14ac:dyDescent="0.35">
      <c r="K772" s="87"/>
      <c r="L772" s="87"/>
      <c r="M772" s="87"/>
      <c r="N772" s="87"/>
    </row>
    <row r="773" spans="11:14" x14ac:dyDescent="0.35">
      <c r="K773" s="87"/>
      <c r="L773" s="87"/>
      <c r="M773" s="87"/>
      <c r="N773" s="87"/>
    </row>
    <row r="774" spans="11:14" x14ac:dyDescent="0.35">
      <c r="K774" s="87"/>
      <c r="L774" s="87"/>
      <c r="M774" s="87"/>
      <c r="N774" s="87"/>
    </row>
    <row r="775" spans="11:14" x14ac:dyDescent="0.35">
      <c r="K775" s="87"/>
      <c r="L775" s="87"/>
      <c r="M775" s="87"/>
      <c r="N775" s="87"/>
    </row>
    <row r="776" spans="11:14" x14ac:dyDescent="0.35">
      <c r="K776" s="87"/>
      <c r="L776" s="87"/>
      <c r="M776" s="87"/>
      <c r="N776" s="87"/>
    </row>
    <row r="777" spans="11:14" x14ac:dyDescent="0.35">
      <c r="K777" s="87"/>
      <c r="L777" s="87"/>
      <c r="M777" s="87"/>
      <c r="N777" s="87"/>
    </row>
    <row r="778" spans="11:14" x14ac:dyDescent="0.35">
      <c r="K778" s="87"/>
      <c r="L778" s="87"/>
      <c r="M778" s="87"/>
      <c r="N778" s="87"/>
    </row>
    <row r="779" spans="11:14" x14ac:dyDescent="0.35">
      <c r="K779" s="87"/>
      <c r="L779" s="87"/>
      <c r="M779" s="87"/>
      <c r="N779" s="87"/>
    </row>
    <row r="780" spans="11:14" x14ac:dyDescent="0.35">
      <c r="K780" s="87"/>
      <c r="L780" s="87"/>
      <c r="M780" s="87"/>
      <c r="N780" s="87"/>
    </row>
    <row r="781" spans="11:14" x14ac:dyDescent="0.35">
      <c r="K781" s="87"/>
      <c r="L781" s="87"/>
      <c r="M781" s="87"/>
      <c r="N781" s="87"/>
    </row>
    <row r="782" spans="11:14" x14ac:dyDescent="0.35">
      <c r="K782" s="87"/>
      <c r="L782" s="87"/>
      <c r="M782" s="87"/>
      <c r="N782" s="87"/>
    </row>
    <row r="783" spans="11:14" x14ac:dyDescent="0.35">
      <c r="K783" s="87"/>
      <c r="L783" s="87"/>
      <c r="M783" s="87"/>
      <c r="N783" s="87"/>
    </row>
    <row r="784" spans="11:14" x14ac:dyDescent="0.35">
      <c r="K784" s="87"/>
      <c r="L784" s="87"/>
      <c r="M784" s="87"/>
      <c r="N784" s="87"/>
    </row>
    <row r="785" spans="11:14" x14ac:dyDescent="0.35">
      <c r="K785" s="87"/>
      <c r="L785" s="87"/>
      <c r="M785" s="87"/>
      <c r="N785" s="87"/>
    </row>
    <row r="786" spans="11:14" x14ac:dyDescent="0.35">
      <c r="K786" s="87"/>
      <c r="L786" s="87"/>
      <c r="M786" s="87"/>
      <c r="N786" s="87"/>
    </row>
    <row r="787" spans="11:14" x14ac:dyDescent="0.35">
      <c r="K787" s="87"/>
      <c r="L787" s="87"/>
      <c r="M787" s="87"/>
      <c r="N787" s="87"/>
    </row>
    <row r="788" spans="11:14" x14ac:dyDescent="0.35">
      <c r="K788" s="87"/>
      <c r="L788" s="87"/>
      <c r="M788" s="87"/>
      <c r="N788" s="87"/>
    </row>
    <row r="789" spans="11:14" x14ac:dyDescent="0.35">
      <c r="K789" s="87"/>
      <c r="L789" s="87"/>
      <c r="M789" s="87"/>
      <c r="N789" s="87"/>
    </row>
    <row r="790" spans="11:14" x14ac:dyDescent="0.35">
      <c r="K790" s="87"/>
      <c r="L790" s="87"/>
      <c r="M790" s="87"/>
      <c r="N790" s="87"/>
    </row>
    <row r="791" spans="11:14" x14ac:dyDescent="0.35">
      <c r="K791" s="87"/>
      <c r="L791" s="87"/>
      <c r="M791" s="87"/>
      <c r="N791" s="87"/>
    </row>
    <row r="792" spans="11:14" x14ac:dyDescent="0.35">
      <c r="K792" s="87"/>
      <c r="L792" s="87"/>
      <c r="M792" s="87"/>
      <c r="N792" s="87"/>
    </row>
    <row r="793" spans="11:14" x14ac:dyDescent="0.35">
      <c r="K793" s="87"/>
      <c r="L793" s="87"/>
      <c r="M793" s="87"/>
      <c r="N793" s="87"/>
    </row>
    <row r="794" spans="11:14" x14ac:dyDescent="0.35">
      <c r="K794" s="87"/>
      <c r="L794" s="87"/>
      <c r="M794" s="87"/>
      <c r="N794" s="87"/>
    </row>
    <row r="795" spans="11:14" x14ac:dyDescent="0.35">
      <c r="K795" s="87"/>
      <c r="L795" s="87"/>
      <c r="M795" s="87"/>
      <c r="N795" s="87"/>
    </row>
    <row r="796" spans="11:14" x14ac:dyDescent="0.35">
      <c r="K796" s="87"/>
      <c r="L796" s="87"/>
      <c r="M796" s="87"/>
      <c r="N796" s="87"/>
    </row>
    <row r="797" spans="11:14" x14ac:dyDescent="0.35">
      <c r="K797" s="87"/>
      <c r="L797" s="87"/>
      <c r="M797" s="87"/>
      <c r="N797" s="87"/>
    </row>
    <row r="798" spans="11:14" x14ac:dyDescent="0.35">
      <c r="K798" s="87"/>
      <c r="L798" s="87"/>
      <c r="M798" s="87"/>
      <c r="N798" s="87"/>
    </row>
    <row r="799" spans="11:14" x14ac:dyDescent="0.35">
      <c r="K799" s="87"/>
      <c r="L799" s="87"/>
      <c r="M799" s="87"/>
      <c r="N799" s="87"/>
    </row>
    <row r="800" spans="11:14" x14ac:dyDescent="0.35">
      <c r="K800" s="87"/>
      <c r="L800" s="87"/>
      <c r="M800" s="87"/>
      <c r="N800" s="87"/>
    </row>
    <row r="801" spans="11:14" x14ac:dyDescent="0.35">
      <c r="K801" s="87"/>
      <c r="L801" s="87"/>
      <c r="M801" s="87"/>
      <c r="N801" s="87"/>
    </row>
    <row r="802" spans="11:14" x14ac:dyDescent="0.35">
      <c r="K802" s="87"/>
      <c r="L802" s="87"/>
      <c r="M802" s="87"/>
      <c r="N802" s="87"/>
    </row>
    <row r="803" spans="11:14" x14ac:dyDescent="0.35">
      <c r="K803" s="87"/>
      <c r="L803" s="87"/>
      <c r="M803" s="87"/>
      <c r="N803" s="87"/>
    </row>
    <row r="804" spans="11:14" x14ac:dyDescent="0.35">
      <c r="K804" s="87"/>
      <c r="L804" s="87"/>
      <c r="M804" s="87"/>
      <c r="N804" s="87"/>
    </row>
    <row r="805" spans="11:14" x14ac:dyDescent="0.35">
      <c r="K805" s="87"/>
      <c r="L805" s="87"/>
      <c r="M805" s="87"/>
      <c r="N805" s="87"/>
    </row>
    <row r="806" spans="11:14" x14ac:dyDescent="0.35">
      <c r="K806" s="87"/>
      <c r="L806" s="87"/>
      <c r="M806" s="87"/>
      <c r="N806" s="87"/>
    </row>
    <row r="807" spans="11:14" x14ac:dyDescent="0.35">
      <c r="K807" s="87"/>
      <c r="L807" s="87"/>
      <c r="M807" s="87"/>
      <c r="N807" s="87"/>
    </row>
    <row r="808" spans="11:14" x14ac:dyDescent="0.35">
      <c r="K808" s="87"/>
      <c r="L808" s="87"/>
      <c r="M808" s="87"/>
      <c r="N808" s="87"/>
    </row>
    <row r="809" spans="11:14" x14ac:dyDescent="0.35">
      <c r="K809" s="87"/>
      <c r="L809" s="87"/>
      <c r="M809" s="87"/>
      <c r="N809" s="87"/>
    </row>
    <row r="810" spans="11:14" x14ac:dyDescent="0.35">
      <c r="K810" s="87"/>
      <c r="L810" s="87"/>
      <c r="M810" s="87"/>
      <c r="N810" s="87"/>
    </row>
    <row r="811" spans="11:14" x14ac:dyDescent="0.35">
      <c r="K811" s="87"/>
      <c r="L811" s="87"/>
      <c r="M811" s="87"/>
      <c r="N811" s="87"/>
    </row>
    <row r="812" spans="11:14" x14ac:dyDescent="0.35">
      <c r="K812" s="87"/>
      <c r="L812" s="87"/>
      <c r="M812" s="87"/>
      <c r="N812" s="87"/>
    </row>
    <row r="813" spans="11:14" x14ac:dyDescent="0.35">
      <c r="K813" s="87"/>
      <c r="L813" s="87"/>
      <c r="M813" s="87"/>
      <c r="N813" s="87"/>
    </row>
    <row r="814" spans="11:14" x14ac:dyDescent="0.35">
      <c r="K814" s="87"/>
      <c r="L814" s="87"/>
      <c r="M814" s="87"/>
      <c r="N814" s="87"/>
    </row>
    <row r="815" spans="11:14" x14ac:dyDescent="0.35">
      <c r="K815" s="87"/>
      <c r="L815" s="87"/>
      <c r="M815" s="87"/>
      <c r="N815" s="87"/>
    </row>
    <row r="816" spans="11:14" x14ac:dyDescent="0.35">
      <c r="K816" s="87"/>
      <c r="L816" s="87"/>
      <c r="M816" s="87"/>
      <c r="N816" s="87"/>
    </row>
    <row r="817" spans="11:14" x14ac:dyDescent="0.35">
      <c r="K817" s="87"/>
      <c r="L817" s="87"/>
      <c r="M817" s="87"/>
      <c r="N817" s="87"/>
    </row>
    <row r="818" spans="11:14" x14ac:dyDescent="0.35">
      <c r="K818" s="87"/>
      <c r="L818" s="87"/>
      <c r="M818" s="87"/>
      <c r="N818" s="87"/>
    </row>
    <row r="819" spans="11:14" x14ac:dyDescent="0.35">
      <c r="K819" s="87"/>
      <c r="L819" s="87"/>
      <c r="M819" s="87"/>
      <c r="N819" s="87"/>
    </row>
    <row r="820" spans="11:14" x14ac:dyDescent="0.35">
      <c r="K820" s="87"/>
      <c r="L820" s="87"/>
      <c r="M820" s="87"/>
      <c r="N820" s="87"/>
    </row>
    <row r="821" spans="11:14" x14ac:dyDescent="0.35">
      <c r="K821" s="87"/>
      <c r="L821" s="87"/>
      <c r="M821" s="87"/>
      <c r="N821" s="87"/>
    </row>
    <row r="822" spans="11:14" x14ac:dyDescent="0.35">
      <c r="K822" s="87"/>
      <c r="L822" s="87"/>
      <c r="M822" s="87"/>
      <c r="N822" s="87"/>
    </row>
    <row r="823" spans="11:14" x14ac:dyDescent="0.35">
      <c r="K823" s="87"/>
      <c r="L823" s="87"/>
      <c r="M823" s="87"/>
      <c r="N823" s="87"/>
    </row>
    <row r="824" spans="11:14" x14ac:dyDescent="0.35">
      <c r="K824" s="87"/>
      <c r="L824" s="87"/>
      <c r="M824" s="87"/>
      <c r="N824" s="87"/>
    </row>
    <row r="825" spans="11:14" x14ac:dyDescent="0.35">
      <c r="K825" s="87"/>
      <c r="L825" s="87"/>
      <c r="M825" s="87"/>
      <c r="N825" s="87"/>
    </row>
    <row r="826" spans="11:14" x14ac:dyDescent="0.35">
      <c r="K826" s="87"/>
      <c r="L826" s="87"/>
      <c r="M826" s="87"/>
      <c r="N826" s="87"/>
    </row>
    <row r="827" spans="11:14" x14ac:dyDescent="0.35">
      <c r="K827" s="87"/>
      <c r="L827" s="87"/>
      <c r="M827" s="87"/>
      <c r="N827" s="87"/>
    </row>
    <row r="828" spans="11:14" x14ac:dyDescent="0.35">
      <c r="K828" s="87"/>
      <c r="L828" s="87"/>
      <c r="M828" s="87"/>
      <c r="N828" s="87"/>
    </row>
    <row r="829" spans="11:14" x14ac:dyDescent="0.35">
      <c r="K829" s="87"/>
      <c r="L829" s="87"/>
      <c r="M829" s="87"/>
      <c r="N829" s="87"/>
    </row>
    <row r="830" spans="11:14" x14ac:dyDescent="0.35">
      <c r="K830" s="87"/>
      <c r="L830" s="87"/>
      <c r="M830" s="87"/>
      <c r="N830" s="87"/>
    </row>
    <row r="831" spans="11:14" x14ac:dyDescent="0.35">
      <c r="K831" s="87"/>
      <c r="L831" s="87"/>
      <c r="M831" s="87"/>
      <c r="N831" s="87"/>
    </row>
    <row r="832" spans="11:14" x14ac:dyDescent="0.35">
      <c r="K832" s="87"/>
      <c r="L832" s="87"/>
      <c r="M832" s="87"/>
      <c r="N832" s="87"/>
    </row>
    <row r="833" spans="11:14" x14ac:dyDescent="0.35">
      <c r="K833" s="87"/>
      <c r="L833" s="87"/>
      <c r="M833" s="87"/>
      <c r="N833" s="87"/>
    </row>
    <row r="834" spans="11:14" x14ac:dyDescent="0.35">
      <c r="K834" s="87"/>
      <c r="L834" s="87"/>
      <c r="M834" s="87"/>
      <c r="N834" s="87"/>
    </row>
    <row r="835" spans="11:14" x14ac:dyDescent="0.35">
      <c r="K835" s="87"/>
      <c r="L835" s="87"/>
      <c r="M835" s="87"/>
      <c r="N835" s="87"/>
    </row>
    <row r="836" spans="11:14" x14ac:dyDescent="0.35">
      <c r="K836" s="87"/>
      <c r="L836" s="87"/>
      <c r="M836" s="87"/>
      <c r="N836" s="87"/>
    </row>
    <row r="837" spans="11:14" x14ac:dyDescent="0.35">
      <c r="K837" s="87"/>
      <c r="L837" s="87"/>
      <c r="M837" s="87"/>
      <c r="N837" s="87"/>
    </row>
    <row r="838" spans="11:14" x14ac:dyDescent="0.35">
      <c r="K838" s="87"/>
      <c r="L838" s="87"/>
      <c r="M838" s="87"/>
      <c r="N838" s="87"/>
    </row>
    <row r="839" spans="11:14" x14ac:dyDescent="0.35">
      <c r="K839" s="87"/>
      <c r="L839" s="87"/>
      <c r="M839" s="87"/>
      <c r="N839" s="87"/>
    </row>
    <row r="840" spans="11:14" x14ac:dyDescent="0.35">
      <c r="K840" s="87"/>
      <c r="L840" s="87"/>
      <c r="M840" s="87"/>
      <c r="N840" s="87"/>
    </row>
    <row r="841" spans="11:14" x14ac:dyDescent="0.35">
      <c r="K841" s="87"/>
      <c r="L841" s="87"/>
      <c r="M841" s="87"/>
      <c r="N841" s="87"/>
    </row>
    <row r="842" spans="11:14" x14ac:dyDescent="0.35">
      <c r="K842" s="87"/>
      <c r="L842" s="87"/>
      <c r="M842" s="87"/>
      <c r="N842" s="87"/>
    </row>
    <row r="843" spans="11:14" x14ac:dyDescent="0.35">
      <c r="K843" s="87"/>
      <c r="L843" s="87"/>
      <c r="M843" s="87"/>
      <c r="N843" s="87"/>
    </row>
    <row r="844" spans="11:14" x14ac:dyDescent="0.35">
      <c r="K844" s="87"/>
      <c r="L844" s="87"/>
      <c r="M844" s="87"/>
      <c r="N844" s="87"/>
    </row>
    <row r="845" spans="11:14" x14ac:dyDescent="0.35">
      <c r="K845" s="87"/>
      <c r="L845" s="87"/>
      <c r="M845" s="87"/>
      <c r="N845" s="87"/>
    </row>
    <row r="846" spans="11:14" x14ac:dyDescent="0.35">
      <c r="K846" s="87"/>
      <c r="L846" s="87"/>
      <c r="M846" s="87"/>
      <c r="N846" s="87"/>
    </row>
    <row r="847" spans="11:14" x14ac:dyDescent="0.35">
      <c r="K847" s="87"/>
      <c r="L847" s="87"/>
      <c r="M847" s="87"/>
      <c r="N847" s="87"/>
    </row>
    <row r="848" spans="11:14" x14ac:dyDescent="0.35">
      <c r="K848" s="87"/>
      <c r="L848" s="87"/>
      <c r="M848" s="87"/>
      <c r="N848" s="87"/>
    </row>
    <row r="849" spans="11:14" x14ac:dyDescent="0.35">
      <c r="K849" s="87"/>
      <c r="L849" s="87"/>
      <c r="M849" s="87"/>
      <c r="N849" s="87"/>
    </row>
    <row r="850" spans="11:14" x14ac:dyDescent="0.35">
      <c r="K850" s="87"/>
      <c r="L850" s="87"/>
      <c r="M850" s="87"/>
      <c r="N850" s="87"/>
    </row>
    <row r="851" spans="11:14" x14ac:dyDescent="0.35">
      <c r="K851" s="87"/>
      <c r="L851" s="87"/>
      <c r="M851" s="87"/>
      <c r="N851" s="87"/>
    </row>
    <row r="852" spans="11:14" x14ac:dyDescent="0.35">
      <c r="K852" s="87"/>
      <c r="L852" s="87"/>
      <c r="M852" s="87"/>
      <c r="N852" s="87"/>
    </row>
    <row r="853" spans="11:14" x14ac:dyDescent="0.35">
      <c r="K853" s="87"/>
      <c r="L853" s="87"/>
      <c r="M853" s="87"/>
      <c r="N853" s="87"/>
    </row>
    <row r="854" spans="11:14" x14ac:dyDescent="0.35">
      <c r="K854" s="87"/>
      <c r="L854" s="87"/>
      <c r="M854" s="87"/>
      <c r="N854" s="87"/>
    </row>
    <row r="855" spans="11:14" x14ac:dyDescent="0.35">
      <c r="K855" s="87"/>
      <c r="L855" s="87"/>
      <c r="M855" s="87"/>
      <c r="N855" s="87"/>
    </row>
    <row r="856" spans="11:14" x14ac:dyDescent="0.35">
      <c r="K856" s="87"/>
      <c r="L856" s="87"/>
      <c r="M856" s="87"/>
      <c r="N856" s="87"/>
    </row>
    <row r="857" spans="11:14" x14ac:dyDescent="0.35">
      <c r="K857" s="87"/>
      <c r="L857" s="87"/>
      <c r="M857" s="87"/>
      <c r="N857" s="87"/>
    </row>
    <row r="858" spans="11:14" x14ac:dyDescent="0.35">
      <c r="K858" s="87"/>
      <c r="L858" s="87"/>
      <c r="M858" s="87"/>
      <c r="N858" s="87"/>
    </row>
    <row r="859" spans="11:14" x14ac:dyDescent="0.35">
      <c r="K859" s="87"/>
      <c r="L859" s="87"/>
      <c r="M859" s="87"/>
      <c r="N859" s="87"/>
    </row>
    <row r="860" spans="11:14" x14ac:dyDescent="0.35">
      <c r="K860" s="87"/>
      <c r="L860" s="87"/>
      <c r="M860" s="87"/>
      <c r="N860" s="87"/>
    </row>
    <row r="861" spans="11:14" x14ac:dyDescent="0.35">
      <c r="K861" s="87"/>
      <c r="L861" s="87"/>
      <c r="M861" s="87"/>
      <c r="N861" s="87"/>
    </row>
    <row r="862" spans="11:14" x14ac:dyDescent="0.35">
      <c r="K862" s="87"/>
      <c r="L862" s="87"/>
      <c r="M862" s="87"/>
      <c r="N862" s="87"/>
    </row>
    <row r="863" spans="11:14" x14ac:dyDescent="0.35">
      <c r="K863" s="87"/>
      <c r="L863" s="87"/>
      <c r="M863" s="87"/>
      <c r="N863" s="87"/>
    </row>
    <row r="864" spans="11:14" x14ac:dyDescent="0.35">
      <c r="K864" s="87"/>
      <c r="L864" s="87"/>
      <c r="M864" s="87"/>
      <c r="N864" s="87"/>
    </row>
    <row r="865" spans="11:14" x14ac:dyDescent="0.35">
      <c r="K865" s="87"/>
      <c r="L865" s="87"/>
      <c r="M865" s="87"/>
      <c r="N865" s="87"/>
    </row>
    <row r="866" spans="11:14" x14ac:dyDescent="0.35">
      <c r="K866" s="87"/>
      <c r="L866" s="87"/>
      <c r="M866" s="87"/>
      <c r="N866" s="87"/>
    </row>
    <row r="867" spans="11:14" x14ac:dyDescent="0.35">
      <c r="K867" s="87"/>
      <c r="L867" s="87"/>
      <c r="M867" s="87"/>
      <c r="N867" s="87"/>
    </row>
    <row r="868" spans="11:14" x14ac:dyDescent="0.35">
      <c r="K868" s="87"/>
      <c r="L868" s="87"/>
      <c r="M868" s="87"/>
      <c r="N868" s="87"/>
    </row>
    <row r="869" spans="11:14" x14ac:dyDescent="0.35">
      <c r="K869" s="87"/>
      <c r="L869" s="87"/>
      <c r="M869" s="87"/>
      <c r="N869" s="87"/>
    </row>
    <row r="870" spans="11:14" x14ac:dyDescent="0.35">
      <c r="K870" s="87"/>
      <c r="L870" s="87"/>
      <c r="M870" s="87"/>
      <c r="N870" s="87"/>
    </row>
    <row r="871" spans="11:14" x14ac:dyDescent="0.35">
      <c r="K871" s="87"/>
      <c r="L871" s="87"/>
      <c r="M871" s="87"/>
      <c r="N871" s="87"/>
    </row>
    <row r="872" spans="11:14" x14ac:dyDescent="0.35">
      <c r="K872" s="87"/>
      <c r="L872" s="87"/>
      <c r="M872" s="87"/>
      <c r="N872" s="87"/>
    </row>
    <row r="873" spans="11:14" x14ac:dyDescent="0.35">
      <c r="K873" s="87"/>
      <c r="L873" s="87"/>
      <c r="M873" s="87"/>
      <c r="N873" s="87"/>
    </row>
    <row r="874" spans="11:14" x14ac:dyDescent="0.35">
      <c r="K874" s="87"/>
      <c r="L874" s="87"/>
      <c r="M874" s="87"/>
      <c r="N874" s="87"/>
    </row>
    <row r="875" spans="11:14" x14ac:dyDescent="0.35">
      <c r="K875" s="87"/>
      <c r="L875" s="87"/>
      <c r="M875" s="87"/>
      <c r="N875" s="87"/>
    </row>
    <row r="876" spans="11:14" x14ac:dyDescent="0.35">
      <c r="K876" s="87"/>
      <c r="L876" s="87"/>
      <c r="M876" s="87"/>
      <c r="N876" s="87"/>
    </row>
    <row r="877" spans="11:14" x14ac:dyDescent="0.35">
      <c r="K877" s="87"/>
      <c r="L877" s="87"/>
      <c r="M877" s="87"/>
      <c r="N877" s="87"/>
    </row>
    <row r="878" spans="11:14" x14ac:dyDescent="0.35">
      <c r="K878" s="87"/>
      <c r="L878" s="87"/>
      <c r="M878" s="87"/>
      <c r="N878" s="87"/>
    </row>
    <row r="879" spans="11:14" x14ac:dyDescent="0.35">
      <c r="K879" s="87"/>
      <c r="L879" s="87"/>
      <c r="M879" s="87"/>
      <c r="N879" s="87"/>
    </row>
    <row r="880" spans="11:14" x14ac:dyDescent="0.35">
      <c r="K880" s="87"/>
      <c r="L880" s="87"/>
      <c r="M880" s="87"/>
      <c r="N880" s="87"/>
    </row>
    <row r="881" spans="11:14" x14ac:dyDescent="0.35">
      <c r="K881" s="87"/>
      <c r="L881" s="87"/>
      <c r="M881" s="87"/>
      <c r="N881" s="87"/>
    </row>
    <row r="882" spans="11:14" x14ac:dyDescent="0.35">
      <c r="K882" s="87"/>
      <c r="L882" s="87"/>
      <c r="M882" s="87"/>
      <c r="N882" s="87"/>
    </row>
    <row r="883" spans="11:14" x14ac:dyDescent="0.35">
      <c r="K883" s="87"/>
      <c r="L883" s="87"/>
      <c r="M883" s="87"/>
      <c r="N883" s="87"/>
    </row>
    <row r="884" spans="11:14" x14ac:dyDescent="0.35">
      <c r="K884" s="87"/>
      <c r="L884" s="87"/>
      <c r="M884" s="87"/>
      <c r="N884" s="87"/>
    </row>
    <row r="885" spans="11:14" x14ac:dyDescent="0.35">
      <c r="K885" s="87"/>
      <c r="L885" s="87"/>
      <c r="M885" s="87"/>
      <c r="N885" s="87"/>
    </row>
    <row r="886" spans="11:14" x14ac:dyDescent="0.35">
      <c r="K886" s="87"/>
      <c r="L886" s="87"/>
      <c r="M886" s="87"/>
      <c r="N886" s="87"/>
    </row>
    <row r="887" spans="11:14" x14ac:dyDescent="0.35">
      <c r="K887" s="87"/>
      <c r="L887" s="87"/>
      <c r="M887" s="87"/>
      <c r="N887" s="87"/>
    </row>
    <row r="888" spans="11:14" x14ac:dyDescent="0.35">
      <c r="K888" s="87"/>
      <c r="L888" s="87"/>
      <c r="M888" s="87"/>
      <c r="N888" s="87"/>
    </row>
    <row r="889" spans="11:14" x14ac:dyDescent="0.35">
      <c r="K889" s="87"/>
      <c r="L889" s="87"/>
      <c r="M889" s="87"/>
      <c r="N889" s="87"/>
    </row>
    <row r="890" spans="11:14" x14ac:dyDescent="0.35">
      <c r="K890" s="87"/>
      <c r="L890" s="87"/>
      <c r="M890" s="87"/>
      <c r="N890" s="87"/>
    </row>
    <row r="891" spans="11:14" x14ac:dyDescent="0.35">
      <c r="K891" s="87"/>
      <c r="L891" s="87"/>
      <c r="M891" s="87"/>
      <c r="N891" s="87"/>
    </row>
    <row r="892" spans="11:14" x14ac:dyDescent="0.35">
      <c r="K892" s="87"/>
      <c r="L892" s="87"/>
      <c r="M892" s="87"/>
      <c r="N892" s="87"/>
    </row>
    <row r="893" spans="11:14" x14ac:dyDescent="0.35">
      <c r="K893" s="87"/>
      <c r="L893" s="87"/>
      <c r="M893" s="87"/>
      <c r="N893" s="87"/>
    </row>
    <row r="894" spans="11:14" x14ac:dyDescent="0.35">
      <c r="K894" s="87"/>
      <c r="L894" s="87"/>
      <c r="M894" s="87"/>
      <c r="N894" s="87"/>
    </row>
    <row r="895" spans="11:14" x14ac:dyDescent="0.35">
      <c r="K895" s="87"/>
      <c r="L895" s="87"/>
      <c r="M895" s="87"/>
      <c r="N895" s="87"/>
    </row>
    <row r="896" spans="11:14" x14ac:dyDescent="0.35">
      <c r="K896" s="87"/>
      <c r="L896" s="87"/>
      <c r="M896" s="87"/>
      <c r="N896" s="87"/>
    </row>
    <row r="897" spans="11:14" x14ac:dyDescent="0.35">
      <c r="K897" s="87"/>
      <c r="L897" s="87"/>
      <c r="M897" s="87"/>
      <c r="N897" s="87"/>
    </row>
    <row r="898" spans="11:14" x14ac:dyDescent="0.35">
      <c r="K898" s="87"/>
      <c r="L898" s="87"/>
      <c r="M898" s="87"/>
      <c r="N898" s="87"/>
    </row>
    <row r="899" spans="11:14" x14ac:dyDescent="0.35">
      <c r="K899" s="87"/>
      <c r="L899" s="87"/>
      <c r="M899" s="87"/>
      <c r="N899" s="87"/>
    </row>
    <row r="900" spans="11:14" x14ac:dyDescent="0.35">
      <c r="K900" s="87"/>
      <c r="L900" s="87"/>
      <c r="M900" s="87"/>
      <c r="N900" s="87"/>
    </row>
    <row r="901" spans="11:14" x14ac:dyDescent="0.35">
      <c r="K901" s="87"/>
      <c r="L901" s="87"/>
      <c r="M901" s="87"/>
      <c r="N901" s="87"/>
    </row>
    <row r="902" spans="11:14" x14ac:dyDescent="0.35">
      <c r="K902" s="87"/>
      <c r="L902" s="87"/>
      <c r="M902" s="87"/>
      <c r="N902" s="87"/>
    </row>
    <row r="903" spans="11:14" x14ac:dyDescent="0.35">
      <c r="K903" s="87"/>
      <c r="L903" s="87"/>
      <c r="M903" s="87"/>
      <c r="N903" s="87"/>
    </row>
    <row r="904" spans="11:14" x14ac:dyDescent="0.35">
      <c r="K904" s="87"/>
      <c r="L904" s="87"/>
      <c r="M904" s="87"/>
      <c r="N904" s="87"/>
    </row>
    <row r="905" spans="11:14" x14ac:dyDescent="0.35">
      <c r="K905" s="87"/>
      <c r="L905" s="87"/>
      <c r="M905" s="87"/>
      <c r="N905" s="87"/>
    </row>
    <row r="906" spans="11:14" x14ac:dyDescent="0.35">
      <c r="K906" s="87"/>
      <c r="L906" s="87"/>
      <c r="M906" s="87"/>
      <c r="N906" s="87"/>
    </row>
    <row r="907" spans="11:14" x14ac:dyDescent="0.35">
      <c r="K907" s="87"/>
      <c r="L907" s="87"/>
      <c r="M907" s="87"/>
      <c r="N907" s="87"/>
    </row>
    <row r="908" spans="11:14" x14ac:dyDescent="0.35">
      <c r="K908" s="87"/>
      <c r="L908" s="87"/>
      <c r="M908" s="87"/>
      <c r="N908" s="87"/>
    </row>
    <row r="909" spans="11:14" x14ac:dyDescent="0.35">
      <c r="K909" s="87"/>
      <c r="L909" s="87"/>
      <c r="M909" s="87"/>
      <c r="N909" s="87"/>
    </row>
    <row r="910" spans="11:14" x14ac:dyDescent="0.35">
      <c r="K910" s="87"/>
      <c r="L910" s="87"/>
      <c r="M910" s="87"/>
      <c r="N910" s="87"/>
    </row>
    <row r="911" spans="11:14" x14ac:dyDescent="0.35">
      <c r="K911" s="87"/>
      <c r="L911" s="87"/>
      <c r="M911" s="87"/>
      <c r="N911" s="87"/>
    </row>
    <row r="912" spans="11:14" x14ac:dyDescent="0.35">
      <c r="K912" s="87"/>
      <c r="L912" s="87"/>
      <c r="M912" s="87"/>
      <c r="N912" s="87"/>
    </row>
    <row r="913" spans="11:14" x14ac:dyDescent="0.35">
      <c r="K913" s="87"/>
      <c r="L913" s="87"/>
      <c r="M913" s="87"/>
      <c r="N913" s="87"/>
    </row>
    <row r="914" spans="11:14" x14ac:dyDescent="0.35">
      <c r="K914" s="87"/>
      <c r="L914" s="87"/>
      <c r="M914" s="87"/>
      <c r="N914" s="87"/>
    </row>
    <row r="915" spans="11:14" x14ac:dyDescent="0.35">
      <c r="K915" s="87"/>
      <c r="L915" s="87"/>
      <c r="M915" s="87"/>
      <c r="N915" s="87"/>
    </row>
    <row r="916" spans="11:14" x14ac:dyDescent="0.35">
      <c r="K916" s="87"/>
      <c r="L916" s="87"/>
      <c r="M916" s="87"/>
      <c r="N916" s="87"/>
    </row>
    <row r="917" spans="11:14" x14ac:dyDescent="0.35">
      <c r="K917" s="87"/>
      <c r="L917" s="87"/>
      <c r="M917" s="87"/>
      <c r="N917" s="87"/>
    </row>
    <row r="918" spans="11:14" x14ac:dyDescent="0.35">
      <c r="K918" s="87"/>
      <c r="L918" s="87"/>
      <c r="M918" s="87"/>
      <c r="N918" s="87"/>
    </row>
    <row r="919" spans="11:14" x14ac:dyDescent="0.35">
      <c r="K919" s="87"/>
      <c r="L919" s="87"/>
      <c r="M919" s="87"/>
      <c r="N919" s="87"/>
    </row>
    <row r="920" spans="11:14" x14ac:dyDescent="0.35">
      <c r="K920" s="87"/>
      <c r="L920" s="87"/>
      <c r="M920" s="87"/>
      <c r="N920" s="87"/>
    </row>
    <row r="921" spans="11:14" x14ac:dyDescent="0.35">
      <c r="K921" s="87"/>
      <c r="L921" s="87"/>
      <c r="M921" s="87"/>
      <c r="N921" s="87"/>
    </row>
    <row r="922" spans="11:14" x14ac:dyDescent="0.35">
      <c r="K922" s="87"/>
      <c r="L922" s="87"/>
      <c r="M922" s="87"/>
      <c r="N922" s="87"/>
    </row>
    <row r="923" spans="11:14" x14ac:dyDescent="0.35">
      <c r="K923" s="87"/>
      <c r="L923" s="87"/>
      <c r="M923" s="87"/>
      <c r="N923" s="87"/>
    </row>
    <row r="924" spans="11:14" x14ac:dyDescent="0.35">
      <c r="K924" s="87"/>
      <c r="L924" s="87"/>
      <c r="M924" s="87"/>
      <c r="N924" s="87"/>
    </row>
    <row r="925" spans="11:14" x14ac:dyDescent="0.35">
      <c r="K925" s="87"/>
      <c r="L925" s="87"/>
      <c r="M925" s="87"/>
      <c r="N925" s="87"/>
    </row>
    <row r="926" spans="11:14" x14ac:dyDescent="0.35">
      <c r="K926" s="87"/>
      <c r="L926" s="87"/>
      <c r="M926" s="87"/>
      <c r="N926" s="87"/>
    </row>
    <row r="927" spans="11:14" x14ac:dyDescent="0.35">
      <c r="K927" s="87"/>
      <c r="L927" s="87"/>
      <c r="M927" s="87"/>
      <c r="N927" s="87"/>
    </row>
    <row r="928" spans="11:14" x14ac:dyDescent="0.35">
      <c r="K928" s="87"/>
      <c r="L928" s="87"/>
      <c r="M928" s="87"/>
      <c r="N928" s="87"/>
    </row>
    <row r="929" spans="11:14" x14ac:dyDescent="0.35">
      <c r="K929" s="87"/>
      <c r="L929" s="87"/>
      <c r="M929" s="87"/>
      <c r="N929" s="87"/>
    </row>
    <row r="930" spans="11:14" x14ac:dyDescent="0.35">
      <c r="K930" s="87"/>
      <c r="L930" s="87"/>
      <c r="M930" s="87"/>
      <c r="N930" s="87"/>
    </row>
    <row r="931" spans="11:14" x14ac:dyDescent="0.35">
      <c r="K931" s="87"/>
      <c r="L931" s="87"/>
      <c r="M931" s="87"/>
      <c r="N931" s="87"/>
    </row>
    <row r="932" spans="11:14" x14ac:dyDescent="0.35">
      <c r="K932" s="87"/>
      <c r="L932" s="87"/>
      <c r="M932" s="87"/>
      <c r="N932" s="87"/>
    </row>
    <row r="933" spans="11:14" x14ac:dyDescent="0.35">
      <c r="K933" s="87"/>
      <c r="L933" s="87"/>
      <c r="M933" s="87"/>
      <c r="N933" s="87"/>
    </row>
    <row r="934" spans="11:14" x14ac:dyDescent="0.35">
      <c r="K934" s="87"/>
      <c r="L934" s="87"/>
      <c r="M934" s="87"/>
      <c r="N934" s="87"/>
    </row>
    <row r="935" spans="11:14" x14ac:dyDescent="0.35">
      <c r="K935" s="87"/>
      <c r="L935" s="87"/>
      <c r="M935" s="87"/>
      <c r="N935" s="87"/>
    </row>
    <row r="936" spans="11:14" x14ac:dyDescent="0.35">
      <c r="K936" s="87"/>
      <c r="L936" s="87"/>
      <c r="M936" s="87"/>
      <c r="N936" s="87"/>
    </row>
    <row r="937" spans="11:14" x14ac:dyDescent="0.35">
      <c r="K937" s="87"/>
      <c r="L937" s="87"/>
      <c r="M937" s="87"/>
      <c r="N937" s="87"/>
    </row>
    <row r="938" spans="11:14" x14ac:dyDescent="0.35">
      <c r="K938" s="87"/>
      <c r="L938" s="87"/>
      <c r="M938" s="87"/>
      <c r="N938" s="87"/>
    </row>
    <row r="939" spans="11:14" x14ac:dyDescent="0.35">
      <c r="K939" s="87"/>
      <c r="L939" s="87"/>
      <c r="M939" s="87"/>
      <c r="N939" s="87"/>
    </row>
    <row r="940" spans="11:14" x14ac:dyDescent="0.35">
      <c r="K940" s="87"/>
      <c r="L940" s="87"/>
      <c r="M940" s="87"/>
      <c r="N940" s="87"/>
    </row>
    <row r="941" spans="11:14" x14ac:dyDescent="0.35">
      <c r="K941" s="87"/>
      <c r="L941" s="87"/>
      <c r="M941" s="87"/>
      <c r="N941" s="87"/>
    </row>
    <row r="942" spans="11:14" x14ac:dyDescent="0.35">
      <c r="K942" s="87"/>
      <c r="L942" s="87"/>
      <c r="M942" s="87"/>
      <c r="N942" s="87"/>
    </row>
    <row r="943" spans="11:14" x14ac:dyDescent="0.35">
      <c r="K943" s="87"/>
      <c r="L943" s="87"/>
      <c r="M943" s="87"/>
      <c r="N943" s="87"/>
    </row>
    <row r="944" spans="11:14" x14ac:dyDescent="0.35">
      <c r="K944" s="87"/>
      <c r="L944" s="87"/>
      <c r="M944" s="87"/>
      <c r="N944" s="87"/>
    </row>
    <row r="945" spans="11:14" x14ac:dyDescent="0.35">
      <c r="K945" s="87"/>
      <c r="L945" s="87"/>
      <c r="M945" s="87"/>
      <c r="N945" s="87"/>
    </row>
    <row r="946" spans="11:14" x14ac:dyDescent="0.35">
      <c r="K946" s="87"/>
      <c r="L946" s="87"/>
      <c r="M946" s="87"/>
      <c r="N946" s="87"/>
    </row>
    <row r="947" spans="11:14" x14ac:dyDescent="0.35">
      <c r="K947" s="87"/>
      <c r="L947" s="87"/>
      <c r="M947" s="87"/>
      <c r="N947" s="87"/>
    </row>
    <row r="948" spans="11:14" x14ac:dyDescent="0.35">
      <c r="K948" s="87"/>
      <c r="L948" s="87"/>
      <c r="M948" s="87"/>
      <c r="N948" s="87"/>
    </row>
    <row r="949" spans="11:14" x14ac:dyDescent="0.35">
      <c r="K949" s="87"/>
      <c r="L949" s="87"/>
      <c r="M949" s="87"/>
      <c r="N949" s="87"/>
    </row>
    <row r="950" spans="11:14" x14ac:dyDescent="0.35">
      <c r="K950" s="87"/>
      <c r="L950" s="87"/>
      <c r="M950" s="87"/>
      <c r="N950" s="87"/>
    </row>
    <row r="951" spans="11:14" x14ac:dyDescent="0.35">
      <c r="K951" s="87"/>
      <c r="L951" s="87"/>
      <c r="M951" s="87"/>
      <c r="N951" s="87"/>
    </row>
    <row r="952" spans="11:14" x14ac:dyDescent="0.35">
      <c r="K952" s="87"/>
      <c r="L952" s="87"/>
      <c r="M952" s="87"/>
      <c r="N952" s="87"/>
    </row>
    <row r="953" spans="11:14" x14ac:dyDescent="0.35">
      <c r="K953" s="87"/>
      <c r="L953" s="87"/>
      <c r="M953" s="87"/>
      <c r="N953" s="87"/>
    </row>
    <row r="954" spans="11:14" x14ac:dyDescent="0.35">
      <c r="K954" s="87"/>
      <c r="L954" s="87"/>
      <c r="M954" s="87"/>
      <c r="N954" s="87"/>
    </row>
    <row r="955" spans="11:14" x14ac:dyDescent="0.35">
      <c r="K955" s="87"/>
      <c r="L955" s="87"/>
      <c r="M955" s="87"/>
      <c r="N955" s="87"/>
    </row>
    <row r="956" spans="11:14" x14ac:dyDescent="0.35">
      <c r="K956" s="87"/>
      <c r="L956" s="87"/>
      <c r="M956" s="87"/>
      <c r="N956" s="87"/>
    </row>
    <row r="957" spans="11:14" x14ac:dyDescent="0.35">
      <c r="K957" s="87"/>
      <c r="L957" s="87"/>
      <c r="M957" s="87"/>
      <c r="N957" s="87"/>
    </row>
    <row r="958" spans="11:14" x14ac:dyDescent="0.35">
      <c r="K958" s="87"/>
      <c r="L958" s="87"/>
      <c r="M958" s="87"/>
      <c r="N958" s="87"/>
    </row>
    <row r="959" spans="11:14" x14ac:dyDescent="0.35">
      <c r="K959" s="87"/>
      <c r="L959" s="87"/>
      <c r="M959" s="87"/>
      <c r="N959" s="87"/>
    </row>
    <row r="960" spans="11:14" x14ac:dyDescent="0.35">
      <c r="K960" s="87"/>
      <c r="L960" s="87"/>
      <c r="M960" s="87"/>
      <c r="N960" s="87"/>
    </row>
    <row r="961" spans="11:14" x14ac:dyDescent="0.35">
      <c r="K961" s="87"/>
      <c r="L961" s="87"/>
      <c r="M961" s="87"/>
      <c r="N961" s="87"/>
    </row>
    <row r="962" spans="11:14" x14ac:dyDescent="0.35">
      <c r="K962" s="87"/>
      <c r="L962" s="87"/>
      <c r="M962" s="87"/>
      <c r="N962" s="87"/>
    </row>
    <row r="963" spans="11:14" x14ac:dyDescent="0.35">
      <c r="K963" s="87"/>
      <c r="L963" s="87"/>
      <c r="M963" s="87"/>
      <c r="N963" s="87"/>
    </row>
    <row r="964" spans="11:14" x14ac:dyDescent="0.35">
      <c r="K964" s="87"/>
      <c r="L964" s="87"/>
      <c r="M964" s="87"/>
      <c r="N964" s="87"/>
    </row>
    <row r="965" spans="11:14" x14ac:dyDescent="0.35">
      <c r="K965" s="87"/>
      <c r="L965" s="87"/>
      <c r="M965" s="87"/>
      <c r="N965" s="87"/>
    </row>
    <row r="966" spans="11:14" x14ac:dyDescent="0.35">
      <c r="K966" s="87"/>
      <c r="L966" s="87"/>
      <c r="M966" s="87"/>
      <c r="N966" s="87"/>
    </row>
    <row r="967" spans="11:14" x14ac:dyDescent="0.35">
      <c r="K967" s="87"/>
      <c r="L967" s="87"/>
      <c r="M967" s="87"/>
      <c r="N967" s="87"/>
    </row>
    <row r="968" spans="11:14" x14ac:dyDescent="0.35">
      <c r="K968" s="87"/>
      <c r="L968" s="87"/>
      <c r="M968" s="87"/>
      <c r="N968" s="87"/>
    </row>
    <row r="969" spans="11:14" x14ac:dyDescent="0.35">
      <c r="K969" s="87"/>
      <c r="L969" s="87"/>
      <c r="M969" s="87"/>
      <c r="N969" s="87"/>
    </row>
    <row r="970" spans="11:14" x14ac:dyDescent="0.35">
      <c r="K970" s="87"/>
      <c r="L970" s="87"/>
      <c r="M970" s="87"/>
      <c r="N970" s="87"/>
    </row>
    <row r="971" spans="11:14" x14ac:dyDescent="0.35">
      <c r="K971" s="87"/>
      <c r="L971" s="87"/>
      <c r="M971" s="87"/>
      <c r="N971" s="87"/>
    </row>
    <row r="972" spans="11:14" x14ac:dyDescent="0.35">
      <c r="K972" s="87"/>
      <c r="L972" s="87"/>
      <c r="M972" s="87"/>
      <c r="N972" s="87"/>
    </row>
    <row r="973" spans="11:14" x14ac:dyDescent="0.35">
      <c r="K973" s="87"/>
      <c r="L973" s="87"/>
      <c r="M973" s="87"/>
      <c r="N973" s="87"/>
    </row>
    <row r="974" spans="11:14" x14ac:dyDescent="0.35">
      <c r="K974" s="87"/>
      <c r="L974" s="87"/>
      <c r="M974" s="87"/>
      <c r="N974" s="87"/>
    </row>
    <row r="975" spans="11:14" x14ac:dyDescent="0.35">
      <c r="K975" s="87"/>
      <c r="L975" s="87"/>
      <c r="M975" s="87"/>
      <c r="N975" s="87"/>
    </row>
    <row r="976" spans="11:14" x14ac:dyDescent="0.35">
      <c r="K976" s="87"/>
      <c r="L976" s="87"/>
      <c r="M976" s="87"/>
      <c r="N976" s="87"/>
    </row>
    <row r="977" spans="11:14" x14ac:dyDescent="0.35">
      <c r="K977" s="87"/>
      <c r="L977" s="87"/>
      <c r="M977" s="87"/>
      <c r="N977" s="87"/>
    </row>
    <row r="978" spans="11:14" x14ac:dyDescent="0.35">
      <c r="K978" s="87"/>
      <c r="L978" s="87"/>
      <c r="M978" s="87"/>
      <c r="N978" s="87"/>
    </row>
    <row r="979" spans="11:14" x14ac:dyDescent="0.35">
      <c r="K979" s="87"/>
      <c r="L979" s="87"/>
      <c r="M979" s="87"/>
      <c r="N979" s="87"/>
    </row>
    <row r="980" spans="11:14" x14ac:dyDescent="0.35">
      <c r="K980" s="87"/>
      <c r="L980" s="87"/>
      <c r="M980" s="87"/>
      <c r="N980" s="87"/>
    </row>
    <row r="981" spans="11:14" x14ac:dyDescent="0.35">
      <c r="K981" s="87"/>
      <c r="L981" s="87"/>
      <c r="M981" s="87"/>
      <c r="N981" s="87"/>
    </row>
    <row r="982" spans="11:14" x14ac:dyDescent="0.35">
      <c r="K982" s="87"/>
      <c r="L982" s="87"/>
      <c r="M982" s="87"/>
      <c r="N982" s="87"/>
    </row>
    <row r="983" spans="11:14" x14ac:dyDescent="0.35">
      <c r="K983" s="87"/>
      <c r="L983" s="87"/>
      <c r="M983" s="87"/>
      <c r="N983" s="87"/>
    </row>
    <row r="984" spans="11:14" x14ac:dyDescent="0.35">
      <c r="K984" s="87"/>
      <c r="L984" s="87"/>
      <c r="M984" s="87"/>
      <c r="N984" s="87"/>
    </row>
    <row r="985" spans="11:14" x14ac:dyDescent="0.35">
      <c r="K985" s="87"/>
      <c r="L985" s="87"/>
      <c r="M985" s="87"/>
      <c r="N985" s="87"/>
    </row>
    <row r="986" spans="11:14" x14ac:dyDescent="0.35">
      <c r="K986" s="87"/>
      <c r="L986" s="87"/>
      <c r="M986" s="87"/>
      <c r="N986" s="87"/>
    </row>
    <row r="987" spans="11:14" x14ac:dyDescent="0.35">
      <c r="K987" s="87"/>
      <c r="L987" s="87"/>
      <c r="M987" s="87"/>
      <c r="N987" s="87"/>
    </row>
    <row r="988" spans="11:14" x14ac:dyDescent="0.35">
      <c r="K988" s="87"/>
      <c r="L988" s="87"/>
      <c r="M988" s="87"/>
      <c r="N988" s="87"/>
    </row>
    <row r="989" spans="11:14" x14ac:dyDescent="0.35">
      <c r="K989" s="87"/>
      <c r="L989" s="87"/>
      <c r="M989" s="87"/>
      <c r="N989" s="87"/>
    </row>
    <row r="990" spans="11:14" x14ac:dyDescent="0.35">
      <c r="K990" s="87"/>
      <c r="L990" s="87"/>
      <c r="M990" s="87"/>
      <c r="N990" s="87"/>
    </row>
    <row r="991" spans="11:14" x14ac:dyDescent="0.35">
      <c r="K991" s="87"/>
      <c r="L991" s="87"/>
      <c r="M991" s="87"/>
      <c r="N991" s="87"/>
    </row>
    <row r="992" spans="11:14" x14ac:dyDescent="0.35">
      <c r="K992" s="87"/>
      <c r="L992" s="87"/>
      <c r="M992" s="87"/>
      <c r="N992" s="87"/>
    </row>
    <row r="993" spans="11:14" x14ac:dyDescent="0.35">
      <c r="K993" s="87"/>
      <c r="L993" s="87"/>
      <c r="M993" s="87"/>
      <c r="N993" s="87"/>
    </row>
    <row r="994" spans="11:14" x14ac:dyDescent="0.35">
      <c r="K994" s="87"/>
      <c r="L994" s="87"/>
      <c r="M994" s="87"/>
      <c r="N994" s="87"/>
    </row>
    <row r="995" spans="11:14" x14ac:dyDescent="0.35">
      <c r="K995" s="87"/>
      <c r="L995" s="87"/>
      <c r="M995" s="87"/>
      <c r="N995" s="87"/>
    </row>
    <row r="996" spans="11:14" x14ac:dyDescent="0.35">
      <c r="K996" s="87"/>
      <c r="L996" s="87"/>
      <c r="M996" s="87"/>
      <c r="N996" s="87"/>
    </row>
    <row r="997" spans="11:14" x14ac:dyDescent="0.35">
      <c r="K997" s="87"/>
      <c r="L997" s="87"/>
      <c r="M997" s="87"/>
      <c r="N997" s="87"/>
    </row>
    <row r="998" spans="11:14" x14ac:dyDescent="0.35">
      <c r="K998" s="87"/>
      <c r="L998" s="87"/>
      <c r="M998" s="87"/>
      <c r="N998" s="87"/>
    </row>
    <row r="999" spans="11:14" x14ac:dyDescent="0.35">
      <c r="K999" s="87"/>
      <c r="L999" s="87"/>
      <c r="M999" s="87"/>
      <c r="N999" s="87"/>
    </row>
    <row r="1000" spans="11:14" x14ac:dyDescent="0.35">
      <c r="K1000" s="87"/>
      <c r="L1000" s="87"/>
      <c r="M1000" s="87"/>
      <c r="N1000" s="87"/>
    </row>
    <row r="1001" spans="11:14" x14ac:dyDescent="0.35">
      <c r="K1001" s="87"/>
      <c r="L1001" s="87"/>
      <c r="M1001" s="87"/>
      <c r="N1001" s="87"/>
    </row>
    <row r="1002" spans="11:14" x14ac:dyDescent="0.35">
      <c r="K1002" s="87"/>
      <c r="L1002" s="87"/>
      <c r="M1002" s="87"/>
      <c r="N1002" s="87"/>
    </row>
    <row r="1003" spans="11:14" x14ac:dyDescent="0.35">
      <c r="K1003" s="87"/>
      <c r="L1003" s="87"/>
      <c r="M1003" s="87"/>
      <c r="N1003" s="87"/>
    </row>
    <row r="1004" spans="11:14" x14ac:dyDescent="0.35">
      <c r="K1004" s="87"/>
      <c r="L1004" s="87"/>
      <c r="M1004" s="87"/>
      <c r="N1004" s="87"/>
    </row>
    <row r="1005" spans="11:14" x14ac:dyDescent="0.35">
      <c r="K1005" s="87"/>
      <c r="L1005" s="87"/>
      <c r="M1005" s="87"/>
      <c r="N1005" s="87"/>
    </row>
    <row r="1006" spans="11:14" x14ac:dyDescent="0.35">
      <c r="K1006" s="87"/>
      <c r="L1006" s="87"/>
      <c r="M1006" s="87"/>
      <c r="N1006" s="87"/>
    </row>
    <row r="1007" spans="11:14" x14ac:dyDescent="0.35">
      <c r="K1007" s="87"/>
      <c r="L1007" s="87"/>
      <c r="M1007" s="87"/>
      <c r="N1007" s="87"/>
    </row>
    <row r="1008" spans="11:14" x14ac:dyDescent="0.35">
      <c r="K1008" s="87"/>
      <c r="L1008" s="87"/>
      <c r="M1008" s="87"/>
      <c r="N1008" s="87"/>
    </row>
    <row r="1009" spans="11:14" x14ac:dyDescent="0.35">
      <c r="K1009" s="87"/>
      <c r="L1009" s="87"/>
      <c r="M1009" s="87"/>
      <c r="N1009" s="87"/>
    </row>
    <row r="1010" spans="11:14" x14ac:dyDescent="0.35">
      <c r="K1010" s="87"/>
      <c r="L1010" s="87"/>
      <c r="M1010" s="87"/>
      <c r="N1010" s="87"/>
    </row>
    <row r="1011" spans="11:14" x14ac:dyDescent="0.35">
      <c r="K1011" s="87"/>
      <c r="L1011" s="87"/>
      <c r="M1011" s="87"/>
      <c r="N1011" s="87"/>
    </row>
    <row r="1012" spans="11:14" x14ac:dyDescent="0.35">
      <c r="K1012" s="87"/>
      <c r="L1012" s="87"/>
      <c r="M1012" s="87"/>
      <c r="N1012" s="87"/>
    </row>
    <row r="1013" spans="11:14" x14ac:dyDescent="0.35">
      <c r="K1013" s="87"/>
      <c r="L1013" s="87"/>
      <c r="M1013" s="87"/>
      <c r="N1013" s="87"/>
    </row>
    <row r="1014" spans="11:14" x14ac:dyDescent="0.35">
      <c r="K1014" s="87"/>
      <c r="L1014" s="87"/>
      <c r="M1014" s="87"/>
      <c r="N1014" s="87"/>
    </row>
    <row r="1015" spans="11:14" x14ac:dyDescent="0.35">
      <c r="K1015" s="87"/>
      <c r="L1015" s="87"/>
      <c r="M1015" s="87"/>
      <c r="N1015" s="87"/>
    </row>
    <row r="1016" spans="11:14" x14ac:dyDescent="0.35">
      <c r="K1016" s="87"/>
      <c r="L1016" s="87"/>
      <c r="M1016" s="87"/>
      <c r="N1016" s="87"/>
    </row>
    <row r="1017" spans="11:14" x14ac:dyDescent="0.35">
      <c r="K1017" s="87"/>
      <c r="L1017" s="87"/>
      <c r="M1017" s="87"/>
      <c r="N1017" s="87"/>
    </row>
    <row r="1018" spans="11:14" x14ac:dyDescent="0.35">
      <c r="K1018" s="87"/>
      <c r="L1018" s="87"/>
      <c r="M1018" s="87"/>
      <c r="N1018" s="87"/>
    </row>
    <row r="1019" spans="11:14" x14ac:dyDescent="0.35">
      <c r="K1019" s="87"/>
      <c r="L1019" s="87"/>
      <c r="M1019" s="87"/>
      <c r="N1019" s="87"/>
    </row>
    <row r="1020" spans="11:14" x14ac:dyDescent="0.35">
      <c r="K1020" s="87"/>
      <c r="L1020" s="87"/>
      <c r="M1020" s="87"/>
      <c r="N1020" s="87"/>
    </row>
    <row r="1021" spans="11:14" x14ac:dyDescent="0.35">
      <c r="K1021" s="87"/>
      <c r="L1021" s="87"/>
      <c r="M1021" s="87"/>
      <c r="N1021" s="87"/>
    </row>
    <row r="1022" spans="11:14" x14ac:dyDescent="0.35">
      <c r="K1022" s="87"/>
      <c r="L1022" s="87"/>
      <c r="M1022" s="87"/>
      <c r="N1022" s="87"/>
    </row>
    <row r="1023" spans="11:14" x14ac:dyDescent="0.35">
      <c r="K1023" s="87"/>
      <c r="L1023" s="87"/>
      <c r="M1023" s="87"/>
      <c r="N1023" s="87"/>
    </row>
    <row r="1024" spans="11:14" x14ac:dyDescent="0.35">
      <c r="K1024" s="87"/>
      <c r="L1024" s="87"/>
      <c r="M1024" s="87"/>
      <c r="N1024" s="87"/>
    </row>
    <row r="1025" spans="11:14" x14ac:dyDescent="0.35">
      <c r="K1025" s="87"/>
      <c r="L1025" s="87"/>
      <c r="M1025" s="87"/>
      <c r="N1025" s="87"/>
    </row>
    <row r="1026" spans="11:14" x14ac:dyDescent="0.35">
      <c r="K1026" s="87"/>
      <c r="L1026" s="87"/>
      <c r="M1026" s="87"/>
      <c r="N1026" s="87"/>
    </row>
    <row r="1027" spans="11:14" x14ac:dyDescent="0.35">
      <c r="K1027" s="87"/>
      <c r="L1027" s="87"/>
      <c r="M1027" s="87"/>
      <c r="N1027" s="87"/>
    </row>
    <row r="1028" spans="11:14" x14ac:dyDescent="0.35">
      <c r="K1028" s="87"/>
      <c r="L1028" s="87"/>
      <c r="M1028" s="87"/>
      <c r="N1028" s="87"/>
    </row>
    <row r="1029" spans="11:14" x14ac:dyDescent="0.35">
      <c r="K1029" s="87"/>
      <c r="L1029" s="87"/>
      <c r="M1029" s="87"/>
      <c r="N1029" s="87"/>
    </row>
    <row r="1030" spans="11:14" x14ac:dyDescent="0.35">
      <c r="K1030" s="87"/>
      <c r="L1030" s="87"/>
      <c r="M1030" s="87"/>
      <c r="N1030" s="87"/>
    </row>
    <row r="1031" spans="11:14" x14ac:dyDescent="0.35">
      <c r="K1031" s="87"/>
      <c r="L1031" s="87"/>
      <c r="M1031" s="87"/>
      <c r="N1031" s="87"/>
    </row>
    <row r="1032" spans="11:14" x14ac:dyDescent="0.35">
      <c r="K1032" s="87"/>
      <c r="L1032" s="87"/>
      <c r="M1032" s="87"/>
      <c r="N1032" s="87"/>
    </row>
    <row r="1033" spans="11:14" x14ac:dyDescent="0.35">
      <c r="K1033" s="87"/>
      <c r="L1033" s="87"/>
      <c r="M1033" s="87"/>
      <c r="N1033" s="87"/>
    </row>
    <row r="1034" spans="11:14" x14ac:dyDescent="0.35">
      <c r="K1034" s="87"/>
      <c r="L1034" s="87"/>
      <c r="M1034" s="87"/>
      <c r="N1034" s="87"/>
    </row>
    <row r="1035" spans="11:14" x14ac:dyDescent="0.35">
      <c r="K1035" s="87"/>
      <c r="L1035" s="87"/>
      <c r="M1035" s="87"/>
      <c r="N1035" s="87"/>
    </row>
    <row r="1036" spans="11:14" x14ac:dyDescent="0.35">
      <c r="K1036" s="87"/>
      <c r="L1036" s="87"/>
      <c r="M1036" s="87"/>
      <c r="N1036" s="87"/>
    </row>
    <row r="1037" spans="11:14" x14ac:dyDescent="0.35">
      <c r="K1037" s="87"/>
      <c r="L1037" s="87"/>
      <c r="M1037" s="87"/>
      <c r="N1037" s="87"/>
    </row>
    <row r="1038" spans="11:14" x14ac:dyDescent="0.35">
      <c r="K1038" s="87"/>
      <c r="L1038" s="87"/>
      <c r="M1038" s="87"/>
      <c r="N1038" s="87"/>
    </row>
    <row r="1039" spans="11:14" x14ac:dyDescent="0.35">
      <c r="K1039" s="87"/>
      <c r="L1039" s="87"/>
      <c r="M1039" s="87"/>
      <c r="N1039" s="87"/>
    </row>
    <row r="1040" spans="11:14" x14ac:dyDescent="0.35">
      <c r="K1040" s="87"/>
      <c r="L1040" s="87"/>
      <c r="M1040" s="87"/>
      <c r="N1040" s="87"/>
    </row>
    <row r="1041" spans="11:14" x14ac:dyDescent="0.35">
      <c r="K1041" s="87"/>
      <c r="L1041" s="87"/>
      <c r="M1041" s="87"/>
      <c r="N1041" s="87"/>
    </row>
    <row r="1042" spans="11:14" x14ac:dyDescent="0.35">
      <c r="K1042" s="87"/>
      <c r="L1042" s="87"/>
      <c r="M1042" s="87"/>
      <c r="N1042" s="87"/>
    </row>
    <row r="1043" spans="11:14" x14ac:dyDescent="0.35">
      <c r="K1043" s="87"/>
      <c r="L1043" s="87"/>
      <c r="M1043" s="87"/>
      <c r="N1043" s="87"/>
    </row>
    <row r="1044" spans="11:14" x14ac:dyDescent="0.35">
      <c r="K1044" s="87"/>
      <c r="L1044" s="87"/>
      <c r="M1044" s="87"/>
      <c r="N1044" s="87"/>
    </row>
    <row r="1045" spans="11:14" x14ac:dyDescent="0.35">
      <c r="K1045" s="87"/>
      <c r="L1045" s="87"/>
      <c r="M1045" s="87"/>
      <c r="N1045" s="87"/>
    </row>
    <row r="1046" spans="11:14" x14ac:dyDescent="0.35">
      <c r="K1046" s="87"/>
      <c r="L1046" s="87"/>
      <c r="M1046" s="87"/>
      <c r="N1046" s="87"/>
    </row>
    <row r="1047" spans="11:14" x14ac:dyDescent="0.35">
      <c r="K1047" s="87"/>
      <c r="L1047" s="87"/>
      <c r="M1047" s="87"/>
      <c r="N1047" s="87"/>
    </row>
    <row r="1048" spans="11:14" x14ac:dyDescent="0.35">
      <c r="K1048" s="87"/>
      <c r="L1048" s="87"/>
      <c r="M1048" s="87"/>
      <c r="N1048" s="87"/>
    </row>
    <row r="1049" spans="11:14" x14ac:dyDescent="0.35">
      <c r="K1049" s="87"/>
      <c r="L1049" s="87"/>
      <c r="M1049" s="87"/>
      <c r="N1049" s="87"/>
    </row>
    <row r="1050" spans="11:14" x14ac:dyDescent="0.35">
      <c r="K1050" s="87"/>
      <c r="L1050" s="87"/>
      <c r="M1050" s="87"/>
      <c r="N1050" s="87"/>
    </row>
    <row r="1051" spans="11:14" x14ac:dyDescent="0.35">
      <c r="K1051" s="87"/>
      <c r="L1051" s="87"/>
      <c r="M1051" s="87"/>
      <c r="N1051" s="87"/>
    </row>
    <row r="1052" spans="11:14" x14ac:dyDescent="0.35">
      <c r="K1052" s="87"/>
      <c r="L1052" s="87"/>
      <c r="M1052" s="87"/>
      <c r="N1052" s="87"/>
    </row>
    <row r="1053" spans="11:14" x14ac:dyDescent="0.35">
      <c r="K1053" s="87"/>
      <c r="L1053" s="87"/>
      <c r="M1053" s="87"/>
      <c r="N1053" s="87"/>
    </row>
    <row r="1054" spans="11:14" x14ac:dyDescent="0.35">
      <c r="K1054" s="87"/>
      <c r="L1054" s="87"/>
      <c r="M1054" s="87"/>
      <c r="N1054" s="87"/>
    </row>
    <row r="1055" spans="11:14" x14ac:dyDescent="0.35">
      <c r="K1055" s="87"/>
      <c r="L1055" s="87"/>
      <c r="M1055" s="87"/>
      <c r="N1055" s="87"/>
    </row>
    <row r="1056" spans="11:14" x14ac:dyDescent="0.35">
      <c r="K1056" s="87"/>
      <c r="L1056" s="87"/>
      <c r="M1056" s="87"/>
      <c r="N1056" s="87"/>
    </row>
    <row r="1057" spans="11:14" x14ac:dyDescent="0.35">
      <c r="K1057" s="87"/>
      <c r="L1057" s="87"/>
      <c r="M1057" s="87"/>
      <c r="N1057" s="87"/>
    </row>
    <row r="1058" spans="11:14" x14ac:dyDescent="0.35">
      <c r="K1058" s="87"/>
      <c r="L1058" s="87"/>
      <c r="M1058" s="87"/>
      <c r="N1058" s="87"/>
    </row>
    <row r="1059" spans="11:14" x14ac:dyDescent="0.35">
      <c r="K1059" s="87"/>
      <c r="L1059" s="87"/>
      <c r="M1059" s="87"/>
      <c r="N1059" s="87"/>
    </row>
    <row r="1060" spans="11:14" x14ac:dyDescent="0.35">
      <c r="K1060" s="87"/>
      <c r="L1060" s="87"/>
      <c r="M1060" s="87"/>
      <c r="N1060" s="87"/>
    </row>
    <row r="1061" spans="11:14" x14ac:dyDescent="0.35">
      <c r="K1061" s="87"/>
      <c r="L1061" s="87"/>
      <c r="M1061" s="87"/>
      <c r="N1061" s="87"/>
    </row>
    <row r="1062" spans="11:14" x14ac:dyDescent="0.35">
      <c r="K1062" s="87"/>
      <c r="L1062" s="87"/>
      <c r="M1062" s="87"/>
      <c r="N1062" s="87"/>
    </row>
    <row r="1063" spans="11:14" x14ac:dyDescent="0.35">
      <c r="K1063" s="87"/>
      <c r="L1063" s="87"/>
      <c r="M1063" s="87"/>
      <c r="N1063" s="87"/>
    </row>
    <row r="1064" spans="11:14" x14ac:dyDescent="0.35">
      <c r="K1064" s="87"/>
      <c r="L1064" s="87"/>
      <c r="M1064" s="87"/>
      <c r="N1064" s="87"/>
    </row>
    <row r="1065" spans="11:14" x14ac:dyDescent="0.35">
      <c r="K1065" s="87"/>
      <c r="L1065" s="87"/>
      <c r="M1065" s="87"/>
      <c r="N1065" s="87"/>
    </row>
    <row r="1066" spans="11:14" x14ac:dyDescent="0.35">
      <c r="K1066" s="87"/>
      <c r="L1066" s="87"/>
      <c r="M1066" s="87"/>
      <c r="N1066" s="87"/>
    </row>
    <row r="1067" spans="11:14" x14ac:dyDescent="0.35">
      <c r="K1067" s="87"/>
      <c r="L1067" s="87"/>
      <c r="M1067" s="87"/>
      <c r="N1067" s="87"/>
    </row>
    <row r="1068" spans="11:14" x14ac:dyDescent="0.35">
      <c r="K1068" s="87"/>
      <c r="L1068" s="87"/>
      <c r="M1068" s="87"/>
      <c r="N1068" s="87"/>
    </row>
    <row r="1069" spans="11:14" x14ac:dyDescent="0.35">
      <c r="K1069" s="87"/>
      <c r="L1069" s="87"/>
      <c r="M1069" s="87"/>
      <c r="N1069" s="87"/>
    </row>
    <row r="1070" spans="11:14" x14ac:dyDescent="0.35">
      <c r="K1070" s="87"/>
      <c r="L1070" s="87"/>
      <c r="M1070" s="87"/>
      <c r="N1070" s="87"/>
    </row>
    <row r="1071" spans="11:14" x14ac:dyDescent="0.35">
      <c r="K1071" s="87"/>
      <c r="L1071" s="87"/>
      <c r="M1071" s="87"/>
      <c r="N1071" s="87"/>
    </row>
    <row r="1072" spans="11:14" x14ac:dyDescent="0.35">
      <c r="K1072" s="87"/>
      <c r="L1072" s="87"/>
      <c r="M1072" s="87"/>
      <c r="N1072" s="87"/>
    </row>
    <row r="1073" spans="11:14" x14ac:dyDescent="0.35">
      <c r="K1073" s="87"/>
      <c r="L1073" s="87"/>
      <c r="M1073" s="87"/>
      <c r="N1073" s="87"/>
    </row>
    <row r="1074" spans="11:14" x14ac:dyDescent="0.35">
      <c r="K1074" s="87"/>
      <c r="L1074" s="87"/>
      <c r="M1074" s="87"/>
      <c r="N1074" s="87"/>
    </row>
    <row r="1075" spans="11:14" x14ac:dyDescent="0.35">
      <c r="K1075" s="87"/>
      <c r="L1075" s="87"/>
      <c r="M1075" s="87"/>
      <c r="N1075" s="87"/>
    </row>
    <row r="1076" spans="11:14" x14ac:dyDescent="0.35">
      <c r="K1076" s="87"/>
      <c r="L1076" s="87"/>
      <c r="M1076" s="87"/>
      <c r="N1076" s="87"/>
    </row>
    <row r="1077" spans="11:14" x14ac:dyDescent="0.35">
      <c r="K1077" s="87"/>
      <c r="L1077" s="87"/>
      <c r="M1077" s="87"/>
      <c r="N1077" s="87"/>
    </row>
    <row r="1078" spans="11:14" x14ac:dyDescent="0.35">
      <c r="K1078" s="87"/>
      <c r="L1078" s="87"/>
      <c r="M1078" s="87"/>
      <c r="N1078" s="87"/>
    </row>
    <row r="1079" spans="11:14" x14ac:dyDescent="0.35">
      <c r="K1079" s="87"/>
      <c r="L1079" s="87"/>
      <c r="M1079" s="87"/>
      <c r="N1079" s="87"/>
    </row>
    <row r="1080" spans="11:14" x14ac:dyDescent="0.35">
      <c r="K1080" s="87"/>
      <c r="L1080" s="87"/>
      <c r="M1080" s="87"/>
      <c r="N1080" s="87"/>
    </row>
    <row r="1081" spans="11:14" x14ac:dyDescent="0.35">
      <c r="K1081" s="87"/>
      <c r="L1081" s="87"/>
      <c r="M1081" s="87"/>
      <c r="N1081" s="87"/>
    </row>
    <row r="1082" spans="11:14" x14ac:dyDescent="0.35">
      <c r="K1082" s="87"/>
      <c r="L1082" s="87"/>
      <c r="M1082" s="87"/>
      <c r="N1082" s="87"/>
    </row>
    <row r="1083" spans="11:14" x14ac:dyDescent="0.35">
      <c r="K1083" s="87"/>
      <c r="L1083" s="87"/>
      <c r="M1083" s="87"/>
      <c r="N1083" s="87"/>
    </row>
    <row r="1084" spans="11:14" x14ac:dyDescent="0.35">
      <c r="K1084" s="87"/>
      <c r="L1084" s="87"/>
      <c r="M1084" s="87"/>
      <c r="N1084" s="87"/>
    </row>
    <row r="1085" spans="11:14" x14ac:dyDescent="0.35">
      <c r="K1085" s="87"/>
      <c r="L1085" s="87"/>
      <c r="M1085" s="87"/>
      <c r="N1085" s="87"/>
    </row>
    <row r="1086" spans="11:14" x14ac:dyDescent="0.35">
      <c r="K1086" s="87"/>
      <c r="L1086" s="87"/>
      <c r="M1086" s="87"/>
      <c r="N1086" s="87"/>
    </row>
    <row r="1087" spans="11:14" x14ac:dyDescent="0.35">
      <c r="K1087" s="87"/>
      <c r="L1087" s="87"/>
      <c r="M1087" s="87"/>
      <c r="N1087" s="87"/>
    </row>
    <row r="1088" spans="11:14" x14ac:dyDescent="0.35">
      <c r="K1088" s="87"/>
      <c r="L1088" s="87"/>
      <c r="M1088" s="87"/>
      <c r="N1088" s="87"/>
    </row>
    <row r="1089" spans="11:14" x14ac:dyDescent="0.35">
      <c r="K1089" s="87"/>
      <c r="L1089" s="87"/>
      <c r="M1089" s="87"/>
      <c r="N1089" s="87"/>
    </row>
    <row r="1090" spans="11:14" x14ac:dyDescent="0.35">
      <c r="K1090" s="87"/>
      <c r="L1090" s="87"/>
      <c r="M1090" s="87"/>
      <c r="N1090" s="87"/>
    </row>
    <row r="1091" spans="11:14" x14ac:dyDescent="0.35">
      <c r="K1091" s="87"/>
      <c r="L1091" s="87"/>
      <c r="M1091" s="87"/>
      <c r="N1091" s="87"/>
    </row>
    <row r="1092" spans="11:14" x14ac:dyDescent="0.35">
      <c r="K1092" s="87"/>
      <c r="L1092" s="87"/>
      <c r="M1092" s="87"/>
      <c r="N1092" s="87"/>
    </row>
    <row r="1093" spans="11:14" x14ac:dyDescent="0.35">
      <c r="K1093" s="87"/>
      <c r="L1093" s="87"/>
      <c r="M1093" s="87"/>
      <c r="N1093" s="87"/>
    </row>
    <row r="1094" spans="11:14" x14ac:dyDescent="0.35">
      <c r="K1094" s="87"/>
      <c r="L1094" s="87"/>
      <c r="M1094" s="87"/>
      <c r="N1094" s="87"/>
    </row>
    <row r="1095" spans="11:14" x14ac:dyDescent="0.35">
      <c r="K1095" s="87"/>
      <c r="L1095" s="87"/>
      <c r="M1095" s="87"/>
      <c r="N1095" s="87"/>
    </row>
    <row r="1096" spans="11:14" x14ac:dyDescent="0.35">
      <c r="K1096" s="87"/>
      <c r="L1096" s="87"/>
      <c r="M1096" s="87"/>
      <c r="N1096" s="87"/>
    </row>
    <row r="1097" spans="11:14" x14ac:dyDescent="0.35">
      <c r="K1097" s="87"/>
      <c r="L1097" s="87"/>
      <c r="M1097" s="87"/>
      <c r="N1097" s="87"/>
    </row>
    <row r="1098" spans="11:14" x14ac:dyDescent="0.35">
      <c r="K1098" s="87"/>
      <c r="L1098" s="87"/>
      <c r="M1098" s="87"/>
      <c r="N1098" s="87"/>
    </row>
    <row r="1099" spans="11:14" x14ac:dyDescent="0.35">
      <c r="K1099" s="87"/>
      <c r="L1099" s="87"/>
      <c r="M1099" s="87"/>
      <c r="N1099" s="87"/>
    </row>
    <row r="1100" spans="11:14" x14ac:dyDescent="0.35">
      <c r="K1100" s="87"/>
      <c r="L1100" s="87"/>
      <c r="M1100" s="87"/>
      <c r="N1100" s="87"/>
    </row>
    <row r="1101" spans="11:14" x14ac:dyDescent="0.35">
      <c r="K1101" s="87"/>
      <c r="L1101" s="87"/>
      <c r="M1101" s="87"/>
      <c r="N1101" s="87"/>
    </row>
    <row r="1102" spans="11:14" x14ac:dyDescent="0.35">
      <c r="K1102" s="87"/>
      <c r="L1102" s="87"/>
      <c r="M1102" s="87"/>
      <c r="N1102" s="87"/>
    </row>
    <row r="1103" spans="11:14" x14ac:dyDescent="0.35">
      <c r="K1103" s="87"/>
      <c r="L1103" s="87"/>
      <c r="M1103" s="87"/>
      <c r="N1103" s="87"/>
    </row>
    <row r="1104" spans="11:14" x14ac:dyDescent="0.35">
      <c r="K1104" s="87"/>
      <c r="L1104" s="87"/>
      <c r="M1104" s="87"/>
      <c r="N1104" s="87"/>
    </row>
    <row r="1105" spans="11:14" x14ac:dyDescent="0.35">
      <c r="K1105" s="87"/>
      <c r="L1105" s="87"/>
      <c r="M1105" s="87"/>
      <c r="N1105" s="87"/>
    </row>
    <row r="1106" spans="11:14" x14ac:dyDescent="0.35">
      <c r="K1106" s="87"/>
      <c r="L1106" s="87"/>
      <c r="M1106" s="87"/>
      <c r="N1106" s="87"/>
    </row>
    <row r="1107" spans="11:14" x14ac:dyDescent="0.35">
      <c r="K1107" s="87"/>
      <c r="L1107" s="87"/>
      <c r="M1107" s="87"/>
      <c r="N1107" s="87"/>
    </row>
    <row r="1108" spans="11:14" x14ac:dyDescent="0.35">
      <c r="K1108" s="87"/>
      <c r="L1108" s="87"/>
      <c r="M1108" s="87"/>
      <c r="N1108" s="87"/>
    </row>
    <row r="1109" spans="11:14" x14ac:dyDescent="0.35">
      <c r="K1109" s="87"/>
      <c r="L1109" s="87"/>
      <c r="M1109" s="87"/>
      <c r="N1109" s="87"/>
    </row>
    <row r="1110" spans="11:14" x14ac:dyDescent="0.35">
      <c r="K1110" s="87"/>
      <c r="L1110" s="87"/>
      <c r="M1110" s="87"/>
      <c r="N1110" s="87"/>
    </row>
    <row r="1111" spans="11:14" x14ac:dyDescent="0.35">
      <c r="K1111" s="87"/>
      <c r="L1111" s="87"/>
      <c r="M1111" s="87"/>
      <c r="N1111" s="87"/>
    </row>
    <row r="1112" spans="11:14" x14ac:dyDescent="0.35">
      <c r="K1112" s="87"/>
      <c r="L1112" s="87"/>
      <c r="M1112" s="87"/>
      <c r="N1112" s="87"/>
    </row>
    <row r="1113" spans="11:14" x14ac:dyDescent="0.35">
      <c r="K1113" s="87"/>
      <c r="L1113" s="87"/>
      <c r="M1113" s="87"/>
      <c r="N1113" s="87"/>
    </row>
    <row r="1114" spans="11:14" x14ac:dyDescent="0.35">
      <c r="K1114" s="87"/>
      <c r="L1114" s="87"/>
      <c r="M1114" s="87"/>
      <c r="N1114" s="87"/>
    </row>
    <row r="1115" spans="11:14" x14ac:dyDescent="0.35">
      <c r="K1115" s="87"/>
      <c r="L1115" s="87"/>
      <c r="M1115" s="87"/>
      <c r="N1115" s="87"/>
    </row>
    <row r="1116" spans="11:14" x14ac:dyDescent="0.35">
      <c r="K1116" s="87"/>
      <c r="L1116" s="87"/>
      <c r="M1116" s="87"/>
      <c r="N1116" s="87"/>
    </row>
    <row r="1117" spans="11:14" x14ac:dyDescent="0.35">
      <c r="K1117" s="87"/>
      <c r="L1117" s="87"/>
      <c r="M1117" s="87"/>
      <c r="N1117" s="87"/>
    </row>
    <row r="1118" spans="11:14" x14ac:dyDescent="0.35">
      <c r="K1118" s="87"/>
      <c r="L1118" s="87"/>
      <c r="M1118" s="87"/>
      <c r="N1118" s="87"/>
    </row>
    <row r="1119" spans="11:14" x14ac:dyDescent="0.35">
      <c r="K1119" s="87"/>
      <c r="L1119" s="87"/>
      <c r="M1119" s="87"/>
      <c r="N1119" s="87"/>
    </row>
    <row r="1120" spans="11:14" x14ac:dyDescent="0.35">
      <c r="K1120" s="87"/>
      <c r="L1120" s="87"/>
      <c r="M1120" s="87"/>
      <c r="N1120" s="87"/>
    </row>
    <row r="1121" spans="11:14" x14ac:dyDescent="0.35">
      <c r="K1121" s="87"/>
      <c r="L1121" s="87"/>
      <c r="M1121" s="87"/>
      <c r="N1121" s="87"/>
    </row>
    <row r="1122" spans="11:14" x14ac:dyDescent="0.35">
      <c r="K1122" s="87"/>
      <c r="L1122" s="87"/>
      <c r="M1122" s="87"/>
      <c r="N1122" s="87"/>
    </row>
    <row r="1123" spans="11:14" x14ac:dyDescent="0.35">
      <c r="K1123" s="87"/>
      <c r="L1123" s="87"/>
      <c r="M1123" s="87"/>
      <c r="N1123" s="87"/>
    </row>
    <row r="1124" spans="11:14" x14ac:dyDescent="0.35">
      <c r="K1124" s="87"/>
      <c r="L1124" s="87"/>
      <c r="M1124" s="87"/>
      <c r="N1124" s="87"/>
    </row>
    <row r="1125" spans="11:14" x14ac:dyDescent="0.35">
      <c r="K1125" s="87"/>
      <c r="L1125" s="87"/>
      <c r="M1125" s="87"/>
      <c r="N1125" s="87"/>
    </row>
    <row r="1126" spans="11:14" x14ac:dyDescent="0.35">
      <c r="K1126" s="87"/>
      <c r="L1126" s="87"/>
      <c r="M1126" s="87"/>
      <c r="N1126" s="87"/>
    </row>
    <row r="1127" spans="11:14" x14ac:dyDescent="0.35">
      <c r="K1127" s="87"/>
      <c r="L1127" s="87"/>
      <c r="M1127" s="87"/>
      <c r="N1127" s="87"/>
    </row>
    <row r="1128" spans="11:14" x14ac:dyDescent="0.35">
      <c r="K1128" s="87"/>
      <c r="L1128" s="87"/>
      <c r="M1128" s="87"/>
      <c r="N1128" s="87"/>
    </row>
    <row r="1129" spans="11:14" x14ac:dyDescent="0.35">
      <c r="K1129" s="87"/>
      <c r="L1129" s="87"/>
      <c r="M1129" s="87"/>
      <c r="N1129" s="87"/>
    </row>
    <row r="1130" spans="11:14" x14ac:dyDescent="0.35">
      <c r="K1130" s="87"/>
      <c r="L1130" s="87"/>
      <c r="M1130" s="87"/>
      <c r="N1130" s="87"/>
    </row>
    <row r="1131" spans="11:14" x14ac:dyDescent="0.35">
      <c r="K1131" s="87"/>
      <c r="L1131" s="87"/>
      <c r="M1131" s="87"/>
      <c r="N1131" s="87"/>
    </row>
    <row r="1132" spans="11:14" x14ac:dyDescent="0.35">
      <c r="K1132" s="87"/>
      <c r="L1132" s="87"/>
      <c r="M1132" s="87"/>
      <c r="N1132" s="87"/>
    </row>
    <row r="1133" spans="11:14" x14ac:dyDescent="0.35">
      <c r="K1133" s="87"/>
      <c r="L1133" s="87"/>
      <c r="M1133" s="87"/>
      <c r="N1133" s="87"/>
    </row>
    <row r="1134" spans="11:14" x14ac:dyDescent="0.35">
      <c r="K1134" s="87"/>
      <c r="L1134" s="87"/>
      <c r="M1134" s="87"/>
      <c r="N1134" s="87"/>
    </row>
    <row r="1135" spans="11:14" x14ac:dyDescent="0.35">
      <c r="K1135" s="87"/>
      <c r="L1135" s="87"/>
      <c r="M1135" s="87"/>
      <c r="N1135" s="87"/>
    </row>
    <row r="1136" spans="11:14" x14ac:dyDescent="0.35">
      <c r="K1136" s="87"/>
      <c r="L1136" s="87"/>
      <c r="M1136" s="87"/>
      <c r="N1136" s="87"/>
    </row>
    <row r="1137" spans="11:14" x14ac:dyDescent="0.35">
      <c r="K1137" s="87"/>
      <c r="L1137" s="87"/>
      <c r="M1137" s="87"/>
      <c r="N1137" s="87"/>
    </row>
    <row r="1138" spans="11:14" x14ac:dyDescent="0.35">
      <c r="K1138" s="87"/>
      <c r="L1138" s="87"/>
      <c r="M1138" s="87"/>
      <c r="N1138" s="87"/>
    </row>
    <row r="1139" spans="11:14" x14ac:dyDescent="0.35">
      <c r="K1139" s="87"/>
      <c r="L1139" s="87"/>
      <c r="M1139" s="87"/>
      <c r="N1139" s="87"/>
    </row>
    <row r="1140" spans="11:14" x14ac:dyDescent="0.35">
      <c r="K1140" s="87"/>
      <c r="L1140" s="87"/>
      <c r="M1140" s="87"/>
      <c r="N1140" s="87"/>
    </row>
    <row r="1141" spans="11:14" x14ac:dyDescent="0.35">
      <c r="K1141" s="87"/>
      <c r="L1141" s="87"/>
      <c r="M1141" s="87"/>
      <c r="N1141" s="87"/>
    </row>
    <row r="1142" spans="11:14" x14ac:dyDescent="0.35">
      <c r="K1142" s="87"/>
      <c r="L1142" s="87"/>
      <c r="M1142" s="87"/>
      <c r="N1142" s="87"/>
    </row>
    <row r="1143" spans="11:14" x14ac:dyDescent="0.35">
      <c r="K1143" s="87"/>
      <c r="L1143" s="87"/>
      <c r="M1143" s="87"/>
      <c r="N1143" s="87"/>
    </row>
    <row r="1144" spans="11:14" x14ac:dyDescent="0.35">
      <c r="K1144" s="87"/>
      <c r="L1144" s="87"/>
      <c r="M1144" s="87"/>
      <c r="N1144" s="87"/>
    </row>
    <row r="1145" spans="11:14" x14ac:dyDescent="0.35">
      <c r="K1145" s="87"/>
      <c r="L1145" s="87"/>
      <c r="M1145" s="87"/>
      <c r="N1145" s="87"/>
    </row>
    <row r="1146" spans="11:14" x14ac:dyDescent="0.35">
      <c r="K1146" s="87"/>
      <c r="L1146" s="87"/>
      <c r="M1146" s="87"/>
      <c r="N1146" s="87"/>
    </row>
    <row r="1147" spans="11:14" x14ac:dyDescent="0.35">
      <c r="K1147" s="87"/>
      <c r="L1147" s="87"/>
      <c r="M1147" s="87"/>
      <c r="N1147" s="87"/>
    </row>
    <row r="1148" spans="11:14" x14ac:dyDescent="0.35">
      <c r="K1148" s="87"/>
      <c r="L1148" s="87"/>
      <c r="M1148" s="87"/>
      <c r="N1148" s="87"/>
    </row>
    <row r="1149" spans="11:14" x14ac:dyDescent="0.35">
      <c r="K1149" s="87"/>
      <c r="L1149" s="87"/>
      <c r="M1149" s="87"/>
      <c r="N1149" s="87"/>
    </row>
    <row r="1150" spans="11:14" x14ac:dyDescent="0.35">
      <c r="K1150" s="87"/>
      <c r="L1150" s="87"/>
      <c r="M1150" s="87"/>
      <c r="N1150" s="87"/>
    </row>
    <row r="1151" spans="11:14" x14ac:dyDescent="0.35">
      <c r="K1151" s="87"/>
      <c r="L1151" s="87"/>
      <c r="M1151" s="87"/>
      <c r="N1151" s="87"/>
    </row>
    <row r="1152" spans="11:14" x14ac:dyDescent="0.35">
      <c r="K1152" s="87"/>
      <c r="L1152" s="87"/>
      <c r="M1152" s="87"/>
      <c r="N1152" s="87"/>
    </row>
    <row r="1153" spans="11:14" x14ac:dyDescent="0.35">
      <c r="K1153" s="87"/>
      <c r="L1153" s="87"/>
      <c r="M1153" s="87"/>
      <c r="N1153" s="87"/>
    </row>
    <row r="1154" spans="11:14" x14ac:dyDescent="0.35">
      <c r="K1154" s="87"/>
      <c r="L1154" s="87"/>
      <c r="M1154" s="87"/>
      <c r="N1154" s="87"/>
    </row>
    <row r="1155" spans="11:14" x14ac:dyDescent="0.35">
      <c r="K1155" s="87"/>
      <c r="L1155" s="87"/>
      <c r="M1155" s="87"/>
      <c r="N1155" s="87"/>
    </row>
    <row r="1156" spans="11:14" x14ac:dyDescent="0.35">
      <c r="K1156" s="87"/>
      <c r="L1156" s="87"/>
      <c r="M1156" s="87"/>
      <c r="N1156" s="87"/>
    </row>
    <row r="1157" spans="11:14" x14ac:dyDescent="0.35">
      <c r="K1157" s="87"/>
      <c r="L1157" s="87"/>
      <c r="M1157" s="87"/>
      <c r="N1157" s="87"/>
    </row>
    <row r="1158" spans="11:14" x14ac:dyDescent="0.35">
      <c r="K1158" s="87"/>
      <c r="L1158" s="87"/>
      <c r="M1158" s="87"/>
      <c r="N1158" s="87"/>
    </row>
    <row r="1159" spans="11:14" x14ac:dyDescent="0.35">
      <c r="K1159" s="87"/>
      <c r="L1159" s="87"/>
      <c r="M1159" s="87"/>
      <c r="N1159" s="87"/>
    </row>
    <row r="1160" spans="11:14" x14ac:dyDescent="0.35">
      <c r="K1160" s="87"/>
      <c r="L1160" s="87"/>
      <c r="M1160" s="87"/>
      <c r="N1160" s="87"/>
    </row>
    <row r="1161" spans="11:14" x14ac:dyDescent="0.35">
      <c r="K1161" s="87"/>
      <c r="L1161" s="87"/>
      <c r="M1161" s="87"/>
      <c r="N1161" s="87"/>
    </row>
    <row r="1162" spans="11:14" x14ac:dyDescent="0.35">
      <c r="K1162" s="87"/>
      <c r="L1162" s="87"/>
      <c r="M1162" s="87"/>
      <c r="N1162" s="87"/>
    </row>
    <row r="1163" spans="11:14" x14ac:dyDescent="0.35">
      <c r="K1163" s="87"/>
      <c r="L1163" s="87"/>
      <c r="M1163" s="87"/>
      <c r="N1163" s="87"/>
    </row>
    <row r="1164" spans="11:14" x14ac:dyDescent="0.35">
      <c r="K1164" s="87"/>
      <c r="L1164" s="87"/>
      <c r="M1164" s="87"/>
      <c r="N1164" s="87"/>
    </row>
    <row r="1165" spans="11:14" x14ac:dyDescent="0.35">
      <c r="K1165" s="87"/>
      <c r="L1165" s="87"/>
      <c r="M1165" s="87"/>
      <c r="N1165" s="87"/>
    </row>
    <row r="1166" spans="11:14" x14ac:dyDescent="0.35">
      <c r="K1166" s="87"/>
      <c r="L1166" s="87"/>
      <c r="M1166" s="87"/>
      <c r="N1166" s="87"/>
    </row>
    <row r="1167" spans="11:14" x14ac:dyDescent="0.35">
      <c r="K1167" s="87"/>
      <c r="L1167" s="87"/>
      <c r="M1167" s="87"/>
      <c r="N1167" s="87"/>
    </row>
    <row r="1168" spans="11:14" x14ac:dyDescent="0.35">
      <c r="K1168" s="87"/>
      <c r="L1168" s="87"/>
      <c r="M1168" s="87"/>
      <c r="N1168" s="87"/>
    </row>
    <row r="1169" spans="11:14" x14ac:dyDescent="0.35">
      <c r="K1169" s="87"/>
      <c r="L1169" s="87"/>
      <c r="M1169" s="87"/>
      <c r="N1169" s="87"/>
    </row>
    <row r="1170" spans="11:14" x14ac:dyDescent="0.35">
      <c r="K1170" s="87"/>
      <c r="L1170" s="87"/>
      <c r="M1170" s="87"/>
      <c r="N1170" s="87"/>
    </row>
    <row r="1171" spans="11:14" x14ac:dyDescent="0.35">
      <c r="K1171" s="87"/>
      <c r="L1171" s="87"/>
      <c r="M1171" s="87"/>
      <c r="N1171" s="87"/>
    </row>
    <row r="1172" spans="11:14" x14ac:dyDescent="0.35">
      <c r="K1172" s="87"/>
      <c r="L1172" s="87"/>
      <c r="M1172" s="87"/>
      <c r="N1172" s="87"/>
    </row>
    <row r="1173" spans="11:14" x14ac:dyDescent="0.35">
      <c r="K1173" s="87"/>
      <c r="L1173" s="87"/>
      <c r="M1173" s="87"/>
      <c r="N1173" s="87"/>
    </row>
    <row r="1174" spans="11:14" x14ac:dyDescent="0.35">
      <c r="K1174" s="87"/>
      <c r="L1174" s="87"/>
      <c r="M1174" s="87"/>
      <c r="N1174" s="87"/>
    </row>
    <row r="1175" spans="11:14" x14ac:dyDescent="0.35">
      <c r="K1175" s="87"/>
      <c r="L1175" s="87"/>
      <c r="M1175" s="87"/>
      <c r="N1175" s="87"/>
    </row>
    <row r="1176" spans="11:14" x14ac:dyDescent="0.35">
      <c r="K1176" s="87"/>
      <c r="L1176" s="87"/>
      <c r="M1176" s="87"/>
      <c r="N1176" s="87"/>
    </row>
    <row r="1177" spans="11:14" x14ac:dyDescent="0.35">
      <c r="K1177" s="87"/>
      <c r="L1177" s="87"/>
      <c r="M1177" s="87"/>
      <c r="N1177" s="87"/>
    </row>
    <row r="1178" spans="11:14" x14ac:dyDescent="0.35">
      <c r="K1178" s="87"/>
      <c r="L1178" s="87"/>
      <c r="M1178" s="87"/>
      <c r="N1178" s="87"/>
    </row>
    <row r="1179" spans="11:14" x14ac:dyDescent="0.35">
      <c r="K1179" s="87"/>
      <c r="L1179" s="87"/>
      <c r="M1179" s="87"/>
      <c r="N1179" s="87"/>
    </row>
    <row r="1180" spans="11:14" x14ac:dyDescent="0.35">
      <c r="K1180" s="87"/>
      <c r="L1180" s="87"/>
      <c r="M1180" s="87"/>
      <c r="N1180" s="87"/>
    </row>
    <row r="1181" spans="11:14" x14ac:dyDescent="0.35">
      <c r="K1181" s="87"/>
      <c r="L1181" s="87"/>
      <c r="M1181" s="87"/>
      <c r="N1181" s="87"/>
    </row>
    <row r="1182" spans="11:14" x14ac:dyDescent="0.35">
      <c r="K1182" s="87"/>
      <c r="L1182" s="87"/>
      <c r="M1182" s="87"/>
      <c r="N1182" s="87"/>
    </row>
    <row r="1183" spans="11:14" x14ac:dyDescent="0.35">
      <c r="K1183" s="87"/>
      <c r="L1183" s="87"/>
      <c r="M1183" s="87"/>
      <c r="N1183" s="87"/>
    </row>
    <row r="1184" spans="11:14" x14ac:dyDescent="0.35">
      <c r="K1184" s="87"/>
      <c r="L1184" s="87"/>
      <c r="M1184" s="87"/>
      <c r="N1184" s="87"/>
    </row>
    <row r="1185" spans="11:14" x14ac:dyDescent="0.35">
      <c r="K1185" s="87"/>
      <c r="L1185" s="87"/>
      <c r="M1185" s="87"/>
      <c r="N1185" s="87"/>
    </row>
    <row r="1186" spans="11:14" x14ac:dyDescent="0.35">
      <c r="K1186" s="87"/>
      <c r="L1186" s="87"/>
      <c r="M1186" s="87"/>
      <c r="N1186" s="87"/>
    </row>
    <row r="1187" spans="11:14" x14ac:dyDescent="0.35">
      <c r="K1187" s="87"/>
      <c r="L1187" s="87"/>
      <c r="M1187" s="87"/>
      <c r="N1187" s="87"/>
    </row>
    <row r="1188" spans="11:14" x14ac:dyDescent="0.35">
      <c r="K1188" s="87"/>
      <c r="L1188" s="87"/>
      <c r="M1188" s="87"/>
      <c r="N1188" s="87"/>
    </row>
    <row r="1189" spans="11:14" x14ac:dyDescent="0.35">
      <c r="K1189" s="87"/>
      <c r="L1189" s="87"/>
      <c r="M1189" s="87"/>
      <c r="N1189" s="87"/>
    </row>
    <row r="1190" spans="11:14" x14ac:dyDescent="0.35">
      <c r="K1190" s="87"/>
      <c r="L1190" s="87"/>
      <c r="M1190" s="87"/>
      <c r="N1190" s="87"/>
    </row>
    <row r="1191" spans="11:14" x14ac:dyDescent="0.35">
      <c r="K1191" s="87"/>
      <c r="L1191" s="87"/>
      <c r="M1191" s="87"/>
      <c r="N1191" s="87"/>
    </row>
    <row r="1192" spans="11:14" x14ac:dyDescent="0.35">
      <c r="K1192" s="87"/>
      <c r="L1192" s="87"/>
      <c r="M1192" s="87"/>
      <c r="N1192" s="87"/>
    </row>
    <row r="1193" spans="11:14" x14ac:dyDescent="0.35">
      <c r="K1193" s="87"/>
      <c r="L1193" s="87"/>
      <c r="M1193" s="87"/>
      <c r="N1193" s="87"/>
    </row>
    <row r="1194" spans="11:14" x14ac:dyDescent="0.35">
      <c r="K1194" s="87"/>
      <c r="L1194" s="87"/>
      <c r="M1194" s="87"/>
      <c r="N1194" s="87"/>
    </row>
    <row r="1195" spans="11:14" x14ac:dyDescent="0.35">
      <c r="K1195" s="87"/>
      <c r="L1195" s="87"/>
      <c r="M1195" s="87"/>
      <c r="N1195" s="87"/>
    </row>
    <row r="1196" spans="11:14" x14ac:dyDescent="0.35">
      <c r="K1196" s="87"/>
      <c r="L1196" s="87"/>
      <c r="M1196" s="87"/>
      <c r="N1196" s="87"/>
    </row>
    <row r="1197" spans="11:14" x14ac:dyDescent="0.35">
      <c r="K1197" s="87"/>
      <c r="L1197" s="87"/>
      <c r="M1197" s="87"/>
      <c r="N1197" s="87"/>
    </row>
    <row r="1198" spans="11:14" x14ac:dyDescent="0.35">
      <c r="K1198" s="87"/>
      <c r="L1198" s="87"/>
      <c r="M1198" s="87"/>
      <c r="N1198" s="87"/>
    </row>
    <row r="1199" spans="11:14" x14ac:dyDescent="0.35">
      <c r="K1199" s="87"/>
      <c r="L1199" s="87"/>
      <c r="M1199" s="87"/>
      <c r="N1199" s="87"/>
    </row>
    <row r="1200" spans="11:14" x14ac:dyDescent="0.35">
      <c r="K1200" s="87"/>
      <c r="L1200" s="87"/>
      <c r="M1200" s="87"/>
      <c r="N1200" s="87"/>
    </row>
    <row r="1201" spans="11:14" x14ac:dyDescent="0.35">
      <c r="K1201" s="87"/>
      <c r="L1201" s="87"/>
      <c r="M1201" s="87"/>
      <c r="N1201" s="87"/>
    </row>
    <row r="1202" spans="11:14" x14ac:dyDescent="0.35">
      <c r="K1202" s="87"/>
      <c r="L1202" s="87"/>
      <c r="M1202" s="87"/>
      <c r="N1202" s="87"/>
    </row>
    <row r="1203" spans="11:14" x14ac:dyDescent="0.35">
      <c r="K1203" s="87"/>
      <c r="L1203" s="87"/>
      <c r="M1203" s="87"/>
      <c r="N1203" s="87"/>
    </row>
    <row r="1204" spans="11:14" x14ac:dyDescent="0.35">
      <c r="K1204" s="87"/>
      <c r="L1204" s="87"/>
      <c r="M1204" s="87"/>
      <c r="N1204" s="87"/>
    </row>
    <row r="1205" spans="11:14" x14ac:dyDescent="0.35">
      <c r="K1205" s="87"/>
      <c r="L1205" s="87"/>
      <c r="M1205" s="87"/>
      <c r="N1205" s="87"/>
    </row>
    <row r="1206" spans="11:14" x14ac:dyDescent="0.35">
      <c r="K1206" s="87"/>
      <c r="L1206" s="87"/>
      <c r="M1206" s="87"/>
      <c r="N1206" s="87"/>
    </row>
    <row r="1207" spans="11:14" x14ac:dyDescent="0.35">
      <c r="K1207" s="87"/>
      <c r="L1207" s="87"/>
      <c r="M1207" s="87"/>
      <c r="N1207" s="87"/>
    </row>
    <row r="1208" spans="11:14" x14ac:dyDescent="0.35">
      <c r="K1208" s="87"/>
      <c r="L1208" s="87"/>
      <c r="M1208" s="87"/>
      <c r="N1208" s="87"/>
    </row>
    <row r="1209" spans="11:14" x14ac:dyDescent="0.35">
      <c r="K1209" s="87"/>
      <c r="L1209" s="87"/>
      <c r="M1209" s="87"/>
      <c r="N1209" s="87"/>
    </row>
    <row r="1210" spans="11:14" x14ac:dyDescent="0.35">
      <c r="K1210" s="87"/>
      <c r="L1210" s="87"/>
      <c r="M1210" s="87"/>
      <c r="N1210" s="87"/>
    </row>
    <row r="1211" spans="11:14" x14ac:dyDescent="0.35">
      <c r="K1211" s="87"/>
      <c r="L1211" s="87"/>
      <c r="M1211" s="87"/>
      <c r="N1211" s="87"/>
    </row>
    <row r="1212" spans="11:14" x14ac:dyDescent="0.35">
      <c r="K1212" s="87"/>
      <c r="L1212" s="87"/>
      <c r="M1212" s="87"/>
      <c r="N1212" s="87"/>
    </row>
    <row r="1213" spans="11:14" x14ac:dyDescent="0.35">
      <c r="K1213" s="87"/>
      <c r="L1213" s="87"/>
      <c r="M1213" s="87"/>
      <c r="N1213" s="87"/>
    </row>
    <row r="1214" spans="11:14" x14ac:dyDescent="0.35">
      <c r="K1214" s="87"/>
      <c r="L1214" s="87"/>
      <c r="M1214" s="87"/>
      <c r="N1214" s="87"/>
    </row>
    <row r="1215" spans="11:14" x14ac:dyDescent="0.35">
      <c r="K1215" s="87"/>
      <c r="L1215" s="87"/>
      <c r="M1215" s="87"/>
      <c r="N1215" s="87"/>
    </row>
    <row r="1216" spans="11:14" x14ac:dyDescent="0.35">
      <c r="K1216" s="87"/>
      <c r="L1216" s="87"/>
      <c r="M1216" s="87"/>
      <c r="N1216" s="87"/>
    </row>
    <row r="1217" spans="11:14" x14ac:dyDescent="0.35">
      <c r="K1217" s="87"/>
      <c r="L1217" s="87"/>
      <c r="M1217" s="87"/>
      <c r="N1217" s="87"/>
    </row>
    <row r="1218" spans="11:14" x14ac:dyDescent="0.35">
      <c r="K1218" s="87"/>
      <c r="L1218" s="87"/>
      <c r="M1218" s="87"/>
      <c r="N1218" s="87"/>
    </row>
    <row r="1219" spans="11:14" x14ac:dyDescent="0.35">
      <c r="K1219" s="87"/>
      <c r="L1219" s="87"/>
      <c r="M1219" s="87"/>
      <c r="N1219" s="87"/>
    </row>
    <row r="1220" spans="11:14" x14ac:dyDescent="0.35">
      <c r="K1220" s="87"/>
      <c r="L1220" s="87"/>
      <c r="M1220" s="87"/>
      <c r="N1220" s="87"/>
    </row>
    <row r="1221" spans="11:14" x14ac:dyDescent="0.35">
      <c r="K1221" s="87"/>
      <c r="L1221" s="87"/>
      <c r="M1221" s="87"/>
      <c r="N1221" s="87"/>
    </row>
    <row r="1222" spans="11:14" x14ac:dyDescent="0.35">
      <c r="K1222" s="87"/>
      <c r="L1222" s="87"/>
      <c r="M1222" s="87"/>
      <c r="N1222" s="87"/>
    </row>
    <row r="1223" spans="11:14" x14ac:dyDescent="0.35">
      <c r="K1223" s="87"/>
      <c r="L1223" s="87"/>
      <c r="M1223" s="87"/>
      <c r="N1223" s="87"/>
    </row>
    <row r="1224" spans="11:14" x14ac:dyDescent="0.35">
      <c r="K1224" s="87"/>
      <c r="L1224" s="87"/>
      <c r="M1224" s="87"/>
      <c r="N1224" s="87"/>
    </row>
    <row r="1225" spans="11:14" x14ac:dyDescent="0.35">
      <c r="K1225" s="87"/>
      <c r="L1225" s="87"/>
      <c r="M1225" s="87"/>
      <c r="N1225" s="87"/>
    </row>
    <row r="1226" spans="11:14" x14ac:dyDescent="0.35">
      <c r="K1226" s="87"/>
      <c r="L1226" s="87"/>
      <c r="M1226" s="87"/>
      <c r="N1226" s="87"/>
    </row>
    <row r="1227" spans="11:14" x14ac:dyDescent="0.35">
      <c r="K1227" s="87"/>
      <c r="L1227" s="87"/>
      <c r="M1227" s="87"/>
      <c r="N1227" s="87"/>
    </row>
    <row r="1228" spans="11:14" x14ac:dyDescent="0.35">
      <c r="K1228" s="87"/>
      <c r="L1228" s="87"/>
      <c r="M1228" s="87"/>
      <c r="N1228" s="87"/>
    </row>
    <row r="1229" spans="11:14" x14ac:dyDescent="0.35">
      <c r="K1229" s="87"/>
      <c r="L1229" s="87"/>
      <c r="M1229" s="87"/>
      <c r="N1229" s="87"/>
    </row>
    <row r="1230" spans="11:14" x14ac:dyDescent="0.35">
      <c r="K1230" s="87"/>
      <c r="L1230" s="87"/>
      <c r="M1230" s="87"/>
      <c r="N1230" s="87"/>
    </row>
    <row r="1231" spans="11:14" x14ac:dyDescent="0.35">
      <c r="K1231" s="87"/>
      <c r="L1231" s="87"/>
      <c r="M1231" s="87"/>
      <c r="N1231" s="87"/>
    </row>
    <row r="1232" spans="11:14" x14ac:dyDescent="0.35">
      <c r="K1232" s="87"/>
      <c r="L1232" s="87"/>
      <c r="M1232" s="87"/>
      <c r="N1232" s="87"/>
    </row>
    <row r="1233" spans="11:14" x14ac:dyDescent="0.35">
      <c r="K1233" s="87"/>
      <c r="L1233" s="87"/>
      <c r="M1233" s="87"/>
      <c r="N1233" s="87"/>
    </row>
    <row r="1234" spans="11:14" x14ac:dyDescent="0.35">
      <c r="K1234" s="87"/>
      <c r="L1234" s="87"/>
      <c r="M1234" s="87"/>
      <c r="N1234" s="87"/>
    </row>
    <row r="1235" spans="11:14" x14ac:dyDescent="0.35">
      <c r="K1235" s="87"/>
      <c r="L1235" s="87"/>
      <c r="M1235" s="87"/>
      <c r="N1235" s="87"/>
    </row>
    <row r="1236" spans="11:14" x14ac:dyDescent="0.35">
      <c r="K1236" s="87"/>
      <c r="L1236" s="87"/>
      <c r="M1236" s="87"/>
      <c r="N1236" s="87"/>
    </row>
    <row r="1237" spans="11:14" x14ac:dyDescent="0.35">
      <c r="K1237" s="87"/>
      <c r="L1237" s="87"/>
      <c r="M1237" s="87"/>
      <c r="N1237" s="87"/>
    </row>
    <row r="1238" spans="11:14" x14ac:dyDescent="0.35">
      <c r="K1238" s="87"/>
      <c r="L1238" s="87"/>
      <c r="M1238" s="87"/>
      <c r="N1238" s="87"/>
    </row>
    <row r="1239" spans="11:14" x14ac:dyDescent="0.35">
      <c r="K1239" s="87"/>
      <c r="L1239" s="87"/>
      <c r="M1239" s="87"/>
      <c r="N1239" s="87"/>
    </row>
    <row r="1240" spans="11:14" x14ac:dyDescent="0.35">
      <c r="K1240" s="87"/>
      <c r="L1240" s="87"/>
      <c r="M1240" s="87"/>
      <c r="N1240" s="87"/>
    </row>
    <row r="1241" spans="11:14" x14ac:dyDescent="0.35">
      <c r="K1241" s="87"/>
      <c r="L1241" s="87"/>
      <c r="M1241" s="87"/>
      <c r="N1241" s="87"/>
    </row>
    <row r="1242" spans="11:14" x14ac:dyDescent="0.35">
      <c r="K1242" s="87"/>
      <c r="L1242" s="87"/>
      <c r="M1242" s="87"/>
      <c r="N1242" s="87"/>
    </row>
    <row r="1243" spans="11:14" x14ac:dyDescent="0.35">
      <c r="K1243" s="87"/>
      <c r="L1243" s="87"/>
      <c r="M1243" s="87"/>
      <c r="N1243" s="87"/>
    </row>
    <row r="1244" spans="11:14" x14ac:dyDescent="0.35">
      <c r="K1244" s="87"/>
      <c r="L1244" s="87"/>
      <c r="M1244" s="87"/>
      <c r="N1244" s="87"/>
    </row>
    <row r="1245" spans="11:14" x14ac:dyDescent="0.35">
      <c r="K1245" s="87"/>
      <c r="L1245" s="87"/>
      <c r="M1245" s="87"/>
      <c r="N1245" s="87"/>
    </row>
    <row r="1246" spans="11:14" x14ac:dyDescent="0.35">
      <c r="K1246" s="87"/>
      <c r="L1246" s="87"/>
      <c r="M1246" s="87"/>
      <c r="N1246" s="87"/>
    </row>
    <row r="1247" spans="11:14" x14ac:dyDescent="0.35">
      <c r="K1247" s="87"/>
      <c r="L1247" s="87"/>
      <c r="M1247" s="87"/>
      <c r="N1247" s="87"/>
    </row>
    <row r="1248" spans="11:14" x14ac:dyDescent="0.35">
      <c r="K1248" s="87"/>
      <c r="L1248" s="87"/>
      <c r="M1248" s="87"/>
      <c r="N1248" s="87"/>
    </row>
    <row r="1249" spans="11:14" x14ac:dyDescent="0.35">
      <c r="K1249" s="87"/>
      <c r="L1249" s="87"/>
      <c r="M1249" s="87"/>
      <c r="N1249" s="87"/>
    </row>
    <row r="1250" spans="11:14" x14ac:dyDescent="0.35">
      <c r="K1250" s="87"/>
      <c r="L1250" s="87"/>
      <c r="M1250" s="87"/>
      <c r="N1250" s="87"/>
    </row>
    <row r="1251" spans="11:14" x14ac:dyDescent="0.35">
      <c r="K1251" s="87"/>
      <c r="L1251" s="87"/>
      <c r="M1251" s="87"/>
      <c r="N1251" s="87"/>
    </row>
    <row r="1252" spans="11:14" x14ac:dyDescent="0.35">
      <c r="K1252" s="87"/>
      <c r="L1252" s="87"/>
      <c r="M1252" s="87"/>
      <c r="N1252" s="87"/>
    </row>
    <row r="1253" spans="11:14" x14ac:dyDescent="0.35">
      <c r="K1253" s="87"/>
      <c r="L1253" s="87"/>
      <c r="M1253" s="87"/>
      <c r="N1253" s="87"/>
    </row>
    <row r="1254" spans="11:14" x14ac:dyDescent="0.35">
      <c r="K1254" s="87"/>
      <c r="L1254" s="87"/>
      <c r="M1254" s="87"/>
      <c r="N1254" s="87"/>
    </row>
    <row r="1255" spans="11:14" x14ac:dyDescent="0.35">
      <c r="K1255" s="87"/>
      <c r="L1255" s="87"/>
      <c r="M1255" s="87"/>
      <c r="N1255" s="87"/>
    </row>
    <row r="1256" spans="11:14" x14ac:dyDescent="0.35">
      <c r="K1256" s="87"/>
      <c r="L1256" s="87"/>
      <c r="M1256" s="87"/>
      <c r="N1256" s="87"/>
    </row>
    <row r="1257" spans="11:14" x14ac:dyDescent="0.35">
      <c r="K1257" s="87"/>
      <c r="L1257" s="87"/>
      <c r="M1257" s="87"/>
      <c r="N1257" s="87"/>
    </row>
    <row r="1258" spans="11:14" x14ac:dyDescent="0.35">
      <c r="K1258" s="87"/>
      <c r="L1258" s="87"/>
      <c r="M1258" s="87"/>
      <c r="N1258" s="87"/>
    </row>
    <row r="1259" spans="11:14" x14ac:dyDescent="0.35">
      <c r="K1259" s="87"/>
      <c r="L1259" s="87"/>
      <c r="M1259" s="87"/>
      <c r="N1259" s="87"/>
    </row>
    <row r="1260" spans="11:14" x14ac:dyDescent="0.35">
      <c r="K1260" s="87"/>
      <c r="L1260" s="87"/>
      <c r="M1260" s="87"/>
      <c r="N1260" s="87"/>
    </row>
    <row r="1261" spans="11:14" x14ac:dyDescent="0.35">
      <c r="K1261" s="87"/>
      <c r="L1261" s="87"/>
      <c r="M1261" s="87"/>
      <c r="N1261" s="87"/>
    </row>
    <row r="1262" spans="11:14" x14ac:dyDescent="0.35">
      <c r="K1262" s="87"/>
      <c r="L1262" s="87"/>
      <c r="M1262" s="87"/>
      <c r="N1262" s="87"/>
    </row>
    <row r="1263" spans="11:14" x14ac:dyDescent="0.35">
      <c r="K1263" s="87"/>
      <c r="L1263" s="87"/>
      <c r="M1263" s="87"/>
      <c r="N1263" s="87"/>
    </row>
    <row r="1264" spans="11:14" x14ac:dyDescent="0.35">
      <c r="K1264" s="87"/>
      <c r="L1264" s="87"/>
      <c r="M1264" s="87"/>
      <c r="N1264" s="87"/>
    </row>
    <row r="1265" spans="11:14" x14ac:dyDescent="0.35">
      <c r="K1265" s="87"/>
      <c r="L1265" s="87"/>
      <c r="M1265" s="87"/>
      <c r="N1265" s="87"/>
    </row>
    <row r="1266" spans="11:14" x14ac:dyDescent="0.35">
      <c r="K1266" s="87"/>
      <c r="L1266" s="87"/>
      <c r="M1266" s="87"/>
      <c r="N1266" s="87"/>
    </row>
    <row r="1267" spans="11:14" x14ac:dyDescent="0.35">
      <c r="K1267" s="87"/>
      <c r="L1267" s="87"/>
      <c r="M1267" s="87"/>
      <c r="N1267" s="87"/>
    </row>
    <row r="1268" spans="11:14" x14ac:dyDescent="0.35">
      <c r="K1268" s="87"/>
      <c r="L1268" s="87"/>
      <c r="M1268" s="87"/>
      <c r="N1268" s="87"/>
    </row>
    <row r="1269" spans="11:14" x14ac:dyDescent="0.35">
      <c r="K1269" s="87"/>
      <c r="L1269" s="87"/>
      <c r="M1269" s="87"/>
      <c r="N1269" s="87"/>
    </row>
    <row r="1270" spans="11:14" x14ac:dyDescent="0.35">
      <c r="K1270" s="87"/>
      <c r="L1270" s="87"/>
      <c r="M1270" s="87"/>
      <c r="N1270" s="87"/>
    </row>
    <row r="1271" spans="11:14" x14ac:dyDescent="0.35">
      <c r="K1271" s="87"/>
      <c r="L1271" s="87"/>
      <c r="M1271" s="87"/>
      <c r="N1271" s="87"/>
    </row>
    <row r="1272" spans="11:14" x14ac:dyDescent="0.35">
      <c r="K1272" s="87"/>
      <c r="L1272" s="87"/>
      <c r="M1272" s="87"/>
      <c r="N1272" s="87"/>
    </row>
    <row r="1273" spans="11:14" x14ac:dyDescent="0.35">
      <c r="K1273" s="87"/>
      <c r="L1273" s="87"/>
      <c r="M1273" s="87"/>
      <c r="N1273" s="87"/>
    </row>
    <row r="1274" spans="11:14" x14ac:dyDescent="0.35">
      <c r="K1274" s="87"/>
      <c r="L1274" s="87"/>
      <c r="M1274" s="87"/>
      <c r="N1274" s="87"/>
    </row>
    <row r="1275" spans="11:14" x14ac:dyDescent="0.35">
      <c r="K1275" s="87"/>
      <c r="L1275" s="87"/>
      <c r="M1275" s="87"/>
      <c r="N1275" s="87"/>
    </row>
    <row r="1276" spans="11:14" x14ac:dyDescent="0.35">
      <c r="K1276" s="87"/>
      <c r="L1276" s="87"/>
      <c r="M1276" s="87"/>
      <c r="N1276" s="87"/>
    </row>
    <row r="1277" spans="11:14" x14ac:dyDescent="0.35">
      <c r="K1277" s="87"/>
      <c r="L1277" s="87"/>
      <c r="M1277" s="87"/>
      <c r="N1277" s="87"/>
    </row>
    <row r="1278" spans="11:14" x14ac:dyDescent="0.35">
      <c r="K1278" s="87"/>
      <c r="L1278" s="87"/>
      <c r="M1278" s="87"/>
      <c r="N1278" s="87"/>
    </row>
    <row r="1279" spans="11:14" x14ac:dyDescent="0.35">
      <c r="K1279" s="87"/>
      <c r="L1279" s="87"/>
      <c r="M1279" s="87"/>
      <c r="N1279" s="87"/>
    </row>
    <row r="1280" spans="11:14" x14ac:dyDescent="0.35">
      <c r="K1280" s="87"/>
      <c r="L1280" s="87"/>
      <c r="M1280" s="87"/>
      <c r="N1280" s="87"/>
    </row>
    <row r="1281" spans="11:14" x14ac:dyDescent="0.35">
      <c r="K1281" s="87"/>
      <c r="L1281" s="87"/>
      <c r="M1281" s="87"/>
      <c r="N1281" s="87"/>
    </row>
    <row r="1282" spans="11:14" x14ac:dyDescent="0.35">
      <c r="K1282" s="87"/>
      <c r="L1282" s="87"/>
      <c r="M1282" s="87"/>
      <c r="N1282" s="87"/>
    </row>
    <row r="1283" spans="11:14" x14ac:dyDescent="0.35">
      <c r="K1283" s="87"/>
      <c r="L1283" s="87"/>
      <c r="M1283" s="87"/>
      <c r="N1283" s="87"/>
    </row>
    <row r="1284" spans="11:14" x14ac:dyDescent="0.35">
      <c r="K1284" s="87"/>
      <c r="L1284" s="87"/>
      <c r="M1284" s="87"/>
      <c r="N1284" s="87"/>
    </row>
    <row r="1285" spans="11:14" x14ac:dyDescent="0.35">
      <c r="K1285" s="87"/>
      <c r="L1285" s="87"/>
      <c r="M1285" s="87"/>
      <c r="N1285" s="87"/>
    </row>
    <row r="1286" spans="11:14" x14ac:dyDescent="0.35">
      <c r="K1286" s="87"/>
      <c r="L1286" s="87"/>
      <c r="M1286" s="87"/>
      <c r="N1286" s="87"/>
    </row>
    <row r="1287" spans="11:14" x14ac:dyDescent="0.35">
      <c r="K1287" s="87"/>
      <c r="L1287" s="87"/>
      <c r="M1287" s="87"/>
      <c r="N1287" s="87"/>
    </row>
    <row r="1288" spans="11:14" x14ac:dyDescent="0.35">
      <c r="K1288" s="87"/>
      <c r="L1288" s="87"/>
      <c r="M1288" s="87"/>
      <c r="N1288" s="87"/>
    </row>
    <row r="1289" spans="11:14" x14ac:dyDescent="0.35">
      <c r="K1289" s="87"/>
      <c r="L1289" s="87"/>
      <c r="M1289" s="87"/>
      <c r="N1289" s="87"/>
    </row>
    <row r="1290" spans="11:14" x14ac:dyDescent="0.35">
      <c r="K1290" s="87"/>
      <c r="L1290" s="87"/>
      <c r="M1290" s="87"/>
      <c r="N1290" s="87"/>
    </row>
    <row r="1291" spans="11:14" x14ac:dyDescent="0.35">
      <c r="K1291" s="87"/>
      <c r="L1291" s="87"/>
      <c r="M1291" s="87"/>
      <c r="N1291" s="87"/>
    </row>
    <row r="1292" spans="11:14" x14ac:dyDescent="0.35">
      <c r="K1292" s="87"/>
      <c r="L1292" s="87"/>
      <c r="M1292" s="87"/>
      <c r="N1292" s="87"/>
    </row>
    <row r="1293" spans="11:14" x14ac:dyDescent="0.35">
      <c r="K1293" s="87"/>
      <c r="L1293" s="87"/>
      <c r="M1293" s="87"/>
      <c r="N1293" s="87"/>
    </row>
    <row r="1294" spans="11:14" x14ac:dyDescent="0.35">
      <c r="K1294" s="87"/>
      <c r="L1294" s="87"/>
      <c r="M1294" s="87"/>
      <c r="N1294" s="87"/>
    </row>
    <row r="1295" spans="11:14" x14ac:dyDescent="0.35">
      <c r="K1295" s="87"/>
      <c r="L1295" s="87"/>
      <c r="M1295" s="87"/>
      <c r="N1295" s="87"/>
    </row>
    <row r="1296" spans="11:14" x14ac:dyDescent="0.35">
      <c r="K1296" s="87"/>
      <c r="L1296" s="87"/>
      <c r="M1296" s="87"/>
      <c r="N1296" s="87"/>
    </row>
    <row r="1297" spans="11:14" x14ac:dyDescent="0.35">
      <c r="K1297" s="87"/>
      <c r="L1297" s="87"/>
      <c r="M1297" s="87"/>
      <c r="N1297" s="87"/>
    </row>
    <row r="1298" spans="11:14" x14ac:dyDescent="0.35">
      <c r="K1298" s="87"/>
      <c r="L1298" s="87"/>
      <c r="M1298" s="87"/>
      <c r="N1298" s="87"/>
    </row>
    <row r="1299" spans="11:14" x14ac:dyDescent="0.35">
      <c r="K1299" s="87"/>
      <c r="L1299" s="87"/>
      <c r="M1299" s="87"/>
      <c r="N1299" s="87"/>
    </row>
    <row r="1300" spans="11:14" x14ac:dyDescent="0.35">
      <c r="K1300" s="87"/>
      <c r="L1300" s="87"/>
      <c r="M1300" s="87"/>
      <c r="N1300" s="87"/>
    </row>
    <row r="1301" spans="11:14" x14ac:dyDescent="0.35">
      <c r="K1301" s="87"/>
      <c r="L1301" s="87"/>
      <c r="M1301" s="87"/>
      <c r="N1301" s="87"/>
    </row>
    <row r="1302" spans="11:14" x14ac:dyDescent="0.35">
      <c r="K1302" s="87"/>
      <c r="L1302" s="87"/>
      <c r="M1302" s="87"/>
      <c r="N1302" s="87"/>
    </row>
    <row r="1303" spans="11:14" x14ac:dyDescent="0.35">
      <c r="K1303" s="87"/>
      <c r="L1303" s="87"/>
      <c r="M1303" s="87"/>
      <c r="N1303" s="87"/>
    </row>
    <row r="1304" spans="11:14" x14ac:dyDescent="0.35">
      <c r="K1304" s="87"/>
      <c r="L1304" s="87"/>
      <c r="M1304" s="87"/>
      <c r="N1304" s="87"/>
    </row>
    <row r="1305" spans="11:14" x14ac:dyDescent="0.35">
      <c r="K1305" s="87"/>
      <c r="L1305" s="87"/>
      <c r="M1305" s="87"/>
      <c r="N1305" s="87"/>
    </row>
    <row r="1306" spans="11:14" x14ac:dyDescent="0.35">
      <c r="K1306" s="87"/>
      <c r="L1306" s="87"/>
      <c r="M1306" s="87"/>
      <c r="N1306" s="87"/>
    </row>
    <row r="1307" spans="11:14" x14ac:dyDescent="0.35">
      <c r="K1307" s="87"/>
      <c r="L1307" s="87"/>
      <c r="M1307" s="87"/>
      <c r="N1307" s="87"/>
    </row>
    <row r="1308" spans="11:14" x14ac:dyDescent="0.35">
      <c r="K1308" s="87"/>
      <c r="L1308" s="87"/>
      <c r="M1308" s="87"/>
      <c r="N1308" s="87"/>
    </row>
    <row r="1309" spans="11:14" x14ac:dyDescent="0.35">
      <c r="K1309" s="87"/>
      <c r="L1309" s="87"/>
      <c r="M1309" s="87"/>
      <c r="N1309" s="87"/>
    </row>
    <row r="1310" spans="11:14" x14ac:dyDescent="0.35">
      <c r="K1310" s="87"/>
      <c r="L1310" s="87"/>
      <c r="M1310" s="87"/>
      <c r="N1310" s="87"/>
    </row>
    <row r="1311" spans="11:14" x14ac:dyDescent="0.35">
      <c r="K1311" s="87"/>
      <c r="L1311" s="87"/>
      <c r="M1311" s="87"/>
      <c r="N1311" s="87"/>
    </row>
    <row r="1312" spans="11:14" x14ac:dyDescent="0.35">
      <c r="K1312" s="87"/>
      <c r="L1312" s="87"/>
      <c r="M1312" s="87"/>
      <c r="N1312" s="87"/>
    </row>
    <row r="1313" spans="11:14" x14ac:dyDescent="0.35">
      <c r="K1313" s="87"/>
      <c r="L1313" s="87"/>
      <c r="M1313" s="87"/>
      <c r="N1313" s="87"/>
    </row>
    <row r="1314" spans="11:14" x14ac:dyDescent="0.35">
      <c r="K1314" s="87"/>
      <c r="L1314" s="87"/>
      <c r="M1314" s="87"/>
      <c r="N1314" s="87"/>
    </row>
    <row r="1315" spans="11:14" x14ac:dyDescent="0.35">
      <c r="K1315" s="87"/>
      <c r="L1315" s="87"/>
      <c r="M1315" s="87"/>
      <c r="N1315" s="87"/>
    </row>
    <row r="1316" spans="11:14" x14ac:dyDescent="0.35">
      <c r="K1316" s="87"/>
      <c r="L1316" s="87"/>
      <c r="M1316" s="87"/>
      <c r="N1316" s="87"/>
    </row>
    <row r="1317" spans="11:14" x14ac:dyDescent="0.35">
      <c r="K1317" s="87"/>
      <c r="L1317" s="87"/>
      <c r="M1317" s="87"/>
      <c r="N1317" s="87"/>
    </row>
    <row r="1318" spans="11:14" x14ac:dyDescent="0.35">
      <c r="K1318" s="87"/>
      <c r="L1318" s="87"/>
      <c r="M1318" s="87"/>
      <c r="N1318" s="87"/>
    </row>
    <row r="1319" spans="11:14" x14ac:dyDescent="0.35">
      <c r="K1319" s="87"/>
      <c r="L1319" s="87"/>
      <c r="M1319" s="87"/>
      <c r="N1319" s="87"/>
    </row>
    <row r="1320" spans="11:14" x14ac:dyDescent="0.35">
      <c r="K1320" s="87"/>
      <c r="L1320" s="87"/>
      <c r="M1320" s="87"/>
      <c r="N1320" s="87"/>
    </row>
    <row r="1321" spans="11:14" x14ac:dyDescent="0.35">
      <c r="K1321" s="87"/>
      <c r="L1321" s="87"/>
      <c r="M1321" s="87"/>
      <c r="N1321" s="87"/>
    </row>
    <row r="1322" spans="11:14" x14ac:dyDescent="0.35">
      <c r="K1322" s="87"/>
      <c r="L1322" s="87"/>
      <c r="M1322" s="87"/>
      <c r="N1322" s="87"/>
    </row>
    <row r="1323" spans="11:14" x14ac:dyDescent="0.35">
      <c r="K1323" s="87"/>
      <c r="L1323" s="87"/>
      <c r="M1323" s="87"/>
      <c r="N1323" s="87"/>
    </row>
    <row r="1324" spans="11:14" x14ac:dyDescent="0.35">
      <c r="K1324" s="87"/>
      <c r="L1324" s="87"/>
      <c r="M1324" s="87"/>
      <c r="N1324" s="87"/>
    </row>
    <row r="1325" spans="11:14" x14ac:dyDescent="0.35">
      <c r="K1325" s="87"/>
      <c r="L1325" s="87"/>
      <c r="M1325" s="87"/>
      <c r="N1325" s="87"/>
    </row>
    <row r="1326" spans="11:14" x14ac:dyDescent="0.35">
      <c r="K1326" s="87"/>
      <c r="L1326" s="87"/>
      <c r="M1326" s="87"/>
      <c r="N1326" s="87"/>
    </row>
    <row r="1327" spans="11:14" x14ac:dyDescent="0.35">
      <c r="K1327" s="87"/>
      <c r="L1327" s="87"/>
      <c r="M1327" s="87"/>
      <c r="N1327" s="87"/>
    </row>
    <row r="1328" spans="11:14" x14ac:dyDescent="0.35">
      <c r="K1328" s="87"/>
      <c r="L1328" s="87"/>
      <c r="M1328" s="87"/>
      <c r="N1328" s="87"/>
    </row>
    <row r="1329" spans="11:14" x14ac:dyDescent="0.35">
      <c r="K1329" s="87"/>
      <c r="L1329" s="87"/>
      <c r="M1329" s="87"/>
      <c r="N1329" s="87"/>
    </row>
    <row r="1330" spans="11:14" x14ac:dyDescent="0.35">
      <c r="K1330" s="87"/>
      <c r="L1330" s="87"/>
      <c r="M1330" s="87"/>
      <c r="N1330" s="87"/>
    </row>
    <row r="1331" spans="11:14" x14ac:dyDescent="0.35">
      <c r="K1331" s="87"/>
      <c r="L1331" s="87"/>
      <c r="M1331" s="87"/>
      <c r="N1331" s="87"/>
    </row>
    <row r="1332" spans="11:14" x14ac:dyDescent="0.35">
      <c r="K1332" s="87"/>
      <c r="L1332" s="87"/>
      <c r="M1332" s="87"/>
      <c r="N1332" s="87"/>
    </row>
    <row r="1333" spans="11:14" x14ac:dyDescent="0.35">
      <c r="K1333" s="87"/>
      <c r="L1333" s="87"/>
      <c r="M1333" s="87"/>
      <c r="N1333" s="87"/>
    </row>
    <row r="1334" spans="11:14" x14ac:dyDescent="0.35">
      <c r="K1334" s="87"/>
      <c r="L1334" s="87"/>
      <c r="M1334" s="87"/>
      <c r="N1334" s="87"/>
    </row>
    <row r="1335" spans="11:14" x14ac:dyDescent="0.35">
      <c r="K1335" s="87"/>
      <c r="L1335" s="87"/>
      <c r="M1335" s="87"/>
      <c r="N1335" s="87"/>
    </row>
    <row r="1336" spans="11:14" x14ac:dyDescent="0.35">
      <c r="K1336" s="87"/>
      <c r="L1336" s="87"/>
      <c r="M1336" s="87"/>
      <c r="N1336" s="87"/>
    </row>
    <row r="1337" spans="11:14" x14ac:dyDescent="0.35">
      <c r="K1337" s="87"/>
      <c r="L1337" s="87"/>
      <c r="M1337" s="87"/>
      <c r="N1337" s="87"/>
    </row>
    <row r="1338" spans="11:14" x14ac:dyDescent="0.35">
      <c r="K1338" s="87"/>
      <c r="L1338" s="87"/>
      <c r="M1338" s="87"/>
      <c r="N1338" s="87"/>
    </row>
    <row r="1339" spans="11:14" x14ac:dyDescent="0.35">
      <c r="K1339" s="87"/>
      <c r="L1339" s="87"/>
      <c r="M1339" s="87"/>
      <c r="N1339" s="87"/>
    </row>
    <row r="1340" spans="11:14" x14ac:dyDescent="0.35">
      <c r="K1340" s="87"/>
      <c r="L1340" s="87"/>
      <c r="M1340" s="87"/>
      <c r="N1340" s="87"/>
    </row>
    <row r="1341" spans="11:14" x14ac:dyDescent="0.35">
      <c r="K1341" s="87"/>
      <c r="L1341" s="87"/>
      <c r="M1341" s="87"/>
      <c r="N1341" s="87"/>
    </row>
    <row r="1342" spans="11:14" x14ac:dyDescent="0.35">
      <c r="K1342" s="87"/>
      <c r="L1342" s="87"/>
      <c r="M1342" s="87"/>
      <c r="N1342" s="87"/>
    </row>
    <row r="1343" spans="11:14" x14ac:dyDescent="0.35">
      <c r="K1343" s="87"/>
      <c r="L1343" s="87"/>
      <c r="M1343" s="87"/>
      <c r="N1343" s="87"/>
    </row>
    <row r="1344" spans="11:14" x14ac:dyDescent="0.35">
      <c r="K1344" s="87"/>
      <c r="L1344" s="87"/>
      <c r="M1344" s="87"/>
      <c r="N1344" s="87"/>
    </row>
    <row r="1345" spans="11:14" x14ac:dyDescent="0.35">
      <c r="K1345" s="87"/>
      <c r="L1345" s="87"/>
      <c r="M1345" s="87"/>
      <c r="N1345" s="87"/>
    </row>
    <row r="1346" spans="11:14" x14ac:dyDescent="0.35">
      <c r="K1346" s="87"/>
      <c r="L1346" s="87"/>
      <c r="M1346" s="87"/>
      <c r="N1346" s="87"/>
    </row>
    <row r="1347" spans="11:14" x14ac:dyDescent="0.35">
      <c r="K1347" s="87"/>
      <c r="L1347" s="87"/>
      <c r="M1347" s="87"/>
      <c r="N1347" s="87"/>
    </row>
    <row r="1348" spans="11:14" x14ac:dyDescent="0.35">
      <c r="K1348" s="87"/>
      <c r="L1348" s="87"/>
      <c r="M1348" s="87"/>
      <c r="N1348" s="87"/>
    </row>
    <row r="1349" spans="11:14" x14ac:dyDescent="0.35">
      <c r="K1349" s="87"/>
      <c r="L1349" s="87"/>
      <c r="M1349" s="87"/>
      <c r="N1349" s="87"/>
    </row>
    <row r="1350" spans="11:14" x14ac:dyDescent="0.35">
      <c r="K1350" s="87"/>
      <c r="L1350" s="87"/>
      <c r="M1350" s="87"/>
      <c r="N1350" s="87"/>
    </row>
    <row r="1351" spans="11:14" x14ac:dyDescent="0.35">
      <c r="K1351" s="87"/>
      <c r="L1351" s="87"/>
      <c r="M1351" s="87"/>
      <c r="N1351" s="87"/>
    </row>
    <row r="1352" spans="11:14" x14ac:dyDescent="0.35">
      <c r="K1352" s="87"/>
      <c r="L1352" s="87"/>
      <c r="M1352" s="87"/>
      <c r="N1352" s="87"/>
    </row>
    <row r="1353" spans="11:14" x14ac:dyDescent="0.35">
      <c r="K1353" s="87"/>
      <c r="L1353" s="87"/>
      <c r="M1353" s="87"/>
      <c r="N1353" s="87"/>
    </row>
    <row r="1354" spans="11:14" x14ac:dyDescent="0.35">
      <c r="K1354" s="87"/>
      <c r="L1354" s="87"/>
      <c r="M1354" s="87"/>
      <c r="N1354" s="87"/>
    </row>
    <row r="1355" spans="11:14" x14ac:dyDescent="0.35">
      <c r="K1355" s="87"/>
      <c r="L1355" s="87"/>
      <c r="M1355" s="87"/>
      <c r="N1355" s="87"/>
    </row>
    <row r="1356" spans="11:14" x14ac:dyDescent="0.35">
      <c r="K1356" s="87"/>
      <c r="L1356" s="87"/>
      <c r="M1356" s="87"/>
      <c r="N1356" s="87"/>
    </row>
    <row r="1357" spans="11:14" x14ac:dyDescent="0.35">
      <c r="K1357" s="87"/>
      <c r="L1357" s="87"/>
      <c r="M1357" s="87"/>
      <c r="N1357" s="87"/>
    </row>
    <row r="1358" spans="11:14" x14ac:dyDescent="0.35">
      <c r="K1358" s="87"/>
      <c r="L1358" s="87"/>
      <c r="M1358" s="87"/>
      <c r="N1358" s="87"/>
    </row>
    <row r="1359" spans="11:14" x14ac:dyDescent="0.35">
      <c r="K1359" s="87"/>
      <c r="L1359" s="87"/>
      <c r="M1359" s="87"/>
      <c r="N1359" s="87"/>
    </row>
    <row r="1360" spans="11:14" x14ac:dyDescent="0.35">
      <c r="K1360" s="87"/>
      <c r="L1360" s="87"/>
      <c r="M1360" s="87"/>
      <c r="N1360" s="87"/>
    </row>
    <row r="1361" spans="11:14" x14ac:dyDescent="0.35">
      <c r="K1361" s="87"/>
      <c r="L1361" s="87"/>
      <c r="M1361" s="87"/>
      <c r="N1361" s="87"/>
    </row>
    <row r="1362" spans="11:14" x14ac:dyDescent="0.35">
      <c r="K1362" s="87"/>
      <c r="L1362" s="87"/>
      <c r="M1362" s="87"/>
      <c r="N1362" s="87"/>
    </row>
    <row r="1363" spans="11:14" x14ac:dyDescent="0.35">
      <c r="K1363" s="87"/>
      <c r="L1363" s="87"/>
      <c r="M1363" s="87"/>
      <c r="N1363" s="87"/>
    </row>
    <row r="1364" spans="11:14" x14ac:dyDescent="0.35">
      <c r="K1364" s="87"/>
      <c r="L1364" s="87"/>
      <c r="M1364" s="87"/>
      <c r="N1364" s="87"/>
    </row>
    <row r="1365" spans="11:14" x14ac:dyDescent="0.35">
      <c r="K1365" s="87"/>
      <c r="L1365" s="87"/>
      <c r="M1365" s="87"/>
      <c r="N1365" s="87"/>
    </row>
    <row r="1366" spans="11:14" x14ac:dyDescent="0.35">
      <c r="K1366" s="87"/>
      <c r="L1366" s="87"/>
      <c r="M1366" s="87"/>
      <c r="N1366" s="87"/>
    </row>
    <row r="1367" spans="11:14" x14ac:dyDescent="0.35">
      <c r="K1367" s="87"/>
      <c r="L1367" s="87"/>
      <c r="M1367" s="87"/>
      <c r="N1367" s="87"/>
    </row>
    <row r="1368" spans="11:14" x14ac:dyDescent="0.35">
      <c r="K1368" s="87"/>
      <c r="L1368" s="87"/>
      <c r="M1368" s="87"/>
      <c r="N1368" s="87"/>
    </row>
    <row r="1369" spans="11:14" x14ac:dyDescent="0.35">
      <c r="K1369" s="87"/>
      <c r="L1369" s="87"/>
      <c r="M1369" s="87"/>
      <c r="N1369" s="87"/>
    </row>
    <row r="1370" spans="11:14" x14ac:dyDescent="0.35">
      <c r="K1370" s="87"/>
      <c r="L1370" s="87"/>
      <c r="M1370" s="87"/>
      <c r="N1370" s="87"/>
    </row>
    <row r="1371" spans="11:14" x14ac:dyDescent="0.35">
      <c r="K1371" s="87"/>
      <c r="L1371" s="87"/>
      <c r="M1371" s="87"/>
      <c r="N1371" s="87"/>
    </row>
    <row r="1372" spans="11:14" x14ac:dyDescent="0.35">
      <c r="K1372" s="87"/>
      <c r="L1372" s="87"/>
      <c r="M1372" s="87"/>
      <c r="N1372" s="87"/>
    </row>
    <row r="1373" spans="11:14" x14ac:dyDescent="0.35">
      <c r="K1373" s="87"/>
      <c r="L1373" s="87"/>
      <c r="M1373" s="87"/>
      <c r="N1373" s="87"/>
    </row>
    <row r="1374" spans="11:14" x14ac:dyDescent="0.35">
      <c r="K1374" s="87"/>
      <c r="L1374" s="87"/>
      <c r="M1374" s="87"/>
      <c r="N1374" s="87"/>
    </row>
    <row r="1375" spans="11:14" x14ac:dyDescent="0.35">
      <c r="K1375" s="87"/>
      <c r="L1375" s="87"/>
      <c r="M1375" s="87"/>
      <c r="N1375" s="87"/>
    </row>
    <row r="1376" spans="11:14" x14ac:dyDescent="0.35">
      <c r="K1376" s="87"/>
      <c r="L1376" s="87"/>
      <c r="M1376" s="87"/>
      <c r="N1376" s="87"/>
    </row>
    <row r="1377" spans="11:14" x14ac:dyDescent="0.35">
      <c r="K1377" s="87"/>
      <c r="L1377" s="87"/>
      <c r="M1377" s="87"/>
      <c r="N1377" s="87"/>
    </row>
    <row r="1378" spans="11:14" x14ac:dyDescent="0.35">
      <c r="K1378" s="87"/>
      <c r="L1378" s="87"/>
      <c r="M1378" s="87"/>
      <c r="N1378" s="87"/>
    </row>
    <row r="1379" spans="11:14" x14ac:dyDescent="0.35">
      <c r="K1379" s="87"/>
      <c r="L1379" s="87"/>
      <c r="M1379" s="87"/>
      <c r="N1379" s="87"/>
    </row>
    <row r="1380" spans="11:14" x14ac:dyDescent="0.35">
      <c r="K1380" s="87"/>
      <c r="L1380" s="87"/>
      <c r="M1380" s="87"/>
      <c r="N1380" s="87"/>
    </row>
    <row r="1381" spans="11:14" x14ac:dyDescent="0.35">
      <c r="K1381" s="87"/>
      <c r="L1381" s="87"/>
      <c r="M1381" s="87"/>
      <c r="N1381" s="87"/>
    </row>
    <row r="1382" spans="11:14" x14ac:dyDescent="0.35">
      <c r="K1382" s="87"/>
      <c r="L1382" s="87"/>
      <c r="M1382" s="87"/>
      <c r="N1382" s="87"/>
    </row>
    <row r="1383" spans="11:14" x14ac:dyDescent="0.35">
      <c r="K1383" s="87"/>
      <c r="L1383" s="87"/>
      <c r="M1383" s="87"/>
      <c r="N1383" s="87"/>
    </row>
    <row r="1384" spans="11:14" x14ac:dyDescent="0.35">
      <c r="K1384" s="87"/>
      <c r="L1384" s="87"/>
      <c r="M1384" s="87"/>
      <c r="N1384" s="87"/>
    </row>
    <row r="1385" spans="11:14" x14ac:dyDescent="0.35">
      <c r="K1385" s="87"/>
      <c r="L1385" s="87"/>
      <c r="M1385" s="87"/>
      <c r="N1385" s="87"/>
    </row>
    <row r="1386" spans="11:14" x14ac:dyDescent="0.35">
      <c r="K1386" s="87"/>
      <c r="L1386" s="87"/>
      <c r="M1386" s="87"/>
      <c r="N1386" s="87"/>
    </row>
    <row r="1387" spans="11:14" x14ac:dyDescent="0.35">
      <c r="K1387" s="87"/>
      <c r="L1387" s="87"/>
      <c r="M1387" s="87"/>
      <c r="N1387" s="87"/>
    </row>
    <row r="1388" spans="11:14" x14ac:dyDescent="0.35">
      <c r="K1388" s="87"/>
      <c r="L1388" s="87"/>
      <c r="M1388" s="87"/>
      <c r="N1388" s="87"/>
    </row>
    <row r="1389" spans="11:14" x14ac:dyDescent="0.35">
      <c r="K1389" s="87"/>
      <c r="L1389" s="87"/>
      <c r="M1389" s="87"/>
      <c r="N1389" s="87"/>
    </row>
    <row r="1390" spans="11:14" x14ac:dyDescent="0.35">
      <c r="K1390" s="87"/>
      <c r="L1390" s="87"/>
      <c r="M1390" s="87"/>
      <c r="N1390" s="87"/>
    </row>
    <row r="1391" spans="11:14" x14ac:dyDescent="0.35">
      <c r="K1391" s="87"/>
      <c r="L1391" s="87"/>
      <c r="M1391" s="87"/>
      <c r="N1391" s="87"/>
    </row>
    <row r="1392" spans="11:14" x14ac:dyDescent="0.35">
      <c r="K1392" s="87"/>
      <c r="L1392" s="87"/>
      <c r="M1392" s="87"/>
      <c r="N1392" s="87"/>
    </row>
    <row r="1393" spans="11:14" x14ac:dyDescent="0.35">
      <c r="K1393" s="87"/>
      <c r="L1393" s="87"/>
      <c r="M1393" s="87"/>
      <c r="N1393" s="87"/>
    </row>
    <row r="1394" spans="11:14" x14ac:dyDescent="0.35">
      <c r="K1394" s="87"/>
      <c r="L1394" s="87"/>
      <c r="M1394" s="87"/>
      <c r="N1394" s="87"/>
    </row>
    <row r="1395" spans="11:14" x14ac:dyDescent="0.35">
      <c r="K1395" s="87"/>
      <c r="L1395" s="87"/>
      <c r="M1395" s="87"/>
      <c r="N1395" s="87"/>
    </row>
    <row r="1396" spans="11:14" x14ac:dyDescent="0.35">
      <c r="K1396" s="87"/>
      <c r="L1396" s="87"/>
      <c r="M1396" s="87"/>
      <c r="N1396" s="87"/>
    </row>
    <row r="1397" spans="11:14" x14ac:dyDescent="0.35">
      <c r="K1397" s="87"/>
      <c r="L1397" s="87"/>
      <c r="M1397" s="87"/>
      <c r="N1397" s="87"/>
    </row>
    <row r="1398" spans="11:14" x14ac:dyDescent="0.35">
      <c r="K1398" s="87"/>
      <c r="L1398" s="87"/>
      <c r="M1398" s="87"/>
      <c r="N1398" s="87"/>
    </row>
    <row r="1399" spans="11:14" x14ac:dyDescent="0.35">
      <c r="K1399" s="87"/>
      <c r="L1399" s="87"/>
      <c r="M1399" s="87"/>
      <c r="N1399" s="87"/>
    </row>
    <row r="1400" spans="11:14" x14ac:dyDescent="0.35">
      <c r="K1400" s="87"/>
      <c r="L1400" s="87"/>
      <c r="M1400" s="87"/>
      <c r="N1400" s="87"/>
    </row>
    <row r="1401" spans="11:14" x14ac:dyDescent="0.35">
      <c r="K1401" s="87"/>
      <c r="L1401" s="87"/>
      <c r="M1401" s="87"/>
      <c r="N1401" s="87"/>
    </row>
    <row r="1402" spans="11:14" x14ac:dyDescent="0.35">
      <c r="K1402" s="87"/>
      <c r="L1402" s="87"/>
      <c r="M1402" s="87"/>
      <c r="N1402" s="87"/>
    </row>
    <row r="1403" spans="11:14" x14ac:dyDescent="0.35">
      <c r="K1403" s="87"/>
      <c r="L1403" s="87"/>
      <c r="M1403" s="87"/>
      <c r="N1403" s="87"/>
    </row>
    <row r="1404" spans="11:14" x14ac:dyDescent="0.35">
      <c r="K1404" s="87"/>
      <c r="L1404" s="87"/>
      <c r="M1404" s="87"/>
      <c r="N1404" s="87"/>
    </row>
    <row r="1405" spans="11:14" x14ac:dyDescent="0.35">
      <c r="K1405" s="87"/>
      <c r="L1405" s="87"/>
      <c r="M1405" s="87"/>
      <c r="N1405" s="87"/>
    </row>
    <row r="1406" spans="11:14" x14ac:dyDescent="0.35">
      <c r="K1406" s="87"/>
      <c r="L1406" s="87"/>
      <c r="M1406" s="87"/>
      <c r="N1406" s="87"/>
    </row>
    <row r="1407" spans="11:14" x14ac:dyDescent="0.35">
      <c r="K1407" s="87"/>
      <c r="L1407" s="87"/>
      <c r="M1407" s="87"/>
      <c r="N1407" s="87"/>
    </row>
    <row r="1408" spans="11:14" x14ac:dyDescent="0.35">
      <c r="K1408" s="87"/>
      <c r="L1408" s="87"/>
      <c r="M1408" s="87"/>
      <c r="N1408" s="87"/>
    </row>
    <row r="1409" spans="11:14" x14ac:dyDescent="0.35">
      <c r="K1409" s="87"/>
      <c r="L1409" s="87"/>
      <c r="M1409" s="87"/>
      <c r="N1409" s="87"/>
    </row>
    <row r="1410" spans="11:14" x14ac:dyDescent="0.35">
      <c r="K1410" s="87"/>
      <c r="L1410" s="87"/>
      <c r="M1410" s="87"/>
      <c r="N1410" s="87"/>
    </row>
    <row r="1411" spans="11:14" x14ac:dyDescent="0.35">
      <c r="K1411" s="87"/>
      <c r="L1411" s="87"/>
      <c r="M1411" s="87"/>
      <c r="N1411" s="87"/>
    </row>
    <row r="1412" spans="11:14" x14ac:dyDescent="0.35">
      <c r="K1412" s="87"/>
      <c r="L1412" s="87"/>
      <c r="M1412" s="87"/>
      <c r="N1412" s="87"/>
    </row>
    <row r="1413" spans="11:14" x14ac:dyDescent="0.35">
      <c r="K1413" s="87"/>
      <c r="L1413" s="87"/>
      <c r="M1413" s="87"/>
      <c r="N1413" s="87"/>
    </row>
    <row r="1414" spans="11:14" x14ac:dyDescent="0.35">
      <c r="K1414" s="87"/>
      <c r="L1414" s="87"/>
      <c r="M1414" s="87"/>
      <c r="N1414" s="87"/>
    </row>
    <row r="1415" spans="11:14" x14ac:dyDescent="0.35">
      <c r="K1415" s="87"/>
      <c r="L1415" s="87"/>
      <c r="M1415" s="87"/>
      <c r="N1415" s="87"/>
    </row>
    <row r="1416" spans="11:14" x14ac:dyDescent="0.35">
      <c r="K1416" s="87"/>
      <c r="L1416" s="87"/>
      <c r="M1416" s="87"/>
      <c r="N1416" s="87"/>
    </row>
    <row r="1417" spans="11:14" x14ac:dyDescent="0.35">
      <c r="K1417" s="87"/>
      <c r="L1417" s="87"/>
      <c r="M1417" s="87"/>
      <c r="N1417" s="87"/>
    </row>
    <row r="1418" spans="11:14" x14ac:dyDescent="0.35">
      <c r="K1418" s="87"/>
      <c r="L1418" s="87"/>
      <c r="M1418" s="87"/>
      <c r="N1418" s="87"/>
    </row>
    <row r="1419" spans="11:14" x14ac:dyDescent="0.35">
      <c r="K1419" s="87"/>
      <c r="L1419" s="87"/>
      <c r="M1419" s="87"/>
      <c r="N1419" s="87"/>
    </row>
    <row r="1420" spans="11:14" x14ac:dyDescent="0.35">
      <c r="K1420" s="87"/>
      <c r="L1420" s="87"/>
      <c r="M1420" s="87"/>
      <c r="N1420" s="87"/>
    </row>
    <row r="1421" spans="11:14" x14ac:dyDescent="0.35">
      <c r="K1421" s="87"/>
      <c r="L1421" s="87"/>
      <c r="M1421" s="87"/>
      <c r="N1421" s="87"/>
    </row>
    <row r="1422" spans="11:14" x14ac:dyDescent="0.35">
      <c r="K1422" s="87"/>
      <c r="L1422" s="87"/>
      <c r="M1422" s="87"/>
      <c r="N1422" s="87"/>
    </row>
    <row r="1423" spans="11:14" x14ac:dyDescent="0.35">
      <c r="K1423" s="87"/>
      <c r="L1423" s="87"/>
      <c r="M1423" s="87"/>
      <c r="N1423" s="87"/>
    </row>
    <row r="1424" spans="11:14" x14ac:dyDescent="0.35">
      <c r="K1424" s="87"/>
      <c r="L1424" s="87"/>
      <c r="M1424" s="87"/>
      <c r="N1424" s="87"/>
    </row>
    <row r="1425" spans="11:14" x14ac:dyDescent="0.35">
      <c r="K1425" s="87"/>
      <c r="L1425" s="87"/>
      <c r="M1425" s="87"/>
      <c r="N1425" s="87"/>
    </row>
    <row r="1426" spans="11:14" x14ac:dyDescent="0.35">
      <c r="K1426" s="87"/>
      <c r="L1426" s="87"/>
      <c r="M1426" s="87"/>
      <c r="N1426" s="87"/>
    </row>
    <row r="1427" spans="11:14" x14ac:dyDescent="0.35">
      <c r="K1427" s="87"/>
      <c r="L1427" s="87"/>
      <c r="M1427" s="87"/>
      <c r="N1427" s="87"/>
    </row>
    <row r="1428" spans="11:14" x14ac:dyDescent="0.35">
      <c r="K1428" s="87"/>
      <c r="L1428" s="87"/>
      <c r="M1428" s="87"/>
      <c r="N1428" s="87"/>
    </row>
    <row r="1429" spans="11:14" x14ac:dyDescent="0.35">
      <c r="K1429" s="87"/>
      <c r="L1429" s="87"/>
      <c r="M1429" s="87"/>
      <c r="N1429" s="87"/>
    </row>
    <row r="1430" spans="11:14" x14ac:dyDescent="0.35">
      <c r="K1430" s="87"/>
      <c r="L1430" s="87"/>
      <c r="M1430" s="87"/>
      <c r="N1430" s="87"/>
    </row>
    <row r="1431" spans="11:14" x14ac:dyDescent="0.35">
      <c r="K1431" s="87"/>
      <c r="L1431" s="87"/>
      <c r="M1431" s="87"/>
      <c r="N1431" s="87"/>
    </row>
    <row r="1432" spans="11:14" x14ac:dyDescent="0.35">
      <c r="K1432" s="87"/>
      <c r="L1432" s="87"/>
      <c r="M1432" s="87"/>
      <c r="N1432" s="87"/>
    </row>
    <row r="1433" spans="11:14" x14ac:dyDescent="0.35">
      <c r="K1433" s="87"/>
      <c r="L1433" s="87"/>
      <c r="M1433" s="87"/>
      <c r="N1433" s="87"/>
    </row>
    <row r="1434" spans="11:14" x14ac:dyDescent="0.35">
      <c r="K1434" s="87"/>
      <c r="L1434" s="87"/>
      <c r="M1434" s="87"/>
      <c r="N1434" s="87"/>
    </row>
    <row r="1435" spans="11:14" x14ac:dyDescent="0.35">
      <c r="K1435" s="87"/>
      <c r="L1435" s="87"/>
      <c r="M1435" s="87"/>
      <c r="N1435" s="87"/>
    </row>
    <row r="1436" spans="11:14" x14ac:dyDescent="0.35">
      <c r="K1436" s="87"/>
      <c r="L1436" s="87"/>
      <c r="M1436" s="87"/>
      <c r="N1436" s="87"/>
    </row>
    <row r="1437" spans="11:14" x14ac:dyDescent="0.35">
      <c r="K1437" s="87"/>
      <c r="L1437" s="87"/>
      <c r="M1437" s="87"/>
      <c r="N1437" s="87"/>
    </row>
    <row r="1438" spans="11:14" x14ac:dyDescent="0.35">
      <c r="K1438" s="87"/>
      <c r="L1438" s="87"/>
      <c r="M1438" s="87"/>
      <c r="N1438" s="87"/>
    </row>
    <row r="1439" spans="11:14" x14ac:dyDescent="0.35">
      <c r="K1439" s="87"/>
      <c r="L1439" s="87"/>
      <c r="M1439" s="87"/>
      <c r="N1439" s="87"/>
    </row>
    <row r="1440" spans="11:14" x14ac:dyDescent="0.35">
      <c r="K1440" s="87"/>
      <c r="L1440" s="87"/>
      <c r="M1440" s="87"/>
      <c r="N1440" s="87"/>
    </row>
    <row r="1441" spans="11:14" x14ac:dyDescent="0.35">
      <c r="K1441" s="87"/>
      <c r="L1441" s="87"/>
      <c r="M1441" s="87"/>
      <c r="N1441" s="87"/>
    </row>
    <row r="1442" spans="11:14" x14ac:dyDescent="0.35">
      <c r="K1442" s="87"/>
      <c r="L1442" s="87"/>
      <c r="M1442" s="87"/>
      <c r="N1442" s="87"/>
    </row>
    <row r="1443" spans="11:14" x14ac:dyDescent="0.35">
      <c r="K1443" s="87"/>
      <c r="L1443" s="87"/>
      <c r="M1443" s="87"/>
      <c r="N1443" s="87"/>
    </row>
    <row r="1444" spans="11:14" x14ac:dyDescent="0.35">
      <c r="K1444" s="87"/>
      <c r="L1444" s="87"/>
      <c r="M1444" s="87"/>
      <c r="N1444" s="87"/>
    </row>
    <row r="1445" spans="11:14" x14ac:dyDescent="0.35">
      <c r="K1445" s="87"/>
      <c r="L1445" s="87"/>
      <c r="M1445" s="87"/>
      <c r="N1445" s="87"/>
    </row>
    <row r="1446" spans="11:14" x14ac:dyDescent="0.35">
      <c r="K1446" s="87"/>
      <c r="L1446" s="87"/>
      <c r="M1446" s="87"/>
      <c r="N1446" s="87"/>
    </row>
    <row r="1447" spans="11:14" x14ac:dyDescent="0.35">
      <c r="K1447" s="87"/>
      <c r="L1447" s="87"/>
      <c r="M1447" s="87"/>
      <c r="N1447" s="87"/>
    </row>
    <row r="1448" spans="11:14" x14ac:dyDescent="0.35">
      <c r="K1448" s="87"/>
      <c r="L1448" s="87"/>
      <c r="M1448" s="87"/>
      <c r="N1448" s="87"/>
    </row>
    <row r="1449" spans="11:14" x14ac:dyDescent="0.35">
      <c r="K1449" s="87"/>
      <c r="L1449" s="87"/>
      <c r="M1449" s="87"/>
      <c r="N1449" s="87"/>
    </row>
    <row r="1450" spans="11:14" x14ac:dyDescent="0.35">
      <c r="K1450" s="87"/>
      <c r="L1450" s="87"/>
      <c r="M1450" s="87"/>
      <c r="N1450" s="87"/>
    </row>
    <row r="1451" spans="11:14" x14ac:dyDescent="0.35">
      <c r="K1451" s="87"/>
      <c r="L1451" s="87"/>
      <c r="M1451" s="87"/>
      <c r="N1451" s="87"/>
    </row>
    <row r="1452" spans="11:14" x14ac:dyDescent="0.35">
      <c r="K1452" s="87"/>
      <c r="L1452" s="87"/>
      <c r="M1452" s="87"/>
      <c r="N1452" s="87"/>
    </row>
    <row r="1453" spans="11:14" x14ac:dyDescent="0.35">
      <c r="K1453" s="87"/>
      <c r="L1453" s="87"/>
      <c r="M1453" s="87"/>
      <c r="N1453" s="87"/>
    </row>
    <row r="1454" spans="11:14" x14ac:dyDescent="0.35">
      <c r="K1454" s="87"/>
      <c r="L1454" s="87"/>
      <c r="M1454" s="87"/>
      <c r="N1454" s="87"/>
    </row>
    <row r="1455" spans="11:14" x14ac:dyDescent="0.35">
      <c r="K1455" s="87"/>
      <c r="L1455" s="87"/>
      <c r="M1455" s="87"/>
      <c r="N1455" s="87"/>
    </row>
    <row r="1456" spans="11:14" x14ac:dyDescent="0.35">
      <c r="K1456" s="87"/>
      <c r="L1456" s="87"/>
      <c r="M1456" s="87"/>
      <c r="N1456" s="87"/>
    </row>
    <row r="1457" spans="11:14" x14ac:dyDescent="0.35">
      <c r="K1457" s="87"/>
      <c r="L1457" s="87"/>
      <c r="M1457" s="87"/>
      <c r="N1457" s="87"/>
    </row>
    <row r="1458" spans="11:14" x14ac:dyDescent="0.35">
      <c r="K1458" s="87"/>
      <c r="L1458" s="87"/>
      <c r="M1458" s="87"/>
      <c r="N1458" s="87"/>
    </row>
    <row r="1459" spans="11:14" x14ac:dyDescent="0.35">
      <c r="K1459" s="87"/>
      <c r="L1459" s="87"/>
      <c r="M1459" s="87"/>
      <c r="N1459" s="87"/>
    </row>
    <row r="1460" spans="11:14" x14ac:dyDescent="0.35">
      <c r="K1460" s="87"/>
      <c r="L1460" s="87"/>
      <c r="M1460" s="87"/>
      <c r="N1460" s="87"/>
    </row>
    <row r="1461" spans="11:14" x14ac:dyDescent="0.35">
      <c r="K1461" s="87"/>
      <c r="L1461" s="87"/>
      <c r="M1461" s="87"/>
      <c r="N1461" s="87"/>
    </row>
    <row r="1462" spans="11:14" x14ac:dyDescent="0.35">
      <c r="K1462" s="87"/>
      <c r="L1462" s="87"/>
      <c r="M1462" s="87"/>
      <c r="N1462" s="87"/>
    </row>
    <row r="1463" spans="11:14" x14ac:dyDescent="0.35">
      <c r="K1463" s="87"/>
      <c r="L1463" s="87"/>
      <c r="M1463" s="87"/>
      <c r="N1463" s="87"/>
    </row>
    <row r="1464" spans="11:14" x14ac:dyDescent="0.35">
      <c r="K1464" s="87"/>
      <c r="L1464" s="87"/>
      <c r="M1464" s="87"/>
      <c r="N1464" s="87"/>
    </row>
    <row r="1465" spans="11:14" x14ac:dyDescent="0.35">
      <c r="K1465" s="87"/>
      <c r="L1465" s="87"/>
      <c r="M1465" s="87"/>
      <c r="N1465" s="87"/>
    </row>
    <row r="1466" spans="11:14" x14ac:dyDescent="0.35">
      <c r="K1466" s="87"/>
      <c r="L1466" s="87"/>
      <c r="M1466" s="87"/>
      <c r="N1466" s="87"/>
    </row>
    <row r="1467" spans="11:14" x14ac:dyDescent="0.35">
      <c r="K1467" s="87"/>
      <c r="L1467" s="87"/>
      <c r="M1467" s="87"/>
      <c r="N1467" s="87"/>
    </row>
    <row r="1468" spans="11:14" x14ac:dyDescent="0.35">
      <c r="K1468" s="87"/>
      <c r="L1468" s="87"/>
      <c r="M1468" s="87"/>
      <c r="N1468" s="87"/>
    </row>
    <row r="1469" spans="11:14" x14ac:dyDescent="0.35">
      <c r="K1469" s="87"/>
      <c r="L1469" s="87"/>
      <c r="M1469" s="87"/>
      <c r="N1469" s="87"/>
    </row>
    <row r="1470" spans="11:14" x14ac:dyDescent="0.35">
      <c r="K1470" s="87"/>
      <c r="L1470" s="87"/>
      <c r="M1470" s="87"/>
      <c r="N1470" s="87"/>
    </row>
    <row r="1471" spans="11:14" x14ac:dyDescent="0.35">
      <c r="K1471" s="87"/>
      <c r="L1471" s="87"/>
      <c r="M1471" s="87"/>
      <c r="N1471" s="87"/>
    </row>
    <row r="1472" spans="11:14" x14ac:dyDescent="0.35">
      <c r="K1472" s="87"/>
      <c r="L1472" s="87"/>
      <c r="M1472" s="87"/>
      <c r="N1472" s="87"/>
    </row>
    <row r="1473" spans="11:14" x14ac:dyDescent="0.35">
      <c r="K1473" s="87"/>
      <c r="L1473" s="87"/>
      <c r="M1473" s="87"/>
      <c r="N1473" s="87"/>
    </row>
    <row r="1474" spans="11:14" x14ac:dyDescent="0.35">
      <c r="K1474" s="87"/>
      <c r="L1474" s="87"/>
      <c r="M1474" s="87"/>
      <c r="N1474" s="87"/>
    </row>
    <row r="1475" spans="11:14" x14ac:dyDescent="0.35">
      <c r="K1475" s="87"/>
      <c r="L1475" s="87"/>
      <c r="M1475" s="87"/>
      <c r="N1475" s="87"/>
    </row>
    <row r="1476" spans="11:14" x14ac:dyDescent="0.35">
      <c r="K1476" s="87"/>
      <c r="L1476" s="87"/>
      <c r="M1476" s="87"/>
      <c r="N1476" s="87"/>
    </row>
    <row r="1477" spans="11:14" x14ac:dyDescent="0.35">
      <c r="K1477" s="87"/>
      <c r="L1477" s="87"/>
      <c r="M1477" s="87"/>
      <c r="N1477" s="87"/>
    </row>
    <row r="1478" spans="11:14" x14ac:dyDescent="0.35">
      <c r="K1478" s="87"/>
      <c r="L1478" s="87"/>
      <c r="M1478" s="87"/>
      <c r="N1478" s="87"/>
    </row>
    <row r="1479" spans="11:14" x14ac:dyDescent="0.35">
      <c r="K1479" s="87"/>
      <c r="L1479" s="87"/>
      <c r="M1479" s="87"/>
      <c r="N1479" s="87"/>
    </row>
    <row r="1480" spans="11:14" x14ac:dyDescent="0.35">
      <c r="K1480" s="87"/>
      <c r="L1480" s="87"/>
      <c r="M1480" s="87"/>
      <c r="N1480" s="87"/>
    </row>
    <row r="1481" spans="11:14" x14ac:dyDescent="0.35">
      <c r="K1481" s="87"/>
      <c r="L1481" s="87"/>
      <c r="M1481" s="87"/>
      <c r="N1481" s="87"/>
    </row>
    <row r="1482" spans="11:14" x14ac:dyDescent="0.35">
      <c r="K1482" s="87"/>
      <c r="L1482" s="87"/>
      <c r="M1482" s="87"/>
      <c r="N1482" s="87"/>
    </row>
    <row r="1483" spans="11:14" x14ac:dyDescent="0.35">
      <c r="K1483" s="87"/>
      <c r="L1483" s="87"/>
      <c r="M1483" s="87"/>
      <c r="N1483" s="87"/>
    </row>
    <row r="1484" spans="11:14" x14ac:dyDescent="0.35">
      <c r="K1484" s="87"/>
      <c r="L1484" s="87"/>
      <c r="M1484" s="87"/>
      <c r="N1484" s="87"/>
    </row>
    <row r="1485" spans="11:14" x14ac:dyDescent="0.35">
      <c r="K1485" s="87"/>
      <c r="L1485" s="87"/>
      <c r="M1485" s="87"/>
      <c r="N1485" s="87"/>
    </row>
    <row r="1486" spans="11:14" x14ac:dyDescent="0.35">
      <c r="K1486" s="87"/>
      <c r="L1486" s="87"/>
      <c r="M1486" s="87"/>
      <c r="N1486" s="87"/>
    </row>
    <row r="1487" spans="11:14" x14ac:dyDescent="0.35">
      <c r="K1487" s="87"/>
      <c r="L1487" s="87"/>
      <c r="M1487" s="87"/>
      <c r="N1487" s="87"/>
    </row>
    <row r="1488" spans="11:14" x14ac:dyDescent="0.35">
      <c r="K1488" s="87"/>
      <c r="L1488" s="87"/>
      <c r="M1488" s="87"/>
      <c r="N1488" s="87"/>
    </row>
    <row r="1489" spans="11:14" x14ac:dyDescent="0.35">
      <c r="K1489" s="87"/>
      <c r="L1489" s="87"/>
      <c r="M1489" s="87"/>
      <c r="N1489" s="87"/>
    </row>
    <row r="1490" spans="11:14" x14ac:dyDescent="0.35">
      <c r="K1490" s="87"/>
      <c r="L1490" s="87"/>
      <c r="M1490" s="87"/>
      <c r="N1490" s="87"/>
    </row>
    <row r="1491" spans="11:14" x14ac:dyDescent="0.35">
      <c r="K1491" s="87"/>
      <c r="L1491" s="87"/>
      <c r="M1491" s="87"/>
      <c r="N1491" s="87"/>
    </row>
    <row r="1492" spans="11:14" x14ac:dyDescent="0.35">
      <c r="K1492" s="87"/>
      <c r="L1492" s="87"/>
      <c r="M1492" s="87"/>
      <c r="N1492" s="87"/>
    </row>
    <row r="1493" spans="11:14" x14ac:dyDescent="0.35">
      <c r="K1493" s="87"/>
      <c r="L1493" s="87"/>
      <c r="M1493" s="87"/>
      <c r="N1493" s="87"/>
    </row>
    <row r="1494" spans="11:14" x14ac:dyDescent="0.35">
      <c r="K1494" s="87"/>
      <c r="L1494" s="87"/>
      <c r="M1494" s="87"/>
      <c r="N1494" s="87"/>
    </row>
    <row r="1495" spans="11:14" x14ac:dyDescent="0.35">
      <c r="K1495" s="87"/>
      <c r="L1495" s="87"/>
      <c r="M1495" s="87"/>
      <c r="N1495" s="87"/>
    </row>
    <row r="1496" spans="11:14" x14ac:dyDescent="0.35">
      <c r="K1496" s="87"/>
      <c r="L1496" s="87"/>
      <c r="M1496" s="87"/>
      <c r="N1496" s="87"/>
    </row>
    <row r="1497" spans="11:14" x14ac:dyDescent="0.35">
      <c r="K1497" s="87"/>
      <c r="L1497" s="87"/>
      <c r="M1497" s="87"/>
      <c r="N1497" s="87"/>
    </row>
    <row r="1498" spans="11:14" x14ac:dyDescent="0.35">
      <c r="K1498" s="87"/>
      <c r="L1498" s="87"/>
      <c r="M1498" s="87"/>
      <c r="N1498" s="87"/>
    </row>
    <row r="1499" spans="11:14" x14ac:dyDescent="0.35">
      <c r="K1499" s="87"/>
      <c r="L1499" s="87"/>
      <c r="M1499" s="87"/>
      <c r="N1499" s="87"/>
    </row>
    <row r="1500" spans="11:14" x14ac:dyDescent="0.35">
      <c r="K1500" s="87"/>
      <c r="L1500" s="87"/>
      <c r="M1500" s="87"/>
      <c r="N1500" s="87"/>
    </row>
    <row r="1501" spans="11:14" x14ac:dyDescent="0.35">
      <c r="K1501" s="87"/>
      <c r="L1501" s="87"/>
      <c r="M1501" s="87"/>
      <c r="N1501" s="87"/>
    </row>
    <row r="1502" spans="11:14" x14ac:dyDescent="0.35">
      <c r="K1502" s="87"/>
      <c r="L1502" s="87"/>
      <c r="M1502" s="87"/>
      <c r="N1502" s="87"/>
    </row>
    <row r="1503" spans="11:14" x14ac:dyDescent="0.35">
      <c r="K1503" s="87"/>
      <c r="L1503" s="87"/>
      <c r="M1503" s="87"/>
      <c r="N1503" s="87"/>
    </row>
    <row r="1504" spans="11:14" x14ac:dyDescent="0.35">
      <c r="K1504" s="87"/>
      <c r="L1504" s="87"/>
      <c r="M1504" s="87"/>
      <c r="N1504" s="87"/>
    </row>
    <row r="1505" spans="11:14" x14ac:dyDescent="0.35">
      <c r="K1505" s="87"/>
      <c r="L1505" s="87"/>
      <c r="M1505" s="87"/>
      <c r="N1505" s="87"/>
    </row>
    <row r="1506" spans="11:14" x14ac:dyDescent="0.35">
      <c r="K1506" s="87"/>
      <c r="L1506" s="87"/>
      <c r="M1506" s="87"/>
      <c r="N1506" s="87"/>
    </row>
    <row r="1507" spans="11:14" x14ac:dyDescent="0.35">
      <c r="K1507" s="87"/>
      <c r="L1507" s="87"/>
      <c r="M1507" s="87"/>
      <c r="N1507" s="87"/>
    </row>
    <row r="1508" spans="11:14" x14ac:dyDescent="0.35">
      <c r="K1508" s="87"/>
      <c r="L1508" s="87"/>
      <c r="M1508" s="87"/>
      <c r="N1508" s="87"/>
    </row>
    <row r="1509" spans="11:14" x14ac:dyDescent="0.35">
      <c r="K1509" s="87"/>
      <c r="L1509" s="87"/>
      <c r="M1509" s="87"/>
      <c r="N1509" s="87"/>
    </row>
    <row r="1510" spans="11:14" x14ac:dyDescent="0.35">
      <c r="K1510" s="87"/>
      <c r="L1510" s="87"/>
      <c r="M1510" s="87"/>
      <c r="N1510" s="87"/>
    </row>
    <row r="1511" spans="11:14" x14ac:dyDescent="0.35">
      <c r="K1511" s="87"/>
      <c r="L1511" s="87"/>
      <c r="M1511" s="87"/>
      <c r="N1511" s="87"/>
    </row>
    <row r="1512" spans="11:14" x14ac:dyDescent="0.35">
      <c r="K1512" s="87"/>
      <c r="L1512" s="87"/>
      <c r="M1512" s="87"/>
      <c r="N1512" s="87"/>
    </row>
    <row r="1513" spans="11:14" x14ac:dyDescent="0.35">
      <c r="K1513" s="87"/>
      <c r="L1513" s="87"/>
      <c r="M1513" s="87"/>
      <c r="N1513" s="87"/>
    </row>
    <row r="1514" spans="11:14" x14ac:dyDescent="0.35">
      <c r="K1514" s="87"/>
      <c r="L1514" s="87"/>
      <c r="M1514" s="87"/>
      <c r="N1514" s="87"/>
    </row>
    <row r="1515" spans="11:14" x14ac:dyDescent="0.35">
      <c r="K1515" s="87"/>
      <c r="L1515" s="87"/>
      <c r="M1515" s="87"/>
      <c r="N1515" s="87"/>
    </row>
    <row r="1516" spans="11:14" x14ac:dyDescent="0.35">
      <c r="K1516" s="87"/>
      <c r="L1516" s="87"/>
      <c r="M1516" s="87"/>
      <c r="N1516" s="87"/>
    </row>
    <row r="1517" spans="11:14" x14ac:dyDescent="0.35">
      <c r="K1517" s="87"/>
      <c r="L1517" s="87"/>
      <c r="M1517" s="87"/>
      <c r="N1517" s="87"/>
    </row>
    <row r="1518" spans="11:14" x14ac:dyDescent="0.35">
      <c r="K1518" s="87"/>
      <c r="L1518" s="87"/>
      <c r="M1518" s="87"/>
      <c r="N1518" s="87"/>
    </row>
    <row r="1519" spans="11:14" x14ac:dyDescent="0.35">
      <c r="K1519" s="87"/>
      <c r="L1519" s="87"/>
      <c r="M1519" s="87"/>
      <c r="N1519" s="87"/>
    </row>
    <row r="1520" spans="11:14" x14ac:dyDescent="0.35">
      <c r="K1520" s="87"/>
      <c r="L1520" s="87"/>
      <c r="M1520" s="87"/>
      <c r="N1520" s="87"/>
    </row>
    <row r="1521" spans="11:14" x14ac:dyDescent="0.35">
      <c r="K1521" s="87"/>
      <c r="L1521" s="87"/>
      <c r="M1521" s="87"/>
      <c r="N1521" s="87"/>
    </row>
    <row r="1522" spans="11:14" x14ac:dyDescent="0.35">
      <c r="K1522" s="87"/>
      <c r="L1522" s="87"/>
      <c r="M1522" s="87"/>
      <c r="N1522" s="87"/>
    </row>
    <row r="1523" spans="11:14" x14ac:dyDescent="0.35">
      <c r="K1523" s="87"/>
      <c r="L1523" s="87"/>
      <c r="M1523" s="87"/>
      <c r="N1523" s="87"/>
    </row>
    <row r="1524" spans="11:14" x14ac:dyDescent="0.35">
      <c r="K1524" s="87"/>
      <c r="L1524" s="87"/>
      <c r="M1524" s="87"/>
      <c r="N1524" s="87"/>
    </row>
    <row r="1525" spans="11:14" x14ac:dyDescent="0.35">
      <c r="K1525" s="87"/>
      <c r="L1525" s="87"/>
      <c r="M1525" s="87"/>
      <c r="N1525" s="87"/>
    </row>
    <row r="1526" spans="11:14" x14ac:dyDescent="0.35">
      <c r="K1526" s="87"/>
      <c r="L1526" s="87"/>
      <c r="M1526" s="87"/>
      <c r="N1526" s="87"/>
    </row>
    <row r="1527" spans="11:14" x14ac:dyDescent="0.35">
      <c r="K1527" s="87"/>
      <c r="L1527" s="87"/>
      <c r="M1527" s="87"/>
      <c r="N1527" s="87"/>
    </row>
    <row r="1528" spans="11:14" x14ac:dyDescent="0.35">
      <c r="K1528" s="87"/>
      <c r="L1528" s="87"/>
      <c r="M1528" s="87"/>
      <c r="N1528" s="87"/>
    </row>
    <row r="1529" spans="11:14" x14ac:dyDescent="0.35">
      <c r="K1529" s="87"/>
      <c r="L1529" s="87"/>
      <c r="M1529" s="87"/>
      <c r="N1529" s="87"/>
    </row>
    <row r="1530" spans="11:14" x14ac:dyDescent="0.35">
      <c r="K1530" s="87"/>
      <c r="L1530" s="87"/>
      <c r="M1530" s="87"/>
      <c r="N1530" s="87"/>
    </row>
    <row r="1531" spans="11:14" x14ac:dyDescent="0.35">
      <c r="K1531" s="87"/>
      <c r="L1531" s="87"/>
      <c r="M1531" s="87"/>
      <c r="N1531" s="87"/>
    </row>
    <row r="1532" spans="11:14" x14ac:dyDescent="0.35">
      <c r="K1532" s="87"/>
      <c r="L1532" s="87"/>
      <c r="M1532" s="87"/>
      <c r="N1532" s="87"/>
    </row>
    <row r="1533" spans="11:14" x14ac:dyDescent="0.35">
      <c r="K1533" s="87"/>
      <c r="L1533" s="87"/>
      <c r="M1533" s="87"/>
      <c r="N1533" s="87"/>
    </row>
    <row r="1534" spans="11:14" x14ac:dyDescent="0.35">
      <c r="K1534" s="87"/>
      <c r="L1534" s="87"/>
      <c r="M1534" s="87"/>
      <c r="N1534" s="87"/>
    </row>
    <row r="1535" spans="11:14" x14ac:dyDescent="0.35">
      <c r="K1535" s="87"/>
      <c r="L1535" s="87"/>
      <c r="M1535" s="87"/>
      <c r="N1535" s="87"/>
    </row>
    <row r="1536" spans="11:14" x14ac:dyDescent="0.35">
      <c r="K1536" s="87"/>
      <c r="L1536" s="87"/>
      <c r="M1536" s="87"/>
      <c r="N1536" s="87"/>
    </row>
    <row r="1537" spans="11:14" x14ac:dyDescent="0.35">
      <c r="K1537" s="87"/>
      <c r="L1537" s="87"/>
      <c r="M1537" s="87"/>
      <c r="N1537" s="87"/>
    </row>
    <row r="1538" spans="11:14" x14ac:dyDescent="0.35">
      <c r="K1538" s="87"/>
      <c r="L1538" s="87"/>
      <c r="M1538" s="87"/>
      <c r="N1538" s="87"/>
    </row>
    <row r="1539" spans="11:14" x14ac:dyDescent="0.35">
      <c r="K1539" s="87"/>
      <c r="L1539" s="87"/>
      <c r="M1539" s="87"/>
      <c r="N1539" s="87"/>
    </row>
    <row r="1540" spans="11:14" x14ac:dyDescent="0.35">
      <c r="K1540" s="87"/>
      <c r="L1540" s="87"/>
      <c r="M1540" s="87"/>
      <c r="N1540" s="87"/>
    </row>
    <row r="1541" spans="11:14" x14ac:dyDescent="0.35">
      <c r="K1541" s="87"/>
      <c r="L1541" s="87"/>
      <c r="M1541" s="87"/>
      <c r="N1541" s="87"/>
    </row>
    <row r="1542" spans="11:14" x14ac:dyDescent="0.35">
      <c r="K1542" s="87"/>
      <c r="L1542" s="87"/>
      <c r="M1542" s="87"/>
      <c r="N1542" s="87"/>
    </row>
    <row r="1543" spans="11:14" x14ac:dyDescent="0.35">
      <c r="K1543" s="87"/>
      <c r="L1543" s="87"/>
      <c r="M1543" s="87"/>
      <c r="N1543" s="87"/>
    </row>
    <row r="1544" spans="11:14" x14ac:dyDescent="0.35">
      <c r="K1544" s="87"/>
      <c r="L1544" s="87"/>
      <c r="M1544" s="87"/>
      <c r="N1544" s="87"/>
    </row>
    <row r="1545" spans="11:14" x14ac:dyDescent="0.35">
      <c r="K1545" s="87"/>
      <c r="L1545" s="87"/>
      <c r="M1545" s="87"/>
      <c r="N1545" s="87"/>
    </row>
    <row r="1546" spans="11:14" x14ac:dyDescent="0.35">
      <c r="K1546" s="87"/>
      <c r="L1546" s="87"/>
      <c r="M1546" s="87"/>
      <c r="N1546" s="87"/>
    </row>
    <row r="1547" spans="11:14" x14ac:dyDescent="0.35">
      <c r="K1547" s="87"/>
      <c r="L1547" s="87"/>
      <c r="M1547" s="87"/>
      <c r="N1547" s="87"/>
    </row>
    <row r="1548" spans="11:14" x14ac:dyDescent="0.35">
      <c r="K1548" s="87"/>
      <c r="L1548" s="87"/>
      <c r="M1548" s="87"/>
      <c r="N1548" s="87"/>
    </row>
    <row r="1549" spans="11:14" x14ac:dyDescent="0.35">
      <c r="K1549" s="87"/>
      <c r="L1549" s="87"/>
      <c r="M1549" s="87"/>
      <c r="N1549" s="87"/>
    </row>
    <row r="1550" spans="11:14" x14ac:dyDescent="0.35">
      <c r="K1550" s="87"/>
      <c r="L1550" s="87"/>
      <c r="M1550" s="87"/>
      <c r="N1550" s="87"/>
    </row>
    <row r="1551" spans="11:14" x14ac:dyDescent="0.35">
      <c r="K1551" s="87"/>
      <c r="L1551" s="87"/>
      <c r="M1551" s="87"/>
      <c r="N1551" s="87"/>
    </row>
    <row r="1552" spans="11:14" x14ac:dyDescent="0.35">
      <c r="K1552" s="87"/>
      <c r="L1552" s="87"/>
      <c r="M1552" s="87"/>
      <c r="N1552" s="87"/>
    </row>
    <row r="1553" spans="11:14" x14ac:dyDescent="0.35">
      <c r="K1553" s="87"/>
      <c r="L1553" s="87"/>
      <c r="M1553" s="87"/>
      <c r="N1553" s="87"/>
    </row>
    <row r="1554" spans="11:14" x14ac:dyDescent="0.35">
      <c r="K1554" s="87"/>
      <c r="L1554" s="87"/>
      <c r="M1554" s="87"/>
      <c r="N1554" s="87"/>
    </row>
    <row r="1555" spans="11:14" x14ac:dyDescent="0.35">
      <c r="K1555" s="87"/>
      <c r="L1555" s="87"/>
      <c r="M1555" s="87"/>
      <c r="N1555" s="87"/>
    </row>
    <row r="1556" spans="11:14" x14ac:dyDescent="0.35">
      <c r="K1556" s="87"/>
      <c r="L1556" s="87"/>
      <c r="M1556" s="87"/>
      <c r="N1556" s="87"/>
    </row>
    <row r="1557" spans="11:14" x14ac:dyDescent="0.35">
      <c r="K1557" s="87"/>
      <c r="L1557" s="87"/>
      <c r="M1557" s="87"/>
      <c r="N1557" s="87"/>
    </row>
    <row r="1558" spans="11:14" x14ac:dyDescent="0.35">
      <c r="K1558" s="87"/>
      <c r="L1558" s="87"/>
      <c r="M1558" s="87"/>
      <c r="N1558" s="87"/>
    </row>
    <row r="1559" spans="11:14" x14ac:dyDescent="0.35">
      <c r="K1559" s="87"/>
      <c r="L1559" s="87"/>
      <c r="M1559" s="87"/>
      <c r="N1559" s="87"/>
    </row>
    <row r="1560" spans="11:14" x14ac:dyDescent="0.35">
      <c r="K1560" s="87"/>
      <c r="L1560" s="87"/>
      <c r="M1560" s="87"/>
      <c r="N1560" s="87"/>
    </row>
    <row r="1561" spans="11:14" x14ac:dyDescent="0.35">
      <c r="K1561" s="87"/>
      <c r="L1561" s="87"/>
      <c r="M1561" s="87"/>
      <c r="N1561" s="87"/>
    </row>
    <row r="1562" spans="11:14" x14ac:dyDescent="0.35">
      <c r="K1562" s="87"/>
      <c r="L1562" s="87"/>
      <c r="M1562" s="87"/>
      <c r="N1562" s="87"/>
    </row>
    <row r="1563" spans="11:14" x14ac:dyDescent="0.35">
      <c r="K1563" s="87"/>
      <c r="L1563" s="87"/>
      <c r="M1563" s="87"/>
      <c r="N1563" s="87"/>
    </row>
    <row r="1564" spans="11:14" x14ac:dyDescent="0.35">
      <c r="K1564" s="87"/>
      <c r="L1564" s="87"/>
      <c r="M1564" s="87"/>
      <c r="N1564" s="87"/>
    </row>
    <row r="1565" spans="11:14" x14ac:dyDescent="0.35">
      <c r="K1565" s="87"/>
      <c r="L1565" s="87"/>
      <c r="M1565" s="87"/>
      <c r="N1565" s="87"/>
    </row>
    <row r="1566" spans="11:14" x14ac:dyDescent="0.35">
      <c r="K1566" s="87"/>
      <c r="L1566" s="87"/>
      <c r="M1566" s="87"/>
      <c r="N1566" s="87"/>
    </row>
    <row r="1567" spans="11:14" x14ac:dyDescent="0.35">
      <c r="K1567" s="87"/>
      <c r="L1567" s="87"/>
      <c r="M1567" s="87"/>
      <c r="N1567" s="87"/>
    </row>
    <row r="1568" spans="11:14" x14ac:dyDescent="0.35">
      <c r="K1568" s="87"/>
      <c r="L1568" s="87"/>
      <c r="M1568" s="87"/>
      <c r="N1568" s="87"/>
    </row>
    <row r="1569" spans="11:14" x14ac:dyDescent="0.35">
      <c r="K1569" s="87"/>
      <c r="L1569" s="87"/>
      <c r="M1569" s="87"/>
      <c r="N1569" s="87"/>
    </row>
    <row r="1570" spans="11:14" x14ac:dyDescent="0.35">
      <c r="K1570" s="87"/>
      <c r="L1570" s="87"/>
      <c r="M1570" s="87"/>
      <c r="N1570" s="87"/>
    </row>
    <row r="1571" spans="11:14" x14ac:dyDescent="0.35">
      <c r="K1571" s="87"/>
      <c r="L1571" s="87"/>
      <c r="M1571" s="87"/>
      <c r="N1571" s="87"/>
    </row>
    <row r="1572" spans="11:14" x14ac:dyDescent="0.35">
      <c r="K1572" s="87"/>
      <c r="L1572" s="87"/>
      <c r="M1572" s="87"/>
      <c r="N1572" s="87"/>
    </row>
    <row r="1573" spans="11:14" x14ac:dyDescent="0.35">
      <c r="K1573" s="87"/>
      <c r="L1573" s="87"/>
      <c r="M1573" s="87"/>
      <c r="N1573" s="87"/>
    </row>
    <row r="1574" spans="11:14" x14ac:dyDescent="0.35">
      <c r="K1574" s="87"/>
      <c r="L1574" s="87"/>
      <c r="M1574" s="87"/>
      <c r="N1574" s="87"/>
    </row>
    <row r="1575" spans="11:14" x14ac:dyDescent="0.35">
      <c r="K1575" s="87"/>
      <c r="L1575" s="87"/>
      <c r="M1575" s="87"/>
      <c r="N1575" s="87"/>
    </row>
    <row r="1576" spans="11:14" x14ac:dyDescent="0.35">
      <c r="K1576" s="87"/>
      <c r="L1576" s="87"/>
      <c r="M1576" s="87"/>
      <c r="N1576" s="87"/>
    </row>
    <row r="1577" spans="11:14" x14ac:dyDescent="0.35">
      <c r="K1577" s="87"/>
      <c r="L1577" s="87"/>
      <c r="M1577" s="87"/>
      <c r="N1577" s="87"/>
    </row>
    <row r="1578" spans="11:14" x14ac:dyDescent="0.35">
      <c r="K1578" s="87"/>
      <c r="L1578" s="87"/>
      <c r="M1578" s="87"/>
      <c r="N1578" s="87"/>
    </row>
    <row r="1579" spans="11:14" x14ac:dyDescent="0.35">
      <c r="K1579" s="87"/>
      <c r="L1579" s="87"/>
      <c r="M1579" s="87"/>
      <c r="N1579" s="87"/>
    </row>
    <row r="1580" spans="11:14" x14ac:dyDescent="0.35">
      <c r="K1580" s="87"/>
      <c r="L1580" s="87"/>
      <c r="M1580" s="87"/>
      <c r="N1580" s="87"/>
    </row>
    <row r="1581" spans="11:14" x14ac:dyDescent="0.35">
      <c r="K1581" s="87"/>
      <c r="L1581" s="87"/>
      <c r="M1581" s="87"/>
      <c r="N1581" s="87"/>
    </row>
    <row r="1582" spans="11:14" x14ac:dyDescent="0.35">
      <c r="K1582" s="87"/>
      <c r="L1582" s="87"/>
      <c r="M1582" s="87"/>
      <c r="N1582" s="87"/>
    </row>
    <row r="1583" spans="11:14" x14ac:dyDescent="0.35">
      <c r="K1583" s="87"/>
      <c r="L1583" s="87"/>
      <c r="M1583" s="87"/>
      <c r="N1583" s="87"/>
    </row>
    <row r="1584" spans="11:14" x14ac:dyDescent="0.35">
      <c r="K1584" s="87"/>
      <c r="L1584" s="87"/>
      <c r="M1584" s="87"/>
      <c r="N1584" s="87"/>
    </row>
    <row r="1585" spans="11:14" x14ac:dyDescent="0.35">
      <c r="K1585" s="87"/>
      <c r="L1585" s="87"/>
      <c r="M1585" s="87"/>
      <c r="N1585" s="87"/>
    </row>
    <row r="1586" spans="11:14" x14ac:dyDescent="0.35">
      <c r="K1586" s="87"/>
      <c r="L1586" s="87"/>
      <c r="M1586" s="87"/>
      <c r="N1586" s="87"/>
    </row>
    <row r="1587" spans="11:14" x14ac:dyDescent="0.35">
      <c r="K1587" s="87"/>
      <c r="L1587" s="87"/>
      <c r="M1587" s="87"/>
      <c r="N1587" s="87"/>
    </row>
    <row r="1588" spans="11:14" x14ac:dyDescent="0.35">
      <c r="K1588" s="87"/>
      <c r="L1588" s="87"/>
      <c r="M1588" s="87"/>
      <c r="N1588" s="87"/>
    </row>
    <row r="1589" spans="11:14" x14ac:dyDescent="0.35">
      <c r="K1589" s="87"/>
      <c r="L1589" s="87"/>
      <c r="M1589" s="87"/>
      <c r="N1589" s="87"/>
    </row>
    <row r="1590" spans="11:14" x14ac:dyDescent="0.35">
      <c r="K1590" s="87"/>
      <c r="L1590" s="87"/>
      <c r="M1590" s="87"/>
      <c r="N1590" s="87"/>
    </row>
    <row r="1591" spans="11:14" x14ac:dyDescent="0.35">
      <c r="K1591" s="87"/>
      <c r="L1591" s="87"/>
      <c r="M1591" s="87"/>
      <c r="N1591" s="87"/>
    </row>
    <row r="1592" spans="11:14" x14ac:dyDescent="0.35">
      <c r="K1592" s="87"/>
      <c r="L1592" s="87"/>
      <c r="M1592" s="87"/>
      <c r="N1592" s="87"/>
    </row>
    <row r="1593" spans="11:14" x14ac:dyDescent="0.35">
      <c r="K1593" s="87"/>
      <c r="L1593" s="87"/>
      <c r="M1593" s="87"/>
      <c r="N1593" s="87"/>
    </row>
    <row r="1594" spans="11:14" x14ac:dyDescent="0.35">
      <c r="K1594" s="87"/>
      <c r="L1594" s="87"/>
      <c r="M1594" s="87"/>
      <c r="N1594" s="87"/>
    </row>
    <row r="1595" spans="11:14" x14ac:dyDescent="0.35">
      <c r="K1595" s="87"/>
      <c r="L1595" s="87"/>
      <c r="M1595" s="87"/>
      <c r="N1595" s="87"/>
    </row>
    <row r="1596" spans="11:14" x14ac:dyDescent="0.35">
      <c r="K1596" s="87"/>
      <c r="L1596" s="87"/>
      <c r="M1596" s="87"/>
      <c r="N1596" s="87"/>
    </row>
    <row r="1597" spans="11:14" x14ac:dyDescent="0.35">
      <c r="K1597" s="87"/>
      <c r="L1597" s="87"/>
      <c r="M1597" s="87"/>
      <c r="N1597" s="87"/>
    </row>
    <row r="1598" spans="11:14" x14ac:dyDescent="0.35">
      <c r="K1598" s="87"/>
      <c r="L1598" s="87"/>
      <c r="M1598" s="87"/>
      <c r="N1598" s="87"/>
    </row>
    <row r="1599" spans="11:14" x14ac:dyDescent="0.35">
      <c r="K1599" s="87"/>
      <c r="L1599" s="87"/>
      <c r="M1599" s="87"/>
      <c r="N1599" s="87"/>
    </row>
    <row r="1600" spans="11:14" x14ac:dyDescent="0.35">
      <c r="K1600" s="87"/>
      <c r="L1600" s="87"/>
      <c r="M1600" s="87"/>
      <c r="N1600" s="87"/>
    </row>
    <row r="1601" spans="11:14" x14ac:dyDescent="0.35">
      <c r="K1601" s="87"/>
      <c r="L1601" s="87"/>
      <c r="M1601" s="87"/>
      <c r="N1601" s="87"/>
    </row>
    <row r="1602" spans="11:14" x14ac:dyDescent="0.35">
      <c r="K1602" s="87"/>
      <c r="L1602" s="87"/>
      <c r="M1602" s="87"/>
      <c r="N1602" s="87"/>
    </row>
    <row r="1603" spans="11:14" x14ac:dyDescent="0.35">
      <c r="K1603" s="87"/>
      <c r="L1603" s="87"/>
      <c r="M1603" s="87"/>
      <c r="N1603" s="87"/>
    </row>
    <row r="1604" spans="11:14" x14ac:dyDescent="0.35">
      <c r="K1604" s="87"/>
      <c r="L1604" s="87"/>
      <c r="M1604" s="87"/>
      <c r="N1604" s="87"/>
    </row>
    <row r="1605" spans="11:14" x14ac:dyDescent="0.35">
      <c r="K1605" s="87"/>
      <c r="L1605" s="87"/>
      <c r="M1605" s="87"/>
      <c r="N1605" s="87"/>
    </row>
    <row r="1606" spans="11:14" x14ac:dyDescent="0.35">
      <c r="K1606" s="87"/>
      <c r="L1606" s="87"/>
      <c r="M1606" s="87"/>
      <c r="N1606" s="87"/>
    </row>
    <row r="1607" spans="11:14" x14ac:dyDescent="0.35">
      <c r="K1607" s="87"/>
      <c r="L1607" s="87"/>
      <c r="M1607" s="87"/>
      <c r="N1607" s="87"/>
    </row>
    <row r="1608" spans="11:14" x14ac:dyDescent="0.35">
      <c r="K1608" s="87"/>
      <c r="L1608" s="87"/>
      <c r="M1608" s="87"/>
      <c r="N1608" s="87"/>
    </row>
    <row r="1609" spans="11:14" x14ac:dyDescent="0.35">
      <c r="K1609" s="87"/>
      <c r="L1609" s="87"/>
      <c r="M1609" s="87"/>
      <c r="N1609" s="87"/>
    </row>
    <row r="1610" spans="11:14" x14ac:dyDescent="0.35">
      <c r="K1610" s="87"/>
      <c r="L1610" s="87"/>
      <c r="M1610" s="87"/>
      <c r="N1610" s="87"/>
    </row>
    <row r="1611" spans="11:14" x14ac:dyDescent="0.35">
      <c r="K1611" s="87"/>
      <c r="L1611" s="87"/>
      <c r="M1611" s="87"/>
      <c r="N1611" s="87"/>
    </row>
    <row r="1612" spans="11:14" x14ac:dyDescent="0.35">
      <c r="K1612" s="87"/>
      <c r="L1612" s="87"/>
      <c r="M1612" s="87"/>
      <c r="N1612" s="87"/>
    </row>
    <row r="1613" spans="11:14" x14ac:dyDescent="0.35">
      <c r="K1613" s="87"/>
      <c r="L1613" s="87"/>
      <c r="M1613" s="87"/>
      <c r="N1613" s="87"/>
    </row>
    <row r="1614" spans="11:14" x14ac:dyDescent="0.35">
      <c r="K1614" s="87"/>
      <c r="L1614" s="87"/>
      <c r="M1614" s="87"/>
      <c r="N1614" s="87"/>
    </row>
    <row r="1615" spans="11:14" x14ac:dyDescent="0.35">
      <c r="K1615" s="87"/>
      <c r="L1615" s="87"/>
      <c r="M1615" s="87"/>
      <c r="N1615" s="87"/>
    </row>
    <row r="1616" spans="11:14" x14ac:dyDescent="0.35">
      <c r="K1616" s="87"/>
      <c r="L1616" s="87"/>
      <c r="M1616" s="87"/>
      <c r="N1616" s="87"/>
    </row>
    <row r="1617" spans="11:14" x14ac:dyDescent="0.35">
      <c r="K1617" s="87"/>
      <c r="L1617" s="87"/>
      <c r="M1617" s="87"/>
      <c r="N1617" s="87"/>
    </row>
    <row r="1618" spans="11:14" x14ac:dyDescent="0.35">
      <c r="K1618" s="87"/>
      <c r="L1618" s="87"/>
      <c r="M1618" s="87"/>
      <c r="N1618" s="87"/>
    </row>
    <row r="1619" spans="11:14" x14ac:dyDescent="0.35">
      <c r="K1619" s="87"/>
      <c r="L1619" s="87"/>
      <c r="M1619" s="87"/>
      <c r="N1619" s="87"/>
    </row>
    <row r="1620" spans="11:14" x14ac:dyDescent="0.35">
      <c r="K1620" s="87"/>
      <c r="L1620" s="87"/>
      <c r="M1620" s="87"/>
      <c r="N1620" s="87"/>
    </row>
    <row r="1621" spans="11:14" x14ac:dyDescent="0.35">
      <c r="K1621" s="87"/>
      <c r="L1621" s="87"/>
      <c r="M1621" s="87"/>
      <c r="N1621" s="87"/>
    </row>
    <row r="1622" spans="11:14" x14ac:dyDescent="0.35">
      <c r="K1622" s="87"/>
      <c r="L1622" s="87"/>
      <c r="M1622" s="87"/>
      <c r="N1622" s="87"/>
    </row>
    <row r="1623" spans="11:14" x14ac:dyDescent="0.35">
      <c r="K1623" s="87"/>
      <c r="L1623" s="87"/>
      <c r="M1623" s="87"/>
      <c r="N1623" s="87"/>
    </row>
    <row r="1624" spans="11:14" x14ac:dyDescent="0.35">
      <c r="K1624" s="87"/>
      <c r="L1624" s="87"/>
      <c r="M1624" s="87"/>
      <c r="N1624" s="87"/>
    </row>
    <row r="1625" spans="11:14" x14ac:dyDescent="0.35">
      <c r="K1625" s="87"/>
      <c r="L1625" s="87"/>
      <c r="M1625" s="87"/>
      <c r="N1625" s="87"/>
    </row>
    <row r="1626" spans="11:14" x14ac:dyDescent="0.35">
      <c r="K1626" s="87"/>
      <c r="L1626" s="87"/>
      <c r="M1626" s="87"/>
      <c r="N1626" s="87"/>
    </row>
    <row r="1627" spans="11:14" x14ac:dyDescent="0.35">
      <c r="K1627" s="87"/>
      <c r="L1627" s="87"/>
      <c r="M1627" s="87"/>
      <c r="N1627" s="87"/>
    </row>
    <row r="1628" spans="11:14" x14ac:dyDescent="0.35">
      <c r="K1628" s="87"/>
      <c r="L1628" s="87"/>
      <c r="M1628" s="87"/>
      <c r="N1628" s="87"/>
    </row>
    <row r="1629" spans="11:14" x14ac:dyDescent="0.35">
      <c r="K1629" s="87"/>
      <c r="L1629" s="87"/>
      <c r="M1629" s="87"/>
      <c r="N1629" s="87"/>
    </row>
    <row r="1630" spans="11:14" x14ac:dyDescent="0.35">
      <c r="K1630" s="87"/>
      <c r="L1630" s="87"/>
      <c r="M1630" s="87"/>
      <c r="N1630" s="87"/>
    </row>
    <row r="1631" spans="11:14" x14ac:dyDescent="0.35">
      <c r="K1631" s="87"/>
      <c r="L1631" s="87"/>
      <c r="M1631" s="87"/>
      <c r="N1631" s="87"/>
    </row>
    <row r="1632" spans="11:14" x14ac:dyDescent="0.35">
      <c r="K1632" s="87"/>
      <c r="L1632" s="87"/>
      <c r="M1632" s="87"/>
      <c r="N1632" s="87"/>
    </row>
    <row r="1633" spans="11:14" x14ac:dyDescent="0.35">
      <c r="K1633" s="87"/>
      <c r="L1633" s="87"/>
      <c r="M1633" s="87"/>
      <c r="N1633" s="87"/>
    </row>
    <row r="1634" spans="11:14" x14ac:dyDescent="0.35">
      <c r="K1634" s="87"/>
      <c r="L1634" s="87"/>
      <c r="M1634" s="87"/>
      <c r="N1634" s="87"/>
    </row>
    <row r="1635" spans="11:14" x14ac:dyDescent="0.35">
      <c r="K1635" s="87"/>
      <c r="L1635" s="87"/>
      <c r="M1635" s="87"/>
      <c r="N1635" s="87"/>
    </row>
    <row r="1636" spans="11:14" x14ac:dyDescent="0.35">
      <c r="K1636" s="87"/>
      <c r="L1636" s="87"/>
      <c r="M1636" s="87"/>
      <c r="N1636" s="87"/>
    </row>
    <row r="1637" spans="11:14" x14ac:dyDescent="0.35">
      <c r="K1637" s="87"/>
      <c r="L1637" s="87"/>
      <c r="M1637" s="87"/>
      <c r="N1637" s="87"/>
    </row>
    <row r="1638" spans="11:14" x14ac:dyDescent="0.35">
      <c r="K1638" s="87"/>
      <c r="L1638" s="87"/>
      <c r="M1638" s="87"/>
      <c r="N1638" s="87"/>
    </row>
    <row r="1639" spans="11:14" x14ac:dyDescent="0.35">
      <c r="K1639" s="87"/>
      <c r="L1639" s="87"/>
      <c r="M1639" s="87"/>
      <c r="N1639" s="87"/>
    </row>
    <row r="1640" spans="11:14" x14ac:dyDescent="0.35">
      <c r="K1640" s="87"/>
      <c r="L1640" s="87"/>
      <c r="M1640" s="87"/>
      <c r="N1640" s="87"/>
    </row>
    <row r="1641" spans="11:14" x14ac:dyDescent="0.35">
      <c r="K1641" s="87"/>
      <c r="L1641" s="87"/>
      <c r="M1641" s="87"/>
      <c r="N1641" s="87"/>
    </row>
    <row r="1642" spans="11:14" x14ac:dyDescent="0.35">
      <c r="K1642" s="87"/>
      <c r="L1642" s="87"/>
      <c r="M1642" s="87"/>
      <c r="N1642" s="87"/>
    </row>
    <row r="1643" spans="11:14" x14ac:dyDescent="0.35">
      <c r="K1643" s="87"/>
      <c r="L1643" s="87"/>
      <c r="M1643" s="87"/>
      <c r="N1643" s="87"/>
    </row>
    <row r="1644" spans="11:14" x14ac:dyDescent="0.35">
      <c r="K1644" s="87"/>
      <c r="L1644" s="87"/>
      <c r="M1644" s="87"/>
      <c r="N1644" s="87"/>
    </row>
    <row r="1645" spans="11:14" x14ac:dyDescent="0.35">
      <c r="K1645" s="87"/>
      <c r="L1645" s="87"/>
      <c r="M1645" s="87"/>
      <c r="N1645" s="87"/>
    </row>
    <row r="1646" spans="11:14" x14ac:dyDescent="0.35">
      <c r="K1646" s="87"/>
      <c r="L1646" s="87"/>
      <c r="M1646" s="87"/>
      <c r="N1646" s="87"/>
    </row>
    <row r="1647" spans="11:14" x14ac:dyDescent="0.35">
      <c r="K1647" s="87"/>
      <c r="L1647" s="87"/>
      <c r="M1647" s="87"/>
      <c r="N1647" s="87"/>
    </row>
    <row r="1648" spans="11:14" x14ac:dyDescent="0.35">
      <c r="K1648" s="87"/>
      <c r="L1648" s="87"/>
      <c r="M1648" s="87"/>
      <c r="N1648" s="87"/>
    </row>
    <row r="1649" spans="11:14" x14ac:dyDescent="0.35">
      <c r="K1649" s="87"/>
      <c r="L1649" s="87"/>
      <c r="M1649" s="87"/>
      <c r="N1649" s="87"/>
    </row>
    <row r="1650" spans="11:14" x14ac:dyDescent="0.35">
      <c r="K1650" s="87"/>
      <c r="L1650" s="87"/>
      <c r="M1650" s="87"/>
      <c r="N1650" s="87"/>
    </row>
    <row r="1651" spans="11:14" x14ac:dyDescent="0.35">
      <c r="K1651" s="87"/>
      <c r="L1651" s="87"/>
      <c r="M1651" s="87"/>
      <c r="N1651" s="87"/>
    </row>
    <row r="1652" spans="11:14" x14ac:dyDescent="0.35">
      <c r="K1652" s="87"/>
      <c r="L1652" s="87"/>
      <c r="M1652" s="87"/>
      <c r="N1652" s="87"/>
    </row>
    <row r="1653" spans="11:14" x14ac:dyDescent="0.35">
      <c r="K1653" s="87"/>
      <c r="L1653" s="87"/>
      <c r="M1653" s="87"/>
      <c r="N1653" s="87"/>
    </row>
    <row r="1654" spans="11:14" x14ac:dyDescent="0.35">
      <c r="K1654" s="87"/>
      <c r="L1654" s="87"/>
      <c r="M1654" s="87"/>
      <c r="N1654" s="87"/>
    </row>
    <row r="1655" spans="11:14" x14ac:dyDescent="0.35">
      <c r="K1655" s="87"/>
      <c r="L1655" s="87"/>
      <c r="M1655" s="87"/>
      <c r="N1655" s="87"/>
    </row>
    <row r="1656" spans="11:14" x14ac:dyDescent="0.35">
      <c r="K1656" s="87"/>
      <c r="L1656" s="87"/>
      <c r="M1656" s="87"/>
      <c r="N1656" s="87"/>
    </row>
    <row r="1657" spans="11:14" x14ac:dyDescent="0.35">
      <c r="K1657" s="87"/>
      <c r="L1657" s="87"/>
      <c r="M1657" s="87"/>
      <c r="N1657" s="87"/>
    </row>
    <row r="1658" spans="11:14" x14ac:dyDescent="0.35">
      <c r="K1658" s="87"/>
      <c r="L1658" s="87"/>
      <c r="M1658" s="87"/>
      <c r="N1658" s="87"/>
    </row>
    <row r="1659" spans="11:14" x14ac:dyDescent="0.35">
      <c r="K1659" s="87"/>
      <c r="L1659" s="87"/>
      <c r="M1659" s="87"/>
      <c r="N1659" s="87"/>
    </row>
    <row r="1660" spans="11:14" x14ac:dyDescent="0.35">
      <c r="K1660" s="87"/>
      <c r="L1660" s="87"/>
      <c r="M1660" s="87"/>
      <c r="N1660" s="87"/>
    </row>
    <row r="1661" spans="11:14" x14ac:dyDescent="0.35">
      <c r="K1661" s="87"/>
      <c r="L1661" s="87"/>
      <c r="M1661" s="87"/>
      <c r="N1661" s="87"/>
    </row>
    <row r="1662" spans="11:14" x14ac:dyDescent="0.35">
      <c r="K1662" s="87"/>
      <c r="L1662" s="87"/>
      <c r="M1662" s="87"/>
      <c r="N1662" s="87"/>
    </row>
    <row r="1663" spans="11:14" x14ac:dyDescent="0.35">
      <c r="K1663" s="87"/>
      <c r="L1663" s="87"/>
      <c r="M1663" s="87"/>
      <c r="N1663" s="87"/>
    </row>
    <row r="1664" spans="11:14" x14ac:dyDescent="0.35">
      <c r="K1664" s="87"/>
      <c r="L1664" s="87"/>
      <c r="M1664" s="87"/>
      <c r="N1664" s="87"/>
    </row>
    <row r="1665" spans="11:14" x14ac:dyDescent="0.35">
      <c r="K1665" s="87"/>
      <c r="L1665" s="87"/>
      <c r="M1665" s="87"/>
      <c r="N1665" s="87"/>
    </row>
    <row r="1666" spans="11:14" x14ac:dyDescent="0.35">
      <c r="K1666" s="87"/>
      <c r="L1666" s="87"/>
      <c r="M1666" s="87"/>
      <c r="N1666" s="87"/>
    </row>
    <row r="1667" spans="11:14" x14ac:dyDescent="0.35">
      <c r="K1667" s="87"/>
      <c r="L1667" s="87"/>
      <c r="M1667" s="87"/>
      <c r="N1667" s="87"/>
    </row>
    <row r="1668" spans="11:14" x14ac:dyDescent="0.35">
      <c r="K1668" s="87"/>
      <c r="L1668" s="87"/>
      <c r="M1668" s="87"/>
      <c r="N1668" s="87"/>
    </row>
    <row r="1669" spans="11:14" x14ac:dyDescent="0.35">
      <c r="K1669" s="87"/>
      <c r="L1669" s="87"/>
      <c r="M1669" s="87"/>
      <c r="N1669" s="87"/>
    </row>
    <row r="1670" spans="11:14" x14ac:dyDescent="0.35">
      <c r="K1670" s="87"/>
      <c r="L1670" s="87"/>
      <c r="M1670" s="87"/>
      <c r="N1670" s="87"/>
    </row>
    <row r="1671" spans="11:14" x14ac:dyDescent="0.35">
      <c r="K1671" s="87"/>
      <c r="L1671" s="87"/>
      <c r="M1671" s="87"/>
      <c r="N1671" s="87"/>
    </row>
    <row r="1672" spans="11:14" x14ac:dyDescent="0.35">
      <c r="K1672" s="87"/>
      <c r="L1672" s="87"/>
      <c r="M1672" s="87"/>
      <c r="N1672" s="87"/>
    </row>
    <row r="1673" spans="11:14" x14ac:dyDescent="0.35">
      <c r="K1673" s="87"/>
      <c r="L1673" s="87"/>
      <c r="M1673" s="87"/>
      <c r="N1673" s="87"/>
    </row>
    <row r="1674" spans="11:14" x14ac:dyDescent="0.35">
      <c r="K1674" s="87"/>
      <c r="L1674" s="87"/>
      <c r="M1674" s="87"/>
      <c r="N1674" s="87"/>
    </row>
    <row r="1675" spans="11:14" x14ac:dyDescent="0.35">
      <c r="K1675" s="87"/>
      <c r="L1675" s="87"/>
      <c r="M1675" s="87"/>
      <c r="N1675" s="87"/>
    </row>
    <row r="1676" spans="11:14" x14ac:dyDescent="0.35">
      <c r="K1676" s="87"/>
      <c r="L1676" s="87"/>
      <c r="M1676" s="87"/>
      <c r="N1676" s="87"/>
    </row>
    <row r="1677" spans="11:14" x14ac:dyDescent="0.35">
      <c r="K1677" s="87"/>
      <c r="L1677" s="87"/>
      <c r="M1677" s="87"/>
      <c r="N1677" s="87"/>
    </row>
    <row r="1678" spans="11:14" x14ac:dyDescent="0.35">
      <c r="K1678" s="87"/>
      <c r="L1678" s="87"/>
      <c r="M1678" s="87"/>
      <c r="N1678" s="87"/>
    </row>
    <row r="1679" spans="11:14" x14ac:dyDescent="0.35">
      <c r="K1679" s="87"/>
      <c r="L1679" s="87"/>
      <c r="M1679" s="87"/>
      <c r="N1679" s="87"/>
    </row>
    <row r="1680" spans="11:14" x14ac:dyDescent="0.35">
      <c r="K1680" s="87"/>
      <c r="L1680" s="87"/>
      <c r="M1680" s="87"/>
      <c r="N1680" s="87"/>
    </row>
    <row r="1681" spans="11:14" x14ac:dyDescent="0.35">
      <c r="K1681" s="87"/>
      <c r="L1681" s="87"/>
      <c r="M1681" s="87"/>
      <c r="N1681" s="87"/>
    </row>
    <row r="1682" spans="11:14" x14ac:dyDescent="0.35">
      <c r="K1682" s="87"/>
      <c r="L1682" s="87"/>
      <c r="M1682" s="87"/>
      <c r="N1682" s="87"/>
    </row>
    <row r="1683" spans="11:14" x14ac:dyDescent="0.35">
      <c r="K1683" s="87"/>
      <c r="L1683" s="87"/>
      <c r="M1683" s="87"/>
      <c r="N1683" s="87"/>
    </row>
    <row r="1684" spans="11:14" x14ac:dyDescent="0.35">
      <c r="K1684" s="87"/>
      <c r="L1684" s="87"/>
      <c r="M1684" s="87"/>
      <c r="N1684" s="87"/>
    </row>
    <row r="1685" spans="11:14" x14ac:dyDescent="0.35">
      <c r="K1685" s="87"/>
      <c r="L1685" s="87"/>
      <c r="M1685" s="87"/>
      <c r="N1685" s="87"/>
    </row>
    <row r="1686" spans="11:14" x14ac:dyDescent="0.35">
      <c r="K1686" s="87"/>
      <c r="L1686" s="87"/>
      <c r="M1686" s="87"/>
      <c r="N1686" s="87"/>
    </row>
    <row r="1687" spans="11:14" x14ac:dyDescent="0.35">
      <c r="K1687" s="87"/>
      <c r="L1687" s="87"/>
      <c r="M1687" s="87"/>
      <c r="N1687" s="87"/>
    </row>
    <row r="1688" spans="11:14" x14ac:dyDescent="0.35">
      <c r="K1688" s="87"/>
      <c r="L1688" s="87"/>
      <c r="M1688" s="87"/>
      <c r="N1688" s="87"/>
    </row>
    <row r="1689" spans="11:14" x14ac:dyDescent="0.35">
      <c r="K1689" s="87"/>
      <c r="L1689" s="87"/>
      <c r="M1689" s="87"/>
      <c r="N1689" s="87"/>
    </row>
    <row r="1690" spans="11:14" x14ac:dyDescent="0.35">
      <c r="K1690" s="87"/>
      <c r="L1690" s="87"/>
      <c r="M1690" s="87"/>
      <c r="N1690" s="87"/>
    </row>
    <row r="1691" spans="11:14" x14ac:dyDescent="0.35">
      <c r="K1691" s="87"/>
      <c r="L1691" s="87"/>
      <c r="M1691" s="87"/>
      <c r="N1691" s="87"/>
    </row>
    <row r="1692" spans="11:14" x14ac:dyDescent="0.35">
      <c r="K1692" s="87"/>
      <c r="L1692" s="87"/>
      <c r="M1692" s="87"/>
      <c r="N1692" s="87"/>
    </row>
    <row r="1693" spans="11:14" x14ac:dyDescent="0.35">
      <c r="K1693" s="87"/>
      <c r="L1693" s="87"/>
      <c r="M1693" s="87"/>
      <c r="N1693" s="87"/>
    </row>
    <row r="1694" spans="11:14" x14ac:dyDescent="0.35">
      <c r="K1694" s="87"/>
      <c r="L1694" s="87"/>
      <c r="M1694" s="87"/>
      <c r="N1694" s="87"/>
    </row>
    <row r="1695" spans="11:14" x14ac:dyDescent="0.35">
      <c r="K1695" s="87"/>
      <c r="L1695" s="87"/>
      <c r="M1695" s="87"/>
      <c r="N1695" s="87"/>
    </row>
    <row r="1696" spans="11:14" x14ac:dyDescent="0.35">
      <c r="K1696" s="87"/>
      <c r="L1696" s="87"/>
      <c r="M1696" s="87"/>
      <c r="N1696" s="87"/>
    </row>
    <row r="1697" spans="11:14" x14ac:dyDescent="0.35">
      <c r="K1697" s="87"/>
      <c r="L1697" s="87"/>
      <c r="M1697" s="87"/>
      <c r="N1697" s="87"/>
    </row>
    <row r="1698" spans="11:14" x14ac:dyDescent="0.35">
      <c r="K1698" s="87"/>
      <c r="L1698" s="87"/>
      <c r="M1698" s="87"/>
      <c r="N1698" s="87"/>
    </row>
    <row r="1699" spans="11:14" x14ac:dyDescent="0.35">
      <c r="K1699" s="87"/>
      <c r="L1699" s="87"/>
      <c r="M1699" s="87"/>
      <c r="N1699" s="87"/>
    </row>
    <row r="1700" spans="11:14" x14ac:dyDescent="0.35">
      <c r="K1700" s="87"/>
      <c r="L1700" s="87"/>
      <c r="M1700" s="87"/>
      <c r="N1700" s="87"/>
    </row>
    <row r="1701" spans="11:14" x14ac:dyDescent="0.35">
      <c r="K1701" s="87"/>
      <c r="L1701" s="87"/>
      <c r="M1701" s="87"/>
      <c r="N1701" s="87"/>
    </row>
    <row r="1702" spans="11:14" x14ac:dyDescent="0.35">
      <c r="K1702" s="87"/>
      <c r="L1702" s="87"/>
      <c r="M1702" s="87"/>
      <c r="N1702" s="87"/>
    </row>
    <row r="1703" spans="11:14" x14ac:dyDescent="0.35">
      <c r="K1703" s="87"/>
      <c r="L1703" s="87"/>
      <c r="M1703" s="87"/>
      <c r="N1703" s="87"/>
    </row>
    <row r="1704" spans="11:14" x14ac:dyDescent="0.35">
      <c r="K1704" s="87"/>
      <c r="L1704" s="87"/>
      <c r="M1704" s="87"/>
      <c r="N1704" s="87"/>
    </row>
    <row r="1705" spans="11:14" x14ac:dyDescent="0.35">
      <c r="K1705" s="87"/>
      <c r="L1705" s="87"/>
      <c r="M1705" s="87"/>
      <c r="N1705" s="87"/>
    </row>
    <row r="1706" spans="11:14" x14ac:dyDescent="0.35">
      <c r="K1706" s="87"/>
      <c r="L1706" s="87"/>
      <c r="M1706" s="87"/>
      <c r="N1706" s="87"/>
    </row>
    <row r="1707" spans="11:14" x14ac:dyDescent="0.35">
      <c r="K1707" s="87"/>
      <c r="L1707" s="87"/>
      <c r="M1707" s="87"/>
      <c r="N1707" s="87"/>
    </row>
    <row r="1708" spans="11:14" x14ac:dyDescent="0.35">
      <c r="K1708" s="87"/>
      <c r="L1708" s="87"/>
      <c r="M1708" s="87"/>
      <c r="N1708" s="87"/>
    </row>
    <row r="1709" spans="11:14" x14ac:dyDescent="0.35">
      <c r="K1709" s="87"/>
      <c r="L1709" s="87"/>
      <c r="M1709" s="87"/>
      <c r="N1709" s="87"/>
    </row>
    <row r="1710" spans="11:14" x14ac:dyDescent="0.35">
      <c r="K1710" s="87"/>
      <c r="L1710" s="87"/>
      <c r="M1710" s="87"/>
      <c r="N1710" s="87"/>
    </row>
    <row r="1711" spans="11:14" x14ac:dyDescent="0.35">
      <c r="K1711" s="87"/>
      <c r="L1711" s="87"/>
      <c r="M1711" s="87"/>
      <c r="N1711" s="87"/>
    </row>
    <row r="1712" spans="11:14" x14ac:dyDescent="0.35">
      <c r="K1712" s="87"/>
      <c r="L1712" s="87"/>
      <c r="M1712" s="87"/>
      <c r="N1712" s="87"/>
    </row>
    <row r="1713" spans="11:14" x14ac:dyDescent="0.35">
      <c r="K1713" s="87"/>
      <c r="L1713" s="87"/>
      <c r="M1713" s="87"/>
      <c r="N1713" s="87"/>
    </row>
    <row r="1714" spans="11:14" x14ac:dyDescent="0.35">
      <c r="K1714" s="87"/>
      <c r="L1714" s="87"/>
      <c r="M1714" s="87"/>
      <c r="N1714" s="87"/>
    </row>
    <row r="1715" spans="11:14" x14ac:dyDescent="0.35">
      <c r="K1715" s="87"/>
      <c r="L1715" s="87"/>
      <c r="M1715" s="87"/>
      <c r="N1715" s="87"/>
    </row>
    <row r="1716" spans="11:14" x14ac:dyDescent="0.35">
      <c r="K1716" s="87"/>
      <c r="L1716" s="87"/>
      <c r="M1716" s="87"/>
      <c r="N1716" s="87"/>
    </row>
    <row r="1717" spans="11:14" x14ac:dyDescent="0.35">
      <c r="K1717" s="87"/>
      <c r="L1717" s="87"/>
      <c r="M1717" s="87"/>
      <c r="N1717" s="87"/>
    </row>
    <row r="1718" spans="11:14" x14ac:dyDescent="0.35">
      <c r="K1718" s="87"/>
      <c r="L1718" s="87"/>
      <c r="M1718" s="87"/>
      <c r="N1718" s="87"/>
    </row>
    <row r="1719" spans="11:14" x14ac:dyDescent="0.35">
      <c r="K1719" s="87"/>
      <c r="L1719" s="87"/>
      <c r="M1719" s="87"/>
      <c r="N1719" s="87"/>
    </row>
    <row r="1720" spans="11:14" x14ac:dyDescent="0.35">
      <c r="K1720" s="87"/>
      <c r="L1720" s="87"/>
      <c r="M1720" s="87"/>
      <c r="N1720" s="87"/>
    </row>
    <row r="1721" spans="11:14" x14ac:dyDescent="0.35">
      <c r="K1721" s="87"/>
      <c r="L1721" s="87"/>
      <c r="M1721" s="87"/>
      <c r="N1721" s="87"/>
    </row>
    <row r="1722" spans="11:14" x14ac:dyDescent="0.35">
      <c r="K1722" s="87"/>
      <c r="L1722" s="87"/>
      <c r="M1722" s="87"/>
      <c r="N1722" s="87"/>
    </row>
    <row r="1723" spans="11:14" x14ac:dyDescent="0.35">
      <c r="K1723" s="87"/>
      <c r="L1723" s="87"/>
      <c r="M1723" s="87"/>
      <c r="N1723" s="87"/>
    </row>
    <row r="1724" spans="11:14" x14ac:dyDescent="0.35">
      <c r="K1724" s="87"/>
      <c r="L1724" s="87"/>
      <c r="M1724" s="87"/>
      <c r="N1724" s="87"/>
    </row>
    <row r="1725" spans="11:14" x14ac:dyDescent="0.35">
      <c r="K1725" s="87"/>
      <c r="L1725" s="87"/>
      <c r="M1725" s="87"/>
      <c r="N1725" s="87"/>
    </row>
    <row r="1726" spans="11:14" x14ac:dyDescent="0.35">
      <c r="K1726" s="87"/>
      <c r="L1726" s="87"/>
      <c r="M1726" s="87"/>
      <c r="N1726" s="87"/>
    </row>
    <row r="1727" spans="11:14" x14ac:dyDescent="0.35">
      <c r="K1727" s="87"/>
      <c r="L1727" s="87"/>
      <c r="M1727" s="87"/>
      <c r="N1727" s="87"/>
    </row>
    <row r="1728" spans="11:14" x14ac:dyDescent="0.35">
      <c r="K1728" s="87"/>
      <c r="L1728" s="87"/>
      <c r="M1728" s="87"/>
      <c r="N1728" s="87"/>
    </row>
    <row r="1729" spans="11:14" x14ac:dyDescent="0.35">
      <c r="K1729" s="87"/>
      <c r="L1729" s="87"/>
      <c r="M1729" s="87"/>
      <c r="N1729" s="87"/>
    </row>
    <row r="1730" spans="11:14" x14ac:dyDescent="0.35">
      <c r="K1730" s="87"/>
      <c r="L1730" s="87"/>
      <c r="M1730" s="87"/>
      <c r="N1730" s="87"/>
    </row>
    <row r="1731" spans="11:14" x14ac:dyDescent="0.35">
      <c r="K1731" s="87"/>
      <c r="L1731" s="87"/>
      <c r="M1731" s="87"/>
      <c r="N1731" s="87"/>
    </row>
    <row r="1732" spans="11:14" x14ac:dyDescent="0.35">
      <c r="K1732" s="87"/>
      <c r="L1732" s="87"/>
      <c r="M1732" s="87"/>
      <c r="N1732" s="87"/>
    </row>
    <row r="1733" spans="11:14" x14ac:dyDescent="0.35">
      <c r="K1733" s="87"/>
      <c r="L1733" s="87"/>
      <c r="M1733" s="87"/>
      <c r="N1733" s="87"/>
    </row>
    <row r="1734" spans="11:14" x14ac:dyDescent="0.35">
      <c r="K1734" s="87"/>
      <c r="L1734" s="87"/>
      <c r="M1734" s="87"/>
      <c r="N1734" s="87"/>
    </row>
    <row r="1735" spans="11:14" x14ac:dyDescent="0.35">
      <c r="K1735" s="87"/>
      <c r="L1735" s="87"/>
      <c r="M1735" s="87"/>
      <c r="N1735" s="87"/>
    </row>
    <row r="1736" spans="11:14" x14ac:dyDescent="0.35">
      <c r="K1736" s="87"/>
      <c r="L1736" s="87"/>
      <c r="M1736" s="87"/>
      <c r="N1736" s="87"/>
    </row>
    <row r="1737" spans="11:14" x14ac:dyDescent="0.35">
      <c r="K1737" s="87"/>
      <c r="L1737" s="87"/>
      <c r="M1737" s="87"/>
      <c r="N1737" s="87"/>
    </row>
    <row r="1738" spans="11:14" x14ac:dyDescent="0.35">
      <c r="K1738" s="87"/>
      <c r="L1738" s="87"/>
      <c r="M1738" s="87"/>
      <c r="N1738" s="87"/>
    </row>
    <row r="1739" spans="11:14" x14ac:dyDescent="0.35">
      <c r="K1739" s="87"/>
      <c r="L1739" s="87"/>
      <c r="M1739" s="87"/>
      <c r="N1739" s="87"/>
    </row>
    <row r="1740" spans="11:14" x14ac:dyDescent="0.35">
      <c r="K1740" s="87"/>
      <c r="L1740" s="87"/>
      <c r="M1740" s="87"/>
      <c r="N1740" s="87"/>
    </row>
    <row r="1741" spans="11:14" x14ac:dyDescent="0.35">
      <c r="K1741" s="87"/>
      <c r="L1741" s="87"/>
      <c r="M1741" s="87"/>
      <c r="N1741" s="87"/>
    </row>
    <row r="1742" spans="11:14" x14ac:dyDescent="0.35">
      <c r="K1742" s="87"/>
      <c r="L1742" s="87"/>
      <c r="M1742" s="87"/>
      <c r="N1742" s="87"/>
    </row>
    <row r="1743" spans="11:14" x14ac:dyDescent="0.35">
      <c r="K1743" s="87"/>
      <c r="L1743" s="87"/>
      <c r="M1743" s="87"/>
      <c r="N1743" s="87"/>
    </row>
    <row r="1744" spans="11:14" x14ac:dyDescent="0.35">
      <c r="K1744" s="87"/>
      <c r="L1744" s="87"/>
      <c r="M1744" s="87"/>
      <c r="N1744" s="87"/>
    </row>
    <row r="1745" spans="11:14" x14ac:dyDescent="0.35">
      <c r="K1745" s="87"/>
      <c r="L1745" s="87"/>
      <c r="M1745" s="87"/>
      <c r="N1745" s="87"/>
    </row>
    <row r="1746" spans="11:14" x14ac:dyDescent="0.35">
      <c r="K1746" s="87"/>
      <c r="L1746" s="87"/>
      <c r="M1746" s="87"/>
      <c r="N1746" s="87"/>
    </row>
    <row r="1747" spans="11:14" x14ac:dyDescent="0.35">
      <c r="K1747" s="87"/>
      <c r="L1747" s="87"/>
      <c r="M1747" s="87"/>
      <c r="N1747" s="87"/>
    </row>
    <row r="1748" spans="11:14" x14ac:dyDescent="0.35">
      <c r="K1748" s="87"/>
      <c r="L1748" s="87"/>
      <c r="M1748" s="87"/>
      <c r="N1748" s="87"/>
    </row>
    <row r="1749" spans="11:14" x14ac:dyDescent="0.35">
      <c r="K1749" s="87"/>
      <c r="L1749" s="87"/>
      <c r="M1749" s="87"/>
      <c r="N1749" s="87"/>
    </row>
    <row r="1750" spans="11:14" x14ac:dyDescent="0.35">
      <c r="K1750" s="87"/>
      <c r="L1750" s="87"/>
      <c r="M1750" s="87"/>
      <c r="N1750" s="87"/>
    </row>
    <row r="1751" spans="11:14" x14ac:dyDescent="0.35">
      <c r="K1751" s="87"/>
      <c r="L1751" s="87"/>
      <c r="M1751" s="87"/>
      <c r="N1751" s="87"/>
    </row>
    <row r="1752" spans="11:14" x14ac:dyDescent="0.35">
      <c r="K1752" s="87"/>
      <c r="L1752" s="87"/>
      <c r="M1752" s="87"/>
      <c r="N1752" s="87"/>
    </row>
    <row r="1753" spans="11:14" x14ac:dyDescent="0.35">
      <c r="K1753" s="87"/>
      <c r="L1753" s="87"/>
      <c r="M1753" s="87"/>
      <c r="N1753" s="87"/>
    </row>
    <row r="1754" spans="11:14" x14ac:dyDescent="0.35">
      <c r="K1754" s="87"/>
      <c r="L1754" s="87"/>
      <c r="M1754" s="87"/>
      <c r="N1754" s="87"/>
    </row>
    <row r="1755" spans="11:14" x14ac:dyDescent="0.35">
      <c r="K1755" s="87"/>
      <c r="L1755" s="87"/>
      <c r="M1755" s="87"/>
      <c r="N1755" s="87"/>
    </row>
    <row r="1756" spans="11:14" x14ac:dyDescent="0.35">
      <c r="K1756" s="87"/>
      <c r="L1756" s="87"/>
      <c r="M1756" s="87"/>
      <c r="N1756" s="87"/>
    </row>
    <row r="1757" spans="11:14" x14ac:dyDescent="0.35">
      <c r="K1757" s="87"/>
      <c r="L1757" s="87"/>
      <c r="M1757" s="87"/>
      <c r="N1757" s="87"/>
    </row>
    <row r="1758" spans="11:14" x14ac:dyDescent="0.35">
      <c r="K1758" s="87"/>
      <c r="L1758" s="87"/>
      <c r="M1758" s="87"/>
      <c r="N1758" s="87"/>
    </row>
    <row r="1759" spans="11:14" x14ac:dyDescent="0.35">
      <c r="K1759" s="87"/>
      <c r="L1759" s="87"/>
      <c r="M1759" s="87"/>
      <c r="N1759" s="87"/>
    </row>
    <row r="1760" spans="11:14" x14ac:dyDescent="0.35">
      <c r="K1760" s="87"/>
      <c r="L1760" s="87"/>
      <c r="M1760" s="87"/>
      <c r="N1760" s="87"/>
    </row>
    <row r="1761" spans="11:14" x14ac:dyDescent="0.35">
      <c r="K1761" s="87"/>
      <c r="L1761" s="87"/>
      <c r="M1761" s="87"/>
      <c r="N1761" s="87"/>
    </row>
    <row r="1762" spans="11:14" x14ac:dyDescent="0.35">
      <c r="K1762" s="87"/>
      <c r="L1762" s="87"/>
      <c r="M1762" s="87"/>
      <c r="N1762" s="87"/>
    </row>
    <row r="1763" spans="11:14" x14ac:dyDescent="0.35">
      <c r="K1763" s="87"/>
      <c r="L1763" s="87"/>
      <c r="M1763" s="87"/>
      <c r="N1763" s="87"/>
    </row>
    <row r="1764" spans="11:14" x14ac:dyDescent="0.35">
      <c r="K1764" s="87"/>
      <c r="L1764" s="87"/>
      <c r="M1764" s="87"/>
      <c r="N1764" s="87"/>
    </row>
    <row r="1765" spans="11:14" x14ac:dyDescent="0.35">
      <c r="K1765" s="87"/>
      <c r="L1765" s="87"/>
      <c r="M1765" s="87"/>
      <c r="N1765" s="87"/>
    </row>
    <row r="1766" spans="11:14" x14ac:dyDescent="0.35">
      <c r="K1766" s="87"/>
      <c r="L1766" s="87"/>
      <c r="M1766" s="87"/>
      <c r="N1766" s="87"/>
    </row>
    <row r="1767" spans="11:14" x14ac:dyDescent="0.35">
      <c r="K1767" s="87"/>
      <c r="L1767" s="87"/>
      <c r="M1767" s="87"/>
      <c r="N1767" s="87"/>
    </row>
    <row r="1768" spans="11:14" x14ac:dyDescent="0.35">
      <c r="K1768" s="87"/>
      <c r="L1768" s="87"/>
      <c r="M1768" s="87"/>
      <c r="N1768" s="87"/>
    </row>
    <row r="1769" spans="11:14" x14ac:dyDescent="0.35">
      <c r="K1769" s="87"/>
      <c r="L1769" s="87"/>
      <c r="M1769" s="87"/>
      <c r="N1769" s="87"/>
    </row>
    <row r="1770" spans="11:14" x14ac:dyDescent="0.35">
      <c r="K1770" s="87"/>
      <c r="L1770" s="87"/>
      <c r="M1770" s="87"/>
      <c r="N1770" s="87"/>
    </row>
    <row r="1771" spans="11:14" x14ac:dyDescent="0.35">
      <c r="K1771" s="87"/>
      <c r="L1771" s="87"/>
      <c r="M1771" s="87"/>
      <c r="N1771" s="87"/>
    </row>
    <row r="1772" spans="11:14" x14ac:dyDescent="0.35">
      <c r="K1772" s="87"/>
      <c r="L1772" s="87"/>
      <c r="M1772" s="87"/>
      <c r="N1772" s="87"/>
    </row>
    <row r="1773" spans="11:14" x14ac:dyDescent="0.35">
      <c r="K1773" s="87"/>
      <c r="L1773" s="87"/>
      <c r="M1773" s="87"/>
      <c r="N1773" s="87"/>
    </row>
    <row r="1774" spans="11:14" x14ac:dyDescent="0.35">
      <c r="K1774" s="87"/>
      <c r="L1774" s="87"/>
      <c r="M1774" s="87"/>
      <c r="N1774" s="87"/>
    </row>
    <row r="1775" spans="11:14" x14ac:dyDescent="0.35">
      <c r="K1775" s="87"/>
      <c r="L1775" s="87"/>
      <c r="M1775" s="87"/>
      <c r="N1775" s="87"/>
    </row>
    <row r="1776" spans="11:14" x14ac:dyDescent="0.35">
      <c r="K1776" s="87"/>
      <c r="L1776" s="87"/>
      <c r="M1776" s="87"/>
      <c r="N1776" s="87"/>
    </row>
    <row r="1777" spans="11:14" x14ac:dyDescent="0.35">
      <c r="K1777" s="87"/>
      <c r="L1777" s="87"/>
      <c r="M1777" s="87"/>
      <c r="N1777" s="87"/>
    </row>
    <row r="1778" spans="11:14" x14ac:dyDescent="0.35">
      <c r="K1778" s="87"/>
      <c r="L1778" s="87"/>
      <c r="M1778" s="87"/>
      <c r="N1778" s="87"/>
    </row>
    <row r="1779" spans="11:14" x14ac:dyDescent="0.35">
      <c r="K1779" s="87"/>
      <c r="L1779" s="87"/>
      <c r="M1779" s="87"/>
      <c r="N1779" s="87"/>
    </row>
    <row r="1780" spans="11:14" x14ac:dyDescent="0.35">
      <c r="K1780" s="87"/>
      <c r="L1780" s="87"/>
      <c r="M1780" s="87"/>
      <c r="N1780" s="87"/>
    </row>
    <row r="1781" spans="11:14" x14ac:dyDescent="0.35">
      <c r="K1781" s="87"/>
      <c r="L1781" s="87"/>
      <c r="M1781" s="87"/>
      <c r="N1781" s="87"/>
    </row>
    <row r="1782" spans="11:14" x14ac:dyDescent="0.35">
      <c r="K1782" s="87"/>
      <c r="L1782" s="87"/>
      <c r="M1782" s="87"/>
      <c r="N1782" s="87"/>
    </row>
    <row r="1783" spans="11:14" x14ac:dyDescent="0.35">
      <c r="K1783" s="87"/>
      <c r="L1783" s="87"/>
      <c r="M1783" s="87"/>
      <c r="N1783" s="87"/>
    </row>
    <row r="1784" spans="11:14" x14ac:dyDescent="0.35">
      <c r="K1784" s="87"/>
      <c r="L1784" s="87"/>
      <c r="M1784" s="87"/>
      <c r="N1784" s="87"/>
    </row>
    <row r="1785" spans="11:14" x14ac:dyDescent="0.35">
      <c r="K1785" s="87"/>
      <c r="L1785" s="87"/>
      <c r="M1785" s="87"/>
      <c r="N1785" s="87"/>
    </row>
    <row r="1786" spans="11:14" x14ac:dyDescent="0.35">
      <c r="K1786" s="87"/>
      <c r="L1786" s="87"/>
      <c r="M1786" s="87"/>
      <c r="N1786" s="87"/>
    </row>
    <row r="1787" spans="11:14" x14ac:dyDescent="0.35">
      <c r="K1787" s="87"/>
      <c r="L1787" s="87"/>
      <c r="M1787" s="87"/>
      <c r="N1787" s="87"/>
    </row>
    <row r="1788" spans="11:14" x14ac:dyDescent="0.35">
      <c r="K1788" s="87"/>
      <c r="L1788" s="87"/>
      <c r="M1788" s="87"/>
      <c r="N1788" s="87"/>
    </row>
    <row r="1789" spans="11:14" x14ac:dyDescent="0.35">
      <c r="K1789" s="87"/>
      <c r="L1789" s="87"/>
      <c r="M1789" s="87"/>
      <c r="N1789" s="87"/>
    </row>
    <row r="1790" spans="11:14" x14ac:dyDescent="0.35">
      <c r="K1790" s="87"/>
      <c r="L1790" s="87"/>
      <c r="M1790" s="87"/>
      <c r="N1790" s="87"/>
    </row>
    <row r="1791" spans="11:14" x14ac:dyDescent="0.35">
      <c r="K1791" s="87"/>
      <c r="L1791" s="87"/>
      <c r="M1791" s="87"/>
      <c r="N1791" s="87"/>
    </row>
    <row r="1792" spans="11:14" x14ac:dyDescent="0.35">
      <c r="K1792" s="87"/>
      <c r="L1792" s="87"/>
      <c r="M1792" s="87"/>
      <c r="N1792" s="87"/>
    </row>
    <row r="1793" spans="11:14" x14ac:dyDescent="0.35">
      <c r="K1793" s="87"/>
      <c r="L1793" s="87"/>
      <c r="M1793" s="87"/>
      <c r="N1793" s="87"/>
    </row>
    <row r="1794" spans="11:14" x14ac:dyDescent="0.35">
      <c r="K1794" s="87"/>
      <c r="L1794" s="87"/>
      <c r="M1794" s="87"/>
      <c r="N1794" s="87"/>
    </row>
    <row r="1795" spans="11:14" x14ac:dyDescent="0.35">
      <c r="K1795" s="87"/>
      <c r="L1795" s="87"/>
      <c r="M1795" s="87"/>
      <c r="N1795" s="87"/>
    </row>
    <row r="1796" spans="11:14" x14ac:dyDescent="0.35">
      <c r="K1796" s="87"/>
      <c r="L1796" s="87"/>
      <c r="M1796" s="87"/>
      <c r="N1796" s="87"/>
    </row>
    <row r="1797" spans="11:14" x14ac:dyDescent="0.35">
      <c r="K1797" s="87"/>
      <c r="L1797" s="87"/>
      <c r="M1797" s="87"/>
      <c r="N1797" s="87"/>
    </row>
    <row r="1798" spans="11:14" x14ac:dyDescent="0.35">
      <c r="K1798" s="87"/>
      <c r="L1798" s="87"/>
      <c r="M1798" s="87"/>
      <c r="N1798" s="87"/>
    </row>
    <row r="1799" spans="11:14" x14ac:dyDescent="0.35">
      <c r="K1799" s="87"/>
      <c r="L1799" s="87"/>
      <c r="M1799" s="87"/>
      <c r="N1799" s="87"/>
    </row>
    <row r="1800" spans="11:14" x14ac:dyDescent="0.35">
      <c r="K1800" s="87"/>
      <c r="L1800" s="87"/>
      <c r="M1800" s="87"/>
      <c r="N1800" s="87"/>
    </row>
    <row r="1801" spans="11:14" x14ac:dyDescent="0.35">
      <c r="K1801" s="87"/>
      <c r="L1801" s="87"/>
      <c r="M1801" s="87"/>
      <c r="N1801" s="87"/>
    </row>
    <row r="1802" spans="11:14" x14ac:dyDescent="0.35">
      <c r="K1802" s="87"/>
      <c r="L1802" s="87"/>
      <c r="M1802" s="87"/>
      <c r="N1802" s="87"/>
    </row>
    <row r="1803" spans="11:14" x14ac:dyDescent="0.35">
      <c r="K1803" s="87"/>
      <c r="L1803" s="87"/>
      <c r="M1803" s="87"/>
      <c r="N1803" s="87"/>
    </row>
    <row r="1804" spans="11:14" x14ac:dyDescent="0.35">
      <c r="K1804" s="87"/>
      <c r="L1804" s="87"/>
      <c r="M1804" s="87"/>
      <c r="N1804" s="87"/>
    </row>
    <row r="1805" spans="11:14" x14ac:dyDescent="0.35">
      <c r="K1805" s="87"/>
      <c r="L1805" s="87"/>
      <c r="M1805" s="87"/>
      <c r="N1805" s="87"/>
    </row>
    <row r="1806" spans="11:14" x14ac:dyDescent="0.35">
      <c r="K1806" s="87"/>
      <c r="L1806" s="87"/>
      <c r="M1806" s="87"/>
      <c r="N1806" s="87"/>
    </row>
    <row r="1807" spans="11:14" x14ac:dyDescent="0.35">
      <c r="K1807" s="87"/>
      <c r="L1807" s="87"/>
      <c r="M1807" s="87"/>
      <c r="N1807" s="87"/>
    </row>
    <row r="1808" spans="11:14" x14ac:dyDescent="0.35">
      <c r="K1808" s="87"/>
      <c r="L1808" s="87"/>
      <c r="M1808" s="87"/>
      <c r="N1808" s="87"/>
    </row>
    <row r="1809" spans="11:14" x14ac:dyDescent="0.35">
      <c r="K1809" s="87"/>
      <c r="L1809" s="87"/>
      <c r="M1809" s="87"/>
      <c r="N1809" s="87"/>
    </row>
    <row r="1810" spans="11:14" x14ac:dyDescent="0.35">
      <c r="K1810" s="87"/>
      <c r="L1810" s="87"/>
      <c r="M1810" s="87"/>
      <c r="N1810" s="87"/>
    </row>
    <row r="1811" spans="11:14" x14ac:dyDescent="0.35">
      <c r="K1811" s="87"/>
      <c r="L1811" s="87"/>
      <c r="M1811" s="87"/>
      <c r="N1811" s="87"/>
    </row>
    <row r="1812" spans="11:14" x14ac:dyDescent="0.35">
      <c r="K1812" s="87"/>
      <c r="L1812" s="87"/>
      <c r="M1812" s="87"/>
      <c r="N1812" s="87"/>
    </row>
    <row r="1813" spans="11:14" x14ac:dyDescent="0.35">
      <c r="K1813" s="87"/>
      <c r="L1813" s="87"/>
      <c r="M1813" s="87"/>
      <c r="N1813" s="87"/>
    </row>
    <row r="1814" spans="11:14" x14ac:dyDescent="0.35">
      <c r="K1814" s="87"/>
      <c r="L1814" s="87"/>
      <c r="M1814" s="87"/>
      <c r="N1814" s="87"/>
    </row>
    <row r="1815" spans="11:14" x14ac:dyDescent="0.35">
      <c r="K1815" s="87"/>
      <c r="L1815" s="87"/>
      <c r="M1815" s="87"/>
      <c r="N1815" s="87"/>
    </row>
    <row r="1816" spans="11:14" x14ac:dyDescent="0.35">
      <c r="K1816" s="87"/>
      <c r="L1816" s="87"/>
      <c r="M1816" s="87"/>
      <c r="N1816" s="87"/>
    </row>
    <row r="1817" spans="11:14" x14ac:dyDescent="0.35">
      <c r="K1817" s="87"/>
      <c r="L1817" s="87"/>
      <c r="M1817" s="87"/>
      <c r="N1817" s="87"/>
    </row>
    <row r="1818" spans="11:14" x14ac:dyDescent="0.35">
      <c r="K1818" s="87"/>
      <c r="L1818" s="87"/>
      <c r="M1818" s="87"/>
      <c r="N1818" s="87"/>
    </row>
    <row r="1819" spans="11:14" x14ac:dyDescent="0.35">
      <c r="K1819" s="87"/>
      <c r="L1819" s="87"/>
      <c r="M1819" s="87"/>
      <c r="N1819" s="87"/>
    </row>
    <row r="1820" spans="11:14" x14ac:dyDescent="0.35">
      <c r="K1820" s="87"/>
      <c r="L1820" s="87"/>
      <c r="M1820" s="87"/>
      <c r="N1820" s="87"/>
    </row>
    <row r="1821" spans="11:14" x14ac:dyDescent="0.35">
      <c r="K1821" s="87"/>
      <c r="L1821" s="87"/>
      <c r="M1821" s="87"/>
      <c r="N1821" s="87"/>
    </row>
    <row r="1822" spans="11:14" x14ac:dyDescent="0.35">
      <c r="K1822" s="87"/>
      <c r="L1822" s="87"/>
      <c r="M1822" s="87"/>
      <c r="N1822" s="87"/>
    </row>
    <row r="1823" spans="11:14" x14ac:dyDescent="0.35">
      <c r="K1823" s="87"/>
      <c r="L1823" s="87"/>
      <c r="M1823" s="87"/>
      <c r="N1823" s="87"/>
    </row>
    <row r="1824" spans="11:14" x14ac:dyDescent="0.35">
      <c r="K1824" s="87"/>
      <c r="L1824" s="87"/>
      <c r="M1824" s="87"/>
      <c r="N1824" s="87"/>
    </row>
    <row r="1825" spans="11:14" x14ac:dyDescent="0.35">
      <c r="K1825" s="87"/>
      <c r="L1825" s="87"/>
      <c r="M1825" s="87"/>
      <c r="N1825" s="87"/>
    </row>
    <row r="1826" spans="11:14" x14ac:dyDescent="0.35">
      <c r="K1826" s="87"/>
      <c r="L1826" s="87"/>
      <c r="M1826" s="87"/>
      <c r="N1826" s="87"/>
    </row>
    <row r="1827" spans="11:14" x14ac:dyDescent="0.35">
      <c r="K1827" s="87"/>
      <c r="L1827" s="87"/>
      <c r="M1827" s="87"/>
      <c r="N1827" s="87"/>
    </row>
    <row r="1828" spans="11:14" x14ac:dyDescent="0.35">
      <c r="K1828" s="87"/>
      <c r="L1828" s="87"/>
      <c r="M1828" s="87"/>
      <c r="N1828" s="87"/>
    </row>
    <row r="1829" spans="11:14" x14ac:dyDescent="0.35">
      <c r="K1829" s="87"/>
      <c r="L1829" s="87"/>
      <c r="M1829" s="87"/>
      <c r="N1829" s="87"/>
    </row>
    <row r="1830" spans="11:14" x14ac:dyDescent="0.35">
      <c r="K1830" s="87"/>
      <c r="L1830" s="87"/>
      <c r="M1830" s="87"/>
      <c r="N1830" s="87"/>
    </row>
    <row r="1831" spans="11:14" x14ac:dyDescent="0.35">
      <c r="K1831" s="87"/>
      <c r="L1831" s="87"/>
      <c r="M1831" s="87"/>
      <c r="N1831" s="87"/>
    </row>
    <row r="1832" spans="11:14" x14ac:dyDescent="0.35">
      <c r="K1832" s="87"/>
      <c r="L1832" s="87"/>
      <c r="M1832" s="87"/>
      <c r="N1832" s="87"/>
    </row>
    <row r="1833" spans="11:14" x14ac:dyDescent="0.35">
      <c r="K1833" s="87"/>
      <c r="L1833" s="87"/>
      <c r="M1833" s="87"/>
      <c r="N1833" s="87"/>
    </row>
    <row r="1834" spans="11:14" x14ac:dyDescent="0.35">
      <c r="K1834" s="87"/>
      <c r="L1834" s="87"/>
      <c r="M1834" s="87"/>
      <c r="N1834" s="87"/>
    </row>
    <row r="1835" spans="11:14" x14ac:dyDescent="0.35">
      <c r="K1835" s="87"/>
      <c r="L1835" s="87"/>
      <c r="M1835" s="87"/>
      <c r="N1835" s="87"/>
    </row>
    <row r="1836" spans="11:14" x14ac:dyDescent="0.35">
      <c r="K1836" s="87"/>
      <c r="L1836" s="87"/>
      <c r="M1836" s="87"/>
      <c r="N1836" s="87"/>
    </row>
    <row r="1837" spans="11:14" x14ac:dyDescent="0.35">
      <c r="K1837" s="87"/>
      <c r="L1837" s="87"/>
      <c r="M1837" s="87"/>
      <c r="N1837" s="87"/>
    </row>
    <row r="1838" spans="11:14" x14ac:dyDescent="0.35">
      <c r="K1838" s="87"/>
      <c r="L1838" s="87"/>
      <c r="M1838" s="87"/>
      <c r="N1838" s="87"/>
    </row>
    <row r="1839" spans="11:14" x14ac:dyDescent="0.35">
      <c r="K1839" s="87"/>
      <c r="L1839" s="87"/>
      <c r="M1839" s="87"/>
      <c r="N1839" s="87"/>
    </row>
    <row r="1840" spans="11:14" x14ac:dyDescent="0.35">
      <c r="K1840" s="87"/>
      <c r="L1840" s="87"/>
      <c r="M1840" s="87"/>
      <c r="N1840" s="87"/>
    </row>
    <row r="1841" spans="11:14" x14ac:dyDescent="0.35">
      <c r="K1841" s="87"/>
      <c r="L1841" s="87"/>
      <c r="M1841" s="87"/>
      <c r="N1841" s="87"/>
    </row>
    <row r="1842" spans="11:14" x14ac:dyDescent="0.35">
      <c r="K1842" s="87"/>
      <c r="L1842" s="87"/>
      <c r="M1842" s="87"/>
      <c r="N1842" s="87"/>
    </row>
    <row r="1843" spans="11:14" x14ac:dyDescent="0.35">
      <c r="K1843" s="87"/>
      <c r="L1843" s="87"/>
      <c r="M1843" s="87"/>
      <c r="N1843" s="87"/>
    </row>
    <row r="1844" spans="11:14" x14ac:dyDescent="0.35">
      <c r="K1844" s="87"/>
      <c r="L1844" s="87"/>
      <c r="M1844" s="87"/>
      <c r="N1844" s="87"/>
    </row>
    <row r="1845" spans="11:14" x14ac:dyDescent="0.35">
      <c r="K1845" s="87"/>
      <c r="L1845" s="87"/>
      <c r="M1845" s="87"/>
      <c r="N1845" s="87"/>
    </row>
    <row r="1846" spans="11:14" x14ac:dyDescent="0.35">
      <c r="K1846" s="87"/>
      <c r="L1846" s="87"/>
      <c r="M1846" s="87"/>
      <c r="N1846" s="87"/>
    </row>
    <row r="1847" spans="11:14" x14ac:dyDescent="0.35">
      <c r="K1847" s="87"/>
      <c r="L1847" s="87"/>
      <c r="M1847" s="87"/>
      <c r="N1847" s="87"/>
    </row>
    <row r="1848" spans="11:14" x14ac:dyDescent="0.35">
      <c r="K1848" s="87"/>
      <c r="L1848" s="87"/>
      <c r="M1848" s="87"/>
      <c r="N1848" s="87"/>
    </row>
    <row r="1849" spans="11:14" x14ac:dyDescent="0.35">
      <c r="K1849" s="87"/>
      <c r="L1849" s="87"/>
      <c r="M1849" s="87"/>
      <c r="N1849" s="87"/>
    </row>
    <row r="1850" spans="11:14" x14ac:dyDescent="0.35">
      <c r="K1850" s="87"/>
      <c r="L1850" s="87"/>
      <c r="M1850" s="87"/>
      <c r="N1850" s="87"/>
    </row>
    <row r="1851" spans="11:14" x14ac:dyDescent="0.35">
      <c r="K1851" s="87"/>
      <c r="L1851" s="87"/>
      <c r="M1851" s="87"/>
      <c r="N1851" s="87"/>
    </row>
    <row r="1852" spans="11:14" x14ac:dyDescent="0.35">
      <c r="K1852" s="87"/>
      <c r="L1852" s="87"/>
      <c r="M1852" s="87"/>
      <c r="N1852" s="87"/>
    </row>
    <row r="1853" spans="11:14" x14ac:dyDescent="0.35">
      <c r="K1853" s="87"/>
      <c r="L1853" s="87"/>
      <c r="M1853" s="87"/>
      <c r="N1853" s="87"/>
    </row>
    <row r="1854" spans="11:14" x14ac:dyDescent="0.35">
      <c r="K1854" s="87"/>
      <c r="L1854" s="87"/>
      <c r="M1854" s="87"/>
      <c r="N1854" s="87"/>
    </row>
    <row r="1855" spans="11:14" x14ac:dyDescent="0.35">
      <c r="K1855" s="87"/>
      <c r="L1855" s="87"/>
      <c r="M1855" s="87"/>
      <c r="N1855" s="87"/>
    </row>
    <row r="1856" spans="11:14" x14ac:dyDescent="0.35">
      <c r="K1856" s="87"/>
      <c r="L1856" s="87"/>
      <c r="M1856" s="87"/>
      <c r="N1856" s="87"/>
    </row>
    <row r="1857" spans="11:14" x14ac:dyDescent="0.35">
      <c r="K1857" s="87"/>
      <c r="L1857" s="87"/>
      <c r="M1857" s="87"/>
      <c r="N1857" s="87"/>
    </row>
    <row r="1858" spans="11:14" x14ac:dyDescent="0.35">
      <c r="K1858" s="87"/>
      <c r="L1858" s="87"/>
      <c r="M1858" s="87"/>
      <c r="N1858" s="87"/>
    </row>
    <row r="1859" spans="11:14" x14ac:dyDescent="0.35">
      <c r="K1859" s="87"/>
      <c r="L1859" s="87"/>
      <c r="M1859" s="87"/>
      <c r="N1859" s="87"/>
    </row>
    <row r="1860" spans="11:14" x14ac:dyDescent="0.35">
      <c r="K1860" s="87"/>
      <c r="L1860" s="87"/>
      <c r="M1860" s="87"/>
      <c r="N1860" s="87"/>
    </row>
    <row r="1861" spans="11:14" x14ac:dyDescent="0.35">
      <c r="K1861" s="87"/>
      <c r="L1861" s="87"/>
      <c r="M1861" s="87"/>
      <c r="N1861" s="87"/>
    </row>
    <row r="1862" spans="11:14" x14ac:dyDescent="0.35">
      <c r="K1862" s="87"/>
      <c r="L1862" s="87"/>
      <c r="M1862" s="87"/>
      <c r="N1862" s="87"/>
    </row>
    <row r="1863" spans="11:14" x14ac:dyDescent="0.35">
      <c r="K1863" s="87"/>
      <c r="L1863" s="87"/>
      <c r="M1863" s="87"/>
      <c r="N1863" s="87"/>
    </row>
    <row r="1864" spans="11:14" x14ac:dyDescent="0.35">
      <c r="K1864" s="87"/>
      <c r="L1864" s="87"/>
      <c r="M1864" s="87"/>
      <c r="N1864" s="87"/>
    </row>
    <row r="1865" spans="11:14" x14ac:dyDescent="0.35">
      <c r="K1865" s="87"/>
      <c r="L1865" s="87"/>
      <c r="M1865" s="87"/>
      <c r="N1865" s="87"/>
    </row>
    <row r="1866" spans="11:14" x14ac:dyDescent="0.35">
      <c r="K1866" s="87"/>
      <c r="L1866" s="87"/>
      <c r="M1866" s="87"/>
      <c r="N1866" s="87"/>
    </row>
    <row r="1867" spans="11:14" x14ac:dyDescent="0.35">
      <c r="K1867" s="87"/>
      <c r="L1867" s="87"/>
      <c r="M1867" s="87"/>
      <c r="N1867" s="87"/>
    </row>
    <row r="1868" spans="11:14" x14ac:dyDescent="0.35">
      <c r="K1868" s="87"/>
      <c r="L1868" s="87"/>
      <c r="M1868" s="87"/>
      <c r="N1868" s="87"/>
    </row>
    <row r="1869" spans="11:14" x14ac:dyDescent="0.35">
      <c r="K1869" s="87"/>
      <c r="L1869" s="87"/>
      <c r="M1869" s="87"/>
      <c r="N1869" s="87"/>
    </row>
    <row r="1870" spans="11:14" x14ac:dyDescent="0.35">
      <c r="K1870" s="87"/>
      <c r="L1870" s="87"/>
      <c r="M1870" s="87"/>
      <c r="N1870" s="87"/>
    </row>
    <row r="1871" spans="11:14" x14ac:dyDescent="0.35">
      <c r="K1871" s="87"/>
      <c r="L1871" s="87"/>
      <c r="M1871" s="87"/>
      <c r="N1871" s="87"/>
    </row>
    <row r="1872" spans="11:14" x14ac:dyDescent="0.35">
      <c r="K1872" s="87"/>
      <c r="L1872" s="87"/>
      <c r="M1872" s="87"/>
      <c r="N1872" s="87"/>
    </row>
    <row r="1873" spans="11:14" x14ac:dyDescent="0.35">
      <c r="K1873" s="87"/>
      <c r="L1873" s="87"/>
      <c r="M1873" s="87"/>
      <c r="N1873" s="87"/>
    </row>
    <row r="1874" spans="11:14" x14ac:dyDescent="0.35">
      <c r="K1874" s="87"/>
      <c r="L1874" s="87"/>
      <c r="M1874" s="87"/>
      <c r="N1874" s="87"/>
    </row>
    <row r="1875" spans="11:14" x14ac:dyDescent="0.35">
      <c r="K1875" s="87"/>
      <c r="L1875" s="87"/>
      <c r="M1875" s="87"/>
      <c r="N1875" s="87"/>
    </row>
    <row r="1876" spans="11:14" x14ac:dyDescent="0.35">
      <c r="K1876" s="87"/>
      <c r="L1876" s="87"/>
      <c r="M1876" s="87"/>
      <c r="N1876" s="87"/>
    </row>
    <row r="1877" spans="11:14" x14ac:dyDescent="0.35">
      <c r="K1877" s="87"/>
      <c r="L1877" s="87"/>
      <c r="M1877" s="87"/>
      <c r="N1877" s="87"/>
    </row>
    <row r="1878" spans="11:14" x14ac:dyDescent="0.35">
      <c r="K1878" s="87"/>
      <c r="L1878" s="87"/>
      <c r="M1878" s="87"/>
      <c r="N1878" s="87"/>
    </row>
    <row r="1879" spans="11:14" x14ac:dyDescent="0.35">
      <c r="K1879" s="87"/>
      <c r="L1879" s="87"/>
      <c r="M1879" s="87"/>
      <c r="N1879" s="87"/>
    </row>
    <row r="1880" spans="11:14" x14ac:dyDescent="0.35">
      <c r="K1880" s="87"/>
      <c r="L1880" s="87"/>
      <c r="M1880" s="87"/>
      <c r="N1880" s="87"/>
    </row>
    <row r="1881" spans="11:14" x14ac:dyDescent="0.35">
      <c r="K1881" s="87"/>
      <c r="L1881" s="87"/>
      <c r="M1881" s="87"/>
      <c r="N1881" s="87"/>
    </row>
    <row r="1882" spans="11:14" x14ac:dyDescent="0.35">
      <c r="K1882" s="87"/>
      <c r="L1882" s="87"/>
      <c r="M1882" s="87"/>
      <c r="N1882" s="87"/>
    </row>
    <row r="1883" spans="11:14" x14ac:dyDescent="0.35">
      <c r="K1883" s="87"/>
      <c r="L1883" s="87"/>
      <c r="M1883" s="87"/>
      <c r="N1883" s="87"/>
    </row>
    <row r="1884" spans="11:14" x14ac:dyDescent="0.35">
      <c r="K1884" s="87"/>
      <c r="L1884" s="87"/>
      <c r="M1884" s="87"/>
      <c r="N1884" s="87"/>
    </row>
    <row r="1885" spans="11:14" x14ac:dyDescent="0.35">
      <c r="K1885" s="87"/>
      <c r="L1885" s="87"/>
      <c r="M1885" s="87"/>
      <c r="N1885" s="87"/>
    </row>
    <row r="1886" spans="11:14" x14ac:dyDescent="0.35">
      <c r="K1886" s="87"/>
      <c r="L1886" s="87"/>
      <c r="M1886" s="87"/>
      <c r="N1886" s="87"/>
    </row>
    <row r="1887" spans="11:14" x14ac:dyDescent="0.35">
      <c r="K1887" s="87"/>
      <c r="L1887" s="87"/>
      <c r="M1887" s="87"/>
      <c r="N1887" s="87"/>
    </row>
    <row r="1888" spans="11:14" x14ac:dyDescent="0.35">
      <c r="K1888" s="87"/>
      <c r="L1888" s="87"/>
      <c r="M1888" s="87"/>
      <c r="N1888" s="87"/>
    </row>
    <row r="1889" spans="11:14" x14ac:dyDescent="0.35">
      <c r="K1889" s="87"/>
      <c r="L1889" s="87"/>
      <c r="M1889" s="87"/>
      <c r="N1889" s="87"/>
    </row>
    <row r="1890" spans="11:14" x14ac:dyDescent="0.35">
      <c r="K1890" s="87"/>
      <c r="L1890" s="87"/>
      <c r="M1890" s="87"/>
      <c r="N1890" s="87"/>
    </row>
    <row r="1891" spans="11:14" x14ac:dyDescent="0.35">
      <c r="K1891" s="87"/>
      <c r="L1891" s="87"/>
      <c r="M1891" s="87"/>
      <c r="N1891" s="87"/>
    </row>
    <row r="1892" spans="11:14" x14ac:dyDescent="0.35">
      <c r="K1892" s="87"/>
      <c r="L1892" s="87"/>
      <c r="M1892" s="87"/>
      <c r="N1892" s="87"/>
    </row>
    <row r="1893" spans="11:14" x14ac:dyDescent="0.35">
      <c r="K1893" s="87"/>
      <c r="L1893" s="87"/>
      <c r="M1893" s="87"/>
      <c r="N1893" s="87"/>
    </row>
    <row r="1894" spans="11:14" x14ac:dyDescent="0.35">
      <c r="K1894" s="87"/>
      <c r="L1894" s="87"/>
      <c r="M1894" s="87"/>
      <c r="N1894" s="87"/>
    </row>
    <row r="1895" spans="11:14" x14ac:dyDescent="0.35">
      <c r="K1895" s="87"/>
      <c r="L1895" s="87"/>
      <c r="M1895" s="87"/>
      <c r="N1895" s="87"/>
    </row>
    <row r="1896" spans="11:14" x14ac:dyDescent="0.35">
      <c r="K1896" s="87"/>
      <c r="L1896" s="87"/>
      <c r="M1896" s="87"/>
      <c r="N1896" s="87"/>
    </row>
    <row r="1897" spans="11:14" x14ac:dyDescent="0.35">
      <c r="K1897" s="87"/>
      <c r="L1897" s="87"/>
      <c r="M1897" s="87"/>
      <c r="N1897" s="87"/>
    </row>
    <row r="1898" spans="11:14" x14ac:dyDescent="0.35">
      <c r="K1898" s="87"/>
      <c r="L1898" s="87"/>
      <c r="M1898" s="87"/>
      <c r="N1898" s="87"/>
    </row>
    <row r="1899" spans="11:14" x14ac:dyDescent="0.35">
      <c r="K1899" s="87"/>
      <c r="L1899" s="87"/>
      <c r="M1899" s="87"/>
      <c r="N1899" s="87"/>
    </row>
    <row r="1900" spans="11:14" x14ac:dyDescent="0.35">
      <c r="K1900" s="87"/>
      <c r="L1900" s="87"/>
      <c r="M1900" s="87"/>
      <c r="N1900" s="87"/>
    </row>
    <row r="1901" spans="11:14" x14ac:dyDescent="0.35">
      <c r="K1901" s="87"/>
      <c r="L1901" s="87"/>
      <c r="M1901" s="87"/>
      <c r="N1901" s="87"/>
    </row>
    <row r="1902" spans="11:14" x14ac:dyDescent="0.35">
      <c r="K1902" s="87"/>
      <c r="L1902" s="87"/>
      <c r="M1902" s="87"/>
      <c r="N1902" s="87"/>
    </row>
    <row r="1903" spans="11:14" x14ac:dyDescent="0.35">
      <c r="K1903" s="87"/>
      <c r="L1903" s="87"/>
      <c r="M1903" s="87"/>
      <c r="N1903" s="87"/>
    </row>
    <row r="1904" spans="11:14" x14ac:dyDescent="0.35">
      <c r="K1904" s="87"/>
      <c r="L1904" s="87"/>
      <c r="M1904" s="87"/>
      <c r="N1904" s="87"/>
    </row>
    <row r="1905" spans="11:14" x14ac:dyDescent="0.35">
      <c r="K1905" s="87"/>
      <c r="L1905" s="87"/>
      <c r="M1905" s="87"/>
      <c r="N1905" s="87"/>
    </row>
    <row r="1906" spans="11:14" x14ac:dyDescent="0.35">
      <c r="K1906" s="87"/>
      <c r="L1906" s="87"/>
      <c r="M1906" s="87"/>
      <c r="N1906" s="87"/>
    </row>
    <row r="1907" spans="11:14" x14ac:dyDescent="0.35">
      <c r="K1907" s="87"/>
      <c r="L1907" s="87"/>
      <c r="M1907" s="87"/>
      <c r="N1907" s="87"/>
    </row>
    <row r="1908" spans="11:14" x14ac:dyDescent="0.35">
      <c r="K1908" s="87"/>
      <c r="L1908" s="87"/>
      <c r="M1908" s="87"/>
      <c r="N1908" s="87"/>
    </row>
    <row r="1909" spans="11:14" x14ac:dyDescent="0.35">
      <c r="K1909" s="87"/>
      <c r="L1909" s="87"/>
      <c r="M1909" s="87"/>
      <c r="N1909" s="87"/>
    </row>
    <row r="1910" spans="11:14" x14ac:dyDescent="0.35">
      <c r="K1910" s="87"/>
      <c r="L1910" s="87"/>
      <c r="M1910" s="87"/>
      <c r="N1910" s="87"/>
    </row>
    <row r="1911" spans="11:14" x14ac:dyDescent="0.35">
      <c r="K1911" s="87"/>
      <c r="L1911" s="87"/>
      <c r="M1911" s="87"/>
      <c r="N1911" s="87"/>
    </row>
    <row r="1912" spans="11:14" x14ac:dyDescent="0.35">
      <c r="K1912" s="87"/>
      <c r="L1912" s="87"/>
      <c r="M1912" s="87"/>
      <c r="N1912" s="87"/>
    </row>
    <row r="1913" spans="11:14" x14ac:dyDescent="0.35">
      <c r="K1913" s="87"/>
      <c r="L1913" s="87"/>
      <c r="M1913" s="87"/>
      <c r="N1913" s="87"/>
    </row>
    <row r="1914" spans="11:14" x14ac:dyDescent="0.35">
      <c r="K1914" s="87"/>
      <c r="L1914" s="87"/>
      <c r="M1914" s="87"/>
      <c r="N1914" s="87"/>
    </row>
    <row r="1915" spans="11:14" x14ac:dyDescent="0.35">
      <c r="K1915" s="87"/>
      <c r="L1915" s="87"/>
      <c r="M1915" s="87"/>
      <c r="N1915" s="87"/>
    </row>
    <row r="1916" spans="11:14" x14ac:dyDescent="0.35">
      <c r="K1916" s="87"/>
      <c r="L1916" s="87"/>
      <c r="M1916" s="87"/>
      <c r="N1916" s="87"/>
    </row>
    <row r="1917" spans="11:14" x14ac:dyDescent="0.35">
      <c r="K1917" s="87"/>
      <c r="L1917" s="87"/>
      <c r="M1917" s="87"/>
      <c r="N1917" s="87"/>
    </row>
    <row r="1918" spans="11:14" x14ac:dyDescent="0.35">
      <c r="K1918" s="87"/>
      <c r="L1918" s="87"/>
      <c r="M1918" s="87"/>
      <c r="N1918" s="87"/>
    </row>
    <row r="1919" spans="11:14" x14ac:dyDescent="0.35">
      <c r="K1919" s="87"/>
      <c r="L1919" s="87"/>
      <c r="M1919" s="87"/>
      <c r="N1919" s="87"/>
    </row>
    <row r="1920" spans="11:14" x14ac:dyDescent="0.35">
      <c r="K1920" s="87"/>
      <c r="L1920" s="87"/>
      <c r="M1920" s="87"/>
      <c r="N1920" s="87"/>
    </row>
    <row r="1921" spans="11:14" x14ac:dyDescent="0.35">
      <c r="K1921" s="87"/>
      <c r="L1921" s="87"/>
      <c r="M1921" s="87"/>
      <c r="N1921" s="87"/>
    </row>
    <row r="1922" spans="11:14" x14ac:dyDescent="0.35">
      <c r="K1922" s="87"/>
      <c r="L1922" s="87"/>
      <c r="M1922" s="87"/>
      <c r="N1922" s="87"/>
    </row>
    <row r="1923" spans="11:14" x14ac:dyDescent="0.35">
      <c r="K1923" s="87"/>
      <c r="L1923" s="87"/>
      <c r="M1923" s="87"/>
      <c r="N1923" s="87"/>
    </row>
    <row r="1924" spans="11:14" x14ac:dyDescent="0.35">
      <c r="K1924" s="87"/>
      <c r="L1924" s="87"/>
      <c r="M1924" s="87"/>
      <c r="N1924" s="87"/>
    </row>
    <row r="1925" spans="11:14" x14ac:dyDescent="0.35">
      <c r="K1925" s="87"/>
      <c r="L1925" s="87"/>
      <c r="M1925" s="87"/>
      <c r="N1925" s="87"/>
    </row>
    <row r="1926" spans="11:14" x14ac:dyDescent="0.35">
      <c r="K1926" s="87"/>
      <c r="L1926" s="87"/>
      <c r="M1926" s="87"/>
      <c r="N1926" s="87"/>
    </row>
    <row r="1927" spans="11:14" x14ac:dyDescent="0.35">
      <c r="K1927" s="87"/>
      <c r="L1927" s="87"/>
      <c r="M1927" s="87"/>
      <c r="N1927" s="87"/>
    </row>
    <row r="1928" spans="11:14" x14ac:dyDescent="0.35">
      <c r="K1928" s="87"/>
      <c r="L1928" s="87"/>
      <c r="M1928" s="87"/>
      <c r="N1928" s="87"/>
    </row>
    <row r="1929" spans="11:14" x14ac:dyDescent="0.35">
      <c r="K1929" s="87"/>
      <c r="L1929" s="87"/>
      <c r="M1929" s="87"/>
      <c r="N1929" s="87"/>
    </row>
    <row r="1930" spans="11:14" x14ac:dyDescent="0.35">
      <c r="K1930" s="87"/>
      <c r="L1930" s="87"/>
      <c r="M1930" s="87"/>
      <c r="N1930" s="87"/>
    </row>
    <row r="1931" spans="11:14" x14ac:dyDescent="0.35">
      <c r="K1931" s="87"/>
      <c r="L1931" s="87"/>
      <c r="M1931" s="87"/>
      <c r="N1931" s="87"/>
    </row>
    <row r="1932" spans="11:14" x14ac:dyDescent="0.35">
      <c r="K1932" s="87"/>
      <c r="L1932" s="87"/>
      <c r="M1932" s="87"/>
      <c r="N1932" s="87"/>
    </row>
    <row r="1933" spans="11:14" x14ac:dyDescent="0.35">
      <c r="K1933" s="87"/>
      <c r="L1933" s="87"/>
      <c r="M1933" s="87"/>
      <c r="N1933" s="87"/>
    </row>
    <row r="1934" spans="11:14" x14ac:dyDescent="0.35">
      <c r="K1934" s="87"/>
      <c r="L1934" s="87"/>
      <c r="M1934" s="87"/>
      <c r="N1934" s="87"/>
    </row>
    <row r="1935" spans="11:14" x14ac:dyDescent="0.35">
      <c r="K1935" s="87"/>
      <c r="L1935" s="87"/>
      <c r="M1935" s="87"/>
      <c r="N1935" s="87"/>
    </row>
    <row r="1936" spans="11:14" x14ac:dyDescent="0.35">
      <c r="K1936" s="87"/>
      <c r="L1936" s="87"/>
      <c r="M1936" s="87"/>
      <c r="N1936" s="87"/>
    </row>
    <row r="1937" spans="11:14" x14ac:dyDescent="0.35">
      <c r="K1937" s="87"/>
      <c r="L1937" s="87"/>
      <c r="M1937" s="87"/>
      <c r="N1937" s="87"/>
    </row>
    <row r="1938" spans="11:14" x14ac:dyDescent="0.35">
      <c r="K1938" s="87"/>
      <c r="L1938" s="87"/>
      <c r="M1938" s="87"/>
      <c r="N1938" s="87"/>
    </row>
    <row r="1939" spans="11:14" x14ac:dyDescent="0.35">
      <c r="K1939" s="87"/>
      <c r="L1939" s="87"/>
      <c r="M1939" s="87"/>
      <c r="N1939" s="87"/>
    </row>
    <row r="1940" spans="11:14" x14ac:dyDescent="0.35">
      <c r="K1940" s="87"/>
      <c r="L1940" s="87"/>
      <c r="M1940" s="87"/>
      <c r="N1940" s="87"/>
    </row>
    <row r="1941" spans="11:14" x14ac:dyDescent="0.35">
      <c r="K1941" s="87"/>
      <c r="L1941" s="87"/>
      <c r="M1941" s="87"/>
      <c r="N1941" s="87"/>
    </row>
    <row r="1942" spans="11:14" x14ac:dyDescent="0.35">
      <c r="K1942" s="87"/>
      <c r="L1942" s="87"/>
      <c r="M1942" s="87"/>
      <c r="N1942" s="87"/>
    </row>
    <row r="1943" spans="11:14" x14ac:dyDescent="0.35">
      <c r="K1943" s="87"/>
      <c r="L1943" s="87"/>
      <c r="M1943" s="87"/>
      <c r="N1943" s="87"/>
    </row>
    <row r="1944" spans="11:14" x14ac:dyDescent="0.35">
      <c r="K1944" s="87"/>
      <c r="L1944" s="87"/>
      <c r="M1944" s="87"/>
      <c r="N1944" s="87"/>
    </row>
    <row r="1945" spans="11:14" x14ac:dyDescent="0.35">
      <c r="K1945" s="87"/>
      <c r="L1945" s="87"/>
      <c r="M1945" s="87"/>
      <c r="N1945" s="87"/>
    </row>
    <row r="1946" spans="11:14" x14ac:dyDescent="0.35">
      <c r="K1946" s="87"/>
      <c r="L1946" s="87"/>
      <c r="M1946" s="87"/>
      <c r="N1946" s="87"/>
    </row>
    <row r="1947" spans="11:14" x14ac:dyDescent="0.35">
      <c r="K1947" s="87"/>
      <c r="L1947" s="87"/>
      <c r="M1947" s="87"/>
      <c r="N1947" s="87"/>
    </row>
    <row r="1948" spans="11:14" x14ac:dyDescent="0.35">
      <c r="K1948" s="87"/>
      <c r="L1948" s="87"/>
      <c r="M1948" s="87"/>
      <c r="N1948" s="87"/>
    </row>
    <row r="1949" spans="11:14" x14ac:dyDescent="0.35">
      <c r="K1949" s="87"/>
      <c r="L1949" s="87"/>
      <c r="M1949" s="87"/>
      <c r="N1949" s="87"/>
    </row>
    <row r="1950" spans="11:14" x14ac:dyDescent="0.35">
      <c r="K1950" s="87"/>
      <c r="L1950" s="87"/>
      <c r="M1950" s="87"/>
      <c r="N1950" s="87"/>
    </row>
    <row r="1951" spans="11:14" x14ac:dyDescent="0.35">
      <c r="K1951" s="87"/>
      <c r="L1951" s="87"/>
      <c r="M1951" s="87"/>
      <c r="N1951" s="87"/>
    </row>
    <row r="1952" spans="11:14" x14ac:dyDescent="0.35">
      <c r="K1952" s="87"/>
      <c r="L1952" s="87"/>
      <c r="M1952" s="87"/>
      <c r="N1952" s="87"/>
    </row>
    <row r="1953" spans="11:14" x14ac:dyDescent="0.35">
      <c r="K1953" s="87"/>
      <c r="L1953" s="87"/>
      <c r="M1953" s="87"/>
      <c r="N1953" s="87"/>
    </row>
    <row r="1954" spans="11:14" x14ac:dyDescent="0.35">
      <c r="K1954" s="87"/>
      <c r="L1954" s="87"/>
      <c r="M1954" s="87"/>
      <c r="N1954" s="87"/>
    </row>
    <row r="1955" spans="11:14" x14ac:dyDescent="0.35">
      <c r="K1955" s="87"/>
      <c r="L1955" s="87"/>
      <c r="M1955" s="87"/>
      <c r="N1955" s="87"/>
    </row>
    <row r="1956" spans="11:14" x14ac:dyDescent="0.35">
      <c r="K1956" s="87"/>
      <c r="L1956" s="87"/>
      <c r="M1956" s="87"/>
      <c r="N1956" s="87"/>
    </row>
    <row r="1957" spans="11:14" x14ac:dyDescent="0.35">
      <c r="K1957" s="87"/>
      <c r="L1957" s="87"/>
      <c r="M1957" s="87"/>
      <c r="N1957" s="87"/>
    </row>
    <row r="1958" spans="11:14" x14ac:dyDescent="0.35">
      <c r="K1958" s="87"/>
      <c r="L1958" s="87"/>
      <c r="M1958" s="87"/>
      <c r="N1958" s="87"/>
    </row>
    <row r="1959" spans="11:14" x14ac:dyDescent="0.35">
      <c r="K1959" s="87"/>
      <c r="L1959" s="87"/>
      <c r="M1959" s="87"/>
      <c r="N1959" s="87"/>
    </row>
    <row r="1960" spans="11:14" x14ac:dyDescent="0.35">
      <c r="K1960" s="87"/>
      <c r="L1960" s="87"/>
      <c r="M1960" s="87"/>
      <c r="N1960" s="87"/>
    </row>
    <row r="1961" spans="11:14" x14ac:dyDescent="0.35">
      <c r="K1961" s="87"/>
      <c r="L1961" s="87"/>
      <c r="M1961" s="87"/>
      <c r="N1961" s="87"/>
    </row>
    <row r="1962" spans="11:14" x14ac:dyDescent="0.35">
      <c r="K1962" s="87"/>
      <c r="L1962" s="87"/>
      <c r="M1962" s="87"/>
      <c r="N1962" s="87"/>
    </row>
    <row r="1963" spans="11:14" x14ac:dyDescent="0.35">
      <c r="K1963" s="87"/>
      <c r="L1963" s="87"/>
      <c r="M1963" s="87"/>
      <c r="N1963" s="87"/>
    </row>
    <row r="1964" spans="11:14" x14ac:dyDescent="0.35">
      <c r="K1964" s="87"/>
      <c r="L1964" s="87"/>
      <c r="M1964" s="87"/>
      <c r="N1964" s="87"/>
    </row>
    <row r="1965" spans="11:14" x14ac:dyDescent="0.35">
      <c r="K1965" s="87"/>
      <c r="L1965" s="87"/>
      <c r="M1965" s="87"/>
      <c r="N1965" s="87"/>
    </row>
    <row r="1966" spans="11:14" x14ac:dyDescent="0.35">
      <c r="K1966" s="87"/>
      <c r="L1966" s="87"/>
      <c r="M1966" s="87"/>
      <c r="N1966" s="87"/>
    </row>
    <row r="1967" spans="11:14" x14ac:dyDescent="0.35">
      <c r="K1967" s="87"/>
      <c r="L1967" s="87"/>
      <c r="M1967" s="87"/>
      <c r="N1967" s="87"/>
    </row>
    <row r="1968" spans="11:14" x14ac:dyDescent="0.35">
      <c r="K1968" s="87"/>
      <c r="L1968" s="87"/>
      <c r="M1968" s="87"/>
      <c r="N1968" s="87"/>
    </row>
    <row r="1969" spans="11:14" x14ac:dyDescent="0.35">
      <c r="K1969" s="87"/>
      <c r="L1969" s="87"/>
      <c r="M1969" s="87"/>
      <c r="N1969" s="87"/>
    </row>
    <row r="1970" spans="11:14" x14ac:dyDescent="0.35">
      <c r="K1970" s="87"/>
      <c r="L1970" s="87"/>
      <c r="M1970" s="87"/>
      <c r="N1970" s="87"/>
    </row>
    <row r="1971" spans="11:14" x14ac:dyDescent="0.35">
      <c r="K1971" s="87"/>
      <c r="L1971" s="87"/>
      <c r="M1971" s="87"/>
      <c r="N1971" s="87"/>
    </row>
    <row r="1972" spans="11:14" x14ac:dyDescent="0.35">
      <c r="K1972" s="87"/>
      <c r="L1972" s="87"/>
      <c r="M1972" s="87"/>
      <c r="N1972" s="87"/>
    </row>
    <row r="1973" spans="11:14" x14ac:dyDescent="0.35">
      <c r="K1973" s="87"/>
      <c r="L1973" s="87"/>
      <c r="M1973" s="87"/>
      <c r="N1973" s="87"/>
    </row>
    <row r="1974" spans="11:14" x14ac:dyDescent="0.35">
      <c r="K1974" s="87"/>
      <c r="L1974" s="87"/>
      <c r="M1974" s="87"/>
      <c r="N1974" s="87"/>
    </row>
    <row r="1975" spans="11:14" x14ac:dyDescent="0.35">
      <c r="K1975" s="87"/>
      <c r="L1975" s="87"/>
      <c r="M1975" s="87"/>
      <c r="N1975" s="87"/>
    </row>
    <row r="1976" spans="11:14" x14ac:dyDescent="0.35">
      <c r="K1976" s="87"/>
      <c r="L1976" s="87"/>
      <c r="M1976" s="87"/>
      <c r="N1976" s="87"/>
    </row>
    <row r="1977" spans="11:14" x14ac:dyDescent="0.35">
      <c r="K1977" s="87"/>
      <c r="L1977" s="87"/>
      <c r="M1977" s="87"/>
      <c r="N1977" s="87"/>
    </row>
    <row r="1978" spans="11:14" x14ac:dyDescent="0.35">
      <c r="K1978" s="87"/>
      <c r="L1978" s="87"/>
      <c r="M1978" s="87"/>
      <c r="N1978" s="87"/>
    </row>
    <row r="1979" spans="11:14" x14ac:dyDescent="0.35">
      <c r="K1979" s="87"/>
      <c r="L1979" s="87"/>
      <c r="M1979" s="87"/>
      <c r="N1979" s="87"/>
    </row>
    <row r="1980" spans="11:14" x14ac:dyDescent="0.35">
      <c r="K1980" s="87"/>
      <c r="L1980" s="87"/>
      <c r="M1980" s="87"/>
      <c r="N1980" s="87"/>
    </row>
    <row r="1981" spans="11:14" x14ac:dyDescent="0.35">
      <c r="K1981" s="87"/>
      <c r="L1981" s="87"/>
      <c r="M1981" s="87"/>
      <c r="N1981" s="87"/>
    </row>
    <row r="1982" spans="11:14" x14ac:dyDescent="0.35">
      <c r="K1982" s="87"/>
      <c r="L1982" s="87"/>
      <c r="M1982" s="87"/>
      <c r="N1982" s="87"/>
    </row>
    <row r="1983" spans="11:14" x14ac:dyDescent="0.35">
      <c r="K1983" s="87"/>
      <c r="L1983" s="87"/>
      <c r="M1983" s="87"/>
      <c r="N1983" s="87"/>
    </row>
    <row r="1984" spans="11:14" x14ac:dyDescent="0.35">
      <c r="K1984" s="87"/>
      <c r="L1984" s="87"/>
      <c r="M1984" s="87"/>
      <c r="N1984" s="87"/>
    </row>
    <row r="1985" spans="11:14" x14ac:dyDescent="0.35">
      <c r="K1985" s="87"/>
      <c r="L1985" s="87"/>
      <c r="M1985" s="87"/>
      <c r="N1985" s="87"/>
    </row>
    <row r="1986" spans="11:14" x14ac:dyDescent="0.35">
      <c r="K1986" s="87"/>
      <c r="L1986" s="87"/>
      <c r="M1986" s="87"/>
      <c r="N1986" s="87"/>
    </row>
    <row r="1987" spans="11:14" x14ac:dyDescent="0.35">
      <c r="K1987" s="87"/>
      <c r="L1987" s="87"/>
      <c r="M1987" s="87"/>
      <c r="N1987" s="87"/>
    </row>
    <row r="1988" spans="11:14" x14ac:dyDescent="0.35">
      <c r="K1988" s="87"/>
      <c r="L1988" s="87"/>
      <c r="M1988" s="87"/>
      <c r="N1988" s="87"/>
    </row>
    <row r="1989" spans="11:14" x14ac:dyDescent="0.35">
      <c r="K1989" s="87"/>
      <c r="L1989" s="87"/>
      <c r="M1989" s="87"/>
      <c r="N1989" s="87"/>
    </row>
    <row r="1990" spans="11:14" x14ac:dyDescent="0.35">
      <c r="K1990" s="87"/>
      <c r="L1990" s="87"/>
      <c r="M1990" s="87"/>
      <c r="N1990" s="87"/>
    </row>
    <row r="1991" spans="11:14" x14ac:dyDescent="0.35">
      <c r="K1991" s="87"/>
      <c r="L1991" s="87"/>
      <c r="M1991" s="87"/>
      <c r="N1991" s="87"/>
    </row>
    <row r="1992" spans="11:14" x14ac:dyDescent="0.35">
      <c r="K1992" s="87"/>
      <c r="L1992" s="87"/>
      <c r="M1992" s="87"/>
      <c r="N1992" s="87"/>
    </row>
    <row r="1993" spans="11:14" x14ac:dyDescent="0.35">
      <c r="K1993" s="87"/>
      <c r="L1993" s="87"/>
      <c r="M1993" s="87"/>
      <c r="N1993" s="87"/>
    </row>
    <row r="1994" spans="11:14" x14ac:dyDescent="0.35">
      <c r="K1994" s="87"/>
      <c r="L1994" s="87"/>
      <c r="M1994" s="87"/>
      <c r="N1994" s="87"/>
    </row>
    <row r="1995" spans="11:14" x14ac:dyDescent="0.35">
      <c r="K1995" s="87"/>
      <c r="L1995" s="87"/>
      <c r="M1995" s="87"/>
      <c r="N1995" s="87"/>
    </row>
    <row r="1996" spans="11:14" x14ac:dyDescent="0.35">
      <c r="K1996" s="87"/>
      <c r="L1996" s="87"/>
      <c r="M1996" s="87"/>
      <c r="N1996" s="87"/>
    </row>
    <row r="1997" spans="11:14" x14ac:dyDescent="0.35">
      <c r="K1997" s="87"/>
      <c r="L1997" s="87"/>
      <c r="M1997" s="87"/>
      <c r="N1997" s="87"/>
    </row>
    <row r="1998" spans="11:14" x14ac:dyDescent="0.35">
      <c r="K1998" s="87"/>
      <c r="L1998" s="87"/>
      <c r="M1998" s="87"/>
      <c r="N1998" s="87"/>
    </row>
    <row r="1999" spans="11:14" x14ac:dyDescent="0.35">
      <c r="K1999" s="87"/>
      <c r="L1999" s="87"/>
      <c r="M1999" s="87"/>
      <c r="N1999" s="87"/>
    </row>
    <row r="2000" spans="11:14" x14ac:dyDescent="0.35">
      <c r="K2000" s="87"/>
      <c r="L2000" s="87"/>
      <c r="M2000" s="87"/>
      <c r="N2000" s="87"/>
    </row>
    <row r="2001" spans="11:14" x14ac:dyDescent="0.35">
      <c r="K2001" s="87"/>
      <c r="L2001" s="87"/>
      <c r="M2001" s="87"/>
      <c r="N2001" s="87"/>
    </row>
    <row r="2002" spans="11:14" x14ac:dyDescent="0.35">
      <c r="K2002" s="87"/>
      <c r="L2002" s="87"/>
      <c r="M2002" s="87"/>
      <c r="N2002" s="87"/>
    </row>
    <row r="2003" spans="11:14" x14ac:dyDescent="0.35">
      <c r="K2003" s="87"/>
      <c r="L2003" s="87"/>
      <c r="M2003" s="87"/>
      <c r="N2003" s="87"/>
    </row>
    <row r="2004" spans="11:14" x14ac:dyDescent="0.35">
      <c r="K2004" s="87"/>
      <c r="L2004" s="87"/>
      <c r="M2004" s="87"/>
      <c r="N2004" s="87"/>
    </row>
    <row r="2005" spans="11:14" x14ac:dyDescent="0.35">
      <c r="K2005" s="87"/>
      <c r="L2005" s="87"/>
      <c r="M2005" s="87"/>
      <c r="N2005" s="87"/>
    </row>
    <row r="2006" spans="11:14" x14ac:dyDescent="0.35">
      <c r="K2006" s="87"/>
      <c r="L2006" s="87"/>
      <c r="M2006" s="87"/>
      <c r="N2006" s="87"/>
    </row>
    <row r="2007" spans="11:14" x14ac:dyDescent="0.35">
      <c r="K2007" s="87"/>
      <c r="L2007" s="87"/>
      <c r="M2007" s="87"/>
      <c r="N2007" s="87"/>
    </row>
    <row r="2008" spans="11:14" x14ac:dyDescent="0.35">
      <c r="K2008" s="87"/>
      <c r="L2008" s="87"/>
      <c r="M2008" s="87"/>
      <c r="N2008" s="87"/>
    </row>
    <row r="2009" spans="11:14" x14ac:dyDescent="0.35">
      <c r="K2009" s="87"/>
      <c r="L2009" s="87"/>
      <c r="M2009" s="87"/>
      <c r="N2009" s="87"/>
    </row>
    <row r="2010" spans="11:14" x14ac:dyDescent="0.35">
      <c r="K2010" s="87"/>
      <c r="L2010" s="87"/>
      <c r="M2010" s="87"/>
      <c r="N2010" s="87"/>
    </row>
    <row r="2011" spans="11:14" x14ac:dyDescent="0.35">
      <c r="K2011" s="87"/>
      <c r="L2011" s="87"/>
      <c r="M2011" s="87"/>
      <c r="N2011" s="87"/>
    </row>
    <row r="2012" spans="11:14" x14ac:dyDescent="0.35">
      <c r="K2012" s="87"/>
      <c r="L2012" s="87"/>
      <c r="M2012" s="87"/>
      <c r="N2012" s="87"/>
    </row>
    <row r="2013" spans="11:14" x14ac:dyDescent="0.35">
      <c r="K2013" s="87"/>
      <c r="L2013" s="87"/>
      <c r="M2013" s="87"/>
      <c r="N2013" s="87"/>
    </row>
    <row r="2014" spans="11:14" x14ac:dyDescent="0.35">
      <c r="K2014" s="87"/>
      <c r="L2014" s="87"/>
      <c r="M2014" s="87"/>
      <c r="N2014" s="87"/>
    </row>
    <row r="2015" spans="11:14" x14ac:dyDescent="0.35">
      <c r="K2015" s="87"/>
      <c r="L2015" s="87"/>
      <c r="M2015" s="87"/>
      <c r="N2015" s="87"/>
    </row>
    <row r="2016" spans="11:14" x14ac:dyDescent="0.35">
      <c r="K2016" s="87"/>
      <c r="L2016" s="87"/>
      <c r="M2016" s="87"/>
      <c r="N2016" s="87"/>
    </row>
    <row r="2017" spans="11:14" x14ac:dyDescent="0.35">
      <c r="K2017" s="87"/>
      <c r="L2017" s="87"/>
      <c r="M2017" s="87"/>
      <c r="N2017" s="87"/>
    </row>
    <row r="2018" spans="11:14" x14ac:dyDescent="0.35">
      <c r="K2018" s="87"/>
      <c r="L2018" s="87"/>
      <c r="M2018" s="87"/>
      <c r="N2018" s="87"/>
    </row>
    <row r="2019" spans="11:14" x14ac:dyDescent="0.35">
      <c r="K2019" s="87"/>
      <c r="L2019" s="87"/>
      <c r="M2019" s="87"/>
      <c r="N2019" s="87"/>
    </row>
    <row r="2020" spans="11:14" x14ac:dyDescent="0.35">
      <c r="K2020" s="87"/>
      <c r="L2020" s="87"/>
      <c r="M2020" s="87"/>
      <c r="N2020" s="87"/>
    </row>
    <row r="2021" spans="11:14" x14ac:dyDescent="0.35">
      <c r="K2021" s="87"/>
      <c r="L2021" s="87"/>
      <c r="M2021" s="87"/>
      <c r="N2021" s="87"/>
    </row>
    <row r="2022" spans="11:14" x14ac:dyDescent="0.35">
      <c r="K2022" s="87"/>
      <c r="L2022" s="87"/>
      <c r="M2022" s="87"/>
      <c r="N2022" s="87"/>
    </row>
    <row r="2023" spans="11:14" x14ac:dyDescent="0.35">
      <c r="K2023" s="87"/>
      <c r="L2023" s="87"/>
      <c r="M2023" s="87"/>
      <c r="N2023" s="87"/>
    </row>
    <row r="2024" spans="11:14" x14ac:dyDescent="0.35">
      <c r="K2024" s="87"/>
      <c r="L2024" s="87"/>
      <c r="M2024" s="87"/>
      <c r="N2024" s="87"/>
    </row>
    <row r="2025" spans="11:14" x14ac:dyDescent="0.35">
      <c r="K2025" s="87"/>
      <c r="L2025" s="87"/>
      <c r="M2025" s="87"/>
      <c r="N2025" s="87"/>
    </row>
    <row r="2026" spans="11:14" x14ac:dyDescent="0.35">
      <c r="K2026" s="87"/>
      <c r="L2026" s="87"/>
      <c r="M2026" s="87"/>
      <c r="N2026" s="87"/>
    </row>
    <row r="2027" spans="11:14" x14ac:dyDescent="0.35">
      <c r="K2027" s="87"/>
      <c r="L2027" s="87"/>
      <c r="M2027" s="87"/>
      <c r="N2027" s="87"/>
    </row>
    <row r="2028" spans="11:14" x14ac:dyDescent="0.35">
      <c r="K2028" s="87"/>
      <c r="L2028" s="87"/>
      <c r="M2028" s="87"/>
      <c r="N2028" s="87"/>
    </row>
    <row r="2029" spans="11:14" x14ac:dyDescent="0.35">
      <c r="K2029" s="87"/>
      <c r="L2029" s="87"/>
      <c r="M2029" s="87"/>
      <c r="N2029" s="87"/>
    </row>
    <row r="2030" spans="11:14" x14ac:dyDescent="0.35">
      <c r="K2030" s="87"/>
      <c r="L2030" s="87"/>
      <c r="M2030" s="87"/>
      <c r="N2030" s="87"/>
    </row>
    <row r="2031" spans="11:14" x14ac:dyDescent="0.35">
      <c r="K2031" s="87"/>
      <c r="L2031" s="87"/>
      <c r="M2031" s="87"/>
      <c r="N2031" s="87"/>
    </row>
    <row r="2032" spans="11:14" x14ac:dyDescent="0.35">
      <c r="K2032" s="87"/>
      <c r="L2032" s="87"/>
      <c r="M2032" s="87"/>
      <c r="N2032" s="87"/>
    </row>
    <row r="2033" spans="11:14" x14ac:dyDescent="0.35">
      <c r="K2033" s="87"/>
      <c r="L2033" s="87"/>
      <c r="M2033" s="87"/>
      <c r="N2033" s="87"/>
    </row>
    <row r="2034" spans="11:14" x14ac:dyDescent="0.35">
      <c r="K2034" s="87"/>
      <c r="L2034" s="87"/>
      <c r="M2034" s="87"/>
      <c r="N2034" s="87"/>
    </row>
    <row r="2035" spans="11:14" x14ac:dyDescent="0.35">
      <c r="K2035" s="87"/>
      <c r="L2035" s="87"/>
      <c r="M2035" s="87"/>
      <c r="N2035" s="87"/>
    </row>
    <row r="2036" spans="11:14" x14ac:dyDescent="0.35">
      <c r="K2036" s="87"/>
      <c r="L2036" s="87"/>
      <c r="M2036" s="87"/>
      <c r="N2036" s="87"/>
    </row>
    <row r="2037" spans="11:14" x14ac:dyDescent="0.35">
      <c r="K2037" s="87"/>
      <c r="L2037" s="87"/>
      <c r="M2037" s="87"/>
      <c r="N2037" s="87"/>
    </row>
    <row r="2038" spans="11:14" x14ac:dyDescent="0.35">
      <c r="K2038" s="87"/>
      <c r="L2038" s="87"/>
      <c r="M2038" s="87"/>
      <c r="N2038" s="87"/>
    </row>
    <row r="2039" spans="11:14" x14ac:dyDescent="0.35">
      <c r="K2039" s="87"/>
      <c r="L2039" s="87"/>
      <c r="M2039" s="87"/>
      <c r="N2039" s="87"/>
    </row>
    <row r="2040" spans="11:14" x14ac:dyDescent="0.35">
      <c r="K2040" s="87"/>
      <c r="L2040" s="87"/>
      <c r="M2040" s="87"/>
      <c r="N2040" s="87"/>
    </row>
    <row r="2041" spans="11:14" x14ac:dyDescent="0.35">
      <c r="K2041" s="87"/>
      <c r="L2041" s="87"/>
      <c r="M2041" s="87"/>
      <c r="N2041" s="87"/>
    </row>
    <row r="2042" spans="11:14" x14ac:dyDescent="0.35">
      <c r="K2042" s="87"/>
      <c r="L2042" s="87"/>
      <c r="M2042" s="87"/>
      <c r="N2042" s="87"/>
    </row>
    <row r="2043" spans="11:14" x14ac:dyDescent="0.35">
      <c r="K2043" s="87"/>
      <c r="L2043" s="87"/>
      <c r="M2043" s="87"/>
      <c r="N2043" s="87"/>
    </row>
    <row r="2044" spans="11:14" x14ac:dyDescent="0.35">
      <c r="K2044" s="87"/>
      <c r="L2044" s="87"/>
      <c r="M2044" s="87"/>
      <c r="N2044" s="87"/>
    </row>
    <row r="2045" spans="11:14" x14ac:dyDescent="0.35">
      <c r="K2045" s="87"/>
      <c r="L2045" s="87"/>
      <c r="M2045" s="87"/>
      <c r="N2045" s="87"/>
    </row>
    <row r="2046" spans="11:14" x14ac:dyDescent="0.35">
      <c r="K2046" s="87"/>
      <c r="L2046" s="87"/>
      <c r="M2046" s="87"/>
      <c r="N2046" s="87"/>
    </row>
    <row r="2047" spans="11:14" x14ac:dyDescent="0.35">
      <c r="K2047" s="87"/>
      <c r="L2047" s="87"/>
      <c r="M2047" s="87"/>
      <c r="N2047" s="87"/>
    </row>
    <row r="2048" spans="11:14" x14ac:dyDescent="0.35">
      <c r="K2048" s="87"/>
      <c r="L2048" s="87"/>
      <c r="M2048" s="87"/>
      <c r="N2048" s="87"/>
    </row>
    <row r="2049" spans="11:14" x14ac:dyDescent="0.35">
      <c r="K2049" s="87"/>
      <c r="L2049" s="87"/>
      <c r="M2049" s="87"/>
      <c r="N2049" s="87"/>
    </row>
    <row r="2050" spans="11:14" x14ac:dyDescent="0.35">
      <c r="K2050" s="87"/>
      <c r="L2050" s="87"/>
      <c r="M2050" s="87"/>
      <c r="N2050" s="87"/>
    </row>
    <row r="2051" spans="11:14" x14ac:dyDescent="0.35">
      <c r="K2051" s="87"/>
      <c r="L2051" s="87"/>
      <c r="M2051" s="87"/>
      <c r="N2051" s="87"/>
    </row>
    <row r="2052" spans="11:14" x14ac:dyDescent="0.35">
      <c r="K2052" s="87"/>
      <c r="L2052" s="87"/>
      <c r="M2052" s="87"/>
      <c r="N2052" s="87"/>
    </row>
    <row r="2053" spans="11:14" x14ac:dyDescent="0.35">
      <c r="K2053" s="87"/>
      <c r="L2053" s="87"/>
      <c r="M2053" s="87"/>
      <c r="N2053" s="87"/>
    </row>
    <row r="2054" spans="11:14" x14ac:dyDescent="0.35">
      <c r="K2054" s="87"/>
      <c r="L2054" s="87"/>
      <c r="M2054" s="87"/>
      <c r="N2054" s="87"/>
    </row>
    <row r="2055" spans="11:14" x14ac:dyDescent="0.35">
      <c r="K2055" s="87"/>
      <c r="L2055" s="87"/>
      <c r="M2055" s="87"/>
      <c r="N2055" s="87"/>
    </row>
    <row r="2056" spans="11:14" x14ac:dyDescent="0.35">
      <c r="K2056" s="87"/>
      <c r="L2056" s="87"/>
      <c r="M2056" s="87"/>
      <c r="N2056" s="87"/>
    </row>
    <row r="2057" spans="11:14" x14ac:dyDescent="0.35">
      <c r="K2057" s="87"/>
      <c r="L2057" s="87"/>
      <c r="M2057" s="87"/>
      <c r="N2057" s="87"/>
    </row>
    <row r="2058" spans="11:14" x14ac:dyDescent="0.35">
      <c r="K2058" s="87"/>
      <c r="L2058" s="87"/>
      <c r="M2058" s="87"/>
      <c r="N2058" s="87"/>
    </row>
    <row r="2059" spans="11:14" x14ac:dyDescent="0.35">
      <c r="K2059" s="87"/>
      <c r="L2059" s="87"/>
      <c r="M2059" s="87"/>
      <c r="N2059" s="87"/>
    </row>
    <row r="2060" spans="11:14" x14ac:dyDescent="0.35">
      <c r="K2060" s="87"/>
      <c r="L2060" s="87"/>
      <c r="M2060" s="87"/>
      <c r="N2060" s="87"/>
    </row>
    <row r="2061" spans="11:14" x14ac:dyDescent="0.35">
      <c r="K2061" s="87"/>
      <c r="L2061" s="87"/>
      <c r="M2061" s="87"/>
      <c r="N2061" s="87"/>
    </row>
    <row r="2062" spans="11:14" x14ac:dyDescent="0.35">
      <c r="K2062" s="87"/>
      <c r="L2062" s="87"/>
      <c r="M2062" s="87"/>
      <c r="N2062" s="87"/>
    </row>
    <row r="2063" spans="11:14" x14ac:dyDescent="0.35">
      <c r="K2063" s="87"/>
      <c r="L2063" s="87"/>
      <c r="M2063" s="87"/>
      <c r="N2063" s="87"/>
    </row>
    <row r="2064" spans="11:14" x14ac:dyDescent="0.35">
      <c r="K2064" s="87"/>
      <c r="L2064" s="87"/>
      <c r="M2064" s="87"/>
      <c r="N2064" s="87"/>
    </row>
    <row r="2065" spans="11:14" x14ac:dyDescent="0.35">
      <c r="K2065" s="87"/>
      <c r="L2065" s="87"/>
      <c r="M2065" s="87"/>
      <c r="N2065" s="87"/>
    </row>
    <row r="2066" spans="11:14" x14ac:dyDescent="0.35">
      <c r="K2066" s="87"/>
      <c r="L2066" s="87"/>
      <c r="M2066" s="87"/>
      <c r="N2066" s="87"/>
    </row>
    <row r="2067" spans="11:14" x14ac:dyDescent="0.35">
      <c r="K2067" s="87"/>
      <c r="L2067" s="87"/>
      <c r="M2067" s="87"/>
      <c r="N2067" s="87"/>
    </row>
    <row r="2068" spans="11:14" x14ac:dyDescent="0.35">
      <c r="K2068" s="87"/>
      <c r="L2068" s="87"/>
      <c r="M2068" s="87"/>
      <c r="N2068" s="87"/>
    </row>
    <row r="2069" spans="11:14" x14ac:dyDescent="0.35">
      <c r="K2069" s="87"/>
      <c r="L2069" s="87"/>
      <c r="M2069" s="87"/>
      <c r="N2069" s="87"/>
    </row>
    <row r="2070" spans="11:14" x14ac:dyDescent="0.35">
      <c r="K2070" s="87"/>
      <c r="L2070" s="87"/>
      <c r="M2070" s="87"/>
      <c r="N2070" s="87"/>
    </row>
    <row r="2071" spans="11:14" x14ac:dyDescent="0.35">
      <c r="K2071" s="87"/>
      <c r="L2071" s="87"/>
      <c r="M2071" s="87"/>
      <c r="N2071" s="87"/>
    </row>
    <row r="2072" spans="11:14" x14ac:dyDescent="0.35">
      <c r="K2072" s="87"/>
      <c r="L2072" s="87"/>
      <c r="M2072" s="87"/>
      <c r="N2072" s="87"/>
    </row>
    <row r="2073" spans="11:14" x14ac:dyDescent="0.35">
      <c r="K2073" s="87"/>
      <c r="L2073" s="87"/>
      <c r="M2073" s="87"/>
      <c r="N2073" s="87"/>
    </row>
    <row r="2074" spans="11:14" x14ac:dyDescent="0.35">
      <c r="K2074" s="87"/>
      <c r="L2074" s="87"/>
      <c r="M2074" s="87"/>
      <c r="N2074" s="87"/>
    </row>
    <row r="2075" spans="11:14" x14ac:dyDescent="0.35">
      <c r="K2075" s="87"/>
      <c r="L2075" s="87"/>
      <c r="M2075" s="87"/>
      <c r="N2075" s="87"/>
    </row>
    <row r="2076" spans="11:14" x14ac:dyDescent="0.35">
      <c r="K2076" s="87"/>
      <c r="L2076" s="87"/>
      <c r="M2076" s="87"/>
      <c r="N2076" s="87"/>
    </row>
    <row r="2077" spans="11:14" x14ac:dyDescent="0.35">
      <c r="K2077" s="87"/>
      <c r="L2077" s="87"/>
      <c r="M2077" s="87"/>
      <c r="N2077" s="87"/>
    </row>
    <row r="2078" spans="11:14" x14ac:dyDescent="0.35">
      <c r="K2078" s="87"/>
      <c r="L2078" s="87"/>
      <c r="M2078" s="87"/>
      <c r="N2078" s="87"/>
    </row>
    <row r="2079" spans="11:14" x14ac:dyDescent="0.35">
      <c r="K2079" s="87"/>
      <c r="L2079" s="87"/>
      <c r="M2079" s="87"/>
      <c r="N2079" s="87"/>
    </row>
    <row r="2080" spans="11:14" x14ac:dyDescent="0.35">
      <c r="K2080" s="87"/>
      <c r="L2080" s="87"/>
      <c r="M2080" s="87"/>
      <c r="N2080" s="87"/>
    </row>
    <row r="2081" spans="11:14" x14ac:dyDescent="0.35">
      <c r="K2081" s="87"/>
      <c r="L2081" s="87"/>
      <c r="M2081" s="87"/>
      <c r="N2081" s="87"/>
    </row>
    <row r="2082" spans="11:14" x14ac:dyDescent="0.35">
      <c r="K2082" s="87"/>
      <c r="L2082" s="87"/>
      <c r="M2082" s="87"/>
      <c r="N2082" s="87"/>
    </row>
    <row r="2083" spans="11:14" x14ac:dyDescent="0.35">
      <c r="K2083" s="87"/>
      <c r="L2083" s="87"/>
      <c r="M2083" s="87"/>
      <c r="N2083" s="87"/>
    </row>
    <row r="2084" spans="11:14" x14ac:dyDescent="0.35">
      <c r="K2084" s="87"/>
      <c r="L2084" s="87"/>
      <c r="M2084" s="87"/>
      <c r="N2084" s="87"/>
    </row>
    <row r="2085" spans="11:14" x14ac:dyDescent="0.35">
      <c r="K2085" s="87"/>
      <c r="L2085" s="87"/>
      <c r="M2085" s="87"/>
      <c r="N2085" s="87"/>
    </row>
    <row r="2086" spans="11:14" x14ac:dyDescent="0.35">
      <c r="K2086" s="87"/>
      <c r="L2086" s="87"/>
      <c r="M2086" s="87"/>
      <c r="N2086" s="87"/>
    </row>
    <row r="2087" spans="11:14" x14ac:dyDescent="0.35">
      <c r="K2087" s="87"/>
      <c r="L2087" s="87"/>
      <c r="M2087" s="87"/>
      <c r="N2087" s="87"/>
    </row>
    <row r="2088" spans="11:14" x14ac:dyDescent="0.35">
      <c r="K2088" s="87"/>
      <c r="L2088" s="87"/>
      <c r="M2088" s="87"/>
      <c r="N2088" s="87"/>
    </row>
    <row r="2089" spans="11:14" x14ac:dyDescent="0.35">
      <c r="K2089" s="87"/>
      <c r="L2089" s="87"/>
      <c r="M2089" s="87"/>
      <c r="N2089" s="87"/>
    </row>
    <row r="2090" spans="11:14" x14ac:dyDescent="0.35">
      <c r="K2090" s="87"/>
      <c r="L2090" s="87"/>
      <c r="M2090" s="87"/>
      <c r="N2090" s="87"/>
    </row>
    <row r="2091" spans="11:14" x14ac:dyDescent="0.35">
      <c r="K2091" s="87"/>
      <c r="L2091" s="87"/>
      <c r="M2091" s="87"/>
      <c r="N2091" s="87"/>
    </row>
    <row r="2092" spans="11:14" x14ac:dyDescent="0.35">
      <c r="K2092" s="87"/>
      <c r="L2092" s="87"/>
      <c r="M2092" s="87"/>
      <c r="N2092" s="87"/>
    </row>
    <row r="2093" spans="11:14" x14ac:dyDescent="0.35">
      <c r="K2093" s="87"/>
      <c r="L2093" s="87"/>
      <c r="M2093" s="87"/>
      <c r="N2093" s="87"/>
    </row>
    <row r="2094" spans="11:14" x14ac:dyDescent="0.35">
      <c r="K2094" s="87"/>
      <c r="L2094" s="87"/>
      <c r="M2094" s="87"/>
      <c r="N2094" s="87"/>
    </row>
    <row r="2095" spans="11:14" x14ac:dyDescent="0.35">
      <c r="K2095" s="87"/>
      <c r="L2095" s="87"/>
      <c r="M2095" s="87"/>
      <c r="N2095" s="87"/>
    </row>
    <row r="2096" spans="11:14" x14ac:dyDescent="0.35">
      <c r="K2096" s="87"/>
      <c r="L2096" s="87"/>
      <c r="M2096" s="87"/>
      <c r="N2096" s="87"/>
    </row>
    <row r="2097" spans="11:14" x14ac:dyDescent="0.35">
      <c r="K2097" s="87"/>
      <c r="L2097" s="87"/>
      <c r="M2097" s="87"/>
      <c r="N2097" s="87"/>
    </row>
    <row r="2098" spans="11:14" x14ac:dyDescent="0.35">
      <c r="K2098" s="87"/>
      <c r="L2098" s="87"/>
      <c r="M2098" s="87"/>
      <c r="N2098" s="87"/>
    </row>
    <row r="2099" spans="11:14" x14ac:dyDescent="0.35">
      <c r="K2099" s="87"/>
      <c r="L2099" s="87"/>
      <c r="M2099" s="87"/>
      <c r="N2099" s="87"/>
    </row>
    <row r="2100" spans="11:14" x14ac:dyDescent="0.35">
      <c r="K2100" s="87"/>
      <c r="L2100" s="87"/>
      <c r="M2100" s="87"/>
      <c r="N2100" s="87"/>
    </row>
    <row r="2101" spans="11:14" x14ac:dyDescent="0.35">
      <c r="K2101" s="87"/>
      <c r="L2101" s="87"/>
      <c r="M2101" s="87"/>
      <c r="N2101" s="87"/>
    </row>
    <row r="2102" spans="11:14" x14ac:dyDescent="0.35">
      <c r="K2102" s="87"/>
      <c r="L2102" s="87"/>
      <c r="M2102" s="87"/>
      <c r="N2102" s="87"/>
    </row>
    <row r="2103" spans="11:14" x14ac:dyDescent="0.35">
      <c r="K2103" s="87"/>
      <c r="L2103" s="87"/>
      <c r="M2103" s="87"/>
      <c r="N2103" s="87"/>
    </row>
    <row r="2104" spans="11:14" x14ac:dyDescent="0.35">
      <c r="K2104" s="87"/>
      <c r="L2104" s="87"/>
      <c r="M2104" s="87"/>
      <c r="N2104" s="87"/>
    </row>
    <row r="2105" spans="11:14" x14ac:dyDescent="0.35">
      <c r="K2105" s="87"/>
      <c r="L2105" s="87"/>
      <c r="M2105" s="87"/>
      <c r="N2105" s="87"/>
    </row>
    <row r="2106" spans="11:14" x14ac:dyDescent="0.35">
      <c r="K2106" s="87"/>
      <c r="L2106" s="87"/>
      <c r="M2106" s="87"/>
      <c r="N2106" s="87"/>
    </row>
    <row r="2107" spans="11:14" x14ac:dyDescent="0.35">
      <c r="K2107" s="87"/>
      <c r="L2107" s="87"/>
      <c r="M2107" s="87"/>
      <c r="N2107" s="87"/>
    </row>
    <row r="2108" spans="11:14" x14ac:dyDescent="0.35">
      <c r="K2108" s="87"/>
      <c r="L2108" s="87"/>
      <c r="M2108" s="87"/>
      <c r="N2108" s="87"/>
    </row>
    <row r="2109" spans="11:14" x14ac:dyDescent="0.35">
      <c r="K2109" s="87"/>
      <c r="L2109" s="87"/>
      <c r="M2109" s="87"/>
      <c r="N2109" s="87"/>
    </row>
    <row r="2110" spans="11:14" x14ac:dyDescent="0.35">
      <c r="K2110" s="87"/>
      <c r="L2110" s="87"/>
      <c r="M2110" s="87"/>
      <c r="N2110" s="87"/>
    </row>
    <row r="2111" spans="11:14" x14ac:dyDescent="0.35">
      <c r="K2111" s="87"/>
      <c r="L2111" s="87"/>
      <c r="M2111" s="87"/>
      <c r="N2111" s="87"/>
    </row>
    <row r="2112" spans="11:14" x14ac:dyDescent="0.35">
      <c r="K2112" s="87"/>
      <c r="L2112" s="87"/>
      <c r="M2112" s="87"/>
      <c r="N2112" s="87"/>
    </row>
    <row r="2113" spans="11:14" x14ac:dyDescent="0.35">
      <c r="K2113" s="87"/>
      <c r="L2113" s="87"/>
      <c r="M2113" s="87"/>
      <c r="N2113" s="87"/>
    </row>
    <row r="2114" spans="11:14" x14ac:dyDescent="0.35">
      <c r="K2114" s="87"/>
      <c r="L2114" s="87"/>
      <c r="M2114" s="87"/>
      <c r="N2114" s="87"/>
    </row>
    <row r="2115" spans="11:14" x14ac:dyDescent="0.35">
      <c r="K2115" s="87"/>
      <c r="L2115" s="87"/>
      <c r="M2115" s="87"/>
      <c r="N2115" s="87"/>
    </row>
    <row r="2116" spans="11:14" x14ac:dyDescent="0.35">
      <c r="K2116" s="87"/>
      <c r="L2116" s="87"/>
      <c r="M2116" s="87"/>
      <c r="N2116" s="87"/>
    </row>
    <row r="2117" spans="11:14" x14ac:dyDescent="0.35">
      <c r="K2117" s="87"/>
      <c r="L2117" s="87"/>
      <c r="M2117" s="87"/>
      <c r="N2117" s="87"/>
    </row>
    <row r="2118" spans="11:14" x14ac:dyDescent="0.35">
      <c r="K2118" s="87"/>
      <c r="L2118" s="87"/>
      <c r="M2118" s="87"/>
      <c r="N2118" s="87"/>
    </row>
    <row r="2119" spans="11:14" x14ac:dyDescent="0.35">
      <c r="K2119" s="87"/>
      <c r="L2119" s="87"/>
      <c r="M2119" s="87"/>
      <c r="N2119" s="87"/>
    </row>
    <row r="2120" spans="11:14" x14ac:dyDescent="0.35">
      <c r="K2120" s="87"/>
      <c r="L2120" s="87"/>
      <c r="M2120" s="87"/>
      <c r="N2120" s="87"/>
    </row>
    <row r="2121" spans="11:14" x14ac:dyDescent="0.35">
      <c r="K2121" s="87"/>
      <c r="L2121" s="87"/>
      <c r="M2121" s="87"/>
      <c r="N2121" s="87"/>
    </row>
    <row r="2122" spans="11:14" x14ac:dyDescent="0.35">
      <c r="K2122" s="87"/>
      <c r="L2122" s="87"/>
      <c r="M2122" s="87"/>
      <c r="N2122" s="87"/>
    </row>
    <row r="2123" spans="11:14" x14ac:dyDescent="0.35">
      <c r="K2123" s="87"/>
      <c r="L2123" s="87"/>
      <c r="M2123" s="87"/>
      <c r="N2123" s="87"/>
    </row>
    <row r="2124" spans="11:14" x14ac:dyDescent="0.35">
      <c r="K2124" s="87"/>
      <c r="L2124" s="87"/>
      <c r="M2124" s="87"/>
      <c r="N2124" s="87"/>
    </row>
    <row r="2125" spans="11:14" x14ac:dyDescent="0.35">
      <c r="K2125" s="87"/>
      <c r="L2125" s="87"/>
      <c r="M2125" s="87"/>
      <c r="N2125" s="87"/>
    </row>
    <row r="2126" spans="11:14" x14ac:dyDescent="0.35">
      <c r="K2126" s="87"/>
      <c r="L2126" s="87"/>
      <c r="M2126" s="87"/>
      <c r="N2126" s="87"/>
    </row>
    <row r="2127" spans="11:14" x14ac:dyDescent="0.35">
      <c r="K2127" s="87"/>
      <c r="L2127" s="87"/>
      <c r="M2127" s="87"/>
      <c r="N2127" s="87"/>
    </row>
    <row r="2128" spans="11:14" x14ac:dyDescent="0.35">
      <c r="K2128" s="87"/>
      <c r="L2128" s="87"/>
      <c r="M2128" s="87"/>
      <c r="N2128" s="87"/>
    </row>
    <row r="2129" spans="11:14" x14ac:dyDescent="0.35">
      <c r="K2129" s="87"/>
      <c r="L2129" s="87"/>
      <c r="M2129" s="87"/>
      <c r="N2129" s="87"/>
    </row>
    <row r="2130" spans="11:14" x14ac:dyDescent="0.35">
      <c r="K2130" s="87"/>
      <c r="L2130" s="87"/>
      <c r="M2130" s="87"/>
      <c r="N2130" s="87"/>
    </row>
    <row r="2131" spans="11:14" x14ac:dyDescent="0.35">
      <c r="K2131" s="87"/>
      <c r="L2131" s="87"/>
      <c r="M2131" s="87"/>
      <c r="N2131" s="87"/>
    </row>
    <row r="2132" spans="11:14" x14ac:dyDescent="0.35">
      <c r="K2132" s="87"/>
      <c r="L2132" s="87"/>
      <c r="M2132" s="87"/>
      <c r="N2132" s="87"/>
    </row>
    <row r="2133" spans="11:14" x14ac:dyDescent="0.35">
      <c r="K2133" s="87"/>
      <c r="L2133" s="87"/>
      <c r="M2133" s="87"/>
      <c r="N2133" s="87"/>
    </row>
    <row r="2134" spans="11:14" x14ac:dyDescent="0.35">
      <c r="K2134" s="87"/>
      <c r="L2134" s="87"/>
      <c r="M2134" s="87"/>
      <c r="N2134" s="87"/>
    </row>
    <row r="2135" spans="11:14" x14ac:dyDescent="0.35">
      <c r="K2135" s="87"/>
      <c r="L2135" s="87"/>
      <c r="M2135" s="87"/>
      <c r="N2135" s="87"/>
    </row>
    <row r="2136" spans="11:14" x14ac:dyDescent="0.35">
      <c r="K2136" s="87"/>
      <c r="L2136" s="87"/>
      <c r="M2136" s="87"/>
      <c r="N2136" s="87"/>
    </row>
    <row r="2137" spans="11:14" x14ac:dyDescent="0.35">
      <c r="K2137" s="87"/>
      <c r="L2137" s="87"/>
      <c r="M2137" s="87"/>
      <c r="N2137" s="87"/>
    </row>
    <row r="2138" spans="11:14" x14ac:dyDescent="0.35">
      <c r="K2138" s="87"/>
      <c r="L2138" s="87"/>
      <c r="M2138" s="87"/>
      <c r="N2138" s="87"/>
    </row>
    <row r="2139" spans="11:14" x14ac:dyDescent="0.35">
      <c r="K2139" s="87"/>
      <c r="L2139" s="87"/>
      <c r="M2139" s="87"/>
      <c r="N2139" s="87"/>
    </row>
    <row r="2140" spans="11:14" x14ac:dyDescent="0.35">
      <c r="K2140" s="87"/>
      <c r="L2140" s="87"/>
      <c r="M2140" s="87"/>
      <c r="N2140" s="87"/>
    </row>
    <row r="2141" spans="11:14" x14ac:dyDescent="0.35">
      <c r="K2141" s="87"/>
      <c r="L2141" s="87"/>
      <c r="M2141" s="87"/>
      <c r="N2141" s="87"/>
    </row>
    <row r="2142" spans="11:14" x14ac:dyDescent="0.35">
      <c r="K2142" s="87"/>
      <c r="L2142" s="87"/>
      <c r="M2142" s="87"/>
      <c r="N2142" s="87"/>
    </row>
    <row r="2143" spans="11:14" x14ac:dyDescent="0.35">
      <c r="K2143" s="87"/>
      <c r="L2143" s="87"/>
      <c r="M2143" s="87"/>
      <c r="N2143" s="87"/>
    </row>
    <row r="2144" spans="11:14" x14ac:dyDescent="0.35">
      <c r="K2144" s="87"/>
      <c r="L2144" s="87"/>
      <c r="M2144" s="87"/>
      <c r="N2144" s="87"/>
    </row>
    <row r="2145" spans="11:14" x14ac:dyDescent="0.35">
      <c r="K2145" s="87"/>
      <c r="L2145" s="87"/>
      <c r="M2145" s="87"/>
      <c r="N2145" s="87"/>
    </row>
    <row r="2146" spans="11:14" x14ac:dyDescent="0.35">
      <c r="K2146" s="87"/>
      <c r="L2146" s="87"/>
      <c r="M2146" s="87"/>
      <c r="N2146" s="87"/>
    </row>
    <row r="2147" spans="11:14" x14ac:dyDescent="0.35">
      <c r="K2147" s="87"/>
      <c r="L2147" s="87"/>
      <c r="M2147" s="87"/>
      <c r="N2147" s="87"/>
    </row>
    <row r="2148" spans="11:14" x14ac:dyDescent="0.35">
      <c r="K2148" s="87"/>
      <c r="L2148" s="87"/>
      <c r="M2148" s="87"/>
      <c r="N2148" s="87"/>
    </row>
    <row r="2149" spans="11:14" x14ac:dyDescent="0.35">
      <c r="K2149" s="87"/>
      <c r="L2149" s="87"/>
      <c r="M2149" s="87"/>
      <c r="N2149" s="87"/>
    </row>
    <row r="2150" spans="11:14" x14ac:dyDescent="0.35">
      <c r="K2150" s="87"/>
      <c r="L2150" s="87"/>
      <c r="M2150" s="87"/>
      <c r="N2150" s="87"/>
    </row>
    <row r="2151" spans="11:14" x14ac:dyDescent="0.35">
      <c r="K2151" s="87"/>
      <c r="L2151" s="87"/>
      <c r="M2151" s="87"/>
      <c r="N2151" s="87"/>
    </row>
    <row r="2152" spans="11:14" x14ac:dyDescent="0.35">
      <c r="K2152" s="87"/>
      <c r="L2152" s="87"/>
      <c r="M2152" s="87"/>
      <c r="N2152" s="87"/>
    </row>
    <row r="2153" spans="11:14" x14ac:dyDescent="0.35">
      <c r="K2153" s="87"/>
      <c r="L2153" s="87"/>
      <c r="M2153" s="87"/>
      <c r="N2153" s="87"/>
    </row>
    <row r="2154" spans="11:14" x14ac:dyDescent="0.35">
      <c r="K2154" s="87"/>
      <c r="L2154" s="87"/>
      <c r="M2154" s="87"/>
      <c r="N2154" s="87"/>
    </row>
    <row r="2155" spans="11:14" x14ac:dyDescent="0.35">
      <c r="K2155" s="87"/>
      <c r="L2155" s="87"/>
      <c r="M2155" s="87"/>
      <c r="N2155" s="87"/>
    </row>
    <row r="2156" spans="11:14" x14ac:dyDescent="0.35">
      <c r="K2156" s="87"/>
      <c r="L2156" s="87"/>
      <c r="M2156" s="87"/>
      <c r="N2156" s="87"/>
    </row>
    <row r="2157" spans="11:14" x14ac:dyDescent="0.35">
      <c r="K2157" s="87"/>
      <c r="L2157" s="87"/>
      <c r="M2157" s="87"/>
      <c r="N2157" s="87"/>
    </row>
    <row r="2158" spans="11:14" x14ac:dyDescent="0.35">
      <c r="K2158" s="87"/>
      <c r="L2158" s="87"/>
      <c r="M2158" s="87"/>
      <c r="N2158" s="87"/>
    </row>
    <row r="2159" spans="11:14" x14ac:dyDescent="0.35">
      <c r="K2159" s="87"/>
      <c r="L2159" s="87"/>
      <c r="M2159" s="87"/>
      <c r="N2159" s="87"/>
    </row>
    <row r="2160" spans="11:14" x14ac:dyDescent="0.35">
      <c r="K2160" s="87"/>
      <c r="L2160" s="87"/>
      <c r="M2160" s="87"/>
      <c r="N2160" s="87"/>
    </row>
    <row r="2161" spans="11:14" x14ac:dyDescent="0.35">
      <c r="K2161" s="87"/>
      <c r="L2161" s="87"/>
      <c r="M2161" s="87"/>
      <c r="N2161" s="87"/>
    </row>
    <row r="2162" spans="11:14" x14ac:dyDescent="0.35">
      <c r="K2162" s="87"/>
      <c r="L2162" s="87"/>
      <c r="M2162" s="87"/>
      <c r="N2162" s="87"/>
    </row>
    <row r="2163" spans="11:14" x14ac:dyDescent="0.35">
      <c r="K2163" s="87"/>
      <c r="L2163" s="87"/>
      <c r="M2163" s="87"/>
      <c r="N2163" s="87"/>
    </row>
    <row r="2164" spans="11:14" x14ac:dyDescent="0.35">
      <c r="K2164" s="87"/>
      <c r="L2164" s="87"/>
      <c r="M2164" s="87"/>
      <c r="N2164" s="87"/>
    </row>
    <row r="2165" spans="11:14" x14ac:dyDescent="0.35">
      <c r="K2165" s="87"/>
      <c r="L2165" s="87"/>
      <c r="M2165" s="87"/>
      <c r="N2165" s="87"/>
    </row>
    <row r="2166" spans="11:14" x14ac:dyDescent="0.35">
      <c r="K2166" s="87"/>
      <c r="L2166" s="87"/>
      <c r="M2166" s="87"/>
      <c r="N2166" s="87"/>
    </row>
    <row r="2167" spans="11:14" x14ac:dyDescent="0.35">
      <c r="K2167" s="87"/>
      <c r="L2167" s="87"/>
      <c r="M2167" s="87"/>
      <c r="N2167" s="87"/>
    </row>
    <row r="2168" spans="11:14" x14ac:dyDescent="0.35">
      <c r="K2168" s="87"/>
      <c r="L2168" s="87"/>
      <c r="M2168" s="87"/>
      <c r="N2168" s="87"/>
    </row>
    <row r="2169" spans="11:14" x14ac:dyDescent="0.35">
      <c r="K2169" s="87"/>
      <c r="L2169" s="87"/>
      <c r="M2169" s="87"/>
      <c r="N2169" s="87"/>
    </row>
    <row r="2170" spans="11:14" x14ac:dyDescent="0.35">
      <c r="K2170" s="87"/>
      <c r="L2170" s="87"/>
      <c r="M2170" s="87"/>
      <c r="N2170" s="87"/>
    </row>
    <row r="2171" spans="11:14" x14ac:dyDescent="0.35">
      <c r="K2171" s="87"/>
      <c r="L2171" s="87"/>
      <c r="M2171" s="87"/>
      <c r="N2171" s="87"/>
    </row>
    <row r="2172" spans="11:14" x14ac:dyDescent="0.35">
      <c r="K2172" s="87"/>
      <c r="L2172" s="87"/>
      <c r="M2172" s="87"/>
      <c r="N2172" s="87"/>
    </row>
    <row r="2173" spans="11:14" x14ac:dyDescent="0.35">
      <c r="K2173" s="87"/>
      <c r="L2173" s="87"/>
      <c r="M2173" s="87"/>
      <c r="N2173" s="87"/>
    </row>
    <row r="2174" spans="11:14" x14ac:dyDescent="0.35">
      <c r="K2174" s="87"/>
      <c r="L2174" s="87"/>
      <c r="M2174" s="87"/>
      <c r="N2174" s="87"/>
    </row>
    <row r="2175" spans="11:14" x14ac:dyDescent="0.35">
      <c r="K2175" s="87"/>
      <c r="L2175" s="87"/>
      <c r="M2175" s="87"/>
      <c r="N2175" s="87"/>
    </row>
    <row r="2176" spans="11:14" x14ac:dyDescent="0.35">
      <c r="K2176" s="87"/>
      <c r="L2176" s="87"/>
      <c r="M2176" s="87"/>
      <c r="N2176" s="87"/>
    </row>
    <row r="2177" spans="11:14" x14ac:dyDescent="0.35">
      <c r="K2177" s="87"/>
      <c r="L2177" s="87"/>
      <c r="M2177" s="87"/>
      <c r="N2177" s="87"/>
    </row>
    <row r="2178" spans="11:14" x14ac:dyDescent="0.35">
      <c r="K2178" s="87"/>
      <c r="L2178" s="87"/>
      <c r="M2178" s="87"/>
      <c r="N2178" s="87"/>
    </row>
    <row r="2179" spans="11:14" x14ac:dyDescent="0.35">
      <c r="K2179" s="87"/>
      <c r="L2179" s="87"/>
      <c r="M2179" s="87"/>
      <c r="N2179" s="87"/>
    </row>
    <row r="2180" spans="11:14" x14ac:dyDescent="0.35">
      <c r="K2180" s="87"/>
      <c r="L2180" s="87"/>
      <c r="M2180" s="87"/>
      <c r="N2180" s="87"/>
    </row>
    <row r="2181" spans="11:14" x14ac:dyDescent="0.35">
      <c r="K2181" s="87"/>
      <c r="L2181" s="87"/>
      <c r="M2181" s="87"/>
      <c r="N2181" s="87"/>
    </row>
    <row r="2182" spans="11:14" x14ac:dyDescent="0.35">
      <c r="K2182" s="87"/>
      <c r="L2182" s="87"/>
      <c r="M2182" s="87"/>
      <c r="N2182" s="87"/>
    </row>
    <row r="2183" spans="11:14" x14ac:dyDescent="0.35">
      <c r="K2183" s="87"/>
      <c r="L2183" s="87"/>
      <c r="M2183" s="87"/>
      <c r="N2183" s="87"/>
    </row>
    <row r="2184" spans="11:14" x14ac:dyDescent="0.35">
      <c r="K2184" s="87"/>
      <c r="L2184" s="87"/>
      <c r="M2184" s="87"/>
      <c r="N2184" s="87"/>
    </row>
    <row r="2185" spans="11:14" x14ac:dyDescent="0.35">
      <c r="K2185" s="87"/>
      <c r="L2185" s="87"/>
      <c r="M2185" s="87"/>
      <c r="N2185" s="87"/>
    </row>
    <row r="2186" spans="11:14" x14ac:dyDescent="0.35">
      <c r="K2186" s="87"/>
      <c r="L2186" s="87"/>
      <c r="M2186" s="87"/>
      <c r="N2186" s="87"/>
    </row>
    <row r="2187" spans="11:14" x14ac:dyDescent="0.35">
      <c r="K2187" s="87"/>
      <c r="L2187" s="87"/>
      <c r="M2187" s="87"/>
      <c r="N2187" s="87"/>
    </row>
    <row r="2188" spans="11:14" x14ac:dyDescent="0.35">
      <c r="K2188" s="87"/>
      <c r="L2188" s="87"/>
      <c r="M2188" s="87"/>
      <c r="N2188" s="87"/>
    </row>
    <row r="2189" spans="11:14" x14ac:dyDescent="0.35">
      <c r="K2189" s="87"/>
      <c r="L2189" s="87"/>
      <c r="M2189" s="87"/>
      <c r="N2189" s="87"/>
    </row>
    <row r="2190" spans="11:14" x14ac:dyDescent="0.35">
      <c r="K2190" s="87"/>
      <c r="L2190" s="87"/>
      <c r="M2190" s="87"/>
      <c r="N2190" s="87"/>
    </row>
    <row r="2191" spans="11:14" x14ac:dyDescent="0.35">
      <c r="K2191" s="87"/>
      <c r="L2191" s="87"/>
      <c r="M2191" s="87"/>
      <c r="N2191" s="87"/>
    </row>
    <row r="2192" spans="11:14" x14ac:dyDescent="0.35">
      <c r="K2192" s="87"/>
      <c r="L2192" s="87"/>
      <c r="M2192" s="87"/>
      <c r="N2192" s="87"/>
    </row>
    <row r="2193" spans="11:14" x14ac:dyDescent="0.35">
      <c r="K2193" s="87"/>
      <c r="L2193" s="87"/>
      <c r="M2193" s="87"/>
      <c r="N2193" s="87"/>
    </row>
    <row r="2194" spans="11:14" x14ac:dyDescent="0.35">
      <c r="K2194" s="87"/>
      <c r="L2194" s="87"/>
      <c r="M2194" s="87"/>
      <c r="N2194" s="87"/>
    </row>
    <row r="2195" spans="11:14" x14ac:dyDescent="0.35">
      <c r="K2195" s="87"/>
      <c r="L2195" s="87"/>
      <c r="M2195" s="87"/>
      <c r="N2195" s="87"/>
    </row>
    <row r="2196" spans="11:14" x14ac:dyDescent="0.35">
      <c r="K2196" s="87"/>
      <c r="L2196" s="87"/>
      <c r="M2196" s="87"/>
      <c r="N2196" s="87"/>
    </row>
    <row r="2197" spans="11:14" x14ac:dyDescent="0.35">
      <c r="K2197" s="87"/>
      <c r="L2197" s="87"/>
      <c r="M2197" s="87"/>
      <c r="N2197" s="87"/>
    </row>
    <row r="2198" spans="11:14" x14ac:dyDescent="0.35">
      <c r="K2198" s="87"/>
      <c r="L2198" s="87"/>
      <c r="M2198" s="87"/>
      <c r="N2198" s="87"/>
    </row>
    <row r="2199" spans="11:14" x14ac:dyDescent="0.35">
      <c r="K2199" s="87"/>
      <c r="L2199" s="87"/>
      <c r="M2199" s="87"/>
      <c r="N2199" s="87"/>
    </row>
    <row r="2200" spans="11:14" x14ac:dyDescent="0.35">
      <c r="K2200" s="87"/>
      <c r="L2200" s="87"/>
      <c r="M2200" s="87"/>
      <c r="N2200" s="87"/>
    </row>
    <row r="2201" spans="11:14" x14ac:dyDescent="0.35">
      <c r="K2201" s="87"/>
      <c r="L2201" s="87"/>
      <c r="M2201" s="87"/>
      <c r="N2201" s="87"/>
    </row>
    <row r="2202" spans="11:14" x14ac:dyDescent="0.35">
      <c r="K2202" s="87"/>
      <c r="L2202" s="87"/>
      <c r="M2202" s="87"/>
      <c r="N2202" s="87"/>
    </row>
    <row r="2203" spans="11:14" x14ac:dyDescent="0.35">
      <c r="K2203" s="87"/>
      <c r="L2203" s="87"/>
      <c r="M2203" s="87"/>
      <c r="N2203" s="87"/>
    </row>
    <row r="2204" spans="11:14" x14ac:dyDescent="0.35">
      <c r="K2204" s="87"/>
      <c r="L2204" s="87"/>
      <c r="M2204" s="87"/>
      <c r="N2204" s="87"/>
    </row>
    <row r="2205" spans="11:14" x14ac:dyDescent="0.35">
      <c r="K2205" s="87"/>
      <c r="L2205" s="87"/>
      <c r="M2205" s="87"/>
      <c r="N2205" s="87"/>
    </row>
    <row r="2206" spans="11:14" x14ac:dyDescent="0.35">
      <c r="K2206" s="87"/>
      <c r="L2206" s="87"/>
      <c r="M2206" s="87"/>
      <c r="N2206" s="87"/>
    </row>
    <row r="2207" spans="11:14" x14ac:dyDescent="0.35">
      <c r="K2207" s="87"/>
      <c r="L2207" s="87"/>
      <c r="M2207" s="87"/>
      <c r="N2207" s="87"/>
    </row>
    <row r="2208" spans="11:14" x14ac:dyDescent="0.35">
      <c r="K2208" s="87"/>
      <c r="L2208" s="87"/>
      <c r="M2208" s="87"/>
      <c r="N2208" s="87"/>
    </row>
    <row r="2209" spans="11:14" x14ac:dyDescent="0.35">
      <c r="K2209" s="87"/>
      <c r="L2209" s="87"/>
      <c r="M2209" s="87"/>
      <c r="N2209" s="87"/>
    </row>
    <row r="2210" spans="11:14" x14ac:dyDescent="0.35">
      <c r="K2210" s="87"/>
      <c r="L2210" s="87"/>
      <c r="M2210" s="87"/>
      <c r="N2210" s="87"/>
    </row>
    <row r="2211" spans="11:14" x14ac:dyDescent="0.35">
      <c r="K2211" s="87"/>
      <c r="L2211" s="87"/>
      <c r="M2211" s="87"/>
      <c r="N2211" s="87"/>
    </row>
    <row r="2212" spans="11:14" x14ac:dyDescent="0.35">
      <c r="K2212" s="87"/>
      <c r="L2212" s="87"/>
      <c r="M2212" s="87"/>
      <c r="N2212" s="87"/>
    </row>
    <row r="2213" spans="11:14" x14ac:dyDescent="0.35">
      <c r="K2213" s="87"/>
      <c r="L2213" s="87"/>
      <c r="M2213" s="87"/>
      <c r="N2213" s="87"/>
    </row>
    <row r="2214" spans="11:14" x14ac:dyDescent="0.35">
      <c r="K2214" s="87"/>
      <c r="L2214" s="87"/>
      <c r="M2214" s="87"/>
      <c r="N2214" s="87"/>
    </row>
    <row r="2215" spans="11:14" x14ac:dyDescent="0.35">
      <c r="K2215" s="87"/>
      <c r="L2215" s="87"/>
      <c r="M2215" s="87"/>
      <c r="N2215" s="87"/>
    </row>
    <row r="2216" spans="11:14" x14ac:dyDescent="0.35">
      <c r="K2216" s="87"/>
      <c r="L2216" s="87"/>
      <c r="M2216" s="87"/>
      <c r="N2216" s="87"/>
    </row>
    <row r="2217" spans="11:14" x14ac:dyDescent="0.35">
      <c r="K2217" s="87"/>
      <c r="L2217" s="87"/>
      <c r="M2217" s="87"/>
      <c r="N2217" s="87"/>
    </row>
    <row r="2218" spans="11:14" x14ac:dyDescent="0.35">
      <c r="K2218" s="87"/>
      <c r="L2218" s="87"/>
      <c r="M2218" s="87"/>
      <c r="N2218" s="87"/>
    </row>
    <row r="2219" spans="11:14" x14ac:dyDescent="0.35">
      <c r="K2219" s="87"/>
      <c r="L2219" s="87"/>
      <c r="M2219" s="87"/>
      <c r="N2219" s="87"/>
    </row>
    <row r="2220" spans="11:14" x14ac:dyDescent="0.35">
      <c r="K2220" s="87"/>
      <c r="L2220" s="87"/>
      <c r="M2220" s="87"/>
      <c r="N2220" s="87"/>
    </row>
    <row r="2221" spans="11:14" x14ac:dyDescent="0.35">
      <c r="K2221" s="87"/>
      <c r="L2221" s="87"/>
      <c r="M2221" s="87"/>
      <c r="N2221" s="87"/>
    </row>
    <row r="2222" spans="11:14" x14ac:dyDescent="0.35">
      <c r="K2222" s="87"/>
      <c r="L2222" s="87"/>
      <c r="M2222" s="87"/>
      <c r="N2222" s="87"/>
    </row>
    <row r="2223" spans="11:14" x14ac:dyDescent="0.35">
      <c r="K2223" s="87"/>
      <c r="L2223" s="87"/>
      <c r="M2223" s="87"/>
      <c r="N2223" s="87"/>
    </row>
    <row r="2224" spans="11:14" x14ac:dyDescent="0.35">
      <c r="K2224" s="87"/>
      <c r="L2224" s="87"/>
      <c r="M2224" s="87"/>
      <c r="N2224" s="87"/>
    </row>
    <row r="2225" spans="11:14" x14ac:dyDescent="0.35">
      <c r="K2225" s="87"/>
      <c r="L2225" s="87"/>
      <c r="M2225" s="87"/>
      <c r="N2225" s="87"/>
    </row>
    <row r="2226" spans="11:14" x14ac:dyDescent="0.35">
      <c r="K2226" s="87"/>
      <c r="L2226" s="87"/>
      <c r="M2226" s="87"/>
      <c r="N2226" s="87"/>
    </row>
    <row r="2227" spans="11:14" x14ac:dyDescent="0.35">
      <c r="K2227" s="87"/>
      <c r="L2227" s="87"/>
      <c r="M2227" s="87"/>
      <c r="N2227" s="87"/>
    </row>
    <row r="2228" spans="11:14" x14ac:dyDescent="0.35">
      <c r="K2228" s="87"/>
      <c r="L2228" s="87"/>
      <c r="M2228" s="87"/>
      <c r="N2228" s="87"/>
    </row>
    <row r="2229" spans="11:14" x14ac:dyDescent="0.35">
      <c r="K2229" s="87"/>
      <c r="L2229" s="87"/>
      <c r="M2229" s="87"/>
      <c r="N2229" s="87"/>
    </row>
    <row r="2230" spans="11:14" x14ac:dyDescent="0.35">
      <c r="K2230" s="87"/>
      <c r="L2230" s="87"/>
      <c r="M2230" s="87"/>
      <c r="N2230" s="87"/>
    </row>
    <row r="2231" spans="11:14" x14ac:dyDescent="0.35">
      <c r="K2231" s="87"/>
      <c r="L2231" s="87"/>
      <c r="M2231" s="87"/>
      <c r="N2231" s="87"/>
    </row>
    <row r="2232" spans="11:14" x14ac:dyDescent="0.35">
      <c r="K2232" s="87"/>
      <c r="L2232" s="87"/>
      <c r="M2232" s="87"/>
      <c r="N2232" s="87"/>
    </row>
    <row r="2233" spans="11:14" x14ac:dyDescent="0.35">
      <c r="K2233" s="87"/>
      <c r="L2233" s="87"/>
      <c r="M2233" s="87"/>
      <c r="N2233" s="87"/>
    </row>
    <row r="2234" spans="11:14" x14ac:dyDescent="0.35">
      <c r="K2234" s="87"/>
      <c r="L2234" s="87"/>
      <c r="M2234" s="87"/>
      <c r="N2234" s="87"/>
    </row>
    <row r="2235" spans="11:14" x14ac:dyDescent="0.35">
      <c r="K2235" s="87"/>
      <c r="L2235" s="87"/>
      <c r="M2235" s="87"/>
      <c r="N2235" s="87"/>
    </row>
    <row r="2236" spans="11:14" x14ac:dyDescent="0.35">
      <c r="K2236" s="87"/>
      <c r="L2236" s="87"/>
      <c r="M2236" s="87"/>
      <c r="N2236" s="87"/>
    </row>
    <row r="2237" spans="11:14" x14ac:dyDescent="0.35">
      <c r="K2237" s="87"/>
      <c r="L2237" s="87"/>
      <c r="M2237" s="87"/>
      <c r="N2237" s="87"/>
    </row>
    <row r="2238" spans="11:14" x14ac:dyDescent="0.35">
      <c r="K2238" s="87"/>
      <c r="L2238" s="87"/>
      <c r="M2238" s="87"/>
      <c r="N2238" s="87"/>
    </row>
    <row r="2239" spans="11:14" x14ac:dyDescent="0.35">
      <c r="K2239" s="87"/>
      <c r="L2239" s="87"/>
      <c r="M2239" s="87"/>
      <c r="N2239" s="87"/>
    </row>
    <row r="2240" spans="11:14" x14ac:dyDescent="0.35">
      <c r="K2240" s="87"/>
      <c r="L2240" s="87"/>
      <c r="M2240" s="87"/>
      <c r="N2240" s="87"/>
    </row>
    <row r="2241" spans="11:14" x14ac:dyDescent="0.35">
      <c r="K2241" s="87"/>
      <c r="L2241" s="87"/>
      <c r="M2241" s="87"/>
      <c r="N2241" s="87"/>
    </row>
    <row r="2242" spans="11:14" x14ac:dyDescent="0.35">
      <c r="K2242" s="87"/>
      <c r="L2242" s="87"/>
      <c r="M2242" s="87"/>
      <c r="N2242" s="87"/>
    </row>
    <row r="2243" spans="11:14" x14ac:dyDescent="0.35">
      <c r="K2243" s="87"/>
      <c r="L2243" s="87"/>
      <c r="M2243" s="87"/>
      <c r="N2243" s="87"/>
    </row>
    <row r="2244" spans="11:14" x14ac:dyDescent="0.35">
      <c r="K2244" s="87"/>
      <c r="L2244" s="87"/>
      <c r="M2244" s="87"/>
      <c r="N2244" s="87"/>
    </row>
    <row r="2245" spans="11:14" x14ac:dyDescent="0.35">
      <c r="K2245" s="87"/>
      <c r="L2245" s="87"/>
      <c r="M2245" s="87"/>
      <c r="N2245" s="87"/>
    </row>
    <row r="2246" spans="11:14" x14ac:dyDescent="0.35">
      <c r="K2246" s="87"/>
      <c r="L2246" s="87"/>
      <c r="M2246" s="87"/>
      <c r="N2246" s="87"/>
    </row>
    <row r="2247" spans="11:14" x14ac:dyDescent="0.35">
      <c r="K2247" s="87"/>
      <c r="L2247" s="87"/>
      <c r="M2247" s="87"/>
      <c r="N2247" s="87"/>
    </row>
    <row r="2248" spans="11:14" x14ac:dyDescent="0.35">
      <c r="K2248" s="87"/>
      <c r="L2248" s="87"/>
      <c r="M2248" s="87"/>
      <c r="N2248" s="87"/>
    </row>
    <row r="2249" spans="11:14" x14ac:dyDescent="0.35">
      <c r="K2249" s="87"/>
      <c r="L2249" s="87"/>
      <c r="M2249" s="87"/>
      <c r="N2249" s="87"/>
    </row>
    <row r="2250" spans="11:14" x14ac:dyDescent="0.35">
      <c r="K2250" s="87"/>
      <c r="L2250" s="87"/>
      <c r="M2250" s="87"/>
      <c r="N2250" s="87"/>
    </row>
    <row r="2251" spans="11:14" x14ac:dyDescent="0.35">
      <c r="K2251" s="87"/>
      <c r="L2251" s="87"/>
      <c r="M2251" s="87"/>
      <c r="N2251" s="87"/>
    </row>
    <row r="2252" spans="11:14" x14ac:dyDescent="0.35">
      <c r="K2252" s="87"/>
      <c r="L2252" s="87"/>
      <c r="M2252" s="87"/>
      <c r="N2252" s="87"/>
    </row>
    <row r="2253" spans="11:14" x14ac:dyDescent="0.35">
      <c r="K2253" s="87"/>
      <c r="L2253" s="87"/>
      <c r="M2253" s="87"/>
      <c r="N2253" s="87"/>
    </row>
    <row r="2254" spans="11:14" x14ac:dyDescent="0.35">
      <c r="K2254" s="87"/>
      <c r="L2254" s="87"/>
      <c r="M2254" s="87"/>
      <c r="N2254" s="87"/>
    </row>
    <row r="2255" spans="11:14" x14ac:dyDescent="0.35">
      <c r="K2255" s="87"/>
      <c r="L2255" s="87"/>
      <c r="M2255" s="87"/>
      <c r="N2255" s="87"/>
    </row>
    <row r="2256" spans="11:14" x14ac:dyDescent="0.35">
      <c r="K2256" s="87"/>
      <c r="L2256" s="87"/>
      <c r="M2256" s="87"/>
      <c r="N2256" s="87"/>
    </row>
    <row r="2257" spans="11:14" x14ac:dyDescent="0.35">
      <c r="K2257" s="87"/>
      <c r="L2257" s="87"/>
      <c r="M2257" s="87"/>
      <c r="N2257" s="87"/>
    </row>
    <row r="2258" spans="11:14" x14ac:dyDescent="0.35">
      <c r="K2258" s="87"/>
      <c r="L2258" s="87"/>
      <c r="M2258" s="87"/>
      <c r="N2258" s="87"/>
    </row>
    <row r="2259" spans="11:14" x14ac:dyDescent="0.35">
      <c r="K2259" s="87"/>
      <c r="L2259" s="87"/>
      <c r="M2259" s="87"/>
      <c r="N2259" s="87"/>
    </row>
    <row r="2260" spans="11:14" x14ac:dyDescent="0.35">
      <c r="K2260" s="87"/>
      <c r="L2260" s="87"/>
      <c r="M2260" s="87"/>
      <c r="N2260" s="87"/>
    </row>
    <row r="2261" spans="11:14" x14ac:dyDescent="0.35">
      <c r="K2261" s="87"/>
      <c r="L2261" s="87"/>
      <c r="M2261" s="87"/>
      <c r="N2261" s="87"/>
    </row>
    <row r="2262" spans="11:14" x14ac:dyDescent="0.35">
      <c r="K2262" s="87"/>
      <c r="L2262" s="87"/>
      <c r="M2262" s="87"/>
      <c r="N2262" s="87"/>
    </row>
    <row r="2263" spans="11:14" x14ac:dyDescent="0.35">
      <c r="K2263" s="87"/>
      <c r="L2263" s="87"/>
      <c r="M2263" s="87"/>
      <c r="N2263" s="87"/>
    </row>
    <row r="2264" spans="11:14" x14ac:dyDescent="0.35">
      <c r="K2264" s="87"/>
      <c r="L2264" s="87"/>
      <c r="M2264" s="87"/>
      <c r="N2264" s="87"/>
    </row>
    <row r="2265" spans="11:14" x14ac:dyDescent="0.35">
      <c r="K2265" s="87"/>
      <c r="L2265" s="87"/>
      <c r="M2265" s="87"/>
      <c r="N2265" s="87"/>
    </row>
    <row r="2266" spans="11:14" x14ac:dyDescent="0.35">
      <c r="K2266" s="87"/>
      <c r="L2266" s="87"/>
      <c r="M2266" s="87"/>
      <c r="N2266" s="87"/>
    </row>
    <row r="2267" spans="11:14" x14ac:dyDescent="0.35">
      <c r="K2267" s="87"/>
      <c r="L2267" s="87"/>
      <c r="M2267" s="87"/>
      <c r="N2267" s="87"/>
    </row>
    <row r="2268" spans="11:14" x14ac:dyDescent="0.35">
      <c r="K2268" s="87"/>
      <c r="L2268" s="87"/>
      <c r="M2268" s="87"/>
      <c r="N2268" s="87"/>
    </row>
    <row r="2269" spans="11:14" x14ac:dyDescent="0.35">
      <c r="K2269" s="87"/>
      <c r="L2269" s="87"/>
      <c r="M2269" s="87"/>
      <c r="N2269" s="87"/>
    </row>
    <row r="2270" spans="11:14" x14ac:dyDescent="0.35">
      <c r="K2270" s="87"/>
      <c r="L2270" s="87"/>
      <c r="M2270" s="87"/>
      <c r="N2270" s="87"/>
    </row>
    <row r="2271" spans="11:14" x14ac:dyDescent="0.35">
      <c r="K2271" s="87"/>
      <c r="L2271" s="87"/>
      <c r="M2271" s="87"/>
      <c r="N2271" s="87"/>
    </row>
    <row r="2272" spans="11:14" x14ac:dyDescent="0.35">
      <c r="K2272" s="87"/>
      <c r="L2272" s="87"/>
      <c r="M2272" s="87"/>
      <c r="N2272" s="87"/>
    </row>
    <row r="2273" spans="11:14" x14ac:dyDescent="0.35">
      <c r="K2273" s="87"/>
      <c r="L2273" s="87"/>
      <c r="M2273" s="87"/>
      <c r="N2273" s="87"/>
    </row>
    <row r="2274" spans="11:14" x14ac:dyDescent="0.35">
      <c r="K2274" s="87"/>
      <c r="L2274" s="87"/>
      <c r="M2274" s="87"/>
      <c r="N2274" s="87"/>
    </row>
    <row r="2275" spans="11:14" x14ac:dyDescent="0.35">
      <c r="K2275" s="87"/>
      <c r="L2275" s="87"/>
      <c r="M2275" s="87"/>
      <c r="N2275" s="87"/>
    </row>
    <row r="2276" spans="11:14" x14ac:dyDescent="0.35">
      <c r="K2276" s="87"/>
      <c r="L2276" s="87"/>
      <c r="M2276" s="87"/>
      <c r="N2276" s="87"/>
    </row>
    <row r="2277" spans="11:14" x14ac:dyDescent="0.35">
      <c r="K2277" s="87"/>
      <c r="L2277" s="87"/>
      <c r="M2277" s="87"/>
      <c r="N2277" s="87"/>
    </row>
    <row r="2278" spans="11:14" x14ac:dyDescent="0.35">
      <c r="K2278" s="87"/>
      <c r="L2278" s="87"/>
      <c r="M2278" s="87"/>
      <c r="N2278" s="87"/>
    </row>
    <row r="2279" spans="11:14" x14ac:dyDescent="0.35">
      <c r="K2279" s="87"/>
      <c r="L2279" s="87"/>
      <c r="M2279" s="87"/>
      <c r="N2279" s="87"/>
    </row>
    <row r="2280" spans="11:14" x14ac:dyDescent="0.35">
      <c r="K2280" s="87"/>
      <c r="L2280" s="87"/>
      <c r="M2280" s="87"/>
      <c r="N2280" s="87"/>
    </row>
    <row r="2281" spans="11:14" x14ac:dyDescent="0.35">
      <c r="K2281" s="87"/>
      <c r="L2281" s="87"/>
      <c r="M2281" s="87"/>
      <c r="N2281" s="87"/>
    </row>
    <row r="2282" spans="11:14" x14ac:dyDescent="0.35">
      <c r="K2282" s="87"/>
      <c r="L2282" s="87"/>
      <c r="M2282" s="87"/>
      <c r="N2282" s="87"/>
    </row>
    <row r="2283" spans="11:14" x14ac:dyDescent="0.35">
      <c r="K2283" s="87"/>
      <c r="L2283" s="87"/>
      <c r="M2283" s="87"/>
      <c r="N2283" s="87"/>
    </row>
    <row r="2284" spans="11:14" x14ac:dyDescent="0.35">
      <c r="K2284" s="87"/>
      <c r="L2284" s="87"/>
      <c r="M2284" s="87"/>
      <c r="N2284" s="87"/>
    </row>
    <row r="2285" spans="11:14" x14ac:dyDescent="0.35">
      <c r="K2285" s="87"/>
      <c r="L2285" s="87"/>
      <c r="M2285" s="87"/>
      <c r="N2285" s="87"/>
    </row>
    <row r="2286" spans="11:14" x14ac:dyDescent="0.35">
      <c r="K2286" s="87"/>
      <c r="L2286" s="87"/>
      <c r="M2286" s="87"/>
      <c r="N2286" s="87"/>
    </row>
    <row r="2287" spans="11:14" x14ac:dyDescent="0.35">
      <c r="K2287" s="87"/>
      <c r="L2287" s="87"/>
      <c r="M2287" s="87"/>
      <c r="N2287" s="87"/>
    </row>
    <row r="2288" spans="11:14" x14ac:dyDescent="0.35">
      <c r="K2288" s="87"/>
      <c r="L2288" s="87"/>
      <c r="M2288" s="87"/>
      <c r="N2288" s="87"/>
    </row>
    <row r="2289" spans="11:14" x14ac:dyDescent="0.35">
      <c r="K2289" s="87"/>
      <c r="L2289" s="87"/>
      <c r="M2289" s="87"/>
      <c r="N2289" s="87"/>
    </row>
    <row r="2290" spans="11:14" x14ac:dyDescent="0.35">
      <c r="K2290" s="87"/>
      <c r="L2290" s="87"/>
      <c r="M2290" s="87"/>
      <c r="N2290" s="87"/>
    </row>
    <row r="2291" spans="11:14" x14ac:dyDescent="0.35">
      <c r="K2291" s="87"/>
      <c r="L2291" s="87"/>
      <c r="M2291" s="87"/>
      <c r="N2291" s="87"/>
    </row>
    <row r="2292" spans="11:14" x14ac:dyDescent="0.35">
      <c r="K2292" s="87"/>
      <c r="L2292" s="87"/>
      <c r="M2292" s="87"/>
      <c r="N2292" s="87"/>
    </row>
    <row r="2293" spans="11:14" x14ac:dyDescent="0.35">
      <c r="K2293" s="87"/>
      <c r="L2293" s="87"/>
      <c r="M2293" s="87"/>
      <c r="N2293" s="87"/>
    </row>
    <row r="2294" spans="11:14" x14ac:dyDescent="0.35">
      <c r="K2294" s="87"/>
      <c r="L2294" s="87"/>
      <c r="M2294" s="87"/>
      <c r="N2294" s="87"/>
    </row>
    <row r="2295" spans="11:14" x14ac:dyDescent="0.35">
      <c r="K2295" s="87"/>
      <c r="L2295" s="87"/>
      <c r="M2295" s="87"/>
      <c r="N2295" s="87"/>
    </row>
    <row r="2296" spans="11:14" x14ac:dyDescent="0.35">
      <c r="K2296" s="87"/>
      <c r="L2296" s="87"/>
      <c r="M2296" s="87"/>
      <c r="N2296" s="87"/>
    </row>
    <row r="2297" spans="11:14" x14ac:dyDescent="0.35">
      <c r="K2297" s="87"/>
      <c r="L2297" s="87"/>
      <c r="M2297" s="87"/>
      <c r="N2297" s="87"/>
    </row>
    <row r="2298" spans="11:14" x14ac:dyDescent="0.35">
      <c r="K2298" s="87"/>
      <c r="L2298" s="87"/>
      <c r="M2298" s="87"/>
      <c r="N2298" s="87"/>
    </row>
    <row r="2299" spans="11:14" x14ac:dyDescent="0.35">
      <c r="K2299" s="87"/>
      <c r="L2299" s="87"/>
      <c r="M2299" s="87"/>
      <c r="N2299" s="87"/>
    </row>
    <row r="2300" spans="11:14" x14ac:dyDescent="0.35">
      <c r="K2300" s="87"/>
      <c r="L2300" s="87"/>
      <c r="M2300" s="87"/>
      <c r="N2300" s="87"/>
    </row>
    <row r="2301" spans="11:14" x14ac:dyDescent="0.35">
      <c r="K2301" s="87"/>
      <c r="L2301" s="87"/>
      <c r="M2301" s="87"/>
      <c r="N2301" s="87"/>
    </row>
    <row r="2302" spans="11:14" x14ac:dyDescent="0.35">
      <c r="K2302" s="87"/>
      <c r="L2302" s="87"/>
      <c r="M2302" s="87"/>
      <c r="N2302" s="87"/>
    </row>
    <row r="2303" spans="11:14" x14ac:dyDescent="0.35">
      <c r="K2303" s="87"/>
      <c r="L2303" s="87"/>
      <c r="M2303" s="87"/>
      <c r="N2303" s="87"/>
    </row>
    <row r="2304" spans="11:14" x14ac:dyDescent="0.35">
      <c r="K2304" s="87"/>
      <c r="L2304" s="87"/>
      <c r="M2304" s="87"/>
      <c r="N2304" s="87"/>
    </row>
    <row r="2305" spans="11:14" x14ac:dyDescent="0.35">
      <c r="K2305" s="87"/>
      <c r="L2305" s="87"/>
      <c r="M2305" s="87"/>
      <c r="N2305" s="87"/>
    </row>
    <row r="2306" spans="11:14" x14ac:dyDescent="0.35">
      <c r="K2306" s="87"/>
      <c r="L2306" s="87"/>
      <c r="M2306" s="87"/>
      <c r="N2306" s="87"/>
    </row>
    <row r="2307" spans="11:14" x14ac:dyDescent="0.35">
      <c r="K2307" s="87"/>
      <c r="L2307" s="87"/>
      <c r="M2307" s="87"/>
      <c r="N2307" s="87"/>
    </row>
    <row r="2308" spans="11:14" x14ac:dyDescent="0.35">
      <c r="K2308" s="87"/>
      <c r="L2308" s="87"/>
      <c r="M2308" s="87"/>
      <c r="N2308" s="87"/>
    </row>
    <row r="2309" spans="11:14" x14ac:dyDescent="0.35">
      <c r="K2309" s="87"/>
      <c r="L2309" s="87"/>
      <c r="M2309" s="87"/>
      <c r="N2309" s="87"/>
    </row>
    <row r="2310" spans="11:14" x14ac:dyDescent="0.35">
      <c r="K2310" s="87"/>
      <c r="L2310" s="87"/>
      <c r="M2310" s="87"/>
      <c r="N2310" s="87"/>
    </row>
    <row r="2311" spans="11:14" x14ac:dyDescent="0.35">
      <c r="K2311" s="87"/>
      <c r="L2311" s="87"/>
      <c r="M2311" s="87"/>
      <c r="N2311" s="87"/>
    </row>
    <row r="2312" spans="11:14" x14ac:dyDescent="0.35">
      <c r="K2312" s="87"/>
      <c r="L2312" s="87"/>
      <c r="M2312" s="87"/>
      <c r="N2312" s="87"/>
    </row>
    <row r="2313" spans="11:14" x14ac:dyDescent="0.35">
      <c r="K2313" s="87"/>
      <c r="L2313" s="87"/>
      <c r="M2313" s="87"/>
      <c r="N2313" s="87"/>
    </row>
    <row r="2314" spans="11:14" x14ac:dyDescent="0.35">
      <c r="K2314" s="87"/>
      <c r="L2314" s="87"/>
      <c r="M2314" s="87"/>
      <c r="N2314" s="87"/>
    </row>
    <row r="2315" spans="11:14" x14ac:dyDescent="0.35">
      <c r="K2315" s="87"/>
      <c r="L2315" s="87"/>
      <c r="M2315" s="87"/>
      <c r="N2315" s="87"/>
    </row>
    <row r="2316" spans="11:14" x14ac:dyDescent="0.35">
      <c r="K2316" s="87"/>
      <c r="L2316" s="87"/>
      <c r="M2316" s="87"/>
      <c r="N2316" s="87"/>
    </row>
    <row r="2317" spans="11:14" x14ac:dyDescent="0.35">
      <c r="K2317" s="87"/>
      <c r="L2317" s="87"/>
      <c r="M2317" s="87"/>
      <c r="N2317" s="87"/>
    </row>
    <row r="2318" spans="11:14" x14ac:dyDescent="0.35">
      <c r="K2318" s="87"/>
      <c r="L2318" s="87"/>
      <c r="M2318" s="87"/>
      <c r="N2318" s="87"/>
    </row>
    <row r="2319" spans="11:14" x14ac:dyDescent="0.35">
      <c r="K2319" s="87"/>
      <c r="L2319" s="87"/>
      <c r="M2319" s="87"/>
      <c r="N2319" s="87"/>
    </row>
    <row r="2320" spans="11:14" x14ac:dyDescent="0.35">
      <c r="K2320" s="87"/>
      <c r="L2320" s="87"/>
      <c r="M2320" s="87"/>
      <c r="N2320" s="87"/>
    </row>
    <row r="2321" spans="11:14" x14ac:dyDescent="0.35">
      <c r="K2321" s="87"/>
      <c r="L2321" s="87"/>
      <c r="M2321" s="87"/>
      <c r="N2321" s="87"/>
    </row>
    <row r="2322" spans="11:14" x14ac:dyDescent="0.35">
      <c r="K2322" s="87"/>
      <c r="L2322" s="87"/>
      <c r="M2322" s="87"/>
      <c r="N2322" s="87"/>
    </row>
    <row r="2323" spans="11:14" x14ac:dyDescent="0.35">
      <c r="K2323" s="87"/>
      <c r="L2323" s="87"/>
      <c r="M2323" s="87"/>
      <c r="N2323" s="87"/>
    </row>
    <row r="2324" spans="11:14" x14ac:dyDescent="0.35">
      <c r="K2324" s="87"/>
      <c r="L2324" s="87"/>
      <c r="M2324" s="87"/>
      <c r="N2324" s="87"/>
    </row>
    <row r="2325" spans="11:14" x14ac:dyDescent="0.35">
      <c r="K2325" s="87"/>
      <c r="L2325" s="87"/>
      <c r="M2325" s="87"/>
      <c r="N2325" s="87"/>
    </row>
    <row r="2326" spans="11:14" x14ac:dyDescent="0.35">
      <c r="K2326" s="87"/>
      <c r="L2326" s="87"/>
      <c r="M2326" s="87"/>
      <c r="N2326" s="87"/>
    </row>
    <row r="2327" spans="11:14" x14ac:dyDescent="0.35">
      <c r="K2327" s="87"/>
      <c r="L2327" s="87"/>
      <c r="M2327" s="87"/>
      <c r="N2327" s="87"/>
    </row>
    <row r="2328" spans="11:14" x14ac:dyDescent="0.35">
      <c r="K2328" s="87"/>
      <c r="L2328" s="87"/>
      <c r="M2328" s="87"/>
      <c r="N2328" s="87"/>
    </row>
    <row r="2329" spans="11:14" x14ac:dyDescent="0.35">
      <c r="K2329" s="87"/>
      <c r="L2329" s="87"/>
      <c r="M2329" s="87"/>
      <c r="N2329" s="87"/>
    </row>
    <row r="2330" spans="11:14" x14ac:dyDescent="0.35">
      <c r="K2330" s="87"/>
      <c r="L2330" s="87"/>
      <c r="M2330" s="87"/>
      <c r="N2330" s="87"/>
    </row>
    <row r="2331" spans="11:14" x14ac:dyDescent="0.35">
      <c r="K2331" s="87"/>
      <c r="L2331" s="87"/>
      <c r="M2331" s="87"/>
      <c r="N2331" s="87"/>
    </row>
    <row r="2332" spans="11:14" x14ac:dyDescent="0.35">
      <c r="K2332" s="87"/>
      <c r="L2332" s="87"/>
      <c r="M2332" s="87"/>
      <c r="N2332" s="87"/>
    </row>
    <row r="2333" spans="11:14" x14ac:dyDescent="0.35">
      <c r="K2333" s="87"/>
      <c r="L2333" s="87"/>
      <c r="M2333" s="87"/>
      <c r="N2333" s="87"/>
    </row>
    <row r="2334" spans="11:14" x14ac:dyDescent="0.35">
      <c r="K2334" s="87"/>
      <c r="L2334" s="87"/>
      <c r="M2334" s="87"/>
      <c r="N2334" s="87"/>
    </row>
    <row r="2335" spans="11:14" x14ac:dyDescent="0.35">
      <c r="K2335" s="87"/>
      <c r="L2335" s="87"/>
      <c r="M2335" s="87"/>
      <c r="N2335" s="87"/>
    </row>
    <row r="2336" spans="11:14" x14ac:dyDescent="0.35">
      <c r="K2336" s="87"/>
      <c r="L2336" s="87"/>
      <c r="M2336" s="87"/>
      <c r="N2336" s="87"/>
    </row>
    <row r="2337" spans="11:14" x14ac:dyDescent="0.35">
      <c r="K2337" s="87"/>
      <c r="L2337" s="87"/>
      <c r="M2337" s="87"/>
      <c r="N2337" s="87"/>
    </row>
    <row r="2338" spans="11:14" x14ac:dyDescent="0.35">
      <c r="K2338" s="87"/>
      <c r="L2338" s="87"/>
      <c r="M2338" s="87"/>
      <c r="N2338" s="87"/>
    </row>
    <row r="2339" spans="11:14" x14ac:dyDescent="0.35">
      <c r="K2339" s="87"/>
      <c r="L2339" s="87"/>
      <c r="M2339" s="87"/>
      <c r="N2339" s="87"/>
    </row>
    <row r="2340" spans="11:14" x14ac:dyDescent="0.35">
      <c r="K2340" s="87"/>
      <c r="L2340" s="87"/>
      <c r="M2340" s="87"/>
      <c r="N2340" s="87"/>
    </row>
    <row r="2341" spans="11:14" x14ac:dyDescent="0.35">
      <c r="K2341" s="87"/>
      <c r="L2341" s="87"/>
      <c r="M2341" s="87"/>
      <c r="N2341" s="87"/>
    </row>
    <row r="2342" spans="11:14" x14ac:dyDescent="0.35">
      <c r="K2342" s="87"/>
      <c r="L2342" s="87"/>
      <c r="M2342" s="87"/>
      <c r="N2342" s="87"/>
    </row>
    <row r="2343" spans="11:14" x14ac:dyDescent="0.35">
      <c r="K2343" s="87"/>
      <c r="L2343" s="87"/>
      <c r="M2343" s="87"/>
      <c r="N2343" s="87"/>
    </row>
    <row r="2344" spans="11:14" x14ac:dyDescent="0.35">
      <c r="K2344" s="87"/>
      <c r="L2344" s="87"/>
      <c r="M2344" s="87"/>
      <c r="N2344" s="87"/>
    </row>
    <row r="2345" spans="11:14" x14ac:dyDescent="0.35">
      <c r="K2345" s="87"/>
      <c r="L2345" s="87"/>
      <c r="M2345" s="87"/>
      <c r="N2345" s="87"/>
    </row>
    <row r="2346" spans="11:14" x14ac:dyDescent="0.35">
      <c r="K2346" s="87"/>
      <c r="L2346" s="87"/>
      <c r="M2346" s="87"/>
      <c r="N2346" s="87"/>
    </row>
    <row r="2347" spans="11:14" x14ac:dyDescent="0.35">
      <c r="K2347" s="87"/>
      <c r="L2347" s="87"/>
      <c r="M2347" s="87"/>
      <c r="N2347" s="87"/>
    </row>
    <row r="2348" spans="11:14" x14ac:dyDescent="0.35">
      <c r="K2348" s="87"/>
      <c r="L2348" s="87"/>
      <c r="M2348" s="87"/>
      <c r="N2348" s="87"/>
    </row>
    <row r="2349" spans="11:14" x14ac:dyDescent="0.35">
      <c r="K2349" s="87"/>
      <c r="L2349" s="87"/>
      <c r="M2349" s="87"/>
      <c r="N2349" s="87"/>
    </row>
    <row r="2350" spans="11:14" x14ac:dyDescent="0.35">
      <c r="K2350" s="87"/>
      <c r="L2350" s="87"/>
      <c r="M2350" s="87"/>
      <c r="N2350" s="87"/>
    </row>
    <row r="2351" spans="11:14" x14ac:dyDescent="0.35">
      <c r="K2351" s="87"/>
      <c r="L2351" s="87"/>
      <c r="M2351" s="87"/>
      <c r="N2351" s="87"/>
    </row>
    <row r="2352" spans="11:14" x14ac:dyDescent="0.35">
      <c r="K2352" s="87"/>
      <c r="L2352" s="87"/>
      <c r="M2352" s="87"/>
      <c r="N2352" s="87"/>
    </row>
    <row r="2353" spans="11:14" x14ac:dyDescent="0.35">
      <c r="K2353" s="87"/>
      <c r="L2353" s="87"/>
      <c r="M2353" s="87"/>
      <c r="N2353" s="87"/>
    </row>
    <row r="2354" spans="11:14" x14ac:dyDescent="0.35">
      <c r="K2354" s="87"/>
      <c r="L2354" s="87"/>
      <c r="M2354" s="87"/>
      <c r="N2354" s="87"/>
    </row>
    <row r="2355" spans="11:14" x14ac:dyDescent="0.35">
      <c r="K2355" s="87"/>
      <c r="L2355" s="87"/>
      <c r="M2355" s="87"/>
      <c r="N2355" s="87"/>
    </row>
    <row r="2356" spans="11:14" x14ac:dyDescent="0.35">
      <c r="K2356" s="87"/>
      <c r="L2356" s="87"/>
      <c r="M2356" s="87"/>
      <c r="N2356" s="87"/>
    </row>
    <row r="2357" spans="11:14" x14ac:dyDescent="0.35">
      <c r="K2357" s="87"/>
      <c r="L2357" s="87"/>
      <c r="M2357" s="87"/>
      <c r="N2357" s="87"/>
    </row>
    <row r="2358" spans="11:14" x14ac:dyDescent="0.35">
      <c r="K2358" s="87"/>
      <c r="L2358" s="87"/>
      <c r="M2358" s="87"/>
      <c r="N2358" s="87"/>
    </row>
    <row r="2359" spans="11:14" x14ac:dyDescent="0.35">
      <c r="K2359" s="87"/>
      <c r="L2359" s="87"/>
      <c r="M2359" s="87"/>
      <c r="N2359" s="87"/>
    </row>
    <row r="2360" spans="11:14" x14ac:dyDescent="0.35">
      <c r="K2360" s="87"/>
      <c r="L2360" s="87"/>
      <c r="M2360" s="87"/>
      <c r="N2360" s="87"/>
    </row>
    <row r="2361" spans="11:14" x14ac:dyDescent="0.35">
      <c r="K2361" s="87"/>
      <c r="L2361" s="87"/>
      <c r="M2361" s="87"/>
      <c r="N2361" s="87"/>
    </row>
    <row r="2362" spans="11:14" x14ac:dyDescent="0.35">
      <c r="K2362" s="87"/>
      <c r="L2362" s="87"/>
      <c r="M2362" s="87"/>
      <c r="N2362" s="87"/>
    </row>
    <row r="2363" spans="11:14" x14ac:dyDescent="0.35">
      <c r="K2363" s="87"/>
      <c r="L2363" s="87"/>
      <c r="M2363" s="87"/>
      <c r="N2363" s="87"/>
    </row>
    <row r="2364" spans="11:14" x14ac:dyDescent="0.35">
      <c r="K2364" s="87"/>
      <c r="L2364" s="87"/>
      <c r="M2364" s="87"/>
      <c r="N2364" s="87"/>
    </row>
    <row r="2365" spans="11:14" x14ac:dyDescent="0.35">
      <c r="K2365" s="87"/>
      <c r="L2365" s="87"/>
      <c r="M2365" s="87"/>
      <c r="N2365" s="87"/>
    </row>
    <row r="2366" spans="11:14" x14ac:dyDescent="0.35">
      <c r="K2366" s="87"/>
      <c r="L2366" s="87"/>
      <c r="M2366" s="87"/>
      <c r="N2366" s="87"/>
    </row>
    <row r="2367" spans="11:14" x14ac:dyDescent="0.35">
      <c r="K2367" s="87"/>
      <c r="L2367" s="87"/>
      <c r="M2367" s="87"/>
      <c r="N2367" s="87"/>
    </row>
    <row r="2368" spans="11:14" x14ac:dyDescent="0.35">
      <c r="K2368" s="87"/>
      <c r="L2368" s="87"/>
      <c r="M2368" s="87"/>
      <c r="N2368" s="87"/>
    </row>
    <row r="2369" spans="11:14" x14ac:dyDescent="0.35">
      <c r="K2369" s="87"/>
      <c r="L2369" s="87"/>
      <c r="M2369" s="87"/>
      <c r="N2369" s="87"/>
    </row>
    <row r="2370" spans="11:14" x14ac:dyDescent="0.35">
      <c r="K2370" s="87"/>
      <c r="L2370" s="87"/>
      <c r="M2370" s="87"/>
      <c r="N2370" s="87"/>
    </row>
    <row r="2371" spans="11:14" x14ac:dyDescent="0.35">
      <c r="K2371" s="87"/>
      <c r="L2371" s="87"/>
      <c r="M2371" s="87"/>
      <c r="N2371" s="87"/>
    </row>
    <row r="2372" spans="11:14" x14ac:dyDescent="0.35">
      <c r="K2372" s="87"/>
      <c r="L2372" s="87"/>
      <c r="M2372" s="87"/>
      <c r="N2372" s="87"/>
    </row>
    <row r="2373" spans="11:14" x14ac:dyDescent="0.35">
      <c r="K2373" s="87"/>
      <c r="L2373" s="87"/>
      <c r="M2373" s="87"/>
      <c r="N2373" s="87"/>
    </row>
    <row r="2374" spans="11:14" x14ac:dyDescent="0.35">
      <c r="K2374" s="87"/>
      <c r="L2374" s="87"/>
      <c r="M2374" s="87"/>
      <c r="N2374" s="87"/>
    </row>
    <row r="2375" spans="11:14" x14ac:dyDescent="0.35">
      <c r="K2375" s="87"/>
      <c r="L2375" s="87"/>
      <c r="M2375" s="87"/>
      <c r="N2375" s="87"/>
    </row>
    <row r="2376" spans="11:14" x14ac:dyDescent="0.35">
      <c r="K2376" s="87"/>
      <c r="L2376" s="87"/>
      <c r="M2376" s="87"/>
      <c r="N2376" s="87"/>
    </row>
    <row r="2377" spans="11:14" x14ac:dyDescent="0.35">
      <c r="K2377" s="87"/>
      <c r="L2377" s="87"/>
      <c r="M2377" s="87"/>
      <c r="N2377" s="87"/>
    </row>
    <row r="2378" spans="11:14" x14ac:dyDescent="0.35">
      <c r="K2378" s="87"/>
      <c r="L2378" s="87"/>
      <c r="M2378" s="87"/>
      <c r="N2378" s="87"/>
    </row>
    <row r="2379" spans="11:14" x14ac:dyDescent="0.35">
      <c r="K2379" s="87"/>
      <c r="L2379" s="87"/>
      <c r="M2379" s="87"/>
      <c r="N2379" s="87"/>
    </row>
    <row r="2380" spans="11:14" x14ac:dyDescent="0.35">
      <c r="K2380" s="87"/>
      <c r="L2380" s="87"/>
      <c r="M2380" s="87"/>
      <c r="N2380" s="87"/>
    </row>
    <row r="2381" spans="11:14" x14ac:dyDescent="0.35">
      <c r="K2381" s="87"/>
      <c r="L2381" s="87"/>
      <c r="M2381" s="87"/>
      <c r="N2381" s="87"/>
    </row>
    <row r="2382" spans="11:14" x14ac:dyDescent="0.35">
      <c r="K2382" s="87"/>
      <c r="L2382" s="87"/>
      <c r="M2382" s="87"/>
      <c r="N2382" s="87"/>
    </row>
    <row r="2383" spans="11:14" x14ac:dyDescent="0.35">
      <c r="K2383" s="87"/>
      <c r="L2383" s="87"/>
      <c r="M2383" s="87"/>
      <c r="N2383" s="87"/>
    </row>
    <row r="2384" spans="11:14" x14ac:dyDescent="0.35">
      <c r="K2384" s="87"/>
      <c r="L2384" s="87"/>
      <c r="M2384" s="87"/>
      <c r="N2384" s="87"/>
    </row>
    <row r="2385" spans="11:14" x14ac:dyDescent="0.35">
      <c r="K2385" s="87"/>
      <c r="L2385" s="87"/>
      <c r="M2385" s="87"/>
      <c r="N2385" s="87"/>
    </row>
    <row r="2386" spans="11:14" x14ac:dyDescent="0.35">
      <c r="K2386" s="87"/>
      <c r="L2386" s="87"/>
      <c r="M2386" s="87"/>
      <c r="N2386" s="87"/>
    </row>
    <row r="2387" spans="11:14" x14ac:dyDescent="0.35">
      <c r="K2387" s="87"/>
      <c r="L2387" s="87"/>
      <c r="M2387" s="87"/>
      <c r="N2387" s="87"/>
    </row>
    <row r="2388" spans="11:14" x14ac:dyDescent="0.35">
      <c r="K2388" s="87"/>
      <c r="L2388" s="87"/>
      <c r="M2388" s="87"/>
      <c r="N2388" s="87"/>
    </row>
    <row r="2389" spans="11:14" x14ac:dyDescent="0.35">
      <c r="K2389" s="87"/>
      <c r="L2389" s="87"/>
      <c r="M2389" s="87"/>
      <c r="N2389" s="87"/>
    </row>
    <row r="2390" spans="11:14" x14ac:dyDescent="0.35">
      <c r="K2390" s="87"/>
      <c r="L2390" s="87"/>
      <c r="M2390" s="87"/>
      <c r="N2390" s="87"/>
    </row>
    <row r="2391" spans="11:14" x14ac:dyDescent="0.35">
      <c r="K2391" s="87"/>
      <c r="L2391" s="87"/>
      <c r="M2391" s="87"/>
      <c r="N2391" s="87"/>
    </row>
    <row r="2392" spans="11:14" x14ac:dyDescent="0.35">
      <c r="K2392" s="87"/>
      <c r="L2392" s="87"/>
      <c r="M2392" s="87"/>
      <c r="N2392" s="87"/>
    </row>
    <row r="2393" spans="11:14" x14ac:dyDescent="0.35">
      <c r="K2393" s="87"/>
      <c r="L2393" s="87"/>
      <c r="M2393" s="87"/>
      <c r="N2393" s="87"/>
    </row>
    <row r="2394" spans="11:14" x14ac:dyDescent="0.35">
      <c r="K2394" s="87"/>
      <c r="L2394" s="87"/>
      <c r="M2394" s="87"/>
      <c r="N2394" s="87"/>
    </row>
    <row r="2395" spans="11:14" x14ac:dyDescent="0.35">
      <c r="K2395" s="87"/>
      <c r="L2395" s="87"/>
      <c r="M2395" s="87"/>
      <c r="N2395" s="87"/>
    </row>
    <row r="2396" spans="11:14" x14ac:dyDescent="0.35">
      <c r="K2396" s="87"/>
      <c r="L2396" s="87"/>
      <c r="M2396" s="87"/>
      <c r="N2396" s="87"/>
    </row>
    <row r="2397" spans="11:14" x14ac:dyDescent="0.35">
      <c r="K2397" s="87"/>
      <c r="L2397" s="87"/>
      <c r="M2397" s="87"/>
      <c r="N2397" s="87"/>
    </row>
    <row r="2398" spans="11:14" x14ac:dyDescent="0.35">
      <c r="K2398" s="87"/>
      <c r="L2398" s="87"/>
      <c r="M2398" s="87"/>
      <c r="N2398" s="87"/>
    </row>
    <row r="2399" spans="11:14" x14ac:dyDescent="0.35">
      <c r="K2399" s="87"/>
      <c r="L2399" s="87"/>
      <c r="M2399" s="87"/>
      <c r="N2399" s="87"/>
    </row>
    <row r="2400" spans="11:14" x14ac:dyDescent="0.35">
      <c r="K2400" s="87"/>
      <c r="L2400" s="87"/>
      <c r="M2400" s="87"/>
      <c r="N2400" s="87"/>
    </row>
    <row r="2401" spans="11:14" x14ac:dyDescent="0.35">
      <c r="K2401" s="87"/>
      <c r="L2401" s="87"/>
      <c r="M2401" s="87"/>
      <c r="N2401" s="87"/>
    </row>
    <row r="2402" spans="11:14" x14ac:dyDescent="0.35">
      <c r="K2402" s="87"/>
      <c r="L2402" s="87"/>
      <c r="M2402" s="87"/>
      <c r="N2402" s="87"/>
    </row>
    <row r="2403" spans="11:14" x14ac:dyDescent="0.35">
      <c r="K2403" s="87"/>
      <c r="L2403" s="87"/>
      <c r="M2403" s="87"/>
      <c r="N2403" s="87"/>
    </row>
    <row r="2404" spans="11:14" x14ac:dyDescent="0.35">
      <c r="K2404" s="87"/>
      <c r="L2404" s="87"/>
      <c r="M2404" s="87"/>
      <c r="N2404" s="87"/>
    </row>
    <row r="2405" spans="11:14" x14ac:dyDescent="0.35">
      <c r="K2405" s="87"/>
      <c r="L2405" s="87"/>
      <c r="M2405" s="87"/>
      <c r="N2405" s="87"/>
    </row>
    <row r="2406" spans="11:14" x14ac:dyDescent="0.35">
      <c r="K2406" s="87"/>
      <c r="L2406" s="87"/>
      <c r="M2406" s="87"/>
      <c r="N2406" s="87"/>
    </row>
    <row r="2407" spans="11:14" x14ac:dyDescent="0.35">
      <c r="K2407" s="87"/>
      <c r="L2407" s="87"/>
      <c r="M2407" s="87"/>
      <c r="N2407" s="87"/>
    </row>
    <row r="2408" spans="11:14" x14ac:dyDescent="0.35">
      <c r="K2408" s="87"/>
      <c r="L2408" s="87"/>
      <c r="M2408" s="87"/>
      <c r="N2408" s="87"/>
    </row>
    <row r="2409" spans="11:14" x14ac:dyDescent="0.35">
      <c r="K2409" s="87"/>
      <c r="L2409" s="87"/>
      <c r="M2409" s="87"/>
      <c r="N2409" s="87"/>
    </row>
    <row r="2410" spans="11:14" x14ac:dyDescent="0.35">
      <c r="K2410" s="87"/>
      <c r="L2410" s="87"/>
      <c r="M2410" s="87"/>
      <c r="N2410" s="87"/>
    </row>
    <row r="2411" spans="11:14" x14ac:dyDescent="0.35">
      <c r="K2411" s="87"/>
      <c r="L2411" s="87"/>
      <c r="M2411" s="87"/>
      <c r="N2411" s="87"/>
    </row>
    <row r="2412" spans="11:14" x14ac:dyDescent="0.35">
      <c r="K2412" s="87"/>
      <c r="L2412" s="87"/>
      <c r="M2412" s="87"/>
      <c r="N2412" s="87"/>
    </row>
    <row r="2413" spans="11:14" x14ac:dyDescent="0.35">
      <c r="K2413" s="87"/>
      <c r="L2413" s="87"/>
      <c r="M2413" s="87"/>
      <c r="N2413" s="87"/>
    </row>
    <row r="2414" spans="11:14" x14ac:dyDescent="0.35">
      <c r="K2414" s="87"/>
      <c r="L2414" s="87"/>
      <c r="M2414" s="87"/>
      <c r="N2414" s="87"/>
    </row>
    <row r="2415" spans="11:14" x14ac:dyDescent="0.35">
      <c r="K2415" s="87"/>
      <c r="L2415" s="87"/>
      <c r="M2415" s="87"/>
      <c r="N2415" s="87"/>
    </row>
    <row r="2416" spans="11:14" x14ac:dyDescent="0.35">
      <c r="K2416" s="87"/>
      <c r="L2416" s="87"/>
      <c r="M2416" s="87"/>
      <c r="N2416" s="87"/>
    </row>
    <row r="2417" spans="11:14" x14ac:dyDescent="0.35">
      <c r="K2417" s="87"/>
      <c r="L2417" s="87"/>
      <c r="M2417" s="87"/>
      <c r="N2417" s="87"/>
    </row>
    <row r="2418" spans="11:14" x14ac:dyDescent="0.35">
      <c r="K2418" s="87"/>
      <c r="L2418" s="87"/>
      <c r="M2418" s="87"/>
      <c r="N2418" s="87"/>
    </row>
    <row r="2419" spans="11:14" x14ac:dyDescent="0.35">
      <c r="K2419" s="87"/>
      <c r="L2419" s="87"/>
      <c r="M2419" s="87"/>
      <c r="N2419" s="87"/>
    </row>
    <row r="2420" spans="11:14" x14ac:dyDescent="0.35">
      <c r="K2420" s="87"/>
      <c r="L2420" s="87"/>
      <c r="M2420" s="87"/>
      <c r="N2420" s="87"/>
    </row>
    <row r="2421" spans="11:14" x14ac:dyDescent="0.35">
      <c r="K2421" s="87"/>
      <c r="L2421" s="87"/>
      <c r="M2421" s="87"/>
      <c r="N2421" s="87"/>
    </row>
    <row r="2422" spans="11:14" x14ac:dyDescent="0.35">
      <c r="K2422" s="87"/>
      <c r="L2422" s="87"/>
      <c r="M2422" s="87"/>
      <c r="N2422" s="87"/>
    </row>
    <row r="2423" spans="11:14" x14ac:dyDescent="0.35">
      <c r="K2423" s="87"/>
      <c r="L2423" s="87"/>
      <c r="M2423" s="87"/>
      <c r="N2423" s="87"/>
    </row>
    <row r="2424" spans="11:14" x14ac:dyDescent="0.35">
      <c r="K2424" s="87"/>
      <c r="L2424" s="87"/>
      <c r="M2424" s="87"/>
      <c r="N2424" s="87"/>
    </row>
    <row r="2425" spans="11:14" x14ac:dyDescent="0.35">
      <c r="K2425" s="87"/>
      <c r="L2425" s="87"/>
      <c r="M2425" s="87"/>
      <c r="N2425" s="87"/>
    </row>
    <row r="2426" spans="11:14" x14ac:dyDescent="0.35">
      <c r="K2426" s="87"/>
      <c r="L2426" s="87"/>
      <c r="M2426" s="87"/>
      <c r="N2426" s="87"/>
    </row>
    <row r="2427" spans="11:14" x14ac:dyDescent="0.35">
      <c r="K2427" s="87"/>
      <c r="L2427" s="87"/>
      <c r="M2427" s="87"/>
      <c r="N2427" s="87"/>
    </row>
    <row r="2428" spans="11:14" x14ac:dyDescent="0.35">
      <c r="K2428" s="87"/>
      <c r="L2428" s="87"/>
      <c r="M2428" s="87"/>
      <c r="N2428" s="87"/>
    </row>
    <row r="2429" spans="11:14" x14ac:dyDescent="0.35">
      <c r="K2429" s="87"/>
      <c r="L2429" s="87"/>
      <c r="M2429" s="87"/>
      <c r="N2429" s="87"/>
    </row>
    <row r="2430" spans="11:14" x14ac:dyDescent="0.35">
      <c r="K2430" s="87"/>
      <c r="L2430" s="87"/>
      <c r="M2430" s="87"/>
      <c r="N2430" s="87"/>
    </row>
    <row r="2431" spans="11:14" x14ac:dyDescent="0.35">
      <c r="K2431" s="87"/>
      <c r="L2431" s="87"/>
      <c r="M2431" s="87"/>
      <c r="N2431" s="87"/>
    </row>
    <row r="2432" spans="11:14" x14ac:dyDescent="0.35">
      <c r="K2432" s="87"/>
      <c r="L2432" s="87"/>
      <c r="M2432" s="87"/>
      <c r="N2432" s="87"/>
    </row>
    <row r="2433" spans="11:14" x14ac:dyDescent="0.35">
      <c r="K2433" s="87"/>
      <c r="L2433" s="87"/>
      <c r="M2433" s="87"/>
      <c r="N2433" s="87"/>
    </row>
    <row r="2434" spans="11:14" x14ac:dyDescent="0.35">
      <c r="K2434" s="87"/>
      <c r="L2434" s="87"/>
      <c r="M2434" s="87"/>
      <c r="N2434" s="87"/>
    </row>
    <row r="2435" spans="11:14" x14ac:dyDescent="0.35">
      <c r="K2435" s="87"/>
      <c r="L2435" s="87"/>
      <c r="M2435" s="87"/>
      <c r="N2435" s="87"/>
    </row>
    <row r="2436" spans="11:14" x14ac:dyDescent="0.35">
      <c r="K2436" s="87"/>
      <c r="L2436" s="87"/>
      <c r="M2436" s="87"/>
      <c r="N2436" s="87"/>
    </row>
    <row r="2437" spans="11:14" x14ac:dyDescent="0.35">
      <c r="K2437" s="87"/>
      <c r="L2437" s="87"/>
      <c r="M2437" s="87"/>
      <c r="N2437" s="87"/>
    </row>
    <row r="2438" spans="11:14" x14ac:dyDescent="0.35">
      <c r="K2438" s="87"/>
      <c r="L2438" s="87"/>
      <c r="M2438" s="87"/>
      <c r="N2438" s="87"/>
    </row>
    <row r="2439" spans="11:14" x14ac:dyDescent="0.35">
      <c r="K2439" s="87"/>
      <c r="L2439" s="87"/>
      <c r="M2439" s="87"/>
      <c r="N2439" s="87"/>
    </row>
    <row r="2440" spans="11:14" x14ac:dyDescent="0.35">
      <c r="K2440" s="87"/>
      <c r="L2440" s="87"/>
      <c r="M2440" s="87"/>
      <c r="N2440" s="87"/>
    </row>
    <row r="2441" spans="11:14" x14ac:dyDescent="0.35">
      <c r="K2441" s="87"/>
      <c r="L2441" s="87"/>
      <c r="M2441" s="87"/>
      <c r="N2441" s="87"/>
    </row>
    <row r="2442" spans="11:14" x14ac:dyDescent="0.35">
      <c r="K2442" s="87"/>
      <c r="L2442" s="87"/>
      <c r="M2442" s="87"/>
      <c r="N2442" s="87"/>
    </row>
    <row r="2443" spans="11:14" x14ac:dyDescent="0.35">
      <c r="K2443" s="87"/>
      <c r="L2443" s="87"/>
      <c r="M2443" s="87"/>
      <c r="N2443" s="87"/>
    </row>
    <row r="2444" spans="11:14" x14ac:dyDescent="0.35">
      <c r="K2444" s="87"/>
      <c r="L2444" s="87"/>
      <c r="M2444" s="87"/>
      <c r="N2444" s="87"/>
    </row>
    <row r="2445" spans="11:14" x14ac:dyDescent="0.35">
      <c r="K2445" s="87"/>
      <c r="L2445" s="87"/>
      <c r="M2445" s="87"/>
      <c r="N2445" s="87"/>
    </row>
    <row r="2446" spans="11:14" x14ac:dyDescent="0.35">
      <c r="K2446" s="87"/>
      <c r="L2446" s="87"/>
      <c r="M2446" s="87"/>
      <c r="N2446" s="87"/>
    </row>
    <row r="2447" spans="11:14" x14ac:dyDescent="0.35">
      <c r="K2447" s="87"/>
      <c r="L2447" s="87"/>
      <c r="M2447" s="87"/>
      <c r="N2447" s="87"/>
    </row>
    <row r="2448" spans="11:14" x14ac:dyDescent="0.35">
      <c r="K2448" s="87"/>
      <c r="L2448" s="87"/>
      <c r="M2448" s="87"/>
      <c r="N2448" s="87"/>
    </row>
    <row r="2449" spans="11:14" x14ac:dyDescent="0.35">
      <c r="K2449" s="87"/>
      <c r="L2449" s="87"/>
      <c r="M2449" s="87"/>
      <c r="N2449" s="87"/>
    </row>
    <row r="2450" spans="11:14" x14ac:dyDescent="0.35">
      <c r="K2450" s="87"/>
      <c r="L2450" s="87"/>
      <c r="M2450" s="87"/>
      <c r="N2450" s="87"/>
    </row>
    <row r="2451" spans="11:14" x14ac:dyDescent="0.35">
      <c r="K2451" s="87"/>
      <c r="L2451" s="87"/>
      <c r="M2451" s="87"/>
      <c r="N2451" s="87"/>
    </row>
    <row r="2452" spans="11:14" x14ac:dyDescent="0.35">
      <c r="K2452" s="87"/>
      <c r="L2452" s="87"/>
      <c r="M2452" s="87"/>
      <c r="N2452" s="87"/>
    </row>
    <row r="2453" spans="11:14" x14ac:dyDescent="0.35">
      <c r="K2453" s="87"/>
      <c r="L2453" s="87"/>
      <c r="M2453" s="87"/>
      <c r="N2453" s="87"/>
    </row>
    <row r="2454" spans="11:14" x14ac:dyDescent="0.35">
      <c r="K2454" s="87"/>
      <c r="L2454" s="87"/>
      <c r="M2454" s="87"/>
      <c r="N2454" s="87"/>
    </row>
    <row r="2455" spans="11:14" x14ac:dyDescent="0.35">
      <c r="K2455" s="87"/>
      <c r="L2455" s="87"/>
      <c r="M2455" s="87"/>
      <c r="N2455" s="87"/>
    </row>
    <row r="2456" spans="11:14" x14ac:dyDescent="0.35">
      <c r="K2456" s="87"/>
      <c r="L2456" s="87"/>
      <c r="M2456" s="87"/>
      <c r="N2456" s="87"/>
    </row>
    <row r="2457" spans="11:14" x14ac:dyDescent="0.35">
      <c r="K2457" s="87"/>
      <c r="L2457" s="87"/>
      <c r="M2457" s="87"/>
      <c r="N2457" s="87"/>
    </row>
    <row r="2458" spans="11:14" x14ac:dyDescent="0.35">
      <c r="K2458" s="87"/>
      <c r="L2458" s="87"/>
      <c r="M2458" s="87"/>
      <c r="N2458" s="87"/>
    </row>
    <row r="2459" spans="11:14" x14ac:dyDescent="0.35">
      <c r="K2459" s="87"/>
      <c r="L2459" s="87"/>
      <c r="M2459" s="87"/>
      <c r="N2459" s="87"/>
    </row>
    <row r="2460" spans="11:14" x14ac:dyDescent="0.35">
      <c r="K2460" s="87"/>
      <c r="L2460" s="87"/>
      <c r="M2460" s="87"/>
      <c r="N2460" s="87"/>
    </row>
    <row r="2461" spans="11:14" x14ac:dyDescent="0.35">
      <c r="K2461" s="87"/>
      <c r="L2461" s="87"/>
      <c r="M2461" s="87"/>
      <c r="N2461" s="87"/>
    </row>
    <row r="2462" spans="11:14" x14ac:dyDescent="0.35">
      <c r="K2462" s="87"/>
      <c r="L2462" s="87"/>
      <c r="M2462" s="87"/>
      <c r="N2462" s="87"/>
    </row>
    <row r="2463" spans="11:14" x14ac:dyDescent="0.35">
      <c r="K2463" s="87"/>
      <c r="L2463" s="87"/>
      <c r="M2463" s="87"/>
      <c r="N2463" s="87"/>
    </row>
    <row r="2464" spans="11:14" x14ac:dyDescent="0.35">
      <c r="K2464" s="87"/>
      <c r="L2464" s="87"/>
      <c r="M2464" s="87"/>
      <c r="N2464" s="87"/>
    </row>
    <row r="2465" spans="11:14" x14ac:dyDescent="0.35">
      <c r="K2465" s="87"/>
      <c r="L2465" s="87"/>
      <c r="M2465" s="87"/>
      <c r="N2465" s="87"/>
    </row>
    <row r="2466" spans="11:14" x14ac:dyDescent="0.35">
      <c r="K2466" s="87"/>
      <c r="L2466" s="87"/>
      <c r="M2466" s="87"/>
      <c r="N2466" s="87"/>
    </row>
    <row r="2467" spans="11:14" x14ac:dyDescent="0.35">
      <c r="K2467" s="87"/>
      <c r="L2467" s="87"/>
      <c r="M2467" s="87"/>
      <c r="N2467" s="87"/>
    </row>
    <row r="2468" spans="11:14" x14ac:dyDescent="0.35">
      <c r="K2468" s="87"/>
      <c r="L2468" s="87"/>
      <c r="M2468" s="87"/>
      <c r="N2468" s="87"/>
    </row>
    <row r="2469" spans="11:14" x14ac:dyDescent="0.35">
      <c r="K2469" s="87"/>
      <c r="L2469" s="87"/>
      <c r="M2469" s="87"/>
      <c r="N2469" s="87"/>
    </row>
    <row r="2470" spans="11:14" x14ac:dyDescent="0.35">
      <c r="K2470" s="87"/>
      <c r="L2470" s="87"/>
      <c r="M2470" s="87"/>
      <c r="N2470" s="87"/>
    </row>
    <row r="2471" spans="11:14" x14ac:dyDescent="0.35">
      <c r="K2471" s="87"/>
      <c r="L2471" s="87"/>
      <c r="M2471" s="87"/>
      <c r="N2471" s="87"/>
    </row>
    <row r="2472" spans="11:14" x14ac:dyDescent="0.35">
      <c r="K2472" s="87"/>
      <c r="L2472" s="87"/>
      <c r="M2472" s="87"/>
      <c r="N2472" s="87"/>
    </row>
    <row r="2473" spans="11:14" x14ac:dyDescent="0.35">
      <c r="K2473" s="87"/>
      <c r="L2473" s="87"/>
      <c r="M2473" s="87"/>
      <c r="N2473" s="87"/>
    </row>
    <row r="2474" spans="11:14" x14ac:dyDescent="0.35">
      <c r="K2474" s="87"/>
      <c r="L2474" s="87"/>
      <c r="M2474" s="87"/>
      <c r="N2474" s="87"/>
    </row>
    <row r="2475" spans="11:14" x14ac:dyDescent="0.35">
      <c r="K2475" s="87"/>
      <c r="L2475" s="87"/>
      <c r="M2475" s="87"/>
      <c r="N2475" s="87"/>
    </row>
    <row r="2476" spans="11:14" x14ac:dyDescent="0.35">
      <c r="K2476" s="87"/>
      <c r="L2476" s="87"/>
      <c r="M2476" s="87"/>
      <c r="N2476" s="87"/>
    </row>
    <row r="2477" spans="11:14" x14ac:dyDescent="0.35">
      <c r="K2477" s="87"/>
      <c r="L2477" s="87"/>
      <c r="M2477" s="87"/>
      <c r="N2477" s="87"/>
    </row>
    <row r="2478" spans="11:14" x14ac:dyDescent="0.35">
      <c r="K2478" s="87"/>
      <c r="L2478" s="87"/>
      <c r="M2478" s="87"/>
      <c r="N2478" s="87"/>
    </row>
    <row r="2479" spans="11:14" x14ac:dyDescent="0.35">
      <c r="K2479" s="87"/>
      <c r="L2479" s="87"/>
      <c r="M2479" s="87"/>
      <c r="N2479" s="87"/>
    </row>
    <row r="2480" spans="11:14" x14ac:dyDescent="0.35">
      <c r="K2480" s="87"/>
      <c r="L2480" s="87"/>
      <c r="M2480" s="87"/>
      <c r="N2480" s="87"/>
    </row>
    <row r="2481" spans="11:14" x14ac:dyDescent="0.35">
      <c r="K2481" s="87"/>
      <c r="L2481" s="87"/>
      <c r="M2481" s="87"/>
      <c r="N2481" s="87"/>
    </row>
    <row r="2482" spans="11:14" x14ac:dyDescent="0.35">
      <c r="K2482" s="87"/>
      <c r="L2482" s="87"/>
      <c r="M2482" s="87"/>
      <c r="N2482" s="87"/>
    </row>
    <row r="2483" spans="11:14" x14ac:dyDescent="0.35">
      <c r="K2483" s="87"/>
      <c r="L2483" s="87"/>
      <c r="M2483" s="87"/>
      <c r="N2483" s="87"/>
    </row>
    <row r="2484" spans="11:14" x14ac:dyDescent="0.35">
      <c r="K2484" s="87"/>
      <c r="L2484" s="87"/>
      <c r="M2484" s="87"/>
      <c r="N2484" s="87"/>
    </row>
    <row r="2485" spans="11:14" x14ac:dyDescent="0.35">
      <c r="K2485" s="87"/>
      <c r="L2485" s="87"/>
      <c r="M2485" s="87"/>
      <c r="N2485" s="87"/>
    </row>
    <row r="2486" spans="11:14" x14ac:dyDescent="0.35">
      <c r="K2486" s="87"/>
      <c r="L2486" s="87"/>
      <c r="M2486" s="87"/>
      <c r="N2486" s="87"/>
    </row>
    <row r="2487" spans="11:14" x14ac:dyDescent="0.35">
      <c r="K2487" s="87"/>
      <c r="L2487" s="87"/>
      <c r="M2487" s="87"/>
      <c r="N2487" s="87"/>
    </row>
    <row r="2488" spans="11:14" x14ac:dyDescent="0.35">
      <c r="K2488" s="87"/>
      <c r="L2488" s="87"/>
      <c r="M2488" s="87"/>
      <c r="N2488" s="87"/>
    </row>
    <row r="2489" spans="11:14" x14ac:dyDescent="0.35">
      <c r="K2489" s="87"/>
      <c r="L2489" s="87"/>
      <c r="M2489" s="87"/>
      <c r="N2489" s="87"/>
    </row>
    <row r="2490" spans="11:14" x14ac:dyDescent="0.35">
      <c r="K2490" s="87"/>
      <c r="L2490" s="87"/>
      <c r="M2490" s="87"/>
      <c r="N2490" s="87"/>
    </row>
    <row r="2491" spans="11:14" x14ac:dyDescent="0.35">
      <c r="K2491" s="87"/>
      <c r="L2491" s="87"/>
      <c r="M2491" s="87"/>
      <c r="N2491" s="87"/>
    </row>
    <row r="2492" spans="11:14" x14ac:dyDescent="0.35">
      <c r="K2492" s="87"/>
      <c r="L2492" s="87"/>
      <c r="M2492" s="87"/>
      <c r="N2492" s="87"/>
    </row>
    <row r="2493" spans="11:14" x14ac:dyDescent="0.35">
      <c r="K2493" s="87"/>
      <c r="L2493" s="87"/>
      <c r="M2493" s="87"/>
      <c r="N2493" s="87"/>
    </row>
    <row r="2494" spans="11:14" x14ac:dyDescent="0.35">
      <c r="K2494" s="87"/>
      <c r="L2494" s="87"/>
      <c r="M2494" s="87"/>
      <c r="N2494" s="87"/>
    </row>
    <row r="2495" spans="11:14" x14ac:dyDescent="0.35">
      <c r="K2495" s="87"/>
      <c r="L2495" s="87"/>
      <c r="M2495" s="87"/>
      <c r="N2495" s="87"/>
    </row>
    <row r="2496" spans="11:14" x14ac:dyDescent="0.35">
      <c r="K2496" s="87"/>
      <c r="L2496" s="87"/>
      <c r="M2496" s="87"/>
      <c r="N2496" s="87"/>
    </row>
    <row r="2497" spans="11:14" x14ac:dyDescent="0.35">
      <c r="K2497" s="87"/>
      <c r="L2497" s="87"/>
      <c r="M2497" s="87"/>
      <c r="N2497" s="87"/>
    </row>
    <row r="2498" spans="11:14" x14ac:dyDescent="0.35">
      <c r="K2498" s="87"/>
      <c r="L2498" s="87"/>
      <c r="M2498" s="87"/>
      <c r="N2498" s="87"/>
    </row>
    <row r="2499" spans="11:14" x14ac:dyDescent="0.35">
      <c r="K2499" s="87"/>
      <c r="L2499" s="87"/>
      <c r="M2499" s="87"/>
      <c r="N2499" s="87"/>
    </row>
    <row r="2500" spans="11:14" x14ac:dyDescent="0.35">
      <c r="K2500" s="87"/>
      <c r="L2500" s="87"/>
      <c r="M2500" s="87"/>
      <c r="N2500" s="87"/>
    </row>
    <row r="2501" spans="11:14" x14ac:dyDescent="0.35">
      <c r="K2501" s="87"/>
      <c r="L2501" s="87"/>
      <c r="M2501" s="87"/>
      <c r="N2501" s="87"/>
    </row>
    <row r="2502" spans="11:14" x14ac:dyDescent="0.35">
      <c r="K2502" s="87"/>
      <c r="L2502" s="87"/>
      <c r="M2502" s="87"/>
      <c r="N2502" s="87"/>
    </row>
    <row r="2503" spans="11:14" x14ac:dyDescent="0.35">
      <c r="K2503" s="87"/>
      <c r="L2503" s="87"/>
      <c r="M2503" s="87"/>
      <c r="N2503" s="87"/>
    </row>
    <row r="2504" spans="11:14" x14ac:dyDescent="0.35">
      <c r="K2504" s="87"/>
      <c r="L2504" s="87"/>
      <c r="M2504" s="87"/>
      <c r="N2504" s="87"/>
    </row>
    <row r="2505" spans="11:14" x14ac:dyDescent="0.35">
      <c r="K2505" s="87"/>
      <c r="L2505" s="87"/>
      <c r="M2505" s="87"/>
      <c r="N2505" s="87"/>
    </row>
    <row r="2506" spans="11:14" x14ac:dyDescent="0.35">
      <c r="K2506" s="87"/>
      <c r="L2506" s="87"/>
      <c r="M2506" s="87"/>
      <c r="N2506" s="87"/>
    </row>
    <row r="2507" spans="11:14" x14ac:dyDescent="0.35">
      <c r="K2507" s="87"/>
      <c r="L2507" s="87"/>
      <c r="M2507" s="87"/>
      <c r="N2507" s="87"/>
    </row>
    <row r="2508" spans="11:14" x14ac:dyDescent="0.35">
      <c r="K2508" s="87"/>
      <c r="L2508" s="87"/>
      <c r="M2508" s="87"/>
      <c r="N2508" s="87"/>
    </row>
    <row r="2509" spans="11:14" x14ac:dyDescent="0.35">
      <c r="K2509" s="87"/>
      <c r="L2509" s="87"/>
      <c r="M2509" s="87"/>
      <c r="N2509" s="87"/>
    </row>
    <row r="2510" spans="11:14" x14ac:dyDescent="0.35">
      <c r="K2510" s="87"/>
      <c r="L2510" s="87"/>
      <c r="M2510" s="87"/>
      <c r="N2510" s="87"/>
    </row>
    <row r="2511" spans="11:14" x14ac:dyDescent="0.35">
      <c r="K2511" s="87"/>
      <c r="L2511" s="87"/>
      <c r="M2511" s="87"/>
      <c r="N2511" s="87"/>
    </row>
    <row r="2512" spans="11:14" x14ac:dyDescent="0.35">
      <c r="K2512" s="87"/>
      <c r="L2512" s="87"/>
      <c r="M2512" s="87"/>
      <c r="N2512" s="87"/>
    </row>
    <row r="2513" spans="11:14" x14ac:dyDescent="0.35">
      <c r="K2513" s="87"/>
      <c r="L2513" s="87"/>
      <c r="M2513" s="87"/>
      <c r="N2513" s="87"/>
    </row>
    <row r="2514" spans="11:14" x14ac:dyDescent="0.35">
      <c r="K2514" s="87"/>
      <c r="L2514" s="87"/>
      <c r="M2514" s="87"/>
      <c r="N2514" s="87"/>
    </row>
    <row r="2515" spans="11:14" x14ac:dyDescent="0.35">
      <c r="K2515" s="87"/>
      <c r="L2515" s="87"/>
      <c r="M2515" s="87"/>
      <c r="N2515" s="87"/>
    </row>
    <row r="2516" spans="11:14" x14ac:dyDescent="0.35">
      <c r="K2516" s="87"/>
      <c r="L2516" s="87"/>
      <c r="M2516" s="87"/>
      <c r="N2516" s="87"/>
    </row>
    <row r="2517" spans="11:14" x14ac:dyDescent="0.35">
      <c r="K2517" s="87"/>
      <c r="L2517" s="87"/>
      <c r="M2517" s="87"/>
      <c r="N2517" s="87"/>
    </row>
    <row r="2518" spans="11:14" x14ac:dyDescent="0.35">
      <c r="K2518" s="87"/>
      <c r="L2518" s="87"/>
      <c r="M2518" s="87"/>
      <c r="N2518" s="87"/>
    </row>
    <row r="2519" spans="11:14" x14ac:dyDescent="0.35">
      <c r="K2519" s="87"/>
      <c r="L2519" s="87"/>
      <c r="M2519" s="87"/>
      <c r="N2519" s="87"/>
    </row>
    <row r="2520" spans="11:14" x14ac:dyDescent="0.35">
      <c r="K2520" s="87"/>
      <c r="L2520" s="87"/>
      <c r="M2520" s="87"/>
      <c r="N2520" s="87"/>
    </row>
    <row r="2521" spans="11:14" x14ac:dyDescent="0.35">
      <c r="K2521" s="87"/>
      <c r="L2521" s="87"/>
      <c r="M2521" s="87"/>
      <c r="N2521" s="87"/>
    </row>
    <row r="2522" spans="11:14" x14ac:dyDescent="0.35">
      <c r="K2522" s="87"/>
      <c r="L2522" s="87"/>
      <c r="M2522" s="87"/>
      <c r="N2522" s="87"/>
    </row>
    <row r="2523" spans="11:14" x14ac:dyDescent="0.35">
      <c r="K2523" s="87"/>
      <c r="L2523" s="87"/>
      <c r="M2523" s="87"/>
      <c r="N2523" s="87"/>
    </row>
    <row r="2524" spans="11:14" x14ac:dyDescent="0.35">
      <c r="K2524" s="87"/>
      <c r="L2524" s="87"/>
      <c r="M2524" s="87"/>
      <c r="N2524" s="87"/>
    </row>
    <row r="2525" spans="11:14" x14ac:dyDescent="0.35">
      <c r="K2525" s="87"/>
      <c r="L2525" s="87"/>
      <c r="M2525" s="87"/>
      <c r="N2525" s="87"/>
    </row>
    <row r="2526" spans="11:14" x14ac:dyDescent="0.35">
      <c r="K2526" s="87"/>
      <c r="L2526" s="87"/>
      <c r="M2526" s="87"/>
      <c r="N2526" s="87"/>
    </row>
    <row r="2527" spans="11:14" x14ac:dyDescent="0.35">
      <c r="K2527" s="87"/>
      <c r="L2527" s="87"/>
      <c r="M2527" s="87"/>
      <c r="N2527" s="87"/>
    </row>
    <row r="2528" spans="11:14" x14ac:dyDescent="0.35">
      <c r="K2528" s="87"/>
      <c r="L2528" s="87"/>
      <c r="M2528" s="87"/>
      <c r="N2528" s="87"/>
    </row>
    <row r="2529" spans="11:14" x14ac:dyDescent="0.35">
      <c r="K2529" s="87"/>
      <c r="L2529" s="87"/>
      <c r="M2529" s="87"/>
      <c r="N2529" s="87"/>
    </row>
    <row r="2530" spans="11:14" x14ac:dyDescent="0.35">
      <c r="K2530" s="87"/>
      <c r="L2530" s="87"/>
      <c r="M2530" s="87"/>
      <c r="N2530" s="87"/>
    </row>
    <row r="2531" spans="11:14" x14ac:dyDescent="0.35">
      <c r="K2531" s="87"/>
      <c r="L2531" s="87"/>
      <c r="M2531" s="87"/>
      <c r="N2531" s="87"/>
    </row>
    <row r="2532" spans="11:14" x14ac:dyDescent="0.35">
      <c r="K2532" s="87"/>
      <c r="L2532" s="87"/>
      <c r="M2532" s="87"/>
      <c r="N2532" s="87"/>
    </row>
    <row r="2533" spans="11:14" x14ac:dyDescent="0.35">
      <c r="K2533" s="87"/>
      <c r="L2533" s="87"/>
      <c r="M2533" s="87"/>
      <c r="N2533" s="87"/>
    </row>
    <row r="2534" spans="11:14" x14ac:dyDescent="0.35">
      <c r="K2534" s="87"/>
      <c r="L2534" s="87"/>
      <c r="M2534" s="87"/>
      <c r="N2534" s="87"/>
    </row>
    <row r="2535" spans="11:14" x14ac:dyDescent="0.35">
      <c r="K2535" s="87"/>
      <c r="L2535" s="87"/>
      <c r="M2535" s="87"/>
      <c r="N2535" s="87"/>
    </row>
    <row r="2536" spans="11:14" x14ac:dyDescent="0.35">
      <c r="K2536" s="87"/>
      <c r="L2536" s="87"/>
      <c r="M2536" s="87"/>
      <c r="N2536" s="87"/>
    </row>
    <row r="2537" spans="11:14" x14ac:dyDescent="0.35">
      <c r="K2537" s="87"/>
      <c r="L2537" s="87"/>
      <c r="M2537" s="87"/>
      <c r="N2537" s="87"/>
    </row>
    <row r="2538" spans="11:14" x14ac:dyDescent="0.35">
      <c r="K2538" s="87"/>
      <c r="L2538" s="87"/>
      <c r="M2538" s="87"/>
      <c r="N2538" s="87"/>
    </row>
    <row r="2539" spans="11:14" x14ac:dyDescent="0.35">
      <c r="K2539" s="87"/>
      <c r="L2539" s="87"/>
      <c r="M2539" s="87"/>
      <c r="N2539" s="87"/>
    </row>
    <row r="2540" spans="11:14" x14ac:dyDescent="0.35">
      <c r="K2540" s="87"/>
      <c r="L2540" s="87"/>
      <c r="M2540" s="87"/>
      <c r="N2540" s="87"/>
    </row>
    <row r="2541" spans="11:14" x14ac:dyDescent="0.35">
      <c r="K2541" s="87"/>
      <c r="L2541" s="87"/>
      <c r="M2541" s="87"/>
      <c r="N2541" s="87"/>
    </row>
    <row r="2542" spans="11:14" x14ac:dyDescent="0.35">
      <c r="K2542" s="87"/>
      <c r="L2542" s="87"/>
      <c r="M2542" s="87"/>
      <c r="N2542" s="87"/>
    </row>
    <row r="2543" spans="11:14" x14ac:dyDescent="0.35">
      <c r="K2543" s="87"/>
      <c r="L2543" s="87"/>
      <c r="M2543" s="87"/>
      <c r="N2543" s="87"/>
    </row>
    <row r="2544" spans="11:14" x14ac:dyDescent="0.35">
      <c r="K2544" s="87"/>
      <c r="L2544" s="87"/>
      <c r="M2544" s="87"/>
      <c r="N2544" s="87"/>
    </row>
    <row r="2545" spans="11:14" x14ac:dyDescent="0.35">
      <c r="K2545" s="87"/>
      <c r="L2545" s="87"/>
      <c r="M2545" s="87"/>
      <c r="N2545" s="87"/>
    </row>
    <row r="2546" spans="11:14" x14ac:dyDescent="0.35">
      <c r="K2546" s="87"/>
      <c r="L2546" s="87"/>
      <c r="M2546" s="87"/>
      <c r="N2546" s="87"/>
    </row>
    <row r="2547" spans="11:14" x14ac:dyDescent="0.35">
      <c r="K2547" s="87"/>
      <c r="L2547" s="87"/>
      <c r="M2547" s="87"/>
      <c r="N2547" s="87"/>
    </row>
    <row r="2548" spans="11:14" x14ac:dyDescent="0.35">
      <c r="K2548" s="87"/>
      <c r="L2548" s="87"/>
      <c r="M2548" s="87"/>
      <c r="N2548" s="87"/>
    </row>
    <row r="2549" spans="11:14" x14ac:dyDescent="0.35">
      <c r="K2549" s="87"/>
      <c r="L2549" s="87"/>
      <c r="M2549" s="87"/>
      <c r="N2549" s="87"/>
    </row>
    <row r="2550" spans="11:14" x14ac:dyDescent="0.35">
      <c r="K2550" s="87"/>
      <c r="L2550" s="87"/>
      <c r="M2550" s="87"/>
      <c r="N2550" s="87"/>
    </row>
    <row r="2551" spans="11:14" x14ac:dyDescent="0.35">
      <c r="K2551" s="87"/>
      <c r="L2551" s="87"/>
      <c r="M2551" s="87"/>
      <c r="N2551" s="87"/>
    </row>
    <row r="2552" spans="11:14" x14ac:dyDescent="0.35">
      <c r="K2552" s="87"/>
      <c r="L2552" s="87"/>
      <c r="M2552" s="87"/>
      <c r="N2552" s="87"/>
    </row>
    <row r="2553" spans="11:14" x14ac:dyDescent="0.35">
      <c r="K2553" s="87"/>
      <c r="L2553" s="87"/>
      <c r="M2553" s="87"/>
      <c r="N2553" s="87"/>
    </row>
    <row r="2554" spans="11:14" x14ac:dyDescent="0.35">
      <c r="K2554" s="87"/>
      <c r="L2554" s="87"/>
      <c r="M2554" s="87"/>
      <c r="N2554" s="87"/>
    </row>
    <row r="2555" spans="11:14" x14ac:dyDescent="0.35">
      <c r="K2555" s="87"/>
      <c r="L2555" s="87"/>
      <c r="M2555" s="87"/>
      <c r="N2555" s="87"/>
    </row>
    <row r="2556" spans="11:14" x14ac:dyDescent="0.35">
      <c r="K2556" s="87"/>
      <c r="L2556" s="87"/>
      <c r="M2556" s="87"/>
      <c r="N2556" s="87"/>
    </row>
    <row r="2557" spans="11:14" x14ac:dyDescent="0.35">
      <c r="K2557" s="87"/>
      <c r="L2557" s="87"/>
      <c r="M2557" s="87"/>
      <c r="N2557" s="87"/>
    </row>
    <row r="2558" spans="11:14" x14ac:dyDescent="0.35">
      <c r="K2558" s="87"/>
      <c r="L2558" s="87"/>
      <c r="M2558" s="87"/>
      <c r="N2558" s="87"/>
    </row>
    <row r="2559" spans="11:14" x14ac:dyDescent="0.35">
      <c r="K2559" s="87"/>
      <c r="L2559" s="87"/>
      <c r="M2559" s="87"/>
      <c r="N2559" s="87"/>
    </row>
    <row r="2560" spans="11:14" x14ac:dyDescent="0.35">
      <c r="K2560" s="87"/>
      <c r="L2560" s="87"/>
      <c r="M2560" s="87"/>
      <c r="N2560" s="87"/>
    </row>
    <row r="2561" spans="11:14" x14ac:dyDescent="0.35">
      <c r="K2561" s="87"/>
      <c r="L2561" s="87"/>
      <c r="M2561" s="87"/>
      <c r="N2561" s="87"/>
    </row>
    <row r="2562" spans="11:14" x14ac:dyDescent="0.35">
      <c r="K2562" s="87"/>
      <c r="L2562" s="87"/>
      <c r="M2562" s="87"/>
      <c r="N2562" s="87"/>
    </row>
    <row r="2563" spans="11:14" x14ac:dyDescent="0.35">
      <c r="K2563" s="87"/>
      <c r="L2563" s="87"/>
      <c r="M2563" s="87"/>
      <c r="N2563" s="87"/>
    </row>
    <row r="2564" spans="11:14" x14ac:dyDescent="0.35">
      <c r="K2564" s="87"/>
      <c r="L2564" s="87"/>
      <c r="M2564" s="87"/>
      <c r="N2564" s="87"/>
    </row>
    <row r="2565" spans="11:14" x14ac:dyDescent="0.35">
      <c r="K2565" s="87"/>
      <c r="L2565" s="87"/>
      <c r="M2565" s="87"/>
      <c r="N2565" s="87"/>
    </row>
    <row r="2566" spans="11:14" x14ac:dyDescent="0.35">
      <c r="K2566" s="87"/>
      <c r="L2566" s="87"/>
      <c r="M2566" s="87"/>
      <c r="N2566" s="87"/>
    </row>
    <row r="2567" spans="11:14" x14ac:dyDescent="0.35">
      <c r="K2567" s="87"/>
      <c r="L2567" s="87"/>
      <c r="M2567" s="87"/>
      <c r="N2567" s="87"/>
    </row>
    <row r="2568" spans="11:14" x14ac:dyDescent="0.35">
      <c r="K2568" s="87"/>
      <c r="L2568" s="87"/>
      <c r="M2568" s="87"/>
      <c r="N2568" s="87"/>
    </row>
    <row r="2569" spans="11:14" x14ac:dyDescent="0.35">
      <c r="K2569" s="87"/>
      <c r="L2569" s="87"/>
      <c r="M2569" s="87"/>
      <c r="N2569" s="87"/>
    </row>
    <row r="2570" spans="11:14" x14ac:dyDescent="0.35">
      <c r="K2570" s="87"/>
      <c r="L2570" s="87"/>
      <c r="M2570" s="87"/>
      <c r="N2570" s="87"/>
    </row>
    <row r="2571" spans="11:14" x14ac:dyDescent="0.35">
      <c r="K2571" s="87"/>
      <c r="L2571" s="87"/>
      <c r="M2571" s="87"/>
      <c r="N2571" s="87"/>
    </row>
    <row r="2572" spans="11:14" x14ac:dyDescent="0.35">
      <c r="K2572" s="87"/>
      <c r="L2572" s="87"/>
      <c r="M2572" s="87"/>
      <c r="N2572" s="87"/>
    </row>
    <row r="2573" spans="11:14" x14ac:dyDescent="0.35">
      <c r="K2573" s="87"/>
      <c r="L2573" s="87"/>
      <c r="M2573" s="87"/>
      <c r="N2573" s="87"/>
    </row>
    <row r="2574" spans="11:14" x14ac:dyDescent="0.35">
      <c r="K2574" s="87"/>
      <c r="L2574" s="87"/>
      <c r="M2574" s="87"/>
      <c r="N2574" s="87"/>
    </row>
    <row r="2575" spans="11:14" x14ac:dyDescent="0.35">
      <c r="K2575" s="87"/>
      <c r="L2575" s="87"/>
      <c r="M2575" s="87"/>
      <c r="N2575" s="87"/>
    </row>
    <row r="2576" spans="11:14" x14ac:dyDescent="0.35">
      <c r="K2576" s="87"/>
      <c r="L2576" s="87"/>
      <c r="M2576" s="87"/>
      <c r="N2576" s="87"/>
    </row>
    <row r="2577" spans="11:14" x14ac:dyDescent="0.35">
      <c r="K2577" s="87"/>
      <c r="L2577" s="87"/>
      <c r="M2577" s="87"/>
      <c r="N2577" s="87"/>
    </row>
    <row r="2578" spans="11:14" x14ac:dyDescent="0.35">
      <c r="K2578" s="87"/>
      <c r="L2578" s="87"/>
      <c r="M2578" s="87"/>
      <c r="N2578" s="87"/>
    </row>
    <row r="2579" spans="11:14" x14ac:dyDescent="0.35">
      <c r="K2579" s="87"/>
      <c r="L2579" s="87"/>
      <c r="M2579" s="87"/>
      <c r="N2579" s="87"/>
    </row>
    <row r="2580" spans="11:14" x14ac:dyDescent="0.35">
      <c r="K2580" s="87"/>
      <c r="L2580" s="87"/>
      <c r="M2580" s="87"/>
      <c r="N2580" s="87"/>
    </row>
    <row r="2581" spans="11:14" x14ac:dyDescent="0.35">
      <c r="K2581" s="87"/>
      <c r="L2581" s="87"/>
      <c r="M2581" s="87"/>
      <c r="N2581" s="87"/>
    </row>
    <row r="2582" spans="11:14" x14ac:dyDescent="0.35">
      <c r="K2582" s="87"/>
      <c r="L2582" s="87"/>
      <c r="M2582" s="87"/>
      <c r="N2582" s="87"/>
    </row>
    <row r="2583" spans="11:14" x14ac:dyDescent="0.35">
      <c r="K2583" s="87"/>
      <c r="L2583" s="87"/>
      <c r="M2583" s="87"/>
      <c r="N2583" s="87"/>
    </row>
    <row r="2584" spans="11:14" x14ac:dyDescent="0.35">
      <c r="K2584" s="87"/>
      <c r="L2584" s="87"/>
      <c r="M2584" s="87"/>
      <c r="N2584" s="87"/>
    </row>
    <row r="2585" spans="11:14" x14ac:dyDescent="0.35">
      <c r="K2585" s="87"/>
      <c r="L2585" s="87"/>
      <c r="M2585" s="87"/>
      <c r="N2585" s="87"/>
    </row>
    <row r="2586" spans="11:14" x14ac:dyDescent="0.35">
      <c r="K2586" s="87"/>
      <c r="L2586" s="87"/>
      <c r="M2586" s="87"/>
      <c r="N2586" s="87"/>
    </row>
    <row r="2587" spans="11:14" x14ac:dyDescent="0.35">
      <c r="K2587" s="87"/>
      <c r="L2587" s="87"/>
      <c r="M2587" s="87"/>
      <c r="N2587" s="87"/>
    </row>
    <row r="2588" spans="11:14" x14ac:dyDescent="0.35">
      <c r="K2588" s="87"/>
      <c r="L2588" s="87"/>
      <c r="M2588" s="87"/>
      <c r="N2588" s="87"/>
    </row>
    <row r="2589" spans="11:14" x14ac:dyDescent="0.35">
      <c r="K2589" s="87"/>
      <c r="L2589" s="87"/>
      <c r="M2589" s="87"/>
      <c r="N2589" s="87"/>
    </row>
    <row r="2590" spans="11:14" x14ac:dyDescent="0.35">
      <c r="K2590" s="87"/>
      <c r="L2590" s="87"/>
      <c r="M2590" s="87"/>
      <c r="N2590" s="87"/>
    </row>
    <row r="2591" spans="11:14" x14ac:dyDescent="0.35">
      <c r="K2591" s="87"/>
      <c r="L2591" s="87"/>
      <c r="M2591" s="87"/>
      <c r="N2591" s="87"/>
    </row>
    <row r="2592" spans="11:14" x14ac:dyDescent="0.35">
      <c r="K2592" s="87"/>
      <c r="L2592" s="87"/>
      <c r="M2592" s="87"/>
      <c r="N2592" s="87"/>
    </row>
    <row r="2593" spans="11:14" x14ac:dyDescent="0.35">
      <c r="K2593" s="87"/>
      <c r="L2593" s="87"/>
      <c r="M2593" s="87"/>
      <c r="N2593" s="87"/>
    </row>
    <row r="2594" spans="11:14" x14ac:dyDescent="0.35">
      <c r="K2594" s="87"/>
      <c r="L2594" s="87"/>
      <c r="M2594" s="87"/>
      <c r="N2594" s="87"/>
    </row>
    <row r="2595" spans="11:14" x14ac:dyDescent="0.35">
      <c r="K2595" s="87"/>
      <c r="L2595" s="87"/>
      <c r="M2595" s="87"/>
      <c r="N2595" s="87"/>
    </row>
    <row r="2596" spans="11:14" x14ac:dyDescent="0.35">
      <c r="K2596" s="87"/>
      <c r="L2596" s="87"/>
      <c r="M2596" s="87"/>
      <c r="N2596" s="87"/>
    </row>
    <row r="2597" spans="11:14" x14ac:dyDescent="0.35">
      <c r="K2597" s="87"/>
      <c r="L2597" s="87"/>
      <c r="M2597" s="87"/>
      <c r="N2597" s="87"/>
    </row>
    <row r="2598" spans="11:14" x14ac:dyDescent="0.35">
      <c r="K2598" s="87"/>
      <c r="L2598" s="87"/>
      <c r="M2598" s="87"/>
      <c r="N2598" s="87"/>
    </row>
    <row r="2599" spans="11:14" x14ac:dyDescent="0.35">
      <c r="K2599" s="87"/>
      <c r="L2599" s="87"/>
      <c r="M2599" s="87"/>
      <c r="N2599" s="87"/>
    </row>
    <row r="2600" spans="11:14" x14ac:dyDescent="0.35">
      <c r="K2600" s="87"/>
      <c r="L2600" s="87"/>
      <c r="M2600" s="87"/>
      <c r="N2600" s="87"/>
    </row>
    <row r="2601" spans="11:14" x14ac:dyDescent="0.35">
      <c r="K2601" s="87"/>
      <c r="L2601" s="87"/>
      <c r="M2601" s="87"/>
      <c r="N2601" s="87"/>
    </row>
    <row r="2602" spans="11:14" x14ac:dyDescent="0.35">
      <c r="K2602" s="87"/>
      <c r="L2602" s="87"/>
      <c r="M2602" s="87"/>
      <c r="N2602" s="87"/>
    </row>
    <row r="2603" spans="11:14" x14ac:dyDescent="0.35">
      <c r="K2603" s="87"/>
      <c r="L2603" s="87"/>
      <c r="M2603" s="87"/>
      <c r="N2603" s="87"/>
    </row>
    <row r="2604" spans="11:14" x14ac:dyDescent="0.35">
      <c r="K2604" s="87"/>
      <c r="L2604" s="87"/>
      <c r="M2604" s="87"/>
      <c r="N2604" s="87"/>
    </row>
    <row r="2605" spans="11:14" x14ac:dyDescent="0.35">
      <c r="K2605" s="87"/>
      <c r="L2605" s="87"/>
      <c r="M2605" s="87"/>
      <c r="N2605" s="87"/>
    </row>
    <row r="2606" spans="11:14" x14ac:dyDescent="0.35">
      <c r="K2606" s="87"/>
      <c r="L2606" s="87"/>
      <c r="M2606" s="87"/>
      <c r="N2606" s="87"/>
    </row>
    <row r="2607" spans="11:14" x14ac:dyDescent="0.35">
      <c r="K2607" s="87"/>
      <c r="L2607" s="87"/>
      <c r="M2607" s="87"/>
      <c r="N2607" s="87"/>
    </row>
    <row r="2608" spans="11:14" x14ac:dyDescent="0.35">
      <c r="K2608" s="87"/>
      <c r="L2608" s="87"/>
      <c r="M2608" s="87"/>
      <c r="N2608" s="87"/>
    </row>
    <row r="2609" spans="11:14" x14ac:dyDescent="0.35">
      <c r="K2609" s="87"/>
      <c r="L2609" s="87"/>
      <c r="M2609" s="87"/>
      <c r="N2609" s="87"/>
    </row>
    <row r="2610" spans="11:14" x14ac:dyDescent="0.35">
      <c r="K2610" s="87"/>
      <c r="L2610" s="87"/>
      <c r="M2610" s="87"/>
      <c r="N2610" s="87"/>
    </row>
    <row r="2611" spans="11:14" x14ac:dyDescent="0.35">
      <c r="K2611" s="87"/>
      <c r="L2611" s="87"/>
      <c r="M2611" s="87"/>
      <c r="N2611" s="87"/>
    </row>
    <row r="2612" spans="11:14" x14ac:dyDescent="0.35">
      <c r="K2612" s="87"/>
      <c r="L2612" s="87"/>
      <c r="M2612" s="87"/>
      <c r="N2612" s="87"/>
    </row>
    <row r="2613" spans="11:14" x14ac:dyDescent="0.35">
      <c r="K2613" s="87"/>
      <c r="L2613" s="87"/>
      <c r="M2613" s="87"/>
      <c r="N2613" s="87"/>
    </row>
    <row r="2614" spans="11:14" x14ac:dyDescent="0.35">
      <c r="K2614" s="87"/>
      <c r="L2614" s="87"/>
      <c r="M2614" s="87"/>
      <c r="N2614" s="87"/>
    </row>
    <row r="2615" spans="11:14" x14ac:dyDescent="0.35">
      <c r="K2615" s="87"/>
      <c r="L2615" s="87"/>
      <c r="M2615" s="87"/>
      <c r="N2615" s="87"/>
    </row>
    <row r="2616" spans="11:14" x14ac:dyDescent="0.35">
      <c r="K2616" s="87"/>
      <c r="L2616" s="87"/>
      <c r="M2616" s="87"/>
      <c r="N2616" s="87"/>
    </row>
    <row r="2617" spans="11:14" x14ac:dyDescent="0.35">
      <c r="K2617" s="87"/>
      <c r="L2617" s="87"/>
      <c r="M2617" s="87"/>
      <c r="N2617" s="87"/>
    </row>
    <row r="2618" spans="11:14" x14ac:dyDescent="0.35">
      <c r="K2618" s="87"/>
      <c r="L2618" s="87"/>
      <c r="M2618" s="87"/>
      <c r="N2618" s="87"/>
    </row>
    <row r="2619" spans="11:14" x14ac:dyDescent="0.35">
      <c r="K2619" s="87"/>
      <c r="L2619" s="87"/>
      <c r="M2619" s="87"/>
      <c r="N2619" s="87"/>
    </row>
    <row r="2620" spans="11:14" x14ac:dyDescent="0.35">
      <c r="K2620" s="87"/>
      <c r="L2620" s="87"/>
      <c r="M2620" s="87"/>
      <c r="N2620" s="87"/>
    </row>
    <row r="2621" spans="11:14" x14ac:dyDescent="0.35">
      <c r="K2621" s="87"/>
      <c r="L2621" s="87"/>
      <c r="M2621" s="87"/>
      <c r="N2621" s="87"/>
    </row>
    <row r="2622" spans="11:14" x14ac:dyDescent="0.35">
      <c r="K2622" s="87"/>
      <c r="L2622" s="87"/>
      <c r="M2622" s="87"/>
      <c r="N2622" s="87"/>
    </row>
    <row r="2623" spans="11:14" x14ac:dyDescent="0.35">
      <c r="K2623" s="87"/>
      <c r="L2623" s="87"/>
      <c r="M2623" s="87"/>
      <c r="N2623" s="87"/>
    </row>
    <row r="2624" spans="11:14" x14ac:dyDescent="0.35">
      <c r="K2624" s="87"/>
      <c r="L2624" s="87"/>
      <c r="M2624" s="87"/>
      <c r="N2624" s="87"/>
    </row>
    <row r="2625" spans="11:14" x14ac:dyDescent="0.35">
      <c r="K2625" s="87"/>
      <c r="L2625" s="87"/>
      <c r="M2625" s="87"/>
      <c r="N2625" s="87"/>
    </row>
    <row r="2626" spans="11:14" x14ac:dyDescent="0.35">
      <c r="K2626" s="87"/>
      <c r="L2626" s="87"/>
      <c r="M2626" s="87"/>
      <c r="N2626" s="87"/>
    </row>
    <row r="2627" spans="11:14" x14ac:dyDescent="0.35">
      <c r="K2627" s="87"/>
      <c r="L2627" s="87"/>
      <c r="M2627" s="87"/>
      <c r="N2627" s="87"/>
    </row>
    <row r="2628" spans="11:14" x14ac:dyDescent="0.35">
      <c r="K2628" s="87"/>
      <c r="L2628" s="87"/>
      <c r="M2628" s="87"/>
      <c r="N2628" s="87"/>
    </row>
    <row r="2629" spans="11:14" x14ac:dyDescent="0.35">
      <c r="K2629" s="87"/>
      <c r="L2629" s="87"/>
      <c r="M2629" s="87"/>
      <c r="N2629" s="87"/>
    </row>
    <row r="2630" spans="11:14" x14ac:dyDescent="0.35">
      <c r="K2630" s="87"/>
      <c r="L2630" s="87"/>
      <c r="M2630" s="87"/>
      <c r="N2630" s="87"/>
    </row>
    <row r="2631" spans="11:14" x14ac:dyDescent="0.35">
      <c r="K2631" s="87"/>
      <c r="L2631" s="87"/>
      <c r="M2631" s="87"/>
      <c r="N2631" s="87"/>
    </row>
    <row r="2632" spans="11:14" x14ac:dyDescent="0.35">
      <c r="K2632" s="87"/>
      <c r="L2632" s="87"/>
      <c r="M2632" s="87"/>
      <c r="N2632" s="87"/>
    </row>
    <row r="2633" spans="11:14" x14ac:dyDescent="0.35">
      <c r="K2633" s="87"/>
      <c r="L2633" s="87"/>
      <c r="M2633" s="87"/>
      <c r="N2633" s="87"/>
    </row>
    <row r="2634" spans="11:14" x14ac:dyDescent="0.35">
      <c r="K2634" s="87"/>
      <c r="L2634" s="87"/>
      <c r="M2634" s="87"/>
      <c r="N2634" s="87"/>
    </row>
    <row r="2635" spans="11:14" x14ac:dyDescent="0.35">
      <c r="K2635" s="87"/>
      <c r="L2635" s="87"/>
      <c r="M2635" s="87"/>
      <c r="N2635" s="87"/>
    </row>
    <row r="2636" spans="11:14" x14ac:dyDescent="0.35">
      <c r="K2636" s="87"/>
      <c r="L2636" s="87"/>
      <c r="M2636" s="87"/>
      <c r="N2636" s="87"/>
    </row>
    <row r="2637" spans="11:14" x14ac:dyDescent="0.35">
      <c r="K2637" s="87"/>
      <c r="L2637" s="87"/>
      <c r="M2637" s="87"/>
      <c r="N2637" s="87"/>
    </row>
    <row r="2638" spans="11:14" x14ac:dyDescent="0.35">
      <c r="K2638" s="87"/>
      <c r="L2638" s="87"/>
      <c r="M2638" s="87"/>
      <c r="N2638" s="87"/>
    </row>
    <row r="2639" spans="11:14" x14ac:dyDescent="0.35">
      <c r="K2639" s="87"/>
      <c r="L2639" s="87"/>
      <c r="M2639" s="87"/>
      <c r="N2639" s="87"/>
    </row>
    <row r="2640" spans="11:14" x14ac:dyDescent="0.35">
      <c r="K2640" s="87"/>
      <c r="L2640" s="87"/>
      <c r="M2640" s="87"/>
      <c r="N2640" s="87"/>
    </row>
    <row r="2641" spans="11:14" x14ac:dyDescent="0.35">
      <c r="K2641" s="87"/>
      <c r="L2641" s="87"/>
      <c r="M2641" s="87"/>
      <c r="N2641" s="87"/>
    </row>
    <row r="2642" spans="11:14" x14ac:dyDescent="0.35">
      <c r="K2642" s="87"/>
      <c r="L2642" s="87"/>
      <c r="M2642" s="87"/>
      <c r="N2642" s="87"/>
    </row>
    <row r="2643" spans="11:14" x14ac:dyDescent="0.35">
      <c r="K2643" s="87"/>
      <c r="L2643" s="87"/>
      <c r="M2643" s="87"/>
      <c r="N2643" s="87"/>
    </row>
    <row r="2644" spans="11:14" x14ac:dyDescent="0.35">
      <c r="K2644" s="87"/>
      <c r="L2644" s="87"/>
      <c r="M2644" s="87"/>
      <c r="N2644" s="87"/>
    </row>
    <row r="2645" spans="11:14" x14ac:dyDescent="0.35">
      <c r="K2645" s="87"/>
      <c r="L2645" s="87"/>
      <c r="M2645" s="87"/>
      <c r="N2645" s="87"/>
    </row>
    <row r="2646" spans="11:14" x14ac:dyDescent="0.35">
      <c r="K2646" s="87"/>
      <c r="L2646" s="87"/>
      <c r="M2646" s="87"/>
      <c r="N2646" s="87"/>
    </row>
    <row r="2647" spans="11:14" x14ac:dyDescent="0.35">
      <c r="K2647" s="87"/>
      <c r="L2647" s="87"/>
      <c r="M2647" s="87"/>
      <c r="N2647" s="87"/>
    </row>
    <row r="2648" spans="11:14" x14ac:dyDescent="0.35">
      <c r="K2648" s="87"/>
      <c r="L2648" s="87"/>
      <c r="M2648" s="87"/>
      <c r="N2648" s="87"/>
    </row>
    <row r="2649" spans="11:14" x14ac:dyDescent="0.35">
      <c r="K2649" s="87"/>
      <c r="L2649" s="87"/>
      <c r="M2649" s="87"/>
      <c r="N2649" s="87"/>
    </row>
    <row r="2650" spans="11:14" x14ac:dyDescent="0.35">
      <c r="K2650" s="87"/>
      <c r="L2650" s="87"/>
      <c r="M2650" s="87"/>
      <c r="N2650" s="87"/>
    </row>
    <row r="2651" spans="11:14" x14ac:dyDescent="0.35">
      <c r="K2651" s="87"/>
      <c r="L2651" s="87"/>
      <c r="M2651" s="87"/>
      <c r="N2651" s="87"/>
    </row>
    <row r="2652" spans="11:14" x14ac:dyDescent="0.35">
      <c r="K2652" s="87"/>
      <c r="L2652" s="87"/>
      <c r="M2652" s="87"/>
      <c r="N2652" s="87"/>
    </row>
    <row r="2653" spans="11:14" x14ac:dyDescent="0.35">
      <c r="K2653" s="87"/>
      <c r="L2653" s="87"/>
      <c r="M2653" s="87"/>
      <c r="N2653" s="87"/>
    </row>
    <row r="2654" spans="11:14" x14ac:dyDescent="0.35">
      <c r="K2654" s="87"/>
      <c r="L2654" s="87"/>
      <c r="M2654" s="87"/>
      <c r="N2654" s="87"/>
    </row>
    <row r="2655" spans="11:14" x14ac:dyDescent="0.35">
      <c r="K2655" s="87"/>
      <c r="L2655" s="87"/>
      <c r="M2655" s="87"/>
      <c r="N2655" s="87"/>
    </row>
    <row r="2656" spans="11:14" x14ac:dyDescent="0.35">
      <c r="K2656" s="87"/>
      <c r="L2656" s="87"/>
      <c r="M2656" s="87"/>
      <c r="N2656" s="87"/>
    </row>
    <row r="2657" spans="11:14" x14ac:dyDescent="0.35">
      <c r="K2657" s="87"/>
      <c r="L2657" s="87"/>
      <c r="M2657" s="87"/>
      <c r="N2657" s="87"/>
    </row>
    <row r="2658" spans="11:14" x14ac:dyDescent="0.35">
      <c r="K2658" s="87"/>
      <c r="L2658" s="87"/>
      <c r="M2658" s="87"/>
      <c r="N2658" s="87"/>
    </row>
    <row r="2659" spans="11:14" x14ac:dyDescent="0.35">
      <c r="K2659" s="87"/>
      <c r="L2659" s="87"/>
      <c r="M2659" s="87"/>
      <c r="N2659" s="87"/>
    </row>
    <row r="2660" spans="11:14" x14ac:dyDescent="0.35">
      <c r="K2660" s="87"/>
      <c r="L2660" s="87"/>
      <c r="M2660" s="87"/>
      <c r="N2660" s="87"/>
    </row>
    <row r="2661" spans="11:14" x14ac:dyDescent="0.35">
      <c r="K2661" s="87"/>
      <c r="L2661" s="87"/>
      <c r="M2661" s="87"/>
      <c r="N2661" s="87"/>
    </row>
    <row r="2662" spans="11:14" x14ac:dyDescent="0.35">
      <c r="K2662" s="87"/>
      <c r="L2662" s="87"/>
      <c r="M2662" s="87"/>
      <c r="N2662" s="87"/>
    </row>
    <row r="2663" spans="11:14" x14ac:dyDescent="0.35">
      <c r="K2663" s="87"/>
      <c r="L2663" s="87"/>
      <c r="M2663" s="87"/>
      <c r="N2663" s="87"/>
    </row>
    <row r="2664" spans="11:14" x14ac:dyDescent="0.35">
      <c r="K2664" s="87"/>
      <c r="L2664" s="87"/>
      <c r="M2664" s="87"/>
      <c r="N2664" s="87"/>
    </row>
    <row r="2665" spans="11:14" x14ac:dyDescent="0.35">
      <c r="K2665" s="87"/>
      <c r="L2665" s="87"/>
      <c r="M2665" s="87"/>
      <c r="N2665" s="87"/>
    </row>
    <row r="2666" spans="11:14" x14ac:dyDescent="0.35">
      <c r="K2666" s="87"/>
      <c r="L2666" s="87"/>
      <c r="M2666" s="87"/>
      <c r="N2666" s="87"/>
    </row>
    <row r="2667" spans="11:14" x14ac:dyDescent="0.35">
      <c r="K2667" s="87"/>
      <c r="L2667" s="87"/>
      <c r="M2667" s="87"/>
      <c r="N2667" s="87"/>
    </row>
    <row r="2668" spans="11:14" x14ac:dyDescent="0.35">
      <c r="K2668" s="87"/>
      <c r="L2668" s="87"/>
      <c r="M2668" s="87"/>
      <c r="N2668" s="87"/>
    </row>
    <row r="2669" spans="11:14" x14ac:dyDescent="0.35">
      <c r="K2669" s="87"/>
      <c r="L2669" s="87"/>
      <c r="M2669" s="87"/>
      <c r="N2669" s="87"/>
    </row>
    <row r="2670" spans="11:14" x14ac:dyDescent="0.35">
      <c r="K2670" s="87"/>
      <c r="L2670" s="87"/>
      <c r="M2670" s="87"/>
      <c r="N2670" s="87"/>
    </row>
    <row r="2671" spans="11:14" x14ac:dyDescent="0.35">
      <c r="K2671" s="87"/>
      <c r="L2671" s="87"/>
      <c r="M2671" s="87"/>
      <c r="N2671" s="87"/>
    </row>
    <row r="2672" spans="11:14" x14ac:dyDescent="0.35">
      <c r="K2672" s="87"/>
      <c r="L2672" s="87"/>
      <c r="M2672" s="87"/>
      <c r="N2672" s="87"/>
    </row>
    <row r="2673" spans="11:14" x14ac:dyDescent="0.35">
      <c r="K2673" s="87"/>
      <c r="L2673" s="87"/>
      <c r="M2673" s="87"/>
      <c r="N2673" s="87"/>
    </row>
    <row r="2674" spans="11:14" x14ac:dyDescent="0.35">
      <c r="K2674" s="87"/>
      <c r="L2674" s="87"/>
      <c r="M2674" s="87"/>
      <c r="N2674" s="87"/>
    </row>
    <row r="2675" spans="11:14" x14ac:dyDescent="0.35">
      <c r="K2675" s="87"/>
      <c r="L2675" s="87"/>
      <c r="M2675" s="87"/>
      <c r="N2675" s="87"/>
    </row>
    <row r="2676" spans="11:14" x14ac:dyDescent="0.35">
      <c r="K2676" s="87"/>
      <c r="L2676" s="87"/>
      <c r="M2676" s="87"/>
      <c r="N2676" s="87"/>
    </row>
    <row r="2677" spans="11:14" x14ac:dyDescent="0.35">
      <c r="K2677" s="87"/>
      <c r="L2677" s="87"/>
      <c r="M2677" s="87"/>
      <c r="N2677" s="87"/>
    </row>
    <row r="2678" spans="11:14" x14ac:dyDescent="0.35">
      <c r="K2678" s="87"/>
      <c r="L2678" s="87"/>
      <c r="M2678" s="87"/>
      <c r="N2678" s="87"/>
    </row>
    <row r="2679" spans="11:14" x14ac:dyDescent="0.35">
      <c r="K2679" s="87"/>
      <c r="L2679" s="87"/>
      <c r="M2679" s="87"/>
      <c r="N2679" s="87"/>
    </row>
    <row r="2680" spans="11:14" x14ac:dyDescent="0.35">
      <c r="K2680" s="87"/>
      <c r="L2680" s="87"/>
      <c r="M2680" s="87"/>
      <c r="N2680" s="87"/>
    </row>
    <row r="2681" spans="11:14" x14ac:dyDescent="0.35">
      <c r="K2681" s="87"/>
      <c r="L2681" s="87"/>
      <c r="M2681" s="87"/>
      <c r="N2681" s="87"/>
    </row>
    <row r="2682" spans="11:14" x14ac:dyDescent="0.35">
      <c r="K2682" s="87"/>
      <c r="L2682" s="87"/>
      <c r="M2682" s="87"/>
      <c r="N2682" s="87"/>
    </row>
    <row r="2683" spans="11:14" x14ac:dyDescent="0.35">
      <c r="K2683" s="87"/>
      <c r="L2683" s="87"/>
      <c r="M2683" s="87"/>
      <c r="N2683" s="87"/>
    </row>
    <row r="2684" spans="11:14" x14ac:dyDescent="0.35">
      <c r="K2684" s="87"/>
      <c r="L2684" s="87"/>
      <c r="M2684" s="87"/>
      <c r="N2684" s="87"/>
    </row>
    <row r="2685" spans="11:14" x14ac:dyDescent="0.35">
      <c r="K2685" s="87"/>
      <c r="L2685" s="87"/>
      <c r="M2685" s="87"/>
      <c r="N2685" s="87"/>
    </row>
    <row r="2686" spans="11:14" x14ac:dyDescent="0.35">
      <c r="K2686" s="87"/>
      <c r="L2686" s="87"/>
      <c r="M2686" s="87"/>
      <c r="N2686" s="87"/>
    </row>
    <row r="2687" spans="11:14" x14ac:dyDescent="0.35">
      <c r="K2687" s="87"/>
      <c r="L2687" s="87"/>
      <c r="M2687" s="87"/>
      <c r="N2687" s="87"/>
    </row>
    <row r="2688" spans="11:14" x14ac:dyDescent="0.35">
      <c r="K2688" s="87"/>
      <c r="L2688" s="87"/>
      <c r="M2688" s="87"/>
      <c r="N2688" s="87"/>
    </row>
    <row r="2689" spans="11:14" x14ac:dyDescent="0.35">
      <c r="K2689" s="87"/>
      <c r="L2689" s="87"/>
      <c r="M2689" s="87"/>
      <c r="N2689" s="87"/>
    </row>
    <row r="2690" spans="11:14" x14ac:dyDescent="0.35">
      <c r="K2690" s="87"/>
      <c r="L2690" s="87"/>
      <c r="M2690" s="87"/>
      <c r="N2690" s="87"/>
    </row>
    <row r="2691" spans="11:14" x14ac:dyDescent="0.35">
      <c r="K2691" s="87"/>
      <c r="L2691" s="87"/>
      <c r="M2691" s="87"/>
      <c r="N2691" s="87"/>
    </row>
    <row r="2692" spans="11:14" x14ac:dyDescent="0.35">
      <c r="K2692" s="87"/>
      <c r="L2692" s="87"/>
      <c r="M2692" s="87"/>
      <c r="N2692" s="87"/>
    </row>
    <row r="2693" spans="11:14" x14ac:dyDescent="0.35">
      <c r="K2693" s="87"/>
      <c r="L2693" s="87"/>
      <c r="M2693" s="87"/>
      <c r="N2693" s="87"/>
    </row>
    <row r="2694" spans="11:14" x14ac:dyDescent="0.35">
      <c r="K2694" s="87"/>
      <c r="L2694" s="87"/>
      <c r="M2694" s="87"/>
      <c r="N2694" s="87"/>
    </row>
    <row r="2695" spans="11:14" x14ac:dyDescent="0.35">
      <c r="K2695" s="87"/>
      <c r="L2695" s="87"/>
      <c r="M2695" s="87"/>
      <c r="N2695" s="87"/>
    </row>
    <row r="2696" spans="11:14" x14ac:dyDescent="0.35">
      <c r="K2696" s="87"/>
      <c r="L2696" s="87"/>
      <c r="M2696" s="87"/>
      <c r="N2696" s="87"/>
    </row>
    <row r="2697" spans="11:14" x14ac:dyDescent="0.35">
      <c r="K2697" s="87"/>
      <c r="L2697" s="87"/>
      <c r="M2697" s="87"/>
      <c r="N2697" s="87"/>
    </row>
    <row r="2698" spans="11:14" x14ac:dyDescent="0.35">
      <c r="K2698" s="87"/>
      <c r="L2698" s="87"/>
      <c r="M2698" s="87"/>
      <c r="N2698" s="87"/>
    </row>
    <row r="2699" spans="11:14" x14ac:dyDescent="0.35">
      <c r="K2699" s="87"/>
      <c r="L2699" s="87"/>
      <c r="M2699" s="87"/>
      <c r="N2699" s="87"/>
    </row>
    <row r="2700" spans="11:14" x14ac:dyDescent="0.35">
      <c r="K2700" s="87"/>
      <c r="L2700" s="87"/>
      <c r="M2700" s="87"/>
      <c r="N2700" s="87"/>
    </row>
    <row r="2701" spans="11:14" x14ac:dyDescent="0.35">
      <c r="K2701" s="87"/>
      <c r="L2701" s="87"/>
      <c r="M2701" s="87"/>
      <c r="N2701" s="87"/>
    </row>
    <row r="2702" spans="11:14" x14ac:dyDescent="0.35">
      <c r="K2702" s="87"/>
      <c r="L2702" s="87"/>
      <c r="M2702" s="87"/>
      <c r="N2702" s="87"/>
    </row>
    <row r="2703" spans="11:14" x14ac:dyDescent="0.35">
      <c r="K2703" s="87"/>
      <c r="L2703" s="87"/>
      <c r="M2703" s="87"/>
      <c r="N2703" s="87"/>
    </row>
    <row r="2704" spans="11:14" x14ac:dyDescent="0.35">
      <c r="K2704" s="87"/>
      <c r="L2704" s="87"/>
      <c r="M2704" s="87"/>
      <c r="N2704" s="87"/>
    </row>
    <row r="2705" spans="11:14" x14ac:dyDescent="0.35">
      <c r="K2705" s="87"/>
      <c r="L2705" s="87"/>
      <c r="M2705" s="87"/>
      <c r="N2705" s="87"/>
    </row>
    <row r="2706" spans="11:14" x14ac:dyDescent="0.35">
      <c r="K2706" s="87"/>
      <c r="L2706" s="87"/>
      <c r="M2706" s="87"/>
      <c r="N2706" s="87"/>
    </row>
    <row r="2707" spans="11:14" x14ac:dyDescent="0.35">
      <c r="K2707" s="87"/>
      <c r="L2707" s="87"/>
      <c r="M2707" s="87"/>
      <c r="N2707" s="87"/>
    </row>
    <row r="2708" spans="11:14" x14ac:dyDescent="0.35">
      <c r="K2708" s="87"/>
      <c r="L2708" s="87"/>
      <c r="M2708" s="87"/>
      <c r="N2708" s="87"/>
    </row>
    <row r="2709" spans="11:14" x14ac:dyDescent="0.35">
      <c r="K2709" s="87"/>
      <c r="L2709" s="87"/>
      <c r="M2709" s="87"/>
      <c r="N2709" s="87"/>
    </row>
    <row r="2710" spans="11:14" x14ac:dyDescent="0.35">
      <c r="K2710" s="87"/>
      <c r="L2710" s="87"/>
      <c r="M2710" s="87"/>
      <c r="N2710" s="87"/>
    </row>
    <row r="2711" spans="11:14" x14ac:dyDescent="0.35">
      <c r="K2711" s="87"/>
      <c r="L2711" s="87"/>
      <c r="M2711" s="87"/>
      <c r="N2711" s="87"/>
    </row>
    <row r="2712" spans="11:14" x14ac:dyDescent="0.35">
      <c r="K2712" s="87"/>
      <c r="L2712" s="87"/>
      <c r="M2712" s="87"/>
      <c r="N2712" s="87"/>
    </row>
    <row r="2713" spans="11:14" x14ac:dyDescent="0.35">
      <c r="K2713" s="87"/>
      <c r="L2713" s="87"/>
      <c r="M2713" s="87"/>
      <c r="N2713" s="87"/>
    </row>
    <row r="2714" spans="11:14" x14ac:dyDescent="0.35">
      <c r="K2714" s="87"/>
      <c r="L2714" s="87"/>
      <c r="M2714" s="87"/>
      <c r="N2714" s="87"/>
    </row>
    <row r="2715" spans="11:14" x14ac:dyDescent="0.35">
      <c r="K2715" s="87"/>
      <c r="L2715" s="87"/>
      <c r="M2715" s="87"/>
      <c r="N2715" s="87"/>
    </row>
    <row r="2716" spans="11:14" x14ac:dyDescent="0.35">
      <c r="K2716" s="87"/>
      <c r="L2716" s="87"/>
      <c r="M2716" s="87"/>
      <c r="N2716" s="87"/>
    </row>
    <row r="2717" spans="11:14" x14ac:dyDescent="0.35">
      <c r="K2717" s="87"/>
      <c r="L2717" s="87"/>
      <c r="M2717" s="87"/>
      <c r="N2717" s="87"/>
    </row>
    <row r="2718" spans="11:14" x14ac:dyDescent="0.35">
      <c r="K2718" s="87"/>
      <c r="L2718" s="87"/>
      <c r="M2718" s="87"/>
      <c r="N2718" s="87"/>
    </row>
    <row r="2719" spans="11:14" x14ac:dyDescent="0.35">
      <c r="K2719" s="87"/>
      <c r="L2719" s="87"/>
      <c r="M2719" s="87"/>
      <c r="N2719" s="87"/>
    </row>
    <row r="2720" spans="11:14" x14ac:dyDescent="0.35">
      <c r="K2720" s="87"/>
      <c r="L2720" s="87"/>
      <c r="M2720" s="87"/>
      <c r="N2720" s="87"/>
    </row>
    <row r="2721" spans="11:14" x14ac:dyDescent="0.35">
      <c r="K2721" s="87"/>
      <c r="L2721" s="87"/>
      <c r="M2721" s="87"/>
      <c r="N2721" s="87"/>
    </row>
    <row r="2722" spans="11:14" x14ac:dyDescent="0.35">
      <c r="K2722" s="87"/>
      <c r="L2722" s="87"/>
      <c r="M2722" s="87"/>
      <c r="N2722" s="87"/>
    </row>
    <row r="2723" spans="11:14" x14ac:dyDescent="0.35">
      <c r="K2723" s="87"/>
      <c r="L2723" s="87"/>
      <c r="M2723" s="87"/>
      <c r="N2723" s="87"/>
    </row>
    <row r="2724" spans="11:14" x14ac:dyDescent="0.35">
      <c r="K2724" s="87"/>
      <c r="L2724" s="87"/>
      <c r="M2724" s="87"/>
      <c r="N2724" s="87"/>
    </row>
    <row r="2725" spans="11:14" x14ac:dyDescent="0.35">
      <c r="K2725" s="87"/>
      <c r="L2725" s="87"/>
      <c r="M2725" s="87"/>
      <c r="N2725" s="87"/>
    </row>
    <row r="2726" spans="11:14" x14ac:dyDescent="0.35">
      <c r="K2726" s="87"/>
      <c r="L2726" s="87"/>
      <c r="M2726" s="87"/>
      <c r="N2726" s="87"/>
    </row>
    <row r="2727" spans="11:14" x14ac:dyDescent="0.35">
      <c r="K2727" s="87"/>
      <c r="L2727" s="87"/>
      <c r="M2727" s="87"/>
      <c r="N2727" s="87"/>
    </row>
    <row r="2728" spans="11:14" x14ac:dyDescent="0.35">
      <c r="K2728" s="87"/>
      <c r="L2728" s="87"/>
      <c r="M2728" s="87"/>
      <c r="N2728" s="87"/>
    </row>
    <row r="2729" spans="11:14" x14ac:dyDescent="0.35">
      <c r="K2729" s="87"/>
      <c r="L2729" s="87"/>
      <c r="M2729" s="87"/>
      <c r="N2729" s="87"/>
    </row>
    <row r="2730" spans="11:14" x14ac:dyDescent="0.35">
      <c r="K2730" s="87"/>
      <c r="L2730" s="87"/>
      <c r="M2730" s="87"/>
      <c r="N2730" s="87"/>
    </row>
    <row r="2731" spans="11:14" x14ac:dyDescent="0.35">
      <c r="K2731" s="87"/>
      <c r="L2731" s="87"/>
      <c r="M2731" s="87"/>
      <c r="N2731" s="87"/>
    </row>
    <row r="2732" spans="11:14" x14ac:dyDescent="0.35">
      <c r="K2732" s="87"/>
      <c r="L2732" s="87"/>
      <c r="M2732" s="87"/>
      <c r="N2732" s="87"/>
    </row>
    <row r="2733" spans="11:14" x14ac:dyDescent="0.35">
      <c r="K2733" s="87"/>
      <c r="L2733" s="87"/>
      <c r="M2733" s="87"/>
      <c r="N2733" s="87"/>
    </row>
  </sheetData>
  <autoFilter ref="A2:N31" xr:uid="{371F6A88-411A-4E52-8DF1-D6B23AABBCD7}"/>
  <mergeCells count="3">
    <mergeCell ref="A1:D1"/>
    <mergeCell ref="E1:J1"/>
    <mergeCell ref="K1:N1"/>
  </mergeCells>
  <conditionalFormatting sqref="E37:E38">
    <cfRule type="cellIs" dxfId="124" priority="1" operator="equal">
      <formula>1</formula>
    </cfRule>
  </conditionalFormatting>
  <pageMargins left="0.7" right="0.7" top="0.75" bottom="0.75" header="0.3" footer="0.3"/>
  <pageSetup paperSize="9" scale="80" orientation="landscape"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5">
    <tabColor rgb="FFFFFF00"/>
    <pageSetUpPr fitToPage="1"/>
  </sheetPr>
  <dimension ref="A1:J78"/>
  <sheetViews>
    <sheetView view="pageBreakPreview" topLeftCell="A12" zoomScaleNormal="100" zoomScaleSheetLayoutView="100" workbookViewId="0">
      <selection activeCell="A29" sqref="A29:XFD29"/>
    </sheetView>
  </sheetViews>
  <sheetFormatPr defaultColWidth="9.1796875" defaultRowHeight="14.5" x14ac:dyDescent="0.35"/>
  <cols>
    <col min="1" max="1" width="7.7265625" style="8" customWidth="1"/>
    <col min="2" max="2" width="14" style="8" bestFit="1" customWidth="1"/>
    <col min="3" max="3" width="9.1796875" style="8"/>
    <col min="4" max="4" width="17.453125" style="8" hidden="1" customWidth="1"/>
    <col min="5" max="5" width="11.81640625" style="8" customWidth="1"/>
    <col min="6" max="6" width="14.26953125" style="8" customWidth="1"/>
    <col min="7" max="7" width="18.1796875" style="8" customWidth="1"/>
    <col min="8" max="8" width="16.81640625" style="8" customWidth="1"/>
    <col min="9" max="9" width="16.7265625" style="8" customWidth="1"/>
    <col min="10" max="10" width="29.1796875" style="334" customWidth="1"/>
    <col min="11" max="16384" width="9.1796875" style="8"/>
  </cols>
  <sheetData>
    <row r="1" spans="1:10" ht="15.5" x14ac:dyDescent="0.35">
      <c r="A1" s="1350" t="s">
        <v>125</v>
      </c>
      <c r="B1" s="1351"/>
      <c r="C1" s="1351"/>
      <c r="D1" s="1351"/>
      <c r="E1" s="1351"/>
      <c r="F1" s="1351"/>
      <c r="G1" s="1351"/>
      <c r="H1" s="1351"/>
      <c r="I1" s="1351"/>
      <c r="J1" s="1352"/>
    </row>
    <row r="2" spans="1:10" ht="15.5" x14ac:dyDescent="0.35">
      <c r="A2" s="1353" t="str">
        <f>TA413_PBNTL!A3</f>
        <v>Name of Line: 765 KV D/C Bikaner III - Neemrana II TL02                                                                                                                                                                                                                                           LOA Value: 371 Crore</v>
      </c>
      <c r="B2" s="1354"/>
      <c r="C2" s="1354"/>
      <c r="D2" s="1354"/>
      <c r="E2" s="1354"/>
      <c r="F2" s="1354"/>
      <c r="G2" s="1354"/>
      <c r="H2" s="1354"/>
      <c r="I2" s="1354"/>
      <c r="J2" s="1355"/>
    </row>
    <row r="3" spans="1:10" ht="15.5" x14ac:dyDescent="0.35">
      <c r="A3" s="1362" t="s">
        <v>39</v>
      </c>
      <c r="B3" s="1363"/>
      <c r="C3" s="1363"/>
      <c r="D3" s="1363"/>
      <c r="E3" s="1363"/>
      <c r="F3" s="1363"/>
      <c r="G3" s="1363"/>
      <c r="H3" s="1363"/>
      <c r="I3" s="103"/>
      <c r="J3" s="335" t="str">
        <f>TA413_PBNTL!M1</f>
        <v>08.10.2025</v>
      </c>
    </row>
    <row r="4" spans="1:10" x14ac:dyDescent="0.35">
      <c r="A4" s="1356" t="s">
        <v>20</v>
      </c>
      <c r="B4" s="1358" t="s">
        <v>21</v>
      </c>
      <c r="C4" s="1359"/>
      <c r="D4" s="1360" t="s">
        <v>997</v>
      </c>
      <c r="E4" s="1360" t="s">
        <v>22</v>
      </c>
      <c r="F4" s="1360" t="s">
        <v>40</v>
      </c>
      <c r="G4" s="1360" t="s">
        <v>23</v>
      </c>
      <c r="H4" s="1360" t="s">
        <v>82</v>
      </c>
      <c r="I4" s="1360" t="s">
        <v>257</v>
      </c>
      <c r="J4" s="1364" t="s">
        <v>1</v>
      </c>
    </row>
    <row r="5" spans="1:10" ht="21.75" customHeight="1" x14ac:dyDescent="0.35">
      <c r="A5" s="1357"/>
      <c r="B5" s="15" t="s">
        <v>24</v>
      </c>
      <c r="C5" s="15" t="s">
        <v>25</v>
      </c>
      <c r="D5" s="1361"/>
      <c r="E5" s="1361"/>
      <c r="F5" s="1361"/>
      <c r="G5" s="1361"/>
      <c r="H5" s="1361"/>
      <c r="I5" s="1361"/>
      <c r="J5" s="1365"/>
    </row>
    <row r="6" spans="1:10" x14ac:dyDescent="0.35">
      <c r="A6" s="105">
        <v>1</v>
      </c>
      <c r="B6" s="18" t="s">
        <v>523</v>
      </c>
      <c r="C6" s="18" t="s">
        <v>276</v>
      </c>
      <c r="D6" s="444"/>
      <c r="E6" s="219">
        <v>0.15</v>
      </c>
      <c r="F6" s="219">
        <f>E6</f>
        <v>0.15</v>
      </c>
      <c r="G6" s="106">
        <v>45709</v>
      </c>
      <c r="H6" s="106">
        <v>45709</v>
      </c>
      <c r="I6" s="106">
        <v>45709</v>
      </c>
      <c r="J6" s="140"/>
    </row>
    <row r="7" spans="1:10" x14ac:dyDescent="0.35">
      <c r="A7" s="105">
        <f>A6+1</f>
        <v>2</v>
      </c>
      <c r="B7" s="18" t="str">
        <f t="shared" ref="B7:B54" si="0">C6</f>
        <v>1/0</v>
      </c>
      <c r="C7" s="18" t="s">
        <v>1286</v>
      </c>
      <c r="D7" s="444"/>
      <c r="E7" s="219">
        <v>0.29021000000000002</v>
      </c>
      <c r="F7" s="219">
        <f t="shared" ref="F7:F55" si="1">E7</f>
        <v>0.29021000000000002</v>
      </c>
      <c r="G7" s="106">
        <v>45709</v>
      </c>
      <c r="H7" s="106">
        <v>45709</v>
      </c>
      <c r="I7" s="106">
        <v>45709</v>
      </c>
      <c r="J7" s="140"/>
    </row>
    <row r="8" spans="1:10" x14ac:dyDescent="0.35">
      <c r="A8" s="105">
        <f>A7+1</f>
        <v>3</v>
      </c>
      <c r="B8" s="18" t="str">
        <f>C7</f>
        <v>2A/0</v>
      </c>
      <c r="C8" s="18" t="s">
        <v>1294</v>
      </c>
      <c r="D8" s="444"/>
      <c r="E8" s="219">
        <v>2.836992</v>
      </c>
      <c r="F8" s="219">
        <f t="shared" si="1"/>
        <v>2.836992</v>
      </c>
      <c r="G8" s="106">
        <v>45709</v>
      </c>
      <c r="H8" s="106">
        <v>45709</v>
      </c>
      <c r="I8" s="106">
        <v>45709</v>
      </c>
      <c r="J8" s="140" t="s">
        <v>534</v>
      </c>
    </row>
    <row r="9" spans="1:10" x14ac:dyDescent="0.35">
      <c r="A9" s="105">
        <f t="shared" ref="A9:A55" si="2">A8+1</f>
        <v>4</v>
      </c>
      <c r="B9" s="18" t="str">
        <f t="shared" si="0"/>
        <v>3A/0</v>
      </c>
      <c r="C9" s="18" t="s">
        <v>1301</v>
      </c>
      <c r="D9" s="444"/>
      <c r="E9" s="219">
        <v>2.6909999999999998</v>
      </c>
      <c r="F9" s="219">
        <f t="shared" si="1"/>
        <v>2.6909999999999998</v>
      </c>
      <c r="G9" s="106">
        <v>45709</v>
      </c>
      <c r="H9" s="106">
        <v>45709</v>
      </c>
      <c r="I9" s="106">
        <v>45709</v>
      </c>
      <c r="J9" s="140"/>
    </row>
    <row r="10" spans="1:10" x14ac:dyDescent="0.35">
      <c r="A10" s="105">
        <f t="shared" si="2"/>
        <v>5</v>
      </c>
      <c r="B10" s="18" t="s">
        <v>1301</v>
      </c>
      <c r="C10" s="18" t="s">
        <v>264</v>
      </c>
      <c r="D10" s="444"/>
      <c r="E10" s="219">
        <v>1.627</v>
      </c>
      <c r="F10" s="219">
        <f t="shared" si="1"/>
        <v>1.627</v>
      </c>
      <c r="G10" s="106">
        <v>45709</v>
      </c>
      <c r="H10" s="106">
        <v>45709</v>
      </c>
      <c r="I10" s="106">
        <v>45709</v>
      </c>
      <c r="J10" s="140"/>
    </row>
    <row r="11" spans="1:10" x14ac:dyDescent="0.35">
      <c r="A11" s="105">
        <f t="shared" si="2"/>
        <v>6</v>
      </c>
      <c r="B11" s="18" t="s">
        <v>264</v>
      </c>
      <c r="C11" s="18" t="s">
        <v>909</v>
      </c>
      <c r="D11" s="444"/>
      <c r="E11" s="219">
        <v>0.70916299999999999</v>
      </c>
      <c r="F11" s="219">
        <f t="shared" si="1"/>
        <v>0.70916299999999999</v>
      </c>
      <c r="G11" s="106">
        <v>45492</v>
      </c>
      <c r="H11" s="106">
        <v>45492</v>
      </c>
      <c r="I11" s="106">
        <v>45492</v>
      </c>
      <c r="J11" s="140"/>
    </row>
    <row r="12" spans="1:10" x14ac:dyDescent="0.35">
      <c r="A12" s="105">
        <f t="shared" si="2"/>
        <v>7</v>
      </c>
      <c r="B12" s="18" t="s">
        <v>909</v>
      </c>
      <c r="C12" s="18" t="s">
        <v>265</v>
      </c>
      <c r="D12" s="444"/>
      <c r="E12" s="219">
        <v>2.6816110000000002</v>
      </c>
      <c r="F12" s="219">
        <f t="shared" si="1"/>
        <v>2.6816110000000002</v>
      </c>
      <c r="G12" s="106">
        <v>45492</v>
      </c>
      <c r="H12" s="106">
        <v>45492</v>
      </c>
      <c r="I12" s="106">
        <v>45492</v>
      </c>
      <c r="J12" s="140"/>
    </row>
    <row r="13" spans="1:10" x14ac:dyDescent="0.35">
      <c r="A13" s="105">
        <f t="shared" si="2"/>
        <v>8</v>
      </c>
      <c r="B13" s="18" t="s">
        <v>265</v>
      </c>
      <c r="C13" s="18" t="s">
        <v>691</v>
      </c>
      <c r="D13" s="444"/>
      <c r="E13" s="219">
        <v>4.4183890000000003</v>
      </c>
      <c r="F13" s="219">
        <f t="shared" si="1"/>
        <v>4.4183890000000003</v>
      </c>
      <c r="G13" s="106">
        <v>45503</v>
      </c>
      <c r="H13" s="106">
        <v>45503</v>
      </c>
      <c r="I13" s="106">
        <v>45503</v>
      </c>
      <c r="J13" s="140"/>
    </row>
    <row r="14" spans="1:10" x14ac:dyDescent="0.35">
      <c r="A14" s="105">
        <f t="shared" si="2"/>
        <v>9</v>
      </c>
      <c r="B14" s="18" t="s">
        <v>691</v>
      </c>
      <c r="C14" s="18" t="s">
        <v>266</v>
      </c>
      <c r="D14" s="444" t="s">
        <v>998</v>
      </c>
      <c r="E14" s="219">
        <v>0.41948000000000002</v>
      </c>
      <c r="F14" s="219">
        <f t="shared" si="1"/>
        <v>0.41948000000000002</v>
      </c>
      <c r="G14" s="108">
        <v>45448</v>
      </c>
      <c r="H14" s="108">
        <v>45460</v>
      </c>
      <c r="I14" s="108">
        <v>45460</v>
      </c>
      <c r="J14" s="140"/>
    </row>
    <row r="15" spans="1:10" x14ac:dyDescent="0.35">
      <c r="A15" s="105">
        <f t="shared" si="2"/>
        <v>10</v>
      </c>
      <c r="B15" s="18" t="str">
        <f t="shared" si="0"/>
        <v>6/0</v>
      </c>
      <c r="C15" s="18" t="s">
        <v>269</v>
      </c>
      <c r="D15" s="444" t="s">
        <v>998</v>
      </c>
      <c r="E15" s="219">
        <v>4.9099000000000004</v>
      </c>
      <c r="F15" s="219">
        <f t="shared" si="1"/>
        <v>4.9099000000000004</v>
      </c>
      <c r="G15" s="108">
        <v>45440</v>
      </c>
      <c r="H15" s="108">
        <v>45440</v>
      </c>
      <c r="I15" s="108">
        <v>45440</v>
      </c>
      <c r="J15" s="140"/>
    </row>
    <row r="16" spans="1:10" x14ac:dyDescent="0.35">
      <c r="A16" s="105">
        <f t="shared" si="2"/>
        <v>11</v>
      </c>
      <c r="B16" s="18" t="str">
        <f t="shared" si="0"/>
        <v>7/0</v>
      </c>
      <c r="C16" s="18" t="s">
        <v>270</v>
      </c>
      <c r="D16" s="444" t="s">
        <v>998</v>
      </c>
      <c r="E16" s="219">
        <v>5.0833000000000004</v>
      </c>
      <c r="F16" s="219">
        <f t="shared" si="1"/>
        <v>5.0833000000000004</v>
      </c>
      <c r="G16" s="108">
        <v>45440</v>
      </c>
      <c r="H16" s="108">
        <v>45440</v>
      </c>
      <c r="I16" s="108">
        <v>45440</v>
      </c>
      <c r="J16" s="140"/>
    </row>
    <row r="17" spans="1:10" x14ac:dyDescent="0.35">
      <c r="A17" s="105">
        <f t="shared" si="2"/>
        <v>12</v>
      </c>
      <c r="B17" s="18" t="str">
        <f t="shared" si="0"/>
        <v>8/0</v>
      </c>
      <c r="C17" s="18" t="s">
        <v>271</v>
      </c>
      <c r="D17" s="444" t="s">
        <v>998</v>
      </c>
      <c r="E17" s="219">
        <v>4.9957000000000003</v>
      </c>
      <c r="F17" s="219">
        <f t="shared" si="1"/>
        <v>4.9957000000000003</v>
      </c>
      <c r="G17" s="108">
        <v>45430</v>
      </c>
      <c r="H17" s="108">
        <v>45437</v>
      </c>
      <c r="I17" s="108">
        <v>45437</v>
      </c>
      <c r="J17" s="140"/>
    </row>
    <row r="18" spans="1:10" x14ac:dyDescent="0.35">
      <c r="A18" s="105">
        <f t="shared" si="2"/>
        <v>13</v>
      </c>
      <c r="B18" s="18" t="str">
        <f t="shared" si="0"/>
        <v>9/0</v>
      </c>
      <c r="C18" s="18" t="s">
        <v>272</v>
      </c>
      <c r="D18" s="444" t="s">
        <v>998</v>
      </c>
      <c r="E18" s="219">
        <v>4.9230999999999998</v>
      </c>
      <c r="F18" s="219">
        <f t="shared" si="1"/>
        <v>4.9230999999999998</v>
      </c>
      <c r="G18" s="108">
        <v>45427</v>
      </c>
      <c r="H18" s="108">
        <v>45428</v>
      </c>
      <c r="I18" s="108">
        <v>45428</v>
      </c>
      <c r="J18" s="140"/>
    </row>
    <row r="19" spans="1:10" x14ac:dyDescent="0.35">
      <c r="A19" s="105">
        <f t="shared" si="2"/>
        <v>14</v>
      </c>
      <c r="B19" s="18" t="str">
        <f t="shared" si="0"/>
        <v>10/0</v>
      </c>
      <c r="C19" s="18" t="s">
        <v>273</v>
      </c>
      <c r="D19" s="444" t="s">
        <v>998</v>
      </c>
      <c r="E19" s="219">
        <v>1.0051000000000001</v>
      </c>
      <c r="F19" s="219">
        <f t="shared" si="1"/>
        <v>1.0051000000000001</v>
      </c>
      <c r="G19" s="108">
        <v>45427</v>
      </c>
      <c r="H19" s="108">
        <v>45428</v>
      </c>
      <c r="I19" s="108">
        <v>45428</v>
      </c>
      <c r="J19" s="140"/>
    </row>
    <row r="20" spans="1:10" x14ac:dyDescent="0.35">
      <c r="A20" s="105">
        <f t="shared" si="2"/>
        <v>15</v>
      </c>
      <c r="B20" s="18" t="str">
        <f t="shared" si="0"/>
        <v>11/0</v>
      </c>
      <c r="C20" s="18" t="s">
        <v>274</v>
      </c>
      <c r="D20" s="444" t="s">
        <v>998</v>
      </c>
      <c r="E20" s="219">
        <v>0.24679999999999999</v>
      </c>
      <c r="F20" s="219">
        <f t="shared" si="1"/>
        <v>0.24679999999999999</v>
      </c>
      <c r="G20" s="108">
        <v>45439</v>
      </c>
      <c r="H20" s="108">
        <v>45439</v>
      </c>
      <c r="I20" s="108">
        <v>45441</v>
      </c>
      <c r="J20" s="140" t="s">
        <v>524</v>
      </c>
    </row>
    <row r="21" spans="1:10" x14ac:dyDescent="0.35">
      <c r="A21" s="105">
        <f t="shared" si="2"/>
        <v>16</v>
      </c>
      <c r="B21" s="18" t="str">
        <f t="shared" si="0"/>
        <v>12/0</v>
      </c>
      <c r="C21" s="18" t="s">
        <v>275</v>
      </c>
      <c r="D21" s="444" t="s">
        <v>998</v>
      </c>
      <c r="E21" s="219">
        <v>0.32919999999999999</v>
      </c>
      <c r="F21" s="219">
        <f t="shared" si="1"/>
        <v>0.32919999999999999</v>
      </c>
      <c r="G21" s="108">
        <v>45439</v>
      </c>
      <c r="H21" s="108">
        <v>45439</v>
      </c>
      <c r="I21" s="108">
        <v>45441</v>
      </c>
      <c r="J21" s="140" t="s">
        <v>526</v>
      </c>
    </row>
    <row r="22" spans="1:10" x14ac:dyDescent="0.35">
      <c r="A22" s="105">
        <f t="shared" si="2"/>
        <v>17</v>
      </c>
      <c r="B22" s="18" t="str">
        <f t="shared" si="0"/>
        <v>13/0</v>
      </c>
      <c r="C22" s="18" t="s">
        <v>11</v>
      </c>
      <c r="D22" s="444" t="s">
        <v>998</v>
      </c>
      <c r="E22" s="219">
        <v>0.89790000000000003</v>
      </c>
      <c r="F22" s="219">
        <f t="shared" si="1"/>
        <v>0.89790000000000003</v>
      </c>
      <c r="G22" s="108">
        <v>45439</v>
      </c>
      <c r="H22" s="108">
        <v>45439</v>
      </c>
      <c r="I22" s="108">
        <v>45441</v>
      </c>
      <c r="J22" s="140"/>
    </row>
    <row r="23" spans="1:10" x14ac:dyDescent="0.35">
      <c r="A23" s="105">
        <f t="shared" si="2"/>
        <v>18</v>
      </c>
      <c r="B23" s="18" t="str">
        <f t="shared" si="0"/>
        <v>14/0</v>
      </c>
      <c r="C23" s="18" t="s">
        <v>174</v>
      </c>
      <c r="D23" s="444"/>
      <c r="E23" s="219">
        <v>0.224</v>
      </c>
      <c r="F23" s="219">
        <f t="shared" si="1"/>
        <v>0.224</v>
      </c>
      <c r="G23" s="108">
        <v>45439</v>
      </c>
      <c r="H23" s="108">
        <v>45439</v>
      </c>
      <c r="I23" s="108">
        <v>45441</v>
      </c>
      <c r="J23" s="140" t="s">
        <v>525</v>
      </c>
    </row>
    <row r="24" spans="1:10" x14ac:dyDescent="0.35">
      <c r="A24" s="105">
        <f t="shared" si="2"/>
        <v>19</v>
      </c>
      <c r="B24" s="18" t="str">
        <f t="shared" si="0"/>
        <v>15/0</v>
      </c>
      <c r="C24" s="18" t="s">
        <v>12</v>
      </c>
      <c r="D24" s="444" t="s">
        <v>998</v>
      </c>
      <c r="E24" s="220">
        <v>5.0201000000000002</v>
      </c>
      <c r="F24" s="219">
        <f t="shared" si="1"/>
        <v>5.0201000000000002</v>
      </c>
      <c r="G24" s="108">
        <v>45439</v>
      </c>
      <c r="H24" s="108">
        <v>45439</v>
      </c>
      <c r="I24" s="108">
        <v>45441</v>
      </c>
      <c r="J24" s="140" t="s">
        <v>533</v>
      </c>
    </row>
    <row r="25" spans="1:10" s="333" customFormat="1" x14ac:dyDescent="0.35">
      <c r="A25" s="105">
        <f t="shared" si="2"/>
        <v>20</v>
      </c>
      <c r="B25" s="18" t="str">
        <f t="shared" si="0"/>
        <v>16/0</v>
      </c>
      <c r="C25" s="18" t="s">
        <v>13</v>
      </c>
      <c r="D25" s="444"/>
      <c r="E25" s="219">
        <v>0.3861</v>
      </c>
      <c r="F25" s="219">
        <f t="shared" si="1"/>
        <v>0.3861</v>
      </c>
      <c r="G25" s="108">
        <v>45448</v>
      </c>
      <c r="H25" s="108">
        <v>45499</v>
      </c>
      <c r="I25" s="108">
        <v>45499</v>
      </c>
      <c r="J25" s="140"/>
    </row>
    <row r="26" spans="1:10" s="333" customFormat="1" x14ac:dyDescent="0.35">
      <c r="A26" s="105">
        <f t="shared" si="2"/>
        <v>21</v>
      </c>
      <c r="B26" s="18" t="str">
        <f t="shared" si="0"/>
        <v>17/0</v>
      </c>
      <c r="C26" s="18" t="s">
        <v>52</v>
      </c>
      <c r="D26" s="444"/>
      <c r="E26" s="219">
        <v>0.41139999999999999</v>
      </c>
      <c r="F26" s="219">
        <f t="shared" si="1"/>
        <v>0.41139999999999999</v>
      </c>
      <c r="G26" s="108">
        <v>45448</v>
      </c>
      <c r="H26" s="108">
        <v>45499</v>
      </c>
      <c r="I26" s="108">
        <v>45499</v>
      </c>
      <c r="J26" s="140"/>
    </row>
    <row r="27" spans="1:10" s="333" customFormat="1" x14ac:dyDescent="0.35">
      <c r="A27" s="105">
        <f t="shared" si="2"/>
        <v>22</v>
      </c>
      <c r="B27" s="18" t="str">
        <f t="shared" si="0"/>
        <v>18/0</v>
      </c>
      <c r="C27" s="18" t="s">
        <v>53</v>
      </c>
      <c r="D27" s="444"/>
      <c r="E27" s="219">
        <v>3.0234000000000001</v>
      </c>
      <c r="F27" s="219">
        <f t="shared" si="1"/>
        <v>3.0234000000000001</v>
      </c>
      <c r="G27" s="108">
        <v>45448</v>
      </c>
      <c r="H27" s="108">
        <v>45499</v>
      </c>
      <c r="I27" s="108">
        <v>45499</v>
      </c>
      <c r="J27" s="140"/>
    </row>
    <row r="28" spans="1:10" s="333" customFormat="1" ht="29" x14ac:dyDescent="0.35">
      <c r="A28" s="105">
        <f t="shared" si="2"/>
        <v>23</v>
      </c>
      <c r="B28" s="18" t="str">
        <f t="shared" si="0"/>
        <v>19/0</v>
      </c>
      <c r="C28" s="18" t="s">
        <v>54</v>
      </c>
      <c r="D28" s="444"/>
      <c r="E28" s="219">
        <v>0.27950000000000003</v>
      </c>
      <c r="F28" s="219">
        <f t="shared" si="1"/>
        <v>0.27950000000000003</v>
      </c>
      <c r="G28" s="108">
        <v>45448</v>
      </c>
      <c r="H28" s="108">
        <v>45499</v>
      </c>
      <c r="I28" s="108">
        <v>45499</v>
      </c>
      <c r="J28" s="140" t="s">
        <v>527</v>
      </c>
    </row>
    <row r="29" spans="1:10" s="333" customFormat="1" x14ac:dyDescent="0.35">
      <c r="A29" s="105">
        <f t="shared" si="2"/>
        <v>24</v>
      </c>
      <c r="B29" s="18" t="str">
        <f t="shared" si="0"/>
        <v>20/0</v>
      </c>
      <c r="C29" s="18" t="s">
        <v>55</v>
      </c>
      <c r="D29" s="444"/>
      <c r="E29" s="219">
        <v>2.5514000000000001</v>
      </c>
      <c r="F29" s="219">
        <f t="shared" si="1"/>
        <v>2.5514000000000001</v>
      </c>
      <c r="G29" s="108">
        <v>45448</v>
      </c>
      <c r="H29" s="108">
        <v>45499</v>
      </c>
      <c r="I29" s="108">
        <v>45499</v>
      </c>
      <c r="J29" s="140"/>
    </row>
    <row r="30" spans="1:10" s="333" customFormat="1" x14ac:dyDescent="0.35">
      <c r="A30" s="105">
        <f t="shared" si="2"/>
        <v>25</v>
      </c>
      <c r="B30" s="18" t="str">
        <f t="shared" si="0"/>
        <v>21/0</v>
      </c>
      <c r="C30" s="18" t="s">
        <v>56</v>
      </c>
      <c r="D30" s="18"/>
      <c r="E30" s="220">
        <v>2.2835000000000001</v>
      </c>
      <c r="F30" s="219">
        <f t="shared" si="1"/>
        <v>2.2835000000000001</v>
      </c>
      <c r="G30" s="108">
        <v>45448</v>
      </c>
      <c r="H30" s="108">
        <v>45499</v>
      </c>
      <c r="I30" s="108">
        <v>45499</v>
      </c>
      <c r="J30" s="140"/>
    </row>
    <row r="31" spans="1:10" s="333" customFormat="1" ht="15.75" customHeight="1" x14ac:dyDescent="0.35">
      <c r="A31" s="105">
        <f t="shared" si="2"/>
        <v>26</v>
      </c>
      <c r="B31" s="18" t="str">
        <f t="shared" si="0"/>
        <v>22/0</v>
      </c>
      <c r="C31" s="18" t="s">
        <v>57</v>
      </c>
      <c r="D31" s="18"/>
      <c r="E31" s="220">
        <v>0.25940000000000002</v>
      </c>
      <c r="F31" s="219">
        <f t="shared" si="1"/>
        <v>0.25940000000000002</v>
      </c>
      <c r="G31" s="108">
        <v>45448</v>
      </c>
      <c r="H31" s="108">
        <v>45499</v>
      </c>
      <c r="I31" s="108">
        <v>45499</v>
      </c>
      <c r="J31" s="140" t="s">
        <v>528</v>
      </c>
    </row>
    <row r="32" spans="1:10" s="333" customFormat="1" ht="15.75" customHeight="1" x14ac:dyDescent="0.35">
      <c r="A32" s="105">
        <f t="shared" si="2"/>
        <v>27</v>
      </c>
      <c r="B32" s="18" t="str">
        <f t="shared" si="0"/>
        <v>23/0</v>
      </c>
      <c r="C32" s="18" t="s">
        <v>58</v>
      </c>
      <c r="D32" s="18"/>
      <c r="E32" s="220">
        <v>0.92849999999999999</v>
      </c>
      <c r="F32" s="219">
        <f t="shared" si="1"/>
        <v>0.92849999999999999</v>
      </c>
      <c r="G32" s="106">
        <v>45455</v>
      </c>
      <c r="H32" s="108">
        <v>45499</v>
      </c>
      <c r="I32" s="108">
        <v>45499</v>
      </c>
      <c r="J32" s="475"/>
    </row>
    <row r="33" spans="1:10" s="333" customFormat="1" x14ac:dyDescent="0.25">
      <c r="A33" s="105">
        <f t="shared" si="2"/>
        <v>28</v>
      </c>
      <c r="B33" s="18" t="str">
        <f t="shared" si="0"/>
        <v>24/0</v>
      </c>
      <c r="C33" s="445" t="s">
        <v>59</v>
      </c>
      <c r="D33" s="445"/>
      <c r="E33" s="220">
        <v>0.25209999999999999</v>
      </c>
      <c r="F33" s="219">
        <f t="shared" si="1"/>
        <v>0.25209999999999999</v>
      </c>
      <c r="G33" s="106">
        <v>45455</v>
      </c>
      <c r="H33" s="108">
        <v>45499</v>
      </c>
      <c r="I33" s="108">
        <v>45499</v>
      </c>
      <c r="J33" s="140" t="s">
        <v>529</v>
      </c>
    </row>
    <row r="34" spans="1:10" s="333" customFormat="1" x14ac:dyDescent="0.25">
      <c r="A34" s="105">
        <f t="shared" si="2"/>
        <v>29</v>
      </c>
      <c r="B34" s="18" t="str">
        <f t="shared" si="0"/>
        <v>25/0</v>
      </c>
      <c r="C34" s="445" t="s">
        <v>60</v>
      </c>
      <c r="D34" s="445"/>
      <c r="E34" s="220">
        <v>0.2374</v>
      </c>
      <c r="F34" s="219">
        <f t="shared" si="1"/>
        <v>0.2374</v>
      </c>
      <c r="G34" s="106">
        <v>45455</v>
      </c>
      <c r="H34" s="108">
        <v>45499</v>
      </c>
      <c r="I34" s="108">
        <v>45499</v>
      </c>
      <c r="J34" s="140"/>
    </row>
    <row r="35" spans="1:10" s="333" customFormat="1" ht="29" x14ac:dyDescent="0.25">
      <c r="A35" s="105">
        <f t="shared" si="2"/>
        <v>30</v>
      </c>
      <c r="B35" s="18" t="str">
        <f t="shared" si="0"/>
        <v>26/0</v>
      </c>
      <c r="C35" s="445" t="s">
        <v>61</v>
      </c>
      <c r="D35" s="445"/>
      <c r="E35" s="220">
        <v>0.20399999999999999</v>
      </c>
      <c r="F35" s="219">
        <f t="shared" si="1"/>
        <v>0.20399999999999999</v>
      </c>
      <c r="G35" s="106">
        <v>45455</v>
      </c>
      <c r="H35" s="108">
        <v>45499</v>
      </c>
      <c r="I35" s="108">
        <v>45499</v>
      </c>
      <c r="J35" s="140" t="s">
        <v>530</v>
      </c>
    </row>
    <row r="36" spans="1:10" s="333" customFormat="1" x14ac:dyDescent="0.25">
      <c r="A36" s="105">
        <f t="shared" si="2"/>
        <v>31</v>
      </c>
      <c r="B36" s="18" t="str">
        <f t="shared" si="0"/>
        <v>27/0</v>
      </c>
      <c r="C36" s="445" t="s">
        <v>64</v>
      </c>
      <c r="D36" s="445"/>
      <c r="E36" s="220">
        <v>2.5476000000000001</v>
      </c>
      <c r="F36" s="219">
        <f t="shared" si="1"/>
        <v>2.5476000000000001</v>
      </c>
      <c r="G36" s="106">
        <v>45455</v>
      </c>
      <c r="H36" s="108">
        <v>45499</v>
      </c>
      <c r="I36" s="108">
        <v>45499</v>
      </c>
      <c r="J36" s="140"/>
    </row>
    <row r="37" spans="1:10" s="333" customFormat="1" x14ac:dyDescent="0.25">
      <c r="A37" s="105">
        <f t="shared" si="2"/>
        <v>32</v>
      </c>
      <c r="B37" s="18" t="str">
        <f t="shared" si="0"/>
        <v>28/0</v>
      </c>
      <c r="C37" s="445" t="s">
        <v>65</v>
      </c>
      <c r="D37" s="445"/>
      <c r="E37" s="220">
        <v>0.21179999999999999</v>
      </c>
      <c r="F37" s="219">
        <f t="shared" si="1"/>
        <v>0.21179999999999999</v>
      </c>
      <c r="G37" s="106">
        <v>45455</v>
      </c>
      <c r="H37" s="108">
        <v>45499</v>
      </c>
      <c r="I37" s="108">
        <v>45499</v>
      </c>
      <c r="J37" s="140" t="s">
        <v>531</v>
      </c>
    </row>
    <row r="38" spans="1:10" s="333" customFormat="1" x14ac:dyDescent="0.25">
      <c r="A38" s="105">
        <f t="shared" si="2"/>
        <v>33</v>
      </c>
      <c r="B38" s="18" t="str">
        <f t="shared" si="0"/>
        <v>29/0</v>
      </c>
      <c r="C38" s="445" t="s">
        <v>66</v>
      </c>
      <c r="D38" s="445"/>
      <c r="E38" s="220">
        <v>4.9546999999999999</v>
      </c>
      <c r="F38" s="219">
        <f t="shared" si="1"/>
        <v>4.9546999999999999</v>
      </c>
      <c r="G38" s="106">
        <v>45455</v>
      </c>
      <c r="H38" s="108">
        <v>45499</v>
      </c>
      <c r="I38" s="108">
        <v>45499</v>
      </c>
      <c r="J38" s="140"/>
    </row>
    <row r="39" spans="1:10" s="333" customFormat="1" x14ac:dyDescent="0.25">
      <c r="A39" s="105">
        <f t="shared" si="2"/>
        <v>34</v>
      </c>
      <c r="B39" s="18" t="str">
        <f t="shared" si="0"/>
        <v>30/0</v>
      </c>
      <c r="C39" s="445" t="s">
        <v>9</v>
      </c>
      <c r="D39" s="445"/>
      <c r="E39" s="220">
        <v>4.2188999999999997</v>
      </c>
      <c r="F39" s="219">
        <f t="shared" si="1"/>
        <v>4.2188999999999997</v>
      </c>
      <c r="G39" s="106">
        <v>45455</v>
      </c>
      <c r="H39" s="108">
        <v>45499</v>
      </c>
      <c r="I39" s="108">
        <v>45499</v>
      </c>
      <c r="J39" s="140"/>
    </row>
    <row r="40" spans="1:10" s="333" customFormat="1" x14ac:dyDescent="0.25">
      <c r="A40" s="105">
        <f t="shared" si="2"/>
        <v>35</v>
      </c>
      <c r="B40" s="18" t="str">
        <f t="shared" si="0"/>
        <v>31/0</v>
      </c>
      <c r="C40" s="445" t="s">
        <v>10</v>
      </c>
      <c r="D40" s="445"/>
      <c r="E40" s="220">
        <v>4.3323</v>
      </c>
      <c r="F40" s="219">
        <f t="shared" si="1"/>
        <v>4.3323</v>
      </c>
      <c r="G40" s="106">
        <v>45455</v>
      </c>
      <c r="H40" s="108">
        <v>45499</v>
      </c>
      <c r="I40" s="108">
        <v>45499</v>
      </c>
      <c r="J40" s="140"/>
    </row>
    <row r="41" spans="1:10" s="333" customFormat="1" x14ac:dyDescent="0.25">
      <c r="A41" s="105">
        <f t="shared" si="2"/>
        <v>36</v>
      </c>
      <c r="B41" s="18" t="str">
        <f t="shared" si="0"/>
        <v>32/0</v>
      </c>
      <c r="C41" s="18" t="s">
        <v>68</v>
      </c>
      <c r="D41" s="445"/>
      <c r="E41" s="220">
        <v>4.1241000000000003</v>
      </c>
      <c r="F41" s="219">
        <f t="shared" si="1"/>
        <v>4.1241000000000003</v>
      </c>
      <c r="G41" s="45">
        <v>45502</v>
      </c>
      <c r="H41" s="45">
        <v>45516</v>
      </c>
      <c r="I41" s="492">
        <v>45516</v>
      </c>
      <c r="J41" s="140" t="s">
        <v>535</v>
      </c>
    </row>
    <row r="42" spans="1:10" s="333" customFormat="1" x14ac:dyDescent="0.25">
      <c r="A42" s="105">
        <f t="shared" si="2"/>
        <v>37</v>
      </c>
      <c r="B42" s="18" t="str">
        <f t="shared" si="0"/>
        <v>33/0</v>
      </c>
      <c r="C42" s="18" t="s">
        <v>173</v>
      </c>
      <c r="D42" s="445"/>
      <c r="E42" s="220">
        <f>4049.76/1000</f>
        <v>4.04976</v>
      </c>
      <c r="F42" s="219">
        <f t="shared" si="1"/>
        <v>4.04976</v>
      </c>
      <c r="G42" s="45">
        <v>45502</v>
      </c>
      <c r="H42" s="45">
        <v>45502</v>
      </c>
      <c r="I42" s="45">
        <v>45502</v>
      </c>
      <c r="J42" s="140"/>
    </row>
    <row r="43" spans="1:10" s="333" customFormat="1" x14ac:dyDescent="0.25">
      <c r="A43" s="105">
        <f t="shared" si="2"/>
        <v>38</v>
      </c>
      <c r="B43" s="18" t="str">
        <f t="shared" si="0"/>
        <v>34/0</v>
      </c>
      <c r="C43" s="18" t="s">
        <v>72</v>
      </c>
      <c r="D43" s="445"/>
      <c r="E43" s="220">
        <f>4898.59/1000</f>
        <v>4.8985900000000004</v>
      </c>
      <c r="F43" s="219">
        <f t="shared" si="1"/>
        <v>4.8985900000000004</v>
      </c>
      <c r="G43" s="45">
        <v>45502</v>
      </c>
      <c r="H43" s="45">
        <v>45502</v>
      </c>
      <c r="I43" s="45">
        <v>45502</v>
      </c>
      <c r="J43" s="140"/>
    </row>
    <row r="44" spans="1:10" s="333" customFormat="1" x14ac:dyDescent="0.25">
      <c r="A44" s="105">
        <f t="shared" si="2"/>
        <v>39</v>
      </c>
      <c r="B44" s="18" t="str">
        <f t="shared" si="0"/>
        <v>35/0</v>
      </c>
      <c r="C44" s="18" t="s">
        <v>8</v>
      </c>
      <c r="D44" s="445"/>
      <c r="E44" s="220">
        <f>4916.35/1000</f>
        <v>4.9163500000000004</v>
      </c>
      <c r="F44" s="219">
        <f t="shared" si="1"/>
        <v>4.9163500000000004</v>
      </c>
      <c r="G44" s="45">
        <v>45502</v>
      </c>
      <c r="H44" s="45">
        <v>45502</v>
      </c>
      <c r="I44" s="45">
        <v>45502</v>
      </c>
      <c r="J44" s="140"/>
    </row>
    <row r="45" spans="1:10" s="333" customFormat="1" x14ac:dyDescent="0.25">
      <c r="A45" s="105">
        <f t="shared" si="2"/>
        <v>40</v>
      </c>
      <c r="B45" s="18" t="str">
        <f t="shared" si="0"/>
        <v>36/0</v>
      </c>
      <c r="C45" s="18" t="s">
        <v>175</v>
      </c>
      <c r="D45" s="446"/>
      <c r="E45" s="219">
        <f>1745.52/1000</f>
        <v>1.74552</v>
      </c>
      <c r="F45" s="219">
        <f t="shared" si="1"/>
        <v>1.74552</v>
      </c>
      <c r="G45" s="45">
        <v>45502</v>
      </c>
      <c r="H45" s="45">
        <v>45502</v>
      </c>
      <c r="I45" s="45">
        <v>45502</v>
      </c>
      <c r="J45" s="476"/>
    </row>
    <row r="46" spans="1:10" s="333" customFormat="1" x14ac:dyDescent="0.25">
      <c r="A46" s="105">
        <f t="shared" si="2"/>
        <v>41</v>
      </c>
      <c r="B46" s="18" t="str">
        <f t="shared" si="0"/>
        <v>37/0</v>
      </c>
      <c r="C46" s="18" t="s">
        <v>794</v>
      </c>
      <c r="D46" s="445"/>
      <c r="E46" s="220">
        <f>2496.39/1000</f>
        <v>2.4963899999999999</v>
      </c>
      <c r="F46" s="219">
        <f t="shared" si="1"/>
        <v>2.4963899999999999</v>
      </c>
      <c r="G46" s="45">
        <v>45502</v>
      </c>
      <c r="H46" s="45">
        <v>45502</v>
      </c>
      <c r="I46" s="45">
        <v>45502</v>
      </c>
      <c r="J46" s="140"/>
    </row>
    <row r="47" spans="1:10" s="333" customFormat="1" x14ac:dyDescent="0.25">
      <c r="A47" s="105">
        <f t="shared" si="2"/>
        <v>42</v>
      </c>
      <c r="B47" s="18" t="str">
        <f t="shared" si="0"/>
        <v>37A/0</v>
      </c>
      <c r="C47" s="18" t="s">
        <v>73</v>
      </c>
      <c r="D47" s="445"/>
      <c r="E47" s="220">
        <f>2583.59/1000</f>
        <v>2.5835900000000001</v>
      </c>
      <c r="F47" s="219">
        <f t="shared" si="1"/>
        <v>2.5835900000000001</v>
      </c>
      <c r="G47" s="45">
        <v>45502</v>
      </c>
      <c r="H47" s="45">
        <v>45502</v>
      </c>
      <c r="I47" s="45">
        <v>45502</v>
      </c>
      <c r="J47" s="140"/>
    </row>
    <row r="48" spans="1:10" s="333" customFormat="1" x14ac:dyDescent="0.25">
      <c r="A48" s="105">
        <f t="shared" si="2"/>
        <v>43</v>
      </c>
      <c r="B48" s="18" t="str">
        <f t="shared" si="0"/>
        <v>38/0</v>
      </c>
      <c r="C48" s="18" t="s">
        <v>74</v>
      </c>
      <c r="D48" s="445"/>
      <c r="E48" s="220">
        <f>4163.68/1000</f>
        <v>4.1636800000000003</v>
      </c>
      <c r="F48" s="219">
        <f t="shared" si="1"/>
        <v>4.1636800000000003</v>
      </c>
      <c r="G48" s="45">
        <v>45502</v>
      </c>
      <c r="H48" s="45">
        <v>45502</v>
      </c>
      <c r="I48" s="45">
        <v>45502</v>
      </c>
      <c r="J48" s="140"/>
    </row>
    <row r="49" spans="1:10" s="333" customFormat="1" x14ac:dyDescent="0.25">
      <c r="A49" s="105">
        <f t="shared" si="2"/>
        <v>44</v>
      </c>
      <c r="B49" s="18" t="str">
        <f t="shared" si="0"/>
        <v>39/0</v>
      </c>
      <c r="C49" s="18" t="s">
        <v>75</v>
      </c>
      <c r="D49" s="445"/>
      <c r="E49" s="220">
        <f>4716.81/1000</f>
        <v>4.7168100000000006</v>
      </c>
      <c r="F49" s="219">
        <f t="shared" si="1"/>
        <v>4.7168100000000006</v>
      </c>
      <c r="G49" s="45">
        <v>45502</v>
      </c>
      <c r="H49" s="45">
        <v>45502</v>
      </c>
      <c r="I49" s="45">
        <v>45502</v>
      </c>
      <c r="J49" s="140"/>
    </row>
    <row r="50" spans="1:10" s="333" customFormat="1" x14ac:dyDescent="0.25">
      <c r="A50" s="105">
        <f t="shared" si="2"/>
        <v>45</v>
      </c>
      <c r="B50" s="18" t="str">
        <f t="shared" si="0"/>
        <v>40/0</v>
      </c>
      <c r="C50" s="18" t="s">
        <v>657</v>
      </c>
      <c r="D50" s="445"/>
      <c r="E50" s="220">
        <f>4665.92/1000</f>
        <v>4.6659199999999998</v>
      </c>
      <c r="F50" s="219">
        <f t="shared" si="1"/>
        <v>4.6659199999999998</v>
      </c>
      <c r="G50" s="45">
        <v>45502</v>
      </c>
      <c r="H50" s="45">
        <v>45502</v>
      </c>
      <c r="I50" s="45">
        <v>45502</v>
      </c>
      <c r="J50" s="140"/>
    </row>
    <row r="51" spans="1:10" s="333" customFormat="1" x14ac:dyDescent="0.25">
      <c r="A51" s="105">
        <f t="shared" si="2"/>
        <v>46</v>
      </c>
      <c r="B51" s="18" t="str">
        <f t="shared" si="0"/>
        <v>40A/0</v>
      </c>
      <c r="C51" s="18" t="s">
        <v>76</v>
      </c>
      <c r="D51" s="445"/>
      <c r="E51" s="220">
        <f>410.607/1000</f>
        <v>0.41060700000000006</v>
      </c>
      <c r="F51" s="219">
        <f t="shared" si="1"/>
        <v>0.41060700000000006</v>
      </c>
      <c r="G51" s="45">
        <v>45502</v>
      </c>
      <c r="H51" s="45">
        <v>45502</v>
      </c>
      <c r="I51" s="45">
        <v>45502</v>
      </c>
      <c r="J51" s="140"/>
    </row>
    <row r="52" spans="1:10" s="333" customFormat="1" x14ac:dyDescent="0.25">
      <c r="A52" s="105">
        <f t="shared" si="2"/>
        <v>47</v>
      </c>
      <c r="B52" s="18" t="str">
        <f t="shared" si="0"/>
        <v>41/0</v>
      </c>
      <c r="C52" s="18" t="s">
        <v>78</v>
      </c>
      <c r="D52" s="445"/>
      <c r="E52" s="220">
        <f>823.782/1000</f>
        <v>0.82378200000000001</v>
      </c>
      <c r="F52" s="219">
        <f t="shared" si="1"/>
        <v>0.82378200000000001</v>
      </c>
      <c r="G52" s="45">
        <v>45502</v>
      </c>
      <c r="H52" s="45">
        <v>45502</v>
      </c>
      <c r="I52" s="45">
        <v>45502</v>
      </c>
      <c r="J52" s="140"/>
    </row>
    <row r="53" spans="1:10" s="333" customFormat="1" x14ac:dyDescent="0.25">
      <c r="A53" s="105">
        <f t="shared" si="2"/>
        <v>48</v>
      </c>
      <c r="B53" s="18" t="str">
        <f t="shared" si="0"/>
        <v>42/0</v>
      </c>
      <c r="C53" s="18" t="s">
        <v>79</v>
      </c>
      <c r="D53" s="447"/>
      <c r="E53" s="292">
        <f>1683.889/1000</f>
        <v>1.683889</v>
      </c>
      <c r="F53" s="219">
        <f t="shared" si="1"/>
        <v>1.683889</v>
      </c>
      <c r="G53" s="45">
        <v>45502</v>
      </c>
      <c r="H53" s="45">
        <v>45502</v>
      </c>
      <c r="I53" s="45">
        <v>45502</v>
      </c>
      <c r="J53" s="477"/>
    </row>
    <row r="54" spans="1:10" s="333" customFormat="1" x14ac:dyDescent="0.25">
      <c r="A54" s="105">
        <f t="shared" si="2"/>
        <v>49</v>
      </c>
      <c r="B54" s="18" t="str">
        <f t="shared" si="0"/>
        <v>43/0</v>
      </c>
      <c r="C54" s="18" t="s">
        <v>7</v>
      </c>
      <c r="D54" s="447"/>
      <c r="E54" s="292">
        <f>3436.41/1000</f>
        <v>3.43641</v>
      </c>
      <c r="F54" s="219">
        <f t="shared" si="1"/>
        <v>3.43641</v>
      </c>
      <c r="G54" s="45">
        <v>45502</v>
      </c>
      <c r="H54" s="45">
        <v>45502</v>
      </c>
      <c r="I54" s="45">
        <v>45502</v>
      </c>
      <c r="J54" s="477"/>
    </row>
    <row r="55" spans="1:10" s="333" customFormat="1" x14ac:dyDescent="0.25">
      <c r="A55" s="105">
        <f t="shared" si="2"/>
        <v>50</v>
      </c>
      <c r="B55" s="18" t="s">
        <v>7</v>
      </c>
      <c r="C55" s="18" t="s">
        <v>1283</v>
      </c>
      <c r="D55" s="447"/>
      <c r="E55" s="292">
        <f>2591.68/1000</f>
        <v>2.5916799999999998</v>
      </c>
      <c r="F55" s="219">
        <f t="shared" si="1"/>
        <v>2.5916799999999998</v>
      </c>
      <c r="G55" s="45">
        <v>45708</v>
      </c>
      <c r="H55" s="45">
        <v>45708</v>
      </c>
      <c r="I55" s="45">
        <v>45708</v>
      </c>
      <c r="J55" s="477"/>
    </row>
    <row r="56" spans="1:10" s="333" customFormat="1" x14ac:dyDescent="0.25">
      <c r="A56" s="812"/>
      <c r="B56" s="18"/>
      <c r="C56" s="18"/>
      <c r="D56" s="447"/>
      <c r="E56" s="292"/>
      <c r="F56" s="292"/>
      <c r="G56" s="45"/>
      <c r="H56" s="45"/>
      <c r="I56" s="293"/>
      <c r="J56" s="477"/>
    </row>
    <row r="57" spans="1:10" s="333" customFormat="1" x14ac:dyDescent="0.25">
      <c r="A57" s="812"/>
      <c r="B57" s="18"/>
      <c r="C57" s="18"/>
      <c r="D57" s="447"/>
      <c r="E57" s="292"/>
      <c r="F57" s="292"/>
      <c r="G57" s="45"/>
      <c r="H57" s="45"/>
      <c r="I57" s="293"/>
      <c r="J57" s="477"/>
    </row>
    <row r="58" spans="1:10" s="333" customFormat="1" x14ac:dyDescent="0.25">
      <c r="A58" s="812"/>
      <c r="B58" s="18"/>
      <c r="C58" s="18"/>
      <c r="D58" s="447"/>
      <c r="E58" s="292"/>
      <c r="F58" s="292"/>
      <c r="G58" s="45"/>
      <c r="H58" s="45"/>
      <c r="I58" s="293"/>
      <c r="J58" s="477"/>
    </row>
    <row r="59" spans="1:10" s="333" customFormat="1" x14ac:dyDescent="0.25">
      <c r="A59" s="812"/>
      <c r="B59" s="18"/>
      <c r="C59" s="18"/>
      <c r="D59" s="447"/>
      <c r="E59" s="292"/>
      <c r="F59" s="292"/>
      <c r="G59" s="45"/>
      <c r="H59" s="45"/>
      <c r="I59" s="293"/>
      <c r="J59" s="477"/>
    </row>
    <row r="60" spans="1:10" s="333" customFormat="1" x14ac:dyDescent="0.25">
      <c r="A60" s="812"/>
      <c r="B60" s="18"/>
      <c r="C60" s="18"/>
      <c r="D60" s="447"/>
      <c r="E60" s="292"/>
      <c r="F60" s="292"/>
      <c r="G60" s="45"/>
      <c r="H60" s="45"/>
      <c r="I60" s="293"/>
      <c r="J60" s="477"/>
    </row>
    <row r="61" spans="1:10" s="333" customFormat="1" x14ac:dyDescent="0.25">
      <c r="A61" s="812"/>
      <c r="B61" s="18"/>
      <c r="C61" s="18"/>
      <c r="D61" s="447"/>
      <c r="E61" s="292"/>
      <c r="F61" s="292"/>
      <c r="G61" s="45"/>
      <c r="H61" s="45"/>
      <c r="I61" s="293"/>
      <c r="J61" s="477"/>
    </row>
    <row r="62" spans="1:10" x14ac:dyDescent="0.25">
      <c r="A62" s="18"/>
      <c r="B62" s="18"/>
      <c r="C62" s="448"/>
      <c r="D62" s="449"/>
      <c r="E62" s="292"/>
      <c r="F62" s="292"/>
      <c r="G62" s="45"/>
      <c r="H62" s="45"/>
      <c r="I62" s="293"/>
      <c r="J62" s="477"/>
    </row>
    <row r="63" spans="1:10" ht="15" thickBot="1" x14ac:dyDescent="0.3">
      <c r="A63" s="297"/>
      <c r="B63" s="297"/>
      <c r="C63" s="449"/>
      <c r="D63" s="449"/>
      <c r="E63" s="292"/>
      <c r="F63" s="292"/>
      <c r="G63" s="45"/>
      <c r="H63" s="45"/>
      <c r="I63" s="293"/>
      <c r="J63" s="477"/>
    </row>
    <row r="64" spans="1:10" ht="15" thickBot="1" x14ac:dyDescent="0.4">
      <c r="A64" s="298" t="s">
        <v>83</v>
      </c>
      <c r="B64" s="299"/>
      <c r="C64" s="300"/>
      <c r="D64" s="300"/>
      <c r="E64" s="301">
        <f>SUBTOTAL(9,E6:E55)</f>
        <v>117.84802299999998</v>
      </c>
      <c r="F64" s="301">
        <f>SUBTOTAL(9,F6:F55)</f>
        <v>117.84802299999998</v>
      </c>
      <c r="G64" s="302"/>
      <c r="H64" s="302"/>
      <c r="I64" s="303"/>
      <c r="J64" s="478"/>
    </row>
    <row r="65" spans="6:10" x14ac:dyDescent="0.35">
      <c r="J65" s="479"/>
    </row>
    <row r="66" spans="6:10" x14ac:dyDescent="0.35">
      <c r="J66" s="479"/>
    </row>
    <row r="67" spans="6:10" x14ac:dyDescent="0.35">
      <c r="F67" s="14"/>
      <c r="J67" s="479"/>
    </row>
    <row r="68" spans="6:10" x14ac:dyDescent="0.35">
      <c r="J68" s="479"/>
    </row>
    <row r="69" spans="6:10" x14ac:dyDescent="0.35">
      <c r="J69" s="479"/>
    </row>
    <row r="70" spans="6:10" x14ac:dyDescent="0.35">
      <c r="J70" s="479"/>
    </row>
    <row r="71" spans="6:10" x14ac:dyDescent="0.35">
      <c r="J71" s="479"/>
    </row>
    <row r="72" spans="6:10" x14ac:dyDescent="0.35">
      <c r="J72" s="479"/>
    </row>
    <row r="73" spans="6:10" x14ac:dyDescent="0.35">
      <c r="J73" s="479"/>
    </row>
    <row r="74" spans="6:10" x14ac:dyDescent="0.35">
      <c r="J74" s="479"/>
    </row>
    <row r="75" spans="6:10" x14ac:dyDescent="0.35">
      <c r="J75" s="479"/>
    </row>
    <row r="76" spans="6:10" x14ac:dyDescent="0.35">
      <c r="J76" s="479"/>
    </row>
    <row r="77" spans="6:10" x14ac:dyDescent="0.35">
      <c r="J77" s="479"/>
    </row>
    <row r="78" spans="6:10" x14ac:dyDescent="0.35">
      <c r="J78" s="479"/>
    </row>
  </sheetData>
  <autoFilter ref="A4:J52" xr:uid="{00000000-0009-0000-0000-000002000000}">
    <filterColumn colId="1" showButton="0"/>
  </autoFilter>
  <mergeCells count="12">
    <mergeCell ref="A1:J1"/>
    <mergeCell ref="A2:J2"/>
    <mergeCell ref="A4:A5"/>
    <mergeCell ref="B4:C4"/>
    <mergeCell ref="E4:E5"/>
    <mergeCell ref="F4:F5"/>
    <mergeCell ref="G4:G5"/>
    <mergeCell ref="H4:H5"/>
    <mergeCell ref="A3:H3"/>
    <mergeCell ref="I4:I5"/>
    <mergeCell ref="J4:J5"/>
    <mergeCell ref="D4:D5"/>
  </mergeCells>
  <phoneticPr fontId="46" type="noConversion"/>
  <pageMargins left="0.70866141732283472" right="0.70866141732283472" top="0.74803149606299213" bottom="0.74803149606299213" header="0.31496062992125984" footer="0.31496062992125984"/>
  <pageSetup paperSize="9" scale="46" orientation="landscape"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tabColor rgb="FFFF0000"/>
  </sheetPr>
  <dimension ref="A1:G60"/>
  <sheetViews>
    <sheetView zoomScaleNormal="100" workbookViewId="0">
      <selection activeCell="G13" sqref="G13"/>
    </sheetView>
  </sheetViews>
  <sheetFormatPr defaultColWidth="9.1796875" defaultRowHeight="14.5" x14ac:dyDescent="0.35"/>
  <cols>
    <col min="1" max="1" width="7.7265625" style="8" customWidth="1"/>
    <col min="2" max="3" width="14.7265625" style="8" customWidth="1"/>
    <col min="4" max="4" width="14.26953125" style="8" customWidth="1"/>
    <col min="5" max="5" width="16.7265625" style="8" customWidth="1"/>
    <col min="6" max="6" width="14.81640625" style="8" customWidth="1"/>
    <col min="7" max="7" width="32.54296875" style="8" customWidth="1"/>
    <col min="8" max="16384" width="9.1796875" style="8"/>
  </cols>
  <sheetData>
    <row r="1" spans="1:7" ht="15.5" x14ac:dyDescent="0.35">
      <c r="A1" s="1372" t="s">
        <v>125</v>
      </c>
      <c r="B1" s="1373"/>
      <c r="C1" s="1373"/>
      <c r="D1" s="1373"/>
      <c r="E1" s="1373"/>
      <c r="F1" s="1373"/>
      <c r="G1" s="1374"/>
    </row>
    <row r="2" spans="1:7" ht="15.5" x14ac:dyDescent="0.35">
      <c r="A2" s="1362" t="str">
        <f>TA413_PBNTL!A3</f>
        <v>Name of Line: 765 KV D/C Bikaner III - Neemrana II TL02                                                                                                                                                                                                                                           LOA Value: 371 Crore</v>
      </c>
      <c r="B2" s="1363"/>
      <c r="C2" s="1363"/>
      <c r="D2" s="1363"/>
      <c r="E2" s="1363"/>
      <c r="F2" s="1363"/>
      <c r="G2" s="1375"/>
    </row>
    <row r="3" spans="1:7" ht="15.5" x14ac:dyDescent="0.35">
      <c r="A3" s="1366" t="s">
        <v>41</v>
      </c>
      <c r="B3" s="1367"/>
      <c r="C3" s="1367"/>
      <c r="D3" s="1367"/>
      <c r="E3" s="1367"/>
      <c r="F3" s="1368"/>
      <c r="G3" s="104" t="str">
        <f>TA413_PBNTL!M1</f>
        <v>08.10.2025</v>
      </c>
    </row>
    <row r="4" spans="1:7" ht="15" customHeight="1" x14ac:dyDescent="0.35">
      <c r="A4" s="1376" t="s">
        <v>20</v>
      </c>
      <c r="B4" s="1358" t="s">
        <v>21</v>
      </c>
      <c r="C4" s="1359"/>
      <c r="D4" s="1377" t="s">
        <v>40</v>
      </c>
      <c r="E4" s="1360" t="s">
        <v>23</v>
      </c>
      <c r="F4" s="1377" t="s">
        <v>256</v>
      </c>
      <c r="G4" s="1364" t="s">
        <v>1</v>
      </c>
    </row>
    <row r="5" spans="1:7" x14ac:dyDescent="0.35">
      <c r="A5" s="1376"/>
      <c r="B5" s="15" t="s">
        <v>24</v>
      </c>
      <c r="C5" s="15" t="s">
        <v>25</v>
      </c>
      <c r="D5" s="1377"/>
      <c r="E5" s="1361"/>
      <c r="F5" s="1377"/>
      <c r="G5" s="1365"/>
    </row>
    <row r="6" spans="1:7" ht="16.5" customHeight="1" x14ac:dyDescent="0.35">
      <c r="A6" s="105">
        <v>1</v>
      </c>
      <c r="B6" s="18" t="str">
        <f>'Detailed Survey '!B6</f>
        <v>Gnatry BKN -III</v>
      </c>
      <c r="C6" s="18" t="str">
        <f>'Detailed Survey '!C6</f>
        <v>1/0</v>
      </c>
      <c r="D6" s="18">
        <f>'Detailed Survey '!F6</f>
        <v>0.15</v>
      </c>
      <c r="E6" s="1056">
        <v>45709</v>
      </c>
      <c r="F6" s="1056">
        <v>45709</v>
      </c>
      <c r="G6" s="19"/>
    </row>
    <row r="7" spans="1:7" ht="16.5" customHeight="1" x14ac:dyDescent="0.35">
      <c r="A7" s="105">
        <f>A6+1</f>
        <v>2</v>
      </c>
      <c r="B7" s="18" t="str">
        <f>'Detailed Survey '!B7</f>
        <v>1/0</v>
      </c>
      <c r="C7" s="18" t="str">
        <f>'Detailed Survey '!C7</f>
        <v>2A/0</v>
      </c>
      <c r="D7" s="18">
        <f>'Detailed Survey '!F7</f>
        <v>0.29021000000000002</v>
      </c>
      <c r="E7" s="1056">
        <v>45709</v>
      </c>
      <c r="F7" s="1056">
        <v>45709</v>
      </c>
      <c r="G7" s="19"/>
    </row>
    <row r="8" spans="1:7" ht="16.5" customHeight="1" x14ac:dyDescent="0.35">
      <c r="A8" s="105">
        <f t="shared" ref="A8:A55" si="0">A7+1</f>
        <v>3</v>
      </c>
      <c r="B8" s="18" t="str">
        <f>'Detailed Survey '!B8</f>
        <v>2A/0</v>
      </c>
      <c r="C8" s="18" t="str">
        <f>'Detailed Survey '!C8</f>
        <v>3A/0</v>
      </c>
      <c r="D8" s="18">
        <f>'Detailed Survey '!F8</f>
        <v>2.836992</v>
      </c>
      <c r="E8" s="1056">
        <v>45709</v>
      </c>
      <c r="F8" s="1056">
        <v>45709</v>
      </c>
      <c r="G8" s="21"/>
    </row>
    <row r="9" spans="1:7" ht="16.5" customHeight="1" x14ac:dyDescent="0.35">
      <c r="A9" s="105">
        <f t="shared" si="0"/>
        <v>4</v>
      </c>
      <c r="B9" s="18" t="str">
        <f>'Detailed Survey '!B9</f>
        <v>3A/0</v>
      </c>
      <c r="C9" s="18" t="str">
        <f>'Detailed Survey '!C9</f>
        <v>3B/0</v>
      </c>
      <c r="D9" s="220">
        <f>'Detailed Survey '!F9</f>
        <v>2.6909999999999998</v>
      </c>
      <c r="E9" s="1056">
        <v>45709</v>
      </c>
      <c r="F9" s="1056">
        <v>45709</v>
      </c>
      <c r="G9" s="19"/>
    </row>
    <row r="10" spans="1:7" ht="16.5" customHeight="1" x14ac:dyDescent="0.35">
      <c r="A10" s="105">
        <f t="shared" si="0"/>
        <v>5</v>
      </c>
      <c r="B10" s="18" t="s">
        <v>1301</v>
      </c>
      <c r="C10" s="18" t="s">
        <v>264</v>
      </c>
      <c r="D10" s="444">
        <v>1.627</v>
      </c>
      <c r="E10" s="1056">
        <v>45709</v>
      </c>
      <c r="F10" s="1056">
        <v>45709</v>
      </c>
      <c r="G10" s="19"/>
    </row>
    <row r="11" spans="1:7" ht="16.5" customHeight="1" x14ac:dyDescent="0.35">
      <c r="A11" s="105">
        <f t="shared" si="0"/>
        <v>6</v>
      </c>
      <c r="B11" s="18" t="s">
        <v>264</v>
      </c>
      <c r="C11" s="18" t="s">
        <v>909</v>
      </c>
      <c r="D11" s="444">
        <v>0.70899999999999996</v>
      </c>
      <c r="E11" s="1056">
        <v>45492</v>
      </c>
      <c r="F11" s="1056">
        <v>45492</v>
      </c>
      <c r="G11" s="19"/>
    </row>
    <row r="12" spans="1:7" ht="16.5" customHeight="1" x14ac:dyDescent="0.35">
      <c r="A12" s="105">
        <f t="shared" si="0"/>
        <v>7</v>
      </c>
      <c r="B12" s="18" t="s">
        <v>909</v>
      </c>
      <c r="C12" s="18" t="s">
        <v>265</v>
      </c>
      <c r="D12" s="444">
        <v>2.6819999999999999</v>
      </c>
      <c r="E12" s="1056">
        <v>45492</v>
      </c>
      <c r="F12" s="1056">
        <v>45492</v>
      </c>
      <c r="G12" s="19"/>
    </row>
    <row r="13" spans="1:7" ht="16.5" customHeight="1" x14ac:dyDescent="0.35">
      <c r="A13" s="105">
        <f t="shared" si="0"/>
        <v>8</v>
      </c>
      <c r="B13" s="18" t="s">
        <v>265</v>
      </c>
      <c r="C13" s="18" t="s">
        <v>691</v>
      </c>
      <c r="D13" s="444">
        <v>4.4180000000000001</v>
      </c>
      <c r="E13" s="1056">
        <v>45503</v>
      </c>
      <c r="F13" s="1056">
        <v>45503</v>
      </c>
      <c r="G13" s="19"/>
    </row>
    <row r="14" spans="1:7" ht="16.5" customHeight="1" x14ac:dyDescent="0.35">
      <c r="A14" s="105">
        <f t="shared" si="0"/>
        <v>9</v>
      </c>
      <c r="B14" s="18" t="str">
        <f>'Detailed Survey '!B14</f>
        <v>5A/0</v>
      </c>
      <c r="C14" s="18" t="str">
        <f>'Detailed Survey '!C14</f>
        <v>6/0</v>
      </c>
      <c r="D14" s="220">
        <f>'Detailed Survey '!F14</f>
        <v>0.41948000000000002</v>
      </c>
      <c r="E14" s="1056">
        <v>45500</v>
      </c>
      <c r="F14" s="1056">
        <v>45503</v>
      </c>
      <c r="G14" s="19"/>
    </row>
    <row r="15" spans="1:7" ht="16.5" customHeight="1" x14ac:dyDescent="0.35">
      <c r="A15" s="105">
        <f t="shared" si="0"/>
        <v>10</v>
      </c>
      <c r="B15" s="18" t="str">
        <f>'Detailed Survey '!B15</f>
        <v>6/0</v>
      </c>
      <c r="C15" s="18" t="str">
        <f>'Detailed Survey '!C15</f>
        <v>7/0</v>
      </c>
      <c r="D15" s="220">
        <f>'Detailed Survey '!F15</f>
        <v>4.9099000000000004</v>
      </c>
      <c r="E15" s="1056">
        <v>45526</v>
      </c>
      <c r="F15" s="1056">
        <v>45523</v>
      </c>
      <c r="G15" s="19"/>
    </row>
    <row r="16" spans="1:7" ht="16.5" customHeight="1" x14ac:dyDescent="0.35">
      <c r="A16" s="105">
        <f t="shared" si="0"/>
        <v>11</v>
      </c>
      <c r="B16" s="18" t="str">
        <f>'Detailed Survey '!B16</f>
        <v>7/0</v>
      </c>
      <c r="C16" s="18" t="str">
        <f>'Detailed Survey '!C16</f>
        <v>8/0</v>
      </c>
      <c r="D16" s="220">
        <f>'Detailed Survey '!F16</f>
        <v>5.0833000000000004</v>
      </c>
      <c r="E16" s="1056">
        <v>45500</v>
      </c>
      <c r="F16" s="1056">
        <v>45503</v>
      </c>
      <c r="G16" s="19"/>
    </row>
    <row r="17" spans="1:7" ht="16.5" customHeight="1" x14ac:dyDescent="0.35">
      <c r="A17" s="105">
        <f t="shared" si="0"/>
        <v>12</v>
      </c>
      <c r="B17" s="18" t="str">
        <f>'Detailed Survey '!B17</f>
        <v>8/0</v>
      </c>
      <c r="C17" s="18" t="str">
        <f>'Detailed Survey '!C17</f>
        <v>9/0</v>
      </c>
      <c r="D17" s="220">
        <f>'Detailed Survey '!F17</f>
        <v>4.9957000000000003</v>
      </c>
      <c r="E17" s="1056">
        <v>45456</v>
      </c>
      <c r="F17" s="1056">
        <v>45456</v>
      </c>
      <c r="G17" s="19"/>
    </row>
    <row r="18" spans="1:7" ht="16.5" customHeight="1" x14ac:dyDescent="0.35">
      <c r="A18" s="105">
        <f t="shared" si="0"/>
        <v>13</v>
      </c>
      <c r="B18" s="18" t="str">
        <f>'Detailed Survey '!B18</f>
        <v>9/0</v>
      </c>
      <c r="C18" s="18" t="str">
        <f>'Detailed Survey '!C18</f>
        <v>10/0</v>
      </c>
      <c r="D18" s="220">
        <f>'Detailed Survey '!F18</f>
        <v>4.9230999999999998</v>
      </c>
      <c r="E18" s="1056">
        <v>45428</v>
      </c>
      <c r="F18" s="1056">
        <v>45428</v>
      </c>
      <c r="G18" s="19"/>
    </row>
    <row r="19" spans="1:7" ht="16.5" customHeight="1" x14ac:dyDescent="0.35">
      <c r="A19" s="105">
        <f t="shared" si="0"/>
        <v>14</v>
      </c>
      <c r="B19" s="18" t="str">
        <f>'Detailed Survey '!B19</f>
        <v>10/0</v>
      </c>
      <c r="C19" s="18" t="str">
        <f>'Detailed Survey '!C19</f>
        <v>11/0</v>
      </c>
      <c r="D19" s="220">
        <f>'Detailed Survey '!F19</f>
        <v>1.0051000000000001</v>
      </c>
      <c r="E19" s="1056">
        <v>45428</v>
      </c>
      <c r="F19" s="1056">
        <v>45428</v>
      </c>
      <c r="G19" s="19"/>
    </row>
    <row r="20" spans="1:7" ht="16.5" customHeight="1" x14ac:dyDescent="0.35">
      <c r="A20" s="105">
        <f t="shared" si="0"/>
        <v>15</v>
      </c>
      <c r="B20" s="18" t="str">
        <f>'Detailed Survey '!B20</f>
        <v>11/0</v>
      </c>
      <c r="C20" s="18" t="str">
        <f>'Detailed Survey '!C20</f>
        <v>12/0</v>
      </c>
      <c r="D20" s="220">
        <f>'Detailed Survey '!F20</f>
        <v>0.24679999999999999</v>
      </c>
      <c r="E20" s="1056">
        <v>45497</v>
      </c>
      <c r="F20" s="1056"/>
      <c r="G20" s="634" t="s">
        <v>365</v>
      </c>
    </row>
    <row r="21" spans="1:7" ht="16.5" customHeight="1" x14ac:dyDescent="0.35">
      <c r="A21" s="105">
        <f t="shared" si="0"/>
        <v>16</v>
      </c>
      <c r="B21" s="18" t="str">
        <f>'Detailed Survey '!B21</f>
        <v>12/0</v>
      </c>
      <c r="C21" s="18" t="str">
        <f>'Detailed Survey '!C21</f>
        <v>13/0</v>
      </c>
      <c r="D21" s="220">
        <f>'Detailed Survey '!F21</f>
        <v>0.32919999999999999</v>
      </c>
      <c r="E21" s="1056">
        <v>45497</v>
      </c>
      <c r="F21" s="1056">
        <v>45632</v>
      </c>
      <c r="G21" s="634" t="s">
        <v>960</v>
      </c>
    </row>
    <row r="22" spans="1:7" ht="16.5" customHeight="1" x14ac:dyDescent="0.35">
      <c r="A22" s="105">
        <f t="shared" si="0"/>
        <v>17</v>
      </c>
      <c r="B22" s="18" t="str">
        <f>'Detailed Survey '!B22</f>
        <v>13/0</v>
      </c>
      <c r="C22" s="18" t="str">
        <f>'Detailed Survey '!C22</f>
        <v>14/0</v>
      </c>
      <c r="D22" s="220">
        <f>'Detailed Survey '!F22</f>
        <v>0.89790000000000003</v>
      </c>
      <c r="E22" s="1056">
        <v>45682</v>
      </c>
      <c r="F22" s="1056"/>
      <c r="G22" s="19"/>
    </row>
    <row r="23" spans="1:7" ht="16.5" customHeight="1" x14ac:dyDescent="0.35">
      <c r="A23" s="105">
        <f t="shared" si="0"/>
        <v>18</v>
      </c>
      <c r="B23" s="18" t="str">
        <f>'Detailed Survey '!B23</f>
        <v>14/0</v>
      </c>
      <c r="C23" s="18" t="str">
        <f>'Detailed Survey '!C23</f>
        <v>15/0</v>
      </c>
      <c r="D23" s="220">
        <f>'Detailed Survey '!F23</f>
        <v>0.224</v>
      </c>
      <c r="E23" s="1056">
        <v>45497</v>
      </c>
      <c r="F23" s="1056">
        <v>45678</v>
      </c>
      <c r="G23" s="635" t="s">
        <v>368</v>
      </c>
    </row>
    <row r="24" spans="1:7" ht="16.5" customHeight="1" x14ac:dyDescent="0.35">
      <c r="A24" s="105">
        <f t="shared" si="0"/>
        <v>19</v>
      </c>
      <c r="B24" s="18" t="str">
        <f>'Detailed Survey '!B24</f>
        <v>15/0</v>
      </c>
      <c r="C24" s="18" t="str">
        <f>'Detailed Survey '!C24</f>
        <v>16/0</v>
      </c>
      <c r="D24" s="220">
        <f>'Detailed Survey '!F24</f>
        <v>5.0201000000000002</v>
      </c>
      <c r="E24" s="1056">
        <v>45454</v>
      </c>
      <c r="F24" s="1056">
        <v>45454</v>
      </c>
      <c r="G24" s="19"/>
    </row>
    <row r="25" spans="1:7" ht="16.5" customHeight="1" x14ac:dyDescent="0.35">
      <c r="A25" s="105">
        <f t="shared" si="0"/>
        <v>20</v>
      </c>
      <c r="B25" s="18" t="str">
        <f>'Detailed Survey '!B25</f>
        <v>16/0</v>
      </c>
      <c r="C25" s="18" t="str">
        <f>'Detailed Survey '!C25</f>
        <v>17/0</v>
      </c>
      <c r="D25" s="220">
        <f>'Detailed Survey '!F25</f>
        <v>0.3861</v>
      </c>
      <c r="E25" s="1056">
        <v>45583</v>
      </c>
      <c r="F25" s="1056">
        <v>45583</v>
      </c>
      <c r="G25" s="19"/>
    </row>
    <row r="26" spans="1:7" ht="16.5" customHeight="1" x14ac:dyDescent="0.35">
      <c r="A26" s="105">
        <f t="shared" si="0"/>
        <v>21</v>
      </c>
      <c r="B26" s="18" t="str">
        <f>'Detailed Survey '!B26</f>
        <v>17/0</v>
      </c>
      <c r="C26" s="18" t="str">
        <f>'Detailed Survey '!C26</f>
        <v>18/0</v>
      </c>
      <c r="D26" s="220">
        <f>'Detailed Survey '!F26</f>
        <v>0.41139999999999999</v>
      </c>
      <c r="E26" s="1056">
        <v>45583</v>
      </c>
      <c r="F26" s="1056">
        <v>45583</v>
      </c>
      <c r="G26" s="19"/>
    </row>
    <row r="27" spans="1:7" ht="16.5" customHeight="1" x14ac:dyDescent="0.35">
      <c r="A27" s="105">
        <f t="shared" si="0"/>
        <v>22</v>
      </c>
      <c r="B27" s="18" t="str">
        <f>'Detailed Survey '!B27</f>
        <v>18/0</v>
      </c>
      <c r="C27" s="18" t="str">
        <f>'Detailed Survey '!C27</f>
        <v>19/0</v>
      </c>
      <c r="D27" s="220">
        <f>'Detailed Survey '!F27</f>
        <v>3.0234000000000001</v>
      </c>
      <c r="E27" s="1056">
        <v>45583</v>
      </c>
      <c r="F27" s="1056">
        <v>45583</v>
      </c>
      <c r="G27" s="19"/>
    </row>
    <row r="28" spans="1:7" ht="16.5" customHeight="1" x14ac:dyDescent="0.35">
      <c r="A28" s="105">
        <f t="shared" si="0"/>
        <v>23</v>
      </c>
      <c r="B28" s="18" t="str">
        <f>'Detailed Survey '!B28</f>
        <v>19/0</v>
      </c>
      <c r="C28" s="18" t="str">
        <f>'Detailed Survey '!C28</f>
        <v>20/0</v>
      </c>
      <c r="D28" s="220">
        <f>'Detailed Survey '!F28</f>
        <v>0.27950000000000003</v>
      </c>
      <c r="E28" s="1056">
        <v>45497</v>
      </c>
      <c r="F28" s="1056"/>
      <c r="G28" s="635" t="s">
        <v>1054</v>
      </c>
    </row>
    <row r="29" spans="1:7" ht="16.5" customHeight="1" x14ac:dyDescent="0.35">
      <c r="A29" s="105">
        <f t="shared" si="0"/>
        <v>24</v>
      </c>
      <c r="B29" s="18" t="str">
        <f>'Detailed Survey '!B29</f>
        <v>20/0</v>
      </c>
      <c r="C29" s="18" t="str">
        <f>'Detailed Survey '!C29</f>
        <v>21/0</v>
      </c>
      <c r="D29" s="220">
        <f>'Detailed Survey '!F29</f>
        <v>2.5514000000000001</v>
      </c>
      <c r="E29" s="1056">
        <v>45465</v>
      </c>
      <c r="F29" s="1056">
        <v>45484</v>
      </c>
      <c r="G29" s="19"/>
    </row>
    <row r="30" spans="1:7" ht="16.5" customHeight="1" x14ac:dyDescent="0.35">
      <c r="A30" s="105">
        <f t="shared" si="0"/>
        <v>25</v>
      </c>
      <c r="B30" s="18" t="str">
        <f>'Detailed Survey '!B30</f>
        <v>21/0</v>
      </c>
      <c r="C30" s="18" t="str">
        <f>'Detailed Survey '!C30</f>
        <v>22/0</v>
      </c>
      <c r="D30" s="220">
        <f>'Detailed Survey '!F30</f>
        <v>2.2835000000000001</v>
      </c>
      <c r="E30" s="1056">
        <v>45693</v>
      </c>
      <c r="F30" s="1056"/>
      <c r="G30" s="19"/>
    </row>
    <row r="31" spans="1:7" ht="16.5" customHeight="1" x14ac:dyDescent="0.35">
      <c r="A31" s="105">
        <f t="shared" si="0"/>
        <v>26</v>
      </c>
      <c r="B31" s="18" t="str">
        <f>'Detailed Survey '!B31</f>
        <v>22/0</v>
      </c>
      <c r="C31" s="18" t="str">
        <f>'Detailed Survey '!C31</f>
        <v>23/0</v>
      </c>
      <c r="D31" s="220">
        <f>'Detailed Survey '!F31</f>
        <v>0.25940000000000002</v>
      </c>
      <c r="E31" s="1056">
        <v>45497</v>
      </c>
      <c r="F31" s="1056">
        <v>45632</v>
      </c>
      <c r="G31" s="635" t="s">
        <v>962</v>
      </c>
    </row>
    <row r="32" spans="1:7" ht="16.5" customHeight="1" x14ac:dyDescent="0.35">
      <c r="A32" s="105">
        <f t="shared" si="0"/>
        <v>27</v>
      </c>
      <c r="B32" s="18" t="str">
        <f>'Detailed Survey '!B32</f>
        <v>23/0</v>
      </c>
      <c r="C32" s="18" t="str">
        <f>'Detailed Survey '!C32</f>
        <v>24/0</v>
      </c>
      <c r="D32" s="220">
        <f>'Detailed Survey '!F32</f>
        <v>0.92849999999999999</v>
      </c>
      <c r="E32" s="1056">
        <v>45497</v>
      </c>
      <c r="F32" s="1056">
        <v>45632</v>
      </c>
      <c r="G32" s="19"/>
    </row>
    <row r="33" spans="1:7" ht="16.5" customHeight="1" x14ac:dyDescent="0.35">
      <c r="A33" s="105">
        <f t="shared" si="0"/>
        <v>28</v>
      </c>
      <c r="B33" s="18" t="str">
        <f>'Detailed Survey '!B33</f>
        <v>24/0</v>
      </c>
      <c r="C33" s="18" t="str">
        <f>'Detailed Survey '!C33</f>
        <v>25/0</v>
      </c>
      <c r="D33" s="220">
        <f>'Detailed Survey '!F33</f>
        <v>0.25209999999999999</v>
      </c>
      <c r="E33" s="1056">
        <v>45497</v>
      </c>
      <c r="F33" s="1056">
        <v>45632</v>
      </c>
      <c r="G33" s="635" t="s">
        <v>961</v>
      </c>
    </row>
    <row r="34" spans="1:7" ht="16.5" customHeight="1" x14ac:dyDescent="0.35">
      <c r="A34" s="105">
        <f t="shared" si="0"/>
        <v>29</v>
      </c>
      <c r="B34" s="18" t="str">
        <f>'Detailed Survey '!B34</f>
        <v>25/0</v>
      </c>
      <c r="C34" s="18" t="str">
        <f>'Detailed Survey '!C34</f>
        <v>26/0</v>
      </c>
      <c r="D34" s="220">
        <f>'Detailed Survey '!F34</f>
        <v>0.2374</v>
      </c>
      <c r="E34" s="1056">
        <v>45497</v>
      </c>
      <c r="F34" s="1056">
        <v>45632</v>
      </c>
      <c r="G34" s="19"/>
    </row>
    <row r="35" spans="1:7" ht="16.5" customHeight="1" x14ac:dyDescent="0.35">
      <c r="A35" s="105">
        <f t="shared" si="0"/>
        <v>30</v>
      </c>
      <c r="B35" s="18" t="str">
        <f>'Detailed Survey '!B35</f>
        <v>26/0</v>
      </c>
      <c r="C35" s="18" t="str">
        <f>'Detailed Survey '!C35</f>
        <v>27/0</v>
      </c>
      <c r="D35" s="220">
        <f>'Detailed Survey '!F35</f>
        <v>0.20399999999999999</v>
      </c>
      <c r="E35" s="1056">
        <v>45497</v>
      </c>
      <c r="F35" s="1056">
        <v>45632</v>
      </c>
      <c r="G35" s="635" t="s">
        <v>378</v>
      </c>
    </row>
    <row r="36" spans="1:7" ht="16.5" customHeight="1" x14ac:dyDescent="0.35">
      <c r="A36" s="105">
        <f t="shared" si="0"/>
        <v>31</v>
      </c>
      <c r="B36" s="18" t="str">
        <f>'Detailed Survey '!B36</f>
        <v>27/0</v>
      </c>
      <c r="C36" s="18" t="str">
        <f>'Detailed Survey '!C36</f>
        <v>28/0</v>
      </c>
      <c r="D36" s="220">
        <f>'Detailed Survey '!F36</f>
        <v>2.5476000000000001</v>
      </c>
      <c r="E36" s="1056">
        <v>45476</v>
      </c>
      <c r="F36" s="1056">
        <v>45484</v>
      </c>
      <c r="G36" s="19"/>
    </row>
    <row r="37" spans="1:7" ht="16.5" customHeight="1" x14ac:dyDescent="0.35">
      <c r="A37" s="105">
        <f t="shared" si="0"/>
        <v>32</v>
      </c>
      <c r="B37" s="18" t="str">
        <f>'Detailed Survey '!B37</f>
        <v>28/0</v>
      </c>
      <c r="C37" s="18" t="str">
        <f>'Detailed Survey '!C37</f>
        <v>29/0</v>
      </c>
      <c r="D37" s="220">
        <f>'Detailed Survey '!F37</f>
        <v>0.21179999999999999</v>
      </c>
      <c r="E37" s="1056">
        <v>45497</v>
      </c>
      <c r="F37" s="1056"/>
      <c r="G37" s="635" t="s">
        <v>1135</v>
      </c>
    </row>
    <row r="38" spans="1:7" ht="16.5" customHeight="1" x14ac:dyDescent="0.35">
      <c r="A38" s="105">
        <f t="shared" si="0"/>
        <v>33</v>
      </c>
      <c r="B38" s="18" t="str">
        <f>'Detailed Survey '!B38</f>
        <v>29/0</v>
      </c>
      <c r="C38" s="18" t="str">
        <f>'Detailed Survey '!C38</f>
        <v>30/0</v>
      </c>
      <c r="D38" s="220">
        <f>'Detailed Survey '!F38</f>
        <v>4.9546999999999999</v>
      </c>
      <c r="E38" s="1056">
        <v>45490</v>
      </c>
      <c r="F38" s="1056">
        <v>45491</v>
      </c>
      <c r="G38" s="19"/>
    </row>
    <row r="39" spans="1:7" ht="16.5" customHeight="1" x14ac:dyDescent="0.35">
      <c r="A39" s="105">
        <f t="shared" si="0"/>
        <v>34</v>
      </c>
      <c r="B39" s="18" t="str">
        <f>'Detailed Survey '!B39</f>
        <v>30/0</v>
      </c>
      <c r="C39" s="18" t="str">
        <f>'Detailed Survey '!C39</f>
        <v>31/0</v>
      </c>
      <c r="D39" s="220">
        <f>'Detailed Survey '!F39</f>
        <v>4.2188999999999997</v>
      </c>
      <c r="E39" s="1056">
        <v>45490</v>
      </c>
      <c r="F39" s="1056">
        <v>45490</v>
      </c>
      <c r="G39" s="19"/>
    </row>
    <row r="40" spans="1:7" ht="16.5" customHeight="1" x14ac:dyDescent="0.35">
      <c r="A40" s="105">
        <f t="shared" si="0"/>
        <v>35</v>
      </c>
      <c r="B40" s="18" t="str">
        <f>'Detailed Survey '!B40</f>
        <v>31/0</v>
      </c>
      <c r="C40" s="18" t="str">
        <f>'Detailed Survey '!C40</f>
        <v>32/0</v>
      </c>
      <c r="D40" s="220">
        <f>'Detailed Survey '!F40</f>
        <v>4.3323</v>
      </c>
      <c r="E40" s="1056">
        <v>45475</v>
      </c>
      <c r="F40" s="1056">
        <v>45477</v>
      </c>
      <c r="G40" s="19"/>
    </row>
    <row r="41" spans="1:7" ht="16.5" customHeight="1" x14ac:dyDescent="0.35">
      <c r="A41" s="105">
        <f t="shared" si="0"/>
        <v>36</v>
      </c>
      <c r="B41" s="18" t="str">
        <f>'Detailed Survey '!B41</f>
        <v>32/0</v>
      </c>
      <c r="C41" s="18" t="str">
        <f>'Detailed Survey '!C41</f>
        <v>33/0</v>
      </c>
      <c r="D41" s="220">
        <f>'Detailed Survey '!F41</f>
        <v>4.1241000000000003</v>
      </c>
      <c r="E41" s="1056">
        <v>45516</v>
      </c>
      <c r="F41" s="1056">
        <v>45516</v>
      </c>
      <c r="G41" s="19"/>
    </row>
    <row r="42" spans="1:7" ht="16.5" customHeight="1" x14ac:dyDescent="0.35">
      <c r="A42" s="105">
        <f t="shared" si="0"/>
        <v>37</v>
      </c>
      <c r="B42" s="18" t="str">
        <f>'Detailed Survey '!B42</f>
        <v>33/0</v>
      </c>
      <c r="C42" s="18" t="str">
        <f>'Detailed Survey '!C42</f>
        <v>34/0</v>
      </c>
      <c r="D42" s="220">
        <f>'Detailed Survey '!F42</f>
        <v>4.04976</v>
      </c>
      <c r="E42" s="1056">
        <v>45516</v>
      </c>
      <c r="F42" s="1056">
        <v>45516</v>
      </c>
      <c r="G42" s="19"/>
    </row>
    <row r="43" spans="1:7" ht="16.5" customHeight="1" x14ac:dyDescent="0.35">
      <c r="A43" s="105">
        <f t="shared" si="0"/>
        <v>38</v>
      </c>
      <c r="B43" s="18" t="str">
        <f>'Detailed Survey '!B43</f>
        <v>34/0</v>
      </c>
      <c r="C43" s="18" t="str">
        <f>'Detailed Survey '!C43</f>
        <v>35/0</v>
      </c>
      <c r="D43" s="220">
        <f>'Detailed Survey '!F43</f>
        <v>4.8985900000000004</v>
      </c>
      <c r="E43" s="1056">
        <v>45516</v>
      </c>
      <c r="F43" s="1056">
        <v>45516</v>
      </c>
      <c r="G43" s="19"/>
    </row>
    <row r="44" spans="1:7" ht="16.5" customHeight="1" x14ac:dyDescent="0.35">
      <c r="A44" s="105">
        <f t="shared" si="0"/>
        <v>39</v>
      </c>
      <c r="B44" s="18" t="str">
        <f>'Detailed Survey '!B44</f>
        <v>35/0</v>
      </c>
      <c r="C44" s="18" t="str">
        <f>'Detailed Survey '!C44</f>
        <v>36/0</v>
      </c>
      <c r="D44" s="220">
        <f>'Detailed Survey '!F44</f>
        <v>4.9163500000000004</v>
      </c>
      <c r="E44" s="1056">
        <v>45516</v>
      </c>
      <c r="F44" s="1056">
        <v>45516</v>
      </c>
      <c r="G44" s="19"/>
    </row>
    <row r="45" spans="1:7" ht="16.5" customHeight="1" x14ac:dyDescent="0.35">
      <c r="A45" s="105">
        <f t="shared" si="0"/>
        <v>40</v>
      </c>
      <c r="B45" s="18" t="str">
        <f>'Detailed Survey '!B45</f>
        <v>36/0</v>
      </c>
      <c r="C45" s="18" t="str">
        <f>'Detailed Survey '!C45</f>
        <v>37/0</v>
      </c>
      <c r="D45" s="220">
        <f>'Detailed Survey '!F45</f>
        <v>1.74552</v>
      </c>
      <c r="E45" s="1056">
        <v>45516</v>
      </c>
      <c r="F45" s="1056">
        <v>45516</v>
      </c>
      <c r="G45" s="19"/>
    </row>
    <row r="46" spans="1:7" ht="16.5" customHeight="1" x14ac:dyDescent="0.35">
      <c r="A46" s="105">
        <f t="shared" si="0"/>
        <v>41</v>
      </c>
      <c r="B46" s="18" t="str">
        <f>'Detailed Survey '!B46</f>
        <v>37/0</v>
      </c>
      <c r="C46" s="18" t="str">
        <f>'Detailed Survey '!C46</f>
        <v>37A/0</v>
      </c>
      <c r="D46" s="220">
        <f>'Detailed Survey '!F46</f>
        <v>2.4963899999999999</v>
      </c>
      <c r="E46" s="1056">
        <v>45551</v>
      </c>
      <c r="F46" s="1056">
        <v>45551</v>
      </c>
      <c r="G46" s="19"/>
    </row>
    <row r="47" spans="1:7" ht="16.5" customHeight="1" x14ac:dyDescent="0.35">
      <c r="A47" s="105">
        <f t="shared" si="0"/>
        <v>42</v>
      </c>
      <c r="B47" s="18" t="str">
        <f>'Detailed Survey '!B47</f>
        <v>37A/0</v>
      </c>
      <c r="C47" s="18" t="str">
        <f>'Detailed Survey '!C47</f>
        <v>38/0</v>
      </c>
      <c r="D47" s="220">
        <f>'Detailed Survey '!F47</f>
        <v>2.5835900000000001</v>
      </c>
      <c r="E47" s="1056">
        <v>45551</v>
      </c>
      <c r="F47" s="1056">
        <v>45551</v>
      </c>
      <c r="G47" s="19"/>
    </row>
    <row r="48" spans="1:7" x14ac:dyDescent="0.35">
      <c r="A48" s="105">
        <f t="shared" si="0"/>
        <v>43</v>
      </c>
      <c r="B48" s="18" t="str">
        <f>'Detailed Survey '!B48</f>
        <v>38/0</v>
      </c>
      <c r="C48" s="18" t="str">
        <f>'Detailed Survey '!C48</f>
        <v>39/0</v>
      </c>
      <c r="D48" s="220">
        <f>'Detailed Survey '!F48</f>
        <v>4.1636800000000003</v>
      </c>
      <c r="E48" s="1056">
        <v>45583</v>
      </c>
      <c r="F48" s="1056">
        <v>45583</v>
      </c>
      <c r="G48" s="19"/>
    </row>
    <row r="49" spans="1:7" x14ac:dyDescent="0.35">
      <c r="A49" s="105">
        <f t="shared" si="0"/>
        <v>44</v>
      </c>
      <c r="B49" s="18" t="str">
        <f>'Detailed Survey '!B49</f>
        <v>39/0</v>
      </c>
      <c r="C49" s="18" t="str">
        <f>'Detailed Survey '!C49</f>
        <v>40/0</v>
      </c>
      <c r="D49" s="220">
        <f>'Detailed Survey '!F49</f>
        <v>4.7168100000000006</v>
      </c>
      <c r="E49" s="1056">
        <v>45597</v>
      </c>
      <c r="F49" s="1056">
        <v>45597</v>
      </c>
      <c r="G49" s="19"/>
    </row>
    <row r="50" spans="1:7" x14ac:dyDescent="0.35">
      <c r="A50" s="105">
        <f t="shared" si="0"/>
        <v>45</v>
      </c>
      <c r="B50" s="18" t="str">
        <f>'Detailed Survey '!B50</f>
        <v>40/0</v>
      </c>
      <c r="C50" s="18" t="str">
        <f>'Detailed Survey '!C50</f>
        <v>40A/0</v>
      </c>
      <c r="D50" s="220">
        <f>'Detailed Survey '!F50</f>
        <v>4.6659199999999998</v>
      </c>
      <c r="E50" s="1056">
        <v>45597</v>
      </c>
      <c r="F50" s="1056">
        <v>45597</v>
      </c>
      <c r="G50" s="19"/>
    </row>
    <row r="51" spans="1:7" x14ac:dyDescent="0.35">
      <c r="A51" s="105">
        <f t="shared" si="0"/>
        <v>46</v>
      </c>
      <c r="B51" s="18" t="str">
        <f>'Detailed Survey '!B51</f>
        <v>40A/0</v>
      </c>
      <c r="C51" s="18" t="str">
        <f>'Detailed Survey '!C51</f>
        <v>41/0</v>
      </c>
      <c r="D51" s="220">
        <f>'Detailed Survey '!F51</f>
        <v>0.41060700000000006</v>
      </c>
      <c r="E51" s="1056">
        <v>45597</v>
      </c>
      <c r="F51" s="1056">
        <v>45597</v>
      </c>
      <c r="G51" s="19"/>
    </row>
    <row r="52" spans="1:7" x14ac:dyDescent="0.35">
      <c r="A52" s="105">
        <f t="shared" si="0"/>
        <v>47</v>
      </c>
      <c r="B52" s="18" t="str">
        <f>'Detailed Survey '!B52</f>
        <v>41/0</v>
      </c>
      <c r="C52" s="18" t="str">
        <f>'Detailed Survey '!C52</f>
        <v>42/0</v>
      </c>
      <c r="D52" s="220">
        <f>'Detailed Survey '!F52</f>
        <v>0.82378200000000001</v>
      </c>
      <c r="E52" s="1056">
        <v>45597</v>
      </c>
      <c r="F52" s="1056">
        <v>45597</v>
      </c>
      <c r="G52" s="19"/>
    </row>
    <row r="53" spans="1:7" x14ac:dyDescent="0.25">
      <c r="A53" s="105">
        <f t="shared" si="0"/>
        <v>48</v>
      </c>
      <c r="B53" s="18" t="str">
        <f t="shared" ref="B53:B54" si="1">C52</f>
        <v>42/0</v>
      </c>
      <c r="C53" s="75" t="s">
        <v>79</v>
      </c>
      <c r="D53" s="292">
        <v>1.683889</v>
      </c>
      <c r="E53" s="1056">
        <v>45597</v>
      </c>
      <c r="F53" s="1056">
        <v>45597</v>
      </c>
      <c r="G53" s="328"/>
    </row>
    <row r="54" spans="1:7" x14ac:dyDescent="0.25">
      <c r="A54" s="105">
        <f t="shared" si="0"/>
        <v>49</v>
      </c>
      <c r="B54" s="18" t="str">
        <f t="shared" si="1"/>
        <v>43/0</v>
      </c>
      <c r="C54" s="75" t="s">
        <v>7</v>
      </c>
      <c r="D54" s="292">
        <v>3.43641</v>
      </c>
      <c r="E54" s="1056">
        <v>45597</v>
      </c>
      <c r="F54" s="1056">
        <v>45597</v>
      </c>
      <c r="G54" s="328"/>
    </row>
    <row r="55" spans="1:7" x14ac:dyDescent="0.25">
      <c r="A55" s="105">
        <f t="shared" si="0"/>
        <v>50</v>
      </c>
      <c r="B55" s="18" t="s">
        <v>7</v>
      </c>
      <c r="C55" s="75" t="s">
        <v>1283</v>
      </c>
      <c r="D55" s="220">
        <v>2.5916799999999998</v>
      </c>
      <c r="E55" s="1056">
        <v>45708</v>
      </c>
      <c r="F55" s="1056">
        <v>45708</v>
      </c>
      <c r="G55" s="81"/>
    </row>
    <row r="56" spans="1:7" ht="15" thickBot="1" x14ac:dyDescent="0.4">
      <c r="A56" s="327"/>
      <c r="B56" s="813"/>
      <c r="C56" s="814"/>
      <c r="D56" s="815"/>
      <c r="E56" s="816"/>
      <c r="F56" s="816"/>
      <c r="G56" s="817"/>
    </row>
    <row r="57" spans="1:7" ht="15" thickBot="1" x14ac:dyDescent="0.4">
      <c r="A57" s="1369" t="s">
        <v>83</v>
      </c>
      <c r="B57" s="1370"/>
      <c r="C57" s="1371"/>
      <c r="D57" s="301">
        <f>SUM(D6:D55)</f>
        <v>117.84785999999998</v>
      </c>
      <c r="E57" s="302"/>
      <c r="F57" s="302"/>
      <c r="G57" s="688"/>
    </row>
    <row r="60" spans="1:7" x14ac:dyDescent="0.35">
      <c r="D60" s="14"/>
    </row>
  </sheetData>
  <autoFilter ref="A4:G57" xr:uid="{00000000-0009-0000-0000-000003000000}">
    <filterColumn colId="1" showButton="0"/>
  </autoFilter>
  <mergeCells count="10">
    <mergeCell ref="G4:G5"/>
    <mergeCell ref="A3:F3"/>
    <mergeCell ref="A57:C57"/>
    <mergeCell ref="A1:G1"/>
    <mergeCell ref="A2:G2"/>
    <mergeCell ref="A4:A5"/>
    <mergeCell ref="B4:C4"/>
    <mergeCell ref="D4:D5"/>
    <mergeCell ref="E4:E5"/>
    <mergeCell ref="F4:F5"/>
  </mergeCells>
  <pageMargins left="0.70866141732283472" right="0.70866141732283472" top="0.74803149606299213" bottom="0.74803149606299213" header="0.31496062992125984" footer="0.31496062992125984"/>
  <pageSetup paperSize="9" scale="83"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rgb="FFFFFF00"/>
    <pageSetUpPr fitToPage="1"/>
  </sheetPr>
  <dimension ref="A1:O1048575"/>
  <sheetViews>
    <sheetView showGridLines="0" zoomScaleNormal="100" workbookViewId="0">
      <pane ySplit="4" topLeftCell="A129" activePane="bottomLeft" state="frozen"/>
      <selection pane="bottomLeft" activeCell="A18" sqref="A18"/>
    </sheetView>
  </sheetViews>
  <sheetFormatPr defaultColWidth="9.1796875" defaultRowHeight="14.5" x14ac:dyDescent="0.35"/>
  <cols>
    <col min="1" max="1" width="6.26953125" style="54" customWidth="1"/>
    <col min="2" max="2" width="15.1796875" style="54" customWidth="1"/>
    <col min="3" max="3" width="13.453125" style="137" bestFit="1" customWidth="1"/>
    <col min="4" max="4" width="11.81640625" style="54" customWidth="1"/>
    <col min="5" max="5" width="13" style="114" customWidth="1"/>
    <col min="6" max="6" width="12.26953125" style="54" customWidth="1"/>
    <col min="7" max="7" width="14.81640625" style="54" bestFit="1" customWidth="1"/>
    <col min="8" max="8" width="9.81640625" style="54" customWidth="1"/>
    <col min="9" max="9" width="33.1796875" style="54" customWidth="1"/>
    <col min="10" max="10" width="13.81640625" style="54" customWidth="1"/>
    <col min="11" max="11" width="19.453125" style="93" customWidth="1"/>
    <col min="12" max="12" width="14.81640625" style="54" customWidth="1"/>
    <col min="13" max="13" width="15.7265625" style="54" customWidth="1"/>
    <col min="14" max="14" width="14.7265625" style="54" bestFit="1" customWidth="1"/>
    <col min="15" max="16384" width="9.1796875" style="54"/>
  </cols>
  <sheetData>
    <row r="1" spans="1:14" s="51" customFormat="1" ht="17.25" customHeight="1" x14ac:dyDescent="0.35">
      <c r="A1" s="48" t="s">
        <v>150</v>
      </c>
      <c r="B1" s="49"/>
      <c r="C1" s="136"/>
      <c r="D1" s="49"/>
      <c r="E1" s="49"/>
      <c r="F1" s="50"/>
      <c r="G1" s="50"/>
      <c r="H1" s="50"/>
      <c r="I1" s="111" t="str">
        <f>TA413_PBNTL!M1</f>
        <v>08.10.2025</v>
      </c>
      <c r="K1" s="94"/>
    </row>
    <row r="2" spans="1:14" s="51" customFormat="1" x14ac:dyDescent="0.35">
      <c r="A2" s="1378" t="str">
        <f>TA413_PBNTL!A3</f>
        <v>Name of Line: 765 KV D/C Bikaner III - Neemrana II TL02                                                                                                                                                                                                                                           LOA Value: 371 Crore</v>
      </c>
      <c r="B2" s="1378"/>
      <c r="C2" s="1378"/>
      <c r="D2" s="1378"/>
      <c r="E2" s="1378"/>
      <c r="F2" s="1378"/>
      <c r="G2" s="1378"/>
      <c r="H2" s="1378"/>
      <c r="I2" s="1378"/>
      <c r="J2" s="115"/>
      <c r="K2" s="94"/>
    </row>
    <row r="3" spans="1:14" s="52" customFormat="1" ht="14.5" customHeight="1" x14ac:dyDescent="0.45">
      <c r="A3" s="1379" t="s">
        <v>291</v>
      </c>
      <c r="B3" s="1379"/>
      <c r="C3" s="1379"/>
      <c r="D3" s="1379"/>
      <c r="E3" s="1379"/>
      <c r="F3" s="1379"/>
      <c r="G3" s="1379"/>
      <c r="H3" s="1379"/>
      <c r="I3" s="1379"/>
      <c r="J3" s="1379"/>
      <c r="K3" s="1379"/>
      <c r="L3" s="1379"/>
      <c r="M3" s="1379"/>
      <c r="N3" s="1379"/>
    </row>
    <row r="4" spans="1:14" s="53" customFormat="1" ht="59.25" customHeight="1" x14ac:dyDescent="0.35">
      <c r="A4" s="112" t="s">
        <v>151</v>
      </c>
      <c r="B4" s="112" t="s">
        <v>44</v>
      </c>
      <c r="C4" s="112" t="s">
        <v>152</v>
      </c>
      <c r="D4" s="112" t="s">
        <v>14</v>
      </c>
      <c r="E4" s="112" t="s">
        <v>153</v>
      </c>
      <c r="F4" s="112" t="s">
        <v>154</v>
      </c>
      <c r="G4" s="112" t="s">
        <v>313</v>
      </c>
      <c r="H4" s="112" t="s">
        <v>155</v>
      </c>
      <c r="I4" s="112" t="s">
        <v>156</v>
      </c>
      <c r="J4" s="112" t="s">
        <v>157</v>
      </c>
      <c r="K4" s="112" t="s">
        <v>243</v>
      </c>
      <c r="L4" s="112" t="s">
        <v>244</v>
      </c>
      <c r="M4" s="112" t="s">
        <v>245</v>
      </c>
      <c r="N4" s="112" t="s">
        <v>246</v>
      </c>
    </row>
    <row r="5" spans="1:14" s="761" customFormat="1" ht="27.75" customHeight="1" x14ac:dyDescent="0.35">
      <c r="A5" s="744">
        <v>1</v>
      </c>
      <c r="B5" s="745" t="s">
        <v>430</v>
      </c>
      <c r="C5" s="746" t="str">
        <f>VLOOKUP(B5,'Location Summary'!$C$4:$D$603,2,FALSE)</f>
        <v>DA+3</v>
      </c>
      <c r="D5" s="747" t="s">
        <v>104</v>
      </c>
      <c r="E5" s="748">
        <v>45446</v>
      </c>
      <c r="F5" s="748">
        <v>45449</v>
      </c>
      <c r="G5" s="748">
        <v>45450</v>
      </c>
      <c r="H5" s="749">
        <f>(G5-E5)</f>
        <v>4</v>
      </c>
      <c r="I5" s="779" t="s">
        <v>768</v>
      </c>
      <c r="J5" s="749" t="s">
        <v>682</v>
      </c>
      <c r="K5" s="759" t="s">
        <v>674</v>
      </c>
      <c r="L5" s="760">
        <v>9784543356</v>
      </c>
      <c r="M5" s="760" t="s">
        <v>677</v>
      </c>
      <c r="N5" s="760" t="s">
        <v>675</v>
      </c>
    </row>
    <row r="6" spans="1:14" s="761" customFormat="1" ht="27.75" customHeight="1" x14ac:dyDescent="0.35">
      <c r="A6" s="744">
        <v>2</v>
      </c>
      <c r="B6" s="745" t="s">
        <v>431</v>
      </c>
      <c r="C6" s="746" t="str">
        <f>VLOOKUP(B6,'Location Summary'!$C$4:$D$603,2,FALSE)</f>
        <v>DA+3</v>
      </c>
      <c r="D6" s="747" t="s">
        <v>104</v>
      </c>
      <c r="E6" s="748">
        <v>45446</v>
      </c>
      <c r="F6" s="748">
        <v>45449</v>
      </c>
      <c r="G6" s="748">
        <v>45450</v>
      </c>
      <c r="H6" s="749">
        <f t="shared" ref="H6:H65" si="0">(G6-E6)</f>
        <v>4</v>
      </c>
      <c r="I6" s="779" t="s">
        <v>768</v>
      </c>
      <c r="J6" s="749" t="s">
        <v>682</v>
      </c>
      <c r="K6" s="759" t="s">
        <v>676</v>
      </c>
      <c r="L6" s="760">
        <v>9950185902</v>
      </c>
      <c r="M6" s="760" t="s">
        <v>677</v>
      </c>
      <c r="N6" s="760" t="s">
        <v>675</v>
      </c>
    </row>
    <row r="7" spans="1:14" s="761" customFormat="1" ht="27.75" customHeight="1" x14ac:dyDescent="0.35">
      <c r="A7" s="744">
        <f t="shared" ref="A7:A45" si="1">A6+1</f>
        <v>3</v>
      </c>
      <c r="B7" s="745" t="s">
        <v>432</v>
      </c>
      <c r="C7" s="746" t="str">
        <f>VLOOKUP(B7,'Location Summary'!$C$4:$D$603,2,FALSE)</f>
        <v>DA+3</v>
      </c>
      <c r="D7" s="747" t="s">
        <v>104</v>
      </c>
      <c r="E7" s="748">
        <v>45457</v>
      </c>
      <c r="F7" s="748">
        <v>45460</v>
      </c>
      <c r="G7" s="748">
        <v>45460</v>
      </c>
      <c r="H7" s="749">
        <f>(G7-E7)</f>
        <v>3</v>
      </c>
      <c r="I7" s="779" t="s">
        <v>768</v>
      </c>
      <c r="J7" s="749" t="s">
        <v>682</v>
      </c>
      <c r="K7" s="762" t="s">
        <v>694</v>
      </c>
      <c r="L7" s="763">
        <v>9929783632</v>
      </c>
      <c r="M7" s="764" t="s">
        <v>695</v>
      </c>
      <c r="N7" s="760" t="s">
        <v>675</v>
      </c>
    </row>
    <row r="8" spans="1:14" s="761" customFormat="1" ht="27.75" customHeight="1" x14ac:dyDescent="0.35">
      <c r="A8" s="744">
        <f t="shared" si="1"/>
        <v>4</v>
      </c>
      <c r="B8" s="750" t="s">
        <v>436</v>
      </c>
      <c r="C8" s="746" t="str">
        <f>VLOOKUP(B8,'Location Summary'!$C$4:$D$603,2,FALSE)</f>
        <v>DA+9</v>
      </c>
      <c r="D8" s="747" t="s">
        <v>714</v>
      </c>
      <c r="E8" s="748">
        <v>45472</v>
      </c>
      <c r="F8" s="748">
        <v>45483</v>
      </c>
      <c r="G8" s="748">
        <v>45483</v>
      </c>
      <c r="H8" s="749">
        <f t="shared" si="0"/>
        <v>11</v>
      </c>
      <c r="I8" s="779" t="s">
        <v>713</v>
      </c>
      <c r="J8" s="749" t="s">
        <v>682</v>
      </c>
      <c r="K8" s="759" t="s">
        <v>715</v>
      </c>
      <c r="L8" s="760">
        <v>9950488419</v>
      </c>
      <c r="M8" s="760" t="s">
        <v>717</v>
      </c>
      <c r="N8" s="760" t="s">
        <v>675</v>
      </c>
    </row>
    <row r="9" spans="1:14" s="761" customFormat="1" ht="27.75" customHeight="1" x14ac:dyDescent="0.35">
      <c r="A9" s="751">
        <f t="shared" si="1"/>
        <v>5</v>
      </c>
      <c r="B9" s="752" t="s">
        <v>437</v>
      </c>
      <c r="C9" s="746" t="str">
        <f>VLOOKUP(B9,'Location Summary'!$C$4:$D$603,2,FALSE)</f>
        <v>DA+0</v>
      </c>
      <c r="D9" s="753" t="s">
        <v>104</v>
      </c>
      <c r="E9" s="748">
        <v>45472</v>
      </c>
      <c r="F9" s="748">
        <v>45483</v>
      </c>
      <c r="G9" s="748">
        <v>45483</v>
      </c>
      <c r="H9" s="749">
        <f t="shared" si="0"/>
        <v>11</v>
      </c>
      <c r="I9" s="779" t="s">
        <v>713</v>
      </c>
      <c r="J9" s="754" t="s">
        <v>682</v>
      </c>
      <c r="K9" s="759" t="s">
        <v>716</v>
      </c>
      <c r="L9" s="760">
        <v>8003383931</v>
      </c>
      <c r="M9" s="760" t="s">
        <v>717</v>
      </c>
      <c r="N9" s="760" t="s">
        <v>675</v>
      </c>
    </row>
    <row r="10" spans="1:14" s="761" customFormat="1" ht="27.75" customHeight="1" x14ac:dyDescent="0.35">
      <c r="A10" s="751">
        <f t="shared" si="1"/>
        <v>6</v>
      </c>
      <c r="B10" s="752" t="s">
        <v>467</v>
      </c>
      <c r="C10" s="746" t="str">
        <f>VLOOKUP(B10,'Location Summary'!$C$4:$D$603,2,FALSE)</f>
        <v>DA+0</v>
      </c>
      <c r="D10" s="753" t="s">
        <v>104</v>
      </c>
      <c r="E10" s="748">
        <v>45478</v>
      </c>
      <c r="F10" s="748">
        <v>45479</v>
      </c>
      <c r="G10" s="748">
        <v>45479</v>
      </c>
      <c r="H10" s="749">
        <f t="shared" si="0"/>
        <v>1</v>
      </c>
      <c r="I10" s="779" t="s">
        <v>1235</v>
      </c>
      <c r="J10" s="754" t="s">
        <v>682</v>
      </c>
      <c r="K10" s="759"/>
      <c r="L10" s="760"/>
      <c r="M10" s="760"/>
      <c r="N10" s="760"/>
    </row>
    <row r="11" spans="1:14" s="761" customFormat="1" ht="27.75" customHeight="1" x14ac:dyDescent="0.35">
      <c r="A11" s="751">
        <f t="shared" si="1"/>
        <v>7</v>
      </c>
      <c r="B11" s="752" t="s">
        <v>416</v>
      </c>
      <c r="C11" s="746" t="str">
        <f>VLOOKUP(B11,'Location Summary'!$C$4:$D$603,2,FALSE)</f>
        <v>DA+9</v>
      </c>
      <c r="D11" s="753" t="s">
        <v>104</v>
      </c>
      <c r="E11" s="748">
        <v>45478</v>
      </c>
      <c r="F11" s="748">
        <v>45481</v>
      </c>
      <c r="G11" s="748">
        <v>45482</v>
      </c>
      <c r="H11" s="749">
        <f t="shared" si="0"/>
        <v>4</v>
      </c>
      <c r="I11" s="779" t="s">
        <v>1235</v>
      </c>
      <c r="J11" s="754" t="s">
        <v>682</v>
      </c>
      <c r="K11" s="759"/>
      <c r="L11" s="760"/>
      <c r="M11" s="760"/>
      <c r="N11" s="760"/>
    </row>
    <row r="12" spans="1:14" s="761" customFormat="1" ht="27.75" customHeight="1" x14ac:dyDescent="0.35">
      <c r="A12" s="751">
        <f t="shared" si="1"/>
        <v>8</v>
      </c>
      <c r="B12" s="752" t="s">
        <v>441</v>
      </c>
      <c r="C12" s="746" t="str">
        <f>VLOOKUP(B12,'Location Summary'!$C$4:$D$603,2,FALSE)</f>
        <v>DA+0</v>
      </c>
      <c r="D12" s="753" t="s">
        <v>104</v>
      </c>
      <c r="E12" s="748">
        <v>45481</v>
      </c>
      <c r="F12" s="748">
        <v>45483</v>
      </c>
      <c r="G12" s="748">
        <v>45483</v>
      </c>
      <c r="H12" s="749">
        <f t="shared" si="0"/>
        <v>2</v>
      </c>
      <c r="I12" s="779" t="s">
        <v>1235</v>
      </c>
      <c r="J12" s="754" t="s">
        <v>682</v>
      </c>
      <c r="K12" s="765" t="s">
        <v>786</v>
      </c>
      <c r="L12" s="754" t="s">
        <v>787</v>
      </c>
      <c r="M12" s="760" t="s">
        <v>717</v>
      </c>
      <c r="N12" s="760" t="s">
        <v>675</v>
      </c>
    </row>
    <row r="13" spans="1:14" s="761" customFormat="1" ht="27.75" customHeight="1" x14ac:dyDescent="0.35">
      <c r="A13" s="751">
        <f t="shared" si="1"/>
        <v>9</v>
      </c>
      <c r="B13" s="752" t="s">
        <v>469</v>
      </c>
      <c r="C13" s="746" t="str">
        <f>VLOOKUP(B13,'Location Summary'!$C$4:$D$603,2,FALSE)</f>
        <v>DA+4.5</v>
      </c>
      <c r="D13" s="753" t="s">
        <v>104</v>
      </c>
      <c r="E13" s="748">
        <v>45478</v>
      </c>
      <c r="F13" s="748">
        <v>45496</v>
      </c>
      <c r="G13" s="748">
        <v>45496</v>
      </c>
      <c r="H13" s="749">
        <f t="shared" si="0"/>
        <v>18</v>
      </c>
      <c r="I13" s="779" t="s">
        <v>1235</v>
      </c>
      <c r="J13" s="754" t="s">
        <v>682</v>
      </c>
      <c r="K13" s="759" t="s">
        <v>773</v>
      </c>
      <c r="L13" s="760">
        <v>9443165335</v>
      </c>
      <c r="M13" s="760"/>
      <c r="N13" s="760"/>
    </row>
    <row r="14" spans="1:14" s="761" customFormat="1" ht="27.75" customHeight="1" x14ac:dyDescent="0.35">
      <c r="A14" s="751">
        <f t="shared" si="1"/>
        <v>10</v>
      </c>
      <c r="B14" s="752" t="s">
        <v>160</v>
      </c>
      <c r="C14" s="746" t="str">
        <f>VLOOKUP(B14,'Location Summary'!$C$4:$D$603,2,FALSE)</f>
        <v>DA+1.5</v>
      </c>
      <c r="D14" s="753" t="s">
        <v>104</v>
      </c>
      <c r="E14" s="748">
        <v>45492</v>
      </c>
      <c r="F14" s="748">
        <v>45510</v>
      </c>
      <c r="G14" s="748">
        <v>45510</v>
      </c>
      <c r="H14" s="749">
        <f t="shared" si="0"/>
        <v>18</v>
      </c>
      <c r="I14" s="779" t="s">
        <v>1235</v>
      </c>
      <c r="J14" s="754" t="s">
        <v>682</v>
      </c>
      <c r="K14" s="759"/>
      <c r="L14" s="760"/>
      <c r="M14" s="760"/>
      <c r="N14" s="760"/>
    </row>
    <row r="15" spans="1:14" s="761" customFormat="1" ht="27.75" customHeight="1" x14ac:dyDescent="0.35">
      <c r="A15" s="754">
        <f t="shared" si="1"/>
        <v>11</v>
      </c>
      <c r="B15" s="755" t="s">
        <v>182</v>
      </c>
      <c r="C15" s="746" t="str">
        <f>VLOOKUP(B15,'Location Summary'!$C$4:$D$603,2,FALSE)</f>
        <v>DA-3</v>
      </c>
      <c r="D15" s="753" t="s">
        <v>104</v>
      </c>
      <c r="E15" s="748">
        <v>45463</v>
      </c>
      <c r="F15" s="748">
        <v>45692</v>
      </c>
      <c r="G15" s="748">
        <v>45692</v>
      </c>
      <c r="H15" s="749">
        <f t="shared" si="0"/>
        <v>229</v>
      </c>
      <c r="I15" s="779" t="s">
        <v>1235</v>
      </c>
      <c r="J15" s="754" t="s">
        <v>682</v>
      </c>
      <c r="K15" s="1380" t="s">
        <v>885</v>
      </c>
      <c r="L15" s="1383">
        <v>6350519091</v>
      </c>
      <c r="M15" s="1383" t="s">
        <v>886</v>
      </c>
      <c r="N15" s="1383" t="s">
        <v>675</v>
      </c>
    </row>
    <row r="16" spans="1:14" s="761" customFormat="1" ht="27.75" customHeight="1" x14ac:dyDescent="0.35">
      <c r="A16" s="754">
        <f t="shared" si="1"/>
        <v>12</v>
      </c>
      <c r="B16" s="756" t="s">
        <v>183</v>
      </c>
      <c r="C16" s="746" t="str">
        <f>VLOOKUP(B16,'Location Summary'!$C$4:$D$603,2,FALSE)</f>
        <v>DA-3</v>
      </c>
      <c r="D16" s="753" t="s">
        <v>104</v>
      </c>
      <c r="E16" s="748">
        <v>45463</v>
      </c>
      <c r="F16" s="748">
        <v>45692</v>
      </c>
      <c r="G16" s="748">
        <v>45692</v>
      </c>
      <c r="H16" s="749">
        <f t="shared" si="0"/>
        <v>229</v>
      </c>
      <c r="I16" s="779" t="s">
        <v>1235</v>
      </c>
      <c r="J16" s="754" t="s">
        <v>682</v>
      </c>
      <c r="K16" s="1381"/>
      <c r="L16" s="1384"/>
      <c r="M16" s="1384"/>
      <c r="N16" s="1384"/>
    </row>
    <row r="17" spans="1:14" s="761" customFormat="1" ht="27.75" customHeight="1" x14ac:dyDescent="0.35">
      <c r="A17" s="754">
        <f t="shared" si="1"/>
        <v>13</v>
      </c>
      <c r="B17" s="755" t="s">
        <v>184</v>
      </c>
      <c r="C17" s="746" t="str">
        <f>VLOOKUP(B17,'Location Summary'!$C$4:$D$603,2,FALSE)</f>
        <v>DA+1.5</v>
      </c>
      <c r="D17" s="753" t="s">
        <v>104</v>
      </c>
      <c r="E17" s="748">
        <v>45463</v>
      </c>
      <c r="F17" s="748">
        <v>45791</v>
      </c>
      <c r="G17" s="748">
        <v>45791</v>
      </c>
      <c r="H17" s="749">
        <f t="shared" si="0"/>
        <v>328</v>
      </c>
      <c r="I17" s="779" t="s">
        <v>1235</v>
      </c>
      <c r="J17" s="754" t="s">
        <v>682</v>
      </c>
      <c r="K17" s="1381"/>
      <c r="L17" s="1384"/>
      <c r="M17" s="1384"/>
      <c r="N17" s="1384"/>
    </row>
    <row r="18" spans="1:14" s="761" customFormat="1" ht="27.75" customHeight="1" x14ac:dyDescent="0.35">
      <c r="A18" s="754">
        <f t="shared" si="1"/>
        <v>14</v>
      </c>
      <c r="B18" s="755" t="s">
        <v>185</v>
      </c>
      <c r="C18" s="746" t="str">
        <f>VLOOKUP(B18,'Location Summary'!$C$4:$D$603,2,FALSE)</f>
        <v>DA+3</v>
      </c>
      <c r="D18" s="753" t="s">
        <v>104</v>
      </c>
      <c r="E18" s="748">
        <v>45463</v>
      </c>
      <c r="F18" s="748">
        <v>45787</v>
      </c>
      <c r="G18" s="748">
        <v>45787</v>
      </c>
      <c r="H18" s="749">
        <f t="shared" ref="H18" si="2">(G18-E18)</f>
        <v>324</v>
      </c>
      <c r="I18" s="779" t="s">
        <v>1235</v>
      </c>
      <c r="J18" s="754" t="s">
        <v>682</v>
      </c>
      <c r="K18" s="1382"/>
      <c r="L18" s="1385"/>
      <c r="M18" s="1385"/>
      <c r="N18" s="1385"/>
    </row>
    <row r="19" spans="1:14" s="761" customFormat="1" ht="27.75" customHeight="1" x14ac:dyDescent="0.35">
      <c r="A19" s="744">
        <f t="shared" si="1"/>
        <v>15</v>
      </c>
      <c r="B19" s="750" t="s">
        <v>444</v>
      </c>
      <c r="C19" s="746" t="str">
        <f>VLOOKUP(B19,'Location Summary'!$C$4:$D$603,2,FALSE)</f>
        <v>DA+0</v>
      </c>
      <c r="D19" s="753" t="s">
        <v>104</v>
      </c>
      <c r="E19" s="748">
        <v>45463</v>
      </c>
      <c r="F19" s="748">
        <v>45782</v>
      </c>
      <c r="G19" s="748">
        <v>45782</v>
      </c>
      <c r="H19" s="749">
        <f t="shared" si="0"/>
        <v>319</v>
      </c>
      <c r="I19" s="779" t="s">
        <v>1235</v>
      </c>
      <c r="J19" s="749" t="s">
        <v>682</v>
      </c>
      <c r="K19" s="759" t="s">
        <v>703</v>
      </c>
      <c r="L19" s="760">
        <v>9509364739</v>
      </c>
      <c r="M19" s="760" t="s">
        <v>704</v>
      </c>
      <c r="N19" s="760" t="s">
        <v>675</v>
      </c>
    </row>
    <row r="20" spans="1:14" s="761" customFormat="1" ht="27.75" customHeight="1" x14ac:dyDescent="0.35">
      <c r="A20" s="744">
        <f t="shared" si="1"/>
        <v>16</v>
      </c>
      <c r="B20" s="750" t="s">
        <v>445</v>
      </c>
      <c r="C20" s="746" t="str">
        <f>VLOOKUP(B20,'Location Summary'!$C$4:$D$603,2,FALSE)</f>
        <v>DA-3</v>
      </c>
      <c r="D20" s="753" t="s">
        <v>104</v>
      </c>
      <c r="E20" s="748">
        <v>45463</v>
      </c>
      <c r="F20" s="748">
        <v>45767</v>
      </c>
      <c r="G20" s="748">
        <v>45767</v>
      </c>
      <c r="H20" s="749">
        <f t="shared" si="0"/>
        <v>304</v>
      </c>
      <c r="I20" s="779" t="s">
        <v>1235</v>
      </c>
      <c r="J20" s="749" t="s">
        <v>682</v>
      </c>
      <c r="K20" s="759"/>
      <c r="L20" s="760"/>
      <c r="M20" s="760"/>
      <c r="N20" s="760"/>
    </row>
    <row r="21" spans="1:14" s="761" customFormat="1" ht="27.75" customHeight="1" x14ac:dyDescent="0.35">
      <c r="A21" s="744">
        <f t="shared" si="1"/>
        <v>17</v>
      </c>
      <c r="B21" s="750" t="s">
        <v>55</v>
      </c>
      <c r="C21" s="746" t="str">
        <f>VLOOKUP(B21,'Location Summary'!$C$4:$D$603,2,FALSE)</f>
        <v>DB1+0</v>
      </c>
      <c r="D21" s="753" t="s">
        <v>104</v>
      </c>
      <c r="E21" s="748">
        <v>45513</v>
      </c>
      <c r="F21" s="748">
        <v>45775</v>
      </c>
      <c r="G21" s="748">
        <v>45775</v>
      </c>
      <c r="H21" s="749">
        <f t="shared" si="0"/>
        <v>262</v>
      </c>
      <c r="I21" s="779" t="s">
        <v>1235</v>
      </c>
      <c r="J21" s="749" t="s">
        <v>682</v>
      </c>
      <c r="K21" s="759"/>
      <c r="L21" s="760"/>
      <c r="M21" s="760"/>
      <c r="N21" s="760"/>
    </row>
    <row r="22" spans="1:14" s="761" customFormat="1" ht="27.75" customHeight="1" x14ac:dyDescent="0.35">
      <c r="A22" s="744">
        <f t="shared" si="1"/>
        <v>18</v>
      </c>
      <c r="B22" s="750" t="s">
        <v>187</v>
      </c>
      <c r="C22" s="746" t="str">
        <f>VLOOKUP(B22,'Location Summary'!$C$4:$D$603,2,FALSE)</f>
        <v>DA+0</v>
      </c>
      <c r="D22" s="753" t="s">
        <v>104</v>
      </c>
      <c r="E22" s="748">
        <v>45513</v>
      </c>
      <c r="F22" s="748">
        <v>45770</v>
      </c>
      <c r="G22" s="748">
        <v>45770</v>
      </c>
      <c r="H22" s="749">
        <f t="shared" si="0"/>
        <v>257</v>
      </c>
      <c r="I22" s="779" t="s">
        <v>1235</v>
      </c>
      <c r="J22" s="749" t="s">
        <v>682</v>
      </c>
      <c r="K22" s="759"/>
      <c r="L22" s="760"/>
      <c r="M22" s="760"/>
      <c r="N22" s="760"/>
    </row>
    <row r="23" spans="1:14" s="761" customFormat="1" ht="27.75" customHeight="1" x14ac:dyDescent="0.35">
      <c r="A23" s="744">
        <f t="shared" si="1"/>
        <v>19</v>
      </c>
      <c r="B23" s="750" t="s">
        <v>188</v>
      </c>
      <c r="C23" s="746" t="str">
        <f>VLOOKUP(B23,'Location Summary'!$C$4:$D$603,2,FALSE)</f>
        <v>DA+6</v>
      </c>
      <c r="D23" s="753" t="s">
        <v>104</v>
      </c>
      <c r="E23" s="748">
        <v>45513</v>
      </c>
      <c r="F23" s="748">
        <v>45736</v>
      </c>
      <c r="G23" s="748">
        <v>45736</v>
      </c>
      <c r="H23" s="749">
        <f t="shared" si="0"/>
        <v>223</v>
      </c>
      <c r="I23" s="779" t="s">
        <v>1235</v>
      </c>
      <c r="J23" s="749" t="s">
        <v>682</v>
      </c>
      <c r="K23" s="759"/>
      <c r="L23" s="760"/>
      <c r="M23" s="760"/>
      <c r="N23" s="760"/>
    </row>
    <row r="24" spans="1:14" s="761" customFormat="1" ht="27.75" customHeight="1" x14ac:dyDescent="0.35">
      <c r="A24" s="744">
        <f t="shared" si="1"/>
        <v>20</v>
      </c>
      <c r="B24" s="750" t="s">
        <v>189</v>
      </c>
      <c r="C24" s="746" t="str">
        <f>VLOOKUP(B24,'Location Summary'!$C$4:$D$603,2,FALSE)</f>
        <v>DA+6</v>
      </c>
      <c r="D24" s="753" t="s">
        <v>104</v>
      </c>
      <c r="E24" s="748">
        <v>45513</v>
      </c>
      <c r="F24" s="748">
        <v>45707</v>
      </c>
      <c r="G24" s="748">
        <v>45707</v>
      </c>
      <c r="H24" s="749">
        <f t="shared" si="0"/>
        <v>194</v>
      </c>
      <c r="I24" s="779" t="s">
        <v>1235</v>
      </c>
      <c r="J24" s="749" t="s">
        <v>682</v>
      </c>
      <c r="K24" s="759"/>
      <c r="L24" s="760"/>
      <c r="M24" s="760"/>
      <c r="N24" s="760"/>
    </row>
    <row r="25" spans="1:14" s="761" customFormat="1" ht="27.75" customHeight="1" x14ac:dyDescent="0.35">
      <c r="A25" s="744">
        <f t="shared" si="1"/>
        <v>21</v>
      </c>
      <c r="B25" s="750" t="s">
        <v>190</v>
      </c>
      <c r="C25" s="746" t="str">
        <f>VLOOKUP(B25,'Location Summary'!$C$4:$D$603,2,FALSE)</f>
        <v>DA+0</v>
      </c>
      <c r="D25" s="753" t="s">
        <v>104</v>
      </c>
      <c r="E25" s="748">
        <v>45513</v>
      </c>
      <c r="F25" s="748">
        <v>45694</v>
      </c>
      <c r="G25" s="748">
        <v>45694</v>
      </c>
      <c r="H25" s="749">
        <f t="shared" si="0"/>
        <v>181</v>
      </c>
      <c r="I25" s="779" t="s">
        <v>1235</v>
      </c>
      <c r="J25" s="749" t="s">
        <v>682</v>
      </c>
      <c r="K25" s="759"/>
      <c r="L25" s="760"/>
      <c r="M25" s="760"/>
      <c r="N25" s="760"/>
    </row>
    <row r="26" spans="1:14" s="761" customFormat="1" ht="27.75" customHeight="1" x14ac:dyDescent="0.35">
      <c r="A26" s="744">
        <f t="shared" si="1"/>
        <v>22</v>
      </c>
      <c r="B26" s="750" t="s">
        <v>446</v>
      </c>
      <c r="C26" s="746" t="str">
        <f>VLOOKUP(B26,'Location Summary'!$C$4:$D$603,2,FALSE)</f>
        <v>DA+0</v>
      </c>
      <c r="D26" s="753" t="s">
        <v>104</v>
      </c>
      <c r="E26" s="748">
        <v>45513</v>
      </c>
      <c r="F26" s="748">
        <v>45694</v>
      </c>
      <c r="G26" s="748">
        <v>45694</v>
      </c>
      <c r="H26" s="749">
        <f t="shared" si="0"/>
        <v>181</v>
      </c>
      <c r="I26" s="779" t="s">
        <v>1235</v>
      </c>
      <c r="J26" s="749" t="s">
        <v>682</v>
      </c>
      <c r="K26" s="759"/>
      <c r="L26" s="760"/>
      <c r="M26" s="760"/>
      <c r="N26" s="760"/>
    </row>
    <row r="27" spans="1:14" s="761" customFormat="1" ht="27.75" customHeight="1" x14ac:dyDescent="0.35">
      <c r="A27" s="744">
        <f t="shared" si="1"/>
        <v>23</v>
      </c>
      <c r="B27" s="750" t="s">
        <v>56</v>
      </c>
      <c r="C27" s="746" t="str">
        <f>VLOOKUP(B27,'Location Summary'!$C$4:$D$603,2,FALSE)</f>
        <v>DC2+15</v>
      </c>
      <c r="D27" s="753" t="s">
        <v>104</v>
      </c>
      <c r="E27" s="748">
        <v>45513</v>
      </c>
      <c r="F27" s="748">
        <v>45655</v>
      </c>
      <c r="G27" s="748">
        <v>45655</v>
      </c>
      <c r="H27" s="749">
        <f t="shared" si="0"/>
        <v>142</v>
      </c>
      <c r="I27" s="779" t="s">
        <v>1235</v>
      </c>
      <c r="J27" s="749" t="s">
        <v>682</v>
      </c>
      <c r="K27" s="759"/>
      <c r="L27" s="760"/>
      <c r="M27" s="760"/>
      <c r="N27" s="760"/>
    </row>
    <row r="28" spans="1:14" s="761" customFormat="1" ht="27.75" customHeight="1" x14ac:dyDescent="0.35">
      <c r="A28" s="744">
        <f t="shared" si="1"/>
        <v>24</v>
      </c>
      <c r="B28" s="750" t="s">
        <v>389</v>
      </c>
      <c r="C28" s="746" t="str">
        <f>VLOOKUP(B28,'Location Summary'!$C$4:$D$603,2,FALSE)</f>
        <v>DA+3</v>
      </c>
      <c r="D28" s="753" t="s">
        <v>104</v>
      </c>
      <c r="E28" s="748">
        <v>45480</v>
      </c>
      <c r="F28" s="748">
        <v>45699</v>
      </c>
      <c r="G28" s="748">
        <v>45699</v>
      </c>
      <c r="H28" s="749">
        <f t="shared" si="0"/>
        <v>219</v>
      </c>
      <c r="I28" s="779" t="s">
        <v>1235</v>
      </c>
      <c r="J28" s="749" t="s">
        <v>682</v>
      </c>
      <c r="K28" s="759" t="s">
        <v>887</v>
      </c>
      <c r="L28" s="760">
        <v>9413384744</v>
      </c>
      <c r="M28" s="760" t="s">
        <v>888</v>
      </c>
      <c r="N28" s="760" t="s">
        <v>675</v>
      </c>
    </row>
    <row r="29" spans="1:14" s="761" customFormat="1" ht="27.75" customHeight="1" x14ac:dyDescent="0.35">
      <c r="A29" s="744">
        <f t="shared" si="1"/>
        <v>25</v>
      </c>
      <c r="B29" s="750" t="s">
        <v>425</v>
      </c>
      <c r="C29" s="746" t="str">
        <f>VLOOKUP(B29,'Location Summary'!$C$4:$D$603,2,FALSE)</f>
        <v>DA+9</v>
      </c>
      <c r="D29" s="747" t="s">
        <v>104</v>
      </c>
      <c r="E29" s="748">
        <v>45480</v>
      </c>
      <c r="F29" s="748">
        <v>45699</v>
      </c>
      <c r="G29" s="748">
        <v>45699</v>
      </c>
      <c r="H29" s="749">
        <f t="shared" si="0"/>
        <v>219</v>
      </c>
      <c r="I29" s="779" t="s">
        <v>1235</v>
      </c>
      <c r="J29" s="749" t="s">
        <v>682</v>
      </c>
      <c r="K29" s="759"/>
      <c r="L29" s="760"/>
      <c r="M29" s="760"/>
      <c r="N29" s="760"/>
    </row>
    <row r="30" spans="1:14" s="761" customFormat="1" ht="27.75" customHeight="1" x14ac:dyDescent="0.35">
      <c r="A30" s="744">
        <f t="shared" si="1"/>
        <v>26</v>
      </c>
      <c r="B30" s="750" t="s">
        <v>426</v>
      </c>
      <c r="C30" s="746" t="str">
        <f>VLOOKUP(B30,'Location Summary'!$C$4:$D$603,2,FALSE)</f>
        <v>DA+0</v>
      </c>
      <c r="D30" s="747" t="s">
        <v>104</v>
      </c>
      <c r="E30" s="748">
        <v>45480</v>
      </c>
      <c r="F30" s="748">
        <v>45710</v>
      </c>
      <c r="G30" s="748">
        <v>45710</v>
      </c>
      <c r="H30" s="749">
        <f t="shared" si="0"/>
        <v>230</v>
      </c>
      <c r="I30" s="779" t="s">
        <v>1235</v>
      </c>
      <c r="J30" s="749" t="s">
        <v>682</v>
      </c>
      <c r="K30" s="759"/>
      <c r="L30" s="760"/>
      <c r="M30" s="760"/>
      <c r="N30" s="760"/>
    </row>
    <row r="31" spans="1:14" s="761" customFormat="1" ht="27.75" customHeight="1" x14ac:dyDescent="0.35">
      <c r="A31" s="744">
        <f t="shared" si="1"/>
        <v>27</v>
      </c>
      <c r="B31" s="750" t="s">
        <v>427</v>
      </c>
      <c r="C31" s="746" t="str">
        <f>VLOOKUP(B31,'Location Summary'!$C$4:$D$603,2,FALSE)</f>
        <v>DA+0</v>
      </c>
      <c r="D31" s="747" t="s">
        <v>104</v>
      </c>
      <c r="E31" s="748">
        <v>45480</v>
      </c>
      <c r="F31" s="748">
        <v>45699</v>
      </c>
      <c r="G31" s="748">
        <v>45699</v>
      </c>
      <c r="H31" s="749">
        <f t="shared" si="0"/>
        <v>219</v>
      </c>
      <c r="I31" s="779" t="s">
        <v>1235</v>
      </c>
      <c r="J31" s="749" t="s">
        <v>682</v>
      </c>
      <c r="K31" s="759"/>
      <c r="L31" s="760"/>
      <c r="M31" s="760"/>
      <c r="N31" s="760"/>
    </row>
    <row r="32" spans="1:14" s="761" customFormat="1" ht="27.75" customHeight="1" x14ac:dyDescent="0.35">
      <c r="A32" s="744">
        <f t="shared" si="1"/>
        <v>28</v>
      </c>
      <c r="B32" s="750" t="s">
        <v>63</v>
      </c>
      <c r="C32" s="746" t="str">
        <f>VLOOKUP(B32,'Location Summary'!$C$4:$D$603,2,FALSE)</f>
        <v>DA-1.5</v>
      </c>
      <c r="D32" s="747" t="s">
        <v>104</v>
      </c>
      <c r="E32" s="748">
        <v>45492</v>
      </c>
      <c r="F32" s="748">
        <v>45549</v>
      </c>
      <c r="G32" s="748">
        <v>45549</v>
      </c>
      <c r="H32" s="749">
        <f t="shared" si="0"/>
        <v>57</v>
      </c>
      <c r="I32" s="779" t="s">
        <v>1235</v>
      </c>
      <c r="J32" s="749" t="s">
        <v>682</v>
      </c>
      <c r="K32" s="759" t="s">
        <v>884</v>
      </c>
      <c r="L32" s="760">
        <v>9461942441</v>
      </c>
      <c r="M32" s="760" t="s">
        <v>880</v>
      </c>
      <c r="N32" s="760" t="s">
        <v>675</v>
      </c>
    </row>
    <row r="33" spans="1:15" s="761" customFormat="1" ht="27.75" customHeight="1" x14ac:dyDescent="0.35">
      <c r="A33" s="744">
        <f t="shared" si="1"/>
        <v>29</v>
      </c>
      <c r="B33" s="750" t="s">
        <v>158</v>
      </c>
      <c r="C33" s="746" t="str">
        <f>VLOOKUP(B33,'Location Summary'!$C$4:$D$603,2,FALSE)</f>
        <v>DA+1.5</v>
      </c>
      <c r="D33" s="747" t="s">
        <v>104</v>
      </c>
      <c r="E33" s="748">
        <v>45492</v>
      </c>
      <c r="F33" s="748">
        <v>45564</v>
      </c>
      <c r="G33" s="748">
        <v>45564</v>
      </c>
      <c r="H33" s="749">
        <f t="shared" si="0"/>
        <v>72</v>
      </c>
      <c r="I33" s="779" t="s">
        <v>1235</v>
      </c>
      <c r="J33" s="749" t="s">
        <v>682</v>
      </c>
      <c r="K33" s="759" t="s">
        <v>883</v>
      </c>
      <c r="L33" s="760">
        <v>9876037318</v>
      </c>
      <c r="M33" s="760" t="s">
        <v>880</v>
      </c>
      <c r="N33" s="760" t="s">
        <v>675</v>
      </c>
    </row>
    <row r="34" spans="1:15" s="761" customFormat="1" ht="27.75" customHeight="1" x14ac:dyDescent="0.35">
      <c r="A34" s="744">
        <f t="shared" si="1"/>
        <v>30</v>
      </c>
      <c r="B34" s="750" t="s">
        <v>161</v>
      </c>
      <c r="C34" s="746" t="str">
        <f>VLOOKUP(B34,'Location Summary'!$C$4:$D$603,2,FALSE)</f>
        <v>DA-1.5</v>
      </c>
      <c r="D34" s="747" t="s">
        <v>104</v>
      </c>
      <c r="E34" s="748">
        <v>45492</v>
      </c>
      <c r="F34" s="748">
        <v>45521</v>
      </c>
      <c r="G34" s="748">
        <v>45521</v>
      </c>
      <c r="H34" s="749">
        <f t="shared" si="0"/>
        <v>29</v>
      </c>
      <c r="I34" s="779" t="s">
        <v>1235</v>
      </c>
      <c r="J34" s="754" t="s">
        <v>682</v>
      </c>
      <c r="K34" s="759" t="s">
        <v>882</v>
      </c>
      <c r="L34" s="760">
        <v>9928935365</v>
      </c>
      <c r="M34" s="760" t="s">
        <v>880</v>
      </c>
      <c r="N34" s="760" t="s">
        <v>675</v>
      </c>
    </row>
    <row r="35" spans="1:15" s="761" customFormat="1" ht="27.75" customHeight="1" x14ac:dyDescent="0.35">
      <c r="A35" s="744">
        <f t="shared" si="1"/>
        <v>31</v>
      </c>
      <c r="B35" s="750" t="s">
        <v>169</v>
      </c>
      <c r="C35" s="746" t="str">
        <f>VLOOKUP(B35,'Location Summary'!$C$4:$D$603,2,FALSE)</f>
        <v>DA-3</v>
      </c>
      <c r="D35" s="747" t="s">
        <v>104</v>
      </c>
      <c r="E35" s="748">
        <v>45492</v>
      </c>
      <c r="F35" s="748">
        <v>45571</v>
      </c>
      <c r="G35" s="748">
        <v>45571</v>
      </c>
      <c r="H35" s="749">
        <f t="shared" si="0"/>
        <v>79</v>
      </c>
      <c r="I35" s="779" t="s">
        <v>1235</v>
      </c>
      <c r="J35" s="754" t="s">
        <v>682</v>
      </c>
      <c r="K35" s="759" t="s">
        <v>881</v>
      </c>
      <c r="L35" s="760">
        <v>7297945033</v>
      </c>
      <c r="M35" s="760" t="s">
        <v>880</v>
      </c>
      <c r="N35" s="760" t="s">
        <v>675</v>
      </c>
    </row>
    <row r="36" spans="1:15" s="761" customFormat="1" ht="27.75" customHeight="1" x14ac:dyDescent="0.35">
      <c r="A36" s="744">
        <f t="shared" si="1"/>
        <v>32</v>
      </c>
      <c r="B36" s="750" t="s">
        <v>411</v>
      </c>
      <c r="C36" s="746" t="str">
        <f>VLOOKUP(B36,'Location Summary'!$C$4:$D$603,2,FALSE)</f>
        <v>DA+9</v>
      </c>
      <c r="D36" s="747" t="s">
        <v>104</v>
      </c>
      <c r="E36" s="748">
        <v>45497</v>
      </c>
      <c r="F36" s="748">
        <v>45633</v>
      </c>
      <c r="G36" s="748">
        <v>45633</v>
      </c>
      <c r="H36" s="749">
        <f t="shared" si="0"/>
        <v>136</v>
      </c>
      <c r="I36" s="779" t="s">
        <v>1235</v>
      </c>
      <c r="J36" s="754" t="s">
        <v>682</v>
      </c>
      <c r="K36" s="759" t="s">
        <v>860</v>
      </c>
      <c r="L36" s="760">
        <v>9983260872</v>
      </c>
      <c r="M36" s="760" t="s">
        <v>878</v>
      </c>
      <c r="N36" s="760" t="s">
        <v>675</v>
      </c>
    </row>
    <row r="37" spans="1:15" s="761" customFormat="1" ht="27.75" customHeight="1" x14ac:dyDescent="0.35">
      <c r="A37" s="744">
        <f t="shared" si="1"/>
        <v>33</v>
      </c>
      <c r="B37" s="750" t="s">
        <v>412</v>
      </c>
      <c r="C37" s="746" t="str">
        <f>VLOOKUP(B37,'Location Summary'!$C$4:$D$603,2,FALSE)</f>
        <v>DA+6</v>
      </c>
      <c r="D37" s="747" t="s">
        <v>104</v>
      </c>
      <c r="E37" s="748">
        <v>45497</v>
      </c>
      <c r="F37" s="748">
        <v>45636</v>
      </c>
      <c r="G37" s="748">
        <v>45636</v>
      </c>
      <c r="H37" s="749">
        <f t="shared" si="0"/>
        <v>139</v>
      </c>
      <c r="I37" s="779" t="s">
        <v>1235</v>
      </c>
      <c r="J37" s="754" t="s">
        <v>682</v>
      </c>
      <c r="K37" s="759" t="s">
        <v>861</v>
      </c>
      <c r="L37" s="760">
        <v>9799581738</v>
      </c>
      <c r="M37" s="760" t="s">
        <v>879</v>
      </c>
      <c r="N37" s="760" t="s">
        <v>675</v>
      </c>
    </row>
    <row r="38" spans="1:15" s="761" customFormat="1" ht="27.75" customHeight="1" x14ac:dyDescent="0.35">
      <c r="A38" s="744">
        <f t="shared" si="1"/>
        <v>34</v>
      </c>
      <c r="B38" s="750" t="s">
        <v>515</v>
      </c>
      <c r="C38" s="746" t="str">
        <f>VLOOKUP(B38,'Location Summary'!$C$4:$D$603,2,FALSE)</f>
        <v>DA+3</v>
      </c>
      <c r="D38" s="747" t="s">
        <v>104</v>
      </c>
      <c r="E38" s="748">
        <v>45498</v>
      </c>
      <c r="F38" s="748">
        <v>45514</v>
      </c>
      <c r="G38" s="748">
        <v>45514</v>
      </c>
      <c r="H38" s="749">
        <f t="shared" si="0"/>
        <v>16</v>
      </c>
      <c r="I38" s="779" t="s">
        <v>1235</v>
      </c>
      <c r="J38" s="749" t="s">
        <v>682</v>
      </c>
      <c r="K38" s="759" t="s">
        <v>876</v>
      </c>
      <c r="L38" s="760">
        <v>9351238162</v>
      </c>
      <c r="M38" s="760" t="s">
        <v>877</v>
      </c>
      <c r="N38" s="760" t="s">
        <v>675</v>
      </c>
    </row>
    <row r="39" spans="1:15" s="761" customFormat="1" ht="27.75" customHeight="1" x14ac:dyDescent="0.35">
      <c r="A39" s="744">
        <f t="shared" si="1"/>
        <v>35</v>
      </c>
      <c r="B39" s="750" t="s">
        <v>450</v>
      </c>
      <c r="C39" s="746" t="str">
        <f>VLOOKUP(B39,'Location Summary'!$C$4:$D$603,2,FALSE)</f>
        <v>DA+0</v>
      </c>
      <c r="D39" s="747" t="s">
        <v>104</v>
      </c>
      <c r="E39" s="748">
        <v>45499</v>
      </c>
      <c r="F39" s="748">
        <v>45581</v>
      </c>
      <c r="G39" s="748">
        <v>45581</v>
      </c>
      <c r="H39" s="749">
        <f t="shared" si="0"/>
        <v>82</v>
      </c>
      <c r="I39" s="779" t="s">
        <v>1235</v>
      </c>
      <c r="J39" s="749" t="s">
        <v>682</v>
      </c>
      <c r="K39" s="765" t="s">
        <v>993</v>
      </c>
      <c r="L39" s="760">
        <v>9414141385</v>
      </c>
      <c r="M39" s="760" t="s">
        <v>880</v>
      </c>
      <c r="N39" s="760" t="s">
        <v>675</v>
      </c>
    </row>
    <row r="40" spans="1:15" s="761" customFormat="1" ht="27.75" customHeight="1" x14ac:dyDescent="0.35">
      <c r="A40" s="744">
        <f t="shared" si="1"/>
        <v>36</v>
      </c>
      <c r="B40" s="750" t="s">
        <v>453</v>
      </c>
      <c r="C40" s="746" t="str">
        <f>VLOOKUP(B40,'Location Summary'!$C$4:$D$603,2,FALSE)</f>
        <v>DA+0</v>
      </c>
      <c r="D40" s="747" t="s">
        <v>104</v>
      </c>
      <c r="E40" s="748">
        <v>45500</v>
      </c>
      <c r="F40" s="748">
        <v>45502</v>
      </c>
      <c r="G40" s="748">
        <v>45502</v>
      </c>
      <c r="H40" s="749">
        <f t="shared" si="0"/>
        <v>2</v>
      </c>
      <c r="I40" s="779" t="s">
        <v>1235</v>
      </c>
      <c r="J40" s="749" t="s">
        <v>682</v>
      </c>
      <c r="K40" s="759" t="s">
        <v>869</v>
      </c>
      <c r="L40" s="760">
        <v>9828203300</v>
      </c>
      <c r="M40" s="760"/>
      <c r="N40" s="760"/>
    </row>
    <row r="41" spans="1:15" s="766" customFormat="1" ht="27.75" customHeight="1" x14ac:dyDescent="0.35">
      <c r="A41" s="744">
        <f t="shared" si="1"/>
        <v>37</v>
      </c>
      <c r="B41" s="750" t="s">
        <v>419</v>
      </c>
      <c r="C41" s="746" t="str">
        <f>VLOOKUP(B41,'Location Summary'!$C$4:$D$603,2,FALSE)</f>
        <v>DA+9</v>
      </c>
      <c r="D41" s="747" t="s">
        <v>104</v>
      </c>
      <c r="E41" s="748">
        <v>45501</v>
      </c>
      <c r="F41" s="748">
        <v>45683</v>
      </c>
      <c r="G41" s="748">
        <v>45683</v>
      </c>
      <c r="H41" s="749">
        <f t="shared" si="0"/>
        <v>182</v>
      </c>
      <c r="I41" s="779" t="s">
        <v>1192</v>
      </c>
      <c r="J41" s="749" t="s">
        <v>682</v>
      </c>
      <c r="K41" s="759" t="s">
        <v>874</v>
      </c>
      <c r="L41" s="760">
        <v>9680661751</v>
      </c>
      <c r="M41" s="760" t="s">
        <v>875</v>
      </c>
      <c r="N41" s="760" t="s">
        <v>675</v>
      </c>
    </row>
    <row r="42" spans="1:15" s="766" customFormat="1" ht="27.75" customHeight="1" x14ac:dyDescent="0.35">
      <c r="A42" s="744">
        <f t="shared" si="1"/>
        <v>38</v>
      </c>
      <c r="B42" s="750" t="s">
        <v>434</v>
      </c>
      <c r="C42" s="746" t="str">
        <f>VLOOKUP(B42,'Location Summary'!$C$4:$D$603,2,FALSE)</f>
        <v>DA+6</v>
      </c>
      <c r="D42" s="747" t="s">
        <v>104</v>
      </c>
      <c r="E42" s="748">
        <v>45455</v>
      </c>
      <c r="F42" s="748">
        <v>45650</v>
      </c>
      <c r="G42" s="748">
        <v>45650</v>
      </c>
      <c r="H42" s="749">
        <f t="shared" si="0"/>
        <v>195</v>
      </c>
      <c r="I42" s="779" t="s">
        <v>1236</v>
      </c>
      <c r="J42" s="749" t="s">
        <v>682</v>
      </c>
      <c r="K42" s="759"/>
      <c r="L42" s="760"/>
      <c r="M42" s="760"/>
      <c r="N42" s="760"/>
    </row>
    <row r="43" spans="1:15" s="766" customFormat="1" ht="27.75" customHeight="1" x14ac:dyDescent="0.35">
      <c r="A43" s="744">
        <f t="shared" si="1"/>
        <v>39</v>
      </c>
      <c r="B43" s="750" t="s">
        <v>315</v>
      </c>
      <c r="C43" s="746" t="str">
        <f>VLOOKUP(B43,'Location Summary'!$C$4:$D$603,2,FALSE)</f>
        <v>DA+6</v>
      </c>
      <c r="D43" s="747" t="s">
        <v>104</v>
      </c>
      <c r="E43" s="748">
        <v>45455</v>
      </c>
      <c r="F43" s="748">
        <v>45650</v>
      </c>
      <c r="G43" s="748">
        <v>45650</v>
      </c>
      <c r="H43" s="749">
        <f t="shared" si="0"/>
        <v>195</v>
      </c>
      <c r="I43" s="779" t="s">
        <v>1236</v>
      </c>
      <c r="J43" s="749" t="s">
        <v>682</v>
      </c>
      <c r="K43" s="759" t="s">
        <v>889</v>
      </c>
      <c r="L43" s="760">
        <v>9950997590</v>
      </c>
      <c r="M43" s="760" t="s">
        <v>888</v>
      </c>
      <c r="N43" s="760" t="s">
        <v>675</v>
      </c>
    </row>
    <row r="44" spans="1:15" s="766" customFormat="1" ht="27.75" customHeight="1" x14ac:dyDescent="0.35">
      <c r="A44" s="744">
        <f t="shared" si="1"/>
        <v>40</v>
      </c>
      <c r="B44" s="750" t="s">
        <v>442</v>
      </c>
      <c r="C44" s="746" t="str">
        <f>VLOOKUP(B44,'Location Summary'!$C$4:$D$603,2,FALSE)</f>
        <v>DA+6</v>
      </c>
      <c r="D44" s="747" t="s">
        <v>104</v>
      </c>
      <c r="E44" s="748">
        <v>45490</v>
      </c>
      <c r="F44" s="748">
        <v>45650</v>
      </c>
      <c r="G44" s="748">
        <v>45650</v>
      </c>
      <c r="H44" s="749">
        <f t="shared" si="0"/>
        <v>160</v>
      </c>
      <c r="I44" s="779" t="s">
        <v>1236</v>
      </c>
      <c r="J44" s="749" t="s">
        <v>682</v>
      </c>
      <c r="K44" s="759" t="s">
        <v>890</v>
      </c>
      <c r="L44" s="760">
        <v>9660960166</v>
      </c>
      <c r="M44" s="760" t="s">
        <v>891</v>
      </c>
      <c r="N44" s="760" t="s">
        <v>675</v>
      </c>
    </row>
    <row r="45" spans="1:15" s="766" customFormat="1" ht="27.75" customHeight="1" x14ac:dyDescent="0.35">
      <c r="A45" s="744">
        <f t="shared" si="1"/>
        <v>41</v>
      </c>
      <c r="B45" s="750" t="s">
        <v>918</v>
      </c>
      <c r="C45" s="746" t="str">
        <f>VLOOKUP(B45,'Location Summary'!$C$4:$D$603,2,FALSE)</f>
        <v>DA+6</v>
      </c>
      <c r="D45" s="747" t="s">
        <v>104</v>
      </c>
      <c r="E45" s="748">
        <v>45504</v>
      </c>
      <c r="F45" s="748">
        <v>45508</v>
      </c>
      <c r="G45" s="748">
        <v>45508</v>
      </c>
      <c r="H45" s="749">
        <f t="shared" si="0"/>
        <v>4</v>
      </c>
      <c r="I45" s="779" t="s">
        <v>1236</v>
      </c>
      <c r="J45" s="749" t="s">
        <v>682</v>
      </c>
      <c r="K45" s="765" t="s">
        <v>1239</v>
      </c>
      <c r="L45" s="760">
        <v>9001870250</v>
      </c>
      <c r="M45" s="760" t="s">
        <v>880</v>
      </c>
      <c r="N45" s="760" t="s">
        <v>675</v>
      </c>
      <c r="O45" s="767"/>
    </row>
    <row r="46" spans="1:15" s="766" customFormat="1" ht="27.75" customHeight="1" x14ac:dyDescent="0.35">
      <c r="A46" s="744">
        <f t="shared" ref="A46:A106" si="3">A45+1</f>
        <v>42</v>
      </c>
      <c r="B46" s="750" t="s">
        <v>919</v>
      </c>
      <c r="C46" s="746" t="str">
        <f>VLOOKUP(B46,'Location Summary'!$C$4:$D$603,2,FALSE)</f>
        <v>DA+6</v>
      </c>
      <c r="D46" s="747" t="s">
        <v>104</v>
      </c>
      <c r="E46" s="748">
        <v>45504</v>
      </c>
      <c r="F46" s="748">
        <v>45508</v>
      </c>
      <c r="G46" s="748">
        <v>45508</v>
      </c>
      <c r="H46" s="749">
        <f t="shared" si="0"/>
        <v>4</v>
      </c>
      <c r="I46" s="779" t="s">
        <v>1236</v>
      </c>
      <c r="J46" s="749" t="s">
        <v>682</v>
      </c>
      <c r="K46" s="759" t="s">
        <v>897</v>
      </c>
      <c r="L46" s="760">
        <v>9001870250</v>
      </c>
      <c r="M46" s="760" t="s">
        <v>880</v>
      </c>
      <c r="N46" s="760" t="s">
        <v>675</v>
      </c>
    </row>
    <row r="47" spans="1:15" s="766" customFormat="1" ht="27.75" customHeight="1" x14ac:dyDescent="0.35">
      <c r="A47" s="744">
        <f t="shared" si="3"/>
        <v>43</v>
      </c>
      <c r="B47" s="750" t="s">
        <v>921</v>
      </c>
      <c r="C47" s="746" t="str">
        <f>VLOOKUP(B47,'Location Summary'!$C$4:$D$603,2,FALSE)</f>
        <v>DA+3</v>
      </c>
      <c r="D47" s="747" t="s">
        <v>104</v>
      </c>
      <c r="E47" s="748">
        <v>45506</v>
      </c>
      <c r="F47" s="748">
        <v>45521</v>
      </c>
      <c r="G47" s="748">
        <v>45521</v>
      </c>
      <c r="H47" s="749">
        <f t="shared" si="0"/>
        <v>15</v>
      </c>
      <c r="I47" s="779" t="s">
        <v>1236</v>
      </c>
      <c r="J47" s="749" t="s">
        <v>682</v>
      </c>
      <c r="K47" s="759"/>
      <c r="L47" s="760"/>
      <c r="M47" s="760"/>
      <c r="N47" s="760"/>
    </row>
    <row r="48" spans="1:15" s="766" customFormat="1" ht="27.75" customHeight="1" x14ac:dyDescent="0.35">
      <c r="A48" s="744">
        <f t="shared" si="3"/>
        <v>44</v>
      </c>
      <c r="B48" s="750" t="s">
        <v>922</v>
      </c>
      <c r="C48" s="746" t="str">
        <f>VLOOKUP(B48,'Location Summary'!$C$4:$D$603,2,FALSE)</f>
        <v>DA+6</v>
      </c>
      <c r="D48" s="747" t="s">
        <v>104</v>
      </c>
      <c r="E48" s="748">
        <v>45506</v>
      </c>
      <c r="F48" s="748">
        <v>45524</v>
      </c>
      <c r="G48" s="748">
        <v>45524</v>
      </c>
      <c r="H48" s="749">
        <f t="shared" si="0"/>
        <v>18</v>
      </c>
      <c r="I48" s="779" t="s">
        <v>1236</v>
      </c>
      <c r="J48" s="749" t="s">
        <v>682</v>
      </c>
      <c r="K48" s="759"/>
      <c r="L48" s="760"/>
      <c r="M48" s="760"/>
      <c r="N48" s="760"/>
    </row>
    <row r="49" spans="1:14" s="766" customFormat="1" ht="27.75" customHeight="1" x14ac:dyDescent="0.35">
      <c r="A49" s="744">
        <f t="shared" si="3"/>
        <v>45</v>
      </c>
      <c r="B49" s="750" t="s">
        <v>477</v>
      </c>
      <c r="C49" s="746" t="str">
        <f>VLOOKUP(B49,'Location Summary'!$C$4:$D$603,2,FALSE)</f>
        <v>DA+9</v>
      </c>
      <c r="D49" s="747" t="s">
        <v>104</v>
      </c>
      <c r="E49" s="748">
        <v>45506</v>
      </c>
      <c r="F49" s="748">
        <v>45554</v>
      </c>
      <c r="G49" s="748">
        <v>45554</v>
      </c>
      <c r="H49" s="749">
        <f t="shared" si="0"/>
        <v>48</v>
      </c>
      <c r="I49" s="779" t="s">
        <v>1236</v>
      </c>
      <c r="J49" s="749" t="s">
        <v>682</v>
      </c>
      <c r="K49" s="759"/>
      <c r="L49" s="760"/>
      <c r="M49" s="760"/>
      <c r="N49" s="760"/>
    </row>
    <row r="50" spans="1:14" s="766" customFormat="1" ht="27.75" customHeight="1" x14ac:dyDescent="0.35">
      <c r="A50" s="744">
        <f t="shared" si="3"/>
        <v>46</v>
      </c>
      <c r="B50" s="750" t="s">
        <v>479</v>
      </c>
      <c r="C50" s="746" t="str">
        <f>VLOOKUP(B50,'Location Summary'!$C$4:$D$603,2,FALSE)</f>
        <v>DA-1.5</v>
      </c>
      <c r="D50" s="747" t="s">
        <v>104</v>
      </c>
      <c r="E50" s="748">
        <v>45506</v>
      </c>
      <c r="F50" s="748">
        <v>45510</v>
      </c>
      <c r="G50" s="748">
        <v>45510</v>
      </c>
      <c r="H50" s="749">
        <f t="shared" si="0"/>
        <v>4</v>
      </c>
      <c r="I50" s="779" t="s">
        <v>1236</v>
      </c>
      <c r="J50" s="749" t="s">
        <v>682</v>
      </c>
      <c r="K50" s="759"/>
      <c r="L50" s="760"/>
      <c r="M50" s="760"/>
      <c r="N50" s="760"/>
    </row>
    <row r="51" spans="1:14" s="766" customFormat="1" ht="27.75" customHeight="1" x14ac:dyDescent="0.35">
      <c r="A51" s="744">
        <f t="shared" si="3"/>
        <v>47</v>
      </c>
      <c r="B51" s="750" t="s">
        <v>496</v>
      </c>
      <c r="C51" s="746" t="str">
        <f>VLOOKUP(B51,'Location Summary'!$C$4:$D$603,2,FALSE)</f>
        <v>DA+6</v>
      </c>
      <c r="D51" s="747" t="s">
        <v>104</v>
      </c>
      <c r="E51" s="748">
        <v>45506</v>
      </c>
      <c r="F51" s="748">
        <v>45617</v>
      </c>
      <c r="G51" s="748">
        <v>45617</v>
      </c>
      <c r="H51" s="749">
        <f t="shared" si="0"/>
        <v>111</v>
      </c>
      <c r="I51" s="779" t="s">
        <v>1236</v>
      </c>
      <c r="J51" s="749" t="s">
        <v>682</v>
      </c>
      <c r="K51" s="759"/>
      <c r="L51" s="760"/>
      <c r="M51" s="760"/>
      <c r="N51" s="760"/>
    </row>
    <row r="52" spans="1:14" s="766" customFormat="1" ht="27.75" customHeight="1" x14ac:dyDescent="0.35">
      <c r="A52" s="744">
        <f t="shared" si="3"/>
        <v>48</v>
      </c>
      <c r="B52" s="750" t="s">
        <v>497</v>
      </c>
      <c r="C52" s="746" t="str">
        <f>VLOOKUP(B52,'Location Summary'!$C$4:$D$603,2,FALSE)</f>
        <v>DA+9</v>
      </c>
      <c r="D52" s="747" t="s">
        <v>104</v>
      </c>
      <c r="E52" s="748">
        <v>45506</v>
      </c>
      <c r="F52" s="748">
        <v>45568</v>
      </c>
      <c r="G52" s="748">
        <v>45568</v>
      </c>
      <c r="H52" s="749">
        <f t="shared" si="0"/>
        <v>62</v>
      </c>
      <c r="I52" s="779" t="s">
        <v>1236</v>
      </c>
      <c r="J52" s="749" t="s">
        <v>682</v>
      </c>
      <c r="K52" s="759"/>
      <c r="L52" s="760"/>
      <c r="M52" s="760"/>
      <c r="N52" s="760"/>
    </row>
    <row r="53" spans="1:14" s="766" customFormat="1" ht="27.75" customHeight="1" x14ac:dyDescent="0.35">
      <c r="A53" s="744">
        <f t="shared" si="3"/>
        <v>49</v>
      </c>
      <c r="B53" s="750" t="s">
        <v>463</v>
      </c>
      <c r="C53" s="746" t="str">
        <f>VLOOKUP(B53,'Location Summary'!$C$4:$D$603,2,FALSE)</f>
        <v>DA-1.5</v>
      </c>
      <c r="D53" s="747" t="s">
        <v>104</v>
      </c>
      <c r="E53" s="748">
        <v>45506</v>
      </c>
      <c r="F53" s="748">
        <f>E53</f>
        <v>45506</v>
      </c>
      <c r="G53" s="748">
        <f>F53+5</f>
        <v>45511</v>
      </c>
      <c r="H53" s="749">
        <f t="shared" si="0"/>
        <v>5</v>
      </c>
      <c r="I53" s="779" t="s">
        <v>1236</v>
      </c>
      <c r="J53" s="749" t="s">
        <v>682</v>
      </c>
      <c r="K53" s="759"/>
      <c r="L53" s="760"/>
      <c r="M53" s="760"/>
      <c r="N53" s="760"/>
    </row>
    <row r="54" spans="1:14" s="766" customFormat="1" ht="27.75" customHeight="1" x14ac:dyDescent="0.35">
      <c r="A54" s="744">
        <f t="shared" si="3"/>
        <v>50</v>
      </c>
      <c r="B54" s="750" t="s">
        <v>514</v>
      </c>
      <c r="C54" s="746" t="str">
        <f>VLOOKUP(B54,'Location Summary'!$C$4:$D$603,2,FALSE)</f>
        <v>DA+3</v>
      </c>
      <c r="D54" s="747" t="s">
        <v>104</v>
      </c>
      <c r="E54" s="748">
        <v>45522</v>
      </c>
      <c r="F54" s="748">
        <v>45525</v>
      </c>
      <c r="G54" s="748">
        <v>45525</v>
      </c>
      <c r="H54" s="749">
        <f t="shared" si="0"/>
        <v>3</v>
      </c>
      <c r="I54" s="779" t="s">
        <v>1237</v>
      </c>
      <c r="J54" s="749" t="s">
        <v>682</v>
      </c>
      <c r="K54" s="759"/>
      <c r="L54" s="760"/>
      <c r="M54" s="760"/>
      <c r="N54" s="760"/>
    </row>
    <row r="55" spans="1:14" s="766" customFormat="1" ht="27.75" customHeight="1" x14ac:dyDescent="0.35">
      <c r="A55" s="744">
        <f t="shared" si="3"/>
        <v>51</v>
      </c>
      <c r="B55" s="750" t="s">
        <v>67</v>
      </c>
      <c r="C55" s="746" t="s">
        <v>80</v>
      </c>
      <c r="D55" s="747" t="s">
        <v>104</v>
      </c>
      <c r="E55" s="748">
        <v>45524</v>
      </c>
      <c r="F55" s="748">
        <v>45560</v>
      </c>
      <c r="G55" s="748">
        <v>45560</v>
      </c>
      <c r="H55" s="749">
        <f t="shared" si="0"/>
        <v>36</v>
      </c>
      <c r="I55" s="779" t="s">
        <v>1238</v>
      </c>
      <c r="J55" s="749" t="s">
        <v>682</v>
      </c>
      <c r="K55" s="759" t="s">
        <v>994</v>
      </c>
      <c r="L55" s="760">
        <v>9417442909</v>
      </c>
      <c r="M55" s="760" t="s">
        <v>995</v>
      </c>
      <c r="N55" s="760"/>
    </row>
    <row r="56" spans="1:14" s="766" customFormat="1" ht="27.75" customHeight="1" x14ac:dyDescent="0.35">
      <c r="A56" s="744">
        <f t="shared" si="3"/>
        <v>52</v>
      </c>
      <c r="B56" s="750" t="s">
        <v>513</v>
      </c>
      <c r="C56" s="746" t="str">
        <f>VLOOKUP(B56,'Location Summary'!$C$4:$D$603,2,FALSE)</f>
        <v>DA+3</v>
      </c>
      <c r="D56" s="747" t="s">
        <v>104</v>
      </c>
      <c r="E56" s="748">
        <v>45524</v>
      </c>
      <c r="F56" s="748">
        <v>45541</v>
      </c>
      <c r="G56" s="748">
        <v>45541</v>
      </c>
      <c r="H56" s="749">
        <f t="shared" si="0"/>
        <v>17</v>
      </c>
      <c r="I56" s="779" t="s">
        <v>996</v>
      </c>
      <c r="J56" s="749" t="s">
        <v>682</v>
      </c>
      <c r="K56" s="759"/>
      <c r="L56" s="760"/>
      <c r="M56" s="760"/>
      <c r="N56" s="760"/>
    </row>
    <row r="57" spans="1:14" s="766" customFormat="1" ht="27.75" customHeight="1" x14ac:dyDescent="0.35">
      <c r="A57" s="744">
        <f t="shared" si="3"/>
        <v>53</v>
      </c>
      <c r="B57" s="750" t="s">
        <v>512</v>
      </c>
      <c r="C57" s="746" t="str">
        <f>VLOOKUP(B57,'Location Summary'!$C$4:$D$603,2,FALSE)</f>
        <v>DA+3</v>
      </c>
      <c r="D57" s="747" t="s">
        <v>104</v>
      </c>
      <c r="E57" s="748">
        <v>45524</v>
      </c>
      <c r="F57" s="748">
        <v>45535</v>
      </c>
      <c r="G57" s="748">
        <v>45535</v>
      </c>
      <c r="H57" s="749">
        <f t="shared" si="0"/>
        <v>11</v>
      </c>
      <c r="I57" s="779" t="s">
        <v>996</v>
      </c>
      <c r="J57" s="749" t="s">
        <v>682</v>
      </c>
      <c r="K57" s="759"/>
      <c r="L57" s="760"/>
      <c r="M57" s="760"/>
      <c r="N57" s="760"/>
    </row>
    <row r="58" spans="1:14" s="766" customFormat="1" ht="27.75" customHeight="1" x14ac:dyDescent="0.35">
      <c r="A58" s="744">
        <f t="shared" si="3"/>
        <v>54</v>
      </c>
      <c r="B58" s="750" t="s">
        <v>511</v>
      </c>
      <c r="C58" s="746" t="str">
        <f>VLOOKUP(B58,'Location Summary'!$C$4:$D$603,2,FALSE)</f>
        <v>DA+1.5</v>
      </c>
      <c r="D58" s="747" t="s">
        <v>104</v>
      </c>
      <c r="E58" s="748">
        <v>45524</v>
      </c>
      <c r="F58" s="748">
        <v>45530</v>
      </c>
      <c r="G58" s="748">
        <v>45530</v>
      </c>
      <c r="H58" s="749">
        <f t="shared" si="0"/>
        <v>6</v>
      </c>
      <c r="I58" s="779" t="s">
        <v>996</v>
      </c>
      <c r="J58" s="749" t="s">
        <v>682</v>
      </c>
      <c r="K58" s="759"/>
      <c r="L58" s="760"/>
      <c r="M58" s="760"/>
      <c r="N58" s="760"/>
    </row>
    <row r="59" spans="1:14" s="766" customFormat="1" ht="27.75" customHeight="1" x14ac:dyDescent="0.35">
      <c r="A59" s="744">
        <f t="shared" si="3"/>
        <v>55</v>
      </c>
      <c r="B59" s="750" t="s">
        <v>70</v>
      </c>
      <c r="C59" s="746" t="str">
        <f>VLOOKUP(B59,'Location Summary'!$C$4:$D$603,2,FALSE)</f>
        <v>DA+9</v>
      </c>
      <c r="D59" s="747" t="s">
        <v>104</v>
      </c>
      <c r="E59" s="748">
        <v>45530</v>
      </c>
      <c r="F59" s="748">
        <v>45604</v>
      </c>
      <c r="G59" s="748">
        <v>45604</v>
      </c>
      <c r="H59" s="749">
        <f t="shared" si="0"/>
        <v>74</v>
      </c>
      <c r="I59" s="779" t="s">
        <v>996</v>
      </c>
      <c r="J59" s="749" t="s">
        <v>682</v>
      </c>
      <c r="K59" s="759" t="s">
        <v>874</v>
      </c>
      <c r="L59" s="760">
        <v>9694236631</v>
      </c>
      <c r="M59" s="760" t="s">
        <v>1016</v>
      </c>
      <c r="N59" s="760" t="s">
        <v>1021</v>
      </c>
    </row>
    <row r="60" spans="1:14" s="766" customFormat="1" ht="27.75" customHeight="1" x14ac:dyDescent="0.35">
      <c r="A60" s="744">
        <f t="shared" si="3"/>
        <v>56</v>
      </c>
      <c r="B60" s="750" t="s">
        <v>591</v>
      </c>
      <c r="C60" s="746" t="str">
        <f>VLOOKUP(B60,'Location Summary'!$C$4:$D$603,2,FALSE)</f>
        <v>DA+3</v>
      </c>
      <c r="D60" s="747" t="s">
        <v>104</v>
      </c>
      <c r="E60" s="748">
        <v>45530</v>
      </c>
      <c r="F60" s="748">
        <v>45587</v>
      </c>
      <c r="G60" s="748">
        <v>45587</v>
      </c>
      <c r="H60" s="749">
        <f t="shared" si="0"/>
        <v>57</v>
      </c>
      <c r="I60" s="779" t="s">
        <v>1009</v>
      </c>
      <c r="J60" s="749" t="s">
        <v>682</v>
      </c>
      <c r="K60" s="759" t="s">
        <v>1019</v>
      </c>
      <c r="L60" s="760">
        <v>8107475410</v>
      </c>
      <c r="M60" s="760" t="s">
        <v>1016</v>
      </c>
      <c r="N60" s="760" t="s">
        <v>1021</v>
      </c>
    </row>
    <row r="61" spans="1:14" s="766" customFormat="1" ht="27.75" customHeight="1" x14ac:dyDescent="0.35">
      <c r="A61" s="744">
        <f t="shared" si="3"/>
        <v>57</v>
      </c>
      <c r="B61" s="750" t="s">
        <v>592</v>
      </c>
      <c r="C61" s="746" t="str">
        <f>VLOOKUP(B61,'Location Summary'!$C$4:$D$603,2,FALSE)</f>
        <v>DA+1.5</v>
      </c>
      <c r="D61" s="747" t="s">
        <v>104</v>
      </c>
      <c r="E61" s="748">
        <v>45530</v>
      </c>
      <c r="F61" s="748">
        <v>45587</v>
      </c>
      <c r="G61" s="748">
        <v>45587</v>
      </c>
      <c r="H61" s="749">
        <f t="shared" si="0"/>
        <v>57</v>
      </c>
      <c r="I61" s="779" t="s">
        <v>1009</v>
      </c>
      <c r="J61" s="749" t="s">
        <v>682</v>
      </c>
      <c r="K61" s="759" t="s">
        <v>1020</v>
      </c>
      <c r="L61" s="760">
        <v>9549065761</v>
      </c>
      <c r="M61" s="760" t="s">
        <v>1016</v>
      </c>
      <c r="N61" s="760" t="s">
        <v>1021</v>
      </c>
    </row>
    <row r="62" spans="1:14" s="766" customFormat="1" ht="27.75" customHeight="1" x14ac:dyDescent="0.35">
      <c r="A62" s="744">
        <f t="shared" si="3"/>
        <v>58</v>
      </c>
      <c r="B62" s="750" t="s">
        <v>588</v>
      </c>
      <c r="C62" s="746" t="str">
        <f>VLOOKUP(B62,'Location Summary'!$C$4:$D$603,2,FALSE)</f>
        <v>DA+0</v>
      </c>
      <c r="D62" s="747" t="s">
        <v>104</v>
      </c>
      <c r="E62" s="748">
        <v>45535</v>
      </c>
      <c r="F62" s="748">
        <v>45544</v>
      </c>
      <c r="G62" s="748">
        <v>45582</v>
      </c>
      <c r="H62" s="749">
        <f t="shared" si="0"/>
        <v>47</v>
      </c>
      <c r="I62" s="779" t="s">
        <v>1009</v>
      </c>
      <c r="J62" s="749" t="s">
        <v>682</v>
      </c>
      <c r="K62" s="759" t="s">
        <v>1017</v>
      </c>
      <c r="L62" s="760">
        <v>9024013985</v>
      </c>
      <c r="M62" s="760" t="s">
        <v>1018</v>
      </c>
      <c r="N62" s="760" t="s">
        <v>1021</v>
      </c>
    </row>
    <row r="63" spans="1:14" s="766" customFormat="1" ht="27.75" customHeight="1" x14ac:dyDescent="0.35">
      <c r="A63" s="744">
        <f t="shared" si="3"/>
        <v>59</v>
      </c>
      <c r="B63" s="750" t="s">
        <v>449</v>
      </c>
      <c r="C63" s="746" t="str">
        <f>VLOOKUP(B63,'Location Summary'!$C$4:$D$603,2,FALSE)</f>
        <v>DA+6</v>
      </c>
      <c r="D63" s="747" t="s">
        <v>104</v>
      </c>
      <c r="E63" s="748">
        <v>45532</v>
      </c>
      <c r="F63" s="748">
        <v>45537</v>
      </c>
      <c r="G63" s="748">
        <v>45537</v>
      </c>
      <c r="H63" s="749">
        <f t="shared" si="0"/>
        <v>5</v>
      </c>
      <c r="I63" s="779" t="s">
        <v>1009</v>
      </c>
      <c r="J63" s="749" t="s">
        <v>682</v>
      </c>
      <c r="K63" s="759" t="s">
        <v>1015</v>
      </c>
      <c r="L63" s="760">
        <v>8290697615</v>
      </c>
      <c r="M63" s="760" t="s">
        <v>1014</v>
      </c>
      <c r="N63" s="760" t="s">
        <v>675</v>
      </c>
    </row>
    <row r="64" spans="1:14" s="766" customFormat="1" ht="27.75" customHeight="1" x14ac:dyDescent="0.35">
      <c r="A64" s="744">
        <f t="shared" si="3"/>
        <v>60</v>
      </c>
      <c r="B64" s="750" t="s">
        <v>62</v>
      </c>
      <c r="C64" s="746" t="str">
        <f>VLOOKUP(B64,'Location Summary'!$C$4:$D$603,2,FALSE)</f>
        <v>DA+9</v>
      </c>
      <c r="D64" s="747" t="s">
        <v>104</v>
      </c>
      <c r="E64" s="748">
        <v>45535</v>
      </c>
      <c r="F64" s="748">
        <v>45555</v>
      </c>
      <c r="G64" s="748">
        <v>45555</v>
      </c>
      <c r="H64" s="749">
        <f t="shared" si="0"/>
        <v>20</v>
      </c>
      <c r="I64" s="779" t="s">
        <v>1009</v>
      </c>
      <c r="J64" s="749" t="s">
        <v>682</v>
      </c>
      <c r="K64" s="759" t="s">
        <v>1013</v>
      </c>
      <c r="L64" s="760">
        <v>8904727514</v>
      </c>
      <c r="M64" s="760" t="s">
        <v>1014</v>
      </c>
      <c r="N64" s="760" t="s">
        <v>675</v>
      </c>
    </row>
    <row r="65" spans="1:14" s="766" customFormat="1" ht="27.75" customHeight="1" x14ac:dyDescent="0.35">
      <c r="A65" s="744">
        <f t="shared" si="3"/>
        <v>61</v>
      </c>
      <c r="B65" s="750" t="s">
        <v>1089</v>
      </c>
      <c r="C65" s="746" t="str">
        <f>VLOOKUP(B65,'Location Summary'!$C$4:$D$603,2,FALSE)</f>
        <v>DA+3</v>
      </c>
      <c r="D65" s="747" t="s">
        <v>104</v>
      </c>
      <c r="E65" s="748">
        <v>45545</v>
      </c>
      <c r="F65" s="748">
        <v>45546</v>
      </c>
      <c r="G65" s="748">
        <v>45546</v>
      </c>
      <c r="H65" s="749">
        <f t="shared" si="0"/>
        <v>1</v>
      </c>
      <c r="I65" s="779" t="s">
        <v>1009</v>
      </c>
      <c r="J65" s="749" t="s">
        <v>682</v>
      </c>
      <c r="K65" s="759" t="s">
        <v>1025</v>
      </c>
      <c r="L65" s="760">
        <v>9137269295</v>
      </c>
      <c r="M65" s="760" t="s">
        <v>1026</v>
      </c>
      <c r="N65" s="760" t="s">
        <v>675</v>
      </c>
    </row>
    <row r="66" spans="1:14" s="766" customFormat="1" ht="27.75" customHeight="1" x14ac:dyDescent="0.35">
      <c r="A66" s="744">
        <f t="shared" si="3"/>
        <v>62</v>
      </c>
      <c r="B66" s="750" t="s">
        <v>549</v>
      </c>
      <c r="C66" s="746" t="s">
        <v>2</v>
      </c>
      <c r="D66" s="747" t="s">
        <v>29</v>
      </c>
      <c r="E66" s="748">
        <v>45566</v>
      </c>
      <c r="F66" s="748">
        <v>45689</v>
      </c>
      <c r="G66" s="748">
        <v>45693</v>
      </c>
      <c r="H66" s="749">
        <f t="shared" ref="H66:H71" si="4">(G66-E66)</f>
        <v>127</v>
      </c>
      <c r="I66" s="779" t="s">
        <v>1084</v>
      </c>
      <c r="J66" s="749" t="s">
        <v>682</v>
      </c>
      <c r="K66" s="759" t="s">
        <v>1487</v>
      </c>
      <c r="L66" s="760"/>
      <c r="M66" s="760"/>
      <c r="N66" s="760"/>
    </row>
    <row r="67" spans="1:14" s="766" customFormat="1" ht="27.75" customHeight="1" x14ac:dyDescent="0.35">
      <c r="A67" s="744">
        <f t="shared" si="3"/>
        <v>63</v>
      </c>
      <c r="B67" s="750" t="s">
        <v>264</v>
      </c>
      <c r="C67" s="746" t="str">
        <f>VLOOKUP(B67,'Location Summary'!$C$4:$D$603,2,FALSE)</f>
        <v>DB2+9</v>
      </c>
      <c r="D67" s="747" t="s">
        <v>104</v>
      </c>
      <c r="E67" s="748">
        <v>45561</v>
      </c>
      <c r="F67" s="748">
        <v>45766</v>
      </c>
      <c r="G67" s="748">
        <v>45766</v>
      </c>
      <c r="H67" s="749">
        <f t="shared" si="4"/>
        <v>205</v>
      </c>
      <c r="I67" s="779" t="s">
        <v>1084</v>
      </c>
      <c r="J67" s="749" t="s">
        <v>682</v>
      </c>
      <c r="K67" s="759" t="s">
        <v>1487</v>
      </c>
      <c r="L67" s="760"/>
      <c r="M67" s="760"/>
      <c r="N67" s="760"/>
    </row>
    <row r="68" spans="1:14" s="766" customFormat="1" ht="27.75" customHeight="1" x14ac:dyDescent="0.35">
      <c r="A68" s="744">
        <f t="shared" si="3"/>
        <v>64</v>
      </c>
      <c r="B68" s="750" t="s">
        <v>471</v>
      </c>
      <c r="C68" s="746" t="s">
        <v>80</v>
      </c>
      <c r="D68" s="747" t="s">
        <v>104</v>
      </c>
      <c r="E68" s="748">
        <v>45561</v>
      </c>
      <c r="F68" s="748">
        <v>45689</v>
      </c>
      <c r="G68" s="748">
        <v>45693</v>
      </c>
      <c r="H68" s="749">
        <f t="shared" si="4"/>
        <v>132</v>
      </c>
      <c r="I68" s="779" t="s">
        <v>1248</v>
      </c>
      <c r="J68" s="749" t="s">
        <v>682</v>
      </c>
      <c r="K68" s="759" t="s">
        <v>1487</v>
      </c>
      <c r="L68" s="760"/>
      <c r="M68" s="760"/>
      <c r="N68" s="760"/>
    </row>
    <row r="69" spans="1:14" s="766" customFormat="1" ht="27.75" customHeight="1" x14ac:dyDescent="0.35">
      <c r="A69" s="744">
        <f t="shared" si="3"/>
        <v>65</v>
      </c>
      <c r="B69" s="750" t="s">
        <v>472</v>
      </c>
      <c r="C69" s="746" t="s">
        <v>2</v>
      </c>
      <c r="D69" s="747" t="s">
        <v>104</v>
      </c>
      <c r="E69" s="748">
        <v>45561</v>
      </c>
      <c r="F69" s="748">
        <v>45689</v>
      </c>
      <c r="G69" s="748">
        <v>45693</v>
      </c>
      <c r="H69" s="749">
        <f t="shared" si="4"/>
        <v>132</v>
      </c>
      <c r="I69" s="779" t="s">
        <v>1248</v>
      </c>
      <c r="J69" s="749" t="s">
        <v>682</v>
      </c>
      <c r="K69" s="759" t="s">
        <v>1487</v>
      </c>
      <c r="L69" s="760"/>
      <c r="M69" s="760"/>
      <c r="N69" s="760"/>
    </row>
    <row r="70" spans="1:14" s="766" customFormat="1" ht="27.75" customHeight="1" x14ac:dyDescent="0.35">
      <c r="A70" s="744">
        <f t="shared" si="3"/>
        <v>66</v>
      </c>
      <c r="B70" s="750" t="s">
        <v>473</v>
      </c>
      <c r="C70" s="746" t="s">
        <v>2</v>
      </c>
      <c r="D70" s="747" t="s">
        <v>104</v>
      </c>
      <c r="E70" s="748">
        <v>45561</v>
      </c>
      <c r="F70" s="748">
        <v>45689</v>
      </c>
      <c r="G70" s="748">
        <v>45693</v>
      </c>
      <c r="H70" s="749">
        <f t="shared" si="4"/>
        <v>132</v>
      </c>
      <c r="I70" s="779" t="s">
        <v>1248</v>
      </c>
      <c r="J70" s="749" t="s">
        <v>682</v>
      </c>
      <c r="K70" s="759" t="s">
        <v>1487</v>
      </c>
      <c r="L70" s="760"/>
      <c r="M70" s="760"/>
      <c r="N70" s="760"/>
    </row>
    <row r="71" spans="1:14" s="766" customFormat="1" ht="27.75" customHeight="1" x14ac:dyDescent="0.35">
      <c r="A71" s="744">
        <f t="shared" si="3"/>
        <v>67</v>
      </c>
      <c r="B71" s="750" t="s">
        <v>474</v>
      </c>
      <c r="C71" s="746" t="s">
        <v>80</v>
      </c>
      <c r="D71" s="747" t="s">
        <v>104</v>
      </c>
      <c r="E71" s="748">
        <v>45561</v>
      </c>
      <c r="F71" s="748">
        <v>45689</v>
      </c>
      <c r="G71" s="748">
        <v>45693</v>
      </c>
      <c r="H71" s="749">
        <f t="shared" si="4"/>
        <v>132</v>
      </c>
      <c r="I71" s="779" t="s">
        <v>1248</v>
      </c>
      <c r="J71" s="749" t="s">
        <v>682</v>
      </c>
      <c r="K71" s="759" t="s">
        <v>1487</v>
      </c>
      <c r="L71" s="760"/>
      <c r="M71" s="760"/>
      <c r="N71" s="760"/>
    </row>
    <row r="72" spans="1:14" s="766" customFormat="1" ht="27.75" customHeight="1" x14ac:dyDescent="0.35">
      <c r="A72" s="744">
        <f t="shared" si="3"/>
        <v>68</v>
      </c>
      <c r="B72" s="750" t="s">
        <v>265</v>
      </c>
      <c r="C72" s="746" t="str">
        <f>VLOOKUP(B72,'Location Summary'!$C$4:$D$603,2,FALSE)</f>
        <v>DB1+6</v>
      </c>
      <c r="D72" s="747" t="s">
        <v>104</v>
      </c>
      <c r="E72" s="748">
        <v>45550</v>
      </c>
      <c r="F72" s="748">
        <v>45721</v>
      </c>
      <c r="G72" s="748">
        <v>45721</v>
      </c>
      <c r="H72" s="749">
        <f t="shared" ref="H72:H86" si="5">(G72-E72)</f>
        <v>171</v>
      </c>
      <c r="I72" s="779" t="s">
        <v>1084</v>
      </c>
      <c r="J72" s="749" t="s">
        <v>682</v>
      </c>
      <c r="K72" s="759"/>
      <c r="L72" s="760"/>
      <c r="M72" s="760"/>
      <c r="N72" s="760"/>
    </row>
    <row r="73" spans="1:14" s="766" customFormat="1" ht="27.75" customHeight="1" x14ac:dyDescent="0.35">
      <c r="A73" s="744">
        <f t="shared" si="3"/>
        <v>69</v>
      </c>
      <c r="B73" s="750" t="s">
        <v>476</v>
      </c>
      <c r="C73" s="746" t="str">
        <f>VLOOKUP(B73,'Location Summary'!$C$4:$D$603,2,FALSE)</f>
        <v>DA+6</v>
      </c>
      <c r="D73" s="747" t="s">
        <v>104</v>
      </c>
      <c r="E73" s="748">
        <v>45550</v>
      </c>
      <c r="F73" s="748">
        <v>45727</v>
      </c>
      <c r="G73" s="748">
        <v>45727</v>
      </c>
      <c r="H73" s="749">
        <f t="shared" si="5"/>
        <v>177</v>
      </c>
      <c r="I73" s="779" t="s">
        <v>1084</v>
      </c>
      <c r="J73" s="749" t="s">
        <v>682</v>
      </c>
      <c r="K73" s="759"/>
      <c r="L73" s="760"/>
      <c r="M73" s="760"/>
      <c r="N73" s="760"/>
    </row>
    <row r="74" spans="1:14" s="766" customFormat="1" ht="27.75" customHeight="1" x14ac:dyDescent="0.35">
      <c r="A74" s="744">
        <f t="shared" si="3"/>
        <v>70</v>
      </c>
      <c r="B74" s="750" t="s">
        <v>480</v>
      </c>
      <c r="C74" s="746" t="str">
        <f>VLOOKUP(B74,'Location Summary'!$C$4:$D$603,2,FALSE)</f>
        <v>DA+6</v>
      </c>
      <c r="D74" s="747" t="s">
        <v>104</v>
      </c>
      <c r="E74" s="748">
        <v>45550</v>
      </c>
      <c r="F74" s="748">
        <v>45583</v>
      </c>
      <c r="G74" s="748">
        <v>45583</v>
      </c>
      <c r="H74" s="749">
        <f t="shared" si="5"/>
        <v>33</v>
      </c>
      <c r="I74" s="779" t="s">
        <v>1084</v>
      </c>
      <c r="J74" s="749" t="s">
        <v>682</v>
      </c>
      <c r="K74" s="759"/>
      <c r="L74" s="760"/>
      <c r="M74" s="760"/>
      <c r="N74" s="760"/>
    </row>
    <row r="75" spans="1:14" s="766" customFormat="1" ht="27.75" customHeight="1" x14ac:dyDescent="0.35">
      <c r="A75" s="744">
        <f t="shared" si="3"/>
        <v>71</v>
      </c>
      <c r="B75" s="750" t="s">
        <v>266</v>
      </c>
      <c r="C75" s="746" t="str">
        <f>VLOOKUP(B75,'Location Summary'!$C$4:$D$603,2,FALSE)</f>
        <v>DB1+9</v>
      </c>
      <c r="D75" s="747" t="s">
        <v>104</v>
      </c>
      <c r="E75" s="748">
        <v>45555</v>
      </c>
      <c r="F75" s="748" t="s">
        <v>1096</v>
      </c>
      <c r="G75" s="748" t="s">
        <v>1096</v>
      </c>
      <c r="H75" s="749">
        <f t="shared" si="5"/>
        <v>17</v>
      </c>
      <c r="I75" s="779" t="s">
        <v>1084</v>
      </c>
      <c r="J75" s="749" t="s">
        <v>682</v>
      </c>
      <c r="K75" s="759"/>
      <c r="L75" s="760"/>
      <c r="M75" s="760"/>
      <c r="N75" s="760"/>
    </row>
    <row r="76" spans="1:14" s="766" customFormat="1" ht="27.75" customHeight="1" x14ac:dyDescent="0.35">
      <c r="A76" s="744">
        <f t="shared" si="3"/>
        <v>72</v>
      </c>
      <c r="B76" s="750" t="s">
        <v>488</v>
      </c>
      <c r="C76" s="746" t="str">
        <f>VLOOKUP(B76,'Location Summary'!$C$4:$D$603,2,FALSE)</f>
        <v>DA+9</v>
      </c>
      <c r="D76" s="747" t="s">
        <v>104</v>
      </c>
      <c r="E76" s="748">
        <v>45555</v>
      </c>
      <c r="F76" s="748">
        <v>45581</v>
      </c>
      <c r="G76" s="748">
        <v>45581</v>
      </c>
      <c r="H76" s="749">
        <f t="shared" si="5"/>
        <v>26</v>
      </c>
      <c r="I76" s="779" t="s">
        <v>1009</v>
      </c>
      <c r="J76" s="749" t="s">
        <v>682</v>
      </c>
      <c r="K76" s="759"/>
      <c r="L76" s="760"/>
      <c r="M76" s="760"/>
      <c r="N76" s="760"/>
    </row>
    <row r="77" spans="1:14" s="766" customFormat="1" ht="27.75" customHeight="1" x14ac:dyDescent="0.35">
      <c r="A77" s="744">
        <f t="shared" si="3"/>
        <v>73</v>
      </c>
      <c r="B77" s="750" t="s">
        <v>490</v>
      </c>
      <c r="C77" s="746" t="str">
        <f>VLOOKUP(B77,'Location Summary'!$C$4:$D$603,2,FALSE)</f>
        <v>DA+1.5</v>
      </c>
      <c r="D77" s="747" t="s">
        <v>104</v>
      </c>
      <c r="E77" s="748">
        <v>45558</v>
      </c>
      <c r="F77" s="748">
        <v>45576</v>
      </c>
      <c r="G77" s="748">
        <v>45576</v>
      </c>
      <c r="H77" s="749">
        <f t="shared" si="5"/>
        <v>18</v>
      </c>
      <c r="I77" s="779" t="s">
        <v>1009</v>
      </c>
      <c r="J77" s="749" t="s">
        <v>682</v>
      </c>
      <c r="K77" s="759"/>
      <c r="L77" s="760"/>
      <c r="M77" s="760"/>
      <c r="N77" s="760"/>
    </row>
    <row r="78" spans="1:14" s="766" customFormat="1" ht="27.75" customHeight="1" x14ac:dyDescent="0.35">
      <c r="A78" s="744">
        <f t="shared" si="3"/>
        <v>74</v>
      </c>
      <c r="B78" s="750" t="s">
        <v>491</v>
      </c>
      <c r="C78" s="746" t="str">
        <f>VLOOKUP(B78,'Location Summary'!$C$4:$D$603,2,FALSE)</f>
        <v>DA+3</v>
      </c>
      <c r="D78" s="747" t="s">
        <v>104</v>
      </c>
      <c r="E78" s="748">
        <v>45558</v>
      </c>
      <c r="F78" s="748">
        <v>45591</v>
      </c>
      <c r="G78" s="748">
        <v>45591</v>
      </c>
      <c r="H78" s="749">
        <f t="shared" si="5"/>
        <v>33</v>
      </c>
      <c r="I78" s="779" t="s">
        <v>1009</v>
      </c>
      <c r="J78" s="749" t="s">
        <v>682</v>
      </c>
      <c r="K78" s="759"/>
      <c r="L78" s="760"/>
      <c r="M78" s="760"/>
      <c r="N78" s="760"/>
    </row>
    <row r="79" spans="1:14" s="766" customFormat="1" ht="27.75" customHeight="1" x14ac:dyDescent="0.35">
      <c r="A79" s="744">
        <f t="shared" si="3"/>
        <v>75</v>
      </c>
      <c r="B79" s="750" t="s">
        <v>608</v>
      </c>
      <c r="C79" s="746" t="str">
        <f>VLOOKUP(B79,'Location Summary'!$C$4:$D$603,2,FALSE)</f>
        <v>DA+6</v>
      </c>
      <c r="D79" s="747" t="s">
        <v>104</v>
      </c>
      <c r="E79" s="748">
        <v>45562</v>
      </c>
      <c r="F79" s="748">
        <v>45589</v>
      </c>
      <c r="G79" s="748">
        <v>45589</v>
      </c>
      <c r="H79" s="749">
        <f t="shared" si="5"/>
        <v>27</v>
      </c>
      <c r="I79" s="779" t="s">
        <v>1009</v>
      </c>
      <c r="J79" s="749" t="s">
        <v>682</v>
      </c>
      <c r="K79" s="759" t="s">
        <v>1092</v>
      </c>
      <c r="L79" s="760">
        <v>8696414081</v>
      </c>
      <c r="M79" s="760" t="s">
        <v>1016</v>
      </c>
      <c r="N79" s="760" t="s">
        <v>675</v>
      </c>
    </row>
    <row r="80" spans="1:14" s="766" customFormat="1" ht="27.75" customHeight="1" x14ac:dyDescent="0.35">
      <c r="A80" s="744">
        <f t="shared" si="3"/>
        <v>76</v>
      </c>
      <c r="B80" s="750" t="s">
        <v>623</v>
      </c>
      <c r="C80" s="746" t="str">
        <f>VLOOKUP(B80,'Location Summary'!$C$4:$D$603,2,FALSE)</f>
        <v>DA+9</v>
      </c>
      <c r="D80" s="747" t="s">
        <v>104</v>
      </c>
      <c r="E80" s="748">
        <v>45568</v>
      </c>
      <c r="F80" s="748">
        <v>45607</v>
      </c>
      <c r="G80" s="748">
        <v>45607</v>
      </c>
      <c r="H80" s="749">
        <f t="shared" si="5"/>
        <v>39</v>
      </c>
      <c r="I80" s="779" t="s">
        <v>1009</v>
      </c>
      <c r="J80" s="749" t="s">
        <v>682</v>
      </c>
      <c r="K80" s="759" t="s">
        <v>1093</v>
      </c>
      <c r="L80" s="760">
        <v>9649766361</v>
      </c>
      <c r="M80" s="760" t="s">
        <v>1094</v>
      </c>
      <c r="N80" s="760" t="s">
        <v>675</v>
      </c>
    </row>
    <row r="81" spans="1:14" s="766" customFormat="1" ht="27.75" customHeight="1" x14ac:dyDescent="0.35">
      <c r="A81" s="744">
        <f t="shared" si="3"/>
        <v>77</v>
      </c>
      <c r="B81" s="750" t="s">
        <v>624</v>
      </c>
      <c r="C81" s="746" t="str">
        <f>VLOOKUP(B81,'Location Summary'!$C$4:$D$603,2,FALSE)</f>
        <v>DA+3</v>
      </c>
      <c r="D81" s="747" t="s">
        <v>104</v>
      </c>
      <c r="E81" s="748">
        <v>45568</v>
      </c>
      <c r="F81" s="748">
        <v>45612</v>
      </c>
      <c r="G81" s="748">
        <v>45612</v>
      </c>
      <c r="H81" s="749">
        <f t="shared" si="5"/>
        <v>44</v>
      </c>
      <c r="I81" s="779" t="s">
        <v>1009</v>
      </c>
      <c r="J81" s="749" t="s">
        <v>682</v>
      </c>
      <c r="K81" s="759" t="s">
        <v>1095</v>
      </c>
      <c r="L81" s="760">
        <v>7568731460</v>
      </c>
      <c r="M81" s="760" t="s">
        <v>1094</v>
      </c>
      <c r="N81" s="760" t="s">
        <v>675</v>
      </c>
    </row>
    <row r="82" spans="1:14" s="766" customFormat="1" ht="27.75" customHeight="1" x14ac:dyDescent="0.35">
      <c r="A82" s="744">
        <f t="shared" si="3"/>
        <v>78</v>
      </c>
      <c r="B82" s="750" t="s">
        <v>173</v>
      </c>
      <c r="C82" s="746" t="str">
        <f>VLOOKUP(B82,'Location Summary'!$C$4:$D$603,2,FALSE)</f>
        <v>DB1+6</v>
      </c>
      <c r="D82" s="747" t="s">
        <v>104</v>
      </c>
      <c r="E82" s="748">
        <v>45581</v>
      </c>
      <c r="F82" s="748">
        <v>45606</v>
      </c>
      <c r="G82" s="748">
        <v>45606</v>
      </c>
      <c r="H82" s="749">
        <f t="shared" si="5"/>
        <v>25</v>
      </c>
      <c r="I82" s="779" t="s">
        <v>1009</v>
      </c>
      <c r="J82" s="749" t="s">
        <v>682</v>
      </c>
      <c r="K82" s="759"/>
      <c r="L82" s="760"/>
      <c r="M82" s="760"/>
      <c r="N82" s="760"/>
    </row>
    <row r="83" spans="1:14" s="766" customFormat="1" ht="27.75" customHeight="1" x14ac:dyDescent="0.35">
      <c r="A83" s="744">
        <f t="shared" si="3"/>
        <v>79</v>
      </c>
      <c r="B83" s="750" t="s">
        <v>278</v>
      </c>
      <c r="C83" s="746" t="s">
        <v>192</v>
      </c>
      <c r="D83" s="747" t="s">
        <v>104</v>
      </c>
      <c r="E83" s="748">
        <v>45581</v>
      </c>
      <c r="F83" s="748">
        <v>45689</v>
      </c>
      <c r="G83" s="748">
        <v>45693</v>
      </c>
      <c r="H83" s="749">
        <f t="shared" si="5"/>
        <v>112</v>
      </c>
      <c r="I83" s="779" t="s">
        <v>1124</v>
      </c>
      <c r="J83" s="749" t="s">
        <v>682</v>
      </c>
      <c r="K83" s="759" t="s">
        <v>1487</v>
      </c>
      <c r="L83" s="760"/>
      <c r="M83" s="760"/>
      <c r="N83" s="760"/>
    </row>
    <row r="84" spans="1:14" s="766" customFormat="1" ht="27.75" customHeight="1" x14ac:dyDescent="0.35">
      <c r="A84" s="744">
        <f t="shared" si="3"/>
        <v>80</v>
      </c>
      <c r="B84" s="750" t="s">
        <v>545</v>
      </c>
      <c r="C84" s="746" t="s">
        <v>2</v>
      </c>
      <c r="D84" s="747" t="s">
        <v>104</v>
      </c>
      <c r="E84" s="748">
        <v>45581</v>
      </c>
      <c r="F84" s="748">
        <v>45689</v>
      </c>
      <c r="G84" s="748">
        <v>45693</v>
      </c>
      <c r="H84" s="749">
        <f t="shared" si="5"/>
        <v>112</v>
      </c>
      <c r="I84" s="779" t="s">
        <v>1124</v>
      </c>
      <c r="J84" s="749" t="s">
        <v>682</v>
      </c>
      <c r="K84" s="759" t="s">
        <v>1487</v>
      </c>
      <c r="L84" s="760"/>
      <c r="M84" s="760"/>
      <c r="N84" s="760"/>
    </row>
    <row r="85" spans="1:14" s="766" customFormat="1" ht="27.75" customHeight="1" x14ac:dyDescent="0.35">
      <c r="A85" s="744">
        <f t="shared" si="3"/>
        <v>81</v>
      </c>
      <c r="B85" s="750" t="s">
        <v>546</v>
      </c>
      <c r="C85" s="746" t="s">
        <v>80</v>
      </c>
      <c r="D85" s="747" t="s">
        <v>104</v>
      </c>
      <c r="E85" s="748">
        <v>45581</v>
      </c>
      <c r="F85" s="748">
        <v>45689</v>
      </c>
      <c r="G85" s="748">
        <v>45693</v>
      </c>
      <c r="H85" s="749">
        <f t="shared" si="5"/>
        <v>112</v>
      </c>
      <c r="I85" s="779" t="s">
        <v>1124</v>
      </c>
      <c r="J85" s="749" t="s">
        <v>682</v>
      </c>
      <c r="K85" s="759" t="s">
        <v>1487</v>
      </c>
      <c r="L85" s="760"/>
      <c r="M85" s="760"/>
      <c r="N85" s="760"/>
    </row>
    <row r="86" spans="1:14" s="766" customFormat="1" ht="27.75" customHeight="1" x14ac:dyDescent="0.35">
      <c r="A86" s="744">
        <f t="shared" si="3"/>
        <v>82</v>
      </c>
      <c r="B86" s="750" t="s">
        <v>547</v>
      </c>
      <c r="C86" s="746" t="s">
        <v>2</v>
      </c>
      <c r="D86" s="747" t="s">
        <v>104</v>
      </c>
      <c r="E86" s="748">
        <v>45581</v>
      </c>
      <c r="F86" s="748">
        <v>45689</v>
      </c>
      <c r="G86" s="748">
        <v>45693</v>
      </c>
      <c r="H86" s="749">
        <f t="shared" si="5"/>
        <v>112</v>
      </c>
      <c r="I86" s="779" t="s">
        <v>1124</v>
      </c>
      <c r="J86" s="749" t="s">
        <v>682</v>
      </c>
      <c r="K86" s="759" t="s">
        <v>1487</v>
      </c>
      <c r="L86" s="760"/>
      <c r="M86" s="760"/>
      <c r="N86" s="760"/>
    </row>
    <row r="87" spans="1:14" s="766" customFormat="1" ht="27.75" customHeight="1" x14ac:dyDescent="0.35">
      <c r="A87" s="744">
        <f t="shared" si="3"/>
        <v>83</v>
      </c>
      <c r="B87" s="750" t="s">
        <v>179</v>
      </c>
      <c r="C87" s="746" t="str">
        <f>VLOOKUP(B87,'Location Summary'!$C$4:$D$603,2,FALSE)</f>
        <v>DA+3</v>
      </c>
      <c r="D87" s="747" t="s">
        <v>104</v>
      </c>
      <c r="E87" s="748">
        <v>45637</v>
      </c>
      <c r="F87" s="748">
        <v>45659</v>
      </c>
      <c r="G87" s="748">
        <v>45659</v>
      </c>
      <c r="H87" s="749">
        <f t="shared" ref="H87:H104" si="6">(G87-E87)</f>
        <v>22</v>
      </c>
      <c r="I87" s="779" t="s">
        <v>1009</v>
      </c>
      <c r="J87" s="749" t="s">
        <v>682</v>
      </c>
      <c r="K87" s="759"/>
      <c r="L87" s="760"/>
      <c r="M87" s="760"/>
      <c r="N87" s="760"/>
    </row>
    <row r="88" spans="1:14" s="766" customFormat="1" ht="27.75" customHeight="1" x14ac:dyDescent="0.35">
      <c r="A88" s="744">
        <f t="shared" si="3"/>
        <v>84</v>
      </c>
      <c r="B88" s="750" t="s">
        <v>79</v>
      </c>
      <c r="C88" s="746" t="str">
        <f>VLOOKUP(B88,'Location Summary'!$C$4:$D$603,2,FALSE)</f>
        <v>DB1+0</v>
      </c>
      <c r="D88" s="747" t="s">
        <v>104</v>
      </c>
      <c r="E88" s="748">
        <v>45637</v>
      </c>
      <c r="F88" s="748">
        <v>45651</v>
      </c>
      <c r="G88" s="748">
        <v>45651</v>
      </c>
      <c r="H88" s="749">
        <f t="shared" si="6"/>
        <v>14</v>
      </c>
      <c r="I88" s="779" t="s">
        <v>1084</v>
      </c>
      <c r="J88" s="749" t="s">
        <v>682</v>
      </c>
      <c r="K88" s="759"/>
      <c r="L88" s="760"/>
      <c r="M88" s="760"/>
      <c r="N88" s="760"/>
    </row>
    <row r="89" spans="1:14" s="766" customFormat="1" ht="27.75" customHeight="1" x14ac:dyDescent="0.35">
      <c r="A89" s="744">
        <f t="shared" si="3"/>
        <v>85</v>
      </c>
      <c r="B89" s="750" t="s">
        <v>661</v>
      </c>
      <c r="C89" s="746" t="str">
        <f>VLOOKUP(B89,'Location Summary'!$C$4:$D$603,2,FALSE)</f>
        <v>DA-1.5</v>
      </c>
      <c r="D89" s="747" t="s">
        <v>104</v>
      </c>
      <c r="E89" s="748">
        <v>45637</v>
      </c>
      <c r="F89" s="748">
        <v>45651</v>
      </c>
      <c r="G89" s="748">
        <v>45651</v>
      </c>
      <c r="H89" s="749">
        <f t="shared" si="6"/>
        <v>14</v>
      </c>
      <c r="I89" s="779" t="s">
        <v>1009</v>
      </c>
      <c r="J89" s="749" t="s">
        <v>682</v>
      </c>
      <c r="K89" s="759"/>
      <c r="L89" s="760"/>
      <c r="M89" s="760"/>
      <c r="N89" s="760"/>
    </row>
    <row r="90" spans="1:14" s="766" customFormat="1" ht="27.75" customHeight="1" x14ac:dyDescent="0.35">
      <c r="A90" s="744">
        <f t="shared" si="3"/>
        <v>86</v>
      </c>
      <c r="B90" s="750" t="s">
        <v>662</v>
      </c>
      <c r="C90" s="746" t="str">
        <f>VLOOKUP(B90,'Location Summary'!$C$4:$D$603,2,FALSE)</f>
        <v>DA+6</v>
      </c>
      <c r="D90" s="747" t="s">
        <v>104</v>
      </c>
      <c r="E90" s="748">
        <v>45637</v>
      </c>
      <c r="F90" s="748">
        <v>45651</v>
      </c>
      <c r="G90" s="748">
        <v>45651</v>
      </c>
      <c r="H90" s="749">
        <f t="shared" si="6"/>
        <v>14</v>
      </c>
      <c r="I90" s="779" t="s">
        <v>1009</v>
      </c>
      <c r="J90" s="749" t="s">
        <v>682</v>
      </c>
      <c r="K90" s="759"/>
      <c r="L90" s="760"/>
      <c r="M90" s="760"/>
      <c r="N90" s="760"/>
    </row>
    <row r="91" spans="1:14" s="766" customFormat="1" ht="27.75" customHeight="1" x14ac:dyDescent="0.35">
      <c r="A91" s="744">
        <f t="shared" si="3"/>
        <v>87</v>
      </c>
      <c r="B91" s="750" t="s">
        <v>663</v>
      </c>
      <c r="C91" s="746" t="str">
        <f>VLOOKUP(B91,'Location Summary'!$C$4:$D$603,2,FALSE)</f>
        <v>DA-1.5</v>
      </c>
      <c r="D91" s="747" t="s">
        <v>104</v>
      </c>
      <c r="E91" s="748">
        <v>45637</v>
      </c>
      <c r="F91" s="748">
        <v>45651</v>
      </c>
      <c r="G91" s="748">
        <v>45651</v>
      </c>
      <c r="H91" s="749">
        <f t="shared" si="6"/>
        <v>14</v>
      </c>
      <c r="I91" s="779" t="s">
        <v>1009</v>
      </c>
      <c r="J91" s="749" t="s">
        <v>682</v>
      </c>
      <c r="K91" s="759"/>
      <c r="L91" s="760"/>
      <c r="M91" s="760"/>
      <c r="N91" s="760"/>
    </row>
    <row r="92" spans="1:14" s="766" customFormat="1" ht="27.75" customHeight="1" x14ac:dyDescent="0.35">
      <c r="A92" s="744">
        <f t="shared" si="3"/>
        <v>88</v>
      </c>
      <c r="B92" s="750" t="s">
        <v>664</v>
      </c>
      <c r="C92" s="746" t="str">
        <f>VLOOKUP(B92,'Location Summary'!$C$4:$D$603,2,FALSE)</f>
        <v>DA+0</v>
      </c>
      <c r="D92" s="747" t="s">
        <v>104</v>
      </c>
      <c r="E92" s="748">
        <v>45637</v>
      </c>
      <c r="F92" s="748">
        <v>45651</v>
      </c>
      <c r="G92" s="748">
        <v>45651</v>
      </c>
      <c r="H92" s="749">
        <f t="shared" si="6"/>
        <v>14</v>
      </c>
      <c r="I92" s="779" t="s">
        <v>1009</v>
      </c>
      <c r="J92" s="749" t="s">
        <v>682</v>
      </c>
      <c r="K92" s="759"/>
      <c r="L92" s="760"/>
      <c r="M92" s="760"/>
      <c r="N92" s="760"/>
    </row>
    <row r="93" spans="1:14" s="766" customFormat="1" ht="27.75" customHeight="1" x14ac:dyDescent="0.35">
      <c r="A93" s="744">
        <f t="shared" si="3"/>
        <v>89</v>
      </c>
      <c r="B93" s="750" t="s">
        <v>665</v>
      </c>
      <c r="C93" s="746" t="str">
        <f>VLOOKUP(B93,'Location Summary'!$C$4:$D$603,2,FALSE)</f>
        <v>DC2+0</v>
      </c>
      <c r="D93" s="747" t="s">
        <v>104</v>
      </c>
      <c r="E93" s="748">
        <v>45637</v>
      </c>
      <c r="F93" s="748">
        <v>45651</v>
      </c>
      <c r="G93" s="748">
        <v>45651</v>
      </c>
      <c r="H93" s="749">
        <f t="shared" si="6"/>
        <v>14</v>
      </c>
      <c r="I93" s="779" t="s">
        <v>1009</v>
      </c>
      <c r="J93" s="749" t="s">
        <v>682</v>
      </c>
      <c r="K93" s="759"/>
      <c r="L93" s="760"/>
      <c r="M93" s="760"/>
      <c r="N93" s="760"/>
    </row>
    <row r="94" spans="1:14" s="766" customFormat="1" ht="27.75" customHeight="1" x14ac:dyDescent="0.35">
      <c r="A94" s="744">
        <f t="shared" si="3"/>
        <v>90</v>
      </c>
      <c r="B94" s="750" t="s">
        <v>666</v>
      </c>
      <c r="C94" s="746" t="str">
        <f>VLOOKUP(B94,'Location Summary'!$C$4:$D$603,2,FALSE)</f>
        <v>DA+3</v>
      </c>
      <c r="D94" s="747" t="s">
        <v>104</v>
      </c>
      <c r="E94" s="748">
        <v>45637</v>
      </c>
      <c r="F94" s="748">
        <v>45651</v>
      </c>
      <c r="G94" s="748">
        <v>45651</v>
      </c>
      <c r="H94" s="749">
        <f t="shared" si="6"/>
        <v>14</v>
      </c>
      <c r="I94" s="779" t="s">
        <v>1009</v>
      </c>
      <c r="J94" s="749" t="s">
        <v>682</v>
      </c>
      <c r="K94" s="759"/>
      <c r="L94" s="760"/>
      <c r="M94" s="760"/>
      <c r="N94" s="760"/>
    </row>
    <row r="95" spans="1:14" s="766" customFormat="1" ht="27.75" customHeight="1" x14ac:dyDescent="0.35">
      <c r="A95" s="744">
        <f t="shared" si="3"/>
        <v>91</v>
      </c>
      <c r="B95" s="750" t="s">
        <v>667</v>
      </c>
      <c r="C95" s="746" t="str">
        <f>VLOOKUP(B95,'Location Summary'!$C$4:$D$603,2,FALSE)</f>
        <v>DA+0</v>
      </c>
      <c r="D95" s="747" t="s">
        <v>104</v>
      </c>
      <c r="E95" s="748">
        <v>45637</v>
      </c>
      <c r="F95" s="748">
        <v>45651</v>
      </c>
      <c r="G95" s="748">
        <v>45651</v>
      </c>
      <c r="H95" s="749">
        <f t="shared" si="6"/>
        <v>14</v>
      </c>
      <c r="I95" s="779" t="s">
        <v>1009</v>
      </c>
      <c r="J95" s="749" t="s">
        <v>682</v>
      </c>
      <c r="K95" s="759"/>
      <c r="L95" s="760"/>
      <c r="M95" s="760"/>
      <c r="N95" s="760"/>
    </row>
    <row r="96" spans="1:14" s="766" customFormat="1" ht="27.75" customHeight="1" x14ac:dyDescent="0.35">
      <c r="A96" s="744">
        <f t="shared" si="3"/>
        <v>92</v>
      </c>
      <c r="B96" s="750" t="s">
        <v>668</v>
      </c>
      <c r="C96" s="746" t="str">
        <f>VLOOKUP(B96,'Location Summary'!$C$4:$D$603,2,FALSE)</f>
        <v>DA+9</v>
      </c>
      <c r="D96" s="747" t="s">
        <v>104</v>
      </c>
      <c r="E96" s="748">
        <v>45637</v>
      </c>
      <c r="F96" s="748">
        <v>45651</v>
      </c>
      <c r="G96" s="748">
        <v>45651</v>
      </c>
      <c r="H96" s="749">
        <f t="shared" si="6"/>
        <v>14</v>
      </c>
      <c r="I96" s="779" t="s">
        <v>1009</v>
      </c>
      <c r="J96" s="749" t="s">
        <v>682</v>
      </c>
      <c r="K96" s="759"/>
      <c r="L96" s="760"/>
      <c r="M96" s="760"/>
      <c r="N96" s="760"/>
    </row>
    <row r="97" spans="1:14" s="766" customFormat="1" ht="27.75" customHeight="1" x14ac:dyDescent="0.35">
      <c r="A97" s="744">
        <f t="shared" si="3"/>
        <v>93</v>
      </c>
      <c r="B97" s="750" t="s">
        <v>7</v>
      </c>
      <c r="C97" s="746" t="str">
        <f>VLOOKUP(B97,'Location Summary'!$C$4:$D$603,2,FALSE)</f>
        <v>DB1+6</v>
      </c>
      <c r="D97" s="747" t="s">
        <v>104</v>
      </c>
      <c r="E97" s="748">
        <v>45637</v>
      </c>
      <c r="F97" s="748">
        <v>45651</v>
      </c>
      <c r="G97" s="748">
        <v>45651</v>
      </c>
      <c r="H97" s="749">
        <f t="shared" si="6"/>
        <v>14</v>
      </c>
      <c r="I97" s="779" t="s">
        <v>1009</v>
      </c>
      <c r="J97" s="749" t="s">
        <v>682</v>
      </c>
      <c r="K97" s="759"/>
      <c r="L97" s="760"/>
      <c r="M97" s="760"/>
      <c r="N97" s="760"/>
    </row>
    <row r="98" spans="1:14" s="766" customFormat="1" ht="27.75" customHeight="1" x14ac:dyDescent="0.35">
      <c r="A98" s="744">
        <f t="shared" si="3"/>
        <v>94</v>
      </c>
      <c r="B98" s="750" t="s">
        <v>609</v>
      </c>
      <c r="C98" s="746" t="str">
        <f>VLOOKUP(B98,'Location Summary'!$C$4:$D$603,2,FALSE)</f>
        <v>DA-3</v>
      </c>
      <c r="D98" s="747" t="s">
        <v>104</v>
      </c>
      <c r="E98" s="748">
        <v>45698</v>
      </c>
      <c r="F98" s="748">
        <v>45736</v>
      </c>
      <c r="G98" s="748">
        <v>45736</v>
      </c>
      <c r="H98" s="749">
        <f t="shared" si="6"/>
        <v>38</v>
      </c>
      <c r="I98" s="779" t="s">
        <v>1249</v>
      </c>
      <c r="J98" s="749" t="s">
        <v>682</v>
      </c>
      <c r="K98" s="759"/>
      <c r="L98" s="760"/>
      <c r="M98" s="760"/>
      <c r="N98" s="760"/>
    </row>
    <row r="99" spans="1:14" s="766" customFormat="1" ht="27.75" customHeight="1" x14ac:dyDescent="0.35">
      <c r="A99" s="744">
        <f t="shared" si="3"/>
        <v>95</v>
      </c>
      <c r="B99" s="750" t="s">
        <v>59</v>
      </c>
      <c r="C99" s="746" t="str">
        <f>VLOOKUP(B99,'Location Summary'!$C$4:$D$603,2,FALSE)</f>
        <v>DD60+18</v>
      </c>
      <c r="D99" s="747" t="s">
        <v>104</v>
      </c>
      <c r="E99" s="748">
        <v>45697</v>
      </c>
      <c r="F99" s="748">
        <v>45711</v>
      </c>
      <c r="G99" s="748">
        <v>45711</v>
      </c>
      <c r="H99" s="749">
        <f t="shared" si="6"/>
        <v>14</v>
      </c>
      <c r="I99" s="779" t="s">
        <v>1009</v>
      </c>
      <c r="J99" s="749" t="s">
        <v>682</v>
      </c>
      <c r="K99" s="759"/>
      <c r="L99" s="760"/>
      <c r="M99" s="760"/>
      <c r="N99" s="760"/>
    </row>
    <row r="100" spans="1:14" s="766" customFormat="1" ht="27.75" customHeight="1" x14ac:dyDescent="0.35">
      <c r="A100" s="744">
        <f t="shared" si="3"/>
        <v>96</v>
      </c>
      <c r="B100" s="750" t="s">
        <v>60</v>
      </c>
      <c r="C100" s="746" t="str">
        <f>VLOOKUP(B100,'Location Summary'!$C$4:$D$603,2,FALSE)</f>
        <v>DD60+35</v>
      </c>
      <c r="D100" s="747" t="s">
        <v>104</v>
      </c>
      <c r="E100" s="748">
        <v>45697</v>
      </c>
      <c r="F100" s="748">
        <v>45704</v>
      </c>
      <c r="G100" s="748">
        <v>45704</v>
      </c>
      <c r="H100" s="749">
        <f t="shared" si="6"/>
        <v>7</v>
      </c>
      <c r="I100" s="779" t="s">
        <v>1009</v>
      </c>
      <c r="J100" s="749" t="s">
        <v>682</v>
      </c>
      <c r="K100" s="759"/>
      <c r="L100" s="760"/>
      <c r="M100" s="760"/>
      <c r="N100" s="760"/>
    </row>
    <row r="101" spans="1:14" s="766" customFormat="1" ht="27.75" customHeight="1" x14ac:dyDescent="0.35">
      <c r="A101" s="744">
        <f t="shared" si="3"/>
        <v>97</v>
      </c>
      <c r="B101" s="750" t="s">
        <v>61</v>
      </c>
      <c r="C101" s="746" t="str">
        <f>VLOOKUP(B101,'Location Summary'!$C$4:$D$603,2,FALSE)</f>
        <v>DD60+35</v>
      </c>
      <c r="D101" s="747" t="s">
        <v>104</v>
      </c>
      <c r="E101" s="748">
        <v>45697</v>
      </c>
      <c r="F101" s="748">
        <v>45701</v>
      </c>
      <c r="G101" s="748">
        <v>45701</v>
      </c>
      <c r="H101" s="749">
        <f t="shared" si="6"/>
        <v>4</v>
      </c>
      <c r="I101" s="779" t="s">
        <v>1009</v>
      </c>
      <c r="J101" s="749" t="s">
        <v>682</v>
      </c>
      <c r="K101" s="759"/>
      <c r="L101" s="760"/>
      <c r="M101" s="760"/>
      <c r="N101" s="760"/>
    </row>
    <row r="102" spans="1:14" s="766" customFormat="1" ht="27.75" customHeight="1" x14ac:dyDescent="0.35">
      <c r="A102" s="744">
        <f>A101+1</f>
        <v>98</v>
      </c>
      <c r="B102" s="750" t="s">
        <v>1256</v>
      </c>
      <c r="C102" s="746"/>
      <c r="D102" s="747" t="s">
        <v>104</v>
      </c>
      <c r="E102" s="758">
        <v>45603</v>
      </c>
      <c r="F102" s="748">
        <v>45694</v>
      </c>
      <c r="G102" s="748">
        <v>45694</v>
      </c>
      <c r="H102" s="749">
        <f t="shared" si="6"/>
        <v>91</v>
      </c>
      <c r="I102" s="779" t="s">
        <v>1250</v>
      </c>
      <c r="J102" s="749" t="s">
        <v>682</v>
      </c>
      <c r="K102" s="759"/>
      <c r="L102" s="760"/>
      <c r="M102" s="760"/>
      <c r="N102" s="760"/>
    </row>
    <row r="103" spans="1:14" s="766" customFormat="1" ht="27.75" customHeight="1" x14ac:dyDescent="0.35">
      <c r="A103" s="744">
        <f t="shared" si="3"/>
        <v>99</v>
      </c>
      <c r="B103" s="757" t="s">
        <v>1257</v>
      </c>
      <c r="C103" s="746"/>
      <c r="D103" s="747" t="s">
        <v>1267</v>
      </c>
      <c r="E103" s="758">
        <v>45603</v>
      </c>
      <c r="F103" s="758">
        <v>45670</v>
      </c>
      <c r="G103" s="758">
        <v>45707</v>
      </c>
      <c r="H103" s="749">
        <f t="shared" si="6"/>
        <v>104</v>
      </c>
      <c r="I103" s="779" t="s">
        <v>1251</v>
      </c>
      <c r="J103" s="780" t="s">
        <v>682</v>
      </c>
      <c r="K103" s="769"/>
      <c r="L103" s="768"/>
      <c r="M103" s="768"/>
      <c r="N103" s="768"/>
    </row>
    <row r="104" spans="1:14" s="766" customFormat="1" ht="27.75" customHeight="1" x14ac:dyDescent="0.35">
      <c r="A104" s="744">
        <f t="shared" si="3"/>
        <v>100</v>
      </c>
      <c r="B104" s="750" t="s">
        <v>1264</v>
      </c>
      <c r="C104" s="746"/>
      <c r="D104" s="747" t="s">
        <v>1265</v>
      </c>
      <c r="E104" s="758">
        <v>45697</v>
      </c>
      <c r="F104" s="748">
        <v>45708</v>
      </c>
      <c r="G104" s="748">
        <v>45708</v>
      </c>
      <c r="H104" s="749">
        <f t="shared" si="6"/>
        <v>11</v>
      </c>
      <c r="I104" s="779" t="s">
        <v>1266</v>
      </c>
      <c r="J104" s="749" t="s">
        <v>682</v>
      </c>
      <c r="K104" s="759"/>
      <c r="L104" s="760"/>
      <c r="M104" s="760"/>
      <c r="N104" s="760"/>
    </row>
    <row r="105" spans="1:14" s="766" customFormat="1" ht="27.75" customHeight="1" x14ac:dyDescent="0.35">
      <c r="A105" s="744">
        <f t="shared" si="3"/>
        <v>101</v>
      </c>
      <c r="B105" s="750" t="s">
        <v>1412</v>
      </c>
      <c r="C105" s="746"/>
      <c r="D105" s="747" t="s">
        <v>104</v>
      </c>
      <c r="E105" s="758">
        <v>45696</v>
      </c>
      <c r="F105" s="748">
        <v>45708</v>
      </c>
      <c r="G105" s="748">
        <v>45708</v>
      </c>
      <c r="H105" s="749">
        <f>(G105-E105)</f>
        <v>12</v>
      </c>
      <c r="I105" s="779" t="s">
        <v>1268</v>
      </c>
      <c r="J105" s="749" t="s">
        <v>682</v>
      </c>
      <c r="K105" s="759"/>
      <c r="L105" s="760"/>
      <c r="M105" s="760"/>
      <c r="N105" s="760"/>
    </row>
    <row r="106" spans="1:14" s="766" customFormat="1" ht="27.75" customHeight="1" x14ac:dyDescent="0.35">
      <c r="A106" s="744">
        <f t="shared" si="3"/>
        <v>102</v>
      </c>
      <c r="B106" s="750" t="s">
        <v>616</v>
      </c>
      <c r="C106" s="746" t="str">
        <f>VLOOKUP(B106,'Location Summary'!$C$4:$D$603,2,FALSE)</f>
        <v>DA+3</v>
      </c>
      <c r="D106" s="747" t="s">
        <v>104</v>
      </c>
      <c r="E106" s="758">
        <v>45712</v>
      </c>
      <c r="F106" s="748">
        <v>45954</v>
      </c>
      <c r="G106" s="748">
        <v>45954</v>
      </c>
      <c r="H106" s="749">
        <f t="shared" ref="H106:H108" si="7">(G106-E106)</f>
        <v>242</v>
      </c>
      <c r="I106" s="779" t="s">
        <v>1236</v>
      </c>
      <c r="J106" s="749" t="s">
        <v>682</v>
      </c>
      <c r="K106" s="759"/>
      <c r="L106" s="760"/>
      <c r="M106" s="760"/>
      <c r="N106" s="760"/>
    </row>
    <row r="107" spans="1:14" s="766" customFormat="1" ht="27.75" customHeight="1" x14ac:dyDescent="0.35">
      <c r="A107" s="744">
        <v>104</v>
      </c>
      <c r="B107" s="750" t="s">
        <v>1402</v>
      </c>
      <c r="C107" s="746"/>
      <c r="D107" s="747" t="s">
        <v>1265</v>
      </c>
      <c r="E107" s="758">
        <v>45737</v>
      </c>
      <c r="F107" s="748">
        <v>45748</v>
      </c>
      <c r="G107" s="748">
        <v>45748</v>
      </c>
      <c r="H107" s="749">
        <f t="shared" si="7"/>
        <v>11</v>
      </c>
      <c r="I107" s="779" t="s">
        <v>1403</v>
      </c>
      <c r="J107" s="749" t="s">
        <v>682</v>
      </c>
      <c r="K107" s="765" t="s">
        <v>1404</v>
      </c>
      <c r="L107" s="754" t="s">
        <v>1405</v>
      </c>
      <c r="M107" s="760" t="s">
        <v>1406</v>
      </c>
      <c r="N107" s="760"/>
    </row>
    <row r="108" spans="1:14" s="766" customFormat="1" ht="27.75" customHeight="1" x14ac:dyDescent="0.35">
      <c r="A108" s="744">
        <v>105</v>
      </c>
      <c r="B108" s="750" t="s">
        <v>629</v>
      </c>
      <c r="C108" s="746" t="str">
        <f>VLOOKUP(B108,'Location Summary'!$C$4:$D$603,2,FALSE)</f>
        <v>DA+1.5</v>
      </c>
      <c r="D108" s="747" t="s">
        <v>1265</v>
      </c>
      <c r="E108" s="758">
        <v>45737</v>
      </c>
      <c r="F108" s="748">
        <v>45743</v>
      </c>
      <c r="G108" s="748">
        <v>45743</v>
      </c>
      <c r="H108" s="749">
        <f t="shared" si="7"/>
        <v>6</v>
      </c>
      <c r="I108" s="779" t="s">
        <v>1403</v>
      </c>
      <c r="J108" s="749" t="s">
        <v>682</v>
      </c>
      <c r="K108" s="759"/>
      <c r="L108" s="760"/>
      <c r="M108" s="760"/>
      <c r="N108" s="760"/>
    </row>
    <row r="109" spans="1:14" s="766" customFormat="1" ht="27.75" customHeight="1" x14ac:dyDescent="0.35">
      <c r="A109" s="744">
        <v>106</v>
      </c>
      <c r="B109" s="750" t="s">
        <v>630</v>
      </c>
      <c r="C109" s="746" t="str">
        <f>VLOOKUP(B109,'Location Summary'!$C$4:$D$603,2,FALSE)</f>
        <v>DA+3</v>
      </c>
      <c r="D109" s="747" t="s">
        <v>1265</v>
      </c>
      <c r="E109" s="758">
        <v>45737</v>
      </c>
      <c r="F109" s="748">
        <v>45743</v>
      </c>
      <c r="G109" s="748">
        <v>45743</v>
      </c>
      <c r="H109" s="749">
        <f t="shared" ref="H109" si="8">(G109-E109)</f>
        <v>6</v>
      </c>
      <c r="I109" s="779" t="s">
        <v>1403</v>
      </c>
      <c r="J109" s="749" t="s">
        <v>682</v>
      </c>
      <c r="K109" s="759"/>
      <c r="L109" s="760"/>
      <c r="M109" s="760"/>
      <c r="N109" s="760"/>
    </row>
    <row r="110" spans="1:14" s="766" customFormat="1" ht="27.75" customHeight="1" x14ac:dyDescent="0.35">
      <c r="A110" s="744">
        <v>107</v>
      </c>
      <c r="B110" s="750" t="s">
        <v>8</v>
      </c>
      <c r="C110" s="746" t="str">
        <f>VLOOKUP(B110,'Location Summary'!$C$4:$D$603,2,FALSE)</f>
        <v>DB2+3</v>
      </c>
      <c r="D110" s="747" t="s">
        <v>1381</v>
      </c>
      <c r="E110" s="758">
        <v>45709</v>
      </c>
      <c r="F110" s="748"/>
      <c r="G110" s="748"/>
      <c r="H110" s="749"/>
      <c r="I110" s="779" t="s">
        <v>1009</v>
      </c>
      <c r="J110" s="749"/>
      <c r="K110" s="759" t="s">
        <v>1440</v>
      </c>
      <c r="L110" s="760">
        <v>9828813423</v>
      </c>
      <c r="M110" s="760"/>
      <c r="N110" s="760"/>
    </row>
    <row r="111" spans="1:14" s="766" customFormat="1" ht="27.75" customHeight="1" x14ac:dyDescent="0.35">
      <c r="A111" s="744">
        <v>108</v>
      </c>
      <c r="B111" s="750" t="s">
        <v>621</v>
      </c>
      <c r="C111" s="746" t="str">
        <f>VLOOKUP(B111,'Location Summary'!$C$4:$D$603,2,FALSE)</f>
        <v>DA+3</v>
      </c>
      <c r="D111" s="747" t="s">
        <v>1381</v>
      </c>
      <c r="E111" s="758">
        <v>45709</v>
      </c>
      <c r="F111" s="748"/>
      <c r="G111" s="748"/>
      <c r="H111" s="749"/>
      <c r="I111" s="779" t="s">
        <v>1009</v>
      </c>
      <c r="J111" s="749"/>
      <c r="K111" s="766" t="s">
        <v>1439</v>
      </c>
      <c r="L111" s="760">
        <v>9672784822</v>
      </c>
      <c r="M111" s="760"/>
      <c r="N111" s="760"/>
    </row>
    <row r="112" spans="1:14" s="766" customFormat="1" ht="27.75" customHeight="1" x14ac:dyDescent="0.35">
      <c r="A112" s="744">
        <v>109</v>
      </c>
      <c r="B112" s="750" t="s">
        <v>622</v>
      </c>
      <c r="C112" s="746" t="str">
        <f>VLOOKUP(B112,'Location Summary'!$C$4:$D$603,2,FALSE)</f>
        <v>DA-1.5</v>
      </c>
      <c r="D112" s="747" t="s">
        <v>1381</v>
      </c>
      <c r="E112" s="758">
        <v>45709</v>
      </c>
      <c r="F112" s="748"/>
      <c r="G112" s="748"/>
      <c r="H112" s="749"/>
      <c r="I112" s="779" t="s">
        <v>1009</v>
      </c>
      <c r="J112" s="749"/>
      <c r="K112" s="759" t="s">
        <v>1438</v>
      </c>
      <c r="L112" s="760">
        <v>8890266896</v>
      </c>
      <c r="M112" s="760"/>
      <c r="N112" s="760"/>
    </row>
    <row r="113" spans="1:14" s="766" customFormat="1" ht="27.75" customHeight="1" x14ac:dyDescent="0.35">
      <c r="A113" s="744">
        <v>110</v>
      </c>
      <c r="B113" s="750" t="s">
        <v>175</v>
      </c>
      <c r="C113" s="746" t="str">
        <f>VLOOKUP(B113,'Location Summary'!$C$4:$D$603,2,FALSE)</f>
        <v>DB2+3</v>
      </c>
      <c r="D113" s="747" t="s">
        <v>1381</v>
      </c>
      <c r="E113" s="758">
        <v>45709</v>
      </c>
      <c r="F113" s="748"/>
      <c r="G113" s="748"/>
      <c r="H113" s="749"/>
      <c r="I113" s="779" t="s">
        <v>1009</v>
      </c>
      <c r="J113" s="749"/>
      <c r="K113" s="759" t="s">
        <v>1441</v>
      </c>
      <c r="L113" s="760">
        <v>8302174002</v>
      </c>
      <c r="M113" s="760"/>
      <c r="N113" s="760"/>
    </row>
    <row r="114" spans="1:14" s="766" customFormat="1" ht="27.75" customHeight="1" x14ac:dyDescent="0.35">
      <c r="A114" s="744">
        <v>111</v>
      </c>
      <c r="B114" s="750" t="s">
        <v>1293</v>
      </c>
      <c r="C114" s="746" t="str">
        <f>VLOOKUP(B114,'Location Summary'!$C$4:$D$603,2,FALSE)</f>
        <v>DA+6</v>
      </c>
      <c r="D114" s="747" t="s">
        <v>104</v>
      </c>
      <c r="E114" s="758">
        <v>45745</v>
      </c>
      <c r="F114" s="748">
        <v>45766</v>
      </c>
      <c r="G114" s="748">
        <v>45766</v>
      </c>
      <c r="H114" s="749">
        <f t="shared" ref="H114:H120" si="9">(G114-E114)</f>
        <v>21</v>
      </c>
      <c r="I114" s="779" t="s">
        <v>1449</v>
      </c>
      <c r="J114" s="749" t="s">
        <v>682</v>
      </c>
      <c r="K114" s="759" t="s">
        <v>1450</v>
      </c>
      <c r="L114" s="760">
        <v>8824821647</v>
      </c>
      <c r="M114" s="760"/>
      <c r="N114" s="760"/>
    </row>
    <row r="115" spans="1:14" s="766" customFormat="1" ht="27.75" customHeight="1" x14ac:dyDescent="0.35">
      <c r="A115" s="744">
        <v>112</v>
      </c>
      <c r="B115" s="750" t="s">
        <v>264</v>
      </c>
      <c r="C115" s="746" t="str">
        <f>VLOOKUP(B115,'Location Summary'!$C$4:$D$603,2,FALSE)</f>
        <v>DB2+9</v>
      </c>
      <c r="D115" s="747" t="s">
        <v>104</v>
      </c>
      <c r="E115" s="758">
        <v>45745</v>
      </c>
      <c r="F115" s="748">
        <v>45766</v>
      </c>
      <c r="G115" s="748">
        <v>45766</v>
      </c>
      <c r="H115" s="749">
        <v>0</v>
      </c>
      <c r="I115" s="779" t="s">
        <v>1449</v>
      </c>
      <c r="J115" s="749" t="s">
        <v>682</v>
      </c>
      <c r="K115" s="759" t="s">
        <v>1453</v>
      </c>
      <c r="L115" s="760">
        <v>9829622661</v>
      </c>
      <c r="M115" s="760"/>
      <c r="N115" s="760"/>
    </row>
    <row r="116" spans="1:14" s="766" customFormat="1" ht="27.75" customHeight="1" x14ac:dyDescent="0.35">
      <c r="A116" s="744">
        <v>113</v>
      </c>
      <c r="B116" s="750" t="s">
        <v>1480</v>
      </c>
      <c r="C116" s="746"/>
      <c r="D116" s="747" t="s">
        <v>104</v>
      </c>
      <c r="E116" s="758">
        <v>45762</v>
      </c>
      <c r="F116" s="748" t="s">
        <v>1490</v>
      </c>
      <c r="G116" s="748" t="s">
        <v>1490</v>
      </c>
      <c r="H116" s="749">
        <f t="shared" si="9"/>
        <v>17</v>
      </c>
      <c r="I116" s="779" t="s">
        <v>1474</v>
      </c>
      <c r="J116" s="749" t="s">
        <v>682</v>
      </c>
      <c r="K116" s="759"/>
      <c r="L116" s="760"/>
      <c r="M116" s="760"/>
      <c r="N116" s="760"/>
    </row>
    <row r="117" spans="1:14" s="766" customFormat="1" ht="27.75" customHeight="1" x14ac:dyDescent="0.35">
      <c r="A117" s="744">
        <v>114</v>
      </c>
      <c r="B117" s="750" t="s">
        <v>1282</v>
      </c>
      <c r="C117" s="746" t="s">
        <v>219</v>
      </c>
      <c r="D117" s="747" t="s">
        <v>104</v>
      </c>
      <c r="E117" s="758">
        <v>45773</v>
      </c>
      <c r="F117" s="748">
        <v>45776</v>
      </c>
      <c r="G117" s="748">
        <v>45776</v>
      </c>
      <c r="H117" s="749">
        <f t="shared" si="9"/>
        <v>3</v>
      </c>
      <c r="I117" s="779" t="s">
        <v>1484</v>
      </c>
      <c r="J117" s="749" t="s">
        <v>682</v>
      </c>
      <c r="K117" s="759" t="s">
        <v>1485</v>
      </c>
      <c r="L117" s="760">
        <v>9950238877</v>
      </c>
      <c r="M117" s="760" t="s">
        <v>1486</v>
      </c>
      <c r="N117" s="760"/>
    </row>
    <row r="118" spans="1:14" s="766" customFormat="1" ht="27.75" customHeight="1" x14ac:dyDescent="0.35">
      <c r="A118" s="744">
        <v>115</v>
      </c>
      <c r="B118" s="750" t="s">
        <v>276</v>
      </c>
      <c r="C118" s="746" t="str">
        <f>VLOOKUP(B118,'Location Summary'!$C$4:$D$603,2,FALSE)</f>
        <v>DD60+0</v>
      </c>
      <c r="D118" s="747" t="s">
        <v>104</v>
      </c>
      <c r="E118" s="758">
        <v>45780</v>
      </c>
      <c r="F118" s="748">
        <v>45814</v>
      </c>
      <c r="G118" s="748">
        <v>45814</v>
      </c>
      <c r="H118" s="749">
        <f t="shared" si="9"/>
        <v>34</v>
      </c>
      <c r="I118" s="779" t="s">
        <v>1491</v>
      </c>
      <c r="J118" s="749" t="s">
        <v>682</v>
      </c>
      <c r="K118" s="759"/>
      <c r="L118" s="760"/>
      <c r="M118" s="760"/>
      <c r="N118" s="760"/>
    </row>
    <row r="119" spans="1:14" s="766" customFormat="1" ht="27.75" customHeight="1" x14ac:dyDescent="0.35">
      <c r="A119" s="744">
        <f>A118+1</f>
        <v>116</v>
      </c>
      <c r="B119" s="750" t="s">
        <v>1286</v>
      </c>
      <c r="C119" s="746" t="str">
        <f>VLOOKUP(B119,'Location Summary'!$C$4:$D$603,2,FALSE)</f>
        <v>DD45+0</v>
      </c>
      <c r="D119" s="747" t="s">
        <v>104</v>
      </c>
      <c r="E119" s="758">
        <v>45762</v>
      </c>
      <c r="F119" s="748">
        <v>45843</v>
      </c>
      <c r="G119" s="748">
        <v>45843</v>
      </c>
      <c r="H119" s="749">
        <f t="shared" si="9"/>
        <v>81</v>
      </c>
      <c r="I119" s="779" t="s">
        <v>1491</v>
      </c>
      <c r="J119" s="749"/>
      <c r="K119" s="759"/>
      <c r="L119" s="760"/>
      <c r="M119" s="760"/>
      <c r="N119" s="760"/>
    </row>
    <row r="120" spans="1:14" s="766" customFormat="1" ht="27.75" customHeight="1" x14ac:dyDescent="0.35">
      <c r="A120" s="744">
        <f>A119+1</f>
        <v>117</v>
      </c>
      <c r="B120" s="750" t="s">
        <v>1288</v>
      </c>
      <c r="C120" s="746" t="str">
        <f>VLOOKUP(B120,'Location Summary'!$C$4:$D$603,2,FALSE)</f>
        <v>DA+0</v>
      </c>
      <c r="D120" s="747" t="s">
        <v>104</v>
      </c>
      <c r="E120" s="758">
        <v>45780</v>
      </c>
      <c r="F120" s="748">
        <v>45835</v>
      </c>
      <c r="G120" s="748">
        <v>45835</v>
      </c>
      <c r="H120" s="749">
        <f t="shared" si="9"/>
        <v>55</v>
      </c>
      <c r="I120" s="779" t="s">
        <v>1491</v>
      </c>
      <c r="J120" s="749" t="s">
        <v>682</v>
      </c>
      <c r="K120" s="759"/>
      <c r="L120" s="760"/>
      <c r="M120" s="760"/>
      <c r="N120" s="760"/>
    </row>
    <row r="121" spans="1:14" s="766" customFormat="1" ht="27.75" customHeight="1" x14ac:dyDescent="0.35">
      <c r="A121" s="744">
        <f t="shared" ref="A121:A134" si="10">A120+1</f>
        <v>118</v>
      </c>
      <c r="B121" s="750" t="s">
        <v>620</v>
      </c>
      <c r="C121" s="746" t="str">
        <f>VLOOKUP(B121,'Location Summary'!$C$4:$D$603,2,FALSE)</f>
        <v>DA+3</v>
      </c>
      <c r="D121" s="747" t="s">
        <v>1381</v>
      </c>
      <c r="E121" s="758">
        <v>45709</v>
      </c>
      <c r="F121" s="748"/>
      <c r="G121" s="748"/>
      <c r="H121" s="749"/>
      <c r="I121" s="779" t="s">
        <v>1009</v>
      </c>
      <c r="J121" s="749"/>
      <c r="K121" s="759"/>
      <c r="L121" s="760"/>
      <c r="M121" s="760"/>
      <c r="N121" s="760"/>
    </row>
    <row r="122" spans="1:14" s="766" customFormat="1" ht="27.75" customHeight="1" x14ac:dyDescent="0.35">
      <c r="A122" s="744">
        <f t="shared" si="10"/>
        <v>119</v>
      </c>
      <c r="B122" s="750" t="s">
        <v>616</v>
      </c>
      <c r="C122" s="746" t="str">
        <f>VLOOKUP(B122,'Location Summary'!$C$4:$D$603,2,FALSE)</f>
        <v>DA+3</v>
      </c>
      <c r="D122" s="747" t="s">
        <v>1381</v>
      </c>
      <c r="E122" s="758">
        <v>45843</v>
      </c>
      <c r="F122" s="748"/>
      <c r="G122" s="748"/>
      <c r="H122" s="749"/>
      <c r="I122" s="779" t="s">
        <v>1009</v>
      </c>
      <c r="J122" s="749"/>
      <c r="K122" s="759"/>
      <c r="L122" s="760"/>
      <c r="M122" s="760"/>
      <c r="N122" s="760"/>
    </row>
    <row r="123" spans="1:14" s="766" customFormat="1" ht="27.75" customHeight="1" x14ac:dyDescent="0.35">
      <c r="A123" s="744">
        <f t="shared" si="10"/>
        <v>120</v>
      </c>
      <c r="B123" s="750" t="s">
        <v>609</v>
      </c>
      <c r="C123" s="746" t="str">
        <f>VLOOKUP(B123,'Location Summary'!$C$4:$D$603,2,FALSE)</f>
        <v>DA-3</v>
      </c>
      <c r="D123" s="747" t="s">
        <v>1381</v>
      </c>
      <c r="E123" s="758">
        <v>45843</v>
      </c>
      <c r="F123" s="748">
        <v>45878</v>
      </c>
      <c r="G123" s="748"/>
      <c r="H123" s="749"/>
      <c r="I123" s="779" t="s">
        <v>1009</v>
      </c>
      <c r="J123" s="749"/>
      <c r="K123" s="759"/>
      <c r="L123" s="760"/>
      <c r="M123" s="760"/>
      <c r="N123" s="760"/>
    </row>
    <row r="124" spans="1:14" s="766" customFormat="1" ht="27.75" customHeight="1" x14ac:dyDescent="0.35">
      <c r="A124" s="744">
        <f t="shared" si="10"/>
        <v>121</v>
      </c>
      <c r="B124" s="750" t="s">
        <v>608</v>
      </c>
      <c r="C124" s="746" t="str">
        <f>VLOOKUP(B124,'Location Summary'!$C$4:$D$603,2,FALSE)</f>
        <v>DA+6</v>
      </c>
      <c r="D124" s="747" t="s">
        <v>1381</v>
      </c>
      <c r="E124" s="758">
        <v>45843</v>
      </c>
      <c r="F124" s="748">
        <v>45866</v>
      </c>
      <c r="G124" s="748">
        <v>45866</v>
      </c>
      <c r="H124" s="749">
        <f t="shared" ref="H124:H128" si="11">(G124-E124)</f>
        <v>23</v>
      </c>
      <c r="I124" s="779" t="s">
        <v>1009</v>
      </c>
      <c r="J124" s="749"/>
      <c r="K124" s="759"/>
      <c r="L124" s="760"/>
      <c r="M124" s="760"/>
      <c r="N124" s="760"/>
    </row>
    <row r="125" spans="1:14" s="766" customFormat="1" ht="27.75" customHeight="1" x14ac:dyDescent="0.35">
      <c r="A125" s="744">
        <f t="shared" si="10"/>
        <v>122</v>
      </c>
      <c r="B125" s="750" t="s">
        <v>592</v>
      </c>
      <c r="C125" s="746" t="str">
        <f>VLOOKUP(B125,'Location Summary'!$C$4:$D$603,2,FALSE)</f>
        <v>DA+1.5</v>
      </c>
      <c r="D125" s="747" t="s">
        <v>1381</v>
      </c>
      <c r="E125" s="758">
        <v>45843</v>
      </c>
      <c r="F125" s="748">
        <v>45886</v>
      </c>
      <c r="G125" s="748">
        <v>45886</v>
      </c>
      <c r="H125" s="749">
        <f t="shared" si="11"/>
        <v>43</v>
      </c>
      <c r="I125" s="779" t="s">
        <v>1009</v>
      </c>
      <c r="J125" s="749"/>
      <c r="K125" s="759"/>
      <c r="L125" s="760"/>
      <c r="M125" s="760"/>
      <c r="N125" s="760"/>
    </row>
    <row r="126" spans="1:14" s="766" customFormat="1" ht="27.75" customHeight="1" x14ac:dyDescent="0.35">
      <c r="A126" s="744">
        <f t="shared" si="10"/>
        <v>123</v>
      </c>
      <c r="B126" s="750" t="s">
        <v>590</v>
      </c>
      <c r="C126" s="746" t="str">
        <f>VLOOKUP(B126,'Location Summary'!$C$4:$D$603,2,FALSE)</f>
        <v>DA+6</v>
      </c>
      <c r="D126" s="747" t="s">
        <v>1381</v>
      </c>
      <c r="E126" s="758">
        <v>45843</v>
      </c>
      <c r="F126" s="748">
        <v>45860</v>
      </c>
      <c r="G126" s="748">
        <v>45860</v>
      </c>
      <c r="H126" s="749">
        <f t="shared" si="11"/>
        <v>17</v>
      </c>
      <c r="I126" s="779" t="s">
        <v>1009</v>
      </c>
      <c r="J126" s="749"/>
      <c r="K126" s="759"/>
      <c r="L126" s="760"/>
      <c r="M126" s="760"/>
      <c r="N126" s="760"/>
    </row>
    <row r="127" spans="1:14" s="766" customFormat="1" ht="27.75" customHeight="1" x14ac:dyDescent="0.35">
      <c r="A127" s="744">
        <f t="shared" si="10"/>
        <v>124</v>
      </c>
      <c r="B127" s="750" t="s">
        <v>195</v>
      </c>
      <c r="C127" s="746" t="str">
        <f>VLOOKUP(B127,'Location Summary'!$C$4:$D$603,2,FALSE)</f>
        <v>DA+3</v>
      </c>
      <c r="D127" s="747" t="s">
        <v>1381</v>
      </c>
      <c r="E127" s="758">
        <v>45843</v>
      </c>
      <c r="F127" s="748">
        <v>45904</v>
      </c>
      <c r="G127" s="748">
        <v>45904</v>
      </c>
      <c r="H127" s="749">
        <f t="shared" si="11"/>
        <v>61</v>
      </c>
      <c r="I127" s="779" t="s">
        <v>1009</v>
      </c>
      <c r="J127" s="749"/>
      <c r="K127" s="759"/>
      <c r="L127" s="760"/>
      <c r="M127" s="760"/>
      <c r="N127" s="760"/>
    </row>
    <row r="128" spans="1:14" s="766" customFormat="1" ht="27.75" customHeight="1" x14ac:dyDescent="0.35">
      <c r="A128" s="744">
        <f t="shared" si="10"/>
        <v>125</v>
      </c>
      <c r="B128" s="750" t="s">
        <v>71</v>
      </c>
      <c r="C128" s="746" t="str">
        <f>VLOOKUP(B128,'Location Summary'!$C$4:$D$603,2,FALSE)</f>
        <v>DA+3</v>
      </c>
      <c r="D128" s="747" t="s">
        <v>1381</v>
      </c>
      <c r="E128" s="758">
        <v>45843</v>
      </c>
      <c r="F128" s="748">
        <v>45898</v>
      </c>
      <c r="G128" s="748">
        <v>45898</v>
      </c>
      <c r="H128" s="749">
        <f t="shared" si="11"/>
        <v>55</v>
      </c>
      <c r="I128" s="779" t="s">
        <v>1009</v>
      </c>
      <c r="J128" s="749"/>
      <c r="K128" s="759"/>
      <c r="L128" s="760"/>
      <c r="M128" s="760"/>
      <c r="N128" s="760"/>
    </row>
    <row r="129" spans="1:14" s="766" customFormat="1" ht="27.75" customHeight="1" x14ac:dyDescent="0.35">
      <c r="A129" s="744">
        <f t="shared" si="10"/>
        <v>126</v>
      </c>
      <c r="B129" s="750" t="s">
        <v>70</v>
      </c>
      <c r="C129" s="746" t="str">
        <f>VLOOKUP(B129,'Location Summary'!$C$4:$D$603,2,FALSE)</f>
        <v>DA+9</v>
      </c>
      <c r="D129" s="747" t="s">
        <v>1381</v>
      </c>
      <c r="E129" s="758">
        <v>45843</v>
      </c>
      <c r="F129" s="748">
        <v>45878</v>
      </c>
      <c r="G129" s="748">
        <v>45878</v>
      </c>
      <c r="H129" s="749">
        <f t="shared" ref="H129:H131" si="12">(G129-E129)</f>
        <v>35</v>
      </c>
      <c r="I129" s="779" t="s">
        <v>1009</v>
      </c>
      <c r="J129" s="749"/>
      <c r="K129" s="759"/>
      <c r="L129" s="760"/>
      <c r="M129" s="760"/>
      <c r="N129" s="760"/>
    </row>
    <row r="130" spans="1:14" s="766" customFormat="1" ht="27.75" customHeight="1" x14ac:dyDescent="0.35">
      <c r="A130" s="744">
        <f t="shared" si="10"/>
        <v>127</v>
      </c>
      <c r="B130" s="750" t="s">
        <v>69</v>
      </c>
      <c r="C130" s="746" t="str">
        <f>VLOOKUP(B130,'Location Summary'!$C$4:$D$603,2,FALSE)</f>
        <v>DA+9</v>
      </c>
      <c r="D130" s="747" t="s">
        <v>1381</v>
      </c>
      <c r="E130" s="758">
        <v>45843</v>
      </c>
      <c r="F130" s="748">
        <v>45893</v>
      </c>
      <c r="G130" s="748">
        <v>45893</v>
      </c>
      <c r="H130" s="749">
        <f t="shared" si="12"/>
        <v>50</v>
      </c>
      <c r="I130" s="779" t="s">
        <v>1009</v>
      </c>
      <c r="J130" s="749"/>
      <c r="K130" s="759"/>
      <c r="L130" s="760"/>
      <c r="M130" s="760"/>
      <c r="N130" s="760"/>
    </row>
    <row r="131" spans="1:14" s="766" customFormat="1" ht="27.75" customHeight="1" x14ac:dyDescent="0.35">
      <c r="A131" s="744">
        <f t="shared" si="10"/>
        <v>128</v>
      </c>
      <c r="B131" s="750" t="s">
        <v>68</v>
      </c>
      <c r="C131" s="746" t="str">
        <f>VLOOKUP(B131,'Location Summary'!$C$4:$D$603,2,FALSE)</f>
        <v>DB1+9</v>
      </c>
      <c r="D131" s="747" t="s">
        <v>1381</v>
      </c>
      <c r="E131" s="758">
        <v>45843</v>
      </c>
      <c r="F131" s="748">
        <v>45902</v>
      </c>
      <c r="G131" s="748">
        <v>45902</v>
      </c>
      <c r="H131" s="749">
        <f t="shared" si="12"/>
        <v>59</v>
      </c>
      <c r="I131" s="779" t="s">
        <v>1009</v>
      </c>
      <c r="J131" s="749"/>
      <c r="K131" s="759"/>
      <c r="L131" s="760"/>
      <c r="M131" s="760"/>
      <c r="N131" s="760"/>
    </row>
    <row r="132" spans="1:14" s="766" customFormat="1" ht="27.75" customHeight="1" x14ac:dyDescent="0.35">
      <c r="A132" s="744">
        <f t="shared" si="10"/>
        <v>129</v>
      </c>
      <c r="B132" s="750" t="s">
        <v>793</v>
      </c>
      <c r="C132" s="746" t="str">
        <f>VLOOKUP(B132,'Location Summary'!$C$4:$D$603,2,FALSE)</f>
        <v>DA+6</v>
      </c>
      <c r="D132" s="747" t="s">
        <v>1381</v>
      </c>
      <c r="E132" s="758">
        <v>45843</v>
      </c>
      <c r="F132" s="748">
        <v>45882</v>
      </c>
      <c r="G132" s="748">
        <v>45882</v>
      </c>
      <c r="H132" s="749">
        <f t="shared" ref="H132:H134" si="13">(G132-E132)</f>
        <v>39</v>
      </c>
      <c r="I132" s="779" t="s">
        <v>1009</v>
      </c>
      <c r="J132" s="749"/>
      <c r="K132" s="759"/>
      <c r="L132" s="760"/>
      <c r="M132" s="760"/>
      <c r="N132" s="760"/>
    </row>
    <row r="133" spans="1:14" s="766" customFormat="1" ht="27.75" customHeight="1" x14ac:dyDescent="0.35">
      <c r="A133" s="744">
        <f t="shared" si="10"/>
        <v>130</v>
      </c>
      <c r="B133" s="750" t="s">
        <v>792</v>
      </c>
      <c r="C133" s="746" t="str">
        <f>VLOOKUP(B133,'Location Summary'!$C$4:$D$603,2,FALSE)</f>
        <v>DB1+9</v>
      </c>
      <c r="D133" s="747" t="s">
        <v>1381</v>
      </c>
      <c r="E133" s="758">
        <v>45843</v>
      </c>
      <c r="F133" s="748">
        <v>45869</v>
      </c>
      <c r="G133" s="748">
        <v>45869</v>
      </c>
      <c r="H133" s="749">
        <f t="shared" si="13"/>
        <v>26</v>
      </c>
      <c r="I133" s="779" t="s">
        <v>1009</v>
      </c>
      <c r="J133" s="749"/>
      <c r="K133" s="759"/>
      <c r="L133" s="760"/>
      <c r="M133" s="760"/>
      <c r="N133" s="760"/>
    </row>
    <row r="134" spans="1:14" s="766" customFormat="1" ht="27.75" customHeight="1" x14ac:dyDescent="0.35">
      <c r="A134" s="744">
        <f t="shared" si="10"/>
        <v>131</v>
      </c>
      <c r="B134" s="750" t="s">
        <v>171</v>
      </c>
      <c r="C134" s="746" t="str">
        <f>VLOOKUP(B134,'Location Summary'!$C$4:$D$603,2,FALSE)</f>
        <v>DA+3</v>
      </c>
      <c r="D134" s="747" t="s">
        <v>1381</v>
      </c>
      <c r="E134" s="758">
        <v>45873</v>
      </c>
      <c r="F134" s="748">
        <v>45881</v>
      </c>
      <c r="G134" s="748">
        <v>45881</v>
      </c>
      <c r="H134" s="749">
        <f t="shared" si="13"/>
        <v>8</v>
      </c>
      <c r="I134" s="779" t="s">
        <v>1542</v>
      </c>
      <c r="J134" s="749"/>
      <c r="K134" s="759"/>
      <c r="L134" s="760"/>
      <c r="M134" s="760"/>
      <c r="N134" s="760"/>
    </row>
    <row r="140" spans="1:14" x14ac:dyDescent="0.35">
      <c r="B140" s="1118"/>
    </row>
    <row r="1048575" spans="3:3" x14ac:dyDescent="0.35">
      <c r="C1048575" s="746" t="e">
        <f>VLOOKUP(B1048575,'Location Summary'!$C$4:$D$603,2,FALSE)</f>
        <v>#N/A</v>
      </c>
    </row>
  </sheetData>
  <autoFilter ref="A4:O137" xr:uid="{00000000-0001-0000-0E00-000000000000}"/>
  <mergeCells count="6">
    <mergeCell ref="A2:I2"/>
    <mergeCell ref="A3:N3"/>
    <mergeCell ref="K15:K18"/>
    <mergeCell ref="L15:L18"/>
    <mergeCell ref="M15:M18"/>
    <mergeCell ref="N15:N18"/>
  </mergeCells>
  <phoneticPr fontId="6" type="noConversion"/>
  <conditionalFormatting sqref="B1:B102">
    <cfRule type="expression" dxfId="123" priority="1428" stopIfTrue="1">
      <formula>AND(COUNTIF($B$1:$B$14, B1)+COUNTIF($B$36:$B$81, B1)+COUNTIF(#REF!, B1)&gt;1,NOT(ISBLANK(B1)))</formula>
    </cfRule>
  </conditionalFormatting>
  <conditionalFormatting sqref="B15:B102">
    <cfRule type="duplicateValues" dxfId="122" priority="1011"/>
  </conditionalFormatting>
  <conditionalFormatting sqref="B104:B134">
    <cfRule type="duplicateValues" dxfId="121" priority="1134"/>
    <cfRule type="duplicateValues" dxfId="120" priority="1135"/>
    <cfRule type="duplicateValues" dxfId="119" priority="1136"/>
    <cfRule type="duplicateValues" dxfId="118" priority="1137"/>
    <cfRule type="expression" dxfId="117" priority="1138" stopIfTrue="1">
      <formula>AND(COUNTIF($B$1:$B$14, B104)+COUNTIF($B$36:$B$81, B104)+COUNTIF(#REF!, B104)&gt;1,NOT(ISBLANK(B104)))</formula>
    </cfRule>
    <cfRule type="duplicateValues" dxfId="116" priority="1139"/>
  </conditionalFormatting>
  <conditionalFormatting sqref="B138:B139 B1:B103 B141:B1048576">
    <cfRule type="duplicateValues" dxfId="115" priority="10"/>
    <cfRule type="duplicateValues" dxfId="114" priority="11"/>
    <cfRule type="duplicateValues" dxfId="113" priority="13"/>
    <cfRule type="duplicateValues" dxfId="112" priority="14"/>
  </conditionalFormatting>
  <conditionalFormatting sqref="B138:B1048576 B1:B134">
    <cfRule type="duplicateValues" dxfId="111" priority="1427"/>
  </conditionalFormatting>
  <conditionalFormatting sqref="J1:J1048576">
    <cfRule type="containsText" dxfId="110" priority="7" stopIfTrue="1" operator="containsText" text="Resolved">
      <formula>NOT(ISERROR(SEARCH("Resolved",J1)))</formula>
    </cfRule>
  </conditionalFormatting>
  <pageMargins left="0.39370078740157483" right="0.23622047244094491" top="0.59055118110236227" bottom="0.59055118110236227" header="0.31496062992125984" footer="0.31496062992125984"/>
  <pageSetup paperSize="9" scale="68" fitToHeight="0" orientation="landscape" r:id="rId1"/>
  <headerFooter>
    <oddFooter>Page &amp;P of &amp;N</oddFooter>
  </headerFooter>
  <ignoredErrors>
    <ignoredError sqref="F75:G75" twoDigitTextYear="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0000"/>
    <pageSetUpPr fitToPage="1"/>
  </sheetPr>
  <dimension ref="A1:Q555"/>
  <sheetViews>
    <sheetView showGridLines="0" zoomScaleNormal="100" zoomScaleSheetLayoutView="95" workbookViewId="0">
      <pane xSplit="5" ySplit="4" topLeftCell="F52" activePane="bottomRight" state="frozen"/>
      <selection activeCell="A4" sqref="A4:XFD4"/>
      <selection pane="topRight" activeCell="A4" sqref="A4:XFD4"/>
      <selection pane="bottomLeft" activeCell="A4" sqref="A4:XFD4"/>
      <selection pane="bottomRight" activeCell="A9" sqref="A9"/>
    </sheetView>
  </sheetViews>
  <sheetFormatPr defaultColWidth="9.1796875" defaultRowHeight="14.5" x14ac:dyDescent="0.35"/>
  <cols>
    <col min="1" max="1" width="7.54296875" style="2" customWidth="1"/>
    <col min="2" max="2" width="10.26953125" style="2" customWidth="1"/>
    <col min="3" max="3" width="9.1796875" style="23" customWidth="1"/>
    <col min="4" max="4" width="15.54296875" style="2" customWidth="1"/>
    <col min="5" max="5" width="13.453125" style="2" customWidth="1"/>
    <col min="6" max="6" width="12.453125" style="2" customWidth="1"/>
    <col min="7" max="7" width="14.54296875" style="2" customWidth="1"/>
    <col min="8" max="8" width="28.26953125" style="2" customWidth="1"/>
    <col min="9" max="9" width="12.7265625" style="2" customWidth="1"/>
    <col min="10" max="10" width="9.7265625" style="2" customWidth="1"/>
    <col min="11" max="11" width="10.7265625" style="2" bestFit="1" customWidth="1"/>
    <col min="12" max="13" width="8.453125" style="2" customWidth="1"/>
    <col min="14" max="14" width="10.26953125" style="2" customWidth="1"/>
    <col min="15" max="15" width="16.1796875" style="2" customWidth="1"/>
    <col min="16" max="16" width="21.26953125" style="2" customWidth="1"/>
    <col min="17" max="17" width="21.1796875" style="2" customWidth="1"/>
    <col min="18" max="16384" width="9.1796875" style="16"/>
  </cols>
  <sheetData>
    <row r="1" spans="1:17" s="2" customFormat="1" ht="15.5" x14ac:dyDescent="0.35">
      <c r="A1" s="1386" t="s">
        <v>125</v>
      </c>
      <c r="B1" s="1387"/>
      <c r="C1" s="1387"/>
      <c r="D1" s="1387"/>
      <c r="E1" s="1387"/>
      <c r="F1" s="1387"/>
      <c r="G1" s="1387"/>
      <c r="H1" s="1387"/>
      <c r="I1" s="1387"/>
      <c r="J1" s="1387"/>
      <c r="K1" s="1387"/>
      <c r="L1" s="1387"/>
      <c r="M1" s="1387"/>
      <c r="N1" s="1387"/>
      <c r="O1" s="1387"/>
      <c r="P1" s="1387"/>
      <c r="Q1" s="1388"/>
    </row>
    <row r="2" spans="1:17" s="2" customFormat="1" ht="15.5" x14ac:dyDescent="0.35">
      <c r="A2" s="1389" t="str">
        <f>TA413_PBNTL!A1</f>
        <v xml:space="preserve"> TA413 : 765 KV D/C Bikaner III - Neemrana II TL02</v>
      </c>
      <c r="B2" s="1390"/>
      <c r="C2" s="1390"/>
      <c r="D2" s="1390"/>
      <c r="E2" s="1390"/>
      <c r="F2" s="1390"/>
      <c r="G2" s="1390"/>
      <c r="H2" s="1390"/>
      <c r="I2" s="1390"/>
      <c r="J2" s="1390"/>
      <c r="K2" s="1390"/>
      <c r="L2" s="1390"/>
      <c r="M2" s="1390"/>
      <c r="N2" s="1390"/>
      <c r="O2" s="1390"/>
      <c r="P2" s="1390"/>
      <c r="Q2" s="1391"/>
    </row>
    <row r="3" spans="1:17" s="2" customFormat="1" ht="16" thickBot="1" x14ac:dyDescent="0.4">
      <c r="A3" s="720" t="s">
        <v>111</v>
      </c>
      <c r="B3" s="199"/>
      <c r="C3" s="199"/>
      <c r="D3" s="199"/>
      <c r="E3" s="199"/>
      <c r="F3" s="199"/>
      <c r="G3" s="199"/>
      <c r="H3" s="199"/>
      <c r="I3" s="1135">
        <f>SUBTOTAL(9,I5:I317)</f>
        <v>109701.66499999948</v>
      </c>
      <c r="J3" s="1135">
        <f t="shared" ref="J3:M3" si="0">SUBTOTAL(9,J5:J317)</f>
        <v>1387.5899999999997</v>
      </c>
      <c r="K3" s="1135">
        <f t="shared" si="0"/>
        <v>15180.039999999968</v>
      </c>
      <c r="L3" s="1135">
        <f>SUBTOTAL(9,L5:L317)</f>
        <v>840.8547999999995</v>
      </c>
      <c r="M3" s="1135">
        <f t="shared" si="0"/>
        <v>349.77888200000069</v>
      </c>
      <c r="N3" s="1135">
        <f>SUBTOTAL(9,N5:N317)</f>
        <v>2969.6999999999994</v>
      </c>
      <c r="O3" s="200"/>
      <c r="P3" s="178"/>
      <c r="Q3" s="337" t="str">
        <f>TA413_PBNTL!M1</f>
        <v>08.10.2025</v>
      </c>
    </row>
    <row r="4" spans="1:17" s="2" customFormat="1" ht="29.5" thickBot="1" x14ac:dyDescent="0.4">
      <c r="A4" s="61" t="s">
        <v>42</v>
      </c>
      <c r="B4" s="62" t="s">
        <v>43</v>
      </c>
      <c r="C4" s="1041" t="s">
        <v>44</v>
      </c>
      <c r="D4" s="62" t="s">
        <v>45</v>
      </c>
      <c r="E4" s="62" t="s">
        <v>46</v>
      </c>
      <c r="F4" s="1042" t="s">
        <v>47</v>
      </c>
      <c r="G4" s="1042" t="s">
        <v>48</v>
      </c>
      <c r="H4" s="62" t="s">
        <v>90</v>
      </c>
      <c r="I4" s="62" t="s">
        <v>29</v>
      </c>
      <c r="J4" s="62" t="s">
        <v>289</v>
      </c>
      <c r="K4" s="62" t="s">
        <v>290</v>
      </c>
      <c r="L4" s="62" t="s">
        <v>105</v>
      </c>
      <c r="M4" s="62" t="s">
        <v>281</v>
      </c>
      <c r="N4" s="62" t="s">
        <v>683</v>
      </c>
      <c r="O4" s="62" t="s">
        <v>49</v>
      </c>
      <c r="P4" s="62" t="s">
        <v>686</v>
      </c>
      <c r="Q4" s="66" t="s">
        <v>1</v>
      </c>
    </row>
    <row r="5" spans="1:17" ht="21.75" customHeight="1" x14ac:dyDescent="0.35">
      <c r="A5" s="67">
        <f>SUBTOTAL(103,$C$5:C5)</f>
        <v>1</v>
      </c>
      <c r="B5" s="68">
        <v>1</v>
      </c>
      <c r="C5" s="1043" t="s">
        <v>387</v>
      </c>
      <c r="D5" s="1044" t="str">
        <f>VLOOKUP(C5,'Location Summary'!$C$4:$D$603,2,0)</f>
        <v>DA+6</v>
      </c>
      <c r="E5" s="1044" t="s">
        <v>422</v>
      </c>
      <c r="F5" s="1045">
        <v>45441</v>
      </c>
      <c r="G5" s="1045">
        <v>45449</v>
      </c>
      <c r="H5" s="1046" t="s">
        <v>521</v>
      </c>
      <c r="I5" s="1044">
        <f t="shared" ref="I5:I36" si="1">VLOOKUP($D5,$D$320:$M$359,6,FALSE)</f>
        <v>289.83999999999997</v>
      </c>
      <c r="J5" s="68">
        <f t="shared" ref="J5:J36" si="2">VLOOKUP($D5,$D$320:$M$359,7,FALSE)</f>
        <v>3.61</v>
      </c>
      <c r="K5" s="68">
        <f t="shared" ref="K5:K36" si="3">VLOOKUP($D5,$D$320:$M$359,8,FALSE)</f>
        <v>37.299999999999997</v>
      </c>
      <c r="L5" s="68">
        <f t="shared" ref="L5:L36" si="4">VLOOKUP($D5,$D$320:$M$359,9,FALSE)</f>
        <v>2.093</v>
      </c>
      <c r="M5" s="68">
        <f t="shared" ref="M5:M36" si="5">VLOOKUP($D5,$D$320:$M$359,10,FALSE)</f>
        <v>0.86599999999999999</v>
      </c>
      <c r="N5" s="1047">
        <f t="shared" ref="N5:N36" si="6">ROUND((I5*230.35+J5*10150.5+K5*11591.45+L5*93958.18+M5*7677.44)/10^5,2)</f>
        <v>7.39</v>
      </c>
      <c r="O5" s="1048" t="s">
        <v>678</v>
      </c>
      <c r="P5" s="1049" t="s">
        <v>687</v>
      </c>
      <c r="Q5" s="1050" t="s">
        <v>263</v>
      </c>
    </row>
    <row r="6" spans="1:17" ht="21.75" customHeight="1" x14ac:dyDescent="0.35">
      <c r="A6" s="17">
        <f>SUBTOTAL(103,$C$5:C6)</f>
        <v>2</v>
      </c>
      <c r="B6" s="13">
        <v>2</v>
      </c>
      <c r="C6" s="141" t="s">
        <v>430</v>
      </c>
      <c r="D6" s="81" t="str">
        <f>VLOOKUP(C6,'Location Summary'!$C$4:$D$603,2,0)</f>
        <v>DA+3</v>
      </c>
      <c r="E6" s="81" t="s">
        <v>422</v>
      </c>
      <c r="F6" s="134">
        <v>45442</v>
      </c>
      <c r="G6" s="134">
        <v>45450</v>
      </c>
      <c r="H6" s="79" t="s">
        <v>522</v>
      </c>
      <c r="I6" s="81">
        <f t="shared" si="1"/>
        <v>289.83999999999997</v>
      </c>
      <c r="J6" s="13">
        <f t="shared" si="2"/>
        <v>3.61</v>
      </c>
      <c r="K6" s="13">
        <f t="shared" si="3"/>
        <v>37.299999999999997</v>
      </c>
      <c r="L6" s="13">
        <f t="shared" si="4"/>
        <v>2.093</v>
      </c>
      <c r="M6" s="13">
        <f t="shared" si="5"/>
        <v>0.86599999999999999</v>
      </c>
      <c r="N6" s="480">
        <f t="shared" si="6"/>
        <v>7.39</v>
      </c>
      <c r="O6" s="139" t="s">
        <v>470</v>
      </c>
      <c r="P6" s="590" t="s">
        <v>687</v>
      </c>
      <c r="Q6" s="1051" t="s">
        <v>263</v>
      </c>
    </row>
    <row r="7" spans="1:17" ht="21.75" customHeight="1" x14ac:dyDescent="0.35">
      <c r="A7" s="17">
        <f>SUBTOTAL(103,$C$5:C7)</f>
        <v>3</v>
      </c>
      <c r="B7" s="13">
        <v>3</v>
      </c>
      <c r="C7" s="141" t="s">
        <v>431</v>
      </c>
      <c r="D7" s="81" t="str">
        <f>VLOOKUP(C7,'Location Summary'!$C$4:$D$603,2,0)</f>
        <v>DA+3</v>
      </c>
      <c r="E7" s="81" t="s">
        <v>422</v>
      </c>
      <c r="F7" s="134">
        <v>45450</v>
      </c>
      <c r="G7" s="134">
        <v>45452</v>
      </c>
      <c r="H7" s="79" t="s">
        <v>522</v>
      </c>
      <c r="I7" s="81">
        <f t="shared" si="1"/>
        <v>289.83999999999997</v>
      </c>
      <c r="J7" s="13">
        <f t="shared" si="2"/>
        <v>3.61</v>
      </c>
      <c r="K7" s="13">
        <f t="shared" si="3"/>
        <v>37.299999999999997</v>
      </c>
      <c r="L7" s="13">
        <f t="shared" si="4"/>
        <v>2.093</v>
      </c>
      <c r="M7" s="13">
        <f t="shared" si="5"/>
        <v>0.86599999999999999</v>
      </c>
      <c r="N7" s="480">
        <f t="shared" si="6"/>
        <v>7.39</v>
      </c>
      <c r="O7" s="139" t="s">
        <v>470</v>
      </c>
      <c r="P7" s="590" t="s">
        <v>687</v>
      </c>
      <c r="Q7" s="1051" t="s">
        <v>263</v>
      </c>
    </row>
    <row r="8" spans="1:17" ht="21.75" customHeight="1" x14ac:dyDescent="0.35">
      <c r="A8" s="17">
        <f>SUBTOTAL(103,$C$5:C8)</f>
        <v>4</v>
      </c>
      <c r="B8" s="13">
        <v>4</v>
      </c>
      <c r="C8" s="141" t="s">
        <v>429</v>
      </c>
      <c r="D8" s="81" t="str">
        <f>VLOOKUP(C8,'Location Summary'!$C$4:$D$603,2,0)</f>
        <v>DA+3</v>
      </c>
      <c r="E8" s="81" t="s">
        <v>422</v>
      </c>
      <c r="F8" s="134">
        <v>45452</v>
      </c>
      <c r="G8" s="134">
        <v>45454</v>
      </c>
      <c r="H8" s="79" t="s">
        <v>522</v>
      </c>
      <c r="I8" s="81">
        <f t="shared" si="1"/>
        <v>289.83999999999997</v>
      </c>
      <c r="J8" s="13">
        <f t="shared" si="2"/>
        <v>3.61</v>
      </c>
      <c r="K8" s="13">
        <f t="shared" si="3"/>
        <v>37.299999999999997</v>
      </c>
      <c r="L8" s="13">
        <f t="shared" si="4"/>
        <v>2.093</v>
      </c>
      <c r="M8" s="13">
        <f t="shared" si="5"/>
        <v>0.86599999999999999</v>
      </c>
      <c r="N8" s="480">
        <f t="shared" si="6"/>
        <v>7.39</v>
      </c>
      <c r="O8" s="139" t="s">
        <v>470</v>
      </c>
      <c r="P8" s="590" t="s">
        <v>687</v>
      </c>
      <c r="Q8" s="1051" t="s">
        <v>263</v>
      </c>
    </row>
    <row r="9" spans="1:17" ht="21.75" customHeight="1" x14ac:dyDescent="0.35">
      <c r="A9" s="17">
        <f>SUBTOTAL(103,$C$5:C9)</f>
        <v>5</v>
      </c>
      <c r="B9" s="13">
        <v>5</v>
      </c>
      <c r="C9" s="141" t="s">
        <v>388</v>
      </c>
      <c r="D9" s="81" t="str">
        <f>VLOOKUP(C9,'Location Summary'!$C$4:$D$603,2,0)</f>
        <v>DA+3</v>
      </c>
      <c r="E9" s="81" t="s">
        <v>422</v>
      </c>
      <c r="F9" s="134">
        <v>45455</v>
      </c>
      <c r="G9" s="134">
        <v>45460</v>
      </c>
      <c r="H9" s="79" t="s">
        <v>521</v>
      </c>
      <c r="I9" s="81">
        <f t="shared" si="1"/>
        <v>289.83999999999997</v>
      </c>
      <c r="J9" s="13">
        <f t="shared" si="2"/>
        <v>3.61</v>
      </c>
      <c r="K9" s="13">
        <f t="shared" si="3"/>
        <v>37.299999999999997</v>
      </c>
      <c r="L9" s="13">
        <f t="shared" si="4"/>
        <v>2.093</v>
      </c>
      <c r="M9" s="13">
        <f t="shared" si="5"/>
        <v>0.86599999999999999</v>
      </c>
      <c r="N9" s="480">
        <f t="shared" si="6"/>
        <v>7.39</v>
      </c>
      <c r="O9" s="139" t="s">
        <v>678</v>
      </c>
      <c r="P9" s="590" t="s">
        <v>697</v>
      </c>
      <c r="Q9" s="1051" t="s">
        <v>263</v>
      </c>
    </row>
    <row r="10" spans="1:17" ht="21.75" customHeight="1" x14ac:dyDescent="0.35">
      <c r="A10" s="17">
        <f>SUBTOTAL(103,$C$5:C10)</f>
        <v>6</v>
      </c>
      <c r="B10" s="13">
        <v>6</v>
      </c>
      <c r="C10" s="141" t="s">
        <v>432</v>
      </c>
      <c r="D10" s="81" t="str">
        <f>VLOOKUP(C10,'Location Summary'!$C$4:$D$603,2,0)</f>
        <v>DA+3</v>
      </c>
      <c r="E10" s="81" t="s">
        <v>422</v>
      </c>
      <c r="F10" s="134">
        <v>45456</v>
      </c>
      <c r="G10" s="134">
        <v>45460</v>
      </c>
      <c r="H10" s="79" t="s">
        <v>522</v>
      </c>
      <c r="I10" s="81">
        <f t="shared" si="1"/>
        <v>289.83999999999997</v>
      </c>
      <c r="J10" s="13">
        <f t="shared" si="2"/>
        <v>3.61</v>
      </c>
      <c r="K10" s="13">
        <f t="shared" si="3"/>
        <v>37.299999999999997</v>
      </c>
      <c r="L10" s="13">
        <f t="shared" si="4"/>
        <v>2.093</v>
      </c>
      <c r="M10" s="13">
        <f t="shared" si="5"/>
        <v>0.86599999999999999</v>
      </c>
      <c r="N10" s="480">
        <f t="shared" si="6"/>
        <v>7.39</v>
      </c>
      <c r="O10" s="139" t="s">
        <v>470</v>
      </c>
      <c r="P10" s="590" t="s">
        <v>697</v>
      </c>
      <c r="Q10" s="1051" t="s">
        <v>263</v>
      </c>
    </row>
    <row r="11" spans="1:17" ht="21.75" customHeight="1" x14ac:dyDescent="0.35">
      <c r="A11" s="17">
        <f>SUBTOTAL(103,$C$5:C11)</f>
        <v>7</v>
      </c>
      <c r="B11" s="13">
        <v>7</v>
      </c>
      <c r="C11" s="141" t="s">
        <v>433</v>
      </c>
      <c r="D11" s="81" t="str">
        <f>VLOOKUP(C11,'Location Summary'!$C$4:$D$603,2,0)</f>
        <v>DA+3</v>
      </c>
      <c r="E11" s="81" t="s">
        <v>422</v>
      </c>
      <c r="F11" s="134">
        <v>45459</v>
      </c>
      <c r="G11" s="134">
        <v>45461</v>
      </c>
      <c r="H11" s="79" t="s">
        <v>522</v>
      </c>
      <c r="I11" s="81">
        <f t="shared" si="1"/>
        <v>289.83999999999997</v>
      </c>
      <c r="J11" s="13">
        <f t="shared" si="2"/>
        <v>3.61</v>
      </c>
      <c r="K11" s="13">
        <f t="shared" si="3"/>
        <v>37.299999999999997</v>
      </c>
      <c r="L11" s="13">
        <f t="shared" si="4"/>
        <v>2.093</v>
      </c>
      <c r="M11" s="13">
        <f t="shared" si="5"/>
        <v>0.86599999999999999</v>
      </c>
      <c r="N11" s="480">
        <f t="shared" si="6"/>
        <v>7.39</v>
      </c>
      <c r="O11" s="139" t="s">
        <v>470</v>
      </c>
      <c r="P11" s="590" t="s">
        <v>697</v>
      </c>
      <c r="Q11" s="1051" t="s">
        <v>263</v>
      </c>
    </row>
    <row r="12" spans="1:17" ht="21.75" customHeight="1" x14ac:dyDescent="0.35">
      <c r="A12" s="17">
        <f>SUBTOTAL(103,$C$5:C12)</f>
        <v>8</v>
      </c>
      <c r="B12" s="13">
        <v>8</v>
      </c>
      <c r="C12" s="141" t="s">
        <v>434</v>
      </c>
      <c r="D12" s="81" t="str">
        <f>VLOOKUP(C12,'Location Summary'!$C$4:$D$603,2,0)</f>
        <v>DA+6</v>
      </c>
      <c r="E12" s="81" t="s">
        <v>422</v>
      </c>
      <c r="F12" s="134">
        <v>45461</v>
      </c>
      <c r="G12" s="134">
        <v>45464</v>
      </c>
      <c r="H12" s="79" t="s">
        <v>522</v>
      </c>
      <c r="I12" s="81">
        <f t="shared" si="1"/>
        <v>289.83999999999997</v>
      </c>
      <c r="J12" s="13">
        <f t="shared" si="2"/>
        <v>3.61</v>
      </c>
      <c r="K12" s="13">
        <f t="shared" si="3"/>
        <v>37.299999999999997</v>
      </c>
      <c r="L12" s="13">
        <f t="shared" si="4"/>
        <v>2.093</v>
      </c>
      <c r="M12" s="13">
        <f t="shared" si="5"/>
        <v>0.86599999999999999</v>
      </c>
      <c r="N12" s="480">
        <f t="shared" si="6"/>
        <v>7.39</v>
      </c>
      <c r="O12" s="139" t="s">
        <v>470</v>
      </c>
      <c r="P12" s="590" t="s">
        <v>697</v>
      </c>
      <c r="Q12" s="1051" t="s">
        <v>263</v>
      </c>
    </row>
    <row r="13" spans="1:17" ht="21.75" customHeight="1" x14ac:dyDescent="0.35">
      <c r="A13" s="17">
        <f>SUBTOTAL(103,$C$5:C13)</f>
        <v>9</v>
      </c>
      <c r="B13" s="13">
        <v>9</v>
      </c>
      <c r="C13" s="141" t="s">
        <v>424</v>
      </c>
      <c r="D13" s="81" t="str">
        <f>VLOOKUP(C13,'Location Summary'!$C$4:$D$603,2,0)</f>
        <v>DA+0</v>
      </c>
      <c r="E13" s="81" t="s">
        <v>422</v>
      </c>
      <c r="F13" s="134">
        <v>45461</v>
      </c>
      <c r="G13" s="134">
        <v>45466</v>
      </c>
      <c r="H13" s="79" t="s">
        <v>521</v>
      </c>
      <c r="I13" s="81">
        <f t="shared" si="1"/>
        <v>271.04000000000002</v>
      </c>
      <c r="J13" s="13">
        <f t="shared" si="2"/>
        <v>3.36</v>
      </c>
      <c r="K13" s="13">
        <f t="shared" si="3"/>
        <v>34.15</v>
      </c>
      <c r="L13" s="13">
        <f t="shared" si="4"/>
        <v>1.599</v>
      </c>
      <c r="M13" s="13">
        <f t="shared" si="5"/>
        <v>0.86599999999999999</v>
      </c>
      <c r="N13" s="480">
        <f t="shared" si="6"/>
        <v>6.49</v>
      </c>
      <c r="O13" s="139" t="s">
        <v>678</v>
      </c>
      <c r="P13" s="590" t="s">
        <v>697</v>
      </c>
      <c r="Q13" s="1051" t="s">
        <v>263</v>
      </c>
    </row>
    <row r="14" spans="1:17" ht="21.75" customHeight="1" x14ac:dyDescent="0.35">
      <c r="A14" s="17">
        <f>SUBTOTAL(103,$C$5:C14)</f>
        <v>10</v>
      </c>
      <c r="B14" s="13">
        <v>10</v>
      </c>
      <c r="C14" s="141" t="s">
        <v>435</v>
      </c>
      <c r="D14" s="81" t="str">
        <f>VLOOKUP(C14,'Location Summary'!$C$4:$D$603,2,0)</f>
        <v>DA+3</v>
      </c>
      <c r="E14" s="81" t="s">
        <v>422</v>
      </c>
      <c r="F14" s="134">
        <v>45464</v>
      </c>
      <c r="G14" s="134">
        <v>45467</v>
      </c>
      <c r="H14" s="79" t="s">
        <v>522</v>
      </c>
      <c r="I14" s="81">
        <f t="shared" si="1"/>
        <v>289.83999999999997</v>
      </c>
      <c r="J14" s="13">
        <f t="shared" si="2"/>
        <v>3.61</v>
      </c>
      <c r="K14" s="13">
        <f t="shared" si="3"/>
        <v>37.299999999999997</v>
      </c>
      <c r="L14" s="13">
        <f t="shared" si="4"/>
        <v>2.093</v>
      </c>
      <c r="M14" s="13">
        <f t="shared" si="5"/>
        <v>0.86599999999999999</v>
      </c>
      <c r="N14" s="480">
        <f t="shared" si="6"/>
        <v>7.39</v>
      </c>
      <c r="O14" s="139" t="s">
        <v>470</v>
      </c>
      <c r="P14" s="590" t="s">
        <v>697</v>
      </c>
      <c r="Q14" s="1051" t="s">
        <v>263</v>
      </c>
    </row>
    <row r="15" spans="1:17" ht="21.75" customHeight="1" x14ac:dyDescent="0.35">
      <c r="A15" s="17">
        <f>SUBTOTAL(103,$C$5:C15)</f>
        <v>11</v>
      </c>
      <c r="B15" s="13">
        <v>11</v>
      </c>
      <c r="C15" s="141" t="s">
        <v>413</v>
      </c>
      <c r="D15" s="81" t="str">
        <f>VLOOKUP(C15,'Location Summary'!$C$4:$D$603,2,0)</f>
        <v>DA+9</v>
      </c>
      <c r="E15" s="81" t="s">
        <v>422</v>
      </c>
      <c r="F15" s="134">
        <v>45460</v>
      </c>
      <c r="G15" s="134">
        <v>45469</v>
      </c>
      <c r="H15" s="79" t="s">
        <v>712</v>
      </c>
      <c r="I15" s="81">
        <f t="shared" si="1"/>
        <v>289.83999999999997</v>
      </c>
      <c r="J15" s="13">
        <f t="shared" si="2"/>
        <v>3.61</v>
      </c>
      <c r="K15" s="13">
        <f t="shared" si="3"/>
        <v>37.299999999999997</v>
      </c>
      <c r="L15" s="13">
        <f t="shared" si="4"/>
        <v>2.093</v>
      </c>
      <c r="M15" s="13">
        <f t="shared" si="5"/>
        <v>0.86599999999999999</v>
      </c>
      <c r="N15" s="480">
        <f t="shared" si="6"/>
        <v>7.39</v>
      </c>
      <c r="O15" s="139" t="s">
        <v>679</v>
      </c>
      <c r="P15" s="590" t="s">
        <v>697</v>
      </c>
      <c r="Q15" s="1051" t="s">
        <v>263</v>
      </c>
    </row>
    <row r="16" spans="1:17" ht="21.75" customHeight="1" x14ac:dyDescent="0.35">
      <c r="A16" s="17">
        <f>SUBTOTAL(103,$C$5:C16)</f>
        <v>12</v>
      </c>
      <c r="B16" s="13">
        <v>12</v>
      </c>
      <c r="C16" s="141" t="s">
        <v>436</v>
      </c>
      <c r="D16" s="81" t="str">
        <f>VLOOKUP(C16,'Location Summary'!$C$4:$D$603,2,0)</f>
        <v>DA+9</v>
      </c>
      <c r="E16" s="81" t="s">
        <v>422</v>
      </c>
      <c r="F16" s="134">
        <v>45467</v>
      </c>
      <c r="G16" s="134">
        <v>45470</v>
      </c>
      <c r="H16" s="79" t="s">
        <v>522</v>
      </c>
      <c r="I16" s="81">
        <f t="shared" si="1"/>
        <v>289.83999999999997</v>
      </c>
      <c r="J16" s="13">
        <f t="shared" si="2"/>
        <v>3.61</v>
      </c>
      <c r="K16" s="13">
        <f t="shared" si="3"/>
        <v>37.299999999999997</v>
      </c>
      <c r="L16" s="13">
        <f t="shared" si="4"/>
        <v>2.093</v>
      </c>
      <c r="M16" s="13">
        <f t="shared" si="5"/>
        <v>0.86599999999999999</v>
      </c>
      <c r="N16" s="480">
        <f t="shared" si="6"/>
        <v>7.39</v>
      </c>
      <c r="O16" s="139" t="s">
        <v>470</v>
      </c>
      <c r="P16" s="590" t="s">
        <v>697</v>
      </c>
      <c r="Q16" s="1051" t="s">
        <v>263</v>
      </c>
    </row>
    <row r="17" spans="1:17" ht="21.75" customHeight="1" x14ac:dyDescent="0.35">
      <c r="A17" s="17">
        <f>SUBTOTAL(103,$C$5:C17)</f>
        <v>13</v>
      </c>
      <c r="B17" s="13">
        <v>13</v>
      </c>
      <c r="C17" s="141" t="s">
        <v>428</v>
      </c>
      <c r="D17" s="81" t="str">
        <f>VLOOKUP(C17,'Location Summary'!$C$4:$D$603,2,0)</f>
        <v>DA+3</v>
      </c>
      <c r="E17" s="81" t="s">
        <v>422</v>
      </c>
      <c r="F17" s="134">
        <v>45466</v>
      </c>
      <c r="G17" s="134">
        <v>45471</v>
      </c>
      <c r="H17" s="79" t="s">
        <v>711</v>
      </c>
      <c r="I17" s="81">
        <f t="shared" si="1"/>
        <v>289.83999999999997</v>
      </c>
      <c r="J17" s="13">
        <f t="shared" si="2"/>
        <v>3.61</v>
      </c>
      <c r="K17" s="13">
        <f t="shared" si="3"/>
        <v>37.299999999999997</v>
      </c>
      <c r="L17" s="13">
        <f t="shared" si="4"/>
        <v>2.093</v>
      </c>
      <c r="M17" s="13">
        <f t="shared" si="5"/>
        <v>0.86599999999999999</v>
      </c>
      <c r="N17" s="480">
        <f t="shared" si="6"/>
        <v>7.39</v>
      </c>
      <c r="O17" s="139" t="s">
        <v>679</v>
      </c>
      <c r="P17" s="590" t="s">
        <v>697</v>
      </c>
      <c r="Q17" s="1051" t="s">
        <v>263</v>
      </c>
    </row>
    <row r="18" spans="1:17" ht="21.75" customHeight="1" x14ac:dyDescent="0.35">
      <c r="A18" s="17">
        <f>SUBTOTAL(103,$C$5:C18)</f>
        <v>14</v>
      </c>
      <c r="B18" s="13">
        <v>14</v>
      </c>
      <c r="C18" s="141" t="s">
        <v>423</v>
      </c>
      <c r="D18" s="81" t="str">
        <f>VLOOKUP(C18,'Location Summary'!$C$4:$D$603,2,0)</f>
        <v>DA+3</v>
      </c>
      <c r="E18" s="81" t="s">
        <v>422</v>
      </c>
      <c r="F18" s="134">
        <v>45468</v>
      </c>
      <c r="G18" s="134">
        <v>45472</v>
      </c>
      <c r="H18" s="79" t="s">
        <v>521</v>
      </c>
      <c r="I18" s="81">
        <f t="shared" si="1"/>
        <v>289.83999999999997</v>
      </c>
      <c r="J18" s="13">
        <f t="shared" si="2"/>
        <v>3.61</v>
      </c>
      <c r="K18" s="13">
        <f t="shared" si="3"/>
        <v>37.299999999999997</v>
      </c>
      <c r="L18" s="13">
        <f t="shared" si="4"/>
        <v>2.093</v>
      </c>
      <c r="M18" s="13">
        <f t="shared" si="5"/>
        <v>0.86599999999999999</v>
      </c>
      <c r="N18" s="480">
        <f t="shared" si="6"/>
        <v>7.39</v>
      </c>
      <c r="O18" s="139" t="s">
        <v>678</v>
      </c>
      <c r="P18" s="590" t="s">
        <v>697</v>
      </c>
      <c r="Q18" s="1051" t="s">
        <v>263</v>
      </c>
    </row>
    <row r="19" spans="1:17" ht="21.75" customHeight="1" x14ac:dyDescent="0.35">
      <c r="A19" s="17">
        <f>SUBTOTAL(103,$C$5:C19)</f>
        <v>15</v>
      </c>
      <c r="B19" s="13">
        <v>1</v>
      </c>
      <c r="C19" s="141" t="s">
        <v>439</v>
      </c>
      <c r="D19" s="81" t="str">
        <f>VLOOKUP(C19,'Location Summary'!$C$4:$D$603,2,0)</f>
        <v>DA+0</v>
      </c>
      <c r="E19" s="81" t="s">
        <v>422</v>
      </c>
      <c r="F19" s="134">
        <v>45470</v>
      </c>
      <c r="G19" s="134">
        <v>45476</v>
      </c>
      <c r="H19" s="79" t="s">
        <v>522</v>
      </c>
      <c r="I19" s="81">
        <f t="shared" si="1"/>
        <v>271.04000000000002</v>
      </c>
      <c r="J19" s="13">
        <f t="shared" si="2"/>
        <v>3.36</v>
      </c>
      <c r="K19" s="13">
        <f t="shared" si="3"/>
        <v>34.15</v>
      </c>
      <c r="L19" s="13">
        <f t="shared" si="4"/>
        <v>1.599</v>
      </c>
      <c r="M19" s="13">
        <f t="shared" si="5"/>
        <v>0.86599999999999999</v>
      </c>
      <c r="N19" s="480">
        <f t="shared" si="6"/>
        <v>6.49</v>
      </c>
      <c r="O19" s="139" t="s">
        <v>470</v>
      </c>
      <c r="P19" s="590" t="s">
        <v>762</v>
      </c>
      <c r="Q19" s="1051" t="s">
        <v>263</v>
      </c>
    </row>
    <row r="20" spans="1:17" ht="21.75" customHeight="1" x14ac:dyDescent="0.35">
      <c r="A20" s="17">
        <f>SUBTOTAL(103,$C$5:C20)</f>
        <v>16</v>
      </c>
      <c r="B20" s="13">
        <v>2</v>
      </c>
      <c r="C20" s="141" t="s">
        <v>414</v>
      </c>
      <c r="D20" s="81" t="str">
        <f>VLOOKUP(C20,'Location Summary'!$C$4:$D$603,2,0)</f>
        <v>DA+3</v>
      </c>
      <c r="E20" s="81" t="s">
        <v>422</v>
      </c>
      <c r="F20" s="134">
        <v>45471</v>
      </c>
      <c r="G20" s="134">
        <v>45476</v>
      </c>
      <c r="H20" s="79" t="s">
        <v>712</v>
      </c>
      <c r="I20" s="81">
        <f t="shared" si="1"/>
        <v>289.83999999999997</v>
      </c>
      <c r="J20" s="13">
        <f t="shared" si="2"/>
        <v>3.61</v>
      </c>
      <c r="K20" s="13">
        <f t="shared" si="3"/>
        <v>37.299999999999997</v>
      </c>
      <c r="L20" s="13">
        <f t="shared" si="4"/>
        <v>2.093</v>
      </c>
      <c r="M20" s="13">
        <f t="shared" si="5"/>
        <v>0.86599999999999999</v>
      </c>
      <c r="N20" s="480">
        <f t="shared" si="6"/>
        <v>7.39</v>
      </c>
      <c r="O20" s="139" t="s">
        <v>679</v>
      </c>
      <c r="P20" s="590" t="s">
        <v>784</v>
      </c>
      <c r="Q20" s="1051" t="s">
        <v>263</v>
      </c>
    </row>
    <row r="21" spans="1:17" ht="21.75" customHeight="1" x14ac:dyDescent="0.35">
      <c r="A21" s="17">
        <f>SUBTOTAL(103,$C$5:C21)</f>
        <v>17</v>
      </c>
      <c r="B21" s="13">
        <v>3</v>
      </c>
      <c r="C21" s="141" t="s">
        <v>438</v>
      </c>
      <c r="D21" s="81" t="str">
        <f>VLOOKUP(C21,'Location Summary'!$C$4:$D$603,2,0)</f>
        <v>DA+1.5</v>
      </c>
      <c r="E21" s="81" t="s">
        <v>422</v>
      </c>
      <c r="F21" s="134">
        <v>45476</v>
      </c>
      <c r="G21" s="134">
        <v>45479</v>
      </c>
      <c r="H21" s="79" t="s">
        <v>522</v>
      </c>
      <c r="I21" s="81">
        <f t="shared" si="1"/>
        <v>289.83999999999997</v>
      </c>
      <c r="J21" s="13">
        <f t="shared" si="2"/>
        <v>3.61</v>
      </c>
      <c r="K21" s="13">
        <f t="shared" si="3"/>
        <v>37.299999999999997</v>
      </c>
      <c r="L21" s="13">
        <f t="shared" si="4"/>
        <v>2.093</v>
      </c>
      <c r="M21" s="13">
        <f t="shared" si="5"/>
        <v>0.86599999999999999</v>
      </c>
      <c r="N21" s="480">
        <f t="shared" si="6"/>
        <v>7.39</v>
      </c>
      <c r="O21" s="139" t="s">
        <v>470</v>
      </c>
      <c r="P21" s="590" t="s">
        <v>783</v>
      </c>
      <c r="Q21" s="1051" t="s">
        <v>263</v>
      </c>
    </row>
    <row r="22" spans="1:17" ht="21.75" customHeight="1" x14ac:dyDescent="0.35">
      <c r="A22" s="17">
        <f>SUBTOTAL(103,$C$5:C22)</f>
        <v>18</v>
      </c>
      <c r="B22" s="13">
        <v>4</v>
      </c>
      <c r="C22" s="141" t="s">
        <v>468</v>
      </c>
      <c r="D22" s="81" t="str">
        <f>VLOOKUP(C22,'Location Summary'!$C$4:$D$603,2,0)</f>
        <v>DA+1.5</v>
      </c>
      <c r="E22" s="81" t="s">
        <v>422</v>
      </c>
      <c r="F22" s="134">
        <v>45477</v>
      </c>
      <c r="G22" s="134">
        <v>45479</v>
      </c>
      <c r="H22" s="79" t="s">
        <v>711</v>
      </c>
      <c r="I22" s="81">
        <f t="shared" si="1"/>
        <v>289.83999999999997</v>
      </c>
      <c r="J22" s="13">
        <f t="shared" si="2"/>
        <v>3.61</v>
      </c>
      <c r="K22" s="13">
        <f t="shared" si="3"/>
        <v>37.299999999999997</v>
      </c>
      <c r="L22" s="13">
        <f t="shared" si="4"/>
        <v>2.093</v>
      </c>
      <c r="M22" s="13">
        <f t="shared" si="5"/>
        <v>0.86599999999999999</v>
      </c>
      <c r="N22" s="480">
        <f t="shared" si="6"/>
        <v>7.39</v>
      </c>
      <c r="O22" s="139" t="s">
        <v>778</v>
      </c>
      <c r="P22" s="590" t="s">
        <v>785</v>
      </c>
      <c r="Q22" s="1051" t="s">
        <v>263</v>
      </c>
    </row>
    <row r="23" spans="1:17" ht="21.75" customHeight="1" x14ac:dyDescent="0.35">
      <c r="A23" s="17">
        <f>SUBTOTAL(103,$C$5:C23)</f>
        <v>19</v>
      </c>
      <c r="B23" s="13">
        <v>5</v>
      </c>
      <c r="C23" s="141" t="s">
        <v>415</v>
      </c>
      <c r="D23" s="81" t="str">
        <f>VLOOKUP(C23,'Location Summary'!$C$4:$D$603,2,0)</f>
        <v>DA+3</v>
      </c>
      <c r="E23" s="81" t="s">
        <v>422</v>
      </c>
      <c r="F23" s="134">
        <v>45477</v>
      </c>
      <c r="G23" s="134">
        <v>45482</v>
      </c>
      <c r="H23" s="79" t="s">
        <v>712</v>
      </c>
      <c r="I23" s="81">
        <f t="shared" si="1"/>
        <v>289.83999999999997</v>
      </c>
      <c r="J23" s="13">
        <f t="shared" si="2"/>
        <v>3.61</v>
      </c>
      <c r="K23" s="13">
        <f t="shared" si="3"/>
        <v>37.299999999999997</v>
      </c>
      <c r="L23" s="13">
        <f t="shared" si="4"/>
        <v>2.093</v>
      </c>
      <c r="M23" s="13">
        <f t="shared" si="5"/>
        <v>0.86599999999999999</v>
      </c>
      <c r="N23" s="480">
        <f t="shared" si="6"/>
        <v>7.39</v>
      </c>
      <c r="O23" s="139" t="s">
        <v>679</v>
      </c>
      <c r="P23" s="590" t="s">
        <v>783</v>
      </c>
      <c r="Q23" s="1051" t="s">
        <v>263</v>
      </c>
    </row>
    <row r="24" spans="1:17" ht="21.75" customHeight="1" x14ac:dyDescent="0.35">
      <c r="A24" s="17">
        <f>SUBTOTAL(103,$C$5:C24)</f>
        <v>20</v>
      </c>
      <c r="B24" s="13">
        <v>6</v>
      </c>
      <c r="C24" s="141" t="s">
        <v>421</v>
      </c>
      <c r="D24" s="81" t="str">
        <f>VLOOKUP(C24,'Location Summary'!$C$4:$D$603,2,0)</f>
        <v>DA+3</v>
      </c>
      <c r="E24" s="81" t="s">
        <v>422</v>
      </c>
      <c r="F24" s="134">
        <v>45475</v>
      </c>
      <c r="G24" s="134">
        <v>45483</v>
      </c>
      <c r="H24" s="79" t="s">
        <v>521</v>
      </c>
      <c r="I24" s="81">
        <f t="shared" si="1"/>
        <v>289.83999999999997</v>
      </c>
      <c r="J24" s="13">
        <f t="shared" si="2"/>
        <v>3.61</v>
      </c>
      <c r="K24" s="13">
        <f t="shared" si="3"/>
        <v>37.299999999999997</v>
      </c>
      <c r="L24" s="13">
        <f t="shared" si="4"/>
        <v>2.093</v>
      </c>
      <c r="M24" s="13">
        <f t="shared" si="5"/>
        <v>0.86599999999999999</v>
      </c>
      <c r="N24" s="480">
        <f t="shared" si="6"/>
        <v>7.39</v>
      </c>
      <c r="O24" s="139" t="s">
        <v>678</v>
      </c>
      <c r="P24" s="590" t="s">
        <v>772</v>
      </c>
      <c r="Q24" s="1051" t="s">
        <v>263</v>
      </c>
    </row>
    <row r="25" spans="1:17" ht="21.75" customHeight="1" x14ac:dyDescent="0.35">
      <c r="A25" s="17">
        <f>SUBTOTAL(103,$C$5:C25)</f>
        <v>21</v>
      </c>
      <c r="B25" s="13">
        <v>7</v>
      </c>
      <c r="C25" s="141" t="s">
        <v>467</v>
      </c>
      <c r="D25" s="81" t="str">
        <f>VLOOKUP(C25,'Location Summary'!$C$4:$D$603,2,0)</f>
        <v>DA+0</v>
      </c>
      <c r="E25" s="81" t="s">
        <v>422</v>
      </c>
      <c r="F25" s="134">
        <v>45479</v>
      </c>
      <c r="G25" s="134">
        <v>45483</v>
      </c>
      <c r="H25" s="79" t="s">
        <v>711</v>
      </c>
      <c r="I25" s="81">
        <f t="shared" si="1"/>
        <v>271.04000000000002</v>
      </c>
      <c r="J25" s="13">
        <f t="shared" si="2"/>
        <v>3.36</v>
      </c>
      <c r="K25" s="13">
        <f t="shared" si="3"/>
        <v>34.15</v>
      </c>
      <c r="L25" s="13">
        <f t="shared" si="4"/>
        <v>1.599</v>
      </c>
      <c r="M25" s="13">
        <f t="shared" si="5"/>
        <v>0.86599999999999999</v>
      </c>
      <c r="N25" s="480">
        <f t="shared" si="6"/>
        <v>6.49</v>
      </c>
      <c r="O25" s="139" t="s">
        <v>778</v>
      </c>
      <c r="P25" s="590" t="s">
        <v>785</v>
      </c>
      <c r="Q25" s="1051" t="s">
        <v>263</v>
      </c>
    </row>
    <row r="26" spans="1:17" ht="21.75" customHeight="1" x14ac:dyDescent="0.35">
      <c r="A26" s="17">
        <f>SUBTOTAL(103,$C$5:C26)</f>
        <v>22</v>
      </c>
      <c r="B26" s="13">
        <v>8</v>
      </c>
      <c r="C26" s="141" t="s">
        <v>440</v>
      </c>
      <c r="D26" s="81" t="str">
        <f>VLOOKUP(C26,'Location Summary'!$C$4:$D$603,2,0)</f>
        <v>DA-1.5</v>
      </c>
      <c r="E26" s="81" t="s">
        <v>422</v>
      </c>
      <c r="F26" s="134">
        <v>45480</v>
      </c>
      <c r="G26" s="134">
        <v>45483</v>
      </c>
      <c r="H26" s="79" t="s">
        <v>522</v>
      </c>
      <c r="I26" s="81">
        <f t="shared" si="1"/>
        <v>271.04000000000002</v>
      </c>
      <c r="J26" s="13">
        <f t="shared" si="2"/>
        <v>3.36</v>
      </c>
      <c r="K26" s="13">
        <f t="shared" si="3"/>
        <v>34.15</v>
      </c>
      <c r="L26" s="13">
        <f t="shared" si="4"/>
        <v>1.599</v>
      </c>
      <c r="M26" s="13">
        <f t="shared" si="5"/>
        <v>0.86599999999999999</v>
      </c>
      <c r="N26" s="480">
        <f t="shared" si="6"/>
        <v>6.49</v>
      </c>
      <c r="O26" s="139" t="s">
        <v>470</v>
      </c>
      <c r="P26" s="590" t="s">
        <v>784</v>
      </c>
      <c r="Q26" s="1051" t="s">
        <v>263</v>
      </c>
    </row>
    <row r="27" spans="1:17" ht="21.75" customHeight="1" x14ac:dyDescent="0.35">
      <c r="A27" s="17">
        <f>SUBTOTAL(103,$C$5:C27)</f>
        <v>23</v>
      </c>
      <c r="B27" s="13">
        <v>9</v>
      </c>
      <c r="C27" s="141" t="s">
        <v>437</v>
      </c>
      <c r="D27" s="81" t="str">
        <f>VLOOKUP(C27,'Location Summary'!$C$4:$D$603,2,0)</f>
        <v>DA+0</v>
      </c>
      <c r="E27" s="81" t="s">
        <v>422</v>
      </c>
      <c r="F27" s="134">
        <v>45470</v>
      </c>
      <c r="G27" s="134">
        <v>45484</v>
      </c>
      <c r="H27" s="79" t="s">
        <v>522</v>
      </c>
      <c r="I27" s="81">
        <f t="shared" si="1"/>
        <v>271.04000000000002</v>
      </c>
      <c r="J27" s="13">
        <f t="shared" si="2"/>
        <v>3.36</v>
      </c>
      <c r="K27" s="13">
        <f t="shared" si="3"/>
        <v>34.15</v>
      </c>
      <c r="L27" s="13">
        <f t="shared" si="4"/>
        <v>1.599</v>
      </c>
      <c r="M27" s="13">
        <f t="shared" si="5"/>
        <v>0.86599999999999999</v>
      </c>
      <c r="N27" s="480">
        <f t="shared" si="6"/>
        <v>6.49</v>
      </c>
      <c r="O27" s="139" t="s">
        <v>470</v>
      </c>
      <c r="P27" s="590" t="s">
        <v>761</v>
      </c>
      <c r="Q27" s="1051" t="s">
        <v>263</v>
      </c>
    </row>
    <row r="28" spans="1:17" ht="21.75" customHeight="1" x14ac:dyDescent="0.35">
      <c r="A28" s="17">
        <f>SUBTOTAL(103,$C$5:C28)</f>
        <v>24</v>
      </c>
      <c r="B28" s="13">
        <v>10</v>
      </c>
      <c r="C28" s="141" t="s">
        <v>466</v>
      </c>
      <c r="D28" s="81" t="str">
        <f>VLOOKUP(C28,'Location Summary'!$C$4:$D$603,2,0)</f>
        <v>DA+0</v>
      </c>
      <c r="E28" s="81" t="s">
        <v>422</v>
      </c>
      <c r="F28" s="134">
        <v>45484</v>
      </c>
      <c r="G28" s="134">
        <v>45488</v>
      </c>
      <c r="H28" s="79" t="s">
        <v>711</v>
      </c>
      <c r="I28" s="81">
        <f t="shared" si="1"/>
        <v>271.04000000000002</v>
      </c>
      <c r="J28" s="13">
        <f t="shared" si="2"/>
        <v>3.36</v>
      </c>
      <c r="K28" s="13">
        <f t="shared" si="3"/>
        <v>34.15</v>
      </c>
      <c r="L28" s="13">
        <f t="shared" si="4"/>
        <v>1.599</v>
      </c>
      <c r="M28" s="13">
        <f t="shared" si="5"/>
        <v>0.86599999999999999</v>
      </c>
      <c r="N28" s="480">
        <f t="shared" si="6"/>
        <v>6.49</v>
      </c>
      <c r="O28" s="139" t="s">
        <v>678</v>
      </c>
      <c r="P28" s="590" t="s">
        <v>784</v>
      </c>
      <c r="Q28" s="1051" t="s">
        <v>263</v>
      </c>
    </row>
    <row r="29" spans="1:17" ht="21.75" customHeight="1" x14ac:dyDescent="0.35">
      <c r="A29" s="17">
        <f>SUBTOTAL(103,$C$5:C29)</f>
        <v>25</v>
      </c>
      <c r="B29" s="13">
        <v>11</v>
      </c>
      <c r="C29" s="141" t="s">
        <v>441</v>
      </c>
      <c r="D29" s="81" t="str">
        <f>VLOOKUP(C29,'Location Summary'!$C$4:$D$603,2,0)</f>
        <v>DA+0</v>
      </c>
      <c r="E29" s="81" t="s">
        <v>422</v>
      </c>
      <c r="F29" s="134">
        <v>45484</v>
      </c>
      <c r="G29" s="134">
        <v>45491</v>
      </c>
      <c r="H29" s="79" t="s">
        <v>522</v>
      </c>
      <c r="I29" s="81">
        <f t="shared" si="1"/>
        <v>271.04000000000002</v>
      </c>
      <c r="J29" s="13">
        <f t="shared" si="2"/>
        <v>3.36</v>
      </c>
      <c r="K29" s="13">
        <f t="shared" si="3"/>
        <v>34.15</v>
      </c>
      <c r="L29" s="13">
        <f t="shared" si="4"/>
        <v>1.599</v>
      </c>
      <c r="M29" s="13">
        <f t="shared" si="5"/>
        <v>0.86599999999999999</v>
      </c>
      <c r="N29" s="480">
        <f t="shared" si="6"/>
        <v>6.49</v>
      </c>
      <c r="O29" s="139" t="s">
        <v>470</v>
      </c>
      <c r="P29" s="590" t="s">
        <v>807</v>
      </c>
      <c r="Q29" s="1051" t="s">
        <v>263</v>
      </c>
    </row>
    <row r="30" spans="1:17" ht="21.75" customHeight="1" x14ac:dyDescent="0.35">
      <c r="A30" s="17">
        <f>SUBTOTAL(103,$C$5:C30)</f>
        <v>26</v>
      </c>
      <c r="B30" s="13">
        <v>12</v>
      </c>
      <c r="C30" s="141" t="s">
        <v>416</v>
      </c>
      <c r="D30" s="81" t="str">
        <f>VLOOKUP(C30,'Location Summary'!$C$4:$D$603,2,0)</f>
        <v>DA+9</v>
      </c>
      <c r="E30" s="81" t="s">
        <v>422</v>
      </c>
      <c r="F30" s="134">
        <v>45483</v>
      </c>
      <c r="G30" s="134">
        <v>45492</v>
      </c>
      <c r="H30" s="79" t="s">
        <v>712</v>
      </c>
      <c r="I30" s="81">
        <f t="shared" si="1"/>
        <v>289.83999999999997</v>
      </c>
      <c r="J30" s="13">
        <f t="shared" si="2"/>
        <v>3.61</v>
      </c>
      <c r="K30" s="13">
        <f t="shared" si="3"/>
        <v>37.299999999999997</v>
      </c>
      <c r="L30" s="13">
        <f t="shared" si="4"/>
        <v>2.093</v>
      </c>
      <c r="M30" s="13">
        <f t="shared" si="5"/>
        <v>0.86599999999999999</v>
      </c>
      <c r="N30" s="480">
        <f t="shared" si="6"/>
        <v>7.39</v>
      </c>
      <c r="O30" s="139" t="s">
        <v>679</v>
      </c>
      <c r="P30" s="590" t="s">
        <v>808</v>
      </c>
      <c r="Q30" s="1051" t="s">
        <v>263</v>
      </c>
    </row>
    <row r="31" spans="1:17" ht="21.75" customHeight="1" x14ac:dyDescent="0.35">
      <c r="A31" s="17">
        <f>SUBTOTAL(103,$C$5:C31)</f>
        <v>27</v>
      </c>
      <c r="B31" s="13">
        <v>13</v>
      </c>
      <c r="C31" s="141" t="s">
        <v>409</v>
      </c>
      <c r="D31" s="81" t="str">
        <f>VLOOKUP(C31,'Location Summary'!$C$4:$D$603,2,0)</f>
        <v>DA-3</v>
      </c>
      <c r="E31" s="81" t="s">
        <v>422</v>
      </c>
      <c r="F31" s="134">
        <v>45488</v>
      </c>
      <c r="G31" s="134">
        <v>45493</v>
      </c>
      <c r="H31" s="79" t="s">
        <v>818</v>
      </c>
      <c r="I31" s="81">
        <f t="shared" si="1"/>
        <v>271.04000000000002</v>
      </c>
      <c r="J31" s="13">
        <f t="shared" si="2"/>
        <v>3.36</v>
      </c>
      <c r="K31" s="13">
        <f t="shared" si="3"/>
        <v>34.15</v>
      </c>
      <c r="L31" s="13">
        <f t="shared" si="4"/>
        <v>1.599</v>
      </c>
      <c r="M31" s="13">
        <f t="shared" si="5"/>
        <v>0.86599999999999999</v>
      </c>
      <c r="N31" s="480">
        <f t="shared" si="6"/>
        <v>6.49</v>
      </c>
      <c r="O31" s="139" t="s">
        <v>810</v>
      </c>
      <c r="P31" s="590" t="s">
        <v>808</v>
      </c>
      <c r="Q31" s="1051" t="s">
        <v>263</v>
      </c>
    </row>
    <row r="32" spans="1:17" ht="21.75" customHeight="1" x14ac:dyDescent="0.35">
      <c r="A32" s="17">
        <f>SUBTOTAL(103,$C$5:C32)</f>
        <v>28</v>
      </c>
      <c r="B32" s="13">
        <v>14</v>
      </c>
      <c r="C32" s="141" t="s">
        <v>465</v>
      </c>
      <c r="D32" s="81" t="str">
        <f>VLOOKUP(C32,'Location Summary'!$C$4:$D$603,2,0)</f>
        <v>DA+9</v>
      </c>
      <c r="E32" s="81" t="s">
        <v>422</v>
      </c>
      <c r="F32" s="134">
        <v>45489</v>
      </c>
      <c r="G32" s="134">
        <v>45495</v>
      </c>
      <c r="H32" s="79" t="s">
        <v>711</v>
      </c>
      <c r="I32" s="81">
        <f t="shared" si="1"/>
        <v>289.83999999999997</v>
      </c>
      <c r="J32" s="13">
        <f t="shared" si="2"/>
        <v>3.61</v>
      </c>
      <c r="K32" s="13">
        <f t="shared" si="3"/>
        <v>37.299999999999997</v>
      </c>
      <c r="L32" s="13">
        <f t="shared" si="4"/>
        <v>2.093</v>
      </c>
      <c r="M32" s="13">
        <f t="shared" si="5"/>
        <v>0.86599999999999999</v>
      </c>
      <c r="N32" s="480">
        <f t="shared" si="6"/>
        <v>7.39</v>
      </c>
      <c r="O32" s="139" t="s">
        <v>678</v>
      </c>
      <c r="P32" s="590" t="s">
        <v>808</v>
      </c>
      <c r="Q32" s="1051" t="s">
        <v>263</v>
      </c>
    </row>
    <row r="33" spans="1:17" ht="21.75" customHeight="1" x14ac:dyDescent="0.35">
      <c r="A33" s="17">
        <f>SUBTOTAL(103,$C$5:C33)</f>
        <v>29</v>
      </c>
      <c r="B33" s="13">
        <v>15</v>
      </c>
      <c r="C33" s="141" t="s">
        <v>452</v>
      </c>
      <c r="D33" s="81" t="str">
        <f>VLOOKUP(C33,'Location Summary'!$C$4:$D$603,2,0)</f>
        <v>DA+3</v>
      </c>
      <c r="E33" s="81" t="s">
        <v>422</v>
      </c>
      <c r="F33" s="134">
        <v>45493</v>
      </c>
      <c r="G33" s="134">
        <v>45497</v>
      </c>
      <c r="H33" s="79" t="s">
        <v>522</v>
      </c>
      <c r="I33" s="81">
        <f t="shared" si="1"/>
        <v>289.83999999999997</v>
      </c>
      <c r="J33" s="13">
        <f t="shared" si="2"/>
        <v>3.61</v>
      </c>
      <c r="K33" s="13">
        <f t="shared" si="3"/>
        <v>37.299999999999997</v>
      </c>
      <c r="L33" s="13">
        <f t="shared" si="4"/>
        <v>2.093</v>
      </c>
      <c r="M33" s="13">
        <f t="shared" si="5"/>
        <v>0.86599999999999999</v>
      </c>
      <c r="N33" s="480">
        <f t="shared" si="6"/>
        <v>7.39</v>
      </c>
      <c r="O33" s="139" t="s">
        <v>470</v>
      </c>
      <c r="P33" s="590" t="s">
        <v>784</v>
      </c>
      <c r="Q33" s="1051" t="s">
        <v>263</v>
      </c>
    </row>
    <row r="34" spans="1:17" ht="21.75" customHeight="1" x14ac:dyDescent="0.35">
      <c r="A34" s="17">
        <f>SUBTOTAL(103,$C$5:C34)</f>
        <v>30</v>
      </c>
      <c r="B34" s="13">
        <v>16</v>
      </c>
      <c r="C34" s="141" t="s">
        <v>417</v>
      </c>
      <c r="D34" s="81" t="str">
        <f>VLOOKUP(C34,'Location Summary'!$C$4:$D$603,2,0)</f>
        <v>DA+3</v>
      </c>
      <c r="E34" s="81" t="s">
        <v>422</v>
      </c>
      <c r="F34" s="134">
        <v>45493</v>
      </c>
      <c r="G34" s="134">
        <v>45498</v>
      </c>
      <c r="H34" s="79" t="s">
        <v>712</v>
      </c>
      <c r="I34" s="81">
        <f t="shared" si="1"/>
        <v>289.83999999999997</v>
      </c>
      <c r="J34" s="13">
        <f t="shared" si="2"/>
        <v>3.61</v>
      </c>
      <c r="K34" s="13">
        <f t="shared" si="3"/>
        <v>37.299999999999997</v>
      </c>
      <c r="L34" s="13">
        <f t="shared" si="4"/>
        <v>2.093</v>
      </c>
      <c r="M34" s="13">
        <f t="shared" si="5"/>
        <v>0.86599999999999999</v>
      </c>
      <c r="N34" s="480">
        <f t="shared" si="6"/>
        <v>7.39</v>
      </c>
      <c r="O34" s="139" t="s">
        <v>679</v>
      </c>
      <c r="P34" s="590" t="s">
        <v>808</v>
      </c>
      <c r="Q34" s="1051" t="s">
        <v>263</v>
      </c>
    </row>
    <row r="35" spans="1:17" ht="21.75" customHeight="1" x14ac:dyDescent="0.35">
      <c r="A35" s="17">
        <f>SUBTOTAL(103,$C$5:C35)</f>
        <v>31</v>
      </c>
      <c r="B35" s="13">
        <v>17</v>
      </c>
      <c r="C35" s="141" t="s">
        <v>410</v>
      </c>
      <c r="D35" s="81" t="str">
        <f>VLOOKUP(C35,'Location Summary'!$C$4:$D$603,2,0)</f>
        <v>DA+6</v>
      </c>
      <c r="E35" s="81" t="s">
        <v>422</v>
      </c>
      <c r="F35" s="134">
        <v>45494</v>
      </c>
      <c r="G35" s="134">
        <v>45498</v>
      </c>
      <c r="H35" s="79" t="s">
        <v>818</v>
      </c>
      <c r="I35" s="81">
        <f t="shared" si="1"/>
        <v>289.83999999999997</v>
      </c>
      <c r="J35" s="13">
        <f t="shared" si="2"/>
        <v>3.61</v>
      </c>
      <c r="K35" s="13">
        <f t="shared" si="3"/>
        <v>37.299999999999997</v>
      </c>
      <c r="L35" s="13">
        <f t="shared" si="4"/>
        <v>2.093</v>
      </c>
      <c r="M35" s="13">
        <f t="shared" si="5"/>
        <v>0.86599999999999999</v>
      </c>
      <c r="N35" s="480">
        <f t="shared" si="6"/>
        <v>7.39</v>
      </c>
      <c r="O35" s="139" t="s">
        <v>810</v>
      </c>
      <c r="P35" s="590" t="s">
        <v>808</v>
      </c>
      <c r="Q35" s="1051" t="s">
        <v>263</v>
      </c>
    </row>
    <row r="36" spans="1:17" ht="21.75" customHeight="1" x14ac:dyDescent="0.35">
      <c r="A36" s="17">
        <f>SUBTOTAL(103,$C$5:C36)</f>
        <v>32</v>
      </c>
      <c r="B36" s="13">
        <v>18</v>
      </c>
      <c r="C36" s="141" t="s">
        <v>469</v>
      </c>
      <c r="D36" s="81" t="str">
        <f>VLOOKUP(C36,'Location Summary'!$C$4:$D$603,2,0)</f>
        <v>DA+4.5</v>
      </c>
      <c r="E36" s="81" t="s">
        <v>422</v>
      </c>
      <c r="F36" s="134">
        <v>45497</v>
      </c>
      <c r="G36" s="134">
        <v>45501</v>
      </c>
      <c r="H36" s="79" t="s">
        <v>711</v>
      </c>
      <c r="I36" s="81">
        <f t="shared" si="1"/>
        <v>289.83999999999997</v>
      </c>
      <c r="J36" s="13">
        <f t="shared" si="2"/>
        <v>3.61</v>
      </c>
      <c r="K36" s="13">
        <f t="shared" si="3"/>
        <v>37.299999999999997</v>
      </c>
      <c r="L36" s="13">
        <f t="shared" si="4"/>
        <v>2.093</v>
      </c>
      <c r="M36" s="13">
        <f t="shared" si="5"/>
        <v>0.86599999999999999</v>
      </c>
      <c r="N36" s="480">
        <f t="shared" si="6"/>
        <v>7.39</v>
      </c>
      <c r="O36" s="139" t="s">
        <v>865</v>
      </c>
      <c r="P36" s="590" t="s">
        <v>784</v>
      </c>
      <c r="Q36" s="1051" t="s">
        <v>263</v>
      </c>
    </row>
    <row r="37" spans="1:17" ht="21.75" customHeight="1" x14ac:dyDescent="0.35">
      <c r="A37" s="17">
        <f>SUBTOTAL(103,$C$5:C37)</f>
        <v>33</v>
      </c>
      <c r="B37" s="13">
        <v>19</v>
      </c>
      <c r="C37" s="141" t="s">
        <v>451</v>
      </c>
      <c r="D37" s="81" t="str">
        <f>VLOOKUP(C37,'Location Summary'!$C$4:$D$603,2,0)</f>
        <v>DA+0</v>
      </c>
      <c r="E37" s="81" t="s">
        <v>422</v>
      </c>
      <c r="F37" s="134">
        <v>45497</v>
      </c>
      <c r="G37" s="134">
        <v>45502</v>
      </c>
      <c r="H37" s="79" t="s">
        <v>522</v>
      </c>
      <c r="I37" s="81">
        <f t="shared" ref="I37:I68" si="7">VLOOKUP($D37,$D$320:$M$359,6,FALSE)</f>
        <v>271.04000000000002</v>
      </c>
      <c r="J37" s="13">
        <f t="shared" ref="J37:J68" si="8">VLOOKUP($D37,$D$320:$M$359,7,FALSE)</f>
        <v>3.36</v>
      </c>
      <c r="K37" s="13">
        <f t="shared" ref="K37:K68" si="9">VLOOKUP($D37,$D$320:$M$359,8,FALSE)</f>
        <v>34.15</v>
      </c>
      <c r="L37" s="13">
        <f t="shared" ref="L37:L68" si="10">VLOOKUP($D37,$D$320:$M$359,9,FALSE)</f>
        <v>1.599</v>
      </c>
      <c r="M37" s="13">
        <f t="shared" ref="M37:M68" si="11">VLOOKUP($D37,$D$320:$M$359,10,FALSE)</f>
        <v>0.86599999999999999</v>
      </c>
      <c r="N37" s="480">
        <f t="shared" ref="N37:N68" si="12">ROUND((I37*230.35+J37*10150.5+K37*11591.45+L37*93958.18+M37*7677.44)/10^5,2)</f>
        <v>6.49</v>
      </c>
      <c r="O37" s="139" t="s">
        <v>470</v>
      </c>
      <c r="P37" s="590" t="s">
        <v>866</v>
      </c>
      <c r="Q37" s="1051" t="s">
        <v>263</v>
      </c>
    </row>
    <row r="38" spans="1:17" ht="21.75" customHeight="1" x14ac:dyDescent="0.35">
      <c r="A38" s="17">
        <f>SUBTOTAL(103,$C$5:C38)</f>
        <v>34</v>
      </c>
      <c r="B38" s="13">
        <v>20</v>
      </c>
      <c r="C38" s="141" t="s">
        <v>171</v>
      </c>
      <c r="D38" s="81" t="str">
        <f>VLOOKUP(C38,'Location Summary'!$C$4:$D$603,2,0)</f>
        <v>DA+3</v>
      </c>
      <c r="E38" s="81" t="s">
        <v>422</v>
      </c>
      <c r="F38" s="134">
        <v>45502</v>
      </c>
      <c r="G38" s="134">
        <v>45504</v>
      </c>
      <c r="H38" s="79" t="s">
        <v>711</v>
      </c>
      <c r="I38" s="81">
        <f t="shared" si="7"/>
        <v>289.83999999999997</v>
      </c>
      <c r="J38" s="13">
        <f t="shared" si="8"/>
        <v>3.61</v>
      </c>
      <c r="K38" s="13">
        <f t="shared" si="9"/>
        <v>37.299999999999997</v>
      </c>
      <c r="L38" s="13">
        <f t="shared" si="10"/>
        <v>2.093</v>
      </c>
      <c r="M38" s="13">
        <f t="shared" si="11"/>
        <v>0.86599999999999999</v>
      </c>
      <c r="N38" s="480">
        <f t="shared" si="12"/>
        <v>7.39</v>
      </c>
      <c r="O38" s="139" t="s">
        <v>810</v>
      </c>
      <c r="P38" s="590" t="s">
        <v>785</v>
      </c>
      <c r="Q38" s="1051" t="s">
        <v>263</v>
      </c>
    </row>
    <row r="39" spans="1:17" ht="21.75" customHeight="1" x14ac:dyDescent="0.35">
      <c r="A39" s="17">
        <f>SUBTOTAL(103,$C$5:C39)</f>
        <v>35</v>
      </c>
      <c r="B39" s="13">
        <v>1</v>
      </c>
      <c r="C39" s="141" t="s">
        <v>26</v>
      </c>
      <c r="D39" s="81" t="str">
        <f>VLOOKUP(C39,'Location Summary'!$C$4:$D$603,2,0)</f>
        <v>DA+0</v>
      </c>
      <c r="E39" s="81" t="s">
        <v>422</v>
      </c>
      <c r="F39" s="134">
        <v>45494</v>
      </c>
      <c r="G39" s="134">
        <v>45505</v>
      </c>
      <c r="H39" s="79" t="s">
        <v>873</v>
      </c>
      <c r="I39" s="81">
        <f t="shared" si="7"/>
        <v>271.04000000000002</v>
      </c>
      <c r="J39" s="13">
        <f t="shared" si="8"/>
        <v>3.36</v>
      </c>
      <c r="K39" s="13">
        <f t="shared" si="9"/>
        <v>34.15</v>
      </c>
      <c r="L39" s="13">
        <f t="shared" si="10"/>
        <v>1.599</v>
      </c>
      <c r="M39" s="13">
        <f t="shared" si="11"/>
        <v>0.86599999999999999</v>
      </c>
      <c r="N39" s="480">
        <f t="shared" si="12"/>
        <v>6.49</v>
      </c>
      <c r="O39" s="139" t="s">
        <v>470</v>
      </c>
      <c r="P39" s="590" t="s">
        <v>866</v>
      </c>
      <c r="Q39" s="1051" t="s">
        <v>263</v>
      </c>
    </row>
    <row r="40" spans="1:17" ht="21.75" customHeight="1" x14ac:dyDescent="0.35">
      <c r="A40" s="17">
        <f>SUBTOTAL(103,$C$5:C40)</f>
        <v>36</v>
      </c>
      <c r="B40" s="13">
        <v>2</v>
      </c>
      <c r="C40" s="141" t="s">
        <v>84</v>
      </c>
      <c r="D40" s="81" t="str">
        <f>VLOOKUP(C40,'Location Summary'!$C$4:$D$603,2,0)</f>
        <v>DA+3</v>
      </c>
      <c r="E40" s="81" t="s">
        <v>422</v>
      </c>
      <c r="F40" s="134">
        <v>45504</v>
      </c>
      <c r="G40" s="134">
        <v>45507</v>
      </c>
      <c r="H40" s="79" t="s">
        <v>711</v>
      </c>
      <c r="I40" s="81">
        <f t="shared" si="7"/>
        <v>289.83999999999997</v>
      </c>
      <c r="J40" s="13">
        <f t="shared" si="8"/>
        <v>3.61</v>
      </c>
      <c r="K40" s="13">
        <f t="shared" si="9"/>
        <v>37.299999999999997</v>
      </c>
      <c r="L40" s="13">
        <f t="shared" si="10"/>
        <v>2.093</v>
      </c>
      <c r="M40" s="13">
        <f t="shared" si="11"/>
        <v>0.86599999999999999</v>
      </c>
      <c r="N40" s="480">
        <f t="shared" si="12"/>
        <v>7.39</v>
      </c>
      <c r="O40" s="139" t="s">
        <v>810</v>
      </c>
      <c r="P40" s="590" t="s">
        <v>785</v>
      </c>
      <c r="Q40" s="1051" t="s">
        <v>263</v>
      </c>
    </row>
    <row r="41" spans="1:17" ht="21.75" customHeight="1" x14ac:dyDescent="0.35">
      <c r="A41" s="17">
        <f>SUBTOTAL(103,$C$5:C41)</f>
        <v>37</v>
      </c>
      <c r="B41" s="13">
        <v>3</v>
      </c>
      <c r="C41" s="141" t="s">
        <v>453</v>
      </c>
      <c r="D41" s="81" t="str">
        <f>VLOOKUP(C41,'Location Summary'!$C$4:$D$603,2,0)</f>
        <v>DA+0</v>
      </c>
      <c r="E41" s="81" t="s">
        <v>422</v>
      </c>
      <c r="F41" s="134">
        <v>45504</v>
      </c>
      <c r="G41" s="134">
        <v>45507</v>
      </c>
      <c r="H41" s="79" t="s">
        <v>522</v>
      </c>
      <c r="I41" s="81">
        <f t="shared" si="7"/>
        <v>271.04000000000002</v>
      </c>
      <c r="J41" s="13">
        <f t="shared" si="8"/>
        <v>3.36</v>
      </c>
      <c r="K41" s="13">
        <f t="shared" si="9"/>
        <v>34.15</v>
      </c>
      <c r="L41" s="13">
        <f t="shared" si="10"/>
        <v>1.599</v>
      </c>
      <c r="M41" s="13">
        <f t="shared" si="11"/>
        <v>0.86599999999999999</v>
      </c>
      <c r="N41" s="480">
        <f t="shared" si="12"/>
        <v>6.49</v>
      </c>
      <c r="O41" s="139" t="s">
        <v>470</v>
      </c>
      <c r="P41" s="590" t="s">
        <v>785</v>
      </c>
      <c r="Q41" s="1051" t="s">
        <v>263</v>
      </c>
    </row>
    <row r="42" spans="1:17" ht="21.75" customHeight="1" x14ac:dyDescent="0.35">
      <c r="A42" s="17">
        <f>SUBTOTAL(103,$C$5:C42)</f>
        <v>38</v>
      </c>
      <c r="B42" s="13">
        <v>4</v>
      </c>
      <c r="C42" s="141" t="s">
        <v>478</v>
      </c>
      <c r="D42" s="81" t="str">
        <f>VLOOKUP(C42,'Location Summary'!$C$4:$D$603,2,0)</f>
        <v>DA+9</v>
      </c>
      <c r="E42" s="81" t="s">
        <v>422</v>
      </c>
      <c r="F42" s="134">
        <v>45502</v>
      </c>
      <c r="G42" s="134">
        <v>45512</v>
      </c>
      <c r="H42" s="79" t="s">
        <v>868</v>
      </c>
      <c r="I42" s="81">
        <f t="shared" si="7"/>
        <v>289.83999999999997</v>
      </c>
      <c r="J42" s="13">
        <f t="shared" si="8"/>
        <v>3.61</v>
      </c>
      <c r="K42" s="13">
        <f t="shared" si="9"/>
        <v>37.299999999999997</v>
      </c>
      <c r="L42" s="13">
        <f t="shared" si="10"/>
        <v>2.093</v>
      </c>
      <c r="M42" s="13">
        <f t="shared" si="11"/>
        <v>0.86599999999999999</v>
      </c>
      <c r="N42" s="480">
        <f t="shared" si="12"/>
        <v>7.39</v>
      </c>
      <c r="O42" s="139" t="s">
        <v>679</v>
      </c>
      <c r="P42" s="590" t="s">
        <v>808</v>
      </c>
      <c r="Q42" s="1051" t="s">
        <v>263</v>
      </c>
    </row>
    <row r="43" spans="1:17" ht="21.75" customHeight="1" x14ac:dyDescent="0.35">
      <c r="A43" s="17">
        <f>SUBTOTAL(103,$C$5:C43)</f>
        <v>39</v>
      </c>
      <c r="B43" s="13">
        <v>5</v>
      </c>
      <c r="C43" s="141" t="s">
        <v>919</v>
      </c>
      <c r="D43" s="81" t="str">
        <f>VLOOKUP(C43,'Location Summary'!$C$4:$D$603,2,0)</f>
        <v>DA+6</v>
      </c>
      <c r="E43" s="81" t="s">
        <v>422</v>
      </c>
      <c r="F43" s="134">
        <v>45508</v>
      </c>
      <c r="G43" s="134">
        <v>45512</v>
      </c>
      <c r="H43" s="79" t="s">
        <v>522</v>
      </c>
      <c r="I43" s="81">
        <f t="shared" si="7"/>
        <v>289.83999999999997</v>
      </c>
      <c r="J43" s="13">
        <f t="shared" si="8"/>
        <v>3.61</v>
      </c>
      <c r="K43" s="13">
        <f t="shared" si="9"/>
        <v>37.299999999999997</v>
      </c>
      <c r="L43" s="13">
        <f t="shared" si="10"/>
        <v>2.093</v>
      </c>
      <c r="M43" s="13">
        <f t="shared" si="11"/>
        <v>0.86599999999999999</v>
      </c>
      <c r="N43" s="480">
        <f t="shared" si="12"/>
        <v>7.39</v>
      </c>
      <c r="O43" s="139" t="s">
        <v>810</v>
      </c>
      <c r="P43" s="590" t="s">
        <v>785</v>
      </c>
      <c r="Q43" s="1051" t="s">
        <v>263</v>
      </c>
    </row>
    <row r="44" spans="1:17" ht="21.75" customHeight="1" x14ac:dyDescent="0.35">
      <c r="A44" s="17">
        <f>SUBTOTAL(103,$C$5:C44)</f>
        <v>40</v>
      </c>
      <c r="B44" s="13">
        <v>6</v>
      </c>
      <c r="C44" s="141" t="s">
        <v>495</v>
      </c>
      <c r="D44" s="81" t="str">
        <f>VLOOKUP(C44,'Location Summary'!$C$4:$D$603,2,0)</f>
        <v>DA-3</v>
      </c>
      <c r="E44" s="81" t="s">
        <v>422</v>
      </c>
      <c r="F44" s="134">
        <v>45501</v>
      </c>
      <c r="G44" s="134">
        <v>45514</v>
      </c>
      <c r="H44" s="79" t="s">
        <v>867</v>
      </c>
      <c r="I44" s="81">
        <f t="shared" si="7"/>
        <v>271.04000000000002</v>
      </c>
      <c r="J44" s="13">
        <f t="shared" si="8"/>
        <v>3.36</v>
      </c>
      <c r="K44" s="13">
        <f t="shared" si="9"/>
        <v>34.15</v>
      </c>
      <c r="L44" s="13">
        <f t="shared" si="10"/>
        <v>1.599</v>
      </c>
      <c r="M44" s="13">
        <f t="shared" si="11"/>
        <v>0.86599999999999999</v>
      </c>
      <c r="N44" s="480">
        <f t="shared" si="12"/>
        <v>6.49</v>
      </c>
      <c r="O44" s="139" t="s">
        <v>906</v>
      </c>
      <c r="P44" s="590" t="s">
        <v>808</v>
      </c>
      <c r="Q44" s="1051" t="s">
        <v>263</v>
      </c>
    </row>
    <row r="45" spans="1:17" ht="21.75" customHeight="1" x14ac:dyDescent="0.35">
      <c r="A45" s="17">
        <f>SUBTOTAL(103,$C$5:C45)</f>
        <v>41</v>
      </c>
      <c r="B45" s="13">
        <v>7</v>
      </c>
      <c r="C45" s="141" t="s">
        <v>418</v>
      </c>
      <c r="D45" s="81" t="str">
        <f>VLOOKUP(C45,'Location Summary'!$C$4:$D$603,2,0)</f>
        <v>DA+0</v>
      </c>
      <c r="E45" s="81" t="s">
        <v>422</v>
      </c>
      <c r="F45" s="134">
        <v>45513</v>
      </c>
      <c r="G45" s="134">
        <v>45517</v>
      </c>
      <c r="H45" s="79" t="s">
        <v>905</v>
      </c>
      <c r="I45" s="81">
        <f t="shared" si="7"/>
        <v>271.04000000000002</v>
      </c>
      <c r="J45" s="13">
        <f t="shared" si="8"/>
        <v>3.36</v>
      </c>
      <c r="K45" s="13">
        <f t="shared" si="9"/>
        <v>34.15</v>
      </c>
      <c r="L45" s="13">
        <f t="shared" si="10"/>
        <v>1.599</v>
      </c>
      <c r="M45" s="13">
        <f t="shared" si="11"/>
        <v>0.86599999999999999</v>
      </c>
      <c r="N45" s="480">
        <f t="shared" si="12"/>
        <v>6.49</v>
      </c>
      <c r="O45" s="139" t="s">
        <v>679</v>
      </c>
      <c r="P45" s="590" t="s">
        <v>808</v>
      </c>
      <c r="Q45" s="1051" t="s">
        <v>263</v>
      </c>
    </row>
    <row r="46" spans="1:17" ht="21.75" customHeight="1" x14ac:dyDescent="0.35">
      <c r="A46" s="17">
        <f>SUBTOTAL(103,$C$5:C46)</f>
        <v>42</v>
      </c>
      <c r="B46" s="13">
        <v>8</v>
      </c>
      <c r="C46" s="141" t="s">
        <v>918</v>
      </c>
      <c r="D46" s="81" t="str">
        <f>VLOOKUP(C46,'Location Summary'!$C$4:$D$603,2,0)</f>
        <v>DA+6</v>
      </c>
      <c r="E46" s="81" t="s">
        <v>422</v>
      </c>
      <c r="F46" s="134">
        <v>45513</v>
      </c>
      <c r="G46" s="134">
        <v>45518</v>
      </c>
      <c r="H46" s="79" t="s">
        <v>522</v>
      </c>
      <c r="I46" s="81">
        <f t="shared" si="7"/>
        <v>289.83999999999997</v>
      </c>
      <c r="J46" s="13">
        <f t="shared" si="8"/>
        <v>3.61</v>
      </c>
      <c r="K46" s="13">
        <f t="shared" si="9"/>
        <v>37.299999999999997</v>
      </c>
      <c r="L46" s="13">
        <f t="shared" si="10"/>
        <v>2.093</v>
      </c>
      <c r="M46" s="13">
        <f t="shared" si="11"/>
        <v>0.86599999999999999</v>
      </c>
      <c r="N46" s="480">
        <f t="shared" si="12"/>
        <v>7.39</v>
      </c>
      <c r="O46" s="139" t="s">
        <v>810</v>
      </c>
      <c r="P46" s="590" t="s">
        <v>785</v>
      </c>
      <c r="Q46" s="1051" t="s">
        <v>263</v>
      </c>
    </row>
    <row r="47" spans="1:17" ht="21.75" customHeight="1" x14ac:dyDescent="0.35">
      <c r="A47" s="17">
        <f>SUBTOTAL(103,$C$5:C47)</f>
        <v>43</v>
      </c>
      <c r="B47" s="13">
        <v>9</v>
      </c>
      <c r="C47" s="141" t="s">
        <v>160</v>
      </c>
      <c r="D47" s="81" t="str">
        <f>VLOOKUP(C47,'Location Summary'!$C$4:$D$603,2,0)</f>
        <v>DA+1.5</v>
      </c>
      <c r="E47" s="81" t="s">
        <v>422</v>
      </c>
      <c r="F47" s="134">
        <v>45513</v>
      </c>
      <c r="G47" s="134">
        <v>45520</v>
      </c>
      <c r="H47" s="79" t="s">
        <v>873</v>
      </c>
      <c r="I47" s="81">
        <f t="shared" si="7"/>
        <v>289.83999999999997</v>
      </c>
      <c r="J47" s="13">
        <f t="shared" si="8"/>
        <v>3.61</v>
      </c>
      <c r="K47" s="13">
        <f t="shared" si="9"/>
        <v>37.299999999999997</v>
      </c>
      <c r="L47" s="13">
        <f t="shared" si="10"/>
        <v>2.093</v>
      </c>
      <c r="M47" s="13">
        <f t="shared" si="11"/>
        <v>0.86599999999999999</v>
      </c>
      <c r="N47" s="480">
        <f t="shared" si="12"/>
        <v>7.39</v>
      </c>
      <c r="O47" s="139" t="s">
        <v>470</v>
      </c>
      <c r="P47" s="590" t="s">
        <v>931</v>
      </c>
      <c r="Q47" s="1051" t="s">
        <v>263</v>
      </c>
    </row>
    <row r="48" spans="1:17" ht="21.75" customHeight="1" x14ac:dyDescent="0.35">
      <c r="A48" s="17">
        <f>SUBTOTAL(103,$C$5:C48)</f>
        <v>44</v>
      </c>
      <c r="B48" s="13">
        <v>10</v>
      </c>
      <c r="C48" s="141" t="s">
        <v>515</v>
      </c>
      <c r="D48" s="81" t="str">
        <f>VLOOKUP(C48,'Location Summary'!$C$4:$D$603,2,0)</f>
        <v>DA+3</v>
      </c>
      <c r="E48" s="81" t="s">
        <v>422</v>
      </c>
      <c r="F48" s="134">
        <v>45516</v>
      </c>
      <c r="G48" s="134">
        <v>45521</v>
      </c>
      <c r="H48" s="79" t="s">
        <v>905</v>
      </c>
      <c r="I48" s="81">
        <f t="shared" si="7"/>
        <v>289.83999999999997</v>
      </c>
      <c r="J48" s="13">
        <f t="shared" si="8"/>
        <v>3.61</v>
      </c>
      <c r="K48" s="13">
        <f t="shared" si="9"/>
        <v>37.299999999999997</v>
      </c>
      <c r="L48" s="13">
        <f t="shared" si="10"/>
        <v>2.093</v>
      </c>
      <c r="M48" s="13">
        <f t="shared" si="11"/>
        <v>0.86599999999999999</v>
      </c>
      <c r="N48" s="480">
        <f t="shared" si="12"/>
        <v>7.39</v>
      </c>
      <c r="O48" s="139" t="s">
        <v>678</v>
      </c>
      <c r="P48" s="590" t="s">
        <v>808</v>
      </c>
      <c r="Q48" s="1051" t="s">
        <v>263</v>
      </c>
    </row>
    <row r="49" spans="1:17" ht="21.75" customHeight="1" x14ac:dyDescent="0.35">
      <c r="A49" s="17">
        <f>SUBTOTAL(103,$C$5:C49)</f>
        <v>45</v>
      </c>
      <c r="B49" s="13">
        <v>11</v>
      </c>
      <c r="C49" s="141" t="s">
        <v>483</v>
      </c>
      <c r="D49" s="81" t="str">
        <f>VLOOKUP(C49,'Location Summary'!$C$4:$D$603,2,0)</f>
        <v>DA+6</v>
      </c>
      <c r="E49" s="81" t="s">
        <v>422</v>
      </c>
      <c r="F49" s="134">
        <v>45517</v>
      </c>
      <c r="G49" s="134">
        <v>45522</v>
      </c>
      <c r="H49" s="79" t="s">
        <v>907</v>
      </c>
      <c r="I49" s="81">
        <f t="shared" si="7"/>
        <v>289.83999999999997</v>
      </c>
      <c r="J49" s="13">
        <f t="shared" si="8"/>
        <v>3.61</v>
      </c>
      <c r="K49" s="13">
        <f t="shared" si="9"/>
        <v>37.299999999999997</v>
      </c>
      <c r="L49" s="13">
        <f t="shared" si="10"/>
        <v>2.093</v>
      </c>
      <c r="M49" s="13">
        <f t="shared" si="11"/>
        <v>0.86599999999999999</v>
      </c>
      <c r="N49" s="480">
        <f t="shared" si="12"/>
        <v>7.39</v>
      </c>
      <c r="O49" s="139" t="s">
        <v>865</v>
      </c>
      <c r="P49" s="590" t="s">
        <v>866</v>
      </c>
      <c r="Q49" s="1051" t="s">
        <v>263</v>
      </c>
    </row>
    <row r="50" spans="1:17" ht="21.75" customHeight="1" x14ac:dyDescent="0.35">
      <c r="A50" s="17">
        <f>SUBTOTAL(103,$C$5:C50)</f>
        <v>46</v>
      </c>
      <c r="B50" s="13">
        <v>12</v>
      </c>
      <c r="C50" s="141" t="s">
        <v>920</v>
      </c>
      <c r="D50" s="81" t="str">
        <f>VLOOKUP(C50,'Location Summary'!$C$4:$D$603,2,0)</f>
        <v>DA+6</v>
      </c>
      <c r="E50" s="81" t="s">
        <v>422</v>
      </c>
      <c r="F50" s="134">
        <v>45516</v>
      </c>
      <c r="G50" s="134">
        <v>45524</v>
      </c>
      <c r="H50" s="79" t="s">
        <v>991</v>
      </c>
      <c r="I50" s="81">
        <f t="shared" si="7"/>
        <v>289.83999999999997</v>
      </c>
      <c r="J50" s="13">
        <f t="shared" si="8"/>
        <v>3.61</v>
      </c>
      <c r="K50" s="13">
        <f t="shared" si="9"/>
        <v>37.299999999999997</v>
      </c>
      <c r="L50" s="13">
        <f t="shared" si="10"/>
        <v>2.093</v>
      </c>
      <c r="M50" s="13">
        <f t="shared" si="11"/>
        <v>0.86599999999999999</v>
      </c>
      <c r="N50" s="480">
        <f t="shared" si="12"/>
        <v>7.39</v>
      </c>
      <c r="O50" s="139" t="s">
        <v>810</v>
      </c>
      <c r="P50" s="590" t="s">
        <v>931</v>
      </c>
      <c r="Q50" s="1051" t="s">
        <v>263</v>
      </c>
    </row>
    <row r="51" spans="1:17" ht="21.75" customHeight="1" x14ac:dyDescent="0.35">
      <c r="A51" s="17">
        <f>SUBTOTAL(103,$C$5:C51)</f>
        <v>47</v>
      </c>
      <c r="B51" s="13">
        <v>13</v>
      </c>
      <c r="C51" s="141" t="s">
        <v>892</v>
      </c>
      <c r="D51" s="81" t="str">
        <f>VLOOKUP(C51,'Location Summary'!$C$4:$D$603,2,0)</f>
        <v>DA+6</v>
      </c>
      <c r="E51" s="81" t="s">
        <v>422</v>
      </c>
      <c r="F51" s="134">
        <v>45518</v>
      </c>
      <c r="G51" s="134">
        <v>45524</v>
      </c>
      <c r="H51" s="79" t="s">
        <v>711</v>
      </c>
      <c r="I51" s="81">
        <f t="shared" si="7"/>
        <v>289.83999999999997</v>
      </c>
      <c r="J51" s="13">
        <f t="shared" si="8"/>
        <v>3.61</v>
      </c>
      <c r="K51" s="13">
        <f t="shared" si="9"/>
        <v>37.299999999999997</v>
      </c>
      <c r="L51" s="13">
        <f t="shared" si="10"/>
        <v>2.093</v>
      </c>
      <c r="M51" s="13">
        <f t="shared" si="11"/>
        <v>0.86599999999999999</v>
      </c>
      <c r="N51" s="480">
        <f t="shared" si="12"/>
        <v>7.39</v>
      </c>
      <c r="O51" s="139" t="s">
        <v>470</v>
      </c>
      <c r="P51" s="590" t="s">
        <v>784</v>
      </c>
      <c r="Q51" s="1051" t="s">
        <v>263</v>
      </c>
    </row>
    <row r="52" spans="1:17" ht="21.75" customHeight="1" x14ac:dyDescent="0.35">
      <c r="A52" s="17">
        <f>SUBTOTAL(103,$C$5:C52)</f>
        <v>48</v>
      </c>
      <c r="B52" s="13">
        <v>14</v>
      </c>
      <c r="C52" s="141" t="s">
        <v>514</v>
      </c>
      <c r="D52" s="81" t="str">
        <f>VLOOKUP(C52,'Location Summary'!$C$4:$D$603,2,0)</f>
        <v>DA+3</v>
      </c>
      <c r="E52" s="81" t="s">
        <v>422</v>
      </c>
      <c r="F52" s="134">
        <v>45525</v>
      </c>
      <c r="G52" s="134">
        <v>45527</v>
      </c>
      <c r="H52" s="79" t="s">
        <v>905</v>
      </c>
      <c r="I52" s="81">
        <f t="shared" si="7"/>
        <v>289.83999999999997</v>
      </c>
      <c r="J52" s="13">
        <f t="shared" si="8"/>
        <v>3.61</v>
      </c>
      <c r="K52" s="13">
        <f t="shared" si="9"/>
        <v>37.299999999999997</v>
      </c>
      <c r="L52" s="13">
        <f t="shared" si="10"/>
        <v>2.093</v>
      </c>
      <c r="M52" s="13">
        <f t="shared" si="11"/>
        <v>0.86599999999999999</v>
      </c>
      <c r="N52" s="480">
        <f t="shared" si="12"/>
        <v>7.39</v>
      </c>
      <c r="O52" s="139" t="s">
        <v>678</v>
      </c>
      <c r="P52" s="590" t="s">
        <v>808</v>
      </c>
      <c r="Q52" s="1051" t="s">
        <v>263</v>
      </c>
    </row>
    <row r="53" spans="1:17" ht="21.75" customHeight="1" x14ac:dyDescent="0.35">
      <c r="A53" s="17">
        <f>SUBTOTAL(103,$C$5:C53)</f>
        <v>49</v>
      </c>
      <c r="B53" s="13">
        <v>15</v>
      </c>
      <c r="C53" s="141" t="s">
        <v>921</v>
      </c>
      <c r="D53" s="81" t="str">
        <f>VLOOKUP(C53,'Location Summary'!$C$4:$D$603,2,0)</f>
        <v>DA+3</v>
      </c>
      <c r="E53" s="81" t="s">
        <v>422</v>
      </c>
      <c r="F53" s="134">
        <v>45522</v>
      </c>
      <c r="G53" s="134">
        <v>45528</v>
      </c>
      <c r="H53" s="79" t="s">
        <v>991</v>
      </c>
      <c r="I53" s="81">
        <f t="shared" si="7"/>
        <v>289.83999999999997</v>
      </c>
      <c r="J53" s="13">
        <f t="shared" si="8"/>
        <v>3.61</v>
      </c>
      <c r="K53" s="13">
        <f t="shared" si="9"/>
        <v>37.299999999999997</v>
      </c>
      <c r="L53" s="13">
        <f t="shared" si="10"/>
        <v>2.093</v>
      </c>
      <c r="M53" s="13">
        <f t="shared" si="11"/>
        <v>0.86599999999999999</v>
      </c>
      <c r="N53" s="480">
        <f t="shared" si="12"/>
        <v>7.39</v>
      </c>
      <c r="O53" s="139" t="s">
        <v>810</v>
      </c>
      <c r="P53" s="590" t="s">
        <v>931</v>
      </c>
      <c r="Q53" s="1051" t="s">
        <v>263</v>
      </c>
    </row>
    <row r="54" spans="1:17" ht="21.75" customHeight="1" x14ac:dyDescent="0.35">
      <c r="A54" s="17">
        <f>SUBTOTAL(103,$C$5:C54)</f>
        <v>50</v>
      </c>
      <c r="B54" s="13">
        <v>16</v>
      </c>
      <c r="C54" s="141" t="s">
        <v>479</v>
      </c>
      <c r="D54" s="81" t="str">
        <f>VLOOKUP(C54,'Location Summary'!$C$4:$D$603,2,0)</f>
        <v>DA-1.5</v>
      </c>
      <c r="E54" s="81" t="s">
        <v>422</v>
      </c>
      <c r="F54" s="134">
        <v>45512</v>
      </c>
      <c r="G54" s="134">
        <v>45529</v>
      </c>
      <c r="H54" s="79" t="s">
        <v>868</v>
      </c>
      <c r="I54" s="81">
        <f t="shared" si="7"/>
        <v>271.04000000000002</v>
      </c>
      <c r="J54" s="13">
        <f t="shared" si="8"/>
        <v>3.36</v>
      </c>
      <c r="K54" s="13">
        <f t="shared" si="9"/>
        <v>34.15</v>
      </c>
      <c r="L54" s="13">
        <f t="shared" si="10"/>
        <v>1.599</v>
      </c>
      <c r="M54" s="13">
        <f t="shared" si="11"/>
        <v>0.86599999999999999</v>
      </c>
      <c r="N54" s="480">
        <f t="shared" si="12"/>
        <v>6.49</v>
      </c>
      <c r="O54" s="139" t="s">
        <v>679</v>
      </c>
      <c r="P54" s="590" t="s">
        <v>808</v>
      </c>
      <c r="Q54" s="1051" t="s">
        <v>263</v>
      </c>
    </row>
    <row r="55" spans="1:17" ht="21.75" customHeight="1" x14ac:dyDescent="0.35">
      <c r="A55" s="17">
        <f>SUBTOTAL(103,$C$5:C55)</f>
        <v>51</v>
      </c>
      <c r="B55" s="13">
        <v>17</v>
      </c>
      <c r="C55" s="141" t="s">
        <v>893</v>
      </c>
      <c r="D55" s="81" t="str">
        <f>VLOOKUP(C55,'Location Summary'!$C$4:$D$603,2,0)</f>
        <v>DA+9</v>
      </c>
      <c r="E55" s="81" t="s">
        <v>422</v>
      </c>
      <c r="F55" s="134">
        <v>45525</v>
      </c>
      <c r="G55" s="134">
        <v>45530</v>
      </c>
      <c r="H55" s="79" t="s">
        <v>711</v>
      </c>
      <c r="I55" s="81">
        <f t="shared" si="7"/>
        <v>289.83999999999997</v>
      </c>
      <c r="J55" s="13">
        <f t="shared" si="8"/>
        <v>3.61</v>
      </c>
      <c r="K55" s="13">
        <f t="shared" si="9"/>
        <v>37.299999999999997</v>
      </c>
      <c r="L55" s="13">
        <f t="shared" si="10"/>
        <v>2.093</v>
      </c>
      <c r="M55" s="13">
        <f t="shared" si="11"/>
        <v>0.86599999999999999</v>
      </c>
      <c r="N55" s="480">
        <f t="shared" si="12"/>
        <v>7.39</v>
      </c>
      <c r="O55" s="139" t="s">
        <v>679</v>
      </c>
      <c r="P55" s="590" t="s">
        <v>784</v>
      </c>
      <c r="Q55" s="1051" t="s">
        <v>263</v>
      </c>
    </row>
    <row r="56" spans="1:17" ht="21.75" customHeight="1" x14ac:dyDescent="0.35">
      <c r="A56" s="17">
        <f>SUBTOTAL(103,$C$5:C56)</f>
        <v>52</v>
      </c>
      <c r="B56" s="13">
        <v>18</v>
      </c>
      <c r="C56" s="141" t="s">
        <v>922</v>
      </c>
      <c r="D56" s="81" t="str">
        <f>VLOOKUP(C56,'Location Summary'!$C$4:$D$603,2,0)</f>
        <v>DA+6</v>
      </c>
      <c r="E56" s="81" t="s">
        <v>422</v>
      </c>
      <c r="F56" s="134">
        <v>45893</v>
      </c>
      <c r="G56" s="134">
        <v>45531</v>
      </c>
      <c r="H56" s="79" t="s">
        <v>991</v>
      </c>
      <c r="I56" s="81">
        <f t="shared" si="7"/>
        <v>289.83999999999997</v>
      </c>
      <c r="J56" s="13">
        <f t="shared" si="8"/>
        <v>3.61</v>
      </c>
      <c r="K56" s="13">
        <f t="shared" si="9"/>
        <v>37.299999999999997</v>
      </c>
      <c r="L56" s="13">
        <f t="shared" si="10"/>
        <v>2.093</v>
      </c>
      <c r="M56" s="13">
        <f t="shared" si="11"/>
        <v>0.86599999999999999</v>
      </c>
      <c r="N56" s="480">
        <f t="shared" si="12"/>
        <v>7.39</v>
      </c>
      <c r="O56" s="139" t="s">
        <v>810</v>
      </c>
      <c r="P56" s="590" t="s">
        <v>931</v>
      </c>
      <c r="Q56" s="1051" t="s">
        <v>263</v>
      </c>
    </row>
    <row r="57" spans="1:17" ht="21.75" customHeight="1" x14ac:dyDescent="0.35">
      <c r="A57" s="17">
        <f>SUBTOTAL(103,$C$5:C57)</f>
        <v>53</v>
      </c>
      <c r="B57" s="13">
        <v>19</v>
      </c>
      <c r="C57" s="141" t="s">
        <v>268</v>
      </c>
      <c r="D57" s="81" t="str">
        <f>VLOOKUP(C57,'Location Summary'!$C$4:$D$603,2,0)</f>
        <v>DA+6</v>
      </c>
      <c r="E57" s="81" t="s">
        <v>422</v>
      </c>
      <c r="F57" s="134">
        <v>45893</v>
      </c>
      <c r="G57" s="134">
        <v>45531</v>
      </c>
      <c r="H57" s="79" t="s">
        <v>905</v>
      </c>
      <c r="I57" s="81">
        <f t="shared" si="7"/>
        <v>289.83999999999997</v>
      </c>
      <c r="J57" s="13">
        <f t="shared" si="8"/>
        <v>3.61</v>
      </c>
      <c r="K57" s="13">
        <f t="shared" si="9"/>
        <v>37.299999999999997</v>
      </c>
      <c r="L57" s="13">
        <f t="shared" si="10"/>
        <v>2.093</v>
      </c>
      <c r="M57" s="13">
        <f t="shared" si="11"/>
        <v>0.86599999999999999</v>
      </c>
      <c r="N57" s="480">
        <f t="shared" si="12"/>
        <v>7.39</v>
      </c>
      <c r="O57" s="139" t="s">
        <v>678</v>
      </c>
      <c r="P57" s="590" t="s">
        <v>808</v>
      </c>
      <c r="Q57" s="1051" t="s">
        <v>263</v>
      </c>
    </row>
    <row r="58" spans="1:17" ht="21.75" customHeight="1" x14ac:dyDescent="0.35">
      <c r="A58" s="17">
        <f>SUBTOTAL(103,$C$5:C58)</f>
        <v>54</v>
      </c>
      <c r="B58" s="13">
        <v>20</v>
      </c>
      <c r="C58" s="141" t="s">
        <v>161</v>
      </c>
      <c r="D58" s="81" t="str">
        <f>VLOOKUP(C58,'Location Summary'!$C$4:$D$603,2,0)</f>
        <v>DA-1.5</v>
      </c>
      <c r="E58" s="81" t="s">
        <v>422</v>
      </c>
      <c r="F58" s="134">
        <v>45521</v>
      </c>
      <c r="G58" s="134">
        <v>45532</v>
      </c>
      <c r="H58" s="79" t="s">
        <v>873</v>
      </c>
      <c r="I58" s="81">
        <f t="shared" si="7"/>
        <v>271.04000000000002</v>
      </c>
      <c r="J58" s="13">
        <f t="shared" si="8"/>
        <v>3.36</v>
      </c>
      <c r="K58" s="13">
        <f t="shared" si="9"/>
        <v>34.15</v>
      </c>
      <c r="L58" s="13">
        <f t="shared" si="10"/>
        <v>1.599</v>
      </c>
      <c r="M58" s="13">
        <f t="shared" si="11"/>
        <v>0.86599999999999999</v>
      </c>
      <c r="N58" s="480">
        <f t="shared" si="12"/>
        <v>6.49</v>
      </c>
      <c r="O58" s="139" t="s">
        <v>931</v>
      </c>
      <c r="P58" s="590" t="s">
        <v>931</v>
      </c>
      <c r="Q58" s="1051" t="s">
        <v>263</v>
      </c>
    </row>
    <row r="59" spans="1:17" ht="21.75" customHeight="1" x14ac:dyDescent="0.35">
      <c r="A59" s="17">
        <f>SUBTOTAL(103,$C$5:C59)</f>
        <v>55</v>
      </c>
      <c r="B59" s="13">
        <v>21</v>
      </c>
      <c r="C59" s="141" t="s">
        <v>267</v>
      </c>
      <c r="D59" s="81" t="str">
        <f>VLOOKUP(C59,'Location Summary'!$C$4:$D$603,2,0)</f>
        <v>DA+9</v>
      </c>
      <c r="E59" s="81" t="s">
        <v>422</v>
      </c>
      <c r="F59" s="134">
        <v>45532</v>
      </c>
      <c r="G59" s="134">
        <v>45534</v>
      </c>
      <c r="H59" s="79" t="s">
        <v>905</v>
      </c>
      <c r="I59" s="81">
        <f t="shared" si="7"/>
        <v>289.83999999999997</v>
      </c>
      <c r="J59" s="13">
        <f t="shared" si="8"/>
        <v>3.61</v>
      </c>
      <c r="K59" s="13">
        <f t="shared" si="9"/>
        <v>37.299999999999997</v>
      </c>
      <c r="L59" s="13">
        <f t="shared" si="10"/>
        <v>2.093</v>
      </c>
      <c r="M59" s="13">
        <f t="shared" si="11"/>
        <v>0.86599999999999999</v>
      </c>
      <c r="N59" s="480">
        <f t="shared" si="12"/>
        <v>7.39</v>
      </c>
      <c r="O59" s="139" t="s">
        <v>678</v>
      </c>
      <c r="P59" s="590" t="s">
        <v>808</v>
      </c>
      <c r="Q59" s="1051" t="s">
        <v>263</v>
      </c>
    </row>
    <row r="60" spans="1:17" ht="21.75" customHeight="1" x14ac:dyDescent="0.35">
      <c r="A60" s="17">
        <f>SUBTOTAL(103,$C$5:C60)</f>
        <v>56</v>
      </c>
      <c r="B60" s="13">
        <v>22</v>
      </c>
      <c r="C60" s="141" t="s">
        <v>589</v>
      </c>
      <c r="D60" s="81" t="str">
        <f>VLOOKUP(C60,'Location Summary'!$C$4:$D$603,2,0)</f>
        <v>DA+6</v>
      </c>
      <c r="E60" s="81" t="s">
        <v>422</v>
      </c>
      <c r="F60" s="134">
        <v>45531</v>
      </c>
      <c r="G60" s="134">
        <v>45534</v>
      </c>
      <c r="H60" s="79" t="s">
        <v>711</v>
      </c>
      <c r="I60" s="81">
        <f t="shared" si="7"/>
        <v>289.83999999999997</v>
      </c>
      <c r="J60" s="13">
        <f t="shared" si="8"/>
        <v>3.61</v>
      </c>
      <c r="K60" s="13">
        <f t="shared" si="9"/>
        <v>37.299999999999997</v>
      </c>
      <c r="L60" s="13">
        <f t="shared" si="10"/>
        <v>2.093</v>
      </c>
      <c r="M60" s="13">
        <f t="shared" si="11"/>
        <v>0.86599999999999999</v>
      </c>
      <c r="N60" s="480">
        <f t="shared" si="12"/>
        <v>7.39</v>
      </c>
      <c r="O60" s="139" t="s">
        <v>679</v>
      </c>
      <c r="P60" s="590" t="s">
        <v>784</v>
      </c>
      <c r="Q60" s="1051" t="s">
        <v>263</v>
      </c>
    </row>
    <row r="61" spans="1:17" ht="21.75" customHeight="1" x14ac:dyDescent="0.35">
      <c r="A61" s="17">
        <f>SUBTOTAL(103,$C$5:C61)</f>
        <v>57</v>
      </c>
      <c r="B61" s="13">
        <v>23</v>
      </c>
      <c r="C61" s="141" t="s">
        <v>923</v>
      </c>
      <c r="D61" s="81" t="str">
        <f>VLOOKUP(C61,'Location Summary'!$C$4:$D$603,2,0)</f>
        <v>DA+9</v>
      </c>
      <c r="E61" s="81" t="s">
        <v>422</v>
      </c>
      <c r="F61" s="134">
        <v>45508</v>
      </c>
      <c r="G61" s="134">
        <v>45535</v>
      </c>
      <c r="H61" s="79" t="s">
        <v>873</v>
      </c>
      <c r="I61" s="81">
        <f t="shared" si="7"/>
        <v>289.83999999999997</v>
      </c>
      <c r="J61" s="13">
        <f t="shared" si="8"/>
        <v>3.61</v>
      </c>
      <c r="K61" s="13">
        <f t="shared" si="9"/>
        <v>37.299999999999997</v>
      </c>
      <c r="L61" s="13">
        <f t="shared" si="10"/>
        <v>2.093</v>
      </c>
      <c r="M61" s="13">
        <f t="shared" si="11"/>
        <v>0.86599999999999999</v>
      </c>
      <c r="N61" s="480">
        <f t="shared" si="12"/>
        <v>7.39</v>
      </c>
      <c r="O61" s="139" t="s">
        <v>810</v>
      </c>
      <c r="P61" s="590" t="s">
        <v>931</v>
      </c>
      <c r="Q61" s="1051" t="s">
        <v>263</v>
      </c>
    </row>
    <row r="62" spans="1:17" ht="21.75" customHeight="1" x14ac:dyDescent="0.35">
      <c r="A62" s="17">
        <f>SUBTOTAL(103,$C$5:C62)</f>
        <v>58</v>
      </c>
      <c r="B62" s="13">
        <v>1</v>
      </c>
      <c r="C62" s="141" t="s">
        <v>511</v>
      </c>
      <c r="D62" s="81" t="str">
        <f>VLOOKUP(C62,'Location Summary'!$C$4:$D$603,2,0)</f>
        <v>DA+1.5</v>
      </c>
      <c r="E62" s="81" t="s">
        <v>422</v>
      </c>
      <c r="F62" s="134">
        <v>45533</v>
      </c>
      <c r="G62" s="134">
        <v>45536</v>
      </c>
      <c r="H62" s="79" t="s">
        <v>991</v>
      </c>
      <c r="I62" s="81">
        <f t="shared" si="7"/>
        <v>289.83999999999997</v>
      </c>
      <c r="J62" s="13">
        <f t="shared" si="8"/>
        <v>3.61</v>
      </c>
      <c r="K62" s="13">
        <f t="shared" si="9"/>
        <v>37.299999999999997</v>
      </c>
      <c r="L62" s="13">
        <f t="shared" si="10"/>
        <v>2.093</v>
      </c>
      <c r="M62" s="13">
        <f t="shared" si="11"/>
        <v>0.86599999999999999</v>
      </c>
      <c r="N62" s="480">
        <f t="shared" si="12"/>
        <v>7.39</v>
      </c>
      <c r="O62" s="139" t="s">
        <v>678</v>
      </c>
      <c r="P62" s="590" t="s">
        <v>808</v>
      </c>
      <c r="Q62" s="1051" t="s">
        <v>263</v>
      </c>
    </row>
    <row r="63" spans="1:17" ht="21.75" customHeight="1" x14ac:dyDescent="0.35">
      <c r="A63" s="17">
        <f>SUBTOTAL(103,$C$5:C63)</f>
        <v>59</v>
      </c>
      <c r="B63" s="13">
        <v>2</v>
      </c>
      <c r="C63" s="141" t="s">
        <v>914</v>
      </c>
      <c r="D63" s="81" t="str">
        <f>VLOOKUP(C63,'Location Summary'!$C$4:$D$603,2,0)</f>
        <v>DA+9</v>
      </c>
      <c r="E63" s="81" t="s">
        <v>422</v>
      </c>
      <c r="F63" s="134">
        <v>45533</v>
      </c>
      <c r="G63" s="134">
        <v>45536</v>
      </c>
      <c r="H63" s="79" t="s">
        <v>1008</v>
      </c>
      <c r="I63" s="81">
        <f t="shared" si="7"/>
        <v>289.83999999999997</v>
      </c>
      <c r="J63" s="13">
        <f t="shared" si="8"/>
        <v>3.61</v>
      </c>
      <c r="K63" s="13">
        <f t="shared" si="9"/>
        <v>37.299999999999997</v>
      </c>
      <c r="L63" s="13">
        <f t="shared" si="10"/>
        <v>2.093</v>
      </c>
      <c r="M63" s="13">
        <f t="shared" si="11"/>
        <v>0.86599999999999999</v>
      </c>
      <c r="N63" s="480">
        <f t="shared" si="12"/>
        <v>7.39</v>
      </c>
      <c r="O63" s="139" t="s">
        <v>865</v>
      </c>
      <c r="P63" s="590" t="s">
        <v>808</v>
      </c>
      <c r="Q63" s="1051" t="s">
        <v>263</v>
      </c>
    </row>
    <row r="64" spans="1:17" ht="21.75" customHeight="1" x14ac:dyDescent="0.35">
      <c r="A64" s="17">
        <f>SUBTOTAL(103,$C$5:C64)</f>
        <v>60</v>
      </c>
      <c r="B64" s="13">
        <v>3</v>
      </c>
      <c r="C64" s="141" t="s">
        <v>485</v>
      </c>
      <c r="D64" s="81" t="str">
        <f>VLOOKUP(C64,'Location Summary'!$C$4:$D$603,2,0)</f>
        <v>DA+9</v>
      </c>
      <c r="E64" s="81" t="s">
        <v>422</v>
      </c>
      <c r="F64" s="134">
        <v>45536</v>
      </c>
      <c r="G64" s="134">
        <v>45539</v>
      </c>
      <c r="H64" s="79" t="s">
        <v>905</v>
      </c>
      <c r="I64" s="81">
        <f t="shared" si="7"/>
        <v>289.83999999999997</v>
      </c>
      <c r="J64" s="13">
        <f t="shared" si="8"/>
        <v>3.61</v>
      </c>
      <c r="K64" s="13">
        <f t="shared" si="9"/>
        <v>37.299999999999997</v>
      </c>
      <c r="L64" s="13">
        <f t="shared" si="10"/>
        <v>2.093</v>
      </c>
      <c r="M64" s="13">
        <f t="shared" si="11"/>
        <v>0.86599999999999999</v>
      </c>
      <c r="N64" s="480">
        <f t="shared" si="12"/>
        <v>7.39</v>
      </c>
      <c r="O64" s="139" t="s">
        <v>678</v>
      </c>
      <c r="P64" s="590" t="s">
        <v>808</v>
      </c>
      <c r="Q64" s="1051" t="s">
        <v>263</v>
      </c>
    </row>
    <row r="65" spans="1:17" ht="21.75" customHeight="1" x14ac:dyDescent="0.35">
      <c r="A65" s="17">
        <f>SUBTOTAL(103,$C$5:C65)</f>
        <v>61</v>
      </c>
      <c r="B65" s="13">
        <v>4</v>
      </c>
      <c r="C65" s="141" t="s">
        <v>590</v>
      </c>
      <c r="D65" s="81" t="str">
        <f>VLOOKUP(C65,'Location Summary'!$C$4:$D$603,2,0)</f>
        <v>DA+6</v>
      </c>
      <c r="E65" s="81" t="s">
        <v>422</v>
      </c>
      <c r="F65" s="134">
        <v>45535</v>
      </c>
      <c r="G65" s="134">
        <v>45539</v>
      </c>
      <c r="H65" s="79" t="s">
        <v>711</v>
      </c>
      <c r="I65" s="81">
        <f t="shared" si="7"/>
        <v>289.83999999999997</v>
      </c>
      <c r="J65" s="13">
        <f t="shared" si="8"/>
        <v>3.61</v>
      </c>
      <c r="K65" s="13">
        <f t="shared" si="9"/>
        <v>37.299999999999997</v>
      </c>
      <c r="L65" s="13">
        <f t="shared" si="10"/>
        <v>2.093</v>
      </c>
      <c r="M65" s="13">
        <f t="shared" si="11"/>
        <v>0.86599999999999999</v>
      </c>
      <c r="N65" s="480">
        <f t="shared" si="12"/>
        <v>7.39</v>
      </c>
      <c r="O65" s="139" t="s">
        <v>679</v>
      </c>
      <c r="P65" s="590" t="s">
        <v>784</v>
      </c>
      <c r="Q65" s="1051" t="s">
        <v>263</v>
      </c>
    </row>
    <row r="66" spans="1:17" ht="21.75" customHeight="1" x14ac:dyDescent="0.35">
      <c r="A66" s="17">
        <f>SUBTOTAL(103,$C$5:C66)</f>
        <v>62</v>
      </c>
      <c r="B66" s="13">
        <v>5</v>
      </c>
      <c r="C66" s="141" t="s">
        <v>509</v>
      </c>
      <c r="D66" s="81" t="str">
        <f>VLOOKUP(C66,'Location Summary'!$C$4:$D$603,2,0)</f>
        <v>DA+1.5</v>
      </c>
      <c r="E66" s="81" t="s">
        <v>422</v>
      </c>
      <c r="F66" s="134">
        <v>45533</v>
      </c>
      <c r="G66" s="134">
        <v>45540</v>
      </c>
      <c r="H66" s="79" t="s">
        <v>1007</v>
      </c>
      <c r="I66" s="81">
        <f t="shared" si="7"/>
        <v>289.83999999999997</v>
      </c>
      <c r="J66" s="13">
        <f t="shared" si="8"/>
        <v>3.61</v>
      </c>
      <c r="K66" s="13">
        <f t="shared" si="9"/>
        <v>37.299999999999997</v>
      </c>
      <c r="L66" s="13">
        <f t="shared" si="10"/>
        <v>2.093</v>
      </c>
      <c r="M66" s="13">
        <f t="shared" si="11"/>
        <v>0.86599999999999999</v>
      </c>
      <c r="N66" s="480">
        <f t="shared" si="12"/>
        <v>7.39</v>
      </c>
      <c r="O66" s="139" t="s">
        <v>906</v>
      </c>
      <c r="P66" s="590" t="s">
        <v>808</v>
      </c>
      <c r="Q66" s="1051" t="s">
        <v>263</v>
      </c>
    </row>
    <row r="67" spans="1:17" ht="21.75" customHeight="1" x14ac:dyDescent="0.35">
      <c r="A67" s="17">
        <f>SUBTOTAL(103,$C$5:C67)</f>
        <v>63</v>
      </c>
      <c r="B67" s="13">
        <v>6</v>
      </c>
      <c r="C67" s="141" t="s">
        <v>512</v>
      </c>
      <c r="D67" s="81" t="str">
        <f>VLOOKUP(C67,'Location Summary'!$C$4:$D$603,2,0)</f>
        <v>DA+3</v>
      </c>
      <c r="E67" s="81" t="s">
        <v>422</v>
      </c>
      <c r="F67" s="134">
        <v>45536</v>
      </c>
      <c r="G67" s="134">
        <v>45541</v>
      </c>
      <c r="H67" s="79" t="s">
        <v>991</v>
      </c>
      <c r="I67" s="81">
        <f t="shared" si="7"/>
        <v>289.83999999999997</v>
      </c>
      <c r="J67" s="13">
        <f t="shared" si="8"/>
        <v>3.61</v>
      </c>
      <c r="K67" s="13">
        <f t="shared" si="9"/>
        <v>37.299999999999997</v>
      </c>
      <c r="L67" s="13">
        <f t="shared" si="10"/>
        <v>2.093</v>
      </c>
      <c r="M67" s="13">
        <f t="shared" si="11"/>
        <v>0.86599999999999999</v>
      </c>
      <c r="N67" s="480">
        <f t="shared" si="12"/>
        <v>7.39</v>
      </c>
      <c r="O67" s="139" t="s">
        <v>865</v>
      </c>
      <c r="P67" s="590" t="s">
        <v>808</v>
      </c>
      <c r="Q67" s="1051" t="s">
        <v>263</v>
      </c>
    </row>
    <row r="68" spans="1:17" ht="21.75" customHeight="1" x14ac:dyDescent="0.35">
      <c r="A68" s="17">
        <f>SUBTOTAL(103,$C$5:C68)</f>
        <v>64</v>
      </c>
      <c r="B68" s="13">
        <v>7</v>
      </c>
      <c r="C68" s="141" t="s">
        <v>913</v>
      </c>
      <c r="D68" s="81" t="str">
        <f>VLOOKUP(C68,'Location Summary'!$C$4:$D$603,2,0)</f>
        <v>DA+6</v>
      </c>
      <c r="E68" s="81" t="s">
        <v>422</v>
      </c>
      <c r="F68" s="134">
        <v>45536</v>
      </c>
      <c r="G68" s="134">
        <v>45541</v>
      </c>
      <c r="H68" s="79" t="s">
        <v>1008</v>
      </c>
      <c r="I68" s="81">
        <f t="shared" si="7"/>
        <v>289.83999999999997</v>
      </c>
      <c r="J68" s="13">
        <f t="shared" si="8"/>
        <v>3.61</v>
      </c>
      <c r="K68" s="13">
        <f t="shared" si="9"/>
        <v>37.299999999999997</v>
      </c>
      <c r="L68" s="13">
        <f t="shared" si="10"/>
        <v>2.093</v>
      </c>
      <c r="M68" s="13">
        <f t="shared" si="11"/>
        <v>0.86599999999999999</v>
      </c>
      <c r="N68" s="480">
        <f t="shared" si="12"/>
        <v>7.39</v>
      </c>
      <c r="O68" s="139" t="s">
        <v>1012</v>
      </c>
      <c r="P68" s="590" t="s">
        <v>808</v>
      </c>
      <c r="Q68" s="1051" t="s">
        <v>263</v>
      </c>
    </row>
    <row r="69" spans="1:17" ht="21.75" customHeight="1" x14ac:dyDescent="0.35">
      <c r="A69" s="17">
        <f>SUBTOTAL(103,$C$5:C69)</f>
        <v>65</v>
      </c>
      <c r="B69" s="13">
        <v>8</v>
      </c>
      <c r="C69" s="141" t="s">
        <v>486</v>
      </c>
      <c r="D69" s="81" t="str">
        <f>VLOOKUP(C69,'Location Summary'!$C$4:$D$603,2,0)</f>
        <v>DA+3</v>
      </c>
      <c r="E69" s="81" t="s">
        <v>422</v>
      </c>
      <c r="F69" s="134">
        <v>45539</v>
      </c>
      <c r="G69" s="134">
        <v>45542</v>
      </c>
      <c r="H69" s="79" t="s">
        <v>905</v>
      </c>
      <c r="I69" s="81">
        <f t="shared" ref="I69:I132" si="13">VLOOKUP($D69,$D$320:$M$359,6,FALSE)</f>
        <v>289.83999999999997</v>
      </c>
      <c r="J69" s="13">
        <f t="shared" ref="J69:J132" si="14">VLOOKUP($D69,$D$320:$M$359,7,FALSE)</f>
        <v>3.61</v>
      </c>
      <c r="K69" s="13">
        <f t="shared" ref="K69:K132" si="15">VLOOKUP($D69,$D$320:$M$359,8,FALSE)</f>
        <v>37.299999999999997</v>
      </c>
      <c r="L69" s="13">
        <f t="shared" ref="L69:L132" si="16">VLOOKUP($D69,$D$320:$M$359,9,FALSE)</f>
        <v>2.093</v>
      </c>
      <c r="M69" s="13">
        <f t="shared" ref="M69:M132" si="17">VLOOKUP($D69,$D$320:$M$359,10,FALSE)</f>
        <v>0.86599999999999999</v>
      </c>
      <c r="N69" s="480">
        <f t="shared" ref="N69:N100" si="18">ROUND((I69*230.35+J69*10150.5+K69*11591.45+L69*93958.18+M69*7677.44)/10^5,2)</f>
        <v>7.39</v>
      </c>
      <c r="O69" s="139" t="s">
        <v>678</v>
      </c>
      <c r="P69" s="590" t="s">
        <v>808</v>
      </c>
      <c r="Q69" s="1051" t="s">
        <v>263</v>
      </c>
    </row>
    <row r="70" spans="1:17" ht="21.75" customHeight="1" x14ac:dyDescent="0.35">
      <c r="A70" s="17">
        <f>SUBTOTAL(103,$C$5:C70)</f>
        <v>66</v>
      </c>
      <c r="B70" s="13">
        <v>9</v>
      </c>
      <c r="C70" s="141" t="s">
        <v>195</v>
      </c>
      <c r="D70" s="81" t="str">
        <f>VLOOKUP(C70,'Location Summary'!$C$4:$D$603,2,0)</f>
        <v>DA+3</v>
      </c>
      <c r="E70" s="81" t="s">
        <v>422</v>
      </c>
      <c r="F70" s="134">
        <v>45539</v>
      </c>
      <c r="G70" s="134">
        <v>45544</v>
      </c>
      <c r="H70" s="79" t="s">
        <v>711</v>
      </c>
      <c r="I70" s="81">
        <f t="shared" si="13"/>
        <v>289.83999999999997</v>
      </c>
      <c r="J70" s="13">
        <f t="shared" si="14"/>
        <v>3.61</v>
      </c>
      <c r="K70" s="13">
        <f t="shared" si="15"/>
        <v>37.299999999999997</v>
      </c>
      <c r="L70" s="13">
        <f t="shared" si="16"/>
        <v>2.093</v>
      </c>
      <c r="M70" s="13">
        <f t="shared" si="17"/>
        <v>0.86599999999999999</v>
      </c>
      <c r="N70" s="480">
        <f t="shared" si="18"/>
        <v>7.39</v>
      </c>
      <c r="O70" s="139" t="s">
        <v>679</v>
      </c>
      <c r="P70" s="590" t="s">
        <v>784</v>
      </c>
      <c r="Q70" s="1051" t="s">
        <v>263</v>
      </c>
    </row>
    <row r="71" spans="1:17" ht="21.75" customHeight="1" x14ac:dyDescent="0.35">
      <c r="A71" s="17">
        <f>SUBTOTAL(103,$C$5:C71)</f>
        <v>67</v>
      </c>
      <c r="B71" s="13">
        <v>10</v>
      </c>
      <c r="C71" s="141" t="s">
        <v>912</v>
      </c>
      <c r="D71" s="81" t="str">
        <f>VLOOKUP(C71,'Location Summary'!$C$4:$D$603,2,0)</f>
        <v>DA+9</v>
      </c>
      <c r="E71" s="81" t="s">
        <v>422</v>
      </c>
      <c r="F71" s="134">
        <v>45542</v>
      </c>
      <c r="G71" s="134">
        <v>45544</v>
      </c>
      <c r="H71" s="79" t="s">
        <v>1008</v>
      </c>
      <c r="I71" s="81">
        <f t="shared" si="13"/>
        <v>289.83999999999997</v>
      </c>
      <c r="J71" s="13">
        <f t="shared" si="14"/>
        <v>3.61</v>
      </c>
      <c r="K71" s="13">
        <f t="shared" si="15"/>
        <v>37.299999999999997</v>
      </c>
      <c r="L71" s="13">
        <f t="shared" si="16"/>
        <v>2.093</v>
      </c>
      <c r="M71" s="13">
        <f t="shared" si="17"/>
        <v>0.86599999999999999</v>
      </c>
      <c r="N71" s="480">
        <f t="shared" si="18"/>
        <v>7.39</v>
      </c>
      <c r="O71" s="139" t="s">
        <v>1012</v>
      </c>
      <c r="P71" s="590" t="s">
        <v>808</v>
      </c>
      <c r="Q71" s="1051" t="s">
        <v>263</v>
      </c>
    </row>
    <row r="72" spans="1:17" ht="21.75" customHeight="1" x14ac:dyDescent="0.35">
      <c r="A72" s="17">
        <f>SUBTOTAL(103,$C$5:C72)</f>
        <v>68</v>
      </c>
      <c r="B72" s="13">
        <v>11</v>
      </c>
      <c r="C72" s="141" t="s">
        <v>513</v>
      </c>
      <c r="D72" s="81" t="str">
        <f>VLOOKUP(C72,'Location Summary'!$C$4:$D$603,2,0)</f>
        <v>DA+3</v>
      </c>
      <c r="E72" s="81" t="s">
        <v>422</v>
      </c>
      <c r="F72" s="134">
        <v>45543</v>
      </c>
      <c r="G72" s="134">
        <v>45545</v>
      </c>
      <c r="H72" s="79" t="s">
        <v>991</v>
      </c>
      <c r="I72" s="81">
        <f t="shared" si="13"/>
        <v>289.83999999999997</v>
      </c>
      <c r="J72" s="13">
        <f t="shared" si="14"/>
        <v>3.61</v>
      </c>
      <c r="K72" s="13">
        <f t="shared" si="15"/>
        <v>37.299999999999997</v>
      </c>
      <c r="L72" s="13">
        <f t="shared" si="16"/>
        <v>2.093</v>
      </c>
      <c r="M72" s="13">
        <f t="shared" si="17"/>
        <v>0.86599999999999999</v>
      </c>
      <c r="N72" s="480">
        <f t="shared" si="18"/>
        <v>7.39</v>
      </c>
      <c r="O72" s="139" t="s">
        <v>865</v>
      </c>
      <c r="P72" s="590" t="s">
        <v>808</v>
      </c>
      <c r="Q72" s="1051" t="s">
        <v>263</v>
      </c>
    </row>
    <row r="73" spans="1:17" ht="21.75" customHeight="1" x14ac:dyDescent="0.35">
      <c r="A73" s="17">
        <f>SUBTOTAL(103,$C$5:C73)</f>
        <v>69</v>
      </c>
      <c r="B73" s="13">
        <v>12</v>
      </c>
      <c r="C73" s="141" t="s">
        <v>449</v>
      </c>
      <c r="D73" s="81" t="str">
        <f>VLOOKUP(C73,'Location Summary'!$C$4:$D$603,2,0)</f>
        <v>DA+6</v>
      </c>
      <c r="E73" s="81" t="s">
        <v>422</v>
      </c>
      <c r="F73" s="134">
        <v>45537</v>
      </c>
      <c r="G73" s="134">
        <v>45545</v>
      </c>
      <c r="H73" s="79" t="s">
        <v>873</v>
      </c>
      <c r="I73" s="81">
        <f t="shared" si="13"/>
        <v>289.83999999999997</v>
      </c>
      <c r="J73" s="13">
        <f t="shared" si="14"/>
        <v>3.61</v>
      </c>
      <c r="K73" s="13">
        <f t="shared" si="15"/>
        <v>37.299999999999997</v>
      </c>
      <c r="L73" s="13">
        <f t="shared" si="16"/>
        <v>2.093</v>
      </c>
      <c r="M73" s="13">
        <f t="shared" si="17"/>
        <v>0.86599999999999999</v>
      </c>
      <c r="N73" s="480">
        <f t="shared" si="18"/>
        <v>7.39</v>
      </c>
      <c r="O73" s="139" t="s">
        <v>679</v>
      </c>
      <c r="P73" s="590" t="s">
        <v>931</v>
      </c>
      <c r="Q73" s="1051" t="s">
        <v>263</v>
      </c>
    </row>
    <row r="74" spans="1:17" ht="21.75" customHeight="1" x14ac:dyDescent="0.35">
      <c r="A74" s="17">
        <f>SUBTOTAL(103,$C$5:C74)</f>
        <v>70</v>
      </c>
      <c r="B74" s="13">
        <v>13</v>
      </c>
      <c r="C74" s="141" t="s">
        <v>915</v>
      </c>
      <c r="D74" s="81" t="str">
        <f>VLOOKUP(C74,'Location Summary'!$C$4:$D$603,2,0)</f>
        <v>DA+9</v>
      </c>
      <c r="E74" s="81" t="s">
        <v>422</v>
      </c>
      <c r="F74" s="134">
        <v>45544</v>
      </c>
      <c r="G74" s="134">
        <v>45547</v>
      </c>
      <c r="H74" s="79" t="s">
        <v>1008</v>
      </c>
      <c r="I74" s="81">
        <f t="shared" si="13"/>
        <v>289.83999999999997</v>
      </c>
      <c r="J74" s="13">
        <f t="shared" si="14"/>
        <v>3.61</v>
      </c>
      <c r="K74" s="13">
        <f t="shared" si="15"/>
        <v>37.299999999999997</v>
      </c>
      <c r="L74" s="13">
        <f t="shared" si="16"/>
        <v>2.093</v>
      </c>
      <c r="M74" s="13">
        <f t="shared" si="17"/>
        <v>0.86599999999999999</v>
      </c>
      <c r="N74" s="480">
        <f t="shared" si="18"/>
        <v>7.39</v>
      </c>
      <c r="O74" s="139" t="s">
        <v>1012</v>
      </c>
      <c r="P74" s="590" t="s">
        <v>931</v>
      </c>
      <c r="Q74" s="1051" t="s">
        <v>263</v>
      </c>
    </row>
    <row r="75" spans="1:17" ht="21.75" customHeight="1" x14ac:dyDescent="0.35">
      <c r="A75" s="17">
        <f>SUBTOTAL(103,$C$5:C75)</f>
        <v>71</v>
      </c>
      <c r="B75" s="13">
        <v>14</v>
      </c>
      <c r="C75" s="141" t="s">
        <v>482</v>
      </c>
      <c r="D75" s="81" t="str">
        <f>VLOOKUP(C75,'Location Summary'!$C$4:$D$603,2,0)</f>
        <v>DA+9</v>
      </c>
      <c r="E75" s="81" t="s">
        <v>422</v>
      </c>
      <c r="F75" s="134">
        <v>45543</v>
      </c>
      <c r="G75" s="134">
        <v>45547</v>
      </c>
      <c r="H75" s="79" t="s">
        <v>905</v>
      </c>
      <c r="I75" s="81">
        <f t="shared" si="13"/>
        <v>289.83999999999997</v>
      </c>
      <c r="J75" s="13">
        <f t="shared" si="14"/>
        <v>3.61</v>
      </c>
      <c r="K75" s="13">
        <f t="shared" si="15"/>
        <v>37.299999999999997</v>
      </c>
      <c r="L75" s="13">
        <f t="shared" si="16"/>
        <v>2.093</v>
      </c>
      <c r="M75" s="13">
        <f t="shared" si="17"/>
        <v>0.86599999999999999</v>
      </c>
      <c r="N75" s="480">
        <f t="shared" si="18"/>
        <v>7.39</v>
      </c>
      <c r="O75" s="139" t="s">
        <v>678</v>
      </c>
      <c r="P75" s="590" t="s">
        <v>808</v>
      </c>
      <c r="Q75" s="1051" t="s">
        <v>263</v>
      </c>
    </row>
    <row r="76" spans="1:17" ht="21.75" customHeight="1" x14ac:dyDescent="0.35">
      <c r="A76" s="17">
        <f>SUBTOTAL(103,$C$5:C76)</f>
        <v>72</v>
      </c>
      <c r="B76" s="13">
        <v>15</v>
      </c>
      <c r="C76" s="141" t="s">
        <v>605</v>
      </c>
      <c r="D76" s="81" t="str">
        <f>VLOOKUP(C76,'Location Summary'!$C$4:$D$603,2,0)</f>
        <v>DA+3</v>
      </c>
      <c r="E76" s="81" t="s">
        <v>422</v>
      </c>
      <c r="F76" s="134">
        <v>45536</v>
      </c>
      <c r="G76" s="134">
        <v>45548</v>
      </c>
      <c r="H76" s="79" t="s">
        <v>1011</v>
      </c>
      <c r="I76" s="81">
        <f t="shared" si="13"/>
        <v>289.83999999999997</v>
      </c>
      <c r="J76" s="13">
        <f t="shared" si="14"/>
        <v>3.61</v>
      </c>
      <c r="K76" s="13">
        <f t="shared" si="15"/>
        <v>37.299999999999997</v>
      </c>
      <c r="L76" s="13">
        <f t="shared" si="16"/>
        <v>2.093</v>
      </c>
      <c r="M76" s="13">
        <f t="shared" si="17"/>
        <v>0.86599999999999999</v>
      </c>
      <c r="N76" s="480">
        <f t="shared" si="18"/>
        <v>7.39</v>
      </c>
      <c r="O76" s="139" t="s">
        <v>810</v>
      </c>
      <c r="P76" s="590" t="s">
        <v>784</v>
      </c>
      <c r="Q76" s="1051" t="s">
        <v>263</v>
      </c>
    </row>
    <row r="77" spans="1:17" ht="21.75" customHeight="1" x14ac:dyDescent="0.35">
      <c r="A77" s="17">
        <f>SUBTOTAL(103,$C$5:C77)</f>
        <v>73</v>
      </c>
      <c r="B77" s="13">
        <v>16</v>
      </c>
      <c r="C77" s="141" t="s">
        <v>71</v>
      </c>
      <c r="D77" s="81" t="str">
        <f>VLOOKUP(C77,'Location Summary'!$C$4:$D$603,2,0)</f>
        <v>DA+3</v>
      </c>
      <c r="E77" s="81" t="s">
        <v>422</v>
      </c>
      <c r="F77" s="134">
        <v>45543</v>
      </c>
      <c r="G77" s="134">
        <v>45548</v>
      </c>
      <c r="H77" s="79" t="s">
        <v>711</v>
      </c>
      <c r="I77" s="81">
        <f t="shared" si="13"/>
        <v>289.83999999999997</v>
      </c>
      <c r="J77" s="13">
        <f t="shared" si="14"/>
        <v>3.61</v>
      </c>
      <c r="K77" s="13">
        <f t="shared" si="15"/>
        <v>37.299999999999997</v>
      </c>
      <c r="L77" s="13">
        <f t="shared" si="16"/>
        <v>2.093</v>
      </c>
      <c r="M77" s="13">
        <f t="shared" si="17"/>
        <v>0.86599999999999999</v>
      </c>
      <c r="N77" s="480">
        <f t="shared" si="18"/>
        <v>7.39</v>
      </c>
      <c r="O77" s="139" t="s">
        <v>679</v>
      </c>
      <c r="P77" s="590" t="s">
        <v>784</v>
      </c>
      <c r="Q77" s="1051" t="s">
        <v>263</v>
      </c>
    </row>
    <row r="78" spans="1:17" ht="21.75" customHeight="1" x14ac:dyDescent="0.35">
      <c r="A78" s="17">
        <f>SUBTOTAL(103,$C$5:C78)</f>
        <v>74</v>
      </c>
      <c r="B78" s="13">
        <v>17</v>
      </c>
      <c r="C78" s="141" t="s">
        <v>494</v>
      </c>
      <c r="D78" s="81" t="str">
        <f>VLOOKUP(C78,'Location Summary'!$C$4:$D$603,2,0)</f>
        <v>DA-1.5</v>
      </c>
      <c r="E78" s="81" t="s">
        <v>422</v>
      </c>
      <c r="F78" s="134">
        <v>45543</v>
      </c>
      <c r="G78" s="134">
        <v>45549</v>
      </c>
      <c r="H78" s="79" t="s">
        <v>1007</v>
      </c>
      <c r="I78" s="81">
        <f t="shared" si="13"/>
        <v>271.04000000000002</v>
      </c>
      <c r="J78" s="13">
        <f t="shared" si="14"/>
        <v>3.36</v>
      </c>
      <c r="K78" s="13">
        <f t="shared" si="15"/>
        <v>34.15</v>
      </c>
      <c r="L78" s="13">
        <f t="shared" si="16"/>
        <v>1.599</v>
      </c>
      <c r="M78" s="13">
        <f t="shared" si="17"/>
        <v>0.86599999999999999</v>
      </c>
      <c r="N78" s="480">
        <f t="shared" si="18"/>
        <v>6.49</v>
      </c>
      <c r="O78" s="139" t="s">
        <v>906</v>
      </c>
      <c r="P78" s="590" t="s">
        <v>808</v>
      </c>
      <c r="Q78" s="1051" t="s">
        <v>263</v>
      </c>
    </row>
    <row r="79" spans="1:17" ht="21.75" customHeight="1" x14ac:dyDescent="0.35">
      <c r="A79" s="17">
        <f>SUBTOTAL(103,$C$5:C79)</f>
        <v>75</v>
      </c>
      <c r="B79" s="13">
        <v>18</v>
      </c>
      <c r="C79" s="141" t="s">
        <v>481</v>
      </c>
      <c r="D79" s="81" t="str">
        <f>VLOOKUP(C79,'Location Summary'!$C$4:$D$603,2,0)</f>
        <v>DA+3</v>
      </c>
      <c r="E79" s="81" t="s">
        <v>422</v>
      </c>
      <c r="F79" s="134">
        <v>45548</v>
      </c>
      <c r="G79" s="134">
        <v>45550</v>
      </c>
      <c r="H79" s="79" t="s">
        <v>905</v>
      </c>
      <c r="I79" s="81">
        <f t="shared" si="13"/>
        <v>289.83999999999997</v>
      </c>
      <c r="J79" s="13">
        <f t="shared" si="14"/>
        <v>3.61</v>
      </c>
      <c r="K79" s="13">
        <f t="shared" si="15"/>
        <v>37.299999999999997</v>
      </c>
      <c r="L79" s="13">
        <f t="shared" si="16"/>
        <v>2.093</v>
      </c>
      <c r="M79" s="13">
        <f t="shared" si="17"/>
        <v>0.86599999999999999</v>
      </c>
      <c r="N79" s="480">
        <f t="shared" si="18"/>
        <v>7.39</v>
      </c>
      <c r="O79" s="139" t="s">
        <v>678</v>
      </c>
      <c r="P79" s="590" t="s">
        <v>808</v>
      </c>
      <c r="Q79" s="1051" t="s">
        <v>263</v>
      </c>
    </row>
    <row r="80" spans="1:17" ht="21.75" customHeight="1" x14ac:dyDescent="0.35">
      <c r="A80" s="17">
        <f>SUBTOTAL(103,$C$5:C80)</f>
        <v>76</v>
      </c>
      <c r="B80" s="13">
        <v>19</v>
      </c>
      <c r="C80" s="141" t="s">
        <v>1089</v>
      </c>
      <c r="D80" s="81" t="str">
        <f>VLOOKUP(C80,'Location Summary'!$C$4:$D$603,2,0)</f>
        <v>DA+3</v>
      </c>
      <c r="E80" s="81" t="s">
        <v>422</v>
      </c>
      <c r="F80" s="134">
        <v>45546</v>
      </c>
      <c r="G80" s="134">
        <v>45550</v>
      </c>
      <c r="H80" s="79" t="s">
        <v>991</v>
      </c>
      <c r="I80" s="81">
        <f t="shared" si="13"/>
        <v>289.83999999999997</v>
      </c>
      <c r="J80" s="13">
        <f t="shared" si="14"/>
        <v>3.61</v>
      </c>
      <c r="K80" s="13">
        <f t="shared" si="15"/>
        <v>37.299999999999997</v>
      </c>
      <c r="L80" s="13">
        <f t="shared" si="16"/>
        <v>2.093</v>
      </c>
      <c r="M80" s="13">
        <f t="shared" si="17"/>
        <v>0.86599999999999999</v>
      </c>
      <c r="N80" s="480">
        <f t="shared" si="18"/>
        <v>7.39</v>
      </c>
      <c r="O80" s="139" t="s">
        <v>865</v>
      </c>
      <c r="P80" s="590" t="s">
        <v>808</v>
      </c>
      <c r="Q80" s="1051" t="s">
        <v>263</v>
      </c>
    </row>
    <row r="81" spans="1:17" ht="21.75" customHeight="1" x14ac:dyDescent="0.35">
      <c r="A81" s="17">
        <f>SUBTOTAL(103,$C$5:C81)</f>
        <v>77</v>
      </c>
      <c r="B81" s="13">
        <v>20</v>
      </c>
      <c r="C81" s="141" t="s">
        <v>594</v>
      </c>
      <c r="D81" s="81" t="str">
        <f>VLOOKUP(C81,'Location Summary'!$C$4:$D$603,2,0)</f>
        <v>DA+9</v>
      </c>
      <c r="E81" s="81" t="s">
        <v>422</v>
      </c>
      <c r="F81" s="134">
        <v>45548</v>
      </c>
      <c r="G81" s="134">
        <v>45550</v>
      </c>
      <c r="H81" s="79" t="s">
        <v>711</v>
      </c>
      <c r="I81" s="81">
        <f t="shared" si="13"/>
        <v>289.83999999999997</v>
      </c>
      <c r="J81" s="13">
        <f t="shared" si="14"/>
        <v>3.61</v>
      </c>
      <c r="K81" s="13">
        <f t="shared" si="15"/>
        <v>37.299999999999997</v>
      </c>
      <c r="L81" s="13">
        <f t="shared" si="16"/>
        <v>2.093</v>
      </c>
      <c r="M81" s="13">
        <f t="shared" si="17"/>
        <v>0.86599999999999999</v>
      </c>
      <c r="N81" s="480">
        <f t="shared" si="18"/>
        <v>7.39</v>
      </c>
      <c r="O81" s="139" t="s">
        <v>679</v>
      </c>
      <c r="P81" s="590" t="s">
        <v>784</v>
      </c>
      <c r="Q81" s="1051" t="s">
        <v>263</v>
      </c>
    </row>
    <row r="82" spans="1:17" ht="21.75" customHeight="1" x14ac:dyDescent="0.35">
      <c r="A82" s="17">
        <f>SUBTOTAL(103,$C$5:C82)</f>
        <v>78</v>
      </c>
      <c r="B82" s="13">
        <v>21</v>
      </c>
      <c r="C82" s="141" t="s">
        <v>911</v>
      </c>
      <c r="D82" s="81" t="str">
        <f>VLOOKUP(C82,'Location Summary'!$C$4:$D$603,2,0)</f>
        <v>DA+6</v>
      </c>
      <c r="E82" s="81" t="s">
        <v>422</v>
      </c>
      <c r="F82" s="134">
        <v>45549</v>
      </c>
      <c r="G82" s="134">
        <v>45551</v>
      </c>
      <c r="H82" s="79" t="s">
        <v>1008</v>
      </c>
      <c r="I82" s="81">
        <f t="shared" si="13"/>
        <v>289.83999999999997</v>
      </c>
      <c r="J82" s="13">
        <f t="shared" si="14"/>
        <v>3.61</v>
      </c>
      <c r="K82" s="13">
        <f t="shared" si="15"/>
        <v>37.299999999999997</v>
      </c>
      <c r="L82" s="13">
        <f t="shared" si="16"/>
        <v>2.093</v>
      </c>
      <c r="M82" s="13">
        <f t="shared" si="17"/>
        <v>0.86599999999999999</v>
      </c>
      <c r="N82" s="480">
        <f t="shared" si="18"/>
        <v>7.39</v>
      </c>
      <c r="O82" s="139" t="s">
        <v>1012</v>
      </c>
      <c r="P82" s="590" t="s">
        <v>808</v>
      </c>
      <c r="Q82" s="1051" t="s">
        <v>263</v>
      </c>
    </row>
    <row r="83" spans="1:17" ht="21.75" customHeight="1" x14ac:dyDescent="0.35">
      <c r="A83" s="17">
        <f>SUBTOTAL(103,$C$5:C83)</f>
        <v>79</v>
      </c>
      <c r="B83" s="13">
        <v>22</v>
      </c>
      <c r="C83" s="141" t="s">
        <v>596</v>
      </c>
      <c r="D83" s="81" t="str">
        <f>VLOOKUP(C83,'Location Summary'!$C$4:$D$603,2,0)</f>
        <v>DA+1.5</v>
      </c>
      <c r="E83" s="81" t="s">
        <v>422</v>
      </c>
      <c r="F83" s="134">
        <v>45550</v>
      </c>
      <c r="G83" s="134">
        <v>45553</v>
      </c>
      <c r="H83" s="79" t="s">
        <v>711</v>
      </c>
      <c r="I83" s="81">
        <f t="shared" si="13"/>
        <v>289.83999999999997</v>
      </c>
      <c r="J83" s="13">
        <f t="shared" si="14"/>
        <v>3.61</v>
      </c>
      <c r="K83" s="13">
        <f t="shared" si="15"/>
        <v>37.299999999999997</v>
      </c>
      <c r="L83" s="13">
        <f t="shared" si="16"/>
        <v>2.093</v>
      </c>
      <c r="M83" s="13">
        <f t="shared" si="17"/>
        <v>0.86599999999999999</v>
      </c>
      <c r="N83" s="480">
        <f t="shared" si="18"/>
        <v>7.39</v>
      </c>
      <c r="O83" s="139" t="s">
        <v>470</v>
      </c>
      <c r="P83" s="590" t="s">
        <v>784</v>
      </c>
      <c r="Q83" s="1051" t="s">
        <v>263</v>
      </c>
    </row>
    <row r="84" spans="1:17" ht="21.75" customHeight="1" x14ac:dyDescent="0.35">
      <c r="A84" s="17">
        <f>SUBTOTAL(103,$C$5:C84)</f>
        <v>80</v>
      </c>
      <c r="B84" s="13">
        <v>23</v>
      </c>
      <c r="C84" s="141" t="s">
        <v>1090</v>
      </c>
      <c r="D84" s="81" t="str">
        <f>VLOOKUP(C84,'Location Summary'!$C$4:$D$603,2,0)</f>
        <v>DA+9</v>
      </c>
      <c r="E84" s="81" t="s">
        <v>422</v>
      </c>
      <c r="F84" s="134">
        <v>45550</v>
      </c>
      <c r="G84" s="134">
        <v>45554</v>
      </c>
      <c r="H84" s="79" t="s">
        <v>991</v>
      </c>
      <c r="I84" s="81">
        <f t="shared" si="13"/>
        <v>289.83999999999997</v>
      </c>
      <c r="J84" s="13">
        <f t="shared" si="14"/>
        <v>3.61</v>
      </c>
      <c r="K84" s="13">
        <f t="shared" si="15"/>
        <v>37.299999999999997</v>
      </c>
      <c r="L84" s="13">
        <f t="shared" si="16"/>
        <v>2.093</v>
      </c>
      <c r="M84" s="13">
        <f t="shared" si="17"/>
        <v>0.86599999999999999</v>
      </c>
      <c r="N84" s="480">
        <f t="shared" si="18"/>
        <v>7.39</v>
      </c>
      <c r="O84" s="139" t="s">
        <v>679</v>
      </c>
      <c r="P84" s="590" t="s">
        <v>784</v>
      </c>
      <c r="Q84" s="1051" t="s">
        <v>263</v>
      </c>
    </row>
    <row r="85" spans="1:17" ht="21.75" customHeight="1" x14ac:dyDescent="0.35">
      <c r="A85" s="17">
        <f>SUBTOTAL(103,$C$5:C85)</f>
        <v>81</v>
      </c>
      <c r="B85" s="13">
        <v>24</v>
      </c>
      <c r="C85" s="141" t="s">
        <v>604</v>
      </c>
      <c r="D85" s="81" t="str">
        <f>VLOOKUP(C85,'Location Summary'!$C$4:$D$603,2,0)</f>
        <v>DA+1.5</v>
      </c>
      <c r="E85" s="81" t="s">
        <v>422</v>
      </c>
      <c r="F85" s="134">
        <v>45548</v>
      </c>
      <c r="G85" s="134">
        <v>45555</v>
      </c>
      <c r="H85" s="79" t="s">
        <v>1011</v>
      </c>
      <c r="I85" s="81">
        <f t="shared" si="13"/>
        <v>289.83999999999997</v>
      </c>
      <c r="J85" s="13">
        <f t="shared" si="14"/>
        <v>3.61</v>
      </c>
      <c r="K85" s="13">
        <f t="shared" si="15"/>
        <v>37.299999999999997</v>
      </c>
      <c r="L85" s="13">
        <f t="shared" si="16"/>
        <v>2.093</v>
      </c>
      <c r="M85" s="13">
        <f t="shared" si="17"/>
        <v>0.86599999999999999</v>
      </c>
      <c r="N85" s="480">
        <f t="shared" si="18"/>
        <v>7.39</v>
      </c>
      <c r="O85" s="139" t="s">
        <v>906</v>
      </c>
      <c r="P85" s="590" t="s">
        <v>784</v>
      </c>
      <c r="Q85" s="1051" t="s">
        <v>263</v>
      </c>
    </row>
    <row r="86" spans="1:17" ht="21.75" customHeight="1" x14ac:dyDescent="0.35">
      <c r="A86" s="17">
        <f>SUBTOTAL(103,$C$5:C86)</f>
        <v>82</v>
      </c>
      <c r="B86" s="13">
        <v>25</v>
      </c>
      <c r="C86" s="141" t="s">
        <v>487</v>
      </c>
      <c r="D86" s="81" t="str">
        <f>VLOOKUP(C86,'Location Summary'!$C$4:$D$603,2,0)</f>
        <v>DA+9</v>
      </c>
      <c r="E86" s="81" t="s">
        <v>422</v>
      </c>
      <c r="F86" s="134">
        <v>45553</v>
      </c>
      <c r="G86" s="134">
        <v>45555</v>
      </c>
      <c r="H86" s="79" t="s">
        <v>905</v>
      </c>
      <c r="I86" s="81">
        <f t="shared" si="13"/>
        <v>289.83999999999997</v>
      </c>
      <c r="J86" s="13">
        <f t="shared" si="14"/>
        <v>3.61</v>
      </c>
      <c r="K86" s="13">
        <f t="shared" si="15"/>
        <v>37.299999999999997</v>
      </c>
      <c r="L86" s="13">
        <f t="shared" si="16"/>
        <v>2.093</v>
      </c>
      <c r="M86" s="13">
        <f t="shared" si="17"/>
        <v>0.86599999999999999</v>
      </c>
      <c r="N86" s="480">
        <f t="shared" si="18"/>
        <v>7.39</v>
      </c>
      <c r="O86" s="139" t="s">
        <v>678</v>
      </c>
      <c r="P86" s="590" t="s">
        <v>808</v>
      </c>
      <c r="Q86" s="1051" t="s">
        <v>263</v>
      </c>
    </row>
    <row r="87" spans="1:17" ht="21.75" customHeight="1" x14ac:dyDescent="0.35">
      <c r="A87" s="17">
        <f>SUBTOTAL(103,$C$5:C87)</f>
        <v>83</v>
      </c>
      <c r="B87" s="13">
        <v>26</v>
      </c>
      <c r="C87" s="141" t="s">
        <v>63</v>
      </c>
      <c r="D87" s="81" t="str">
        <f>VLOOKUP(C87,'Location Summary'!$C$4:$D$603,2,0)</f>
        <v>DA-1.5</v>
      </c>
      <c r="E87" s="81" t="s">
        <v>422</v>
      </c>
      <c r="F87" s="134">
        <v>45550</v>
      </c>
      <c r="G87" s="134">
        <v>45555</v>
      </c>
      <c r="H87" s="79" t="s">
        <v>873</v>
      </c>
      <c r="I87" s="81">
        <f t="shared" si="13"/>
        <v>271.04000000000002</v>
      </c>
      <c r="J87" s="13">
        <f t="shared" si="14"/>
        <v>3.36</v>
      </c>
      <c r="K87" s="13">
        <f t="shared" si="15"/>
        <v>34.15</v>
      </c>
      <c r="L87" s="13">
        <f t="shared" si="16"/>
        <v>1.599</v>
      </c>
      <c r="M87" s="13">
        <f t="shared" si="17"/>
        <v>0.86599999999999999</v>
      </c>
      <c r="N87" s="480">
        <f t="shared" si="18"/>
        <v>6.49</v>
      </c>
      <c r="O87" s="139" t="s">
        <v>931</v>
      </c>
      <c r="P87" s="590" t="s">
        <v>931</v>
      </c>
      <c r="Q87" s="1051" t="s">
        <v>263</v>
      </c>
    </row>
    <row r="88" spans="1:17" ht="21.75" customHeight="1" x14ac:dyDescent="0.35">
      <c r="A88" s="17">
        <f>SUBTOTAL(103,$C$5:C88)</f>
        <v>84</v>
      </c>
      <c r="B88" s="13">
        <v>27</v>
      </c>
      <c r="C88" s="141" t="s">
        <v>910</v>
      </c>
      <c r="D88" s="81" t="str">
        <f>VLOOKUP(C88,'Location Summary'!$C$4:$D$603,2,0)</f>
        <v>DA+6</v>
      </c>
      <c r="E88" s="81" t="s">
        <v>422</v>
      </c>
      <c r="F88" s="134">
        <v>45552</v>
      </c>
      <c r="G88" s="134">
        <v>45556</v>
      </c>
      <c r="H88" s="79" t="s">
        <v>1008</v>
      </c>
      <c r="I88" s="81">
        <f t="shared" si="13"/>
        <v>289.83999999999997</v>
      </c>
      <c r="J88" s="13">
        <f t="shared" si="14"/>
        <v>3.61</v>
      </c>
      <c r="K88" s="13">
        <f t="shared" si="15"/>
        <v>37.299999999999997</v>
      </c>
      <c r="L88" s="13">
        <f t="shared" si="16"/>
        <v>2.093</v>
      </c>
      <c r="M88" s="13">
        <f t="shared" si="17"/>
        <v>0.86599999999999999</v>
      </c>
      <c r="N88" s="480">
        <f t="shared" si="18"/>
        <v>7.39</v>
      </c>
      <c r="O88" s="139" t="s">
        <v>1012</v>
      </c>
      <c r="P88" s="590" t="s">
        <v>808</v>
      </c>
      <c r="Q88" s="1051" t="s">
        <v>263</v>
      </c>
    </row>
    <row r="89" spans="1:17" ht="21.75" customHeight="1" x14ac:dyDescent="0.35">
      <c r="A89" s="17">
        <f>SUBTOTAL(103,$C$5:C89)</f>
        <v>85</v>
      </c>
      <c r="B89" s="13">
        <v>28</v>
      </c>
      <c r="C89" s="141" t="s">
        <v>597</v>
      </c>
      <c r="D89" s="81" t="str">
        <f>VLOOKUP(C89,'Location Summary'!$C$4:$D$603,2,0)</f>
        <v>DA+6</v>
      </c>
      <c r="E89" s="81" t="s">
        <v>422</v>
      </c>
      <c r="F89" s="134">
        <v>45553</v>
      </c>
      <c r="G89" s="134">
        <v>45556</v>
      </c>
      <c r="H89" s="79" t="s">
        <v>711</v>
      </c>
      <c r="I89" s="81">
        <f t="shared" si="13"/>
        <v>289.83999999999997</v>
      </c>
      <c r="J89" s="13">
        <f t="shared" si="14"/>
        <v>3.61</v>
      </c>
      <c r="K89" s="13">
        <f t="shared" si="15"/>
        <v>37.299999999999997</v>
      </c>
      <c r="L89" s="13">
        <f t="shared" si="16"/>
        <v>2.093</v>
      </c>
      <c r="M89" s="13">
        <f t="shared" si="17"/>
        <v>0.86599999999999999</v>
      </c>
      <c r="N89" s="480">
        <f t="shared" si="18"/>
        <v>7.39</v>
      </c>
      <c r="O89" s="139" t="s">
        <v>470</v>
      </c>
      <c r="P89" s="590" t="s">
        <v>784</v>
      </c>
      <c r="Q89" s="1051" t="s">
        <v>263</v>
      </c>
    </row>
    <row r="90" spans="1:17" ht="21.75" customHeight="1" x14ac:dyDescent="0.35">
      <c r="A90" s="17">
        <f>SUBTOTAL(103,$C$5:C90)</f>
        <v>86</v>
      </c>
      <c r="B90" s="13">
        <v>29</v>
      </c>
      <c r="C90" s="141" t="s">
        <v>489</v>
      </c>
      <c r="D90" s="81" t="str">
        <f>VLOOKUP(C90,'Location Summary'!$C$4:$D$603,2,0)</f>
        <v>DA-3</v>
      </c>
      <c r="E90" s="81" t="s">
        <v>422</v>
      </c>
      <c r="F90" s="134">
        <v>45555</v>
      </c>
      <c r="G90" s="134">
        <v>45558</v>
      </c>
      <c r="H90" s="79" t="s">
        <v>905</v>
      </c>
      <c r="I90" s="81">
        <f t="shared" si="13"/>
        <v>271.04000000000002</v>
      </c>
      <c r="J90" s="13">
        <f t="shared" si="14"/>
        <v>3.36</v>
      </c>
      <c r="K90" s="13">
        <f t="shared" si="15"/>
        <v>34.15</v>
      </c>
      <c r="L90" s="13">
        <f t="shared" si="16"/>
        <v>1.599</v>
      </c>
      <c r="M90" s="13">
        <f t="shared" si="17"/>
        <v>0.86599999999999999</v>
      </c>
      <c r="N90" s="480">
        <f t="shared" si="18"/>
        <v>6.49</v>
      </c>
      <c r="O90" s="139" t="s">
        <v>678</v>
      </c>
      <c r="P90" s="590" t="s">
        <v>808</v>
      </c>
      <c r="Q90" s="1051" t="s">
        <v>263</v>
      </c>
    </row>
    <row r="91" spans="1:17" ht="21.75" customHeight="1" x14ac:dyDescent="0.35">
      <c r="A91" s="17">
        <f>SUBTOTAL(103,$C$5:C91)</f>
        <v>87</v>
      </c>
      <c r="B91" s="13">
        <v>30</v>
      </c>
      <c r="C91" s="141" t="s">
        <v>620</v>
      </c>
      <c r="D91" s="81" t="str">
        <f>VLOOKUP(C91,'Location Summary'!$C$4:$D$603,2,0)</f>
        <v>DA+3</v>
      </c>
      <c r="E91" s="81" t="s">
        <v>422</v>
      </c>
      <c r="F91" s="134">
        <v>45554</v>
      </c>
      <c r="G91" s="134">
        <v>45558</v>
      </c>
      <c r="H91" s="79" t="s">
        <v>991</v>
      </c>
      <c r="I91" s="81">
        <f t="shared" si="13"/>
        <v>289.83999999999997</v>
      </c>
      <c r="J91" s="13">
        <f t="shared" si="14"/>
        <v>3.61</v>
      </c>
      <c r="K91" s="13">
        <f t="shared" si="15"/>
        <v>37.299999999999997</v>
      </c>
      <c r="L91" s="13">
        <f t="shared" si="16"/>
        <v>2.093</v>
      </c>
      <c r="M91" s="13">
        <f t="shared" si="17"/>
        <v>0.86599999999999999</v>
      </c>
      <c r="N91" s="480">
        <f t="shared" si="18"/>
        <v>7.39</v>
      </c>
      <c r="O91" s="139" t="s">
        <v>784</v>
      </c>
      <c r="P91" s="590" t="s">
        <v>784</v>
      </c>
      <c r="Q91" s="1051" t="s">
        <v>263</v>
      </c>
    </row>
    <row r="92" spans="1:17" ht="21.75" customHeight="1" x14ac:dyDescent="0.35">
      <c r="A92" s="17">
        <f>SUBTOTAL(103,$C$5:C92)</f>
        <v>88</v>
      </c>
      <c r="B92" s="13">
        <v>31</v>
      </c>
      <c r="C92" s="141" t="s">
        <v>477</v>
      </c>
      <c r="D92" s="81" t="str">
        <f>VLOOKUP(C92,'Location Summary'!$C$4:$D$603,2,0)</f>
        <v>DA+9</v>
      </c>
      <c r="E92" s="81" t="s">
        <v>422</v>
      </c>
      <c r="F92" s="134">
        <v>45555</v>
      </c>
      <c r="G92" s="134">
        <v>45558</v>
      </c>
      <c r="H92" s="79" t="s">
        <v>1008</v>
      </c>
      <c r="I92" s="81">
        <f t="shared" si="13"/>
        <v>289.83999999999997</v>
      </c>
      <c r="J92" s="13">
        <f t="shared" si="14"/>
        <v>3.61</v>
      </c>
      <c r="K92" s="13">
        <f t="shared" si="15"/>
        <v>37.299999999999997</v>
      </c>
      <c r="L92" s="13">
        <f t="shared" si="16"/>
        <v>2.093</v>
      </c>
      <c r="M92" s="13">
        <f t="shared" si="17"/>
        <v>0.86599999999999999</v>
      </c>
      <c r="N92" s="480">
        <f t="shared" si="18"/>
        <v>7.39</v>
      </c>
      <c r="O92" s="139" t="s">
        <v>1012</v>
      </c>
      <c r="P92" s="590" t="s">
        <v>808</v>
      </c>
      <c r="Q92" s="1051" t="s">
        <v>263</v>
      </c>
    </row>
    <row r="93" spans="1:17" ht="21.75" customHeight="1" x14ac:dyDescent="0.35">
      <c r="A93" s="17">
        <f>SUBTOTAL(103,$C$5:C93)</f>
        <v>89</v>
      </c>
      <c r="B93" s="13">
        <v>32</v>
      </c>
      <c r="C93" s="141" t="s">
        <v>598</v>
      </c>
      <c r="D93" s="81" t="str">
        <f>VLOOKUP(C93,'Location Summary'!$C$4:$D$603,2,0)</f>
        <v>DA+9</v>
      </c>
      <c r="E93" s="81" t="s">
        <v>422</v>
      </c>
      <c r="F93" s="134">
        <v>45556</v>
      </c>
      <c r="G93" s="134">
        <v>45560</v>
      </c>
      <c r="H93" s="79" t="s">
        <v>711</v>
      </c>
      <c r="I93" s="81">
        <f t="shared" si="13"/>
        <v>289.83999999999997</v>
      </c>
      <c r="J93" s="13">
        <f t="shared" si="14"/>
        <v>3.61</v>
      </c>
      <c r="K93" s="13">
        <f t="shared" si="15"/>
        <v>37.299999999999997</v>
      </c>
      <c r="L93" s="13">
        <f t="shared" si="16"/>
        <v>2.093</v>
      </c>
      <c r="M93" s="13">
        <f t="shared" si="17"/>
        <v>0.86599999999999999</v>
      </c>
      <c r="N93" s="480">
        <f t="shared" si="18"/>
        <v>7.39</v>
      </c>
      <c r="O93" s="139" t="s">
        <v>470</v>
      </c>
      <c r="P93" s="590" t="s">
        <v>784</v>
      </c>
      <c r="Q93" s="1051" t="s">
        <v>263</v>
      </c>
    </row>
    <row r="94" spans="1:17" ht="21.75" customHeight="1" x14ac:dyDescent="0.35">
      <c r="A94" s="17">
        <f>SUBTOTAL(103,$C$5:C94)</f>
        <v>90</v>
      </c>
      <c r="B94" s="13">
        <v>33</v>
      </c>
      <c r="C94" s="141" t="s">
        <v>607</v>
      </c>
      <c r="D94" s="81" t="str">
        <f>VLOOKUP(C94,'Location Summary'!$C$4:$D$603,2,0)</f>
        <v>DA+6</v>
      </c>
      <c r="E94" s="81" t="s">
        <v>422</v>
      </c>
      <c r="F94" s="134">
        <v>45556</v>
      </c>
      <c r="G94" s="134">
        <v>45561</v>
      </c>
      <c r="H94" s="79" t="s">
        <v>1011</v>
      </c>
      <c r="I94" s="81">
        <f t="shared" si="13"/>
        <v>289.83999999999997</v>
      </c>
      <c r="J94" s="13">
        <f t="shared" si="14"/>
        <v>3.61</v>
      </c>
      <c r="K94" s="13">
        <f t="shared" si="15"/>
        <v>37.299999999999997</v>
      </c>
      <c r="L94" s="13">
        <f t="shared" si="16"/>
        <v>2.093</v>
      </c>
      <c r="M94" s="13">
        <f t="shared" si="17"/>
        <v>0.86599999999999999</v>
      </c>
      <c r="N94" s="480">
        <f t="shared" si="18"/>
        <v>7.39</v>
      </c>
      <c r="O94" s="139" t="s">
        <v>470</v>
      </c>
      <c r="P94" s="590" t="s">
        <v>931</v>
      </c>
      <c r="Q94" s="1051" t="s">
        <v>263</v>
      </c>
    </row>
    <row r="95" spans="1:17" ht="21.75" customHeight="1" x14ac:dyDescent="0.35">
      <c r="A95" s="17">
        <f>SUBTOTAL(103,$C$5:C95)</f>
        <v>91</v>
      </c>
      <c r="B95" s="13">
        <v>34</v>
      </c>
      <c r="C95" s="141" t="s">
        <v>475</v>
      </c>
      <c r="D95" s="81" t="str">
        <f>VLOOKUP(C95,'Location Summary'!$C$4:$D$603,2,0)</f>
        <v>DA+6</v>
      </c>
      <c r="E95" s="81" t="s">
        <v>422</v>
      </c>
      <c r="F95" s="134">
        <v>45559</v>
      </c>
      <c r="G95" s="134">
        <v>45562</v>
      </c>
      <c r="H95" s="79" t="s">
        <v>1008</v>
      </c>
      <c r="I95" s="81">
        <f t="shared" si="13"/>
        <v>289.83999999999997</v>
      </c>
      <c r="J95" s="13">
        <f t="shared" si="14"/>
        <v>3.61</v>
      </c>
      <c r="K95" s="13">
        <f t="shared" si="15"/>
        <v>37.299999999999997</v>
      </c>
      <c r="L95" s="13">
        <f t="shared" si="16"/>
        <v>2.093</v>
      </c>
      <c r="M95" s="13">
        <f t="shared" si="17"/>
        <v>0.86599999999999999</v>
      </c>
      <c r="N95" s="480">
        <f t="shared" si="18"/>
        <v>7.39</v>
      </c>
      <c r="O95" s="139" t="s">
        <v>1012</v>
      </c>
      <c r="P95" s="590" t="s">
        <v>808</v>
      </c>
      <c r="Q95" s="1051" t="s">
        <v>263</v>
      </c>
    </row>
    <row r="96" spans="1:17" ht="21.75" customHeight="1" x14ac:dyDescent="0.35">
      <c r="A96" s="17">
        <f>SUBTOTAL(103,$C$5:C96)</f>
        <v>92</v>
      </c>
      <c r="B96" s="13">
        <v>35</v>
      </c>
      <c r="C96" s="141" t="s">
        <v>621</v>
      </c>
      <c r="D96" s="81" t="str">
        <f>VLOOKUP(C96,'Location Summary'!$C$4:$D$603,2,0)</f>
        <v>DA+3</v>
      </c>
      <c r="E96" s="81" t="s">
        <v>422</v>
      </c>
      <c r="F96" s="134">
        <v>45559</v>
      </c>
      <c r="G96" s="134">
        <v>45562</v>
      </c>
      <c r="H96" s="79" t="s">
        <v>991</v>
      </c>
      <c r="I96" s="81">
        <f t="shared" si="13"/>
        <v>289.83999999999997</v>
      </c>
      <c r="J96" s="13">
        <f t="shared" si="14"/>
        <v>3.61</v>
      </c>
      <c r="K96" s="13">
        <f t="shared" si="15"/>
        <v>37.299999999999997</v>
      </c>
      <c r="L96" s="13">
        <f t="shared" si="16"/>
        <v>2.093</v>
      </c>
      <c r="M96" s="13">
        <f t="shared" si="17"/>
        <v>0.86599999999999999</v>
      </c>
      <c r="N96" s="480">
        <f t="shared" si="18"/>
        <v>7.39</v>
      </c>
      <c r="O96" s="139" t="s">
        <v>810</v>
      </c>
      <c r="P96" s="590" t="s">
        <v>784</v>
      </c>
      <c r="Q96" s="1051" t="s">
        <v>263</v>
      </c>
    </row>
    <row r="97" spans="1:17" ht="21.75" customHeight="1" x14ac:dyDescent="0.35">
      <c r="A97" s="17">
        <f>SUBTOTAL(103,$C$5:C97)</f>
        <v>93</v>
      </c>
      <c r="B97" s="13">
        <v>36</v>
      </c>
      <c r="C97" s="141" t="s">
        <v>599</v>
      </c>
      <c r="D97" s="81" t="str">
        <f>VLOOKUP(C97,'Location Summary'!$C$4:$D$603,2,0)</f>
        <v>DA+3</v>
      </c>
      <c r="E97" s="81" t="s">
        <v>422</v>
      </c>
      <c r="F97" s="134">
        <v>45560</v>
      </c>
      <c r="G97" s="134">
        <v>45563</v>
      </c>
      <c r="H97" s="79" t="s">
        <v>711</v>
      </c>
      <c r="I97" s="81">
        <f t="shared" si="13"/>
        <v>289.83999999999997</v>
      </c>
      <c r="J97" s="13">
        <f t="shared" si="14"/>
        <v>3.61</v>
      </c>
      <c r="K97" s="13">
        <f t="shared" si="15"/>
        <v>37.299999999999997</v>
      </c>
      <c r="L97" s="13">
        <f t="shared" si="16"/>
        <v>2.093</v>
      </c>
      <c r="M97" s="13">
        <f t="shared" si="17"/>
        <v>0.86599999999999999</v>
      </c>
      <c r="N97" s="480">
        <f t="shared" si="18"/>
        <v>7.39</v>
      </c>
      <c r="O97" s="139" t="s">
        <v>470</v>
      </c>
      <c r="P97" s="590" t="s">
        <v>784</v>
      </c>
      <c r="Q97" s="1051" t="s">
        <v>263</v>
      </c>
    </row>
    <row r="98" spans="1:17" ht="21.75" customHeight="1" x14ac:dyDescent="0.35">
      <c r="A98" s="17">
        <f>SUBTOTAL(103,$C$5:C98)</f>
        <v>94</v>
      </c>
      <c r="B98" s="13">
        <v>37</v>
      </c>
      <c r="C98" s="141" t="s">
        <v>62</v>
      </c>
      <c r="D98" s="81" t="str">
        <f>VLOOKUP(C98,'Location Summary'!$C$4:$D$603,2,0)</f>
        <v>DA+9</v>
      </c>
      <c r="E98" s="81" t="s">
        <v>422</v>
      </c>
      <c r="F98" s="134">
        <v>45556</v>
      </c>
      <c r="G98" s="134">
        <v>45563</v>
      </c>
      <c r="H98" s="79" t="s">
        <v>873</v>
      </c>
      <c r="I98" s="81">
        <f t="shared" si="13"/>
        <v>289.83999999999997</v>
      </c>
      <c r="J98" s="13">
        <f t="shared" si="14"/>
        <v>3.61</v>
      </c>
      <c r="K98" s="13">
        <f t="shared" si="15"/>
        <v>37.299999999999997</v>
      </c>
      <c r="L98" s="13">
        <f t="shared" si="16"/>
        <v>2.093</v>
      </c>
      <c r="M98" s="13">
        <f t="shared" si="17"/>
        <v>0.86599999999999999</v>
      </c>
      <c r="N98" s="480">
        <f t="shared" si="18"/>
        <v>7.39</v>
      </c>
      <c r="O98" s="139" t="s">
        <v>931</v>
      </c>
      <c r="P98" s="590" t="s">
        <v>931</v>
      </c>
      <c r="Q98" s="1051" t="s">
        <v>263</v>
      </c>
    </row>
    <row r="99" spans="1:17" ht="21.75" customHeight="1" x14ac:dyDescent="0.35">
      <c r="A99" s="17">
        <f>SUBTOTAL(103,$C$5:C99)</f>
        <v>95</v>
      </c>
      <c r="B99" s="13">
        <v>38</v>
      </c>
      <c r="C99" s="141" t="s">
        <v>493</v>
      </c>
      <c r="D99" s="81" t="str">
        <f>VLOOKUP(C99,'Location Summary'!$C$4:$D$603,2,0)</f>
        <v>DA+1.5</v>
      </c>
      <c r="E99" s="81" t="s">
        <v>422</v>
      </c>
      <c r="F99" s="134">
        <v>45550</v>
      </c>
      <c r="G99" s="134">
        <v>45564</v>
      </c>
      <c r="H99" s="79" t="s">
        <v>1007</v>
      </c>
      <c r="I99" s="81">
        <f t="shared" si="13"/>
        <v>289.83999999999997</v>
      </c>
      <c r="J99" s="13">
        <f t="shared" si="14"/>
        <v>3.61</v>
      </c>
      <c r="K99" s="13">
        <f t="shared" si="15"/>
        <v>37.299999999999997</v>
      </c>
      <c r="L99" s="13">
        <f t="shared" si="16"/>
        <v>2.093</v>
      </c>
      <c r="M99" s="13">
        <f t="shared" si="17"/>
        <v>0.86599999999999999</v>
      </c>
      <c r="N99" s="480">
        <f t="shared" si="18"/>
        <v>7.39</v>
      </c>
      <c r="O99" s="139" t="s">
        <v>906</v>
      </c>
      <c r="P99" s="590" t="s">
        <v>808</v>
      </c>
      <c r="Q99" s="1051" t="s">
        <v>263</v>
      </c>
    </row>
    <row r="100" spans="1:17" ht="21.75" customHeight="1" x14ac:dyDescent="0.35">
      <c r="A100" s="17">
        <f>SUBTOTAL(103,$C$5:C100)</f>
        <v>96</v>
      </c>
      <c r="B100" s="13">
        <v>39</v>
      </c>
      <c r="C100" s="141" t="s">
        <v>601</v>
      </c>
      <c r="D100" s="81" t="str">
        <f>VLOOKUP(C100,'Location Summary'!$C$4:$D$603,2,0)</f>
        <v>DA+0</v>
      </c>
      <c r="E100" s="81" t="s">
        <v>422</v>
      </c>
      <c r="F100" s="134">
        <v>45562</v>
      </c>
      <c r="G100" s="134">
        <v>45565</v>
      </c>
      <c r="H100" s="79" t="s">
        <v>711</v>
      </c>
      <c r="I100" s="81">
        <f t="shared" si="13"/>
        <v>271.04000000000002</v>
      </c>
      <c r="J100" s="13">
        <f t="shared" si="14"/>
        <v>3.36</v>
      </c>
      <c r="K100" s="13">
        <f t="shared" si="15"/>
        <v>34.15</v>
      </c>
      <c r="L100" s="13">
        <f t="shared" si="16"/>
        <v>1.599</v>
      </c>
      <c r="M100" s="13">
        <f t="shared" si="17"/>
        <v>0.86599999999999999</v>
      </c>
      <c r="N100" s="480">
        <f t="shared" si="18"/>
        <v>6.49</v>
      </c>
      <c r="O100" s="139" t="s">
        <v>470</v>
      </c>
      <c r="P100" s="590" t="s">
        <v>784</v>
      </c>
      <c r="Q100" s="1051" t="s">
        <v>263</v>
      </c>
    </row>
    <row r="101" spans="1:17" ht="21.75" customHeight="1" x14ac:dyDescent="0.35">
      <c r="A101" s="17">
        <f>SUBTOTAL(103,$C$5:C101)</f>
        <v>97</v>
      </c>
      <c r="B101" s="13">
        <v>40</v>
      </c>
      <c r="C101" s="141" t="s">
        <v>622</v>
      </c>
      <c r="D101" s="81" t="str">
        <f>VLOOKUP(C101,'Location Summary'!$C$4:$D$603,2,0)</f>
        <v>DA-1.5</v>
      </c>
      <c r="E101" s="81" t="s">
        <v>422</v>
      </c>
      <c r="F101" s="134">
        <v>45561</v>
      </c>
      <c r="G101" s="134">
        <v>45565</v>
      </c>
      <c r="H101" s="79" t="s">
        <v>991</v>
      </c>
      <c r="I101" s="81">
        <f t="shared" si="13"/>
        <v>271.04000000000002</v>
      </c>
      <c r="J101" s="13">
        <f t="shared" si="14"/>
        <v>3.36</v>
      </c>
      <c r="K101" s="13">
        <f t="shared" si="15"/>
        <v>34.15</v>
      </c>
      <c r="L101" s="13">
        <f t="shared" si="16"/>
        <v>1.599</v>
      </c>
      <c r="M101" s="13">
        <f t="shared" si="17"/>
        <v>0.86599999999999999</v>
      </c>
      <c r="N101" s="480">
        <f t="shared" ref="N101:N132" si="19">ROUND((I101*230.35+J101*10150.5+K101*11591.45+L101*93958.18+M101*7677.44)/10^5,2)</f>
        <v>6.49</v>
      </c>
      <c r="O101" s="139" t="s">
        <v>810</v>
      </c>
      <c r="P101" s="590" t="s">
        <v>784</v>
      </c>
      <c r="Q101" s="1051" t="s">
        <v>263</v>
      </c>
    </row>
    <row r="102" spans="1:17" ht="21.75" customHeight="1" x14ac:dyDescent="0.35">
      <c r="A102" s="17">
        <f>SUBTOTAL(103,$C$5:C102)</f>
        <v>98</v>
      </c>
      <c r="B102" s="13">
        <v>1</v>
      </c>
      <c r="C102" s="141" t="s">
        <v>269</v>
      </c>
      <c r="D102" s="81" t="str">
        <f>VLOOKUP(C102,'Location Summary'!$C$4:$D$603,2,0)</f>
        <v>DB2+0</v>
      </c>
      <c r="E102" s="81" t="s">
        <v>422</v>
      </c>
      <c r="F102" s="134">
        <v>45560</v>
      </c>
      <c r="G102" s="134">
        <v>45566</v>
      </c>
      <c r="H102" s="79" t="s">
        <v>905</v>
      </c>
      <c r="I102" s="81">
        <f t="shared" si="13"/>
        <v>560.96</v>
      </c>
      <c r="J102" s="13">
        <f t="shared" si="14"/>
        <v>7.27</v>
      </c>
      <c r="K102" s="13">
        <f t="shared" si="15"/>
        <v>85.67</v>
      </c>
      <c r="L102" s="13">
        <f t="shared" si="16"/>
        <v>4.1547999999999998</v>
      </c>
      <c r="M102" s="13">
        <f t="shared" si="17"/>
        <v>1.768</v>
      </c>
      <c r="N102" s="480">
        <f t="shared" si="19"/>
        <v>16</v>
      </c>
      <c r="O102" s="139" t="s">
        <v>678</v>
      </c>
      <c r="P102" s="590" t="s">
        <v>808</v>
      </c>
      <c r="Q102" s="1051" t="s">
        <v>263</v>
      </c>
    </row>
    <row r="103" spans="1:17" ht="21.75" customHeight="1" x14ac:dyDescent="0.35">
      <c r="A103" s="17">
        <f>SUBTOTAL(103,$C$5:C103)</f>
        <v>99</v>
      </c>
      <c r="B103" s="13">
        <v>2</v>
      </c>
      <c r="C103" s="141" t="s">
        <v>909</v>
      </c>
      <c r="D103" s="81" t="str">
        <f>VLOOKUP(C103,'Location Summary'!$C$4:$D$603,2,0)</f>
        <v>DB1+3</v>
      </c>
      <c r="E103" s="81" t="s">
        <v>422</v>
      </c>
      <c r="F103" s="134">
        <v>45564</v>
      </c>
      <c r="G103" s="134">
        <v>45566</v>
      </c>
      <c r="H103" s="79" t="s">
        <v>1008</v>
      </c>
      <c r="I103" s="81">
        <f t="shared" si="13"/>
        <v>484.04</v>
      </c>
      <c r="J103" s="13">
        <f t="shared" si="14"/>
        <v>6.23</v>
      </c>
      <c r="K103" s="13">
        <f t="shared" si="15"/>
        <v>70.319999999999993</v>
      </c>
      <c r="L103" s="13">
        <f t="shared" si="16"/>
        <v>3.3719999999999999</v>
      </c>
      <c r="M103" s="13">
        <f t="shared" si="17"/>
        <v>1.768</v>
      </c>
      <c r="N103" s="480">
        <f t="shared" si="19"/>
        <v>13.2</v>
      </c>
      <c r="O103" s="139" t="s">
        <v>1012</v>
      </c>
      <c r="P103" s="590" t="s">
        <v>808</v>
      </c>
      <c r="Q103" s="1051" t="s">
        <v>263</v>
      </c>
    </row>
    <row r="104" spans="1:17" ht="21.75" customHeight="1" x14ac:dyDescent="0.35">
      <c r="A104" s="17">
        <f>SUBTOTAL(103,$C$5:C104)</f>
        <v>100</v>
      </c>
      <c r="B104" s="13">
        <v>3</v>
      </c>
      <c r="C104" s="141" t="s">
        <v>492</v>
      </c>
      <c r="D104" s="81" t="str">
        <f>VLOOKUP(C104,'Location Summary'!$C$4:$D$603,2,0)</f>
        <v>DA+6</v>
      </c>
      <c r="E104" s="81" t="s">
        <v>422</v>
      </c>
      <c r="F104" s="134">
        <v>45565</v>
      </c>
      <c r="G104" s="134">
        <v>45566</v>
      </c>
      <c r="H104" s="79" t="s">
        <v>1007</v>
      </c>
      <c r="I104" s="81">
        <f t="shared" si="13"/>
        <v>289.83999999999997</v>
      </c>
      <c r="J104" s="13">
        <f t="shared" si="14"/>
        <v>3.61</v>
      </c>
      <c r="K104" s="13">
        <f t="shared" si="15"/>
        <v>37.299999999999997</v>
      </c>
      <c r="L104" s="13">
        <f t="shared" si="16"/>
        <v>2.093</v>
      </c>
      <c r="M104" s="13">
        <f t="shared" si="17"/>
        <v>0.86599999999999999</v>
      </c>
      <c r="N104" s="480">
        <f t="shared" si="19"/>
        <v>7.39</v>
      </c>
      <c r="O104" s="139" t="s">
        <v>906</v>
      </c>
      <c r="P104" s="590" t="s">
        <v>808</v>
      </c>
      <c r="Q104" s="1051" t="s">
        <v>263</v>
      </c>
    </row>
    <row r="105" spans="1:17" ht="21.75" customHeight="1" x14ac:dyDescent="0.35">
      <c r="A105" s="17">
        <f>SUBTOTAL(103,$C$5:C105)</f>
        <v>101</v>
      </c>
      <c r="B105" s="13">
        <v>4</v>
      </c>
      <c r="C105" s="141" t="s">
        <v>611</v>
      </c>
      <c r="D105" s="81" t="str">
        <f>VLOOKUP(C105,'Location Summary'!$C$4:$D$603,2,0)</f>
        <v>DA+9</v>
      </c>
      <c r="E105" s="81" t="s">
        <v>422</v>
      </c>
      <c r="F105" s="134">
        <v>45562</v>
      </c>
      <c r="G105" s="134">
        <v>45568</v>
      </c>
      <c r="H105" s="79" t="s">
        <v>1011</v>
      </c>
      <c r="I105" s="81">
        <f t="shared" si="13"/>
        <v>289.83999999999997</v>
      </c>
      <c r="J105" s="13">
        <f t="shared" si="14"/>
        <v>3.61</v>
      </c>
      <c r="K105" s="13">
        <f t="shared" si="15"/>
        <v>37.299999999999997</v>
      </c>
      <c r="L105" s="13">
        <f t="shared" si="16"/>
        <v>2.093</v>
      </c>
      <c r="M105" s="13">
        <f t="shared" si="17"/>
        <v>0.86599999999999999</v>
      </c>
      <c r="N105" s="480">
        <f t="shared" si="19"/>
        <v>7.39</v>
      </c>
      <c r="O105" s="139" t="s">
        <v>470</v>
      </c>
      <c r="P105" s="590" t="s">
        <v>931</v>
      </c>
      <c r="Q105" s="1051" t="s">
        <v>263</v>
      </c>
    </row>
    <row r="106" spans="1:17" ht="21.75" customHeight="1" x14ac:dyDescent="0.35">
      <c r="A106" s="17">
        <f>SUBTOTAL(103,$C$5:C106)</f>
        <v>102</v>
      </c>
      <c r="B106" s="13">
        <v>5</v>
      </c>
      <c r="C106" s="141" t="s">
        <v>600</v>
      </c>
      <c r="D106" s="81" t="str">
        <f>VLOOKUP(C106,'Location Summary'!$C$4:$D$603,2,0)</f>
        <v>DA+0</v>
      </c>
      <c r="E106" s="81" t="s">
        <v>422</v>
      </c>
      <c r="F106" s="134">
        <v>45565</v>
      </c>
      <c r="G106" s="134">
        <v>45569</v>
      </c>
      <c r="H106" s="79" t="s">
        <v>711</v>
      </c>
      <c r="I106" s="81">
        <f t="shared" si="13"/>
        <v>271.04000000000002</v>
      </c>
      <c r="J106" s="13">
        <f t="shared" si="14"/>
        <v>3.36</v>
      </c>
      <c r="K106" s="13">
        <f t="shared" si="15"/>
        <v>34.15</v>
      </c>
      <c r="L106" s="13">
        <f t="shared" si="16"/>
        <v>1.599</v>
      </c>
      <c r="M106" s="13">
        <f t="shared" si="17"/>
        <v>0.86599999999999999</v>
      </c>
      <c r="N106" s="480">
        <f t="shared" si="19"/>
        <v>6.49</v>
      </c>
      <c r="O106" s="139" t="s">
        <v>470</v>
      </c>
      <c r="P106" s="590" t="s">
        <v>784</v>
      </c>
      <c r="Q106" s="1051" t="s">
        <v>263</v>
      </c>
    </row>
    <row r="107" spans="1:17" ht="21.75" customHeight="1" x14ac:dyDescent="0.35">
      <c r="A107" s="17">
        <f>SUBTOTAL(103,$C$5:C107)</f>
        <v>103</v>
      </c>
      <c r="B107" s="13">
        <v>6</v>
      </c>
      <c r="C107" s="141" t="s">
        <v>1088</v>
      </c>
      <c r="D107" s="81" t="str">
        <f>VLOOKUP(C107,'Location Summary'!$C$4:$D$603,2,0)</f>
        <v>DB1+9</v>
      </c>
      <c r="E107" s="81" t="s">
        <v>422</v>
      </c>
      <c r="F107" s="134">
        <v>45565</v>
      </c>
      <c r="G107" s="134">
        <v>45570</v>
      </c>
      <c r="H107" s="79" t="s">
        <v>991</v>
      </c>
      <c r="I107" s="81">
        <f t="shared" si="13"/>
        <v>484.04</v>
      </c>
      <c r="J107" s="13">
        <f t="shared" si="14"/>
        <v>6.23</v>
      </c>
      <c r="K107" s="13">
        <f t="shared" si="15"/>
        <v>70.319999999999993</v>
      </c>
      <c r="L107" s="13">
        <f t="shared" si="16"/>
        <v>3.3719999999999999</v>
      </c>
      <c r="M107" s="13">
        <f t="shared" si="17"/>
        <v>1.768</v>
      </c>
      <c r="N107" s="480">
        <f t="shared" si="19"/>
        <v>13.2</v>
      </c>
      <c r="O107" s="139" t="s">
        <v>810</v>
      </c>
      <c r="P107" s="590" t="s">
        <v>784</v>
      </c>
      <c r="Q107" s="1051" t="s">
        <v>263</v>
      </c>
    </row>
    <row r="108" spans="1:17" ht="21.75" customHeight="1" x14ac:dyDescent="0.35">
      <c r="A108" s="17">
        <f>SUBTOTAL(103,$C$5:C108)</f>
        <v>104</v>
      </c>
      <c r="B108" s="13">
        <v>7</v>
      </c>
      <c r="C108" s="1003" t="s">
        <v>552</v>
      </c>
      <c r="D108" s="81" t="s">
        <v>3</v>
      </c>
      <c r="E108" s="81" t="s">
        <v>422</v>
      </c>
      <c r="F108" s="134">
        <v>45566</v>
      </c>
      <c r="G108" s="134">
        <v>45570</v>
      </c>
      <c r="H108" s="79" t="s">
        <v>1008</v>
      </c>
      <c r="I108" s="81">
        <f t="shared" si="13"/>
        <v>271.04000000000002</v>
      </c>
      <c r="J108" s="13">
        <f t="shared" si="14"/>
        <v>3.36</v>
      </c>
      <c r="K108" s="13">
        <f t="shared" si="15"/>
        <v>34.15</v>
      </c>
      <c r="L108" s="13">
        <f t="shared" si="16"/>
        <v>1.599</v>
      </c>
      <c r="M108" s="13">
        <f t="shared" si="17"/>
        <v>0.86599999999999999</v>
      </c>
      <c r="N108" s="480">
        <f t="shared" si="19"/>
        <v>6.49</v>
      </c>
      <c r="O108" s="139" t="s">
        <v>1012</v>
      </c>
      <c r="P108" s="590" t="s">
        <v>808</v>
      </c>
      <c r="Q108" s="1051" t="s">
        <v>263</v>
      </c>
    </row>
    <row r="109" spans="1:17" ht="21.75" customHeight="1" x14ac:dyDescent="0.35">
      <c r="A109" s="17">
        <f>SUBTOTAL(103,$C$5:C109)</f>
        <v>105</v>
      </c>
      <c r="B109" s="13">
        <v>8</v>
      </c>
      <c r="C109" s="141" t="s">
        <v>484</v>
      </c>
      <c r="D109" s="81" t="str">
        <f>VLOOKUP(C109,'Location Summary'!$C$4:$D$603,2,0)</f>
        <v>DA+6</v>
      </c>
      <c r="E109" s="81" t="s">
        <v>422</v>
      </c>
      <c r="F109" s="134">
        <v>45567</v>
      </c>
      <c r="G109" s="134">
        <v>45572</v>
      </c>
      <c r="H109" s="79" t="s">
        <v>1007</v>
      </c>
      <c r="I109" s="81">
        <f t="shared" si="13"/>
        <v>289.83999999999997</v>
      </c>
      <c r="J109" s="13">
        <f t="shared" si="14"/>
        <v>3.61</v>
      </c>
      <c r="K109" s="13">
        <f t="shared" si="15"/>
        <v>37.299999999999997</v>
      </c>
      <c r="L109" s="13">
        <f t="shared" si="16"/>
        <v>2.093</v>
      </c>
      <c r="M109" s="13">
        <f t="shared" si="17"/>
        <v>0.86599999999999999</v>
      </c>
      <c r="N109" s="480">
        <f t="shared" si="19"/>
        <v>7.39</v>
      </c>
      <c r="O109" s="139" t="s">
        <v>906</v>
      </c>
      <c r="P109" s="590" t="s">
        <v>808</v>
      </c>
      <c r="Q109" s="1051" t="s">
        <v>263</v>
      </c>
    </row>
    <row r="110" spans="1:17" ht="21.75" customHeight="1" x14ac:dyDescent="0.35">
      <c r="A110" s="17">
        <f>SUBTOTAL(103,$C$5:C110)</f>
        <v>106</v>
      </c>
      <c r="B110" s="13">
        <v>9</v>
      </c>
      <c r="C110" s="141" t="s">
        <v>602</v>
      </c>
      <c r="D110" s="81" t="str">
        <f>VLOOKUP(C110,'Location Summary'!$C$4:$D$603,2,0)</f>
        <v>DA+1.5</v>
      </c>
      <c r="E110" s="81" t="s">
        <v>422</v>
      </c>
      <c r="F110" s="134">
        <v>45569</v>
      </c>
      <c r="G110" s="134">
        <v>45572</v>
      </c>
      <c r="H110" s="79" t="s">
        <v>711</v>
      </c>
      <c r="I110" s="81">
        <f t="shared" si="13"/>
        <v>289.83999999999997</v>
      </c>
      <c r="J110" s="13">
        <f t="shared" si="14"/>
        <v>3.61</v>
      </c>
      <c r="K110" s="13">
        <f t="shared" si="15"/>
        <v>37.299999999999997</v>
      </c>
      <c r="L110" s="13">
        <f t="shared" si="16"/>
        <v>2.093</v>
      </c>
      <c r="M110" s="13">
        <f t="shared" si="17"/>
        <v>0.86599999999999999</v>
      </c>
      <c r="N110" s="480">
        <f t="shared" si="19"/>
        <v>7.39</v>
      </c>
      <c r="O110" s="139" t="s">
        <v>470</v>
      </c>
      <c r="P110" s="590" t="s">
        <v>784</v>
      </c>
      <c r="Q110" s="1051" t="s">
        <v>263</v>
      </c>
    </row>
    <row r="111" spans="1:17" ht="21.75" customHeight="1" x14ac:dyDescent="0.35">
      <c r="A111" s="17">
        <f>SUBTOTAL(103,$C$5:C111)</f>
        <v>107</v>
      </c>
      <c r="B111" s="13">
        <v>10</v>
      </c>
      <c r="C111" s="141" t="s">
        <v>497</v>
      </c>
      <c r="D111" s="81" t="str">
        <f>VLOOKUP(C111,'Location Summary'!$C$4:$D$603,2,0)</f>
        <v>DA+9</v>
      </c>
      <c r="E111" s="81" t="s">
        <v>422</v>
      </c>
      <c r="F111" s="134">
        <v>45569</v>
      </c>
      <c r="G111" s="134">
        <v>45573</v>
      </c>
      <c r="H111" s="79" t="s">
        <v>905</v>
      </c>
      <c r="I111" s="81">
        <f t="shared" si="13"/>
        <v>289.83999999999997</v>
      </c>
      <c r="J111" s="13">
        <f t="shared" si="14"/>
        <v>3.61</v>
      </c>
      <c r="K111" s="13">
        <f t="shared" si="15"/>
        <v>37.299999999999997</v>
      </c>
      <c r="L111" s="13">
        <f t="shared" si="16"/>
        <v>2.093</v>
      </c>
      <c r="M111" s="13">
        <f t="shared" si="17"/>
        <v>0.86599999999999999</v>
      </c>
      <c r="N111" s="480">
        <f t="shared" si="19"/>
        <v>7.39</v>
      </c>
      <c r="O111" s="139" t="s">
        <v>865</v>
      </c>
      <c r="P111" s="590" t="s">
        <v>808</v>
      </c>
      <c r="Q111" s="1051" t="s">
        <v>263</v>
      </c>
    </row>
    <row r="112" spans="1:17" ht="21.75" customHeight="1" x14ac:dyDescent="0.35">
      <c r="A112" s="17">
        <f>SUBTOTAL(103,$C$5:C112)</f>
        <v>108</v>
      </c>
      <c r="B112" s="13">
        <v>11</v>
      </c>
      <c r="C112" s="141" t="s">
        <v>158</v>
      </c>
      <c r="D112" s="81" t="str">
        <f>VLOOKUP(C112,'Location Summary'!$C$4:$D$603,2,0)</f>
        <v>DA+1.5</v>
      </c>
      <c r="E112" s="81" t="s">
        <v>422</v>
      </c>
      <c r="F112" s="134">
        <v>45565</v>
      </c>
      <c r="G112" s="134">
        <v>45573</v>
      </c>
      <c r="H112" s="79" t="s">
        <v>1157</v>
      </c>
      <c r="I112" s="81">
        <f t="shared" si="13"/>
        <v>289.83999999999997</v>
      </c>
      <c r="J112" s="13">
        <f t="shared" si="14"/>
        <v>3.61</v>
      </c>
      <c r="K112" s="13">
        <f t="shared" si="15"/>
        <v>37.299999999999997</v>
      </c>
      <c r="L112" s="13">
        <f t="shared" si="16"/>
        <v>2.093</v>
      </c>
      <c r="M112" s="13">
        <f t="shared" si="17"/>
        <v>0.86599999999999999</v>
      </c>
      <c r="N112" s="480">
        <f t="shared" si="19"/>
        <v>7.39</v>
      </c>
      <c r="O112" s="139" t="s">
        <v>931</v>
      </c>
      <c r="P112" s="590" t="s">
        <v>931</v>
      </c>
      <c r="Q112" s="1051" t="s">
        <v>263</v>
      </c>
    </row>
    <row r="113" spans="1:17" ht="21.75" customHeight="1" x14ac:dyDescent="0.35">
      <c r="A113" s="17">
        <f>SUBTOTAL(103,$C$5:C113)</f>
        <v>109</v>
      </c>
      <c r="B113" s="13">
        <v>12</v>
      </c>
      <c r="C113" s="141" t="s">
        <v>612</v>
      </c>
      <c r="D113" s="81" t="str">
        <f>VLOOKUP(C113,'Location Summary'!$C$4:$D$603,2,0)</f>
        <v>DA+6</v>
      </c>
      <c r="E113" s="81" t="s">
        <v>422</v>
      </c>
      <c r="F113" s="134">
        <v>45568</v>
      </c>
      <c r="G113" s="134">
        <v>45574</v>
      </c>
      <c r="H113" s="79" t="s">
        <v>1011</v>
      </c>
      <c r="I113" s="81">
        <f t="shared" si="13"/>
        <v>289.83999999999997</v>
      </c>
      <c r="J113" s="13">
        <f t="shared" si="14"/>
        <v>3.61</v>
      </c>
      <c r="K113" s="13">
        <f t="shared" si="15"/>
        <v>37.299999999999997</v>
      </c>
      <c r="L113" s="13">
        <f t="shared" si="16"/>
        <v>2.093</v>
      </c>
      <c r="M113" s="13">
        <f t="shared" si="17"/>
        <v>0.86599999999999999</v>
      </c>
      <c r="N113" s="480">
        <f t="shared" si="19"/>
        <v>7.39</v>
      </c>
      <c r="O113" s="139" t="s">
        <v>1091</v>
      </c>
      <c r="P113" s="590" t="s">
        <v>931</v>
      </c>
      <c r="Q113" s="1051" t="s">
        <v>263</v>
      </c>
    </row>
    <row r="114" spans="1:17" ht="21.75" customHeight="1" x14ac:dyDescent="0.35">
      <c r="A114" s="17">
        <f>SUBTOTAL(103,$C$5:C114)</f>
        <v>110</v>
      </c>
      <c r="B114" s="13">
        <v>13</v>
      </c>
      <c r="C114" s="1003" t="s">
        <v>553</v>
      </c>
      <c r="D114" s="81" t="s">
        <v>3</v>
      </c>
      <c r="E114" s="81" t="s">
        <v>422</v>
      </c>
      <c r="F114" s="134">
        <v>45571</v>
      </c>
      <c r="G114" s="134">
        <v>45574</v>
      </c>
      <c r="H114" s="79" t="s">
        <v>1008</v>
      </c>
      <c r="I114" s="81">
        <f t="shared" si="13"/>
        <v>271.04000000000002</v>
      </c>
      <c r="J114" s="13">
        <f t="shared" si="14"/>
        <v>3.36</v>
      </c>
      <c r="K114" s="13">
        <f t="shared" si="15"/>
        <v>34.15</v>
      </c>
      <c r="L114" s="13">
        <f t="shared" si="16"/>
        <v>1.599</v>
      </c>
      <c r="M114" s="13">
        <f t="shared" si="17"/>
        <v>0.86599999999999999</v>
      </c>
      <c r="N114" s="480">
        <f t="shared" si="19"/>
        <v>6.49</v>
      </c>
      <c r="O114" s="139" t="s">
        <v>1012</v>
      </c>
      <c r="P114" s="590" t="s">
        <v>808</v>
      </c>
      <c r="Q114" s="1051" t="s">
        <v>263</v>
      </c>
    </row>
    <row r="115" spans="1:17" ht="21.75" customHeight="1" x14ac:dyDescent="0.35">
      <c r="A115" s="17">
        <f>SUBTOTAL(103,$C$5:C115)</f>
        <v>111</v>
      </c>
      <c r="B115" s="13">
        <v>14</v>
      </c>
      <c r="C115" s="141" t="s">
        <v>603</v>
      </c>
      <c r="D115" s="81" t="str">
        <f>VLOOKUP(C115,'Location Summary'!$C$4:$D$603,2,0)</f>
        <v>DA-3</v>
      </c>
      <c r="E115" s="81" t="s">
        <v>422</v>
      </c>
      <c r="F115" s="134">
        <v>45572</v>
      </c>
      <c r="G115" s="134">
        <v>45577</v>
      </c>
      <c r="H115" s="79" t="s">
        <v>711</v>
      </c>
      <c r="I115" s="81">
        <f t="shared" si="13"/>
        <v>271.04000000000002</v>
      </c>
      <c r="J115" s="13">
        <f t="shared" si="14"/>
        <v>3.36</v>
      </c>
      <c r="K115" s="13">
        <f t="shared" si="15"/>
        <v>34.15</v>
      </c>
      <c r="L115" s="13">
        <f t="shared" si="16"/>
        <v>1.599</v>
      </c>
      <c r="M115" s="13">
        <f t="shared" si="17"/>
        <v>0.86599999999999999</v>
      </c>
      <c r="N115" s="480">
        <f t="shared" si="19"/>
        <v>6.49</v>
      </c>
      <c r="O115" s="139" t="s">
        <v>1099</v>
      </c>
      <c r="P115" s="590" t="s">
        <v>784</v>
      </c>
      <c r="Q115" s="1051" t="s">
        <v>263</v>
      </c>
    </row>
    <row r="116" spans="1:17" ht="21.75" customHeight="1" x14ac:dyDescent="0.35">
      <c r="A116" s="17">
        <f>SUBTOTAL(103,$C$5:C116)</f>
        <v>112</v>
      </c>
      <c r="B116" s="13">
        <v>15</v>
      </c>
      <c r="C116" s="141" t="s">
        <v>498</v>
      </c>
      <c r="D116" s="81" t="str">
        <f>VLOOKUP(C116,'Location Summary'!$C$4:$D$603,2,0)</f>
        <v>DA+6</v>
      </c>
      <c r="E116" s="81" t="s">
        <v>422</v>
      </c>
      <c r="F116" s="134">
        <v>45573</v>
      </c>
      <c r="G116" s="134">
        <v>45577</v>
      </c>
      <c r="H116" s="79" t="s">
        <v>905</v>
      </c>
      <c r="I116" s="81">
        <f t="shared" si="13"/>
        <v>289.83999999999997</v>
      </c>
      <c r="J116" s="13">
        <f t="shared" si="14"/>
        <v>3.61</v>
      </c>
      <c r="K116" s="13">
        <f t="shared" si="15"/>
        <v>37.299999999999997</v>
      </c>
      <c r="L116" s="13">
        <f t="shared" si="16"/>
        <v>2.093</v>
      </c>
      <c r="M116" s="13">
        <f t="shared" si="17"/>
        <v>0.86599999999999999</v>
      </c>
      <c r="N116" s="480">
        <f t="shared" si="19"/>
        <v>7.39</v>
      </c>
      <c r="O116" s="139" t="s">
        <v>678</v>
      </c>
      <c r="P116" s="590" t="s">
        <v>931</v>
      </c>
      <c r="Q116" s="1051" t="s">
        <v>263</v>
      </c>
    </row>
    <row r="117" spans="1:17" ht="21.75" customHeight="1" x14ac:dyDescent="0.35">
      <c r="A117" s="17">
        <f>SUBTOTAL(103,$C$5:C117)</f>
        <v>113</v>
      </c>
      <c r="B117" s="13">
        <v>16</v>
      </c>
      <c r="C117" s="1003" t="s">
        <v>554</v>
      </c>
      <c r="D117" s="81" t="s">
        <v>50</v>
      </c>
      <c r="E117" s="81" t="s">
        <v>422</v>
      </c>
      <c r="F117" s="134">
        <v>45575</v>
      </c>
      <c r="G117" s="134">
        <v>45577</v>
      </c>
      <c r="H117" s="79" t="s">
        <v>1008</v>
      </c>
      <c r="I117" s="81">
        <f t="shared" si="13"/>
        <v>289.83999999999997</v>
      </c>
      <c r="J117" s="13">
        <f t="shared" si="14"/>
        <v>3.61</v>
      </c>
      <c r="K117" s="13">
        <f t="shared" si="15"/>
        <v>37.299999999999997</v>
      </c>
      <c r="L117" s="13">
        <f t="shared" si="16"/>
        <v>2.093</v>
      </c>
      <c r="M117" s="13">
        <f t="shared" si="17"/>
        <v>0.86599999999999999</v>
      </c>
      <c r="N117" s="480">
        <f t="shared" si="19"/>
        <v>7.39</v>
      </c>
      <c r="O117" s="139" t="s">
        <v>1012</v>
      </c>
      <c r="P117" s="590" t="s">
        <v>785</v>
      </c>
      <c r="Q117" s="1051" t="s">
        <v>263</v>
      </c>
    </row>
    <row r="118" spans="1:17" ht="21.75" customHeight="1" x14ac:dyDescent="0.35">
      <c r="A118" s="17">
        <f>SUBTOTAL(103,$C$5:C118)</f>
        <v>114</v>
      </c>
      <c r="B118" s="13">
        <v>17</v>
      </c>
      <c r="C118" s="141" t="s">
        <v>169</v>
      </c>
      <c r="D118" s="81" t="str">
        <f>VLOOKUP(C118,'Location Summary'!$C$4:$D$603,2,0)</f>
        <v>DA-3</v>
      </c>
      <c r="E118" s="81" t="s">
        <v>422</v>
      </c>
      <c r="F118" s="134">
        <v>45573</v>
      </c>
      <c r="G118" s="134">
        <v>45579</v>
      </c>
      <c r="H118" s="79" t="s">
        <v>1157</v>
      </c>
      <c r="I118" s="81">
        <f t="shared" si="13"/>
        <v>271.04000000000002</v>
      </c>
      <c r="J118" s="13">
        <f t="shared" si="14"/>
        <v>3.36</v>
      </c>
      <c r="K118" s="13">
        <f t="shared" si="15"/>
        <v>34.15</v>
      </c>
      <c r="L118" s="13">
        <f t="shared" si="16"/>
        <v>1.599</v>
      </c>
      <c r="M118" s="13">
        <f t="shared" si="17"/>
        <v>0.86599999999999999</v>
      </c>
      <c r="N118" s="480">
        <f t="shared" si="19"/>
        <v>6.49</v>
      </c>
      <c r="O118" s="139" t="s">
        <v>1100</v>
      </c>
      <c r="P118" s="590" t="s">
        <v>784</v>
      </c>
      <c r="Q118" s="1051" t="s">
        <v>263</v>
      </c>
    </row>
    <row r="119" spans="1:17" ht="21.75" customHeight="1" x14ac:dyDescent="0.35">
      <c r="A119" s="17">
        <f>SUBTOTAL(103,$C$5:C119)</f>
        <v>115</v>
      </c>
      <c r="B119" s="13">
        <v>18</v>
      </c>
      <c r="C119" s="141" t="s">
        <v>175</v>
      </c>
      <c r="D119" s="81" t="str">
        <f>VLOOKUP(C119,'Location Summary'!$C$4:$D$603,2,0)</f>
        <v>DB2+3</v>
      </c>
      <c r="E119" s="81" t="s">
        <v>422</v>
      </c>
      <c r="F119" s="134">
        <v>45570</v>
      </c>
      <c r="G119" s="134">
        <v>45579</v>
      </c>
      <c r="H119" s="79" t="s">
        <v>991</v>
      </c>
      <c r="I119" s="81">
        <f t="shared" si="13"/>
        <v>566.29</v>
      </c>
      <c r="J119" s="13">
        <f t="shared" si="14"/>
        <v>7.34</v>
      </c>
      <c r="K119" s="13">
        <f t="shared" si="15"/>
        <v>86.35</v>
      </c>
      <c r="L119" s="13">
        <f t="shared" si="16"/>
        <v>4.2603999999999997</v>
      </c>
      <c r="M119" s="13">
        <f t="shared" si="17"/>
        <v>1.768</v>
      </c>
      <c r="N119" s="480">
        <f t="shared" si="19"/>
        <v>16.2</v>
      </c>
      <c r="O119" s="139" t="s">
        <v>810</v>
      </c>
      <c r="P119" s="590" t="s">
        <v>784</v>
      </c>
      <c r="Q119" s="1051" t="s">
        <v>263</v>
      </c>
    </row>
    <row r="120" spans="1:17" ht="21.75" customHeight="1" x14ac:dyDescent="0.35">
      <c r="A120" s="17">
        <f>SUBTOTAL(103,$C$5:C120)</f>
        <v>116</v>
      </c>
      <c r="B120" s="13">
        <v>19</v>
      </c>
      <c r="C120" s="141" t="s">
        <v>490</v>
      </c>
      <c r="D120" s="81" t="str">
        <f>VLOOKUP(C120,'Location Summary'!$C$4:$D$603,2,0)</f>
        <v>DA+1.5</v>
      </c>
      <c r="E120" s="81" t="s">
        <v>422</v>
      </c>
      <c r="F120" s="134">
        <v>45578</v>
      </c>
      <c r="G120" s="134">
        <v>45581</v>
      </c>
      <c r="H120" s="79" t="s">
        <v>905</v>
      </c>
      <c r="I120" s="81">
        <f t="shared" si="13"/>
        <v>289.83999999999997</v>
      </c>
      <c r="J120" s="13">
        <f t="shared" si="14"/>
        <v>3.61</v>
      </c>
      <c r="K120" s="13">
        <f t="shared" si="15"/>
        <v>37.299999999999997</v>
      </c>
      <c r="L120" s="13">
        <f t="shared" si="16"/>
        <v>2.093</v>
      </c>
      <c r="M120" s="13">
        <f t="shared" si="17"/>
        <v>0.86599999999999999</v>
      </c>
      <c r="N120" s="480">
        <f t="shared" si="19"/>
        <v>7.39</v>
      </c>
      <c r="O120" s="139" t="s">
        <v>678</v>
      </c>
      <c r="P120" s="590" t="s">
        <v>931</v>
      </c>
      <c r="Q120" s="1051" t="s">
        <v>263</v>
      </c>
    </row>
    <row r="121" spans="1:17" ht="21.75" customHeight="1" x14ac:dyDescent="0.35">
      <c r="A121" s="17">
        <f>SUBTOTAL(103,$C$5:C121)</f>
        <v>117</v>
      </c>
      <c r="B121" s="13">
        <v>20</v>
      </c>
      <c r="C121" s="141" t="s">
        <v>595</v>
      </c>
      <c r="D121" s="81" t="str">
        <f>VLOOKUP(C121,'Location Summary'!$C$4:$D$603,2,0)</f>
        <v>DA+9</v>
      </c>
      <c r="E121" s="81" t="s">
        <v>422</v>
      </c>
      <c r="F121" s="134">
        <v>45577</v>
      </c>
      <c r="G121" s="134">
        <v>45581</v>
      </c>
      <c r="H121" s="79" t="s">
        <v>711</v>
      </c>
      <c r="I121" s="81">
        <f t="shared" si="13"/>
        <v>289.83999999999997</v>
      </c>
      <c r="J121" s="13">
        <f t="shared" si="14"/>
        <v>3.61</v>
      </c>
      <c r="K121" s="13">
        <f t="shared" si="15"/>
        <v>37.299999999999997</v>
      </c>
      <c r="L121" s="13">
        <f t="shared" si="16"/>
        <v>2.093</v>
      </c>
      <c r="M121" s="13">
        <f t="shared" si="17"/>
        <v>0.86599999999999999</v>
      </c>
      <c r="N121" s="480">
        <f t="shared" si="19"/>
        <v>7.39</v>
      </c>
      <c r="O121" s="139" t="s">
        <v>1099</v>
      </c>
      <c r="P121" s="590" t="s">
        <v>784</v>
      </c>
      <c r="Q121" s="1051" t="s">
        <v>263</v>
      </c>
    </row>
    <row r="122" spans="1:17" ht="21.75" customHeight="1" x14ac:dyDescent="0.35">
      <c r="A122" s="17">
        <f>SUBTOTAL(103,$C$5:C122)</f>
        <v>118</v>
      </c>
      <c r="B122" s="13">
        <v>21</v>
      </c>
      <c r="C122" s="1003" t="s">
        <v>555</v>
      </c>
      <c r="D122" s="81" t="s">
        <v>3</v>
      </c>
      <c r="E122" s="81" t="s">
        <v>422</v>
      </c>
      <c r="F122" s="134">
        <v>45578</v>
      </c>
      <c r="G122" s="134">
        <v>45581</v>
      </c>
      <c r="H122" s="79" t="s">
        <v>1008</v>
      </c>
      <c r="I122" s="81">
        <f t="shared" si="13"/>
        <v>271.04000000000002</v>
      </c>
      <c r="J122" s="13">
        <f t="shared" si="14"/>
        <v>3.36</v>
      </c>
      <c r="K122" s="13">
        <f t="shared" si="15"/>
        <v>34.15</v>
      </c>
      <c r="L122" s="13">
        <f t="shared" si="16"/>
        <v>1.599</v>
      </c>
      <c r="M122" s="13">
        <f t="shared" si="17"/>
        <v>0.86599999999999999</v>
      </c>
      <c r="N122" s="480">
        <f t="shared" si="19"/>
        <v>6.49</v>
      </c>
      <c r="O122" s="139" t="s">
        <v>1012</v>
      </c>
      <c r="P122" s="590" t="s">
        <v>785</v>
      </c>
      <c r="Q122" s="1051" t="s">
        <v>263</v>
      </c>
    </row>
    <row r="123" spans="1:17" ht="21.75" customHeight="1" x14ac:dyDescent="0.35">
      <c r="A123" s="17">
        <f>SUBTOTAL(103,$C$5:C123)</f>
        <v>119</v>
      </c>
      <c r="B123" s="13">
        <v>22</v>
      </c>
      <c r="C123" s="141" t="s">
        <v>613</v>
      </c>
      <c r="D123" s="81" t="str">
        <f>VLOOKUP(C123,'Location Summary'!$C$4:$D$603,2,0)</f>
        <v>DA+3</v>
      </c>
      <c r="E123" s="81" t="s">
        <v>422</v>
      </c>
      <c r="F123" s="134">
        <v>45574</v>
      </c>
      <c r="G123" s="134">
        <v>45582</v>
      </c>
      <c r="H123" s="79" t="s">
        <v>1011</v>
      </c>
      <c r="I123" s="81">
        <f t="shared" si="13"/>
        <v>289.83999999999997</v>
      </c>
      <c r="J123" s="13">
        <f t="shared" si="14"/>
        <v>3.61</v>
      </c>
      <c r="K123" s="13">
        <f t="shared" si="15"/>
        <v>37.299999999999997</v>
      </c>
      <c r="L123" s="13">
        <f t="shared" si="16"/>
        <v>2.093</v>
      </c>
      <c r="M123" s="13">
        <f t="shared" si="17"/>
        <v>0.86599999999999999</v>
      </c>
      <c r="N123" s="480">
        <f t="shared" si="19"/>
        <v>7.39</v>
      </c>
      <c r="O123" s="139" t="s">
        <v>470</v>
      </c>
      <c r="P123" s="590" t="s">
        <v>784</v>
      </c>
      <c r="Q123" s="1051" t="s">
        <v>263</v>
      </c>
    </row>
    <row r="124" spans="1:17" ht="21.75" customHeight="1" x14ac:dyDescent="0.35">
      <c r="A124" s="17">
        <f>SUBTOTAL(103,$C$5:C124)</f>
        <v>120</v>
      </c>
      <c r="B124" s="13">
        <v>23</v>
      </c>
      <c r="C124" s="141" t="s">
        <v>266</v>
      </c>
      <c r="D124" s="81" t="str">
        <f>VLOOKUP(C124,'Location Summary'!$C$4:$D$603,2,0)</f>
        <v>DB1+9</v>
      </c>
      <c r="E124" s="81" t="s">
        <v>422</v>
      </c>
      <c r="F124" s="134">
        <v>45576</v>
      </c>
      <c r="G124" s="134">
        <v>45583</v>
      </c>
      <c r="H124" s="79" t="s">
        <v>1007</v>
      </c>
      <c r="I124" s="81">
        <f t="shared" si="13"/>
        <v>484.04</v>
      </c>
      <c r="J124" s="13">
        <f t="shared" si="14"/>
        <v>6.23</v>
      </c>
      <c r="K124" s="13">
        <f t="shared" si="15"/>
        <v>70.319999999999993</v>
      </c>
      <c r="L124" s="13">
        <f t="shared" si="16"/>
        <v>3.3719999999999999</v>
      </c>
      <c r="M124" s="13">
        <f t="shared" si="17"/>
        <v>1.768</v>
      </c>
      <c r="N124" s="480">
        <f t="shared" si="19"/>
        <v>13.2</v>
      </c>
      <c r="O124" s="139" t="s">
        <v>906</v>
      </c>
      <c r="P124" s="590" t="s">
        <v>931</v>
      </c>
      <c r="Q124" s="1051" t="s">
        <v>263</v>
      </c>
    </row>
    <row r="125" spans="1:17" ht="21.75" customHeight="1" x14ac:dyDescent="0.35">
      <c r="A125" s="17">
        <f>SUBTOTAL(103,$C$5:C125)</f>
        <v>121</v>
      </c>
      <c r="B125" s="13">
        <v>24</v>
      </c>
      <c r="C125" s="141" t="s">
        <v>488</v>
      </c>
      <c r="D125" s="81" t="str">
        <f>VLOOKUP(C125,'Location Summary'!$C$4:$D$603,2,0)</f>
        <v>DA+9</v>
      </c>
      <c r="E125" s="81" t="s">
        <v>422</v>
      </c>
      <c r="F125" s="134">
        <v>45582</v>
      </c>
      <c r="G125" s="134">
        <v>45584</v>
      </c>
      <c r="H125" s="79" t="s">
        <v>905</v>
      </c>
      <c r="I125" s="81">
        <f t="shared" si="13"/>
        <v>289.83999999999997</v>
      </c>
      <c r="J125" s="13">
        <f t="shared" si="14"/>
        <v>3.61</v>
      </c>
      <c r="K125" s="13">
        <f t="shared" si="15"/>
        <v>37.299999999999997</v>
      </c>
      <c r="L125" s="13">
        <f t="shared" si="16"/>
        <v>2.093</v>
      </c>
      <c r="M125" s="13">
        <f t="shared" si="17"/>
        <v>0.86599999999999999</v>
      </c>
      <c r="N125" s="480">
        <f t="shared" si="19"/>
        <v>7.39</v>
      </c>
      <c r="O125" s="139" t="s">
        <v>678</v>
      </c>
      <c r="P125" s="590" t="s">
        <v>931</v>
      </c>
      <c r="Q125" s="1051" t="s">
        <v>263</v>
      </c>
    </row>
    <row r="126" spans="1:17" ht="21.75" customHeight="1" x14ac:dyDescent="0.35">
      <c r="A126" s="17">
        <f>SUBTOTAL(103,$C$5:C126)</f>
        <v>122</v>
      </c>
      <c r="B126" s="13">
        <v>25</v>
      </c>
      <c r="C126" s="1003" t="s">
        <v>551</v>
      </c>
      <c r="D126" s="81" t="s">
        <v>2</v>
      </c>
      <c r="E126" s="81" t="s">
        <v>422</v>
      </c>
      <c r="F126" s="134">
        <v>45583</v>
      </c>
      <c r="G126" s="134">
        <v>45584</v>
      </c>
      <c r="H126" s="79" t="s">
        <v>1008</v>
      </c>
      <c r="I126" s="81">
        <f t="shared" si="13"/>
        <v>289.83999999999997</v>
      </c>
      <c r="J126" s="13">
        <f t="shared" si="14"/>
        <v>3.61</v>
      </c>
      <c r="K126" s="13">
        <f t="shared" si="15"/>
        <v>37.299999999999997</v>
      </c>
      <c r="L126" s="13">
        <f t="shared" si="16"/>
        <v>2.093</v>
      </c>
      <c r="M126" s="13">
        <f t="shared" si="17"/>
        <v>0.86599999999999999</v>
      </c>
      <c r="N126" s="480">
        <f t="shared" si="19"/>
        <v>7.39</v>
      </c>
      <c r="O126" s="139" t="s">
        <v>906</v>
      </c>
      <c r="P126" s="590" t="s">
        <v>785</v>
      </c>
      <c r="Q126" s="1051" t="s">
        <v>263</v>
      </c>
    </row>
    <row r="127" spans="1:17" ht="21.75" customHeight="1" x14ac:dyDescent="0.35">
      <c r="A127" s="17">
        <f>SUBTOTAL(103,$C$5:C127)</f>
        <v>123</v>
      </c>
      <c r="B127" s="13">
        <v>26</v>
      </c>
      <c r="C127" s="141" t="s">
        <v>798</v>
      </c>
      <c r="D127" s="81" t="str">
        <f>VLOOKUP(C127,'Location Summary'!$C$4:$D$603,2,0)</f>
        <v>DA+9</v>
      </c>
      <c r="E127" s="81" t="s">
        <v>422</v>
      </c>
      <c r="F127" s="134">
        <v>45579</v>
      </c>
      <c r="G127" s="134">
        <v>45586</v>
      </c>
      <c r="H127" s="79" t="s">
        <v>991</v>
      </c>
      <c r="I127" s="81">
        <f t="shared" si="13"/>
        <v>289.83999999999997</v>
      </c>
      <c r="J127" s="13">
        <f t="shared" si="14"/>
        <v>3.61</v>
      </c>
      <c r="K127" s="13">
        <f t="shared" si="15"/>
        <v>37.299999999999997</v>
      </c>
      <c r="L127" s="13">
        <f t="shared" si="16"/>
        <v>2.093</v>
      </c>
      <c r="M127" s="13">
        <f t="shared" si="17"/>
        <v>0.86599999999999999</v>
      </c>
      <c r="N127" s="480">
        <f t="shared" si="19"/>
        <v>7.39</v>
      </c>
      <c r="O127" s="139" t="s">
        <v>810</v>
      </c>
      <c r="P127" s="590" t="s">
        <v>784</v>
      </c>
      <c r="Q127" s="1051" t="s">
        <v>263</v>
      </c>
    </row>
    <row r="128" spans="1:17" ht="21.75" customHeight="1" x14ac:dyDescent="0.35">
      <c r="A128" s="17">
        <f>SUBTOTAL(103,$C$5:C128)</f>
        <v>124</v>
      </c>
      <c r="B128" s="13">
        <v>27</v>
      </c>
      <c r="C128" s="1003" t="s">
        <v>550</v>
      </c>
      <c r="D128" s="81" t="s">
        <v>2</v>
      </c>
      <c r="E128" s="81" t="s">
        <v>422</v>
      </c>
      <c r="F128" s="134">
        <v>45585</v>
      </c>
      <c r="G128" s="134">
        <v>45587</v>
      </c>
      <c r="H128" s="79" t="s">
        <v>1008</v>
      </c>
      <c r="I128" s="81">
        <f t="shared" si="13"/>
        <v>289.83999999999997</v>
      </c>
      <c r="J128" s="13">
        <f t="shared" si="14"/>
        <v>3.61</v>
      </c>
      <c r="K128" s="13">
        <f t="shared" si="15"/>
        <v>37.299999999999997</v>
      </c>
      <c r="L128" s="13">
        <f t="shared" si="16"/>
        <v>2.093</v>
      </c>
      <c r="M128" s="13">
        <f t="shared" si="17"/>
        <v>0.86599999999999999</v>
      </c>
      <c r="N128" s="480">
        <f t="shared" si="19"/>
        <v>7.39</v>
      </c>
      <c r="O128" s="139" t="s">
        <v>906</v>
      </c>
      <c r="P128" s="590" t="s">
        <v>808</v>
      </c>
      <c r="Q128" s="1051" t="s">
        <v>263</v>
      </c>
    </row>
    <row r="129" spans="1:17" ht="21.75" customHeight="1" x14ac:dyDescent="0.35">
      <c r="A129" s="17">
        <f>SUBTOTAL(103,$C$5:C129)</f>
        <v>125</v>
      </c>
      <c r="B129" s="13">
        <v>28</v>
      </c>
      <c r="C129" s="141" t="s">
        <v>588</v>
      </c>
      <c r="D129" s="81" t="str">
        <f>VLOOKUP(C129,'Location Summary'!$C$4:$D$603,2,0)</f>
        <v>DA+0</v>
      </c>
      <c r="E129" s="81" t="s">
        <v>422</v>
      </c>
      <c r="F129" s="134">
        <v>45582</v>
      </c>
      <c r="G129" s="134">
        <v>45587</v>
      </c>
      <c r="H129" s="79" t="s">
        <v>711</v>
      </c>
      <c r="I129" s="81">
        <f t="shared" si="13"/>
        <v>271.04000000000002</v>
      </c>
      <c r="J129" s="13">
        <f t="shared" si="14"/>
        <v>3.36</v>
      </c>
      <c r="K129" s="13">
        <f t="shared" si="15"/>
        <v>34.15</v>
      </c>
      <c r="L129" s="13">
        <f t="shared" si="16"/>
        <v>1.599</v>
      </c>
      <c r="M129" s="13">
        <f t="shared" si="17"/>
        <v>0.86599999999999999</v>
      </c>
      <c r="N129" s="480">
        <f t="shared" si="19"/>
        <v>6.49</v>
      </c>
      <c r="O129" s="139" t="s">
        <v>1099</v>
      </c>
      <c r="P129" s="590" t="s">
        <v>784</v>
      </c>
      <c r="Q129" s="1051" t="s">
        <v>263</v>
      </c>
    </row>
    <row r="130" spans="1:17" ht="21.75" customHeight="1" x14ac:dyDescent="0.35">
      <c r="A130" s="17">
        <f>SUBTOTAL(103,$C$5:C130)</f>
        <v>126</v>
      </c>
      <c r="B130" s="13">
        <v>29</v>
      </c>
      <c r="C130" s="141" t="s">
        <v>480</v>
      </c>
      <c r="D130" s="81" t="str">
        <f>VLOOKUP(C130,'Location Summary'!$C$4:$D$603,2,0)</f>
        <v>DA+6</v>
      </c>
      <c r="E130" s="81" t="s">
        <v>422</v>
      </c>
      <c r="F130" s="134">
        <v>45584</v>
      </c>
      <c r="G130" s="134">
        <v>45588</v>
      </c>
      <c r="H130" s="79" t="s">
        <v>1007</v>
      </c>
      <c r="I130" s="81">
        <f t="shared" si="13"/>
        <v>289.83999999999997</v>
      </c>
      <c r="J130" s="13">
        <f t="shared" si="14"/>
        <v>3.61</v>
      </c>
      <c r="K130" s="13">
        <f t="shared" si="15"/>
        <v>37.299999999999997</v>
      </c>
      <c r="L130" s="13">
        <f t="shared" si="16"/>
        <v>2.093</v>
      </c>
      <c r="M130" s="13">
        <f t="shared" si="17"/>
        <v>0.86599999999999999</v>
      </c>
      <c r="N130" s="480">
        <f t="shared" si="19"/>
        <v>7.39</v>
      </c>
      <c r="O130" s="139" t="s">
        <v>1101</v>
      </c>
      <c r="P130" s="590" t="s">
        <v>931</v>
      </c>
      <c r="Q130" s="1051" t="s">
        <v>263</v>
      </c>
    </row>
    <row r="131" spans="1:17" ht="21.75" customHeight="1" x14ac:dyDescent="0.35">
      <c r="A131" s="17">
        <f>SUBTOTAL(103,$C$5:C131)</f>
        <v>127</v>
      </c>
      <c r="B131" s="13">
        <v>30</v>
      </c>
      <c r="C131" s="141" t="s">
        <v>450</v>
      </c>
      <c r="D131" s="81" t="str">
        <f>VLOOKUP(C131,'Location Summary'!$C$4:$D$603,2,0)</f>
        <v>DA+0</v>
      </c>
      <c r="E131" s="81" t="s">
        <v>422</v>
      </c>
      <c r="F131" s="134">
        <v>45582</v>
      </c>
      <c r="G131" s="134">
        <v>45590</v>
      </c>
      <c r="H131" s="79" t="s">
        <v>1157</v>
      </c>
      <c r="I131" s="81">
        <f t="shared" si="13"/>
        <v>271.04000000000002</v>
      </c>
      <c r="J131" s="13">
        <f t="shared" si="14"/>
        <v>3.36</v>
      </c>
      <c r="K131" s="13">
        <f t="shared" si="15"/>
        <v>34.15</v>
      </c>
      <c r="L131" s="13">
        <f t="shared" si="16"/>
        <v>1.599</v>
      </c>
      <c r="M131" s="13">
        <f t="shared" si="17"/>
        <v>0.86599999999999999</v>
      </c>
      <c r="N131" s="480">
        <f t="shared" si="19"/>
        <v>6.49</v>
      </c>
      <c r="O131" s="139" t="s">
        <v>810</v>
      </c>
      <c r="P131" s="590" t="s">
        <v>931</v>
      </c>
      <c r="Q131" s="1051" t="s">
        <v>263</v>
      </c>
    </row>
    <row r="132" spans="1:17" ht="21.75" customHeight="1" x14ac:dyDescent="0.35">
      <c r="A132" s="17">
        <f>SUBTOTAL(103,$C$5:C132)</f>
        <v>128</v>
      </c>
      <c r="B132" s="13">
        <v>31</v>
      </c>
      <c r="C132" s="141" t="s">
        <v>591</v>
      </c>
      <c r="D132" s="81" t="str">
        <f>VLOOKUP(C132,'Location Summary'!$C$4:$D$603,2,0)</f>
        <v>DA+3</v>
      </c>
      <c r="E132" s="81" t="s">
        <v>422</v>
      </c>
      <c r="F132" s="134">
        <v>45587</v>
      </c>
      <c r="G132" s="134">
        <v>45590</v>
      </c>
      <c r="H132" s="79" t="s">
        <v>711</v>
      </c>
      <c r="I132" s="81">
        <f t="shared" si="13"/>
        <v>289.83999999999997</v>
      </c>
      <c r="J132" s="13">
        <f t="shared" si="14"/>
        <v>3.61</v>
      </c>
      <c r="K132" s="13">
        <f t="shared" si="15"/>
        <v>37.299999999999997</v>
      </c>
      <c r="L132" s="13">
        <f t="shared" si="16"/>
        <v>2.093</v>
      </c>
      <c r="M132" s="13">
        <f t="shared" si="17"/>
        <v>0.86599999999999999</v>
      </c>
      <c r="N132" s="480">
        <f t="shared" si="19"/>
        <v>7.39</v>
      </c>
      <c r="O132" s="139" t="s">
        <v>470</v>
      </c>
      <c r="P132" s="590" t="s">
        <v>784</v>
      </c>
      <c r="Q132" s="1051" t="s">
        <v>263</v>
      </c>
    </row>
    <row r="133" spans="1:17" ht="21.75" customHeight="1" x14ac:dyDescent="0.35">
      <c r="A133" s="17">
        <f>SUBTOTAL(103,$C$5:C133)</f>
        <v>129</v>
      </c>
      <c r="B133" s="13">
        <v>32</v>
      </c>
      <c r="C133" s="141" t="s">
        <v>799</v>
      </c>
      <c r="D133" s="81" t="str">
        <f>VLOOKUP(C133,'Location Summary'!$C$4:$D$603,2,0)</f>
        <v>DA+3</v>
      </c>
      <c r="E133" s="81" t="s">
        <v>422</v>
      </c>
      <c r="F133" s="134">
        <v>45587</v>
      </c>
      <c r="G133" s="134">
        <v>45590</v>
      </c>
      <c r="H133" s="79" t="s">
        <v>991</v>
      </c>
      <c r="I133" s="81">
        <f t="shared" ref="I133:I196" si="20">VLOOKUP($D133,$D$320:$M$359,6,FALSE)</f>
        <v>289.83999999999997</v>
      </c>
      <c r="J133" s="13">
        <f t="shared" ref="J133:J196" si="21">VLOOKUP($D133,$D$320:$M$359,7,FALSE)</f>
        <v>3.61</v>
      </c>
      <c r="K133" s="13">
        <f t="shared" ref="K133:K196" si="22">VLOOKUP($D133,$D$320:$M$359,8,FALSE)</f>
        <v>37.299999999999997</v>
      </c>
      <c r="L133" s="13">
        <f t="shared" ref="L133:L196" si="23">VLOOKUP($D133,$D$320:$M$359,9,FALSE)</f>
        <v>2.093</v>
      </c>
      <c r="M133" s="13">
        <f t="shared" ref="M133:M196" si="24">VLOOKUP($D133,$D$320:$M$359,10,FALSE)</f>
        <v>0.86599999999999999</v>
      </c>
      <c r="N133" s="480">
        <f t="shared" ref="N133:N164" si="25">ROUND((I133*230.35+J133*10150.5+K133*11591.45+L133*93958.18+M133*7677.44)/10^5,2)</f>
        <v>7.39</v>
      </c>
      <c r="O133" s="139" t="s">
        <v>1120</v>
      </c>
      <c r="P133" s="590" t="s">
        <v>931</v>
      </c>
      <c r="Q133" s="1051" t="s">
        <v>263</v>
      </c>
    </row>
    <row r="134" spans="1:17" ht="21.75" customHeight="1" x14ac:dyDescent="0.35">
      <c r="A134" s="17">
        <f>SUBTOTAL(103,$C$5:C134)</f>
        <v>130</v>
      </c>
      <c r="B134" s="13">
        <v>33</v>
      </c>
      <c r="C134" s="141" t="s">
        <v>615</v>
      </c>
      <c r="D134" s="81" t="str">
        <f>VLOOKUP(C134,'Location Summary'!$C$4:$D$603,2,0)</f>
        <v>DA+1.5</v>
      </c>
      <c r="E134" s="81" t="s">
        <v>422</v>
      </c>
      <c r="F134" s="134">
        <v>45590</v>
      </c>
      <c r="G134" s="134">
        <v>45592</v>
      </c>
      <c r="H134" s="79" t="s">
        <v>1011</v>
      </c>
      <c r="I134" s="81">
        <f t="shared" si="20"/>
        <v>289.83999999999997</v>
      </c>
      <c r="J134" s="13">
        <f t="shared" si="21"/>
        <v>3.61</v>
      </c>
      <c r="K134" s="13">
        <f t="shared" si="22"/>
        <v>37.299999999999997</v>
      </c>
      <c r="L134" s="13">
        <f t="shared" si="23"/>
        <v>2.093</v>
      </c>
      <c r="M134" s="13">
        <f t="shared" si="24"/>
        <v>0.86599999999999999</v>
      </c>
      <c r="N134" s="480">
        <f t="shared" si="25"/>
        <v>7.39</v>
      </c>
      <c r="O134" s="139" t="s">
        <v>1100</v>
      </c>
      <c r="P134" s="590" t="s">
        <v>931</v>
      </c>
      <c r="Q134" s="1051" t="s">
        <v>263</v>
      </c>
    </row>
    <row r="135" spans="1:17" ht="21.75" customHeight="1" x14ac:dyDescent="0.35">
      <c r="A135" s="17">
        <f>SUBTOTAL(103,$C$5:C135)</f>
        <v>131</v>
      </c>
      <c r="B135" s="13">
        <v>34</v>
      </c>
      <c r="C135" s="1003" t="s">
        <v>548</v>
      </c>
      <c r="D135" s="81" t="s">
        <v>80</v>
      </c>
      <c r="E135" s="81" t="s">
        <v>422</v>
      </c>
      <c r="F135" s="134">
        <v>45590</v>
      </c>
      <c r="G135" s="134">
        <v>45594</v>
      </c>
      <c r="H135" s="79" t="s">
        <v>1008</v>
      </c>
      <c r="I135" s="81">
        <f t="shared" si="20"/>
        <v>289.83999999999997</v>
      </c>
      <c r="J135" s="13">
        <f t="shared" si="21"/>
        <v>3.61</v>
      </c>
      <c r="K135" s="13">
        <f t="shared" si="22"/>
        <v>37.299999999999997</v>
      </c>
      <c r="L135" s="13">
        <f t="shared" si="23"/>
        <v>2.093</v>
      </c>
      <c r="M135" s="13">
        <f t="shared" si="24"/>
        <v>0.86599999999999999</v>
      </c>
      <c r="N135" s="480">
        <f t="shared" si="25"/>
        <v>7.39</v>
      </c>
      <c r="O135" s="139" t="s">
        <v>906</v>
      </c>
      <c r="P135" s="590" t="s">
        <v>808</v>
      </c>
      <c r="Q135" s="1051" t="s">
        <v>263</v>
      </c>
    </row>
    <row r="136" spans="1:17" ht="21.75" customHeight="1" x14ac:dyDescent="0.35">
      <c r="A136" s="17">
        <f>SUBTOTAL(103,$C$5:C136)</f>
        <v>132</v>
      </c>
      <c r="B136" s="13">
        <v>35</v>
      </c>
      <c r="C136" s="141" t="s">
        <v>614</v>
      </c>
      <c r="D136" s="81" t="str">
        <f>VLOOKUP(C136,'Location Summary'!$C$4:$D$603,2,0)</f>
        <v>DA+6</v>
      </c>
      <c r="E136" s="81" t="s">
        <v>422</v>
      </c>
      <c r="F136" s="134">
        <v>45582</v>
      </c>
      <c r="G136" s="134">
        <v>45594</v>
      </c>
      <c r="H136" s="79" t="s">
        <v>1011</v>
      </c>
      <c r="I136" s="81">
        <f t="shared" si="20"/>
        <v>289.83999999999997</v>
      </c>
      <c r="J136" s="13">
        <f t="shared" si="21"/>
        <v>3.61</v>
      </c>
      <c r="K136" s="13">
        <f t="shared" si="22"/>
        <v>37.299999999999997</v>
      </c>
      <c r="L136" s="13">
        <f t="shared" si="23"/>
        <v>2.093</v>
      </c>
      <c r="M136" s="13">
        <f t="shared" si="24"/>
        <v>0.86599999999999999</v>
      </c>
      <c r="N136" s="480">
        <f t="shared" si="25"/>
        <v>7.39</v>
      </c>
      <c r="O136" s="139" t="s">
        <v>1101</v>
      </c>
      <c r="P136" s="590" t="s">
        <v>784</v>
      </c>
      <c r="Q136" s="1051" t="s">
        <v>263</v>
      </c>
    </row>
    <row r="137" spans="1:17" ht="21.75" customHeight="1" x14ac:dyDescent="0.35">
      <c r="A137" s="17">
        <f>SUBTOTAL(103,$C$5:C137)</f>
        <v>133</v>
      </c>
      <c r="B137" s="13">
        <v>36</v>
      </c>
      <c r="C137" s="141" t="s">
        <v>797</v>
      </c>
      <c r="D137" s="81" t="str">
        <f>VLOOKUP(C137,'Location Summary'!$C$4:$D$603,2,0)</f>
        <v>DA+3</v>
      </c>
      <c r="E137" s="81" t="s">
        <v>422</v>
      </c>
      <c r="F137" s="134">
        <v>45590</v>
      </c>
      <c r="G137" s="134">
        <v>45595</v>
      </c>
      <c r="H137" s="79" t="s">
        <v>991</v>
      </c>
      <c r="I137" s="81">
        <f t="shared" si="20"/>
        <v>289.83999999999997</v>
      </c>
      <c r="J137" s="13">
        <f t="shared" si="21"/>
        <v>3.61</v>
      </c>
      <c r="K137" s="13">
        <f t="shared" si="22"/>
        <v>37.299999999999997</v>
      </c>
      <c r="L137" s="13">
        <f t="shared" si="23"/>
        <v>2.093</v>
      </c>
      <c r="M137" s="13">
        <f t="shared" si="24"/>
        <v>0.86599999999999999</v>
      </c>
      <c r="N137" s="480">
        <f t="shared" si="25"/>
        <v>7.39</v>
      </c>
      <c r="O137" s="139" t="s">
        <v>1120</v>
      </c>
      <c r="P137" s="590" t="s">
        <v>784</v>
      </c>
      <c r="Q137" s="1051" t="s">
        <v>263</v>
      </c>
    </row>
    <row r="138" spans="1:17" ht="21.75" customHeight="1" x14ac:dyDescent="0.35">
      <c r="A138" s="17">
        <f>SUBTOTAL(103,$C$5:C138)</f>
        <v>134</v>
      </c>
      <c r="B138" s="13">
        <v>1</v>
      </c>
      <c r="C138" s="141" t="s">
        <v>917</v>
      </c>
      <c r="D138" s="81" t="str">
        <f>VLOOKUP(C138,'Location Summary'!$C$4:$D$603,2,0)</f>
        <v>DB1+0</v>
      </c>
      <c r="E138" s="81" t="s">
        <v>422</v>
      </c>
      <c r="F138" s="134">
        <v>45591</v>
      </c>
      <c r="G138" s="134">
        <v>45603</v>
      </c>
      <c r="H138" s="79" t="s">
        <v>1157</v>
      </c>
      <c r="I138" s="81">
        <f t="shared" si="20"/>
        <v>479.12</v>
      </c>
      <c r="J138" s="13">
        <f t="shared" si="21"/>
        <v>6.16</v>
      </c>
      <c r="K138" s="13">
        <f t="shared" si="22"/>
        <v>69.760000000000005</v>
      </c>
      <c r="L138" s="13">
        <f t="shared" si="23"/>
        <v>3.26</v>
      </c>
      <c r="M138" s="13">
        <f t="shared" si="24"/>
        <v>1.768</v>
      </c>
      <c r="N138" s="480">
        <f t="shared" si="25"/>
        <v>13.01</v>
      </c>
      <c r="O138" s="139" t="s">
        <v>810</v>
      </c>
      <c r="P138" s="590" t="s">
        <v>784</v>
      </c>
      <c r="Q138" s="1051" t="s">
        <v>263</v>
      </c>
    </row>
    <row r="139" spans="1:17" ht="21.75" customHeight="1" x14ac:dyDescent="0.35">
      <c r="A139" s="17">
        <f>SUBTOTAL(103,$C$5:C139)</f>
        <v>135</v>
      </c>
      <c r="B139" s="13">
        <v>2</v>
      </c>
      <c r="C139" s="141" t="s">
        <v>491</v>
      </c>
      <c r="D139" s="81" t="str">
        <f>VLOOKUP(C139,'Location Summary'!$C$4:$D$603,2,0)</f>
        <v>DA+3</v>
      </c>
      <c r="E139" s="81" t="s">
        <v>422</v>
      </c>
      <c r="F139" s="134">
        <v>45590</v>
      </c>
      <c r="G139" s="134">
        <v>45604</v>
      </c>
      <c r="H139" s="79" t="s">
        <v>1007</v>
      </c>
      <c r="I139" s="81">
        <f t="shared" si="20"/>
        <v>289.83999999999997</v>
      </c>
      <c r="J139" s="13">
        <f t="shared" si="21"/>
        <v>3.61</v>
      </c>
      <c r="K139" s="13">
        <f t="shared" si="22"/>
        <v>37.299999999999997</v>
      </c>
      <c r="L139" s="13">
        <f t="shared" si="23"/>
        <v>2.093</v>
      </c>
      <c r="M139" s="13">
        <f t="shared" si="24"/>
        <v>0.86599999999999999</v>
      </c>
      <c r="N139" s="480">
        <f t="shared" si="25"/>
        <v>7.39</v>
      </c>
      <c r="O139" s="139" t="s">
        <v>865</v>
      </c>
      <c r="P139" s="590" t="s">
        <v>808</v>
      </c>
      <c r="Q139" s="1051" t="s">
        <v>263</v>
      </c>
    </row>
    <row r="140" spans="1:17" ht="21.75" customHeight="1" x14ac:dyDescent="0.35">
      <c r="A140" s="17">
        <f>SUBTOTAL(103,$C$5:C140)</f>
        <v>136</v>
      </c>
      <c r="B140" s="13">
        <v>3</v>
      </c>
      <c r="C140" s="141" t="s">
        <v>796</v>
      </c>
      <c r="D140" s="81" t="str">
        <f>VLOOKUP(C140,'Location Summary'!$C$4:$D$603,2,0)</f>
        <v>DA+1.5</v>
      </c>
      <c r="E140" s="81" t="s">
        <v>422</v>
      </c>
      <c r="F140" s="134">
        <v>45598</v>
      </c>
      <c r="G140" s="134">
        <v>45604</v>
      </c>
      <c r="H140" s="79" t="s">
        <v>991</v>
      </c>
      <c r="I140" s="81">
        <f t="shared" si="20"/>
        <v>289.83999999999997</v>
      </c>
      <c r="J140" s="13">
        <f t="shared" si="21"/>
        <v>3.61</v>
      </c>
      <c r="K140" s="13">
        <f t="shared" si="22"/>
        <v>37.299999999999997</v>
      </c>
      <c r="L140" s="13">
        <f t="shared" si="23"/>
        <v>2.093</v>
      </c>
      <c r="M140" s="13">
        <f t="shared" si="24"/>
        <v>0.86599999999999999</v>
      </c>
      <c r="N140" s="480">
        <f t="shared" si="25"/>
        <v>7.39</v>
      </c>
      <c r="O140" s="139" t="s">
        <v>1120</v>
      </c>
      <c r="P140" s="590" t="s">
        <v>784</v>
      </c>
      <c r="Q140" s="1051" t="s">
        <v>263</v>
      </c>
    </row>
    <row r="141" spans="1:17" ht="21.75" customHeight="1" x14ac:dyDescent="0.35">
      <c r="A141" s="17">
        <f>SUBTOTAL(103,$C$5:C141)</f>
        <v>137</v>
      </c>
      <c r="B141" s="13">
        <v>4</v>
      </c>
      <c r="C141" s="141" t="s">
        <v>617</v>
      </c>
      <c r="D141" s="81" t="str">
        <f>VLOOKUP(C141,'Location Summary'!$C$4:$D$603,2,0)</f>
        <v>DA+3</v>
      </c>
      <c r="E141" s="81" t="s">
        <v>422</v>
      </c>
      <c r="F141" s="134">
        <v>45593</v>
      </c>
      <c r="G141" s="134">
        <v>45605</v>
      </c>
      <c r="H141" s="79" t="s">
        <v>1011</v>
      </c>
      <c r="I141" s="81">
        <f t="shared" si="20"/>
        <v>289.83999999999997</v>
      </c>
      <c r="J141" s="13">
        <f t="shared" si="21"/>
        <v>3.61</v>
      </c>
      <c r="K141" s="13">
        <f t="shared" si="22"/>
        <v>37.299999999999997</v>
      </c>
      <c r="L141" s="13">
        <f t="shared" si="23"/>
        <v>2.093</v>
      </c>
      <c r="M141" s="13">
        <f t="shared" si="24"/>
        <v>0.86599999999999999</v>
      </c>
      <c r="N141" s="480">
        <f t="shared" si="25"/>
        <v>7.39</v>
      </c>
      <c r="O141" s="139" t="s">
        <v>1100</v>
      </c>
      <c r="P141" s="590" t="s">
        <v>784</v>
      </c>
      <c r="Q141" s="1051" t="s">
        <v>263</v>
      </c>
    </row>
    <row r="142" spans="1:17" ht="21.75" customHeight="1" x14ac:dyDescent="0.35">
      <c r="A142" s="17">
        <f>SUBTOTAL(103,$C$5:C142)</f>
        <v>138</v>
      </c>
      <c r="B142" s="13">
        <v>5</v>
      </c>
      <c r="C142" s="141" t="s">
        <v>592</v>
      </c>
      <c r="D142" s="81" t="str">
        <f>VLOOKUP(C142,'Location Summary'!$C$4:$D$603,2,0)</f>
        <v>DA+1.5</v>
      </c>
      <c r="E142" s="81" t="s">
        <v>422</v>
      </c>
      <c r="F142" s="134">
        <v>45601</v>
      </c>
      <c r="G142" s="134">
        <v>45607</v>
      </c>
      <c r="H142" s="79" t="s">
        <v>711</v>
      </c>
      <c r="I142" s="81">
        <f t="shared" si="20"/>
        <v>289.83999999999997</v>
      </c>
      <c r="J142" s="13">
        <f t="shared" si="21"/>
        <v>3.61</v>
      </c>
      <c r="K142" s="13">
        <f t="shared" si="22"/>
        <v>37.299999999999997</v>
      </c>
      <c r="L142" s="13">
        <f t="shared" si="23"/>
        <v>2.093</v>
      </c>
      <c r="M142" s="13">
        <f t="shared" si="24"/>
        <v>0.86599999999999999</v>
      </c>
      <c r="N142" s="480">
        <f t="shared" si="25"/>
        <v>7.39</v>
      </c>
      <c r="O142" s="139" t="s">
        <v>810</v>
      </c>
      <c r="P142" s="590" t="s">
        <v>784</v>
      </c>
      <c r="Q142" s="1051" t="s">
        <v>263</v>
      </c>
    </row>
    <row r="143" spans="1:17" ht="21.75" customHeight="1" x14ac:dyDescent="0.35">
      <c r="A143" s="17">
        <f>SUBTOTAL(103,$C$5:C143)</f>
        <v>139</v>
      </c>
      <c r="B143" s="13">
        <v>6</v>
      </c>
      <c r="C143" s="141" t="s">
        <v>52</v>
      </c>
      <c r="D143" s="81" t="str">
        <f>VLOOKUP(C143,'Location Summary'!$C$4:$D$603,2,0)</f>
        <v>DB2+6</v>
      </c>
      <c r="E143" s="81" t="s">
        <v>422</v>
      </c>
      <c r="F143" s="134">
        <v>45592</v>
      </c>
      <c r="G143" s="134">
        <v>45608</v>
      </c>
      <c r="H143" s="79" t="s">
        <v>1160</v>
      </c>
      <c r="I143" s="81">
        <f t="shared" si="20"/>
        <v>566.29</v>
      </c>
      <c r="J143" s="13">
        <f t="shared" si="21"/>
        <v>7.34</v>
      </c>
      <c r="K143" s="13">
        <f t="shared" si="22"/>
        <v>86.35</v>
      </c>
      <c r="L143" s="13">
        <f t="shared" si="23"/>
        <v>4.2603999999999997</v>
      </c>
      <c r="M143" s="13">
        <f t="shared" si="24"/>
        <v>1.768</v>
      </c>
      <c r="N143" s="480">
        <f t="shared" si="25"/>
        <v>16.2</v>
      </c>
      <c r="O143" s="139" t="s">
        <v>1119</v>
      </c>
      <c r="P143" s="590" t="s">
        <v>1125</v>
      </c>
      <c r="Q143" s="1051" t="s">
        <v>263</v>
      </c>
    </row>
    <row r="144" spans="1:17" ht="21.75" customHeight="1" x14ac:dyDescent="0.35">
      <c r="A144" s="17">
        <f>SUBTOTAL(103,$C$5:C144)</f>
        <v>140</v>
      </c>
      <c r="B144" s="13">
        <v>7</v>
      </c>
      <c r="C144" s="141" t="s">
        <v>795</v>
      </c>
      <c r="D144" s="81" t="str">
        <f>VLOOKUP(C144,'Location Summary'!$C$4:$D$603,2,0)</f>
        <v>DA+3</v>
      </c>
      <c r="E144" s="81" t="s">
        <v>422</v>
      </c>
      <c r="F144" s="134">
        <v>45604</v>
      </c>
      <c r="G144" s="134">
        <v>45608</v>
      </c>
      <c r="H144" s="79" t="s">
        <v>991</v>
      </c>
      <c r="I144" s="81">
        <f t="shared" si="20"/>
        <v>289.83999999999997</v>
      </c>
      <c r="J144" s="13">
        <f t="shared" si="21"/>
        <v>3.61</v>
      </c>
      <c r="K144" s="13">
        <f t="shared" si="22"/>
        <v>37.299999999999997</v>
      </c>
      <c r="L144" s="13">
        <f t="shared" si="23"/>
        <v>2.093</v>
      </c>
      <c r="M144" s="13">
        <f t="shared" si="24"/>
        <v>0.86599999999999999</v>
      </c>
      <c r="N144" s="480">
        <f t="shared" si="25"/>
        <v>7.39</v>
      </c>
      <c r="O144" s="139" t="s">
        <v>1159</v>
      </c>
      <c r="P144" s="590" t="s">
        <v>931</v>
      </c>
      <c r="Q144" s="1051" t="s">
        <v>263</v>
      </c>
    </row>
    <row r="145" spans="1:17" ht="21.75" customHeight="1" x14ac:dyDescent="0.35">
      <c r="A145" s="17">
        <f>SUBTOTAL(103,$C$5:C145)</f>
        <v>141</v>
      </c>
      <c r="B145" s="13">
        <v>8</v>
      </c>
      <c r="C145" s="141" t="s">
        <v>200</v>
      </c>
      <c r="D145" s="81" t="str">
        <f>VLOOKUP(C145,'Location Summary'!$C$4:$D$603,2,0)</f>
        <v>DA+3</v>
      </c>
      <c r="E145" s="81" t="s">
        <v>422</v>
      </c>
      <c r="F145" s="134">
        <v>45607</v>
      </c>
      <c r="G145" s="134">
        <v>45612</v>
      </c>
      <c r="H145" s="79" t="s">
        <v>1161</v>
      </c>
      <c r="I145" s="81">
        <f t="shared" si="20"/>
        <v>289.83999999999997</v>
      </c>
      <c r="J145" s="13">
        <f t="shared" si="21"/>
        <v>3.61</v>
      </c>
      <c r="K145" s="13">
        <f t="shared" si="22"/>
        <v>37.299999999999997</v>
      </c>
      <c r="L145" s="13">
        <f t="shared" si="23"/>
        <v>2.093</v>
      </c>
      <c r="M145" s="13">
        <f t="shared" si="24"/>
        <v>0.86599999999999999</v>
      </c>
      <c r="N145" s="480">
        <f t="shared" si="25"/>
        <v>7.39</v>
      </c>
      <c r="O145" s="139" t="s">
        <v>1119</v>
      </c>
      <c r="P145" s="590" t="s">
        <v>1125</v>
      </c>
      <c r="Q145" s="1051" t="s">
        <v>263</v>
      </c>
    </row>
    <row r="146" spans="1:17" ht="21.75" customHeight="1" x14ac:dyDescent="0.35">
      <c r="A146" s="17">
        <f>SUBTOTAL(103,$C$5:C146)</f>
        <v>142</v>
      </c>
      <c r="B146" s="13">
        <v>9</v>
      </c>
      <c r="C146" s="141" t="s">
        <v>623</v>
      </c>
      <c r="D146" s="81" t="str">
        <f>VLOOKUP(C146,'Location Summary'!$C$4:$D$603,2,0)</f>
        <v>DA+9</v>
      </c>
      <c r="E146" s="81" t="s">
        <v>422</v>
      </c>
      <c r="F146" s="134">
        <v>45609</v>
      </c>
      <c r="G146" s="134">
        <v>45613</v>
      </c>
      <c r="H146" s="79" t="s">
        <v>991</v>
      </c>
      <c r="I146" s="81">
        <f t="shared" si="20"/>
        <v>289.83999999999997</v>
      </c>
      <c r="J146" s="13">
        <f t="shared" si="21"/>
        <v>3.61</v>
      </c>
      <c r="K146" s="13">
        <f t="shared" si="22"/>
        <v>37.299999999999997</v>
      </c>
      <c r="L146" s="13">
        <f t="shared" si="23"/>
        <v>2.093</v>
      </c>
      <c r="M146" s="13">
        <f t="shared" si="24"/>
        <v>0.86599999999999999</v>
      </c>
      <c r="N146" s="480">
        <f t="shared" si="25"/>
        <v>7.39</v>
      </c>
      <c r="O146" s="139" t="s">
        <v>1159</v>
      </c>
      <c r="P146" s="590" t="s">
        <v>931</v>
      </c>
      <c r="Q146" s="1051" t="s">
        <v>263</v>
      </c>
    </row>
    <row r="147" spans="1:17" ht="21.75" customHeight="1" x14ac:dyDescent="0.35">
      <c r="A147" s="17">
        <f>SUBTOTAL(103,$C$5:C147)</f>
        <v>143</v>
      </c>
      <c r="B147" s="13">
        <v>10</v>
      </c>
      <c r="C147" s="141" t="s">
        <v>201</v>
      </c>
      <c r="D147" s="81" t="str">
        <f>VLOOKUP(C147,'Location Summary'!$C$4:$D$603,2,0)</f>
        <v>DA+1.5</v>
      </c>
      <c r="E147" s="81" t="s">
        <v>422</v>
      </c>
      <c r="F147" s="134">
        <v>45613</v>
      </c>
      <c r="G147" s="134">
        <v>45615</v>
      </c>
      <c r="H147" s="79" t="s">
        <v>1161</v>
      </c>
      <c r="I147" s="81">
        <f t="shared" si="20"/>
        <v>289.83999999999997</v>
      </c>
      <c r="J147" s="13">
        <f t="shared" si="21"/>
        <v>3.61</v>
      </c>
      <c r="K147" s="13">
        <f t="shared" si="22"/>
        <v>37.299999999999997</v>
      </c>
      <c r="L147" s="13">
        <f t="shared" si="23"/>
        <v>2.093</v>
      </c>
      <c r="M147" s="13">
        <f t="shared" si="24"/>
        <v>0.86599999999999999</v>
      </c>
      <c r="N147" s="480">
        <f t="shared" si="25"/>
        <v>7.39</v>
      </c>
      <c r="O147" s="139" t="s">
        <v>1119</v>
      </c>
      <c r="P147" s="590" t="s">
        <v>1125</v>
      </c>
      <c r="Q147" s="1051" t="s">
        <v>263</v>
      </c>
    </row>
    <row r="148" spans="1:17" ht="21.75" customHeight="1" x14ac:dyDescent="0.35">
      <c r="A148" s="17">
        <f>SUBTOTAL(103,$C$5:C148)</f>
        <v>144</v>
      </c>
      <c r="B148" s="13">
        <v>11</v>
      </c>
      <c r="C148" s="141" t="s">
        <v>8</v>
      </c>
      <c r="D148" s="81" t="str">
        <f>VLOOKUP(C148,'Location Summary'!$C$4:$D$603,2,0)</f>
        <v>DB2+3</v>
      </c>
      <c r="E148" s="81" t="s">
        <v>422</v>
      </c>
      <c r="F148" s="134">
        <v>45605</v>
      </c>
      <c r="G148" s="134">
        <v>45616</v>
      </c>
      <c r="H148" s="79" t="s">
        <v>1011</v>
      </c>
      <c r="I148" s="81">
        <f t="shared" si="20"/>
        <v>566.29</v>
      </c>
      <c r="J148" s="13">
        <f t="shared" si="21"/>
        <v>7.34</v>
      </c>
      <c r="K148" s="13">
        <f t="shared" si="22"/>
        <v>86.35</v>
      </c>
      <c r="L148" s="13">
        <f t="shared" si="23"/>
        <v>4.2603999999999997</v>
      </c>
      <c r="M148" s="13">
        <f t="shared" si="24"/>
        <v>1.768</v>
      </c>
      <c r="N148" s="480">
        <f t="shared" si="25"/>
        <v>16.2</v>
      </c>
      <c r="O148" s="139" t="s">
        <v>1100</v>
      </c>
      <c r="P148" s="590" t="s">
        <v>784</v>
      </c>
      <c r="Q148" s="1051" t="s">
        <v>263</v>
      </c>
    </row>
    <row r="149" spans="1:17" ht="21.75" customHeight="1" x14ac:dyDescent="0.35">
      <c r="A149" s="17">
        <f>SUBTOTAL(103,$C$5:C149)</f>
        <v>145</v>
      </c>
      <c r="B149" s="13">
        <v>12</v>
      </c>
      <c r="C149" s="141" t="s">
        <v>633</v>
      </c>
      <c r="D149" s="81" t="str">
        <f>VLOOKUP(C149,'Location Summary'!$C$4:$D$603,2,0)</f>
        <v>DA+1.5</v>
      </c>
      <c r="E149" s="81" t="s">
        <v>422</v>
      </c>
      <c r="F149" s="134">
        <v>45603</v>
      </c>
      <c r="G149" s="134">
        <v>45616</v>
      </c>
      <c r="H149" s="79" t="s">
        <v>1186</v>
      </c>
      <c r="I149" s="81">
        <f t="shared" si="20"/>
        <v>289.83999999999997</v>
      </c>
      <c r="J149" s="13">
        <f t="shared" si="21"/>
        <v>3.61</v>
      </c>
      <c r="K149" s="13">
        <f t="shared" si="22"/>
        <v>37.299999999999997</v>
      </c>
      <c r="L149" s="13">
        <f t="shared" si="23"/>
        <v>2.093</v>
      </c>
      <c r="M149" s="13">
        <f t="shared" si="24"/>
        <v>0.86599999999999999</v>
      </c>
      <c r="N149" s="480">
        <f t="shared" si="25"/>
        <v>7.39</v>
      </c>
      <c r="O149" s="139" t="s">
        <v>810</v>
      </c>
      <c r="P149" s="590" t="s">
        <v>931</v>
      </c>
      <c r="Q149" s="1051" t="s">
        <v>263</v>
      </c>
    </row>
    <row r="150" spans="1:17" ht="21.75" customHeight="1" x14ac:dyDescent="0.35">
      <c r="A150" s="17">
        <f>SUBTOTAL(103,$C$5:C150)</f>
        <v>146</v>
      </c>
      <c r="B150" s="13">
        <v>13</v>
      </c>
      <c r="C150" s="141" t="s">
        <v>624</v>
      </c>
      <c r="D150" s="81" t="str">
        <f>VLOOKUP(C150,'Location Summary'!$C$4:$D$603,2,0)</f>
        <v>DA+3</v>
      </c>
      <c r="E150" s="81" t="s">
        <v>422</v>
      </c>
      <c r="F150" s="134">
        <v>45614</v>
      </c>
      <c r="G150" s="134">
        <v>45617</v>
      </c>
      <c r="H150" s="79" t="s">
        <v>991</v>
      </c>
      <c r="I150" s="81">
        <f t="shared" si="20"/>
        <v>289.83999999999997</v>
      </c>
      <c r="J150" s="13">
        <f t="shared" si="21"/>
        <v>3.61</v>
      </c>
      <c r="K150" s="13">
        <f t="shared" si="22"/>
        <v>37.299999999999997</v>
      </c>
      <c r="L150" s="13">
        <f t="shared" si="23"/>
        <v>2.093</v>
      </c>
      <c r="M150" s="13">
        <f t="shared" si="24"/>
        <v>0.86599999999999999</v>
      </c>
      <c r="N150" s="480">
        <f t="shared" si="25"/>
        <v>7.39</v>
      </c>
      <c r="O150" s="139" t="s">
        <v>1168</v>
      </c>
      <c r="P150" s="590" t="s">
        <v>931</v>
      </c>
      <c r="Q150" s="1051" t="s">
        <v>263</v>
      </c>
    </row>
    <row r="151" spans="1:17" ht="21.75" customHeight="1" x14ac:dyDescent="0.35">
      <c r="A151" s="17">
        <f>SUBTOTAL(103,$C$5:C151)</f>
        <v>147</v>
      </c>
      <c r="B151" s="13">
        <v>14</v>
      </c>
      <c r="C151" s="141" t="s">
        <v>634</v>
      </c>
      <c r="D151" s="81" t="str">
        <f>VLOOKUP(C151,'Location Summary'!$C$4:$D$603,2,0)</f>
        <v>DA+0</v>
      </c>
      <c r="E151" s="81" t="s">
        <v>422</v>
      </c>
      <c r="F151" s="134">
        <v>45611</v>
      </c>
      <c r="G151" s="134">
        <v>45617</v>
      </c>
      <c r="H151" s="79" t="s">
        <v>1186</v>
      </c>
      <c r="I151" s="81">
        <f t="shared" si="20"/>
        <v>271.04000000000002</v>
      </c>
      <c r="J151" s="13">
        <f t="shared" si="21"/>
        <v>3.36</v>
      </c>
      <c r="K151" s="13">
        <f t="shared" si="22"/>
        <v>34.15</v>
      </c>
      <c r="L151" s="13">
        <f t="shared" si="23"/>
        <v>1.599</v>
      </c>
      <c r="M151" s="13">
        <f t="shared" si="24"/>
        <v>0.86599999999999999</v>
      </c>
      <c r="N151" s="480">
        <f t="shared" si="25"/>
        <v>6.49</v>
      </c>
      <c r="O151" s="139" t="s">
        <v>810</v>
      </c>
      <c r="P151" s="590" t="s">
        <v>931</v>
      </c>
      <c r="Q151" s="1051" t="s">
        <v>263</v>
      </c>
    </row>
    <row r="152" spans="1:17" ht="21.75" customHeight="1" x14ac:dyDescent="0.35">
      <c r="A152" s="17">
        <f>SUBTOTAL(103,$C$5:C152)</f>
        <v>148</v>
      </c>
      <c r="B152" s="13">
        <v>15</v>
      </c>
      <c r="C152" s="141" t="s">
        <v>510</v>
      </c>
      <c r="D152" s="81" t="str">
        <f>VLOOKUP(C152,'Location Summary'!$C$4:$D$603,2,0)</f>
        <v>DB1+6</v>
      </c>
      <c r="E152" s="81" t="s">
        <v>422</v>
      </c>
      <c r="F152" s="134">
        <v>45604</v>
      </c>
      <c r="G152" s="134">
        <v>45618</v>
      </c>
      <c r="H152" s="79" t="s">
        <v>1007</v>
      </c>
      <c r="I152" s="81">
        <f t="shared" si="20"/>
        <v>484.04</v>
      </c>
      <c r="J152" s="13">
        <f t="shared" si="21"/>
        <v>6.23</v>
      </c>
      <c r="K152" s="13">
        <f t="shared" si="22"/>
        <v>70.319999999999993</v>
      </c>
      <c r="L152" s="13">
        <f t="shared" si="23"/>
        <v>3.3719999999999999</v>
      </c>
      <c r="M152" s="13">
        <f t="shared" si="24"/>
        <v>1.768</v>
      </c>
      <c r="N152" s="480">
        <f t="shared" si="25"/>
        <v>13.2</v>
      </c>
      <c r="O152" s="139" t="s">
        <v>1166</v>
      </c>
      <c r="P152" s="590" t="s">
        <v>1125</v>
      </c>
      <c r="Q152" s="1051" t="s">
        <v>263</v>
      </c>
    </row>
    <row r="153" spans="1:17" ht="21.75" customHeight="1" x14ac:dyDescent="0.35">
      <c r="A153" s="17">
        <f>SUBTOTAL(103,$C$5:C153)</f>
        <v>149</v>
      </c>
      <c r="B153" s="13">
        <v>16</v>
      </c>
      <c r="C153" s="141" t="s">
        <v>173</v>
      </c>
      <c r="D153" s="81" t="str">
        <f>VLOOKUP(C153,'Location Summary'!$C$4:$D$603,2,0)</f>
        <v>DB1+6</v>
      </c>
      <c r="E153" s="81" t="s">
        <v>422</v>
      </c>
      <c r="F153" s="134">
        <v>45607</v>
      </c>
      <c r="G153" s="134">
        <v>45619</v>
      </c>
      <c r="H153" s="79" t="s">
        <v>711</v>
      </c>
      <c r="I153" s="81">
        <f t="shared" si="20"/>
        <v>484.04</v>
      </c>
      <c r="J153" s="13">
        <f t="shared" si="21"/>
        <v>6.23</v>
      </c>
      <c r="K153" s="13">
        <f t="shared" si="22"/>
        <v>70.319999999999993</v>
      </c>
      <c r="L153" s="13">
        <f t="shared" si="23"/>
        <v>3.3719999999999999</v>
      </c>
      <c r="M153" s="13">
        <f t="shared" si="24"/>
        <v>1.768</v>
      </c>
      <c r="N153" s="480">
        <f t="shared" si="25"/>
        <v>13.2</v>
      </c>
      <c r="O153" s="139" t="s">
        <v>1167</v>
      </c>
      <c r="P153" s="590" t="s">
        <v>784</v>
      </c>
      <c r="Q153" s="1051" t="s">
        <v>263</v>
      </c>
    </row>
    <row r="154" spans="1:17" ht="21.75" customHeight="1" x14ac:dyDescent="0.35">
      <c r="A154" s="17">
        <f>SUBTOTAL(103,$C$5:C154)</f>
        <v>150</v>
      </c>
      <c r="B154" s="13">
        <v>17</v>
      </c>
      <c r="C154" s="141" t="s">
        <v>635</v>
      </c>
      <c r="D154" s="81" t="str">
        <f>VLOOKUP(C154,'Location Summary'!$C$4:$D$603,2,0)</f>
        <v>DA+3</v>
      </c>
      <c r="E154" s="81" t="s">
        <v>422</v>
      </c>
      <c r="F154" s="134">
        <v>45617</v>
      </c>
      <c r="G154" s="134">
        <v>45619</v>
      </c>
      <c r="H154" s="79" t="s">
        <v>1186</v>
      </c>
      <c r="I154" s="81">
        <f t="shared" si="20"/>
        <v>289.83999999999997</v>
      </c>
      <c r="J154" s="13">
        <f t="shared" si="21"/>
        <v>3.61</v>
      </c>
      <c r="K154" s="13">
        <f t="shared" si="22"/>
        <v>37.299999999999997</v>
      </c>
      <c r="L154" s="13">
        <f t="shared" si="23"/>
        <v>2.093</v>
      </c>
      <c r="M154" s="13">
        <f t="shared" si="24"/>
        <v>0.86599999999999999</v>
      </c>
      <c r="N154" s="480">
        <f t="shared" si="25"/>
        <v>7.39</v>
      </c>
      <c r="O154" s="139" t="s">
        <v>810</v>
      </c>
      <c r="P154" s="590" t="s">
        <v>931</v>
      </c>
      <c r="Q154" s="1051" t="s">
        <v>263</v>
      </c>
    </row>
    <row r="155" spans="1:17" ht="21.75" customHeight="1" x14ac:dyDescent="0.35">
      <c r="A155" s="17">
        <f>SUBTOTAL(103,$C$5:C155)</f>
        <v>151</v>
      </c>
      <c r="B155" s="13">
        <v>18</v>
      </c>
      <c r="C155" s="141" t="s">
        <v>262</v>
      </c>
      <c r="D155" s="81" t="str">
        <f>VLOOKUP(C155,'Location Summary'!$C$4:$D$603,2,0)</f>
        <v>DA+6</v>
      </c>
      <c r="E155" s="81" t="s">
        <v>422</v>
      </c>
      <c r="F155" s="134">
        <v>45617</v>
      </c>
      <c r="G155" s="134">
        <v>45620</v>
      </c>
      <c r="H155" s="79" t="s">
        <v>1161</v>
      </c>
      <c r="I155" s="81">
        <f t="shared" si="20"/>
        <v>289.83999999999997</v>
      </c>
      <c r="J155" s="13">
        <f t="shared" si="21"/>
        <v>3.61</v>
      </c>
      <c r="K155" s="13">
        <f t="shared" si="22"/>
        <v>37.299999999999997</v>
      </c>
      <c r="L155" s="13">
        <f t="shared" si="23"/>
        <v>2.093</v>
      </c>
      <c r="M155" s="13">
        <f t="shared" si="24"/>
        <v>0.86599999999999999</v>
      </c>
      <c r="N155" s="480">
        <f t="shared" si="25"/>
        <v>7.39</v>
      </c>
      <c r="O155" s="139" t="s">
        <v>1169</v>
      </c>
      <c r="P155" s="590" t="s">
        <v>1125</v>
      </c>
      <c r="Q155" s="1051" t="s">
        <v>263</v>
      </c>
    </row>
    <row r="156" spans="1:17" ht="21.75" customHeight="1" x14ac:dyDescent="0.35">
      <c r="A156" s="17">
        <f>SUBTOTAL(103,$C$5:C156)</f>
        <v>152</v>
      </c>
      <c r="B156" s="13">
        <v>19</v>
      </c>
      <c r="C156" s="141" t="s">
        <v>632</v>
      </c>
      <c r="D156" s="81" t="str">
        <f>VLOOKUP(C156,'Location Summary'!$C$4:$D$603,2,0)</f>
        <v>DA+9</v>
      </c>
      <c r="E156" s="81" t="s">
        <v>422</v>
      </c>
      <c r="F156" s="134">
        <v>45617</v>
      </c>
      <c r="G156" s="134">
        <v>45622</v>
      </c>
      <c r="H156" s="79" t="s">
        <v>1186</v>
      </c>
      <c r="I156" s="81">
        <f t="shared" si="20"/>
        <v>289.83999999999997</v>
      </c>
      <c r="J156" s="13">
        <f t="shared" si="21"/>
        <v>3.61</v>
      </c>
      <c r="K156" s="13">
        <f t="shared" si="22"/>
        <v>37.299999999999997</v>
      </c>
      <c r="L156" s="13">
        <f t="shared" si="23"/>
        <v>2.093</v>
      </c>
      <c r="M156" s="13">
        <f t="shared" si="24"/>
        <v>0.86599999999999999</v>
      </c>
      <c r="N156" s="480">
        <f t="shared" si="25"/>
        <v>7.39</v>
      </c>
      <c r="O156" s="139" t="s">
        <v>810</v>
      </c>
      <c r="P156" s="590" t="s">
        <v>931</v>
      </c>
      <c r="Q156" s="1051" t="s">
        <v>263</v>
      </c>
    </row>
    <row r="157" spans="1:17" ht="21.75" customHeight="1" x14ac:dyDescent="0.35">
      <c r="A157" s="17">
        <f>SUBTOTAL(103,$C$5:C157)</f>
        <v>153</v>
      </c>
      <c r="B157" s="13">
        <v>20</v>
      </c>
      <c r="C157" s="141" t="s">
        <v>610</v>
      </c>
      <c r="D157" s="81" t="str">
        <f>VLOOKUP(C157,'Location Summary'!$C$4:$D$603,2,0)</f>
        <v>DA+9</v>
      </c>
      <c r="E157" s="81" t="s">
        <v>422</v>
      </c>
      <c r="F157" s="134">
        <v>45617</v>
      </c>
      <c r="G157" s="134">
        <v>45623</v>
      </c>
      <c r="H157" s="79" t="s">
        <v>1011</v>
      </c>
      <c r="I157" s="81">
        <f t="shared" si="20"/>
        <v>289.83999999999997</v>
      </c>
      <c r="J157" s="13">
        <f t="shared" si="21"/>
        <v>3.61</v>
      </c>
      <c r="K157" s="13">
        <f t="shared" si="22"/>
        <v>37.299999999999997</v>
      </c>
      <c r="L157" s="13">
        <f t="shared" si="23"/>
        <v>2.093</v>
      </c>
      <c r="M157" s="13">
        <f t="shared" si="24"/>
        <v>0.86599999999999999</v>
      </c>
      <c r="N157" s="480">
        <f t="shared" si="25"/>
        <v>7.39</v>
      </c>
      <c r="O157" s="139" t="s">
        <v>1100</v>
      </c>
      <c r="P157" s="590" t="s">
        <v>784</v>
      </c>
      <c r="Q157" s="1051" t="s">
        <v>263</v>
      </c>
    </row>
    <row r="158" spans="1:17" ht="21.75" customHeight="1" x14ac:dyDescent="0.35">
      <c r="A158" s="17">
        <f>SUBTOTAL(103,$C$5:C158)</f>
        <v>154</v>
      </c>
      <c r="B158" s="13">
        <v>21</v>
      </c>
      <c r="C158" s="141" t="s">
        <v>794</v>
      </c>
      <c r="D158" s="81" t="str">
        <f>VLOOKUP(C158,'Location Summary'!$C$4:$D$603,2,0)</f>
        <v>DB1+0</v>
      </c>
      <c r="E158" s="81" t="s">
        <v>422</v>
      </c>
      <c r="F158" s="134">
        <v>45616</v>
      </c>
      <c r="G158" s="134">
        <v>45623</v>
      </c>
      <c r="H158" s="79" t="s">
        <v>991</v>
      </c>
      <c r="I158" s="81">
        <f t="shared" si="20"/>
        <v>479.12</v>
      </c>
      <c r="J158" s="13">
        <f t="shared" si="21"/>
        <v>6.16</v>
      </c>
      <c r="K158" s="13">
        <f t="shared" si="22"/>
        <v>69.760000000000005</v>
      </c>
      <c r="L158" s="13">
        <f t="shared" si="23"/>
        <v>3.26</v>
      </c>
      <c r="M158" s="13">
        <f t="shared" si="24"/>
        <v>1.768</v>
      </c>
      <c r="N158" s="480">
        <f t="shared" si="25"/>
        <v>13.01</v>
      </c>
      <c r="O158" s="139" t="s">
        <v>1168</v>
      </c>
      <c r="P158" s="590" t="s">
        <v>931</v>
      </c>
      <c r="Q158" s="1051" t="s">
        <v>263</v>
      </c>
    </row>
    <row r="159" spans="1:17" ht="21.75" customHeight="1" x14ac:dyDescent="0.35">
      <c r="A159" s="17">
        <f>SUBTOTAL(103,$C$5:C159)</f>
        <v>155</v>
      </c>
      <c r="B159" s="13">
        <v>22</v>
      </c>
      <c r="C159" s="141" t="s">
        <v>261</v>
      </c>
      <c r="D159" s="81" t="str">
        <f>VLOOKUP(C159,'Location Summary'!$C$4:$D$603,2,0)</f>
        <v>DA-3</v>
      </c>
      <c r="E159" s="81" t="s">
        <v>422</v>
      </c>
      <c r="F159" s="134">
        <v>45621</v>
      </c>
      <c r="G159" s="134">
        <v>45625</v>
      </c>
      <c r="H159" s="79" t="s">
        <v>1161</v>
      </c>
      <c r="I159" s="81">
        <f t="shared" si="20"/>
        <v>271.04000000000002</v>
      </c>
      <c r="J159" s="13">
        <f t="shared" si="21"/>
        <v>3.36</v>
      </c>
      <c r="K159" s="13">
        <f t="shared" si="22"/>
        <v>34.15</v>
      </c>
      <c r="L159" s="13">
        <f t="shared" si="23"/>
        <v>1.599</v>
      </c>
      <c r="M159" s="13">
        <f t="shared" si="24"/>
        <v>0.86599999999999999</v>
      </c>
      <c r="N159" s="480">
        <f t="shared" si="25"/>
        <v>6.49</v>
      </c>
      <c r="O159" s="139" t="s">
        <v>1169</v>
      </c>
      <c r="P159" s="590" t="s">
        <v>1125</v>
      </c>
      <c r="Q159" s="1051" t="s">
        <v>263</v>
      </c>
    </row>
    <row r="160" spans="1:17" ht="21.75" customHeight="1" x14ac:dyDescent="0.35">
      <c r="A160" s="17">
        <f>SUBTOTAL(103,$C$5:C160)</f>
        <v>156</v>
      </c>
      <c r="B160" s="13">
        <v>23</v>
      </c>
      <c r="C160" s="141" t="s">
        <v>631</v>
      </c>
      <c r="D160" s="81" t="str">
        <f>VLOOKUP(C160,'Location Summary'!$C$4:$D$603,2,0)</f>
        <v>DA+6</v>
      </c>
      <c r="E160" s="81" t="s">
        <v>422</v>
      </c>
      <c r="F160" s="134">
        <v>45619</v>
      </c>
      <c r="G160" s="134">
        <v>45625</v>
      </c>
      <c r="H160" s="79" t="s">
        <v>1186</v>
      </c>
      <c r="I160" s="81">
        <f t="shared" si="20"/>
        <v>289.83999999999997</v>
      </c>
      <c r="J160" s="13">
        <f t="shared" si="21"/>
        <v>3.61</v>
      </c>
      <c r="K160" s="13">
        <f t="shared" si="22"/>
        <v>37.299999999999997</v>
      </c>
      <c r="L160" s="13">
        <f t="shared" si="23"/>
        <v>2.093</v>
      </c>
      <c r="M160" s="13">
        <f t="shared" si="24"/>
        <v>0.86599999999999999</v>
      </c>
      <c r="N160" s="480">
        <f t="shared" si="25"/>
        <v>7.39</v>
      </c>
      <c r="O160" s="139" t="s">
        <v>810</v>
      </c>
      <c r="P160" s="590" t="s">
        <v>931</v>
      </c>
      <c r="Q160" s="1051" t="s">
        <v>263</v>
      </c>
    </row>
    <row r="161" spans="1:17" ht="21.75" customHeight="1" x14ac:dyDescent="0.35">
      <c r="A161" s="17">
        <f>SUBTOTAL(103,$C$5:C161)</f>
        <v>157</v>
      </c>
      <c r="B161" s="13">
        <v>24</v>
      </c>
      <c r="C161" s="141" t="s">
        <v>630</v>
      </c>
      <c r="D161" s="81" t="str">
        <f>VLOOKUP(C161,'Location Summary'!$C$4:$D$603,2,0)</f>
        <v>DA+3</v>
      </c>
      <c r="E161" s="81" t="s">
        <v>422</v>
      </c>
      <c r="F161" s="134">
        <v>45623</v>
      </c>
      <c r="G161" s="134">
        <v>45626</v>
      </c>
      <c r="H161" s="79" t="s">
        <v>1185</v>
      </c>
      <c r="I161" s="81">
        <f t="shared" si="20"/>
        <v>289.83999999999997</v>
      </c>
      <c r="J161" s="13">
        <f t="shared" si="21"/>
        <v>3.61</v>
      </c>
      <c r="K161" s="13">
        <f t="shared" si="22"/>
        <v>37.299999999999997</v>
      </c>
      <c r="L161" s="13">
        <f t="shared" si="23"/>
        <v>2.093</v>
      </c>
      <c r="M161" s="13">
        <f t="shared" si="24"/>
        <v>0.86599999999999999</v>
      </c>
      <c r="N161" s="480">
        <f t="shared" si="25"/>
        <v>7.39</v>
      </c>
      <c r="O161" s="139" t="s">
        <v>810</v>
      </c>
      <c r="P161" s="590" t="s">
        <v>931</v>
      </c>
      <c r="Q161" s="1051" t="s">
        <v>263</v>
      </c>
    </row>
    <row r="162" spans="1:17" ht="21.75" customHeight="1" x14ac:dyDescent="0.35">
      <c r="A162" s="17">
        <f>SUBTOTAL(103,$C$5:C162)</f>
        <v>158</v>
      </c>
      <c r="B162" s="13">
        <v>1</v>
      </c>
      <c r="C162" s="141" t="s">
        <v>496</v>
      </c>
      <c r="D162" s="81" t="str">
        <f>VLOOKUP(C162,'Location Summary'!$C$4:$D$603,2,0)</f>
        <v>DA+6</v>
      </c>
      <c r="E162" s="81" t="s">
        <v>422</v>
      </c>
      <c r="F162" s="134">
        <v>45620</v>
      </c>
      <c r="G162" s="134">
        <v>45627</v>
      </c>
      <c r="H162" s="79" t="s">
        <v>1007</v>
      </c>
      <c r="I162" s="81">
        <f t="shared" si="20"/>
        <v>289.83999999999997</v>
      </c>
      <c r="J162" s="13">
        <f t="shared" si="21"/>
        <v>3.61</v>
      </c>
      <c r="K162" s="13">
        <f t="shared" si="22"/>
        <v>37.299999999999997</v>
      </c>
      <c r="L162" s="13">
        <f t="shared" si="23"/>
        <v>2.093</v>
      </c>
      <c r="M162" s="13">
        <f t="shared" si="24"/>
        <v>0.86599999999999999</v>
      </c>
      <c r="N162" s="480">
        <f t="shared" si="25"/>
        <v>7.39</v>
      </c>
      <c r="O162" s="139" t="s">
        <v>1166</v>
      </c>
      <c r="P162" s="590" t="s">
        <v>1125</v>
      </c>
      <c r="Q162" s="1051" t="s">
        <v>263</v>
      </c>
    </row>
    <row r="163" spans="1:17" ht="21.75" customHeight="1" x14ac:dyDescent="0.35">
      <c r="A163" s="17">
        <f>SUBTOTAL(103,$C$5:C163)</f>
        <v>159</v>
      </c>
      <c r="B163" s="13">
        <v>2</v>
      </c>
      <c r="C163" s="141" t="s">
        <v>73</v>
      </c>
      <c r="D163" s="81" t="str">
        <f>VLOOKUP(C163,'Location Summary'!$C$4:$D$603,2,0)</f>
        <v>DB1+3</v>
      </c>
      <c r="E163" s="81" t="s">
        <v>422</v>
      </c>
      <c r="F163" s="134">
        <v>45622</v>
      </c>
      <c r="G163" s="134">
        <v>45630</v>
      </c>
      <c r="H163" s="79" t="s">
        <v>991</v>
      </c>
      <c r="I163" s="81">
        <f t="shared" si="20"/>
        <v>484.04</v>
      </c>
      <c r="J163" s="13">
        <f t="shared" si="21"/>
        <v>6.23</v>
      </c>
      <c r="K163" s="13">
        <f t="shared" si="22"/>
        <v>70.319999999999993</v>
      </c>
      <c r="L163" s="13">
        <f t="shared" si="23"/>
        <v>3.3719999999999999</v>
      </c>
      <c r="M163" s="13">
        <f t="shared" si="24"/>
        <v>1.768</v>
      </c>
      <c r="N163" s="480">
        <f t="shared" si="25"/>
        <v>13.2</v>
      </c>
      <c r="O163" s="139" t="s">
        <v>1168</v>
      </c>
      <c r="P163" s="590" t="s">
        <v>931</v>
      </c>
      <c r="Q163" s="1051" t="s">
        <v>263</v>
      </c>
    </row>
    <row r="164" spans="1:17" ht="21.75" customHeight="1" x14ac:dyDescent="0.35">
      <c r="A164" s="17">
        <f>SUBTOTAL(103,$C$5:C164)</f>
        <v>160</v>
      </c>
      <c r="B164" s="13">
        <v>3</v>
      </c>
      <c r="C164" s="141" t="s">
        <v>259</v>
      </c>
      <c r="D164" s="81" t="str">
        <f>VLOOKUP(C164,'Location Summary'!$C$4:$D$603,2,0)</f>
        <v>DA+9</v>
      </c>
      <c r="E164" s="81" t="s">
        <v>422</v>
      </c>
      <c r="F164" s="134">
        <v>45626</v>
      </c>
      <c r="G164" s="134">
        <v>45630</v>
      </c>
      <c r="H164" s="79" t="s">
        <v>1161</v>
      </c>
      <c r="I164" s="81">
        <f t="shared" si="20"/>
        <v>289.83999999999997</v>
      </c>
      <c r="J164" s="13">
        <f t="shared" si="21"/>
        <v>3.61</v>
      </c>
      <c r="K164" s="13">
        <f t="shared" si="22"/>
        <v>37.299999999999997</v>
      </c>
      <c r="L164" s="13">
        <f t="shared" si="23"/>
        <v>2.093</v>
      </c>
      <c r="M164" s="13">
        <f t="shared" si="24"/>
        <v>0.86599999999999999</v>
      </c>
      <c r="N164" s="480">
        <f t="shared" si="25"/>
        <v>7.39</v>
      </c>
      <c r="O164" s="139" t="s">
        <v>1169</v>
      </c>
      <c r="P164" s="590" t="s">
        <v>1125</v>
      </c>
      <c r="Q164" s="1051" t="s">
        <v>263</v>
      </c>
    </row>
    <row r="165" spans="1:17" ht="21.75" customHeight="1" x14ac:dyDescent="0.35">
      <c r="A165" s="17">
        <f>SUBTOTAL(103,$C$5:C165)</f>
        <v>161</v>
      </c>
      <c r="B165" s="13">
        <v>4</v>
      </c>
      <c r="C165" s="141" t="s">
        <v>72</v>
      </c>
      <c r="D165" s="81" t="str">
        <f>VLOOKUP(C165,'Location Summary'!$C$4:$D$603,2,0)</f>
        <v>DB2+0</v>
      </c>
      <c r="E165" s="81" t="s">
        <v>422</v>
      </c>
      <c r="F165" s="134">
        <v>45623</v>
      </c>
      <c r="G165" s="134">
        <v>45632</v>
      </c>
      <c r="H165" s="79" t="s">
        <v>1011</v>
      </c>
      <c r="I165" s="81">
        <f t="shared" si="20"/>
        <v>560.96</v>
      </c>
      <c r="J165" s="13">
        <f t="shared" si="21"/>
        <v>7.27</v>
      </c>
      <c r="K165" s="13">
        <f t="shared" si="22"/>
        <v>85.67</v>
      </c>
      <c r="L165" s="13">
        <f t="shared" si="23"/>
        <v>4.1547999999999998</v>
      </c>
      <c r="M165" s="13">
        <f t="shared" si="24"/>
        <v>1.768</v>
      </c>
      <c r="N165" s="480">
        <f t="shared" ref="N165:N231" si="26">ROUND((I165*230.35+J165*10150.5+K165*11591.45+L165*93958.18+M165*7677.44)/10^5,2)</f>
        <v>16</v>
      </c>
      <c r="O165" s="139" t="s">
        <v>1100</v>
      </c>
      <c r="P165" s="590" t="s">
        <v>784</v>
      </c>
      <c r="Q165" s="1051" t="s">
        <v>263</v>
      </c>
    </row>
    <row r="166" spans="1:17" ht="21.75" customHeight="1" x14ac:dyDescent="0.35">
      <c r="A166" s="17">
        <f>SUBTOTAL(103,$C$5:C166)</f>
        <v>162</v>
      </c>
      <c r="B166" s="13">
        <v>5</v>
      </c>
      <c r="C166" s="141" t="s">
        <v>628</v>
      </c>
      <c r="D166" s="81" t="str">
        <f>VLOOKUP(C166,'Location Summary'!$C$4:$D$603,2,0)</f>
        <v>DA+3</v>
      </c>
      <c r="E166" s="81" t="s">
        <v>422</v>
      </c>
      <c r="F166" s="134">
        <v>45625</v>
      </c>
      <c r="G166" s="134">
        <v>45632</v>
      </c>
      <c r="H166" s="79" t="s">
        <v>1186</v>
      </c>
      <c r="I166" s="81">
        <f t="shared" si="20"/>
        <v>289.83999999999997</v>
      </c>
      <c r="J166" s="13">
        <f t="shared" si="21"/>
        <v>3.61</v>
      </c>
      <c r="K166" s="13">
        <f t="shared" si="22"/>
        <v>37.299999999999997</v>
      </c>
      <c r="L166" s="13">
        <f t="shared" si="23"/>
        <v>2.093</v>
      </c>
      <c r="M166" s="13">
        <f t="shared" si="24"/>
        <v>0.86599999999999999</v>
      </c>
      <c r="N166" s="480">
        <f t="shared" si="26"/>
        <v>7.39</v>
      </c>
      <c r="O166" s="139" t="s">
        <v>810</v>
      </c>
      <c r="P166" s="590" t="s">
        <v>931</v>
      </c>
      <c r="Q166" s="1051" t="s">
        <v>263</v>
      </c>
    </row>
    <row r="167" spans="1:17" ht="21.75" customHeight="1" x14ac:dyDescent="0.35">
      <c r="A167" s="17">
        <f>SUBTOTAL(103,$C$5:C167)</f>
        <v>163</v>
      </c>
      <c r="B167" s="13">
        <v>6</v>
      </c>
      <c r="C167" s="141" t="s">
        <v>260</v>
      </c>
      <c r="D167" s="81" t="str">
        <f>VLOOKUP(C167,'Location Summary'!$C$4:$D$603,2,0)</f>
        <v>DA+0</v>
      </c>
      <c r="E167" s="81" t="s">
        <v>422</v>
      </c>
      <c r="F167" s="134">
        <v>45601</v>
      </c>
      <c r="G167" s="134">
        <v>45633</v>
      </c>
      <c r="H167" s="79" t="s">
        <v>1161</v>
      </c>
      <c r="I167" s="81">
        <f t="shared" si="20"/>
        <v>271.04000000000002</v>
      </c>
      <c r="J167" s="13">
        <f t="shared" si="21"/>
        <v>3.36</v>
      </c>
      <c r="K167" s="13">
        <f t="shared" si="22"/>
        <v>34.15</v>
      </c>
      <c r="L167" s="13">
        <f t="shared" si="23"/>
        <v>1.599</v>
      </c>
      <c r="M167" s="13">
        <f t="shared" si="24"/>
        <v>0.86599999999999999</v>
      </c>
      <c r="N167" s="480">
        <f t="shared" si="26"/>
        <v>6.49</v>
      </c>
      <c r="O167" s="139" t="s">
        <v>1187</v>
      </c>
      <c r="P167" s="590" t="s">
        <v>1125</v>
      </c>
      <c r="Q167" s="1051" t="s">
        <v>263</v>
      </c>
    </row>
    <row r="168" spans="1:17" ht="21.75" customHeight="1" x14ac:dyDescent="0.35">
      <c r="A168" s="17">
        <f>SUBTOTAL(103,$C$5:C168)</f>
        <v>164</v>
      </c>
      <c r="B168" s="13">
        <v>7</v>
      </c>
      <c r="C168" s="141" t="s">
        <v>800</v>
      </c>
      <c r="D168" s="81" t="str">
        <f>VLOOKUP(C168,'Location Summary'!$C$4:$D$603,2,0)</f>
        <v>DA+3</v>
      </c>
      <c r="E168" s="81" t="s">
        <v>422</v>
      </c>
      <c r="F168" s="134">
        <v>45631</v>
      </c>
      <c r="G168" s="134">
        <v>45634</v>
      </c>
      <c r="H168" s="79" t="s">
        <v>991</v>
      </c>
      <c r="I168" s="81">
        <f t="shared" si="20"/>
        <v>289.83999999999997</v>
      </c>
      <c r="J168" s="13">
        <f t="shared" si="21"/>
        <v>3.61</v>
      </c>
      <c r="K168" s="13">
        <f t="shared" si="22"/>
        <v>37.299999999999997</v>
      </c>
      <c r="L168" s="13">
        <f t="shared" si="23"/>
        <v>2.093</v>
      </c>
      <c r="M168" s="13">
        <f t="shared" si="24"/>
        <v>0.86599999999999999</v>
      </c>
      <c r="N168" s="480">
        <f t="shared" si="26"/>
        <v>7.39</v>
      </c>
      <c r="O168" s="139" t="s">
        <v>1168</v>
      </c>
      <c r="P168" s="590" t="s">
        <v>931</v>
      </c>
      <c r="Q168" s="1051" t="s">
        <v>263</v>
      </c>
    </row>
    <row r="169" spans="1:17" ht="21.75" customHeight="1" x14ac:dyDescent="0.35">
      <c r="A169" s="17">
        <f>SUBTOTAL(103,$C$5:C169)</f>
        <v>165</v>
      </c>
      <c r="B169" s="13">
        <v>8</v>
      </c>
      <c r="C169" s="141" t="s">
        <v>629</v>
      </c>
      <c r="D169" s="81" t="str">
        <f>VLOOKUP(C169,'Location Summary'!$C$4:$D$603,2,0)</f>
        <v>DA+1.5</v>
      </c>
      <c r="E169" s="81" t="s">
        <v>422</v>
      </c>
      <c r="F169" s="134">
        <v>45632</v>
      </c>
      <c r="G169" s="134">
        <v>45634</v>
      </c>
      <c r="H169" s="79" t="s">
        <v>1186</v>
      </c>
      <c r="I169" s="81">
        <f t="shared" si="20"/>
        <v>289.83999999999997</v>
      </c>
      <c r="J169" s="13">
        <f t="shared" si="21"/>
        <v>3.61</v>
      </c>
      <c r="K169" s="13">
        <f t="shared" si="22"/>
        <v>37.299999999999997</v>
      </c>
      <c r="L169" s="13">
        <f t="shared" si="23"/>
        <v>2.093</v>
      </c>
      <c r="M169" s="13">
        <f t="shared" si="24"/>
        <v>0.86599999999999999</v>
      </c>
      <c r="N169" s="480">
        <f t="shared" si="26"/>
        <v>7.39</v>
      </c>
      <c r="O169" s="139" t="s">
        <v>810</v>
      </c>
      <c r="P169" s="590" t="s">
        <v>931</v>
      </c>
      <c r="Q169" s="1051" t="s">
        <v>263</v>
      </c>
    </row>
    <row r="170" spans="1:17" ht="21.75" customHeight="1" x14ac:dyDescent="0.35">
      <c r="A170" s="17">
        <f>SUBTOTAL(103,$C$5:C170)</f>
        <v>166</v>
      </c>
      <c r="B170" s="13">
        <v>9</v>
      </c>
      <c r="C170" s="141" t="s">
        <v>455</v>
      </c>
      <c r="D170" s="81" t="str">
        <f>VLOOKUP(C170,'Location Summary'!$C$4:$D$603,2,0)</f>
        <v>DA+3</v>
      </c>
      <c r="E170" s="81" t="s">
        <v>422</v>
      </c>
      <c r="F170" s="134">
        <v>45628</v>
      </c>
      <c r="G170" s="134">
        <v>45636</v>
      </c>
      <c r="H170" s="79" t="s">
        <v>1011</v>
      </c>
      <c r="I170" s="81">
        <f t="shared" si="20"/>
        <v>289.83999999999997</v>
      </c>
      <c r="J170" s="13">
        <f t="shared" si="21"/>
        <v>3.61</v>
      </c>
      <c r="K170" s="13">
        <f t="shared" si="22"/>
        <v>37.299999999999997</v>
      </c>
      <c r="L170" s="13">
        <f t="shared" si="23"/>
        <v>2.093</v>
      </c>
      <c r="M170" s="13">
        <f t="shared" si="24"/>
        <v>0.86599999999999999</v>
      </c>
      <c r="N170" s="480">
        <f t="shared" si="26"/>
        <v>7.39</v>
      </c>
      <c r="O170" s="139" t="s">
        <v>1100</v>
      </c>
      <c r="P170" s="590" t="s">
        <v>784</v>
      </c>
      <c r="Q170" s="1051" t="s">
        <v>263</v>
      </c>
    </row>
    <row r="171" spans="1:17" ht="21.75" customHeight="1" x14ac:dyDescent="0.35">
      <c r="A171" s="17">
        <f>SUBTOTAL(103,$C$5:C171)</f>
        <v>167</v>
      </c>
      <c r="B171" s="13">
        <v>10</v>
      </c>
      <c r="C171" s="141" t="s">
        <v>215</v>
      </c>
      <c r="D171" s="81" t="str">
        <f>VLOOKUP(C171,'Location Summary'!$C$4:$D$603,2,0)</f>
        <v>DA+6</v>
      </c>
      <c r="E171" s="81" t="s">
        <v>422</v>
      </c>
      <c r="F171" s="134">
        <v>45633</v>
      </c>
      <c r="G171" s="134">
        <v>45638</v>
      </c>
      <c r="H171" s="79" t="s">
        <v>991</v>
      </c>
      <c r="I171" s="81">
        <f t="shared" si="20"/>
        <v>289.83999999999997</v>
      </c>
      <c r="J171" s="13">
        <f t="shared" si="21"/>
        <v>3.61</v>
      </c>
      <c r="K171" s="13">
        <f t="shared" si="22"/>
        <v>37.299999999999997</v>
      </c>
      <c r="L171" s="13">
        <f t="shared" si="23"/>
        <v>2.093</v>
      </c>
      <c r="M171" s="13">
        <f t="shared" si="24"/>
        <v>0.86599999999999999</v>
      </c>
      <c r="N171" s="480">
        <f t="shared" si="26"/>
        <v>7.39</v>
      </c>
      <c r="O171" s="139" t="s">
        <v>1168</v>
      </c>
      <c r="P171" s="590" t="s">
        <v>931</v>
      </c>
      <c r="Q171" s="1051" t="s">
        <v>263</v>
      </c>
    </row>
    <row r="172" spans="1:17" ht="21.75" customHeight="1" x14ac:dyDescent="0.35">
      <c r="A172" s="17">
        <f>SUBTOTAL(103,$C$5:C172)</f>
        <v>168</v>
      </c>
      <c r="B172" s="13">
        <v>11</v>
      </c>
      <c r="C172" s="141" t="s">
        <v>627</v>
      </c>
      <c r="D172" s="81" t="str">
        <f>VLOOKUP(C172,'Location Summary'!$C$4:$D$603,2,0)</f>
        <v>DA+0</v>
      </c>
      <c r="E172" s="81" t="s">
        <v>422</v>
      </c>
      <c r="F172" s="134">
        <v>45635</v>
      </c>
      <c r="G172" s="134">
        <v>45638</v>
      </c>
      <c r="H172" s="79" t="s">
        <v>1186</v>
      </c>
      <c r="I172" s="81">
        <f t="shared" si="20"/>
        <v>271.04000000000002</v>
      </c>
      <c r="J172" s="13">
        <f t="shared" si="21"/>
        <v>3.36</v>
      </c>
      <c r="K172" s="13">
        <f t="shared" si="22"/>
        <v>34.15</v>
      </c>
      <c r="L172" s="13">
        <f t="shared" si="23"/>
        <v>1.599</v>
      </c>
      <c r="M172" s="13">
        <f t="shared" si="24"/>
        <v>0.86599999999999999</v>
      </c>
      <c r="N172" s="480">
        <f t="shared" si="26"/>
        <v>6.49</v>
      </c>
      <c r="O172" s="139" t="s">
        <v>810</v>
      </c>
      <c r="P172" s="590" t="s">
        <v>931</v>
      </c>
      <c r="Q172" s="1051" t="s">
        <v>263</v>
      </c>
    </row>
    <row r="173" spans="1:17" ht="21.75" customHeight="1" x14ac:dyDescent="0.35">
      <c r="A173" s="17">
        <f>SUBTOTAL(103,$C$5:C173)</f>
        <v>169</v>
      </c>
      <c r="B173" s="13">
        <v>12</v>
      </c>
      <c r="C173" s="141" t="s">
        <v>626</v>
      </c>
      <c r="D173" s="81" t="str">
        <f>VLOOKUP(C173,'Location Summary'!$C$4:$D$603,2,0)</f>
        <v>DA+0</v>
      </c>
      <c r="E173" s="81" t="s">
        <v>422</v>
      </c>
      <c r="F173" s="134">
        <v>45637</v>
      </c>
      <c r="G173" s="134">
        <v>45639</v>
      </c>
      <c r="H173" s="79" t="s">
        <v>1186</v>
      </c>
      <c r="I173" s="81">
        <f t="shared" si="20"/>
        <v>271.04000000000002</v>
      </c>
      <c r="J173" s="13">
        <f t="shared" si="21"/>
        <v>3.36</v>
      </c>
      <c r="K173" s="13">
        <f t="shared" si="22"/>
        <v>34.15</v>
      </c>
      <c r="L173" s="13">
        <f t="shared" si="23"/>
        <v>1.599</v>
      </c>
      <c r="M173" s="13">
        <f t="shared" si="24"/>
        <v>0.86599999999999999</v>
      </c>
      <c r="N173" s="480">
        <f t="shared" si="26"/>
        <v>6.49</v>
      </c>
      <c r="O173" s="139" t="s">
        <v>810</v>
      </c>
      <c r="P173" s="590" t="s">
        <v>931</v>
      </c>
      <c r="Q173" s="1051" t="s">
        <v>263</v>
      </c>
    </row>
    <row r="174" spans="1:17" ht="21.75" customHeight="1" x14ac:dyDescent="0.35">
      <c r="A174" s="17">
        <f>SUBTOTAL(103,$C$5:C174)</f>
        <v>170</v>
      </c>
      <c r="B174" s="13">
        <v>13</v>
      </c>
      <c r="C174" s="141" t="s">
        <v>5</v>
      </c>
      <c r="D174" s="81" t="str">
        <f>VLOOKUP(C174,'Location Summary'!$C$4:$D$603,2,0)</f>
        <v>DA+3</v>
      </c>
      <c r="E174" s="81" t="s">
        <v>422</v>
      </c>
      <c r="F174" s="134">
        <v>45638</v>
      </c>
      <c r="G174" s="134">
        <v>45640</v>
      </c>
      <c r="H174" s="79" t="s">
        <v>991</v>
      </c>
      <c r="I174" s="81">
        <f t="shared" si="20"/>
        <v>289.83999999999997</v>
      </c>
      <c r="J174" s="13">
        <f t="shared" si="21"/>
        <v>3.61</v>
      </c>
      <c r="K174" s="13">
        <f t="shared" si="22"/>
        <v>37.299999999999997</v>
      </c>
      <c r="L174" s="13">
        <f t="shared" si="23"/>
        <v>2.093</v>
      </c>
      <c r="M174" s="13">
        <f t="shared" si="24"/>
        <v>0.86599999999999999</v>
      </c>
      <c r="N174" s="480">
        <f t="shared" si="26"/>
        <v>7.39</v>
      </c>
      <c r="O174" s="139" t="s">
        <v>1168</v>
      </c>
      <c r="P174" s="590" t="s">
        <v>931</v>
      </c>
      <c r="Q174" s="1051" t="s">
        <v>263</v>
      </c>
    </row>
    <row r="175" spans="1:17" ht="21.75" customHeight="1" x14ac:dyDescent="0.35">
      <c r="A175" s="17">
        <f>SUBTOTAL(103,$C$5:C175)</f>
        <v>171</v>
      </c>
      <c r="B175" s="13">
        <v>14</v>
      </c>
      <c r="C175" s="141" t="s">
        <v>637</v>
      </c>
      <c r="D175" s="81" t="str">
        <f>VLOOKUP(C175,'Location Summary'!$C$4:$D$603,2,0)</f>
        <v>DA-1.5</v>
      </c>
      <c r="E175" s="81" t="s">
        <v>422</v>
      </c>
      <c r="F175" s="134">
        <v>45626</v>
      </c>
      <c r="G175" s="134">
        <v>45641</v>
      </c>
      <c r="H175" s="79" t="s">
        <v>1191</v>
      </c>
      <c r="I175" s="81">
        <f t="shared" si="20"/>
        <v>271.04000000000002</v>
      </c>
      <c r="J175" s="13">
        <f t="shared" si="21"/>
        <v>3.36</v>
      </c>
      <c r="K175" s="13">
        <f t="shared" si="22"/>
        <v>34.15</v>
      </c>
      <c r="L175" s="13">
        <f t="shared" si="23"/>
        <v>1.599</v>
      </c>
      <c r="M175" s="13">
        <f t="shared" si="24"/>
        <v>0.86599999999999999</v>
      </c>
      <c r="N175" s="480">
        <f t="shared" si="26"/>
        <v>6.49</v>
      </c>
      <c r="O175" s="139" t="s">
        <v>810</v>
      </c>
      <c r="P175" s="590" t="s">
        <v>931</v>
      </c>
      <c r="Q175" s="1051" t="s">
        <v>263</v>
      </c>
    </row>
    <row r="176" spans="1:17" ht="21.75" customHeight="1" x14ac:dyDescent="0.35">
      <c r="A176" s="17">
        <f>SUBTOTAL(103,$C$5:C176)</f>
        <v>172</v>
      </c>
      <c r="B176" s="13">
        <v>15</v>
      </c>
      <c r="C176" s="141" t="s">
        <v>499</v>
      </c>
      <c r="D176" s="81" t="str">
        <f>VLOOKUP(C176,'Location Summary'!$C$4:$D$603,2,0)</f>
        <v>DA+6</v>
      </c>
      <c r="E176" s="81" t="s">
        <v>422</v>
      </c>
      <c r="F176" s="134">
        <v>45626</v>
      </c>
      <c r="G176" s="134">
        <v>45643</v>
      </c>
      <c r="H176" s="79" t="s">
        <v>1007</v>
      </c>
      <c r="I176" s="81">
        <f t="shared" si="20"/>
        <v>289.83999999999997</v>
      </c>
      <c r="J176" s="13">
        <f t="shared" si="21"/>
        <v>3.61</v>
      </c>
      <c r="K176" s="13">
        <f t="shared" si="22"/>
        <v>37.299999999999997</v>
      </c>
      <c r="L176" s="13">
        <f t="shared" si="23"/>
        <v>2.093</v>
      </c>
      <c r="M176" s="13">
        <f t="shared" si="24"/>
        <v>0.86599999999999999</v>
      </c>
      <c r="N176" s="480">
        <f t="shared" si="26"/>
        <v>7.39</v>
      </c>
      <c r="O176" s="139" t="s">
        <v>1167</v>
      </c>
      <c r="P176" s="590" t="s">
        <v>1125</v>
      </c>
      <c r="Q176" s="1051" t="s">
        <v>263</v>
      </c>
    </row>
    <row r="177" spans="1:17" ht="21.75" customHeight="1" x14ac:dyDescent="0.35">
      <c r="A177" s="17">
        <f>SUBTOTAL(103,$C$5:C177)</f>
        <v>173</v>
      </c>
      <c r="B177" s="13">
        <v>16</v>
      </c>
      <c r="C177" s="141" t="s">
        <v>66</v>
      </c>
      <c r="D177" s="81" t="str">
        <f>VLOOKUP(C177,'Location Summary'!$C$4:$D$603,2,0)</f>
        <v>DB1+0</v>
      </c>
      <c r="E177" s="81" t="s">
        <v>422</v>
      </c>
      <c r="F177" s="134">
        <v>45637</v>
      </c>
      <c r="G177" s="134">
        <v>45644</v>
      </c>
      <c r="H177" s="79" t="s">
        <v>1011</v>
      </c>
      <c r="I177" s="81">
        <f t="shared" si="20"/>
        <v>479.12</v>
      </c>
      <c r="J177" s="13">
        <f t="shared" si="21"/>
        <v>6.16</v>
      </c>
      <c r="K177" s="13">
        <f t="shared" si="22"/>
        <v>69.760000000000005</v>
      </c>
      <c r="L177" s="13">
        <f t="shared" si="23"/>
        <v>3.26</v>
      </c>
      <c r="M177" s="13">
        <f t="shared" si="24"/>
        <v>1.768</v>
      </c>
      <c r="N177" s="480">
        <f t="shared" si="26"/>
        <v>13.01</v>
      </c>
      <c r="O177" s="139" t="s">
        <v>1100</v>
      </c>
      <c r="P177" s="590" t="s">
        <v>784</v>
      </c>
      <c r="Q177" s="1051" t="s">
        <v>263</v>
      </c>
    </row>
    <row r="178" spans="1:17" s="226" customFormat="1" ht="21.75" customHeight="1" x14ac:dyDescent="0.35">
      <c r="A178" s="17">
        <f>SUBTOTAL(103,$C$5:C178)</f>
        <v>174</v>
      </c>
      <c r="B178" s="13">
        <v>17</v>
      </c>
      <c r="C178" s="141" t="s">
        <v>651</v>
      </c>
      <c r="D178" s="81" t="str">
        <f>VLOOKUP(C178,'Location Summary'!$C$4:$D$603,2,0)</f>
        <v>DA+3</v>
      </c>
      <c r="E178" s="81" t="s">
        <v>422</v>
      </c>
      <c r="F178" s="134">
        <v>45641</v>
      </c>
      <c r="G178" s="134">
        <v>45645</v>
      </c>
      <c r="H178" s="79" t="s">
        <v>991</v>
      </c>
      <c r="I178" s="81">
        <f t="shared" si="20"/>
        <v>289.83999999999997</v>
      </c>
      <c r="J178" s="13">
        <f t="shared" si="21"/>
        <v>3.61</v>
      </c>
      <c r="K178" s="13">
        <f t="shared" si="22"/>
        <v>37.299999999999997</v>
      </c>
      <c r="L178" s="13">
        <f t="shared" si="23"/>
        <v>2.093</v>
      </c>
      <c r="M178" s="13">
        <f t="shared" si="24"/>
        <v>0.86599999999999999</v>
      </c>
      <c r="N178" s="480">
        <f t="shared" si="26"/>
        <v>7.39</v>
      </c>
      <c r="O178" s="139" t="s">
        <v>1168</v>
      </c>
      <c r="P178" s="590" t="s">
        <v>931</v>
      </c>
      <c r="Q178" s="1051" t="s">
        <v>263</v>
      </c>
    </row>
    <row r="179" spans="1:17" s="226" customFormat="1" ht="21.75" customHeight="1" x14ac:dyDescent="0.35">
      <c r="A179" s="17">
        <f>SUBTOTAL(103,$C$5:C179)</f>
        <v>175</v>
      </c>
      <c r="B179" s="13">
        <v>18</v>
      </c>
      <c r="C179" s="141" t="s">
        <v>13</v>
      </c>
      <c r="D179" s="81" t="str">
        <f>VLOOKUP(C179,'Location Summary'!$C$4:$D$603,2,0)</f>
        <v>DC1+3</v>
      </c>
      <c r="E179" s="81" t="s">
        <v>422</v>
      </c>
      <c r="F179" s="134">
        <v>45638</v>
      </c>
      <c r="G179" s="134">
        <v>45645</v>
      </c>
      <c r="H179" s="79" t="s">
        <v>1161</v>
      </c>
      <c r="I179" s="81">
        <f t="shared" si="20"/>
        <v>609.84</v>
      </c>
      <c r="J179" s="13">
        <f t="shared" si="21"/>
        <v>7.94</v>
      </c>
      <c r="K179" s="13">
        <f t="shared" si="22"/>
        <v>94.04</v>
      </c>
      <c r="L179" s="13">
        <f t="shared" si="23"/>
        <v>4.7939999999999996</v>
      </c>
      <c r="M179" s="13">
        <f t="shared" si="24"/>
        <v>2.348757</v>
      </c>
      <c r="N179" s="480">
        <f t="shared" si="26"/>
        <v>17.8</v>
      </c>
      <c r="O179" s="139" t="s">
        <v>1187</v>
      </c>
      <c r="P179" s="590" t="s">
        <v>1125</v>
      </c>
      <c r="Q179" s="1051" t="s">
        <v>263</v>
      </c>
    </row>
    <row r="180" spans="1:17" ht="21.75" customHeight="1" x14ac:dyDescent="0.35">
      <c r="A180" s="17">
        <f>SUBTOTAL(103,$C$5:C180)</f>
        <v>176</v>
      </c>
      <c r="B180" s="13">
        <v>19</v>
      </c>
      <c r="C180" s="141" t="s">
        <v>650</v>
      </c>
      <c r="D180" s="81" t="str">
        <f>VLOOKUP(C180,'Location Summary'!$C$4:$D$603,2,0)</f>
        <v>DA+9</v>
      </c>
      <c r="E180" s="81" t="s">
        <v>422</v>
      </c>
      <c r="F180" s="134">
        <v>45644</v>
      </c>
      <c r="G180" s="134">
        <v>45647</v>
      </c>
      <c r="H180" s="79" t="s">
        <v>991</v>
      </c>
      <c r="I180" s="81">
        <f t="shared" si="20"/>
        <v>289.83999999999997</v>
      </c>
      <c r="J180" s="13">
        <f t="shared" si="21"/>
        <v>3.61</v>
      </c>
      <c r="K180" s="13">
        <f t="shared" si="22"/>
        <v>37.299999999999997</v>
      </c>
      <c r="L180" s="13">
        <f t="shared" si="23"/>
        <v>2.093</v>
      </c>
      <c r="M180" s="13">
        <f t="shared" si="24"/>
        <v>0.86599999999999999</v>
      </c>
      <c r="N180" s="480">
        <f t="shared" si="26"/>
        <v>7.39</v>
      </c>
      <c r="O180" s="139" t="s">
        <v>1168</v>
      </c>
      <c r="P180" s="590" t="s">
        <v>931</v>
      </c>
      <c r="Q180" s="1051" t="s">
        <v>263</v>
      </c>
    </row>
    <row r="181" spans="1:17" ht="21.75" customHeight="1" x14ac:dyDescent="0.35">
      <c r="A181" s="17">
        <f>SUBTOTAL(103,$C$5:C181)</f>
        <v>177</v>
      </c>
      <c r="B181" s="13">
        <v>20</v>
      </c>
      <c r="C181" s="141" t="s">
        <v>74</v>
      </c>
      <c r="D181" s="81" t="str">
        <f>VLOOKUP(C181,'Location Summary'!$C$4:$D$603,2,0)</f>
        <v>DB2+0</v>
      </c>
      <c r="E181" s="81" t="s">
        <v>422</v>
      </c>
      <c r="F181" s="134">
        <v>45637</v>
      </c>
      <c r="G181" s="134">
        <v>45647</v>
      </c>
      <c r="H181" s="79" t="s">
        <v>1186</v>
      </c>
      <c r="I181" s="81">
        <f t="shared" si="20"/>
        <v>560.96</v>
      </c>
      <c r="J181" s="13">
        <f t="shared" si="21"/>
        <v>7.27</v>
      </c>
      <c r="K181" s="13">
        <f t="shared" si="22"/>
        <v>85.67</v>
      </c>
      <c r="L181" s="13">
        <f t="shared" si="23"/>
        <v>4.1547999999999998</v>
      </c>
      <c r="M181" s="13">
        <f t="shared" si="24"/>
        <v>1.768</v>
      </c>
      <c r="N181" s="480">
        <f t="shared" si="26"/>
        <v>16</v>
      </c>
      <c r="O181" s="139" t="s">
        <v>810</v>
      </c>
      <c r="P181" s="590" t="s">
        <v>931</v>
      </c>
      <c r="Q181" s="1051" t="s">
        <v>263</v>
      </c>
    </row>
    <row r="182" spans="1:17" ht="21.75" customHeight="1" x14ac:dyDescent="0.35">
      <c r="A182" s="17">
        <f>SUBTOTAL(103,$C$5:C182)</f>
        <v>178</v>
      </c>
      <c r="B182" s="13">
        <v>21</v>
      </c>
      <c r="C182" s="141" t="s">
        <v>638</v>
      </c>
      <c r="D182" s="81" t="str">
        <f>VLOOKUP(C182,'Location Summary'!$C$4:$D$603,2,0)</f>
        <v>DA+3</v>
      </c>
      <c r="E182" s="81" t="s">
        <v>422</v>
      </c>
      <c r="F182" s="134">
        <v>45639</v>
      </c>
      <c r="G182" s="134">
        <v>45647</v>
      </c>
      <c r="H182" s="79" t="s">
        <v>1191</v>
      </c>
      <c r="I182" s="81">
        <f t="shared" si="20"/>
        <v>289.83999999999997</v>
      </c>
      <c r="J182" s="13">
        <f t="shared" si="21"/>
        <v>3.61</v>
      </c>
      <c r="K182" s="13">
        <f t="shared" si="22"/>
        <v>37.299999999999997</v>
      </c>
      <c r="L182" s="13">
        <f t="shared" si="23"/>
        <v>2.093</v>
      </c>
      <c r="M182" s="13">
        <f t="shared" si="24"/>
        <v>0.86599999999999999</v>
      </c>
      <c r="N182" s="480">
        <f t="shared" si="26"/>
        <v>7.39</v>
      </c>
      <c r="O182" s="139" t="s">
        <v>810</v>
      </c>
      <c r="P182" s="590" t="s">
        <v>931</v>
      </c>
      <c r="Q182" s="1051" t="s">
        <v>263</v>
      </c>
    </row>
    <row r="183" spans="1:17" ht="21.75" customHeight="1" x14ac:dyDescent="0.35">
      <c r="A183" s="17">
        <f>SUBTOTAL(103,$C$5:C183)</f>
        <v>179</v>
      </c>
      <c r="B183" s="13">
        <v>22</v>
      </c>
      <c r="C183" s="141" t="s">
        <v>454</v>
      </c>
      <c r="D183" s="81" t="str">
        <f>VLOOKUP(C183,'Location Summary'!$C$4:$D$603,2,0)</f>
        <v>DA+9</v>
      </c>
      <c r="E183" s="81" t="s">
        <v>422</v>
      </c>
      <c r="F183" s="134">
        <v>45645</v>
      </c>
      <c r="G183" s="134">
        <v>45648</v>
      </c>
      <c r="H183" s="79" t="s">
        <v>1011</v>
      </c>
      <c r="I183" s="81">
        <f t="shared" si="20"/>
        <v>289.83999999999997</v>
      </c>
      <c r="J183" s="13">
        <f t="shared" si="21"/>
        <v>3.61</v>
      </c>
      <c r="K183" s="13">
        <f t="shared" si="22"/>
        <v>37.299999999999997</v>
      </c>
      <c r="L183" s="13">
        <f t="shared" si="23"/>
        <v>2.093</v>
      </c>
      <c r="M183" s="13">
        <f t="shared" si="24"/>
        <v>0.86599999999999999</v>
      </c>
      <c r="N183" s="480">
        <f t="shared" si="26"/>
        <v>7.39</v>
      </c>
      <c r="O183" s="139" t="s">
        <v>1100</v>
      </c>
      <c r="P183" s="590" t="s">
        <v>784</v>
      </c>
      <c r="Q183" s="1051" t="s">
        <v>263</v>
      </c>
    </row>
    <row r="184" spans="1:17" ht="21.75" customHeight="1" x14ac:dyDescent="0.35">
      <c r="A184" s="17">
        <f>SUBTOTAL(103,$C$5:C184)</f>
        <v>180</v>
      </c>
      <c r="B184" s="13">
        <v>23</v>
      </c>
      <c r="C184" s="141" t="s">
        <v>640</v>
      </c>
      <c r="D184" s="81" t="str">
        <f>VLOOKUP(C184,'Location Summary'!$C$4:$D$603,2,0)</f>
        <v>DA+3</v>
      </c>
      <c r="E184" s="81" t="s">
        <v>422</v>
      </c>
      <c r="F184" s="134">
        <v>45641</v>
      </c>
      <c r="G184" s="134">
        <v>45649</v>
      </c>
      <c r="H184" s="79" t="s">
        <v>1186</v>
      </c>
      <c r="I184" s="81">
        <f t="shared" si="20"/>
        <v>289.83999999999997</v>
      </c>
      <c r="J184" s="13">
        <f t="shared" si="21"/>
        <v>3.61</v>
      </c>
      <c r="K184" s="13">
        <f t="shared" si="22"/>
        <v>37.299999999999997</v>
      </c>
      <c r="L184" s="13">
        <f t="shared" si="23"/>
        <v>2.093</v>
      </c>
      <c r="M184" s="13">
        <f t="shared" si="24"/>
        <v>0.86599999999999999</v>
      </c>
      <c r="N184" s="480">
        <f t="shared" si="26"/>
        <v>7.39</v>
      </c>
      <c r="O184" s="139" t="s">
        <v>810</v>
      </c>
      <c r="P184" s="590" t="s">
        <v>931</v>
      </c>
      <c r="Q184" s="1051" t="s">
        <v>263</v>
      </c>
    </row>
    <row r="185" spans="1:17" ht="21.75" customHeight="1" x14ac:dyDescent="0.35">
      <c r="A185" s="17">
        <f>SUBTOTAL(103,$C$5:C185)</f>
        <v>181</v>
      </c>
      <c r="B185" s="13">
        <v>24</v>
      </c>
      <c r="C185" s="141" t="s">
        <v>652</v>
      </c>
      <c r="D185" s="81" t="str">
        <f>VLOOKUP(C185,'Location Summary'!$C$4:$D$603,2,0)</f>
        <v>DA-1.5</v>
      </c>
      <c r="E185" s="81" t="s">
        <v>422</v>
      </c>
      <c r="F185" s="134">
        <v>45646</v>
      </c>
      <c r="G185" s="134">
        <v>45651</v>
      </c>
      <c r="H185" s="79" t="s">
        <v>991</v>
      </c>
      <c r="I185" s="81">
        <f t="shared" si="20"/>
        <v>271.04000000000002</v>
      </c>
      <c r="J185" s="13">
        <f t="shared" si="21"/>
        <v>3.36</v>
      </c>
      <c r="K185" s="13">
        <f t="shared" si="22"/>
        <v>34.15</v>
      </c>
      <c r="L185" s="13">
        <f t="shared" si="23"/>
        <v>1.599</v>
      </c>
      <c r="M185" s="13">
        <f t="shared" si="24"/>
        <v>0.86599999999999999</v>
      </c>
      <c r="N185" s="480">
        <f>ROUND((I185*230.35+J185*10150.5+K185*11591.45+L185*93958.18+M185*7677.44)/10^5,2)</f>
        <v>6.49</v>
      </c>
      <c r="O185" s="139" t="s">
        <v>1168</v>
      </c>
      <c r="P185" s="590" t="s">
        <v>931</v>
      </c>
      <c r="Q185" s="1051" t="s">
        <v>263</v>
      </c>
    </row>
    <row r="186" spans="1:17" ht="21.75" customHeight="1" x14ac:dyDescent="0.35">
      <c r="A186" s="17">
        <f>SUBTOTAL(103,$C$5:C186)</f>
        <v>182</v>
      </c>
      <c r="B186" s="13">
        <v>25</v>
      </c>
      <c r="C186" s="141" t="s">
        <v>77</v>
      </c>
      <c r="D186" s="81" t="str">
        <f>VLOOKUP(C186,'Location Summary'!$C$4:$D$603,2,0)</f>
        <v>DA+9</v>
      </c>
      <c r="E186" s="81" t="s">
        <v>422</v>
      </c>
      <c r="F186" s="134">
        <v>45644</v>
      </c>
      <c r="G186" s="134">
        <v>45653</v>
      </c>
      <c r="H186" s="79" t="s">
        <v>1197</v>
      </c>
      <c r="I186" s="81">
        <f t="shared" si="20"/>
        <v>289.83999999999997</v>
      </c>
      <c r="J186" s="13">
        <f t="shared" si="21"/>
        <v>3.61</v>
      </c>
      <c r="K186" s="13">
        <f t="shared" si="22"/>
        <v>37.299999999999997</v>
      </c>
      <c r="L186" s="13">
        <f t="shared" si="23"/>
        <v>2.093</v>
      </c>
      <c r="M186" s="13">
        <f t="shared" si="24"/>
        <v>0.86599999999999999</v>
      </c>
      <c r="N186" s="480">
        <f>ROUND((I186*230.35+J186*10150.5+K186*11591.45+L186*93958.18+M186*7677.44)/10^5,2)</f>
        <v>7.39</v>
      </c>
      <c r="O186" s="139" t="s">
        <v>1200</v>
      </c>
      <c r="P186" s="590" t="s">
        <v>931</v>
      </c>
      <c r="Q186" s="1051" t="s">
        <v>263</v>
      </c>
    </row>
    <row r="187" spans="1:17" ht="21.75" customHeight="1" x14ac:dyDescent="0.35">
      <c r="A187" s="17">
        <f>SUBTOTAL(103,$C$5:C187)</f>
        <v>183</v>
      </c>
      <c r="B187" s="13">
        <v>26</v>
      </c>
      <c r="C187" s="141" t="s">
        <v>12</v>
      </c>
      <c r="D187" s="81" t="str">
        <f>VLOOKUP(C187,'Location Summary'!$C$4:$D$603,2,0)</f>
        <v>DC2+0</v>
      </c>
      <c r="E187" s="81" t="s">
        <v>422</v>
      </c>
      <c r="F187" s="134">
        <v>45645</v>
      </c>
      <c r="G187" s="134">
        <v>45654</v>
      </c>
      <c r="H187" s="79" t="s">
        <v>1161</v>
      </c>
      <c r="I187" s="81">
        <f t="shared" si="20"/>
        <v>693.86</v>
      </c>
      <c r="J187" s="13">
        <f t="shared" si="21"/>
        <v>9.09</v>
      </c>
      <c r="K187" s="13">
        <f t="shared" si="22"/>
        <v>115.43</v>
      </c>
      <c r="L187" s="13">
        <f t="shared" si="23"/>
        <v>5.6909999999999998</v>
      </c>
      <c r="M187" s="13">
        <f t="shared" si="24"/>
        <v>2.348757</v>
      </c>
      <c r="N187" s="480">
        <f>ROUND((I187*230.35+J187*10150.5+K187*11591.45+L187*93958.18+M187*7677.44)/10^5,2)</f>
        <v>21.43</v>
      </c>
      <c r="O187" s="139" t="s">
        <v>1187</v>
      </c>
      <c r="P187" s="590" t="s">
        <v>1125</v>
      </c>
      <c r="Q187" s="1051" t="s">
        <v>263</v>
      </c>
    </row>
    <row r="188" spans="1:17" ht="21.75" customHeight="1" x14ac:dyDescent="0.35">
      <c r="A188" s="17">
        <f>SUBTOTAL(103,$C$5:C188)</f>
        <v>184</v>
      </c>
      <c r="B188" s="13">
        <v>27</v>
      </c>
      <c r="C188" s="141" t="s">
        <v>649</v>
      </c>
      <c r="D188" s="81" t="str">
        <f>VLOOKUP(C188,'Location Summary'!$C$4:$D$603,2,0)</f>
        <v>DA+9</v>
      </c>
      <c r="E188" s="81" t="s">
        <v>422</v>
      </c>
      <c r="F188" s="134">
        <v>45650</v>
      </c>
      <c r="G188" s="134">
        <v>45655</v>
      </c>
      <c r="H188" s="79" t="s">
        <v>991</v>
      </c>
      <c r="I188" s="81">
        <f t="shared" si="20"/>
        <v>289.83999999999997</v>
      </c>
      <c r="J188" s="13">
        <f t="shared" si="21"/>
        <v>3.61</v>
      </c>
      <c r="K188" s="13">
        <f t="shared" si="22"/>
        <v>37.299999999999997</v>
      </c>
      <c r="L188" s="13">
        <f t="shared" si="23"/>
        <v>2.093</v>
      </c>
      <c r="M188" s="13">
        <f t="shared" si="24"/>
        <v>0.86599999999999999</v>
      </c>
      <c r="N188" s="480">
        <f t="shared" ref="N188:N190" si="27">ROUND((I188*230.35+J188*10150.5+K188*11591.45+L188*93958.18+M188*7677.44)/10^5,2)</f>
        <v>7.39</v>
      </c>
      <c r="O188" s="139" t="s">
        <v>1168</v>
      </c>
      <c r="P188" s="590" t="s">
        <v>931</v>
      </c>
      <c r="Q188" s="1051" t="s">
        <v>263</v>
      </c>
    </row>
    <row r="189" spans="1:17" ht="21.75" customHeight="1" x14ac:dyDescent="0.35">
      <c r="A189" s="17">
        <f>SUBTOTAL(103,$C$5:C189)</f>
        <v>185</v>
      </c>
      <c r="B189" s="13">
        <v>28</v>
      </c>
      <c r="C189" s="141" t="s">
        <v>639</v>
      </c>
      <c r="D189" s="81" t="str">
        <f>VLOOKUP(C189,'Location Summary'!$C$4:$D$603,2,0)</f>
        <v>DA+1.5</v>
      </c>
      <c r="E189" s="81" t="s">
        <v>422</v>
      </c>
      <c r="F189" s="134">
        <v>45646</v>
      </c>
      <c r="G189" s="134">
        <v>45655</v>
      </c>
      <c r="H189" s="79" t="s">
        <v>1191</v>
      </c>
      <c r="I189" s="81">
        <f t="shared" si="20"/>
        <v>289.83999999999997</v>
      </c>
      <c r="J189" s="13">
        <f t="shared" si="21"/>
        <v>3.61</v>
      </c>
      <c r="K189" s="13">
        <f t="shared" si="22"/>
        <v>37.299999999999997</v>
      </c>
      <c r="L189" s="13">
        <f t="shared" si="23"/>
        <v>2.093</v>
      </c>
      <c r="M189" s="13">
        <f t="shared" si="24"/>
        <v>0.86599999999999999</v>
      </c>
      <c r="N189" s="480">
        <f t="shared" si="27"/>
        <v>7.39</v>
      </c>
      <c r="O189" s="139" t="s">
        <v>1210</v>
      </c>
      <c r="P189" s="590" t="s">
        <v>931</v>
      </c>
      <c r="Q189" s="1051" t="s">
        <v>263</v>
      </c>
    </row>
    <row r="190" spans="1:17" ht="21.75" customHeight="1" x14ac:dyDescent="0.35">
      <c r="A190" s="17">
        <f>SUBTOTAL(103,$C$5:C190)</f>
        <v>186</v>
      </c>
      <c r="B190" s="13">
        <v>29</v>
      </c>
      <c r="C190" s="141" t="s">
        <v>456</v>
      </c>
      <c r="D190" s="81" t="str">
        <f>VLOOKUP(C190,'Location Summary'!$C$4:$D$603,2,0)</f>
        <v>DA+9</v>
      </c>
      <c r="E190" s="81" t="s">
        <v>422</v>
      </c>
      <c r="F190" s="134">
        <v>45648</v>
      </c>
      <c r="G190" s="134">
        <v>45655</v>
      </c>
      <c r="H190" s="79" t="s">
        <v>1011</v>
      </c>
      <c r="I190" s="81">
        <f t="shared" si="20"/>
        <v>289.83999999999997</v>
      </c>
      <c r="J190" s="13">
        <f t="shared" si="21"/>
        <v>3.61</v>
      </c>
      <c r="K190" s="13">
        <f t="shared" si="22"/>
        <v>37.299999999999997</v>
      </c>
      <c r="L190" s="13">
        <f t="shared" si="23"/>
        <v>2.093</v>
      </c>
      <c r="M190" s="13">
        <f t="shared" si="24"/>
        <v>0.86599999999999999</v>
      </c>
      <c r="N190" s="480">
        <f t="shared" si="27"/>
        <v>7.39</v>
      </c>
      <c r="O190" s="139" t="s">
        <v>1211</v>
      </c>
      <c r="P190" s="590" t="s">
        <v>1212</v>
      </c>
      <c r="Q190" s="1051" t="s">
        <v>263</v>
      </c>
    </row>
    <row r="191" spans="1:17" ht="21.75" customHeight="1" x14ac:dyDescent="0.35">
      <c r="A191" s="17">
        <f>SUBTOTAL(103,$C$5:C191)</f>
        <v>187</v>
      </c>
      <c r="B191" s="13">
        <v>30</v>
      </c>
      <c r="C191" s="141" t="s">
        <v>500</v>
      </c>
      <c r="D191" s="81" t="str">
        <f>VLOOKUP(C191,'Location Summary'!$C$4:$D$603,2,0)</f>
        <v>DA-1.5</v>
      </c>
      <c r="E191" s="81" t="s">
        <v>422</v>
      </c>
      <c r="F191" s="134">
        <v>45645</v>
      </c>
      <c r="G191" s="134">
        <v>45656</v>
      </c>
      <c r="H191" s="79" t="s">
        <v>1007</v>
      </c>
      <c r="I191" s="81">
        <f t="shared" si="20"/>
        <v>271.04000000000002</v>
      </c>
      <c r="J191" s="13">
        <f t="shared" si="21"/>
        <v>3.36</v>
      </c>
      <c r="K191" s="13">
        <f t="shared" si="22"/>
        <v>34.15</v>
      </c>
      <c r="L191" s="13">
        <f t="shared" si="23"/>
        <v>1.599</v>
      </c>
      <c r="M191" s="13">
        <f t="shared" si="24"/>
        <v>0.86599999999999999</v>
      </c>
      <c r="N191" s="480">
        <f>ROUND((I191*230.35+J191*10150.5+K191*11591.45+L191*93958.18+M191*7677.44)/10^5,2)</f>
        <v>6.49</v>
      </c>
      <c r="O191" s="139" t="s">
        <v>906</v>
      </c>
      <c r="P191" s="590" t="s">
        <v>1125</v>
      </c>
      <c r="Q191" s="1051" t="s">
        <v>263</v>
      </c>
    </row>
    <row r="192" spans="1:17" ht="21.75" customHeight="1" x14ac:dyDescent="0.35">
      <c r="A192" s="17">
        <f>SUBTOTAL(103,$C$5:C192)</f>
        <v>188</v>
      </c>
      <c r="B192" s="13">
        <v>31</v>
      </c>
      <c r="C192" s="141" t="s">
        <v>6</v>
      </c>
      <c r="D192" s="81" t="str">
        <f>VLOOKUP(C192,'Location Summary'!$C$4:$D$603,2,0)</f>
        <v>DA+6</v>
      </c>
      <c r="E192" s="81" t="s">
        <v>422</v>
      </c>
      <c r="F192" s="134">
        <v>45654</v>
      </c>
      <c r="G192" s="134">
        <v>45657</v>
      </c>
      <c r="H192" s="79" t="s">
        <v>991</v>
      </c>
      <c r="I192" s="81">
        <f t="shared" si="20"/>
        <v>289.83999999999997</v>
      </c>
      <c r="J192" s="13">
        <f t="shared" si="21"/>
        <v>3.61</v>
      </c>
      <c r="K192" s="13">
        <f t="shared" si="22"/>
        <v>37.299999999999997</v>
      </c>
      <c r="L192" s="13">
        <f t="shared" si="23"/>
        <v>2.093</v>
      </c>
      <c r="M192" s="13">
        <f t="shared" si="24"/>
        <v>0.86599999999999999</v>
      </c>
      <c r="N192" s="480">
        <f>ROUND((I192*230.35+J192*10150.5+K192*11591.45+L192*93958.18+M192*7677.44)/10^5,2)</f>
        <v>7.39</v>
      </c>
      <c r="O192" s="139" t="s">
        <v>1168</v>
      </c>
      <c r="P192" s="590" t="s">
        <v>931</v>
      </c>
      <c r="Q192" s="1051" t="s">
        <v>263</v>
      </c>
    </row>
    <row r="193" spans="1:17" ht="21.75" customHeight="1" x14ac:dyDescent="0.35">
      <c r="A193" s="17">
        <f>SUBTOTAL(103,$C$5:C193)</f>
        <v>189</v>
      </c>
      <c r="B193" s="13">
        <v>32</v>
      </c>
      <c r="C193" s="141" t="s">
        <v>442</v>
      </c>
      <c r="D193" s="81" t="str">
        <f>VLOOKUP(C193,'Location Summary'!$C$4:$D$603,2,0)</f>
        <v>DA+6</v>
      </c>
      <c r="E193" s="81" t="s">
        <v>422</v>
      </c>
      <c r="F193" s="134">
        <v>45653</v>
      </c>
      <c r="G193" s="134">
        <v>45657</v>
      </c>
      <c r="H193" s="79" t="s">
        <v>1161</v>
      </c>
      <c r="I193" s="81">
        <f t="shared" si="20"/>
        <v>289.83999999999997</v>
      </c>
      <c r="J193" s="13">
        <f t="shared" si="21"/>
        <v>3.61</v>
      </c>
      <c r="K193" s="13">
        <f t="shared" si="22"/>
        <v>37.299999999999997</v>
      </c>
      <c r="L193" s="13">
        <f t="shared" si="23"/>
        <v>2.093</v>
      </c>
      <c r="M193" s="13">
        <f t="shared" si="24"/>
        <v>0.86599999999999999</v>
      </c>
      <c r="N193" s="480">
        <f>ROUND((I193*230.35+J193*10150.5+K193*11591.45+L193*93958.18+M193*7677.44)/10^5,2)</f>
        <v>7.39</v>
      </c>
      <c r="O193" s="139" t="s">
        <v>1215</v>
      </c>
      <c r="P193" s="590" t="s">
        <v>1125</v>
      </c>
      <c r="Q193" s="1051" t="s">
        <v>263</v>
      </c>
    </row>
    <row r="194" spans="1:17" ht="21.75" customHeight="1" x14ac:dyDescent="0.35">
      <c r="A194" s="17">
        <f>SUBTOTAL(103,$C$5:C194)</f>
        <v>190</v>
      </c>
      <c r="B194" s="13">
        <v>1</v>
      </c>
      <c r="C194" s="709" t="s">
        <v>78</v>
      </c>
      <c r="D194" s="81" t="str">
        <f>VLOOKUP(C194,'Location Summary'!$C$4:$D$603,2,0)</f>
        <v>DB2+0</v>
      </c>
      <c r="E194" s="81" t="s">
        <v>422</v>
      </c>
      <c r="F194" s="134">
        <v>45653</v>
      </c>
      <c r="G194" s="134">
        <v>45660</v>
      </c>
      <c r="H194" s="79" t="s">
        <v>1197</v>
      </c>
      <c r="I194" s="81">
        <f t="shared" si="20"/>
        <v>560.96</v>
      </c>
      <c r="J194" s="13">
        <f t="shared" si="21"/>
        <v>7.27</v>
      </c>
      <c r="K194" s="13">
        <f t="shared" si="22"/>
        <v>85.67</v>
      </c>
      <c r="L194" s="13">
        <f t="shared" si="23"/>
        <v>4.1547999999999998</v>
      </c>
      <c r="M194" s="139">
        <f t="shared" si="24"/>
        <v>1.768</v>
      </c>
      <c r="N194" s="480">
        <f>ROUND((I194*230.35+J194*10150.5+K194*11591.45+L194*93958.18+M194*7677.44)/10^5,2)</f>
        <v>16</v>
      </c>
      <c r="O194" s="139" t="s">
        <v>1200</v>
      </c>
      <c r="P194" s="590" t="s">
        <v>931</v>
      </c>
      <c r="Q194" s="1051" t="s">
        <v>263</v>
      </c>
    </row>
    <row r="195" spans="1:17" ht="21.75" customHeight="1" x14ac:dyDescent="0.35">
      <c r="A195" s="17">
        <f>SUBTOTAL(103,$C$5:C195)</f>
        <v>191</v>
      </c>
      <c r="B195" s="13">
        <v>2</v>
      </c>
      <c r="C195" s="709" t="s">
        <v>457</v>
      </c>
      <c r="D195" s="81" t="str">
        <f>VLOOKUP(C195,'Location Summary'!$C$4:$D$603,2,0)</f>
        <v>DA+0</v>
      </c>
      <c r="E195" s="81" t="s">
        <v>422</v>
      </c>
      <c r="F195" s="134">
        <v>45653</v>
      </c>
      <c r="G195" s="134">
        <v>45660</v>
      </c>
      <c r="H195" s="79" t="s">
        <v>1011</v>
      </c>
      <c r="I195" s="81">
        <f t="shared" si="20"/>
        <v>271.04000000000002</v>
      </c>
      <c r="J195" s="13">
        <f t="shared" si="21"/>
        <v>3.36</v>
      </c>
      <c r="K195" s="13">
        <f t="shared" si="22"/>
        <v>34.15</v>
      </c>
      <c r="L195" s="13">
        <f t="shared" si="23"/>
        <v>1.599</v>
      </c>
      <c r="M195" s="139">
        <f t="shared" si="24"/>
        <v>0.86599999999999999</v>
      </c>
      <c r="N195" s="480">
        <f>ROUND((I195*230.35+J195*10150.5+K195*11591.45+L195*93958.18+M195*7677.44)/10^5,2)</f>
        <v>6.49</v>
      </c>
      <c r="O195" s="139" t="s">
        <v>1211</v>
      </c>
      <c r="P195" s="590" t="s">
        <v>931</v>
      </c>
      <c r="Q195" s="1051" t="s">
        <v>263</v>
      </c>
    </row>
    <row r="196" spans="1:17" ht="21.75" customHeight="1" x14ac:dyDescent="0.35">
      <c r="A196" s="17">
        <f>SUBTOTAL(103,$C$5:C196)</f>
        <v>192</v>
      </c>
      <c r="B196" s="13">
        <v>3</v>
      </c>
      <c r="C196" s="141" t="s">
        <v>641</v>
      </c>
      <c r="D196" s="81" t="str">
        <f>VLOOKUP(C196,'Location Summary'!$C$4:$D$603,2,0)</f>
        <v>DA+1.5</v>
      </c>
      <c r="E196" s="81" t="s">
        <v>422</v>
      </c>
      <c r="F196" s="134">
        <v>45653</v>
      </c>
      <c r="G196" s="134">
        <v>45662</v>
      </c>
      <c r="H196" s="79" t="s">
        <v>1191</v>
      </c>
      <c r="I196" s="81">
        <f t="shared" si="20"/>
        <v>289.83999999999997</v>
      </c>
      <c r="J196" s="13">
        <f t="shared" si="21"/>
        <v>3.61</v>
      </c>
      <c r="K196" s="13">
        <f t="shared" si="22"/>
        <v>37.299999999999997</v>
      </c>
      <c r="L196" s="13">
        <f t="shared" si="23"/>
        <v>2.093</v>
      </c>
      <c r="M196" s="139">
        <f t="shared" si="24"/>
        <v>0.86599999999999999</v>
      </c>
      <c r="N196" s="480">
        <f t="shared" ref="N196:N197" si="28">ROUND((I196*230.35+J196*10150.5+K196*11591.45+L196*93958.18+M196*7677.44)/10^5,2)</f>
        <v>7.39</v>
      </c>
      <c r="O196" s="139" t="s">
        <v>1210</v>
      </c>
      <c r="P196" s="590" t="s">
        <v>931</v>
      </c>
      <c r="Q196" s="1051" t="s">
        <v>263</v>
      </c>
    </row>
    <row r="197" spans="1:17" ht="21.75" customHeight="1" x14ac:dyDescent="0.35">
      <c r="A197" s="17">
        <f>SUBTOTAL(103,$C$5:C197)</f>
        <v>193</v>
      </c>
      <c r="B197" s="13">
        <v>4</v>
      </c>
      <c r="C197" s="709" t="s">
        <v>653</v>
      </c>
      <c r="D197" s="81" t="str">
        <f>VLOOKUP(C197,'Location Summary'!$C$4:$D$603,2,0)</f>
        <v>DA+9</v>
      </c>
      <c r="E197" s="81" t="s">
        <v>422</v>
      </c>
      <c r="F197" s="134">
        <v>45657</v>
      </c>
      <c r="G197" s="134">
        <v>45662</v>
      </c>
      <c r="H197" s="79" t="s">
        <v>991</v>
      </c>
      <c r="I197" s="81">
        <f t="shared" ref="I197:I260" si="29">VLOOKUP($D197,$D$320:$M$359,6,FALSE)</f>
        <v>289.83999999999997</v>
      </c>
      <c r="J197" s="13">
        <f t="shared" ref="J197:J260" si="30">VLOOKUP($D197,$D$320:$M$359,7,FALSE)</f>
        <v>3.61</v>
      </c>
      <c r="K197" s="13">
        <f t="shared" ref="K197:K260" si="31">VLOOKUP($D197,$D$320:$M$359,8,FALSE)</f>
        <v>37.299999999999997</v>
      </c>
      <c r="L197" s="13">
        <f t="shared" ref="L197:L260" si="32">VLOOKUP($D197,$D$320:$M$359,9,FALSE)</f>
        <v>2.093</v>
      </c>
      <c r="M197" s="139">
        <f t="shared" ref="M197:M260" si="33">VLOOKUP($D197,$D$320:$M$359,10,FALSE)</f>
        <v>0.86599999999999999</v>
      </c>
      <c r="N197" s="480">
        <f t="shared" si="28"/>
        <v>7.39</v>
      </c>
      <c r="O197" s="139" t="s">
        <v>1168</v>
      </c>
      <c r="P197" s="590" t="s">
        <v>931</v>
      </c>
      <c r="Q197" s="1051" t="s">
        <v>263</v>
      </c>
    </row>
    <row r="198" spans="1:17" ht="21.75" customHeight="1" x14ac:dyDescent="0.35">
      <c r="A198" s="17">
        <f>SUBTOTAL(103,$C$5:C198)</f>
        <v>194</v>
      </c>
      <c r="B198" s="13">
        <v>5</v>
      </c>
      <c r="C198" s="141" t="s">
        <v>411</v>
      </c>
      <c r="D198" s="81" t="str">
        <f>VLOOKUP(C198,'Location Summary'!$C$4:$D$603,2,0)</f>
        <v>DA+9</v>
      </c>
      <c r="E198" s="81" t="s">
        <v>422</v>
      </c>
      <c r="F198" s="134">
        <v>45644</v>
      </c>
      <c r="G198" s="134">
        <v>45663</v>
      </c>
      <c r="H198" s="79" t="s">
        <v>1188</v>
      </c>
      <c r="I198" s="81">
        <f t="shared" si="29"/>
        <v>289.83999999999997</v>
      </c>
      <c r="J198" s="13">
        <f t="shared" si="30"/>
        <v>3.61</v>
      </c>
      <c r="K198" s="13">
        <f t="shared" si="31"/>
        <v>37.299999999999997</v>
      </c>
      <c r="L198" s="13">
        <f t="shared" si="32"/>
        <v>2.093</v>
      </c>
      <c r="M198" s="139">
        <f t="shared" si="33"/>
        <v>0.86599999999999999</v>
      </c>
      <c r="N198" s="480">
        <f t="shared" ref="N198" si="34">ROUND((I198*230.35+J198*10150.5+K198*11591.45+L198*93958.18+M198*7677.44)/10^5,2)</f>
        <v>7.39</v>
      </c>
      <c r="O198" s="139" t="s">
        <v>1214</v>
      </c>
      <c r="P198" s="590" t="s">
        <v>1125</v>
      </c>
      <c r="Q198" s="1051" t="s">
        <v>263</v>
      </c>
    </row>
    <row r="199" spans="1:17" ht="21.75" customHeight="1" x14ac:dyDescent="0.35">
      <c r="A199" s="17">
        <f>SUBTOTAL(103,$C$5:C199)</f>
        <v>195</v>
      </c>
      <c r="B199" s="13">
        <v>6</v>
      </c>
      <c r="C199" s="709" t="s">
        <v>458</v>
      </c>
      <c r="D199" s="81" t="str">
        <f>VLOOKUP(C199,'Location Summary'!$C$4:$D$603,2,0)</f>
        <v>DA+6</v>
      </c>
      <c r="E199" s="81" t="s">
        <v>422</v>
      </c>
      <c r="F199" s="134">
        <v>45661</v>
      </c>
      <c r="G199" s="134">
        <v>45664</v>
      </c>
      <c r="H199" s="79" t="s">
        <v>1011</v>
      </c>
      <c r="I199" s="81">
        <f t="shared" si="29"/>
        <v>289.83999999999997</v>
      </c>
      <c r="J199" s="13">
        <f t="shared" si="30"/>
        <v>3.61</v>
      </c>
      <c r="K199" s="13">
        <f t="shared" si="31"/>
        <v>37.299999999999997</v>
      </c>
      <c r="L199" s="13">
        <f t="shared" si="32"/>
        <v>2.093</v>
      </c>
      <c r="M199" s="139">
        <f t="shared" si="33"/>
        <v>0.86599999999999999</v>
      </c>
      <c r="N199" s="480">
        <f t="shared" ref="N199" si="35">ROUND((I199*230.35+J199*10150.5+K199*11591.45+L199*93958.18+M199*7677.44)/10^5,2)</f>
        <v>7.39</v>
      </c>
      <c r="O199" s="139" t="s">
        <v>1211</v>
      </c>
      <c r="P199" s="590" t="s">
        <v>931</v>
      </c>
      <c r="Q199" s="1051" t="s">
        <v>263</v>
      </c>
    </row>
    <row r="200" spans="1:17" ht="21.75" customHeight="1" x14ac:dyDescent="0.35">
      <c r="A200" s="17">
        <f>SUBTOTAL(103,$C$5:C200)</f>
        <v>196</v>
      </c>
      <c r="B200" s="13">
        <v>7</v>
      </c>
      <c r="C200" s="709" t="s">
        <v>179</v>
      </c>
      <c r="D200" s="81" t="str">
        <f>VLOOKUP(C200,'Location Summary'!$C$4:$D$603,2,0)</f>
        <v>DA+3</v>
      </c>
      <c r="E200" s="81" t="s">
        <v>422</v>
      </c>
      <c r="F200" s="134">
        <v>45660</v>
      </c>
      <c r="G200" s="134">
        <v>45665</v>
      </c>
      <c r="H200" s="79" t="s">
        <v>1197</v>
      </c>
      <c r="I200" s="81">
        <f t="shared" si="29"/>
        <v>289.83999999999997</v>
      </c>
      <c r="J200" s="13">
        <f t="shared" si="30"/>
        <v>3.61</v>
      </c>
      <c r="K200" s="13">
        <f t="shared" si="31"/>
        <v>37.299999999999997</v>
      </c>
      <c r="L200" s="13">
        <f t="shared" si="32"/>
        <v>2.093</v>
      </c>
      <c r="M200" s="139">
        <f t="shared" si="33"/>
        <v>0.86599999999999999</v>
      </c>
      <c r="N200" s="480">
        <f t="shared" ref="N200:N207" si="36">ROUND((I200*230.35+J200*10150.5+K200*11591.45+L200*93958.18+M200*7677.44)/10^5,2)</f>
        <v>7.39</v>
      </c>
      <c r="O200" s="139" t="s">
        <v>1200</v>
      </c>
      <c r="P200" s="590" t="s">
        <v>931</v>
      </c>
      <c r="Q200" s="1051" t="s">
        <v>263</v>
      </c>
    </row>
    <row r="201" spans="1:17" ht="21.75" customHeight="1" x14ac:dyDescent="0.35">
      <c r="A201" s="17">
        <f>SUBTOTAL(103,$C$5:C201)</f>
        <v>197</v>
      </c>
      <c r="B201" s="13">
        <v>8</v>
      </c>
      <c r="C201" s="709" t="s">
        <v>642</v>
      </c>
      <c r="D201" s="81" t="str">
        <f>VLOOKUP(C201,'Location Summary'!$C$4:$D$603,2,0)</f>
        <v>DA+1.5</v>
      </c>
      <c r="E201" s="81" t="s">
        <v>422</v>
      </c>
      <c r="F201" s="134">
        <v>45662</v>
      </c>
      <c r="G201" s="134">
        <v>45666</v>
      </c>
      <c r="H201" s="79" t="s">
        <v>1191</v>
      </c>
      <c r="I201" s="81">
        <f t="shared" si="29"/>
        <v>289.83999999999997</v>
      </c>
      <c r="J201" s="13">
        <f t="shared" si="30"/>
        <v>3.61</v>
      </c>
      <c r="K201" s="13">
        <f t="shared" si="31"/>
        <v>37.299999999999997</v>
      </c>
      <c r="L201" s="13">
        <f t="shared" si="32"/>
        <v>2.093</v>
      </c>
      <c r="M201" s="139">
        <f t="shared" si="33"/>
        <v>0.86599999999999999</v>
      </c>
      <c r="N201" s="480">
        <f t="shared" si="36"/>
        <v>7.39</v>
      </c>
      <c r="O201" s="139" t="s">
        <v>1210</v>
      </c>
      <c r="P201" s="590" t="s">
        <v>931</v>
      </c>
      <c r="Q201" s="1051" t="s">
        <v>263</v>
      </c>
    </row>
    <row r="202" spans="1:17" ht="21.75" customHeight="1" x14ac:dyDescent="0.35">
      <c r="A202" s="17">
        <f>SUBTOTAL(103,$C$5:C202)</f>
        <v>198</v>
      </c>
      <c r="B202" s="13">
        <v>9</v>
      </c>
      <c r="C202" s="709" t="s">
        <v>654</v>
      </c>
      <c r="D202" s="81" t="str">
        <f>VLOOKUP(C202,'Location Summary'!$C$4:$D$603,2,0)</f>
        <v>DA+3</v>
      </c>
      <c r="E202" s="81" t="s">
        <v>422</v>
      </c>
      <c r="F202" s="134">
        <v>45662</v>
      </c>
      <c r="G202" s="134">
        <v>45666</v>
      </c>
      <c r="H202" s="79" t="s">
        <v>991</v>
      </c>
      <c r="I202" s="81">
        <f t="shared" si="29"/>
        <v>289.83999999999997</v>
      </c>
      <c r="J202" s="13">
        <f t="shared" si="30"/>
        <v>3.61</v>
      </c>
      <c r="K202" s="13">
        <f t="shared" si="31"/>
        <v>37.299999999999997</v>
      </c>
      <c r="L202" s="13">
        <f t="shared" si="32"/>
        <v>2.093</v>
      </c>
      <c r="M202" s="139">
        <f t="shared" si="33"/>
        <v>0.86599999999999999</v>
      </c>
      <c r="N202" s="480">
        <f t="shared" si="36"/>
        <v>7.39</v>
      </c>
      <c r="O202" s="139" t="s">
        <v>1168</v>
      </c>
      <c r="P202" s="590" t="s">
        <v>931</v>
      </c>
      <c r="Q202" s="1051" t="s">
        <v>263</v>
      </c>
    </row>
    <row r="203" spans="1:17" ht="21.75" customHeight="1" x14ac:dyDescent="0.35">
      <c r="A203" s="17">
        <f>SUBTOTAL(103,$C$5:C203)</f>
        <v>199</v>
      </c>
      <c r="B203" s="13">
        <v>10</v>
      </c>
      <c r="C203" s="709" t="s">
        <v>459</v>
      </c>
      <c r="D203" s="81" t="str">
        <f>VLOOKUP(C203,'Location Summary'!$C$4:$D$603,2,0)</f>
        <v>DA-3</v>
      </c>
      <c r="E203" s="81" t="s">
        <v>422</v>
      </c>
      <c r="F203" s="134">
        <v>45664</v>
      </c>
      <c r="G203" s="134">
        <v>45667</v>
      </c>
      <c r="H203" s="79" t="s">
        <v>1011</v>
      </c>
      <c r="I203" s="81">
        <f t="shared" si="29"/>
        <v>271.04000000000002</v>
      </c>
      <c r="J203" s="13">
        <f t="shared" si="30"/>
        <v>3.36</v>
      </c>
      <c r="K203" s="13">
        <f t="shared" si="31"/>
        <v>34.15</v>
      </c>
      <c r="L203" s="13">
        <f t="shared" si="32"/>
        <v>1.599</v>
      </c>
      <c r="M203" s="139">
        <f t="shared" si="33"/>
        <v>0.86599999999999999</v>
      </c>
      <c r="N203" s="480">
        <f t="shared" si="36"/>
        <v>6.49</v>
      </c>
      <c r="O203" s="139" t="s">
        <v>1211</v>
      </c>
      <c r="P203" s="590" t="s">
        <v>931</v>
      </c>
      <c r="Q203" s="1051" t="s">
        <v>263</v>
      </c>
    </row>
    <row r="204" spans="1:17" ht="21.75" customHeight="1" x14ac:dyDescent="0.35">
      <c r="A204" s="17">
        <f>SUBTOTAL(103,$C$5:C204)</f>
        <v>200</v>
      </c>
      <c r="B204" s="13">
        <v>11</v>
      </c>
      <c r="C204" s="710" t="s">
        <v>270</v>
      </c>
      <c r="D204" s="81" t="str">
        <f>VLOOKUP(C204,'Location Summary'!$C$4:$D$603,2,0)</f>
        <v>DB1+0</v>
      </c>
      <c r="E204" s="81" t="s">
        <v>422</v>
      </c>
      <c r="F204" s="134">
        <v>45993</v>
      </c>
      <c r="G204" s="134">
        <v>45670</v>
      </c>
      <c r="H204" s="79" t="s">
        <v>1007</v>
      </c>
      <c r="I204" s="81">
        <f t="shared" si="29"/>
        <v>479.12</v>
      </c>
      <c r="J204" s="13">
        <f t="shared" si="30"/>
        <v>6.16</v>
      </c>
      <c r="K204" s="13">
        <f t="shared" si="31"/>
        <v>69.760000000000005</v>
      </c>
      <c r="L204" s="13">
        <f t="shared" si="32"/>
        <v>3.26</v>
      </c>
      <c r="M204" s="139">
        <f t="shared" si="33"/>
        <v>1.768</v>
      </c>
      <c r="N204" s="480">
        <f t="shared" si="36"/>
        <v>13.01</v>
      </c>
      <c r="O204" s="139" t="s">
        <v>1215</v>
      </c>
      <c r="P204" s="590" t="s">
        <v>1125</v>
      </c>
      <c r="Q204" s="1051" t="s">
        <v>263</v>
      </c>
    </row>
    <row r="205" spans="1:17" ht="21.75" customHeight="1" x14ac:dyDescent="0.35">
      <c r="A205" s="17">
        <f>SUBTOTAL(103,$C$5:C205)</f>
        <v>201</v>
      </c>
      <c r="B205" s="13">
        <v>12</v>
      </c>
      <c r="C205" s="710" t="s">
        <v>180</v>
      </c>
      <c r="D205" s="81" t="str">
        <f>VLOOKUP(C205,'Location Summary'!$C$4:$D$603,2,0)</f>
        <v>DA+9</v>
      </c>
      <c r="E205" s="81" t="s">
        <v>422</v>
      </c>
      <c r="F205" s="134">
        <f>G200</f>
        <v>45665</v>
      </c>
      <c r="G205" s="134">
        <v>45670</v>
      </c>
      <c r="H205" s="79" t="s">
        <v>1197</v>
      </c>
      <c r="I205" s="81">
        <f t="shared" si="29"/>
        <v>289.83999999999997</v>
      </c>
      <c r="J205" s="13">
        <f t="shared" si="30"/>
        <v>3.61</v>
      </c>
      <c r="K205" s="13">
        <f t="shared" si="31"/>
        <v>37.299999999999997</v>
      </c>
      <c r="L205" s="13">
        <f t="shared" si="32"/>
        <v>2.093</v>
      </c>
      <c r="M205" s="139">
        <f t="shared" si="33"/>
        <v>0.86599999999999999</v>
      </c>
      <c r="N205" s="480">
        <f t="shared" si="36"/>
        <v>7.39</v>
      </c>
      <c r="O205" s="139" t="s">
        <v>1200</v>
      </c>
      <c r="P205" s="590" t="s">
        <v>931</v>
      </c>
      <c r="Q205" s="1051" t="s">
        <v>263</v>
      </c>
    </row>
    <row r="206" spans="1:17" ht="21.75" customHeight="1" x14ac:dyDescent="0.35">
      <c r="A206" s="17">
        <f>SUBTOTAL(103,$C$5:C206)</f>
        <v>202</v>
      </c>
      <c r="B206" s="13">
        <v>13</v>
      </c>
      <c r="C206" s="710" t="s">
        <v>460</v>
      </c>
      <c r="D206" s="81" t="str">
        <f>VLOOKUP(C206,'Location Summary'!$C$4:$D$603,2,0)</f>
        <v>DA+3</v>
      </c>
      <c r="E206" s="81" t="s">
        <v>422</v>
      </c>
      <c r="F206" s="134">
        <f>G199</f>
        <v>45664</v>
      </c>
      <c r="G206" s="134">
        <v>45670</v>
      </c>
      <c r="H206" s="79" t="s">
        <v>1011</v>
      </c>
      <c r="I206" s="81">
        <f t="shared" si="29"/>
        <v>289.83999999999997</v>
      </c>
      <c r="J206" s="13">
        <f t="shared" si="30"/>
        <v>3.61</v>
      </c>
      <c r="K206" s="13">
        <f t="shared" si="31"/>
        <v>37.299999999999997</v>
      </c>
      <c r="L206" s="13">
        <f t="shared" si="32"/>
        <v>2.093</v>
      </c>
      <c r="M206" s="139">
        <f t="shared" si="33"/>
        <v>0.86599999999999999</v>
      </c>
      <c r="N206" s="480">
        <f t="shared" si="36"/>
        <v>7.39</v>
      </c>
      <c r="O206" s="139" t="s">
        <v>1211</v>
      </c>
      <c r="P206" s="590" t="s">
        <v>931</v>
      </c>
      <c r="Q206" s="1051" t="s">
        <v>263</v>
      </c>
    </row>
    <row r="207" spans="1:17" ht="21.75" customHeight="1" x14ac:dyDescent="0.35">
      <c r="A207" s="17">
        <f>SUBTOTAL(103,$C$5:C207)</f>
        <v>203</v>
      </c>
      <c r="B207" s="13">
        <v>14</v>
      </c>
      <c r="C207" s="710" t="s">
        <v>655</v>
      </c>
      <c r="D207" s="81" t="str">
        <f>VLOOKUP(C207,'Location Summary'!$C$4:$D$603,2,0)</f>
        <v>DA+9</v>
      </c>
      <c r="E207" s="81" t="s">
        <v>422</v>
      </c>
      <c r="F207" s="134">
        <f>G202</f>
        <v>45666</v>
      </c>
      <c r="G207" s="134">
        <v>45670</v>
      </c>
      <c r="H207" s="79" t="s">
        <v>991</v>
      </c>
      <c r="I207" s="81">
        <f t="shared" si="29"/>
        <v>289.83999999999997</v>
      </c>
      <c r="J207" s="13">
        <f t="shared" si="30"/>
        <v>3.61</v>
      </c>
      <c r="K207" s="13">
        <f t="shared" si="31"/>
        <v>37.299999999999997</v>
      </c>
      <c r="L207" s="13">
        <f t="shared" si="32"/>
        <v>2.093</v>
      </c>
      <c r="M207" s="139">
        <f t="shared" si="33"/>
        <v>0.86599999999999999</v>
      </c>
      <c r="N207" s="480">
        <f t="shared" si="36"/>
        <v>7.39</v>
      </c>
      <c r="O207" s="139" t="s">
        <v>1168</v>
      </c>
      <c r="P207" s="590" t="s">
        <v>931</v>
      </c>
      <c r="Q207" s="1051" t="s">
        <v>263</v>
      </c>
    </row>
    <row r="208" spans="1:17" ht="21.75" customHeight="1" x14ac:dyDescent="0.35">
      <c r="A208" s="17">
        <f>SUBTOTAL(103,$C$5:C208)</f>
        <v>204</v>
      </c>
      <c r="B208" s="13">
        <v>15</v>
      </c>
      <c r="C208" s="710" t="s">
        <v>56</v>
      </c>
      <c r="D208" s="81" t="str">
        <f>VLOOKUP(C208,'Location Summary'!$C$4:$D$603,2,0)</f>
        <v>DC2+15</v>
      </c>
      <c r="E208" s="81" t="s">
        <v>422</v>
      </c>
      <c r="F208" s="134">
        <v>45993</v>
      </c>
      <c r="G208" s="134">
        <v>45672</v>
      </c>
      <c r="H208" s="79" t="s">
        <v>1161</v>
      </c>
      <c r="I208" s="81">
        <f t="shared" si="29"/>
        <v>689.93</v>
      </c>
      <c r="J208" s="13">
        <f t="shared" si="30"/>
        <v>9.0299999999999994</v>
      </c>
      <c r="K208" s="13">
        <f t="shared" si="31"/>
        <v>112.22</v>
      </c>
      <c r="L208" s="13">
        <f t="shared" si="32"/>
        <v>5.8468</v>
      </c>
      <c r="M208" s="139">
        <f t="shared" si="33"/>
        <v>2.2349290000000002</v>
      </c>
      <c r="N208" s="480">
        <f>ROUND((I208*230.35+J208*10150.5+K208*11591.45+L208*93958.18+M208*7677.44)/10^5,2)</f>
        <v>21.18</v>
      </c>
      <c r="O208" s="139" t="s">
        <v>1214</v>
      </c>
      <c r="P208" s="590" t="s">
        <v>1125</v>
      </c>
      <c r="Q208" s="1051" t="s">
        <v>263</v>
      </c>
    </row>
    <row r="209" spans="1:17" ht="21.75" customHeight="1" x14ac:dyDescent="0.35">
      <c r="A209" s="17">
        <f>SUBTOTAL(103,$C$5:C209)</f>
        <v>205</v>
      </c>
      <c r="B209" s="13">
        <v>16</v>
      </c>
      <c r="C209" s="710" t="s">
        <v>461</v>
      </c>
      <c r="D209" s="81" t="str">
        <f>VLOOKUP(C209,'Location Summary'!$C$4:$D$603,2,0)</f>
        <v>DA-3</v>
      </c>
      <c r="E209" s="81" t="s">
        <v>422</v>
      </c>
      <c r="F209" s="134">
        <f>G206</f>
        <v>45670</v>
      </c>
      <c r="G209" s="134">
        <v>45674</v>
      </c>
      <c r="H209" s="79" t="s">
        <v>1011</v>
      </c>
      <c r="I209" s="81">
        <f t="shared" si="29"/>
        <v>271.04000000000002</v>
      </c>
      <c r="J209" s="13">
        <f t="shared" si="30"/>
        <v>3.36</v>
      </c>
      <c r="K209" s="13">
        <f t="shared" si="31"/>
        <v>34.15</v>
      </c>
      <c r="L209" s="13">
        <f t="shared" si="32"/>
        <v>1.599</v>
      </c>
      <c r="M209" s="139">
        <f t="shared" si="33"/>
        <v>0.86599999999999999</v>
      </c>
      <c r="N209" s="480">
        <f>ROUND((I209*230.35+J209*10150.5+K209*11591.45+L209*93958.18+M209*7677.44)/10^5,2)</f>
        <v>6.49</v>
      </c>
      <c r="O209" s="139" t="s">
        <v>1211</v>
      </c>
      <c r="P209" s="590" t="s">
        <v>931</v>
      </c>
      <c r="Q209" s="1051" t="s">
        <v>263</v>
      </c>
    </row>
    <row r="210" spans="1:17" ht="21.75" customHeight="1" x14ac:dyDescent="0.35">
      <c r="A210" s="17">
        <f>SUBTOTAL(103,$C$5:C210)</f>
        <v>206</v>
      </c>
      <c r="B210" s="13">
        <v>17</v>
      </c>
      <c r="C210" s="710" t="s">
        <v>643</v>
      </c>
      <c r="D210" s="81" t="str">
        <f>VLOOKUP(C210,'Location Summary'!$C$4:$D$603,2,0)</f>
        <v>DA+3</v>
      </c>
      <c r="E210" s="81" t="s">
        <v>422</v>
      </c>
      <c r="F210" s="134">
        <f>G201</f>
        <v>45666</v>
      </c>
      <c r="G210" s="134">
        <v>45674</v>
      </c>
      <c r="H210" s="79" t="s">
        <v>1191</v>
      </c>
      <c r="I210" s="81">
        <f t="shared" si="29"/>
        <v>289.83999999999997</v>
      </c>
      <c r="J210" s="13">
        <f t="shared" si="30"/>
        <v>3.61</v>
      </c>
      <c r="K210" s="13">
        <f t="shared" si="31"/>
        <v>37.299999999999997</v>
      </c>
      <c r="L210" s="13">
        <f t="shared" si="32"/>
        <v>2.093</v>
      </c>
      <c r="M210" s="139">
        <f t="shared" si="33"/>
        <v>0.86599999999999999</v>
      </c>
      <c r="N210" s="480">
        <f>ROUND((I210*230.35+J210*10150.5+K210*11591.45+L210*93958.18+M210*7677.44)/10^5,2)</f>
        <v>7.39</v>
      </c>
      <c r="O210" s="139" t="s">
        <v>1210</v>
      </c>
      <c r="P210" s="590" t="s">
        <v>931</v>
      </c>
      <c r="Q210" s="1051" t="s">
        <v>263</v>
      </c>
    </row>
    <row r="211" spans="1:17" ht="21.75" customHeight="1" x14ac:dyDescent="0.35">
      <c r="A211" s="17">
        <f>SUBTOTAL(103,$C$5:C211)</f>
        <v>207</v>
      </c>
      <c r="B211" s="13">
        <v>18</v>
      </c>
      <c r="C211" s="710" t="s">
        <v>76</v>
      </c>
      <c r="D211" s="81" t="str">
        <f>VLOOKUP(C211,'Location Summary'!$C$4:$D$603,2,0)</f>
        <v>DB1+9</v>
      </c>
      <c r="E211" s="81" t="s">
        <v>422</v>
      </c>
      <c r="F211" s="134">
        <f>G205</f>
        <v>45670</v>
      </c>
      <c r="G211" s="134">
        <v>45676</v>
      </c>
      <c r="H211" s="79" t="s">
        <v>1197</v>
      </c>
      <c r="I211" s="81">
        <f t="shared" si="29"/>
        <v>484.04</v>
      </c>
      <c r="J211" s="13">
        <f t="shared" si="30"/>
        <v>6.23</v>
      </c>
      <c r="K211" s="13">
        <f t="shared" si="31"/>
        <v>70.319999999999993</v>
      </c>
      <c r="L211" s="13">
        <f t="shared" si="32"/>
        <v>3.3719999999999999</v>
      </c>
      <c r="M211" s="139">
        <f t="shared" si="33"/>
        <v>1.768</v>
      </c>
      <c r="N211" s="480">
        <f t="shared" ref="N211" si="37">ROUND((I211*230.35+J211*10150.5+K211*11591.45+L211*93958.18+M211*7677.44)/10^5,2)</f>
        <v>13.2</v>
      </c>
      <c r="O211" s="139" t="s">
        <v>1200</v>
      </c>
      <c r="P211" s="590" t="s">
        <v>931</v>
      </c>
      <c r="Q211" s="1051" t="s">
        <v>263</v>
      </c>
    </row>
    <row r="212" spans="1:17" ht="21.75" customHeight="1" x14ac:dyDescent="0.35">
      <c r="A212" s="17">
        <f>SUBTOTAL(103,$C$5:C212)</f>
        <v>208</v>
      </c>
      <c r="B212" s="13">
        <v>19</v>
      </c>
      <c r="C212" s="710" t="s">
        <v>657</v>
      </c>
      <c r="D212" s="81" t="str">
        <f>VLOOKUP(C212,'Location Summary'!$C$4:$D$603,2,0)</f>
        <v>DB1+9</v>
      </c>
      <c r="E212" s="81" t="s">
        <v>422</v>
      </c>
      <c r="F212" s="134">
        <f>G207</f>
        <v>45670</v>
      </c>
      <c r="G212" s="134">
        <v>45677</v>
      </c>
      <c r="H212" s="79" t="s">
        <v>991</v>
      </c>
      <c r="I212" s="81">
        <f t="shared" si="29"/>
        <v>484.04</v>
      </c>
      <c r="J212" s="13">
        <f t="shared" si="30"/>
        <v>6.23</v>
      </c>
      <c r="K212" s="13">
        <f t="shared" si="31"/>
        <v>70.319999999999993</v>
      </c>
      <c r="L212" s="13">
        <f t="shared" si="32"/>
        <v>3.3719999999999999</v>
      </c>
      <c r="M212" s="139">
        <f t="shared" si="33"/>
        <v>1.768</v>
      </c>
      <c r="N212" s="480">
        <f t="shared" ref="N212:N217" si="38">ROUND((I212*230.35+J212*10150.5+K212*11591.45+L212*93958.18+M212*7677.44)/10^5,2)</f>
        <v>13.2</v>
      </c>
      <c r="O212" s="139" t="s">
        <v>1211</v>
      </c>
      <c r="P212" s="590" t="s">
        <v>931</v>
      </c>
      <c r="Q212" s="1051" t="s">
        <v>263</v>
      </c>
    </row>
    <row r="213" spans="1:17" ht="21.75" customHeight="1" x14ac:dyDescent="0.35">
      <c r="A213" s="17">
        <f>SUBTOTAL(103,$C$5:C213)</f>
        <v>209</v>
      </c>
      <c r="B213" s="13">
        <v>20</v>
      </c>
      <c r="C213" s="710" t="s">
        <v>272</v>
      </c>
      <c r="D213" s="81" t="str">
        <f>VLOOKUP(C213,'Location Summary'!$C$4:$D$603,2,0)</f>
        <v>DB1+6</v>
      </c>
      <c r="E213" s="81" t="s">
        <v>422</v>
      </c>
      <c r="F213" s="134">
        <f>G204</f>
        <v>45670</v>
      </c>
      <c r="G213" s="134">
        <v>45678</v>
      </c>
      <c r="H213" s="79" t="s">
        <v>1007</v>
      </c>
      <c r="I213" s="81">
        <f t="shared" si="29"/>
        <v>484.04</v>
      </c>
      <c r="J213" s="13">
        <f t="shared" si="30"/>
        <v>6.23</v>
      </c>
      <c r="K213" s="13">
        <f t="shared" si="31"/>
        <v>70.319999999999993</v>
      </c>
      <c r="L213" s="13">
        <f t="shared" si="32"/>
        <v>3.3719999999999999</v>
      </c>
      <c r="M213" s="139">
        <f t="shared" si="33"/>
        <v>1.768</v>
      </c>
      <c r="N213" s="480">
        <f t="shared" si="38"/>
        <v>13.2</v>
      </c>
      <c r="O213" s="139" t="s">
        <v>1215</v>
      </c>
      <c r="P213" s="590" t="s">
        <v>1125</v>
      </c>
      <c r="Q213" s="1051" t="s">
        <v>263</v>
      </c>
    </row>
    <row r="214" spans="1:17" ht="21.75" customHeight="1" x14ac:dyDescent="0.35">
      <c r="A214" s="17">
        <f>SUBTOTAL(103,$C$5:C214)</f>
        <v>210</v>
      </c>
      <c r="B214" s="13">
        <v>21</v>
      </c>
      <c r="C214" s="710" t="s">
        <v>462</v>
      </c>
      <c r="D214" s="81" t="str">
        <f>VLOOKUP(C214,'Location Summary'!$C$4:$D$603,2,0)</f>
        <v>DA+3</v>
      </c>
      <c r="E214" s="81" t="s">
        <v>422</v>
      </c>
      <c r="F214" s="134">
        <f>G209</f>
        <v>45674</v>
      </c>
      <c r="G214" s="134">
        <v>45678</v>
      </c>
      <c r="H214" s="79" t="s">
        <v>1011</v>
      </c>
      <c r="I214" s="81">
        <f t="shared" si="29"/>
        <v>289.83999999999997</v>
      </c>
      <c r="J214" s="13">
        <f t="shared" si="30"/>
        <v>3.61</v>
      </c>
      <c r="K214" s="13">
        <f t="shared" si="31"/>
        <v>37.299999999999997</v>
      </c>
      <c r="L214" s="13">
        <f t="shared" si="32"/>
        <v>2.093</v>
      </c>
      <c r="M214" s="139">
        <f t="shared" si="33"/>
        <v>0.86599999999999999</v>
      </c>
      <c r="N214" s="480">
        <f t="shared" si="38"/>
        <v>7.39</v>
      </c>
      <c r="O214" s="139" t="s">
        <v>1223</v>
      </c>
      <c r="P214" s="590" t="s">
        <v>784</v>
      </c>
      <c r="Q214" s="1051" t="s">
        <v>263</v>
      </c>
    </row>
    <row r="215" spans="1:17" ht="21.75" customHeight="1" x14ac:dyDescent="0.35">
      <c r="A215" s="17">
        <f>SUBTOTAL(103,$C$5:C215)</f>
        <v>211</v>
      </c>
      <c r="B215" s="13">
        <v>22</v>
      </c>
      <c r="C215" s="710" t="s">
        <v>667</v>
      </c>
      <c r="D215" s="81" t="str">
        <f>VLOOKUP(C215,'Location Summary'!$C$4:$D$603,2,0)</f>
        <v>DA+0</v>
      </c>
      <c r="E215" s="81" t="s">
        <v>422</v>
      </c>
      <c r="F215" s="134">
        <v>45672</v>
      </c>
      <c r="G215" s="134">
        <v>45678</v>
      </c>
      <c r="H215" s="79" t="s">
        <v>905</v>
      </c>
      <c r="I215" s="81">
        <f t="shared" si="29"/>
        <v>271.04000000000002</v>
      </c>
      <c r="J215" s="13">
        <f t="shared" si="30"/>
        <v>3.36</v>
      </c>
      <c r="K215" s="13">
        <f t="shared" si="31"/>
        <v>34.15</v>
      </c>
      <c r="L215" s="13">
        <f t="shared" si="32"/>
        <v>1.599</v>
      </c>
      <c r="M215" s="139">
        <f t="shared" si="33"/>
        <v>0.86599999999999999</v>
      </c>
      <c r="N215" s="480">
        <f t="shared" si="38"/>
        <v>6.49</v>
      </c>
      <c r="O215" s="139" t="s">
        <v>1221</v>
      </c>
      <c r="P215" s="590" t="s">
        <v>931</v>
      </c>
      <c r="Q215" s="1051" t="s">
        <v>263</v>
      </c>
    </row>
    <row r="216" spans="1:17" ht="21.75" customHeight="1" x14ac:dyDescent="0.35">
      <c r="A216" s="17">
        <f>SUBTOTAL(103,$C$5:C216)</f>
        <v>212</v>
      </c>
      <c r="B216" s="13">
        <v>23</v>
      </c>
      <c r="C216" s="710" t="s">
        <v>57</v>
      </c>
      <c r="D216" s="81" t="str">
        <f>VLOOKUP(C216,'Location Summary'!$C$4:$D$603,2,0)</f>
        <v>DB2+9</v>
      </c>
      <c r="E216" s="81" t="s">
        <v>422</v>
      </c>
      <c r="F216" s="134">
        <v>45672</v>
      </c>
      <c r="G216" s="134">
        <v>45679</v>
      </c>
      <c r="H216" s="79" t="s">
        <v>1161</v>
      </c>
      <c r="I216" s="81">
        <f t="shared" si="29"/>
        <v>566.29</v>
      </c>
      <c r="J216" s="13">
        <f t="shared" si="30"/>
        <v>7.34</v>
      </c>
      <c r="K216" s="13">
        <f t="shared" si="31"/>
        <v>86.35</v>
      </c>
      <c r="L216" s="13">
        <f t="shared" si="32"/>
        <v>4.2603999999999997</v>
      </c>
      <c r="M216" s="139">
        <f t="shared" si="33"/>
        <v>1.768</v>
      </c>
      <c r="N216" s="480">
        <f t="shared" si="38"/>
        <v>16.2</v>
      </c>
      <c r="O216" s="139" t="s">
        <v>1214</v>
      </c>
      <c r="P216" s="590" t="s">
        <v>1125</v>
      </c>
      <c r="Q216" s="1051" t="s">
        <v>263</v>
      </c>
    </row>
    <row r="217" spans="1:17" ht="21.75" customHeight="1" x14ac:dyDescent="0.35">
      <c r="A217" s="17">
        <f>SUBTOTAL(103,$C$5:C217)</f>
        <v>213</v>
      </c>
      <c r="B217" s="13">
        <v>24</v>
      </c>
      <c r="C217" s="710" t="s">
        <v>663</v>
      </c>
      <c r="D217" s="81" t="str">
        <f>VLOOKUP(C217,'Location Summary'!$C$4:$D$603,2,0)</f>
        <v>DA-1.5</v>
      </c>
      <c r="E217" s="81" t="s">
        <v>422</v>
      </c>
      <c r="F217" s="134">
        <f>G212</f>
        <v>45677</v>
      </c>
      <c r="G217" s="134">
        <v>45680</v>
      </c>
      <c r="H217" s="79" t="s">
        <v>991</v>
      </c>
      <c r="I217" s="81">
        <f t="shared" si="29"/>
        <v>271.04000000000002</v>
      </c>
      <c r="J217" s="13">
        <f t="shared" si="30"/>
        <v>3.36</v>
      </c>
      <c r="K217" s="13">
        <f t="shared" si="31"/>
        <v>34.15</v>
      </c>
      <c r="L217" s="13">
        <f t="shared" si="32"/>
        <v>1.599</v>
      </c>
      <c r="M217" s="139">
        <f t="shared" si="33"/>
        <v>0.86599999999999999</v>
      </c>
      <c r="N217" s="480">
        <f t="shared" si="38"/>
        <v>6.49</v>
      </c>
      <c r="O217" s="139" t="s">
        <v>1211</v>
      </c>
      <c r="P217" s="590" t="s">
        <v>931</v>
      </c>
      <c r="Q217" s="1051" t="s">
        <v>263</v>
      </c>
    </row>
    <row r="218" spans="1:17" ht="21.75" customHeight="1" x14ac:dyDescent="0.35">
      <c r="A218" s="17">
        <f>SUBTOTAL(103,$C$5:C218)</f>
        <v>214</v>
      </c>
      <c r="B218" s="13">
        <v>25</v>
      </c>
      <c r="C218" s="710" t="s">
        <v>644</v>
      </c>
      <c r="D218" s="81" t="str">
        <f>VLOOKUP(C218,'Location Summary'!$C$4:$D$603,2,0)</f>
        <v>DA+1.5</v>
      </c>
      <c r="E218" s="81" t="s">
        <v>422</v>
      </c>
      <c r="F218" s="134">
        <v>45674</v>
      </c>
      <c r="G218" s="134">
        <v>45681</v>
      </c>
      <c r="H218" s="79" t="s">
        <v>1191</v>
      </c>
      <c r="I218" s="81">
        <f t="shared" si="29"/>
        <v>289.83999999999997</v>
      </c>
      <c r="J218" s="13">
        <f t="shared" si="30"/>
        <v>3.61</v>
      </c>
      <c r="K218" s="13">
        <f t="shared" si="31"/>
        <v>37.299999999999997</v>
      </c>
      <c r="L218" s="13">
        <f t="shared" si="32"/>
        <v>2.093</v>
      </c>
      <c r="M218" s="139">
        <f t="shared" si="33"/>
        <v>0.86599999999999999</v>
      </c>
      <c r="N218" s="480">
        <f t="shared" ref="N218:N223" si="39">ROUND((I218*230.35+J218*10150.5+K218*11591.45+L218*93958.18+M218*7677.44)/10^5,2)</f>
        <v>7.39</v>
      </c>
      <c r="O218" s="139" t="s">
        <v>1222</v>
      </c>
      <c r="P218" s="590" t="s">
        <v>931</v>
      </c>
      <c r="Q218" s="1051" t="s">
        <v>263</v>
      </c>
    </row>
    <row r="219" spans="1:17" ht="21.75" customHeight="1" x14ac:dyDescent="0.35">
      <c r="A219" s="17">
        <f>SUBTOTAL(103,$C$5:C219)</f>
        <v>215</v>
      </c>
      <c r="B219" s="13">
        <v>26</v>
      </c>
      <c r="C219" s="710" t="s">
        <v>412</v>
      </c>
      <c r="D219" s="81" t="str">
        <f>VLOOKUP(C219,'Location Summary'!$C$4:$D$603,2,0)</f>
        <v>DA+6</v>
      </c>
      <c r="E219" s="81" t="s">
        <v>422</v>
      </c>
      <c r="F219" s="134">
        <v>45663</v>
      </c>
      <c r="G219" s="134">
        <v>45681</v>
      </c>
      <c r="H219" s="79" t="s">
        <v>1188</v>
      </c>
      <c r="I219" s="81">
        <f t="shared" si="29"/>
        <v>289.83999999999997</v>
      </c>
      <c r="J219" s="13">
        <f t="shared" si="30"/>
        <v>3.61</v>
      </c>
      <c r="K219" s="13">
        <f t="shared" si="31"/>
        <v>37.299999999999997</v>
      </c>
      <c r="L219" s="13">
        <f t="shared" si="32"/>
        <v>2.093</v>
      </c>
      <c r="M219" s="139">
        <f t="shared" si="33"/>
        <v>0.86599999999999999</v>
      </c>
      <c r="N219" s="480">
        <f t="shared" si="39"/>
        <v>7.39</v>
      </c>
      <c r="O219" s="139" t="s">
        <v>1214</v>
      </c>
      <c r="P219" s="590" t="s">
        <v>1125</v>
      </c>
      <c r="Q219" s="1051" t="s">
        <v>263</v>
      </c>
    </row>
    <row r="220" spans="1:17" ht="21.75" customHeight="1" x14ac:dyDescent="0.35">
      <c r="A220" s="17">
        <f>SUBTOTAL(103,$C$5:C220)</f>
        <v>216</v>
      </c>
      <c r="B220" s="13">
        <v>27</v>
      </c>
      <c r="C220" s="710" t="s">
        <v>79</v>
      </c>
      <c r="D220" s="81" t="str">
        <f>VLOOKUP(C220,'Location Summary'!$C$4:$D$603,2,0)</f>
        <v>DB1+0</v>
      </c>
      <c r="E220" s="81" t="s">
        <v>422</v>
      </c>
      <c r="F220" s="134">
        <f>G211</f>
        <v>45676</v>
      </c>
      <c r="G220" s="134">
        <v>45682</v>
      </c>
      <c r="H220" s="79" t="s">
        <v>1197</v>
      </c>
      <c r="I220" s="81">
        <f t="shared" si="29"/>
        <v>479.12</v>
      </c>
      <c r="J220" s="13">
        <f t="shared" si="30"/>
        <v>6.16</v>
      </c>
      <c r="K220" s="13">
        <f t="shared" si="31"/>
        <v>69.760000000000005</v>
      </c>
      <c r="L220" s="13">
        <f t="shared" si="32"/>
        <v>3.26</v>
      </c>
      <c r="M220" s="139">
        <f t="shared" si="33"/>
        <v>1.768</v>
      </c>
      <c r="N220" s="480">
        <f t="shared" si="39"/>
        <v>13.01</v>
      </c>
      <c r="O220" s="139" t="s">
        <v>810</v>
      </c>
      <c r="P220" s="590" t="s">
        <v>931</v>
      </c>
      <c r="Q220" s="1051" t="s">
        <v>263</v>
      </c>
    </row>
    <row r="221" spans="1:17" ht="21.75" customHeight="1" x14ac:dyDescent="0.35">
      <c r="A221" s="17">
        <f>SUBTOTAL(103,$C$5:C221)</f>
        <v>217</v>
      </c>
      <c r="B221" s="13">
        <v>28</v>
      </c>
      <c r="C221" s="710" t="s">
        <v>668</v>
      </c>
      <c r="D221" s="81" t="str">
        <f>VLOOKUP(C221,'Location Summary'!$C$4:$D$603,2,0)</f>
        <v>DA+9</v>
      </c>
      <c r="E221" s="81" t="s">
        <v>422</v>
      </c>
      <c r="F221" s="134">
        <f>G215</f>
        <v>45678</v>
      </c>
      <c r="G221" s="134">
        <v>45682</v>
      </c>
      <c r="H221" s="79" t="s">
        <v>905</v>
      </c>
      <c r="I221" s="81">
        <f t="shared" si="29"/>
        <v>289.83999999999997</v>
      </c>
      <c r="J221" s="13">
        <f t="shared" si="30"/>
        <v>3.61</v>
      </c>
      <c r="K221" s="13">
        <f t="shared" si="31"/>
        <v>37.299999999999997</v>
      </c>
      <c r="L221" s="13">
        <f t="shared" si="32"/>
        <v>2.093</v>
      </c>
      <c r="M221" s="139">
        <f t="shared" si="33"/>
        <v>0.86599999999999999</v>
      </c>
      <c r="N221" s="480">
        <f t="shared" si="39"/>
        <v>7.39</v>
      </c>
      <c r="O221" s="139" t="s">
        <v>1221</v>
      </c>
      <c r="P221" s="590" t="s">
        <v>931</v>
      </c>
      <c r="Q221" s="1051" t="s">
        <v>263</v>
      </c>
    </row>
    <row r="222" spans="1:17" ht="21.75" customHeight="1" x14ac:dyDescent="0.35">
      <c r="A222" s="17">
        <f>SUBTOTAL(103,$C$5:C222)</f>
        <v>218</v>
      </c>
      <c r="B222" s="13">
        <v>29</v>
      </c>
      <c r="C222" s="710" t="s">
        <v>315</v>
      </c>
      <c r="D222" s="81" t="str">
        <f>VLOOKUP(C222,'Location Summary'!$C$4:$D$603,2,0)</f>
        <v>DA+6</v>
      </c>
      <c r="E222" s="81" t="s">
        <v>422</v>
      </c>
      <c r="F222" s="134">
        <v>45679</v>
      </c>
      <c r="G222" s="134">
        <v>45684</v>
      </c>
      <c r="H222" s="79" t="s">
        <v>1007</v>
      </c>
      <c r="I222" s="81">
        <f t="shared" si="29"/>
        <v>289.83999999999997</v>
      </c>
      <c r="J222" s="13">
        <f t="shared" si="30"/>
        <v>3.61</v>
      </c>
      <c r="K222" s="13">
        <f t="shared" si="31"/>
        <v>37.299999999999997</v>
      </c>
      <c r="L222" s="13">
        <f t="shared" si="32"/>
        <v>2.093</v>
      </c>
      <c r="M222" s="139">
        <f t="shared" si="33"/>
        <v>0.86599999999999999</v>
      </c>
      <c r="N222" s="480">
        <f t="shared" si="39"/>
        <v>7.39</v>
      </c>
      <c r="O222" s="139" t="s">
        <v>1215</v>
      </c>
      <c r="P222" s="590" t="s">
        <v>1125</v>
      </c>
      <c r="Q222" s="1051" t="s">
        <v>263</v>
      </c>
    </row>
    <row r="223" spans="1:17" ht="21.75" customHeight="1" x14ac:dyDescent="0.35">
      <c r="A223" s="17">
        <f>SUBTOTAL(103,$C$5:C223)</f>
        <v>219</v>
      </c>
      <c r="B223" s="13">
        <v>30</v>
      </c>
      <c r="C223" s="710" t="s">
        <v>664</v>
      </c>
      <c r="D223" s="81" t="str">
        <f>VLOOKUP(C223,'Location Summary'!$C$4:$D$603,2,0)</f>
        <v>DA+0</v>
      </c>
      <c r="E223" s="81" t="s">
        <v>422</v>
      </c>
      <c r="F223" s="134">
        <v>45680</v>
      </c>
      <c r="G223" s="134">
        <v>45685</v>
      </c>
      <c r="H223" s="79" t="s">
        <v>991</v>
      </c>
      <c r="I223" s="81">
        <f t="shared" si="29"/>
        <v>271.04000000000002</v>
      </c>
      <c r="J223" s="13">
        <f t="shared" si="30"/>
        <v>3.36</v>
      </c>
      <c r="K223" s="13">
        <f t="shared" si="31"/>
        <v>34.15</v>
      </c>
      <c r="L223" s="13">
        <f t="shared" si="32"/>
        <v>1.599</v>
      </c>
      <c r="M223" s="139">
        <f t="shared" si="33"/>
        <v>0.86599999999999999</v>
      </c>
      <c r="N223" s="480">
        <f t="shared" si="39"/>
        <v>6.49</v>
      </c>
      <c r="O223" s="139" t="s">
        <v>1211</v>
      </c>
      <c r="P223" s="590" t="s">
        <v>931</v>
      </c>
      <c r="Q223" s="1051" t="s">
        <v>263</v>
      </c>
    </row>
    <row r="224" spans="1:17" ht="21.75" customHeight="1" x14ac:dyDescent="0.35">
      <c r="A224" s="17">
        <f>SUBTOTAL(103,$C$5:C224)</f>
        <v>220</v>
      </c>
      <c r="B224" s="13">
        <v>31</v>
      </c>
      <c r="C224" s="710" t="s">
        <v>9</v>
      </c>
      <c r="D224" s="81" t="str">
        <f>VLOOKUP(C224,'Location Summary'!$C$4:$D$603,2,0)</f>
        <v>DB1+0</v>
      </c>
      <c r="E224" s="81" t="s">
        <v>422</v>
      </c>
      <c r="F224" s="134">
        <v>45677</v>
      </c>
      <c r="G224" s="134">
        <v>45686</v>
      </c>
      <c r="H224" s="79" t="s">
        <v>1011</v>
      </c>
      <c r="I224" s="81">
        <f t="shared" si="29"/>
        <v>479.12</v>
      </c>
      <c r="J224" s="13">
        <f t="shared" si="30"/>
        <v>6.16</v>
      </c>
      <c r="K224" s="13">
        <f t="shared" si="31"/>
        <v>69.760000000000005</v>
      </c>
      <c r="L224" s="13">
        <f t="shared" si="32"/>
        <v>3.26</v>
      </c>
      <c r="M224" s="139">
        <f t="shared" si="33"/>
        <v>1.768</v>
      </c>
      <c r="N224" s="661">
        <f t="shared" ref="N224:N230" si="40">ROUND((I224*230.35+J224*10150.5+K224*11591.45+L224*93958.18+M224*7677.44)/10^5,2)</f>
        <v>13.01</v>
      </c>
      <c r="O224" s="139" t="s">
        <v>1223</v>
      </c>
      <c r="P224" s="590" t="s">
        <v>784</v>
      </c>
      <c r="Q224" s="1051" t="s">
        <v>263</v>
      </c>
    </row>
    <row r="225" spans="1:17" ht="21.75" customHeight="1" x14ac:dyDescent="0.35">
      <c r="A225" s="17">
        <f>SUBTOTAL(103,$C$5:C225)</f>
        <v>221</v>
      </c>
      <c r="B225" s="13">
        <v>32</v>
      </c>
      <c r="C225" s="710" t="s">
        <v>693</v>
      </c>
      <c r="D225" s="81" t="str">
        <f>VLOOKUP(C225,'Location Summary'!$C$4:$D$603,2,0)</f>
        <v>DB1+9</v>
      </c>
      <c r="E225" s="81" t="s">
        <v>422</v>
      </c>
      <c r="F225" s="134">
        <v>45680</v>
      </c>
      <c r="G225" s="134">
        <v>45687</v>
      </c>
      <c r="H225" s="79" t="s">
        <v>1161</v>
      </c>
      <c r="I225" s="81">
        <f t="shared" si="29"/>
        <v>484.04</v>
      </c>
      <c r="J225" s="13">
        <f t="shared" si="30"/>
        <v>6.23</v>
      </c>
      <c r="K225" s="13">
        <f t="shared" si="31"/>
        <v>70.319999999999993</v>
      </c>
      <c r="L225" s="13">
        <f t="shared" si="32"/>
        <v>3.3719999999999999</v>
      </c>
      <c r="M225" s="139">
        <f t="shared" si="33"/>
        <v>1.768</v>
      </c>
      <c r="N225" s="661">
        <f t="shared" si="40"/>
        <v>13.2</v>
      </c>
      <c r="O225" s="139" t="s">
        <v>1214</v>
      </c>
      <c r="P225" s="590" t="s">
        <v>1125</v>
      </c>
      <c r="Q225" s="1051" t="s">
        <v>263</v>
      </c>
    </row>
    <row r="226" spans="1:17" ht="21.75" customHeight="1" x14ac:dyDescent="0.35">
      <c r="A226" s="17">
        <f>SUBTOTAL(103,$C$5:C226)</f>
        <v>222</v>
      </c>
      <c r="B226" s="13">
        <v>33</v>
      </c>
      <c r="C226" s="710" t="s">
        <v>177</v>
      </c>
      <c r="D226" s="81" t="str">
        <f>VLOOKUP(C226,'Location Summary'!$C$4:$D$603,2,0)</f>
        <v>DB1+9</v>
      </c>
      <c r="E226" s="81" t="s">
        <v>422</v>
      </c>
      <c r="F226" s="134">
        <v>45684</v>
      </c>
      <c r="G226" s="134">
        <v>45688</v>
      </c>
      <c r="H226" s="79" t="s">
        <v>1197</v>
      </c>
      <c r="I226" s="81">
        <f t="shared" si="29"/>
        <v>484.04</v>
      </c>
      <c r="J226" s="13">
        <f t="shared" si="30"/>
        <v>6.23</v>
      </c>
      <c r="K226" s="13">
        <f t="shared" si="31"/>
        <v>70.319999999999993</v>
      </c>
      <c r="L226" s="13">
        <f t="shared" si="32"/>
        <v>3.3719999999999999</v>
      </c>
      <c r="M226" s="139">
        <f t="shared" si="33"/>
        <v>1.768</v>
      </c>
      <c r="N226" s="661">
        <f t="shared" si="40"/>
        <v>13.2</v>
      </c>
      <c r="O226" s="139" t="s">
        <v>810</v>
      </c>
      <c r="P226" s="590" t="s">
        <v>931</v>
      </c>
      <c r="Q226" s="1051" t="s">
        <v>263</v>
      </c>
    </row>
    <row r="227" spans="1:17" ht="21.75" customHeight="1" x14ac:dyDescent="0.35">
      <c r="A227" s="17">
        <f>SUBTOTAL(103,$C$5:C227)</f>
        <v>223</v>
      </c>
      <c r="B227" s="13">
        <v>34</v>
      </c>
      <c r="C227" s="710" t="s">
        <v>645</v>
      </c>
      <c r="D227" s="81" t="str">
        <f>VLOOKUP(C227,'Location Summary'!$C$4:$D$603,2,0)</f>
        <v>DA+6</v>
      </c>
      <c r="E227" s="81" t="s">
        <v>422</v>
      </c>
      <c r="F227" s="134">
        <v>45681</v>
      </c>
      <c r="G227" s="134">
        <v>45688</v>
      </c>
      <c r="H227" s="79" t="s">
        <v>1191</v>
      </c>
      <c r="I227" s="81">
        <f t="shared" si="29"/>
        <v>289.83999999999997</v>
      </c>
      <c r="J227" s="13">
        <f t="shared" si="30"/>
        <v>3.61</v>
      </c>
      <c r="K227" s="13">
        <f t="shared" si="31"/>
        <v>37.299999999999997</v>
      </c>
      <c r="L227" s="13">
        <f t="shared" si="32"/>
        <v>2.093</v>
      </c>
      <c r="M227" s="139">
        <f t="shared" si="33"/>
        <v>0.86599999999999999</v>
      </c>
      <c r="N227" s="661">
        <f t="shared" si="40"/>
        <v>7.39</v>
      </c>
      <c r="O227" s="139" t="s">
        <v>1222</v>
      </c>
      <c r="P227" s="590" t="s">
        <v>931</v>
      </c>
      <c r="Q227" s="1051" t="s">
        <v>263</v>
      </c>
    </row>
    <row r="228" spans="1:17" ht="21.75" customHeight="1" x14ac:dyDescent="0.35">
      <c r="A228" s="17">
        <f>SUBTOTAL(103,$C$5:C228)</f>
        <v>224</v>
      </c>
      <c r="B228" s="13">
        <v>35</v>
      </c>
      <c r="C228" s="710" t="s">
        <v>67</v>
      </c>
      <c r="D228" s="81" t="str">
        <f>VLOOKUP(C228,'Location Summary'!$C$4:$D$603,2,0)</f>
        <v>DA+6</v>
      </c>
      <c r="E228" s="81" t="s">
        <v>422</v>
      </c>
      <c r="F228" s="134">
        <v>45681</v>
      </c>
      <c r="G228" s="134">
        <v>45688</v>
      </c>
      <c r="H228" s="79" t="s">
        <v>1186</v>
      </c>
      <c r="I228" s="81">
        <f t="shared" si="29"/>
        <v>289.83999999999997</v>
      </c>
      <c r="J228" s="13">
        <f t="shared" si="30"/>
        <v>3.61</v>
      </c>
      <c r="K228" s="13">
        <f t="shared" si="31"/>
        <v>37.299999999999997</v>
      </c>
      <c r="L228" s="13">
        <f t="shared" si="32"/>
        <v>2.093</v>
      </c>
      <c r="M228" s="139">
        <f t="shared" si="33"/>
        <v>0.86599999999999999</v>
      </c>
      <c r="N228" s="661">
        <f t="shared" si="40"/>
        <v>7.39</v>
      </c>
      <c r="O228" s="139" t="s">
        <v>470</v>
      </c>
      <c r="P228" s="590" t="s">
        <v>784</v>
      </c>
      <c r="Q228" s="1051" t="s">
        <v>263</v>
      </c>
    </row>
    <row r="229" spans="1:17" s="821" customFormat="1" ht="21.75" customHeight="1" x14ac:dyDescent="0.35">
      <c r="A229" s="17">
        <f>SUBTOTAL(103,$C$5:C229)</f>
        <v>225</v>
      </c>
      <c r="B229" s="663">
        <v>1</v>
      </c>
      <c r="C229" s="741" t="s">
        <v>170</v>
      </c>
      <c r="D229" s="663" t="str">
        <f>VLOOKUP(C229,'Location Summary'!$C$4:$D$603,2,0)</f>
        <v>DA+1.5</v>
      </c>
      <c r="E229" s="663" t="s">
        <v>422</v>
      </c>
      <c r="F229" s="819">
        <v>45686</v>
      </c>
      <c r="G229" s="819">
        <v>45689</v>
      </c>
      <c r="H229" s="715" t="s">
        <v>1011</v>
      </c>
      <c r="I229" s="663">
        <f t="shared" si="29"/>
        <v>289.83999999999997</v>
      </c>
      <c r="J229" s="663">
        <f t="shared" si="30"/>
        <v>3.61</v>
      </c>
      <c r="K229" s="663">
        <f t="shared" si="31"/>
        <v>37.299999999999997</v>
      </c>
      <c r="L229" s="663">
        <f t="shared" si="32"/>
        <v>2.093</v>
      </c>
      <c r="M229" s="664">
        <f t="shared" si="33"/>
        <v>0.86599999999999999</v>
      </c>
      <c r="N229" s="820">
        <f t="shared" si="40"/>
        <v>7.39</v>
      </c>
      <c r="O229" s="664" t="s">
        <v>1223</v>
      </c>
      <c r="P229" s="664" t="s">
        <v>784</v>
      </c>
      <c r="Q229" s="1051" t="s">
        <v>263</v>
      </c>
    </row>
    <row r="230" spans="1:17" s="336" customFormat="1" ht="21.75" customHeight="1" x14ac:dyDescent="0.35">
      <c r="A230" s="17">
        <f>SUBTOTAL(103,$C$5:C230)</f>
        <v>226</v>
      </c>
      <c r="B230" s="81">
        <v>2</v>
      </c>
      <c r="C230" s="710" t="s">
        <v>666</v>
      </c>
      <c r="D230" s="81" t="str">
        <f>VLOOKUP(C230,'Location Summary'!$C$4:$D$603,2,0)</f>
        <v>DA+3</v>
      </c>
      <c r="E230" s="81" t="s">
        <v>422</v>
      </c>
      <c r="F230" s="776">
        <f>G223</f>
        <v>45685</v>
      </c>
      <c r="G230" s="776">
        <v>45690</v>
      </c>
      <c r="H230" s="80" t="s">
        <v>991</v>
      </c>
      <c r="I230" s="81">
        <f t="shared" si="29"/>
        <v>289.83999999999997</v>
      </c>
      <c r="J230" s="81">
        <f t="shared" si="30"/>
        <v>3.61</v>
      </c>
      <c r="K230" s="81">
        <f t="shared" si="31"/>
        <v>37.299999999999997</v>
      </c>
      <c r="L230" s="81">
        <f t="shared" si="32"/>
        <v>2.093</v>
      </c>
      <c r="M230" s="590">
        <f t="shared" si="33"/>
        <v>0.86599999999999999</v>
      </c>
      <c r="N230" s="818">
        <f t="shared" si="40"/>
        <v>7.39</v>
      </c>
      <c r="O230" s="590" t="s">
        <v>1211</v>
      </c>
      <c r="P230" s="590" t="s">
        <v>931</v>
      </c>
      <c r="Q230" s="1051" t="s">
        <v>263</v>
      </c>
    </row>
    <row r="231" spans="1:17" s="336" customFormat="1" ht="21.75" customHeight="1" x14ac:dyDescent="0.35">
      <c r="A231" s="17">
        <f>SUBTOTAL(103,$C$5:C231)</f>
        <v>227</v>
      </c>
      <c r="B231" s="81">
        <v>3</v>
      </c>
      <c r="C231" s="710" t="s">
        <v>443</v>
      </c>
      <c r="D231" s="81" t="str">
        <f>VLOOKUP(C231,'Location Summary'!$C$4:$D$603,2,0)</f>
        <v>DA+1.5</v>
      </c>
      <c r="E231" s="81" t="s">
        <v>422</v>
      </c>
      <c r="F231" s="776">
        <f>G225</f>
        <v>45687</v>
      </c>
      <c r="G231" s="776">
        <v>45692</v>
      </c>
      <c r="H231" s="80" t="s">
        <v>1161</v>
      </c>
      <c r="I231" s="81">
        <f t="shared" si="29"/>
        <v>289.83999999999997</v>
      </c>
      <c r="J231" s="81">
        <f t="shared" si="30"/>
        <v>3.61</v>
      </c>
      <c r="K231" s="81">
        <f t="shared" si="31"/>
        <v>37.299999999999997</v>
      </c>
      <c r="L231" s="81">
        <f t="shared" si="32"/>
        <v>2.093</v>
      </c>
      <c r="M231" s="590">
        <f t="shared" si="33"/>
        <v>0.86599999999999999</v>
      </c>
      <c r="N231" s="818">
        <f t="shared" si="26"/>
        <v>7.39</v>
      </c>
      <c r="O231" s="590" t="s">
        <v>1187</v>
      </c>
      <c r="P231" s="590" t="s">
        <v>1125</v>
      </c>
      <c r="Q231" s="1051" t="s">
        <v>263</v>
      </c>
    </row>
    <row r="232" spans="1:17" s="336" customFormat="1" ht="21.75" customHeight="1" x14ac:dyDescent="0.35">
      <c r="A232" s="17">
        <f>SUBTOTAL(103,$C$5:C232)</f>
        <v>228</v>
      </c>
      <c r="B232" s="81">
        <v>4</v>
      </c>
      <c r="C232" s="710" t="s">
        <v>7</v>
      </c>
      <c r="D232" s="81" t="str">
        <f>VLOOKUP(C232,'Location Summary'!$C$4:$D$603,2,0)</f>
        <v>DB1+6</v>
      </c>
      <c r="E232" s="81" t="s">
        <v>422</v>
      </c>
      <c r="F232" s="776">
        <v>45682</v>
      </c>
      <c r="G232" s="776">
        <v>45692</v>
      </c>
      <c r="H232" s="80" t="s">
        <v>905</v>
      </c>
      <c r="I232" s="81">
        <f t="shared" si="29"/>
        <v>484.04</v>
      </c>
      <c r="J232" s="81">
        <f t="shared" si="30"/>
        <v>6.23</v>
      </c>
      <c r="K232" s="81">
        <f t="shared" si="31"/>
        <v>70.319999999999993</v>
      </c>
      <c r="L232" s="81">
        <f t="shared" si="32"/>
        <v>3.3719999999999999</v>
      </c>
      <c r="M232" s="590">
        <f t="shared" si="33"/>
        <v>1.768</v>
      </c>
      <c r="N232" s="818">
        <f>ROUND((I232*230.35+J232*10150.5+K232*11591.45+L232*93958.18+M232*7677.44)/10^5,2)</f>
        <v>13.2</v>
      </c>
      <c r="O232" s="590" t="s">
        <v>1221</v>
      </c>
      <c r="P232" s="590" t="s">
        <v>931</v>
      </c>
      <c r="Q232" s="1051" t="s">
        <v>263</v>
      </c>
    </row>
    <row r="233" spans="1:17" s="336" customFormat="1" ht="21.75" customHeight="1" x14ac:dyDescent="0.35">
      <c r="A233" s="17">
        <f>SUBTOTAL(103,$C$5:C233)</f>
        <v>229</v>
      </c>
      <c r="B233" s="81">
        <v>5</v>
      </c>
      <c r="C233" s="710" t="s">
        <v>172</v>
      </c>
      <c r="D233" s="81" t="str">
        <f>VLOOKUP(C233,'Location Summary'!$C$4:$D$603,2,0)</f>
        <v>DA+9</v>
      </c>
      <c r="E233" s="81" t="s">
        <v>422</v>
      </c>
      <c r="F233" s="776">
        <f>G228</f>
        <v>45688</v>
      </c>
      <c r="G233" s="776">
        <v>45692</v>
      </c>
      <c r="H233" s="80" t="s">
        <v>1186</v>
      </c>
      <c r="I233" s="81">
        <f t="shared" si="29"/>
        <v>289.83999999999997</v>
      </c>
      <c r="J233" s="81">
        <f t="shared" si="30"/>
        <v>3.61</v>
      </c>
      <c r="K233" s="81">
        <f t="shared" si="31"/>
        <v>37.299999999999997</v>
      </c>
      <c r="L233" s="81">
        <f t="shared" si="32"/>
        <v>2.093</v>
      </c>
      <c r="M233" s="590">
        <f t="shared" si="33"/>
        <v>0.86599999999999999</v>
      </c>
      <c r="N233" s="818">
        <f>ROUND((I233*230.35+J233*10150.5+K233*11591.45+L233*93958.18+M233*7677.44)/10^5,2)</f>
        <v>7.39</v>
      </c>
      <c r="O233" s="590" t="s">
        <v>1159</v>
      </c>
      <c r="P233" s="590" t="s">
        <v>784</v>
      </c>
      <c r="Q233" s="1051" t="s">
        <v>263</v>
      </c>
    </row>
    <row r="234" spans="1:17" ht="21.75" customHeight="1" x14ac:dyDescent="0.35">
      <c r="A234" s="17">
        <f>SUBTOTAL(103,$C$5:C234)</f>
        <v>230</v>
      </c>
      <c r="B234" s="13">
        <v>6</v>
      </c>
      <c r="C234" s="710" t="s">
        <v>661</v>
      </c>
      <c r="D234" s="81" t="str">
        <f>VLOOKUP(C234,'Location Summary'!$C$4:$D$603,2,0)</f>
        <v>DA-1.5</v>
      </c>
      <c r="E234" s="81" t="s">
        <v>422</v>
      </c>
      <c r="F234" s="134">
        <v>45689</v>
      </c>
      <c r="G234" s="134">
        <f>F234+4</f>
        <v>45693</v>
      </c>
      <c r="H234" s="79" t="s">
        <v>1197</v>
      </c>
      <c r="I234" s="81">
        <f t="shared" si="29"/>
        <v>271.04000000000002</v>
      </c>
      <c r="J234" s="13">
        <f t="shared" si="30"/>
        <v>3.36</v>
      </c>
      <c r="K234" s="13">
        <f t="shared" si="31"/>
        <v>34.15</v>
      </c>
      <c r="L234" s="13">
        <f t="shared" si="32"/>
        <v>1.599</v>
      </c>
      <c r="M234" s="139">
        <f t="shared" si="33"/>
        <v>0.86599999999999999</v>
      </c>
      <c r="N234" s="661">
        <f>ROUND((I234*230.35+J234*10150.5+K234*11591.45+L234*93958.18+M234*7677.44)/10^5,2)</f>
        <v>6.49</v>
      </c>
      <c r="O234" s="139" t="s">
        <v>1214</v>
      </c>
      <c r="P234" s="590" t="s">
        <v>931</v>
      </c>
      <c r="Q234" s="1051" t="s">
        <v>263</v>
      </c>
    </row>
    <row r="235" spans="1:17" s="336" customFormat="1" ht="21.75" customHeight="1" x14ac:dyDescent="0.35">
      <c r="A235" s="17">
        <f>SUBTOTAL(103,$C$5:C235)</f>
        <v>231</v>
      </c>
      <c r="B235" s="81">
        <v>7</v>
      </c>
      <c r="C235" s="710" t="s">
        <v>463</v>
      </c>
      <c r="D235" s="81" t="str">
        <f>VLOOKUP(C235,'Location Summary'!$C$4:$D$603,2,0)</f>
        <v>DA-1.5</v>
      </c>
      <c r="E235" s="81" t="s">
        <v>422</v>
      </c>
      <c r="F235" s="776">
        <f>G229</f>
        <v>45689</v>
      </c>
      <c r="G235" s="776">
        <v>45695</v>
      </c>
      <c r="H235" s="80" t="s">
        <v>1011</v>
      </c>
      <c r="I235" s="81">
        <f t="shared" si="29"/>
        <v>271.04000000000002</v>
      </c>
      <c r="J235" s="81">
        <f t="shared" si="30"/>
        <v>3.36</v>
      </c>
      <c r="K235" s="81">
        <f t="shared" si="31"/>
        <v>34.15</v>
      </c>
      <c r="L235" s="81">
        <f t="shared" si="32"/>
        <v>1.599</v>
      </c>
      <c r="M235" s="590">
        <f t="shared" si="33"/>
        <v>0.86599999999999999</v>
      </c>
      <c r="N235" s="818">
        <f>ROUND((I235*230.35+J235*10150.5+K235*11591.45+L235*93958.18+M235*7677.44)/10^5,2)</f>
        <v>6.49</v>
      </c>
      <c r="O235" s="590" t="s">
        <v>1223</v>
      </c>
      <c r="P235" s="590" t="s">
        <v>784</v>
      </c>
      <c r="Q235" s="1051" t="s">
        <v>263</v>
      </c>
    </row>
    <row r="236" spans="1:17" s="336" customFormat="1" ht="21.75" customHeight="1" x14ac:dyDescent="0.35">
      <c r="A236" s="17">
        <f>SUBTOTAL(103,$C$5:C236)</f>
        <v>232</v>
      </c>
      <c r="B236" s="81">
        <v>8</v>
      </c>
      <c r="C236" s="710" t="s">
        <v>662</v>
      </c>
      <c r="D236" s="81" t="str">
        <f>VLOOKUP(C236,'Location Summary'!$C$4:$D$603,2,0)</f>
        <v>DA+6</v>
      </c>
      <c r="E236" s="81" t="s">
        <v>422</v>
      </c>
      <c r="F236" s="776">
        <f>G234+1</f>
        <v>45694</v>
      </c>
      <c r="G236" s="776">
        <v>45696</v>
      </c>
      <c r="H236" s="80" t="s">
        <v>1197</v>
      </c>
      <c r="I236" s="81">
        <f t="shared" si="29"/>
        <v>289.83999999999997</v>
      </c>
      <c r="J236" s="81">
        <f t="shared" si="30"/>
        <v>3.61</v>
      </c>
      <c r="K236" s="81">
        <f t="shared" si="31"/>
        <v>37.299999999999997</v>
      </c>
      <c r="L236" s="81">
        <f t="shared" si="32"/>
        <v>2.093</v>
      </c>
      <c r="M236" s="590">
        <f t="shared" si="33"/>
        <v>0.86599999999999999</v>
      </c>
      <c r="N236" s="818">
        <f t="shared" ref="N236" si="41">ROUND((I236*230.35+J236*10150.5+K236*11591.45+L236*93958.18+M236*7677.44)/10^5,2)</f>
        <v>7.39</v>
      </c>
      <c r="O236" s="590" t="s">
        <v>1214</v>
      </c>
      <c r="P236" s="590" t="s">
        <v>931</v>
      </c>
      <c r="Q236" s="1051" t="s">
        <v>263</v>
      </c>
    </row>
    <row r="237" spans="1:17" s="336" customFormat="1" ht="21.75" customHeight="1" x14ac:dyDescent="0.35">
      <c r="A237" s="17">
        <f>SUBTOTAL(103,$C$5:C237)</f>
        <v>233</v>
      </c>
      <c r="B237" s="81">
        <v>9</v>
      </c>
      <c r="C237" s="710" t="s">
        <v>665</v>
      </c>
      <c r="D237" s="81" t="str">
        <f>VLOOKUP(C237,'Location Summary'!$C$4:$D$603,2,0)</f>
        <v>DC2+0</v>
      </c>
      <c r="E237" s="81" t="s">
        <v>422</v>
      </c>
      <c r="F237" s="776">
        <f>G227</f>
        <v>45688</v>
      </c>
      <c r="G237" s="776">
        <v>45697</v>
      </c>
      <c r="H237" s="80" t="s">
        <v>991</v>
      </c>
      <c r="I237" s="81">
        <f t="shared" si="29"/>
        <v>693.86</v>
      </c>
      <c r="J237" s="81">
        <f t="shared" si="30"/>
        <v>9.09</v>
      </c>
      <c r="K237" s="81">
        <f t="shared" si="31"/>
        <v>115.43</v>
      </c>
      <c r="L237" s="81">
        <f t="shared" si="32"/>
        <v>5.6909999999999998</v>
      </c>
      <c r="M237" s="590">
        <f t="shared" si="33"/>
        <v>2.348757</v>
      </c>
      <c r="N237" s="818">
        <f t="shared" ref="N237:N242" si="42">ROUND((I237*230.35+J237*10150.5+K237*11591.45+L237*93958.18+M237*7677.44)/10^5,2)</f>
        <v>21.43</v>
      </c>
      <c r="O237" s="590" t="s">
        <v>1211</v>
      </c>
      <c r="P237" s="590" t="s">
        <v>931</v>
      </c>
      <c r="Q237" s="1051" t="s">
        <v>263</v>
      </c>
    </row>
    <row r="238" spans="1:17" s="336" customFormat="1" ht="21.75" customHeight="1" x14ac:dyDescent="0.35">
      <c r="A238" s="17">
        <f>SUBTOTAL(103,$C$5:C238)</f>
        <v>234</v>
      </c>
      <c r="B238" s="81">
        <v>10</v>
      </c>
      <c r="C238" s="710" t="s">
        <v>10</v>
      </c>
      <c r="D238" s="81" t="str">
        <f>VLOOKUP(C238,'Location Summary'!$C$4:$D$603,2,0)</f>
        <v>DB2+0</v>
      </c>
      <c r="E238" s="81" t="s">
        <v>422</v>
      </c>
      <c r="F238" s="776">
        <v>45693</v>
      </c>
      <c r="G238" s="776">
        <v>45697</v>
      </c>
      <c r="H238" s="80" t="s">
        <v>1186</v>
      </c>
      <c r="I238" s="81">
        <f t="shared" si="29"/>
        <v>560.96</v>
      </c>
      <c r="J238" s="81">
        <f t="shared" si="30"/>
        <v>7.27</v>
      </c>
      <c r="K238" s="81">
        <f t="shared" si="31"/>
        <v>85.67</v>
      </c>
      <c r="L238" s="81">
        <f t="shared" si="32"/>
        <v>4.1547999999999998</v>
      </c>
      <c r="M238" s="590">
        <f t="shared" si="33"/>
        <v>1.768</v>
      </c>
      <c r="N238" s="818">
        <f t="shared" si="42"/>
        <v>16</v>
      </c>
      <c r="O238" s="590" t="s">
        <v>1120</v>
      </c>
      <c r="P238" s="590" t="s">
        <v>931</v>
      </c>
      <c r="Q238" s="1051" t="s">
        <v>263</v>
      </c>
    </row>
    <row r="239" spans="1:17" s="336" customFormat="1" ht="21.75" customHeight="1" x14ac:dyDescent="0.35">
      <c r="A239" s="17">
        <f>SUBTOTAL(103,$C$5:C239)</f>
        <v>235</v>
      </c>
      <c r="B239" s="81">
        <v>11</v>
      </c>
      <c r="C239" s="710" t="s">
        <v>464</v>
      </c>
      <c r="D239" s="81" t="str">
        <f>VLOOKUP(C239,'Location Summary'!$C$4:$D$603,2,0)</f>
        <v>DA+6</v>
      </c>
      <c r="E239" s="81" t="s">
        <v>422</v>
      </c>
      <c r="F239" s="776">
        <f>G235</f>
        <v>45695</v>
      </c>
      <c r="G239" s="776">
        <v>45698</v>
      </c>
      <c r="H239" s="80" t="s">
        <v>1011</v>
      </c>
      <c r="I239" s="81">
        <f t="shared" si="29"/>
        <v>289.83999999999997</v>
      </c>
      <c r="J239" s="81">
        <f t="shared" si="30"/>
        <v>3.61</v>
      </c>
      <c r="K239" s="81">
        <f t="shared" si="31"/>
        <v>37.299999999999997</v>
      </c>
      <c r="L239" s="81">
        <f t="shared" si="32"/>
        <v>2.093</v>
      </c>
      <c r="M239" s="590">
        <f t="shared" si="33"/>
        <v>0.86599999999999999</v>
      </c>
      <c r="N239" s="818">
        <f t="shared" si="42"/>
        <v>7.39</v>
      </c>
      <c r="O239" s="590" t="s">
        <v>1223</v>
      </c>
      <c r="P239" s="590" t="s">
        <v>931</v>
      </c>
      <c r="Q239" s="1051" t="s">
        <v>263</v>
      </c>
    </row>
    <row r="240" spans="1:17" s="336" customFormat="1" ht="21.75" customHeight="1" x14ac:dyDescent="0.35">
      <c r="A240" s="17">
        <f>SUBTOTAL(103,$C$5:C240)</f>
        <v>236</v>
      </c>
      <c r="B240" s="81">
        <v>12</v>
      </c>
      <c r="C240" s="710" t="s">
        <v>275</v>
      </c>
      <c r="D240" s="81" t="str">
        <f>VLOOKUP(C240,'Location Summary'!$C$4:$D$603,2,0)</f>
        <v>DD60+9</v>
      </c>
      <c r="E240" s="81" t="s">
        <v>422</v>
      </c>
      <c r="F240" s="776">
        <v>45684</v>
      </c>
      <c r="G240" s="776">
        <v>45699</v>
      </c>
      <c r="H240" s="80" t="s">
        <v>1007</v>
      </c>
      <c r="I240" s="81">
        <f t="shared" si="29"/>
        <v>1025.83</v>
      </c>
      <c r="J240" s="81">
        <f t="shared" si="30"/>
        <v>13.65</v>
      </c>
      <c r="K240" s="81">
        <f t="shared" si="31"/>
        <v>190.99</v>
      </c>
      <c r="L240" s="81">
        <f t="shared" si="32"/>
        <v>11.554</v>
      </c>
      <c r="M240" s="590">
        <f t="shared" si="33"/>
        <v>3.1593010000000001</v>
      </c>
      <c r="N240" s="818">
        <f t="shared" si="42"/>
        <v>36.99</v>
      </c>
      <c r="O240" s="590" t="s">
        <v>1214</v>
      </c>
      <c r="P240" s="590" t="s">
        <v>1244</v>
      </c>
      <c r="Q240" s="1051" t="s">
        <v>263</v>
      </c>
    </row>
    <row r="241" spans="1:17" s="336" customFormat="1" ht="21.75" customHeight="1" x14ac:dyDescent="0.35">
      <c r="A241" s="17">
        <f>SUBTOTAL(103,$C$5:C241)</f>
        <v>237</v>
      </c>
      <c r="B241" s="81">
        <v>13</v>
      </c>
      <c r="C241" s="710" t="s">
        <v>646</v>
      </c>
      <c r="D241" s="81" t="str">
        <f>VLOOKUP(C241,'Location Summary'!$C$4:$D$603,2,0)</f>
        <v>DA+3</v>
      </c>
      <c r="E241" s="81" t="s">
        <v>422</v>
      </c>
      <c r="F241" s="776">
        <f>G227</f>
        <v>45688</v>
      </c>
      <c r="G241" s="776">
        <v>45699</v>
      </c>
      <c r="H241" s="80" t="s">
        <v>1191</v>
      </c>
      <c r="I241" s="81">
        <f t="shared" si="29"/>
        <v>289.83999999999997</v>
      </c>
      <c r="J241" s="81">
        <f t="shared" si="30"/>
        <v>3.61</v>
      </c>
      <c r="K241" s="81">
        <f t="shared" si="31"/>
        <v>37.299999999999997</v>
      </c>
      <c r="L241" s="81">
        <f t="shared" si="32"/>
        <v>2.093</v>
      </c>
      <c r="M241" s="590">
        <f t="shared" si="33"/>
        <v>0.86599999999999999</v>
      </c>
      <c r="N241" s="818">
        <f t="shared" si="42"/>
        <v>7.39</v>
      </c>
      <c r="O241" s="590" t="s">
        <v>1099</v>
      </c>
      <c r="P241" s="590" t="s">
        <v>931</v>
      </c>
      <c r="Q241" s="1051" t="s">
        <v>263</v>
      </c>
    </row>
    <row r="242" spans="1:17" s="336" customFormat="1" ht="21.75" customHeight="1" x14ac:dyDescent="0.35">
      <c r="A242" s="17">
        <f>SUBTOTAL(103,$C$5:C242)</f>
        <v>238</v>
      </c>
      <c r="B242" s="81">
        <v>14</v>
      </c>
      <c r="C242" s="710" t="s">
        <v>183</v>
      </c>
      <c r="D242" s="81" t="str">
        <f>VLOOKUP(C242,'Location Summary'!$C$4:$D$603,2,0)</f>
        <v>DA-3</v>
      </c>
      <c r="E242" s="81" t="s">
        <v>422</v>
      </c>
      <c r="F242" s="776">
        <v>45693</v>
      </c>
      <c r="G242" s="776">
        <v>45700</v>
      </c>
      <c r="H242" s="80" t="s">
        <v>1161</v>
      </c>
      <c r="I242" s="81">
        <f t="shared" si="29"/>
        <v>271.04000000000002</v>
      </c>
      <c r="J242" s="81">
        <f t="shared" si="30"/>
        <v>3.36</v>
      </c>
      <c r="K242" s="81">
        <f t="shared" si="31"/>
        <v>34.15</v>
      </c>
      <c r="L242" s="81">
        <f t="shared" si="32"/>
        <v>1.599</v>
      </c>
      <c r="M242" s="590">
        <f t="shared" si="33"/>
        <v>0.86599999999999999</v>
      </c>
      <c r="N242" s="818">
        <f t="shared" si="42"/>
        <v>6.49</v>
      </c>
      <c r="O242" s="590" t="s">
        <v>1012</v>
      </c>
      <c r="P242" s="590" t="s">
        <v>1245</v>
      </c>
      <c r="Q242" s="1051" t="s">
        <v>263</v>
      </c>
    </row>
    <row r="243" spans="1:17" s="336" customFormat="1" ht="21.75" customHeight="1" x14ac:dyDescent="0.35">
      <c r="A243" s="17">
        <f>SUBTOTAL(103,$C$5:C243)</f>
        <v>239</v>
      </c>
      <c r="B243" s="81">
        <v>15</v>
      </c>
      <c r="C243" s="710" t="s">
        <v>419</v>
      </c>
      <c r="D243" s="81" t="str">
        <f>VLOOKUP(C243,'Location Summary'!$C$4:$D$603,2,0)</f>
        <v>DA+9</v>
      </c>
      <c r="E243" s="81" t="s">
        <v>422</v>
      </c>
      <c r="F243" s="776">
        <v>45684</v>
      </c>
      <c r="G243" s="776">
        <v>45701</v>
      </c>
      <c r="H243" s="80" t="s">
        <v>1188</v>
      </c>
      <c r="I243" s="81">
        <f t="shared" si="29"/>
        <v>289.83999999999997</v>
      </c>
      <c r="J243" s="81">
        <f t="shared" si="30"/>
        <v>3.61</v>
      </c>
      <c r="K243" s="81">
        <f t="shared" si="31"/>
        <v>37.299999999999997</v>
      </c>
      <c r="L243" s="81">
        <f t="shared" si="32"/>
        <v>2.093</v>
      </c>
      <c r="M243" s="590">
        <f t="shared" si="33"/>
        <v>0.86599999999999999</v>
      </c>
      <c r="N243" s="818">
        <f t="shared" ref="N243:N313" si="43">ROUND((I243*230.35+J243*10150.5+K243*11591.45+L243*93958.18+M243*7677.44)/10^5,2)</f>
        <v>7.39</v>
      </c>
      <c r="O243" s="590" t="s">
        <v>1246</v>
      </c>
      <c r="P243" s="590" t="s">
        <v>1125</v>
      </c>
      <c r="Q243" s="1051" t="s">
        <v>263</v>
      </c>
    </row>
    <row r="244" spans="1:17" s="336" customFormat="1" ht="21.75" customHeight="1" x14ac:dyDescent="0.35">
      <c r="A244" s="17">
        <f>SUBTOTAL(103,$C$5:C244)</f>
        <v>240</v>
      </c>
      <c r="B244" s="81">
        <v>16</v>
      </c>
      <c r="C244" s="710" t="s">
        <v>446</v>
      </c>
      <c r="D244" s="81" t="str">
        <f>VLOOKUP(C244,'Location Summary'!$C$4:$D$603,2,0)</f>
        <v>DA+0</v>
      </c>
      <c r="E244" s="81" t="s">
        <v>422</v>
      </c>
      <c r="F244" s="776">
        <v>45695</v>
      </c>
      <c r="G244" s="776">
        <v>45704</v>
      </c>
      <c r="H244" s="80" t="s">
        <v>905</v>
      </c>
      <c r="I244" s="81">
        <f t="shared" si="29"/>
        <v>271.04000000000002</v>
      </c>
      <c r="J244" s="81">
        <f t="shared" si="30"/>
        <v>3.36</v>
      </c>
      <c r="K244" s="81">
        <f t="shared" si="31"/>
        <v>34.15</v>
      </c>
      <c r="L244" s="81">
        <f t="shared" si="32"/>
        <v>1.599</v>
      </c>
      <c r="M244" s="590">
        <f t="shared" si="33"/>
        <v>0.86599999999999999</v>
      </c>
      <c r="N244" s="590">
        <f>ROUND((I244*230.35+J244*10150.5+K244*11591.45+L244*93958.18+M244*7677.44)/10^5,2)</f>
        <v>6.49</v>
      </c>
      <c r="O244" s="590" t="s">
        <v>1099</v>
      </c>
      <c r="P244" s="590" t="s">
        <v>1245</v>
      </c>
      <c r="Q244" s="1051" t="s">
        <v>263</v>
      </c>
    </row>
    <row r="245" spans="1:17" s="336" customFormat="1" ht="21.75" customHeight="1" x14ac:dyDescent="0.35">
      <c r="A245" s="17">
        <f>SUBTOTAL(103,$C$5:C245)</f>
        <v>241</v>
      </c>
      <c r="B245" s="81">
        <v>17</v>
      </c>
      <c r="C245" s="710" t="s">
        <v>182</v>
      </c>
      <c r="D245" s="81" t="str">
        <f>VLOOKUP(C245,'Location Summary'!$C$4:$D$603,2,0)</f>
        <v>DA-3</v>
      </c>
      <c r="E245" s="81" t="s">
        <v>422</v>
      </c>
      <c r="F245" s="776">
        <f>G242</f>
        <v>45700</v>
      </c>
      <c r="G245" s="776">
        <v>45704</v>
      </c>
      <c r="H245" s="80" t="s">
        <v>1161</v>
      </c>
      <c r="I245" s="81">
        <f t="shared" si="29"/>
        <v>271.04000000000002</v>
      </c>
      <c r="J245" s="81">
        <f t="shared" si="30"/>
        <v>3.36</v>
      </c>
      <c r="K245" s="81">
        <f t="shared" si="31"/>
        <v>34.15</v>
      </c>
      <c r="L245" s="81">
        <f t="shared" si="32"/>
        <v>1.599</v>
      </c>
      <c r="M245" s="590">
        <f t="shared" si="33"/>
        <v>0.86599999999999999</v>
      </c>
      <c r="N245" s="590">
        <f>ROUND((I245*230.35+J245*10150.5+K245*11591.45+L245*93958.18+M245*7677.44)/10^5,2)</f>
        <v>6.49</v>
      </c>
      <c r="O245" s="590" t="s">
        <v>1012</v>
      </c>
      <c r="P245" s="590" t="s">
        <v>1271</v>
      </c>
      <c r="Q245" s="1051" t="s">
        <v>263</v>
      </c>
    </row>
    <row r="246" spans="1:17" s="336" customFormat="1" ht="21.75" customHeight="1" x14ac:dyDescent="0.35">
      <c r="A246" s="17">
        <f>SUBTOTAL(103,$C$5:C246)</f>
        <v>242</v>
      </c>
      <c r="B246" s="81">
        <v>18</v>
      </c>
      <c r="C246" s="710" t="s">
        <v>896</v>
      </c>
      <c r="D246" s="81" t="str">
        <f>VLOOKUP(C246,'Location Summary'!$C$4:$D$603,2,0)</f>
        <v>DA+3</v>
      </c>
      <c r="E246" s="81" t="s">
        <v>422</v>
      </c>
      <c r="F246" s="776">
        <v>45698</v>
      </c>
      <c r="G246" s="776">
        <v>45705</v>
      </c>
      <c r="H246" s="80" t="s">
        <v>1186</v>
      </c>
      <c r="I246" s="81">
        <f t="shared" si="29"/>
        <v>289.83999999999997</v>
      </c>
      <c r="J246" s="81">
        <f t="shared" si="30"/>
        <v>3.61</v>
      </c>
      <c r="K246" s="81">
        <f t="shared" si="31"/>
        <v>37.299999999999997</v>
      </c>
      <c r="L246" s="81">
        <f t="shared" si="32"/>
        <v>2.093</v>
      </c>
      <c r="M246" s="590">
        <f t="shared" si="33"/>
        <v>0.86599999999999999</v>
      </c>
      <c r="N246" s="590">
        <f>ROUND((I246*230.35+J246*10150.5+K246*11591.45+L246*93958.18+M246*7677.44)/10^5,2)</f>
        <v>7.39</v>
      </c>
      <c r="O246" s="590" t="s">
        <v>1247</v>
      </c>
      <c r="P246" s="590" t="s">
        <v>931</v>
      </c>
      <c r="Q246" s="1051" t="s">
        <v>263</v>
      </c>
    </row>
    <row r="247" spans="1:17" s="336" customFormat="1" ht="21.75" customHeight="1" x14ac:dyDescent="0.35">
      <c r="A247" s="17">
        <f>SUBTOTAL(103,$C$5:C247)</f>
        <v>243</v>
      </c>
      <c r="B247" s="81">
        <v>19</v>
      </c>
      <c r="C247" s="710" t="s">
        <v>502</v>
      </c>
      <c r="D247" s="81" t="str">
        <f>VLOOKUP(C247,'Location Summary'!$C$4:$D$603,2,0)</f>
        <v>DB1+9</v>
      </c>
      <c r="E247" s="81" t="s">
        <v>422</v>
      </c>
      <c r="F247" s="776">
        <v>45699</v>
      </c>
      <c r="G247" s="776">
        <v>45706</v>
      </c>
      <c r="H247" s="80" t="s">
        <v>1007</v>
      </c>
      <c r="I247" s="818">
        <f t="shared" si="29"/>
        <v>484.04</v>
      </c>
      <c r="J247" s="81">
        <f t="shared" si="30"/>
        <v>6.23</v>
      </c>
      <c r="K247" s="81">
        <f t="shared" si="31"/>
        <v>70.319999999999993</v>
      </c>
      <c r="L247" s="81">
        <f t="shared" si="32"/>
        <v>3.3719999999999999</v>
      </c>
      <c r="M247" s="590">
        <f t="shared" si="33"/>
        <v>1.768</v>
      </c>
      <c r="N247" s="590">
        <f t="shared" si="43"/>
        <v>13.2</v>
      </c>
      <c r="O247" s="590" t="s">
        <v>1214</v>
      </c>
      <c r="P247" s="590" t="s">
        <v>1244</v>
      </c>
      <c r="Q247" s="1051" t="s">
        <v>263</v>
      </c>
    </row>
    <row r="248" spans="1:17" s="336" customFormat="1" ht="21.75" customHeight="1" x14ac:dyDescent="0.35">
      <c r="A248" s="17">
        <f>SUBTOTAL(103,$C$5:C248)</f>
        <v>244</v>
      </c>
      <c r="B248" s="81">
        <v>20</v>
      </c>
      <c r="C248" s="710" t="s">
        <v>792</v>
      </c>
      <c r="D248" s="81" t="str">
        <f>VLOOKUP(C248,'Location Summary'!$C$4:$D$603,2,0)</f>
        <v>DB1+9</v>
      </c>
      <c r="E248" s="81" t="s">
        <v>422</v>
      </c>
      <c r="F248" s="776">
        <v>45335</v>
      </c>
      <c r="G248" s="776">
        <v>45706</v>
      </c>
      <c r="H248" s="80" t="s">
        <v>1260</v>
      </c>
      <c r="I248" s="81">
        <f t="shared" si="29"/>
        <v>484.04</v>
      </c>
      <c r="J248" s="81">
        <f t="shared" si="30"/>
        <v>6.23</v>
      </c>
      <c r="K248" s="81">
        <f t="shared" si="31"/>
        <v>70.319999999999993</v>
      </c>
      <c r="L248" s="81">
        <f t="shared" si="32"/>
        <v>3.3719999999999999</v>
      </c>
      <c r="M248" s="590">
        <f t="shared" si="33"/>
        <v>1.768</v>
      </c>
      <c r="N248" s="590">
        <f t="shared" ref="N248:N253" si="44">ROUND((I248*230.35+J248*10150.5+K248*11591.45+L248*93958.18+M248*7677.44)/10^5,2)</f>
        <v>13.2</v>
      </c>
      <c r="O248" s="590" t="s">
        <v>470</v>
      </c>
      <c r="P248" s="590" t="s">
        <v>931</v>
      </c>
      <c r="Q248" s="1051" t="s">
        <v>263</v>
      </c>
    </row>
    <row r="249" spans="1:17" s="336" customFormat="1" ht="21.75" customHeight="1" x14ac:dyDescent="0.35">
      <c r="A249" s="17">
        <f>SUBTOTAL(103,$C$5:C249)</f>
        <v>245</v>
      </c>
      <c r="B249" s="81">
        <v>21</v>
      </c>
      <c r="C249" s="710" t="s">
        <v>389</v>
      </c>
      <c r="D249" s="81" t="str">
        <f>VLOOKUP(C249,'Location Summary'!$C$4:$D$603,2,0)</f>
        <v>DA+3</v>
      </c>
      <c r="E249" s="81" t="s">
        <v>422</v>
      </c>
      <c r="F249" s="776">
        <v>45699</v>
      </c>
      <c r="G249" s="776">
        <v>45707</v>
      </c>
      <c r="H249" s="80" t="s">
        <v>1252</v>
      </c>
      <c r="I249" s="81">
        <f t="shared" si="29"/>
        <v>289.83999999999997</v>
      </c>
      <c r="J249" s="81">
        <f t="shared" si="30"/>
        <v>3.61</v>
      </c>
      <c r="K249" s="81">
        <f t="shared" si="31"/>
        <v>37.299999999999997</v>
      </c>
      <c r="L249" s="81">
        <f t="shared" si="32"/>
        <v>2.093</v>
      </c>
      <c r="M249" s="590">
        <f t="shared" si="33"/>
        <v>0.86599999999999999</v>
      </c>
      <c r="N249" s="590">
        <f t="shared" si="44"/>
        <v>7.39</v>
      </c>
      <c r="O249" s="590" t="s">
        <v>1253</v>
      </c>
      <c r="P249" s="590" t="s">
        <v>784</v>
      </c>
      <c r="Q249" s="1051" t="s">
        <v>263</v>
      </c>
    </row>
    <row r="250" spans="1:17" s="336" customFormat="1" ht="21.75" customHeight="1" x14ac:dyDescent="0.35">
      <c r="A250" s="17">
        <f>SUBTOTAL(103,$C$5:C250)</f>
        <v>246</v>
      </c>
      <c r="B250" s="81">
        <v>22</v>
      </c>
      <c r="C250" s="710" t="s">
        <v>70</v>
      </c>
      <c r="D250" s="81" t="str">
        <f>VLOOKUP(C250,'Location Summary'!$C$4:$D$603,2,0)</f>
        <v>DA+9</v>
      </c>
      <c r="E250" s="81" t="s">
        <v>422</v>
      </c>
      <c r="F250" s="776">
        <v>45335</v>
      </c>
      <c r="G250" s="776">
        <v>45708</v>
      </c>
      <c r="H250" s="80" t="s">
        <v>1259</v>
      </c>
      <c r="I250" s="81">
        <f t="shared" si="29"/>
        <v>289.83999999999997</v>
      </c>
      <c r="J250" s="81">
        <f t="shared" si="30"/>
        <v>3.61</v>
      </c>
      <c r="K250" s="81">
        <f t="shared" si="31"/>
        <v>37.299999999999997</v>
      </c>
      <c r="L250" s="81">
        <f t="shared" si="32"/>
        <v>2.093</v>
      </c>
      <c r="M250" s="590">
        <f t="shared" si="33"/>
        <v>0.86599999999999999</v>
      </c>
      <c r="N250" s="590">
        <f t="shared" si="44"/>
        <v>7.39</v>
      </c>
      <c r="O250" s="590" t="s">
        <v>810</v>
      </c>
      <c r="P250" s="590" t="s">
        <v>931</v>
      </c>
      <c r="Q250" s="1051" t="s">
        <v>263</v>
      </c>
    </row>
    <row r="251" spans="1:17" s="336" customFormat="1" ht="21.75" customHeight="1" x14ac:dyDescent="0.35">
      <c r="A251" s="17">
        <f>SUBTOTAL(103,$C$5:C251)</f>
        <v>247</v>
      </c>
      <c r="B251" s="81">
        <v>23</v>
      </c>
      <c r="C251" s="710" t="s">
        <v>190</v>
      </c>
      <c r="D251" s="81" t="str">
        <f>VLOOKUP(C251,'Location Summary'!$C$4:$D$603,2,0)</f>
        <v>DA+0</v>
      </c>
      <c r="E251" s="81" t="s">
        <v>422</v>
      </c>
      <c r="F251" s="776">
        <f>G244</f>
        <v>45704</v>
      </c>
      <c r="G251" s="776">
        <v>45710</v>
      </c>
      <c r="H251" s="80" t="s">
        <v>905</v>
      </c>
      <c r="I251" s="81">
        <f t="shared" si="29"/>
        <v>271.04000000000002</v>
      </c>
      <c r="J251" s="81">
        <f t="shared" si="30"/>
        <v>3.36</v>
      </c>
      <c r="K251" s="81">
        <f t="shared" si="31"/>
        <v>34.15</v>
      </c>
      <c r="L251" s="81">
        <f t="shared" si="32"/>
        <v>1.599</v>
      </c>
      <c r="M251" s="590">
        <f t="shared" si="33"/>
        <v>0.86599999999999999</v>
      </c>
      <c r="N251" s="590">
        <f t="shared" si="44"/>
        <v>6.49</v>
      </c>
      <c r="O251" s="590" t="s">
        <v>1099</v>
      </c>
      <c r="P251" s="590" t="s">
        <v>1269</v>
      </c>
      <c r="Q251" s="1051" t="s">
        <v>263</v>
      </c>
    </row>
    <row r="252" spans="1:17" s="336" customFormat="1" ht="21.75" customHeight="1" x14ac:dyDescent="0.35">
      <c r="A252" s="17">
        <f>SUBTOTAL(103,$C$5:C252)</f>
        <v>248</v>
      </c>
      <c r="B252" s="81">
        <v>24</v>
      </c>
      <c r="C252" s="710" t="s">
        <v>793</v>
      </c>
      <c r="D252" s="81" t="str">
        <f>VLOOKUP(C252,'Location Summary'!$C$4:$D$603,2,0)</f>
        <v>DA+6</v>
      </c>
      <c r="E252" s="81" t="s">
        <v>422</v>
      </c>
      <c r="F252" s="776">
        <v>45705</v>
      </c>
      <c r="G252" s="776">
        <v>45710</v>
      </c>
      <c r="H252" s="80" t="s">
        <v>1260</v>
      </c>
      <c r="I252" s="81">
        <f t="shared" si="29"/>
        <v>289.83999999999997</v>
      </c>
      <c r="J252" s="81">
        <f t="shared" si="30"/>
        <v>3.61</v>
      </c>
      <c r="K252" s="81">
        <f t="shared" si="31"/>
        <v>37.299999999999997</v>
      </c>
      <c r="L252" s="81">
        <f t="shared" si="32"/>
        <v>2.093</v>
      </c>
      <c r="M252" s="590">
        <f t="shared" si="33"/>
        <v>0.86599999999999999</v>
      </c>
      <c r="N252" s="590">
        <f t="shared" si="44"/>
        <v>7.39</v>
      </c>
      <c r="O252" s="590" t="s">
        <v>470</v>
      </c>
      <c r="P252" s="590" t="s">
        <v>931</v>
      </c>
      <c r="Q252" s="1051" t="s">
        <v>263</v>
      </c>
    </row>
    <row r="253" spans="1:17" s="336" customFormat="1" ht="21.75" customHeight="1" x14ac:dyDescent="0.35">
      <c r="A253" s="17">
        <f>SUBTOTAL(103,$C$5:C253)</f>
        <v>249</v>
      </c>
      <c r="B253" s="81">
        <v>25</v>
      </c>
      <c r="C253" s="710" t="s">
        <v>65</v>
      </c>
      <c r="D253" s="81" t="str">
        <f>VLOOKUP(C253,'Location Summary'!$C$4:$D$603,2,0)</f>
        <v>DC1+0</v>
      </c>
      <c r="E253" s="81" t="s">
        <v>422</v>
      </c>
      <c r="F253" s="776">
        <v>45699</v>
      </c>
      <c r="G253" s="776">
        <v>45711</v>
      </c>
      <c r="H253" s="80" t="s">
        <v>1011</v>
      </c>
      <c r="I253" s="81">
        <f t="shared" si="29"/>
        <v>606.15</v>
      </c>
      <c r="J253" s="81">
        <f t="shared" si="30"/>
        <v>7.89</v>
      </c>
      <c r="K253" s="81">
        <f t="shared" si="31"/>
        <v>93.55</v>
      </c>
      <c r="L253" s="81">
        <f t="shared" si="32"/>
        <v>4.8167999999999997</v>
      </c>
      <c r="M253" s="590">
        <f t="shared" si="33"/>
        <v>2.348757</v>
      </c>
      <c r="N253" s="590">
        <f t="shared" si="44"/>
        <v>17.75</v>
      </c>
      <c r="O253" s="590" t="s">
        <v>1247</v>
      </c>
      <c r="P253" s="590" t="s">
        <v>931</v>
      </c>
      <c r="Q253" s="1051" t="s">
        <v>263</v>
      </c>
    </row>
    <row r="254" spans="1:17" s="336" customFormat="1" ht="21.75" customHeight="1" x14ac:dyDescent="0.35">
      <c r="A254" s="17">
        <f>SUBTOTAL(103,$C$5:C254)</f>
        <v>250</v>
      </c>
      <c r="B254" s="81">
        <v>26</v>
      </c>
      <c r="C254" s="710" t="s">
        <v>647</v>
      </c>
      <c r="D254" s="81" t="str">
        <f>VLOOKUP(C254,'Location Summary'!$C$4:$D$603,2,0)</f>
        <v>DA+6</v>
      </c>
      <c r="E254" s="81" t="s">
        <v>422</v>
      </c>
      <c r="F254" s="776">
        <f>G241</f>
        <v>45699</v>
      </c>
      <c r="G254" s="776">
        <v>45712</v>
      </c>
      <c r="H254" s="80" t="s">
        <v>1191</v>
      </c>
      <c r="I254" s="81">
        <f t="shared" si="29"/>
        <v>289.83999999999997</v>
      </c>
      <c r="J254" s="81">
        <f t="shared" si="30"/>
        <v>3.61</v>
      </c>
      <c r="K254" s="81">
        <f t="shared" si="31"/>
        <v>37.299999999999997</v>
      </c>
      <c r="L254" s="81">
        <f t="shared" si="32"/>
        <v>2.093</v>
      </c>
      <c r="M254" s="590">
        <f t="shared" si="33"/>
        <v>0.86599999999999999</v>
      </c>
      <c r="N254" s="590">
        <f>ROUND((I254*230.35+J254*10150.5+K254*11591.45+L254*93958.18+M254*7677.44)/10^5,2)</f>
        <v>7.39</v>
      </c>
      <c r="O254" s="590" t="s">
        <v>810</v>
      </c>
      <c r="P254" s="590" t="s">
        <v>931</v>
      </c>
      <c r="Q254" s="1051" t="s">
        <v>263</v>
      </c>
    </row>
    <row r="255" spans="1:17" s="336" customFormat="1" ht="21.75" customHeight="1" x14ac:dyDescent="0.35">
      <c r="A255" s="17">
        <f>SUBTOTAL(103,$C$5:C255)</f>
        <v>251</v>
      </c>
      <c r="B255" s="81">
        <v>27</v>
      </c>
      <c r="C255" s="710" t="s">
        <v>427</v>
      </c>
      <c r="D255" s="81" t="str">
        <f>VLOOKUP(C255,'Location Summary'!$C$4:$D$603,2,0)</f>
        <v>DA+0</v>
      </c>
      <c r="E255" s="81" t="s">
        <v>422</v>
      </c>
      <c r="F255" s="776">
        <v>45701</v>
      </c>
      <c r="G255" s="776">
        <v>45713</v>
      </c>
      <c r="H255" s="80" t="s">
        <v>1258</v>
      </c>
      <c r="I255" s="81">
        <f t="shared" si="29"/>
        <v>271.04000000000002</v>
      </c>
      <c r="J255" s="81">
        <f t="shared" si="30"/>
        <v>3.36</v>
      </c>
      <c r="K255" s="81">
        <f t="shared" si="31"/>
        <v>34.15</v>
      </c>
      <c r="L255" s="81">
        <f t="shared" si="32"/>
        <v>1.599</v>
      </c>
      <c r="M255" s="590">
        <f t="shared" si="33"/>
        <v>0.86599999999999999</v>
      </c>
      <c r="N255" s="590">
        <f>ROUND((I255*230.35+J255*10150.5+K255*11591.45+L255*93958.18+M255*7677.44)/10^5,2)</f>
        <v>6.49</v>
      </c>
      <c r="O255" s="590" t="s">
        <v>1246</v>
      </c>
      <c r="P255" s="590" t="s">
        <v>784</v>
      </c>
      <c r="Q255" s="1051" t="s">
        <v>263</v>
      </c>
    </row>
    <row r="256" spans="1:17" s="336" customFormat="1" ht="21.75" customHeight="1" x14ac:dyDescent="0.35">
      <c r="A256" s="17">
        <f>SUBTOTAL(103,$C$5:C256)</f>
        <v>252</v>
      </c>
      <c r="B256" s="81">
        <v>28</v>
      </c>
      <c r="C256" s="710" t="s">
        <v>61</v>
      </c>
      <c r="D256" s="81" t="str">
        <f>VLOOKUP(C256,'Location Summary'!$C$4:$D$603,2,0)</f>
        <v>DD60+35</v>
      </c>
      <c r="E256" s="81" t="s">
        <v>422</v>
      </c>
      <c r="F256" s="776">
        <v>45702</v>
      </c>
      <c r="G256" s="776">
        <v>45713</v>
      </c>
      <c r="H256" s="80" t="s">
        <v>991</v>
      </c>
      <c r="I256" s="81">
        <f t="shared" si="29"/>
        <v>999.64</v>
      </c>
      <c r="J256" s="81">
        <f t="shared" si="30"/>
        <v>13.28</v>
      </c>
      <c r="K256" s="81">
        <f t="shared" si="31"/>
        <v>186.31</v>
      </c>
      <c r="L256" s="81">
        <f t="shared" si="32"/>
        <v>11.581</v>
      </c>
      <c r="M256" s="590">
        <f t="shared" si="33"/>
        <v>3.3799760000000001</v>
      </c>
      <c r="N256" s="590">
        <f>ROUND((I256*230.35+J256*10150.5+K256*11591.45+L256*93958.18+M256*7677.44)/10^5,2)</f>
        <v>36.39</v>
      </c>
      <c r="O256" s="590" t="s">
        <v>1099</v>
      </c>
      <c r="P256" s="590" t="s">
        <v>784</v>
      </c>
      <c r="Q256" s="1051" t="s">
        <v>263</v>
      </c>
    </row>
    <row r="257" spans="1:17" s="336" customFormat="1" ht="21.75" customHeight="1" x14ac:dyDescent="0.35">
      <c r="A257" s="17">
        <f>SUBTOTAL(103,$C$5:C257)</f>
        <v>253</v>
      </c>
      <c r="B257" s="81">
        <v>29</v>
      </c>
      <c r="C257" s="710" t="s">
        <v>64</v>
      </c>
      <c r="D257" s="81" t="str">
        <f>VLOOKUP(C257,'Location Summary'!$C$4:$D$603,2,0)</f>
        <v>DC2-3</v>
      </c>
      <c r="E257" s="81" t="s">
        <v>422</v>
      </c>
      <c r="F257" s="776">
        <v>45705</v>
      </c>
      <c r="G257" s="776">
        <v>45714</v>
      </c>
      <c r="H257" s="80" t="s">
        <v>1011</v>
      </c>
      <c r="I257" s="81">
        <f t="shared" si="29"/>
        <v>693.86</v>
      </c>
      <c r="J257" s="81">
        <f t="shared" si="30"/>
        <v>9.09</v>
      </c>
      <c r="K257" s="81">
        <f t="shared" si="31"/>
        <v>115.43</v>
      </c>
      <c r="L257" s="81">
        <f t="shared" si="32"/>
        <v>5.6909999999999998</v>
      </c>
      <c r="M257" s="590">
        <f t="shared" si="33"/>
        <v>2.348757</v>
      </c>
      <c r="N257" s="590">
        <f>ROUND((I257*230.35+J257*10150.5+K257*11591.45+L257*93958.18+M257*7677.44)/10^5,2)</f>
        <v>21.43</v>
      </c>
      <c r="O257" s="590" t="s">
        <v>1247</v>
      </c>
      <c r="P257" s="590" t="s">
        <v>931</v>
      </c>
      <c r="Q257" s="1051" t="s">
        <v>263</v>
      </c>
    </row>
    <row r="258" spans="1:17" s="336" customFormat="1" ht="21.75" customHeight="1" x14ac:dyDescent="0.35">
      <c r="A258" s="17">
        <f>SUBTOTAL(103,$C$5:C258)</f>
        <v>254</v>
      </c>
      <c r="B258" s="81">
        <v>30</v>
      </c>
      <c r="C258" s="710" t="s">
        <v>425</v>
      </c>
      <c r="D258" s="81" t="str">
        <f>VLOOKUP(C258,'Location Summary'!$C$4:$D$603,2,0)</f>
        <v>DA+9</v>
      </c>
      <c r="E258" s="81" t="s">
        <v>422</v>
      </c>
      <c r="F258" s="776">
        <v>45704</v>
      </c>
      <c r="G258" s="776">
        <v>45714</v>
      </c>
      <c r="H258" s="80" t="s">
        <v>1252</v>
      </c>
      <c r="I258" s="81">
        <f t="shared" si="29"/>
        <v>289.83999999999997</v>
      </c>
      <c r="J258" s="81">
        <f t="shared" si="30"/>
        <v>3.61</v>
      </c>
      <c r="K258" s="81">
        <f t="shared" si="31"/>
        <v>37.299999999999997</v>
      </c>
      <c r="L258" s="81">
        <f t="shared" si="32"/>
        <v>2.093</v>
      </c>
      <c r="M258" s="590">
        <f t="shared" si="33"/>
        <v>0.86599999999999999</v>
      </c>
      <c r="N258" s="590">
        <f>ROUND((I258*230.35+J258*10150.5+K258*11591.45+L258*93958.18+M258*7677.44)/10^5,2)</f>
        <v>7.39</v>
      </c>
      <c r="O258" s="590" t="s">
        <v>1246</v>
      </c>
      <c r="P258" s="590" t="s">
        <v>784</v>
      </c>
      <c r="Q258" s="1051" t="s">
        <v>263</v>
      </c>
    </row>
    <row r="259" spans="1:17" s="336" customFormat="1" ht="21.75" customHeight="1" x14ac:dyDescent="0.35">
      <c r="A259" s="17">
        <f>SUBTOTAL(103,$C$5:C259)</f>
        <v>255</v>
      </c>
      <c r="B259" s="81">
        <v>31</v>
      </c>
      <c r="C259" s="710" t="s">
        <v>58</v>
      </c>
      <c r="D259" s="81" t="str">
        <f>VLOOKUP(C259,'Location Summary'!$C$4:$D$603,2,0)</f>
        <v>DD60+18</v>
      </c>
      <c r="E259" s="81" t="s">
        <v>422</v>
      </c>
      <c r="F259" s="776">
        <v>45692</v>
      </c>
      <c r="G259" s="776">
        <v>45715</v>
      </c>
      <c r="H259" s="80" t="s">
        <v>1161</v>
      </c>
      <c r="I259" s="81">
        <f t="shared" si="29"/>
        <v>1042.68</v>
      </c>
      <c r="J259" s="81">
        <f t="shared" si="30"/>
        <v>13.88</v>
      </c>
      <c r="K259" s="81">
        <f t="shared" si="31"/>
        <v>194</v>
      </c>
      <c r="L259" s="81">
        <f t="shared" si="32"/>
        <v>12.18</v>
      </c>
      <c r="M259" s="590">
        <f t="shared" si="33"/>
        <v>3.1593010000000001</v>
      </c>
      <c r="N259" s="590">
        <f t="shared" si="43"/>
        <v>37.979999999999997</v>
      </c>
      <c r="O259" s="590" t="s">
        <v>1012</v>
      </c>
      <c r="P259" s="220" t="s">
        <v>1270</v>
      </c>
      <c r="Q259" s="1051" t="s">
        <v>263</v>
      </c>
    </row>
    <row r="260" spans="1:17" ht="21.75" customHeight="1" x14ac:dyDescent="0.35">
      <c r="A260" s="17">
        <f>SUBTOTAL(103,$C$5:C260)</f>
        <v>256</v>
      </c>
      <c r="B260" s="13">
        <v>1</v>
      </c>
      <c r="C260" s="710" t="s">
        <v>1276</v>
      </c>
      <c r="D260" s="81" t="s">
        <v>2</v>
      </c>
      <c r="E260" s="81" t="s">
        <v>422</v>
      </c>
      <c r="F260" s="134">
        <v>45712</v>
      </c>
      <c r="G260" s="134">
        <v>45717</v>
      </c>
      <c r="H260" s="79" t="s">
        <v>1197</v>
      </c>
      <c r="I260" s="81">
        <f t="shared" si="29"/>
        <v>289.83999999999997</v>
      </c>
      <c r="J260" s="81">
        <f t="shared" si="30"/>
        <v>3.61</v>
      </c>
      <c r="K260" s="81">
        <f t="shared" si="31"/>
        <v>37.299999999999997</v>
      </c>
      <c r="L260" s="81">
        <f t="shared" si="32"/>
        <v>2.093</v>
      </c>
      <c r="M260" s="590">
        <f t="shared" si="33"/>
        <v>0.86599999999999999</v>
      </c>
      <c r="N260" s="139">
        <f t="shared" ref="N260:N265" si="45">ROUND((I260*230.35+J260*10150.5+K260*11591.45+L260*93958.18+M260*7677.44)/10^5,2)</f>
        <v>7.39</v>
      </c>
      <c r="O260" s="139" t="s">
        <v>810</v>
      </c>
      <c r="P260" s="590" t="s">
        <v>784</v>
      </c>
      <c r="Q260" s="1051" t="s">
        <v>263</v>
      </c>
    </row>
    <row r="261" spans="1:17" ht="21.75" customHeight="1" x14ac:dyDescent="0.35">
      <c r="A261" s="17">
        <f>SUBTOTAL(103,$C$5:C261)</f>
        <v>257</v>
      </c>
      <c r="B261" s="13">
        <v>2</v>
      </c>
      <c r="C261" s="710" t="s">
        <v>426</v>
      </c>
      <c r="D261" s="81" t="str">
        <f>VLOOKUP(C261,'Location Summary'!$C$4:$D$603,2,0)</f>
        <v>DA+0</v>
      </c>
      <c r="E261" s="81" t="s">
        <v>422</v>
      </c>
      <c r="F261" s="134">
        <v>45711</v>
      </c>
      <c r="G261" s="134">
        <v>45721</v>
      </c>
      <c r="H261" s="79" t="s">
        <v>1252</v>
      </c>
      <c r="I261" s="81">
        <f t="shared" ref="I261:I275" si="46">VLOOKUP($D261,$D$320:$M$359,6,FALSE)</f>
        <v>271.04000000000002</v>
      </c>
      <c r="J261" s="81">
        <f t="shared" ref="J261:J275" si="47">VLOOKUP($D261,$D$320:$M$359,7,FALSE)</f>
        <v>3.36</v>
      </c>
      <c r="K261" s="81">
        <f t="shared" ref="K261:K275" si="48">VLOOKUP($D261,$D$320:$M$359,8,FALSE)</f>
        <v>34.15</v>
      </c>
      <c r="L261" s="81">
        <f t="shared" ref="L261:L275" si="49">VLOOKUP($D261,$D$320:$M$359,9,FALSE)</f>
        <v>1.599</v>
      </c>
      <c r="M261" s="590">
        <f t="shared" ref="M261:M275" si="50">VLOOKUP($D261,$D$320:$M$359,10,FALSE)</f>
        <v>0.86599999999999999</v>
      </c>
      <c r="N261" s="139">
        <f t="shared" si="45"/>
        <v>6.49</v>
      </c>
      <c r="O261" s="139" t="s">
        <v>1246</v>
      </c>
      <c r="P261" s="590" t="s">
        <v>1125</v>
      </c>
      <c r="Q261" s="1051" t="s">
        <v>263</v>
      </c>
    </row>
    <row r="262" spans="1:17" ht="21.75" customHeight="1" x14ac:dyDescent="0.35">
      <c r="A262" s="17">
        <f>SUBTOTAL(103,$C$5:C262)</f>
        <v>258</v>
      </c>
      <c r="B262" s="13">
        <v>3</v>
      </c>
      <c r="C262" s="710" t="s">
        <v>60</v>
      </c>
      <c r="D262" s="81" t="str">
        <f>VLOOKUP(C262,'Location Summary'!$C$4:$D$603,2,0)</f>
        <v>DD60+35</v>
      </c>
      <c r="E262" s="81" t="s">
        <v>422</v>
      </c>
      <c r="F262" s="134">
        <v>45705</v>
      </c>
      <c r="G262" s="134">
        <v>45721</v>
      </c>
      <c r="H262" s="79" t="s">
        <v>522</v>
      </c>
      <c r="I262" s="81">
        <f t="shared" si="46"/>
        <v>999.64</v>
      </c>
      <c r="J262" s="81">
        <f t="shared" si="47"/>
        <v>13.28</v>
      </c>
      <c r="K262" s="81">
        <f t="shared" si="48"/>
        <v>186.31</v>
      </c>
      <c r="L262" s="81">
        <f t="shared" si="49"/>
        <v>11.581</v>
      </c>
      <c r="M262" s="590">
        <f t="shared" si="50"/>
        <v>3.3799760000000001</v>
      </c>
      <c r="N262" s="139">
        <f t="shared" si="45"/>
        <v>36.39</v>
      </c>
      <c r="O262" s="139" t="s">
        <v>1099</v>
      </c>
      <c r="P262" s="590" t="s">
        <v>1244</v>
      </c>
      <c r="Q262" s="1051" t="s">
        <v>263</v>
      </c>
    </row>
    <row r="263" spans="1:17" ht="21.75" customHeight="1" x14ac:dyDescent="0.35">
      <c r="A263" s="17">
        <f>SUBTOTAL(103,$C$5:C263)</f>
        <v>259</v>
      </c>
      <c r="B263" s="13">
        <v>4</v>
      </c>
      <c r="C263" s="710" t="s">
        <v>174</v>
      </c>
      <c r="D263" s="81" t="str">
        <f>VLOOKUP(C263,'Location Summary'!$C$4:$D$603,2,0)</f>
        <v>DD60+25</v>
      </c>
      <c r="E263" s="81" t="s">
        <v>422</v>
      </c>
      <c r="F263" s="134">
        <v>45705</v>
      </c>
      <c r="G263" s="134">
        <v>45722</v>
      </c>
      <c r="H263" s="79" t="s">
        <v>1007</v>
      </c>
      <c r="I263" s="81">
        <f t="shared" si="46"/>
        <v>1042.68</v>
      </c>
      <c r="J263" s="81">
        <f t="shared" si="47"/>
        <v>13.88</v>
      </c>
      <c r="K263" s="81">
        <f t="shared" si="48"/>
        <v>194</v>
      </c>
      <c r="L263" s="81">
        <f t="shared" si="49"/>
        <v>12.18</v>
      </c>
      <c r="M263" s="590">
        <f t="shared" si="50"/>
        <v>3.1593010000000001</v>
      </c>
      <c r="N263" s="139">
        <f t="shared" si="45"/>
        <v>37.979999999999997</v>
      </c>
      <c r="O263" s="139" t="s">
        <v>1214</v>
      </c>
      <c r="P263" s="590" t="s">
        <v>1125</v>
      </c>
      <c r="Q263" s="1051" t="s">
        <v>263</v>
      </c>
    </row>
    <row r="264" spans="1:17" ht="21.75" customHeight="1" x14ac:dyDescent="0.35">
      <c r="A264" s="17">
        <f>SUBTOTAL(103,$C$5:C264)</f>
        <v>260</v>
      </c>
      <c r="B264" s="13">
        <v>5</v>
      </c>
      <c r="C264" s="995" t="s">
        <v>1278</v>
      </c>
      <c r="D264" s="81" t="str">
        <f>VLOOKUP(C264,'Location Summary'!$C$4:$D$676,2,0)</f>
        <v>DA+3</v>
      </c>
      <c r="E264" s="81" t="s">
        <v>422</v>
      </c>
      <c r="F264" s="134">
        <v>45718</v>
      </c>
      <c r="G264" s="134">
        <v>45722</v>
      </c>
      <c r="H264" s="79" t="s">
        <v>1197</v>
      </c>
      <c r="I264" s="81">
        <f t="shared" si="46"/>
        <v>289.83999999999997</v>
      </c>
      <c r="J264" s="81">
        <f t="shared" si="47"/>
        <v>3.61</v>
      </c>
      <c r="K264" s="81">
        <f t="shared" si="48"/>
        <v>37.299999999999997</v>
      </c>
      <c r="L264" s="81">
        <f t="shared" si="49"/>
        <v>2.093</v>
      </c>
      <c r="M264" s="590">
        <f t="shared" si="50"/>
        <v>0.86599999999999999</v>
      </c>
      <c r="N264" s="139">
        <f t="shared" si="45"/>
        <v>7.39</v>
      </c>
      <c r="O264" s="139" t="s">
        <v>810</v>
      </c>
      <c r="P264" s="590" t="s">
        <v>784</v>
      </c>
      <c r="Q264" s="1051" t="s">
        <v>263</v>
      </c>
    </row>
    <row r="265" spans="1:17" ht="21.75" customHeight="1" x14ac:dyDescent="0.35">
      <c r="A265" s="17">
        <f>SUBTOTAL(103,$C$5:C265)</f>
        <v>261</v>
      </c>
      <c r="B265" s="13">
        <v>6</v>
      </c>
      <c r="C265" s="995" t="s">
        <v>59</v>
      </c>
      <c r="D265" s="81" t="str">
        <f>VLOOKUP(C265,'Location Summary'!$C$4:$D$603,2,0)</f>
        <v>DD60+18</v>
      </c>
      <c r="E265" s="81" t="s">
        <v>422</v>
      </c>
      <c r="F265" s="134">
        <v>45711</v>
      </c>
      <c r="G265" s="134">
        <v>45724</v>
      </c>
      <c r="H265" s="79" t="s">
        <v>1161</v>
      </c>
      <c r="I265" s="81">
        <f t="shared" si="46"/>
        <v>1042.68</v>
      </c>
      <c r="J265" s="81">
        <f t="shared" si="47"/>
        <v>13.88</v>
      </c>
      <c r="K265" s="81">
        <f t="shared" si="48"/>
        <v>194</v>
      </c>
      <c r="L265" s="81">
        <f t="shared" si="49"/>
        <v>12.18</v>
      </c>
      <c r="M265" s="590">
        <f t="shared" si="50"/>
        <v>3.1593010000000001</v>
      </c>
      <c r="N265" s="139">
        <f t="shared" si="45"/>
        <v>37.979999999999997</v>
      </c>
      <c r="O265" s="139" t="s">
        <v>1012</v>
      </c>
      <c r="P265" s="590" t="s">
        <v>1125</v>
      </c>
      <c r="Q265" s="1051" t="s">
        <v>263</v>
      </c>
    </row>
    <row r="266" spans="1:17" ht="21.75" customHeight="1" x14ac:dyDescent="0.35">
      <c r="A266" s="17">
        <f>SUBTOTAL(103,$C$5:C266)</f>
        <v>262</v>
      </c>
      <c r="B266" s="13">
        <v>7</v>
      </c>
      <c r="C266" s="995" t="s">
        <v>75</v>
      </c>
      <c r="D266" s="81" t="str">
        <f>VLOOKUP(C266,'Location Summary'!$C$4:$D$603,2,0)</f>
        <v>DB1+6</v>
      </c>
      <c r="E266" s="81" t="s">
        <v>422</v>
      </c>
      <c r="F266" s="134">
        <v>45713</v>
      </c>
      <c r="G266" s="134">
        <v>45724</v>
      </c>
      <c r="H266" s="79" t="s">
        <v>1191</v>
      </c>
      <c r="I266" s="81">
        <f t="shared" si="46"/>
        <v>484.04</v>
      </c>
      <c r="J266" s="81">
        <f t="shared" si="47"/>
        <v>6.23</v>
      </c>
      <c r="K266" s="81">
        <f t="shared" si="48"/>
        <v>70.319999999999993</v>
      </c>
      <c r="L266" s="81">
        <f t="shared" si="49"/>
        <v>3.3719999999999999</v>
      </c>
      <c r="M266" s="590">
        <f t="shared" si="50"/>
        <v>1.768</v>
      </c>
      <c r="N266" s="139">
        <f t="shared" ref="N266:N273" si="51">ROUND((I266*230.35+J266*10150.5+K266*11591.45+L266*93958.18+M266*7677.44)/10^5,2)</f>
        <v>13.2</v>
      </c>
      <c r="O266" s="139" t="s">
        <v>810</v>
      </c>
      <c r="P266" s="590" t="s">
        <v>784</v>
      </c>
      <c r="Q266" s="1051" t="s">
        <v>263</v>
      </c>
    </row>
    <row r="267" spans="1:17" ht="21.75" customHeight="1" x14ac:dyDescent="0.35">
      <c r="A267" s="17">
        <f>SUBTOTAL(103,$C$5:C267)</f>
        <v>263</v>
      </c>
      <c r="B267" s="13">
        <v>8</v>
      </c>
      <c r="C267" s="995" t="s">
        <v>1280</v>
      </c>
      <c r="D267" s="81" t="str">
        <f>VLOOKUP(C267,'Location Summary'!$C$4:$D$676,2,0)</f>
        <v>DA+0</v>
      </c>
      <c r="E267" s="81" t="s">
        <v>422</v>
      </c>
      <c r="F267" s="134">
        <v>45727</v>
      </c>
      <c r="G267" s="134">
        <v>45728</v>
      </c>
      <c r="H267" s="79" t="s">
        <v>1197</v>
      </c>
      <c r="I267" s="81">
        <f t="shared" si="46"/>
        <v>271.04000000000002</v>
      </c>
      <c r="J267" s="81">
        <f t="shared" si="47"/>
        <v>3.36</v>
      </c>
      <c r="K267" s="81">
        <f t="shared" si="48"/>
        <v>34.15</v>
      </c>
      <c r="L267" s="81">
        <f t="shared" si="49"/>
        <v>1.599</v>
      </c>
      <c r="M267" s="590">
        <f t="shared" si="50"/>
        <v>0.86599999999999999</v>
      </c>
      <c r="N267" s="139">
        <f t="shared" si="51"/>
        <v>6.49</v>
      </c>
      <c r="O267" s="139" t="s">
        <v>810</v>
      </c>
      <c r="P267" s="590" t="s">
        <v>1125</v>
      </c>
      <c r="Q267" s="1051" t="s">
        <v>263</v>
      </c>
    </row>
    <row r="268" spans="1:17" ht="21.75" customHeight="1" x14ac:dyDescent="0.35">
      <c r="A268" s="17">
        <f>SUBTOTAL(103,$C$5:C268)</f>
        <v>264</v>
      </c>
      <c r="B268" s="13">
        <v>9</v>
      </c>
      <c r="C268" s="995" t="s">
        <v>1279</v>
      </c>
      <c r="D268" s="81" t="str">
        <f>VLOOKUP(C268,'Location Summary'!$C$4:$D$676,2,0)</f>
        <v>DA+3</v>
      </c>
      <c r="E268" s="81" t="s">
        <v>422</v>
      </c>
      <c r="F268" s="134">
        <v>45722</v>
      </c>
      <c r="G268" s="134">
        <v>45729</v>
      </c>
      <c r="H268" s="79" t="s">
        <v>1197</v>
      </c>
      <c r="I268" s="81">
        <f t="shared" si="46"/>
        <v>289.83999999999997</v>
      </c>
      <c r="J268" s="81">
        <f t="shared" si="47"/>
        <v>3.61</v>
      </c>
      <c r="K268" s="81">
        <f t="shared" si="48"/>
        <v>37.299999999999997</v>
      </c>
      <c r="L268" s="81">
        <f t="shared" si="49"/>
        <v>2.093</v>
      </c>
      <c r="M268" s="590">
        <f t="shared" si="50"/>
        <v>0.86599999999999999</v>
      </c>
      <c r="N268" s="139">
        <f t="shared" si="51"/>
        <v>7.39</v>
      </c>
      <c r="O268" s="139" t="s">
        <v>810</v>
      </c>
      <c r="P268" s="590" t="s">
        <v>784</v>
      </c>
      <c r="Q268" s="1051" t="s">
        <v>263</v>
      </c>
    </row>
    <row r="269" spans="1:17" ht="21.75" customHeight="1" x14ac:dyDescent="0.35">
      <c r="A269" s="17">
        <f>SUBTOTAL(103,$C$5:C269)</f>
        <v>265</v>
      </c>
      <c r="B269" s="13">
        <v>10</v>
      </c>
      <c r="C269" s="995" t="s">
        <v>265</v>
      </c>
      <c r="D269" s="81" t="str">
        <f>VLOOKUP(C269,'Location Summary'!$C$4:$D$676,2,0)</f>
        <v>DB1+6</v>
      </c>
      <c r="E269" s="81" t="s">
        <v>422</v>
      </c>
      <c r="F269" s="134">
        <f>G261+1</f>
        <v>45722</v>
      </c>
      <c r="G269" s="134">
        <v>45732</v>
      </c>
      <c r="H269" s="79" t="s">
        <v>1252</v>
      </c>
      <c r="I269" s="81">
        <f t="shared" si="46"/>
        <v>484.04</v>
      </c>
      <c r="J269" s="81">
        <f t="shared" si="47"/>
        <v>6.23</v>
      </c>
      <c r="K269" s="81">
        <f t="shared" si="48"/>
        <v>70.319999999999993</v>
      </c>
      <c r="L269" s="81">
        <f t="shared" si="49"/>
        <v>3.3719999999999999</v>
      </c>
      <c r="M269" s="590">
        <f t="shared" si="50"/>
        <v>1.768</v>
      </c>
      <c r="N269" s="139">
        <f t="shared" si="51"/>
        <v>13.2</v>
      </c>
      <c r="O269" s="139" t="s">
        <v>1246</v>
      </c>
      <c r="P269" s="590" t="s">
        <v>1125</v>
      </c>
      <c r="Q269" s="1051" t="s">
        <v>263</v>
      </c>
    </row>
    <row r="270" spans="1:17" ht="21.75" customHeight="1" x14ac:dyDescent="0.35">
      <c r="A270" s="17">
        <f>SUBTOTAL(103,$C$5:C270)</f>
        <v>266</v>
      </c>
      <c r="B270" s="13">
        <v>11</v>
      </c>
      <c r="C270" s="995" t="s">
        <v>1281</v>
      </c>
      <c r="D270" s="81" t="str">
        <f>VLOOKUP(C270,'Location Summary'!$C$4:$D$676,2,0)</f>
        <v>DA+0</v>
      </c>
      <c r="E270" s="81" t="s">
        <v>422</v>
      </c>
      <c r="F270" s="134">
        <v>45731</v>
      </c>
      <c r="G270" s="134">
        <v>45733</v>
      </c>
      <c r="H270" s="79" t="s">
        <v>1197</v>
      </c>
      <c r="I270" s="81">
        <f t="shared" si="46"/>
        <v>271.04000000000002</v>
      </c>
      <c r="J270" s="81">
        <f t="shared" si="47"/>
        <v>3.36</v>
      </c>
      <c r="K270" s="81">
        <f t="shared" si="48"/>
        <v>34.15</v>
      </c>
      <c r="L270" s="81">
        <f t="shared" si="49"/>
        <v>1.599</v>
      </c>
      <c r="M270" s="590">
        <f t="shared" si="50"/>
        <v>0.86599999999999999</v>
      </c>
      <c r="N270" s="139">
        <f t="shared" si="51"/>
        <v>6.49</v>
      </c>
      <c r="O270" s="139" t="s">
        <v>810</v>
      </c>
      <c r="P270" s="590" t="s">
        <v>1125</v>
      </c>
      <c r="Q270" s="1051" t="s">
        <v>263</v>
      </c>
    </row>
    <row r="271" spans="1:17" ht="21.75" customHeight="1" x14ac:dyDescent="0.35">
      <c r="A271" s="17">
        <f>SUBTOTAL(103,$C$5:C271)</f>
        <v>267</v>
      </c>
      <c r="B271" s="13">
        <v>12</v>
      </c>
      <c r="C271" s="995" t="s">
        <v>1289</v>
      </c>
      <c r="D271" s="81" t="str">
        <f>VLOOKUP(C271,'Location Summary'!$C$4:$D$676,2,0)</f>
        <v>DA+3</v>
      </c>
      <c r="E271" s="81" t="s">
        <v>422</v>
      </c>
      <c r="F271" s="134">
        <v>45734</v>
      </c>
      <c r="G271" s="134">
        <v>45739</v>
      </c>
      <c r="H271" s="79" t="s">
        <v>1186</v>
      </c>
      <c r="I271" s="81">
        <f t="shared" si="46"/>
        <v>289.83999999999997</v>
      </c>
      <c r="J271" s="81">
        <f t="shared" si="47"/>
        <v>3.61</v>
      </c>
      <c r="K271" s="81">
        <f t="shared" si="48"/>
        <v>37.299999999999997</v>
      </c>
      <c r="L271" s="81">
        <f t="shared" si="49"/>
        <v>2.093</v>
      </c>
      <c r="M271" s="590">
        <f t="shared" si="50"/>
        <v>0.86599999999999999</v>
      </c>
      <c r="N271" s="139">
        <f t="shared" si="51"/>
        <v>7.39</v>
      </c>
      <c r="O271" s="139" t="s">
        <v>1187</v>
      </c>
      <c r="P271" s="590" t="s">
        <v>1125</v>
      </c>
      <c r="Q271" s="1051" t="s">
        <v>263</v>
      </c>
    </row>
    <row r="272" spans="1:17" ht="21.75" customHeight="1" x14ac:dyDescent="0.35">
      <c r="A272" s="17">
        <f>SUBTOTAL(103,$C$5:C272)</f>
        <v>268</v>
      </c>
      <c r="B272" s="13">
        <v>13</v>
      </c>
      <c r="C272" s="995" t="s">
        <v>476</v>
      </c>
      <c r="D272" s="81" t="str">
        <f>VLOOKUP(C272,'Location Summary'!$C$4:$D$676,2,0)</f>
        <v>DA+6</v>
      </c>
      <c r="E272" s="81" t="s">
        <v>422</v>
      </c>
      <c r="F272" s="134">
        <v>45729</v>
      </c>
      <c r="G272" s="134">
        <v>45739</v>
      </c>
      <c r="H272" s="79" t="s">
        <v>1252</v>
      </c>
      <c r="I272" s="81">
        <f t="shared" si="46"/>
        <v>289.83999999999997</v>
      </c>
      <c r="J272" s="81">
        <f t="shared" si="47"/>
        <v>3.61</v>
      </c>
      <c r="K272" s="81">
        <f t="shared" si="48"/>
        <v>37.299999999999997</v>
      </c>
      <c r="L272" s="81">
        <f t="shared" si="49"/>
        <v>2.093</v>
      </c>
      <c r="M272" s="590">
        <f t="shared" si="50"/>
        <v>0.86599999999999999</v>
      </c>
      <c r="N272" s="139">
        <f t="shared" si="51"/>
        <v>7.39</v>
      </c>
      <c r="O272" s="139" t="s">
        <v>1246</v>
      </c>
      <c r="P272" s="590" t="s">
        <v>1125</v>
      </c>
      <c r="Q272" s="1051" t="s">
        <v>263</v>
      </c>
    </row>
    <row r="273" spans="1:17" ht="21.75" customHeight="1" x14ac:dyDescent="0.35">
      <c r="A273" s="17">
        <f>SUBTOTAL(103,$C$5:C273)</f>
        <v>269</v>
      </c>
      <c r="B273" s="3">
        <v>14</v>
      </c>
      <c r="C273" s="995" t="s">
        <v>1303</v>
      </c>
      <c r="D273" s="646" t="str">
        <f>VLOOKUP(C273,'Location Summary'!$C$4:$D$676,2,0)</f>
        <v>DA+9</v>
      </c>
      <c r="E273" s="646" t="s">
        <v>422</v>
      </c>
      <c r="F273" s="76">
        <v>45735</v>
      </c>
      <c r="G273" s="76">
        <v>45739</v>
      </c>
      <c r="H273" s="89" t="s">
        <v>1197</v>
      </c>
      <c r="I273" s="646">
        <f t="shared" si="46"/>
        <v>289.83999999999997</v>
      </c>
      <c r="J273" s="646">
        <f t="shared" si="47"/>
        <v>3.61</v>
      </c>
      <c r="K273" s="646">
        <f t="shared" si="48"/>
        <v>37.299999999999997</v>
      </c>
      <c r="L273" s="646">
        <f t="shared" si="49"/>
        <v>2.093</v>
      </c>
      <c r="M273" s="996">
        <f t="shared" si="50"/>
        <v>0.86599999999999999</v>
      </c>
      <c r="N273" s="32">
        <f t="shared" si="51"/>
        <v>7.39</v>
      </c>
      <c r="O273" s="32" t="s">
        <v>1099</v>
      </c>
      <c r="P273" s="996" t="s">
        <v>1125</v>
      </c>
      <c r="Q273" s="1051" t="s">
        <v>263</v>
      </c>
    </row>
    <row r="274" spans="1:17" ht="21.75" customHeight="1" x14ac:dyDescent="0.35">
      <c r="A274" s="17">
        <f>SUBTOTAL(103,$C$5:C274)</f>
        <v>270</v>
      </c>
      <c r="B274" s="3">
        <v>15</v>
      </c>
      <c r="C274" s="995" t="s">
        <v>1302</v>
      </c>
      <c r="D274" s="646" t="str">
        <f>VLOOKUP(C274,'Location Summary'!$C$4:$D$676,2,0)</f>
        <v>DA+3</v>
      </c>
      <c r="E274" s="646" t="s">
        <v>422</v>
      </c>
      <c r="F274" s="76">
        <v>45739</v>
      </c>
      <c r="G274" s="76">
        <v>45742</v>
      </c>
      <c r="H274" s="89" t="s">
        <v>1197</v>
      </c>
      <c r="I274" s="646">
        <f t="shared" si="46"/>
        <v>289.83999999999997</v>
      </c>
      <c r="J274" s="646">
        <f t="shared" si="47"/>
        <v>3.61</v>
      </c>
      <c r="K274" s="646">
        <f t="shared" si="48"/>
        <v>37.299999999999997</v>
      </c>
      <c r="L274" s="646">
        <f t="shared" si="49"/>
        <v>2.093</v>
      </c>
      <c r="M274" s="996">
        <f t="shared" si="50"/>
        <v>0.86599999999999999</v>
      </c>
      <c r="N274" s="32">
        <f t="shared" ref="N274:N278" si="52">ROUND((I274*230.35+J274*10150.5+K274*11591.45+L274*93958.18+M274*7677.44)/10^5,2)</f>
        <v>7.39</v>
      </c>
      <c r="O274" s="32" t="s">
        <v>1099</v>
      </c>
      <c r="P274" s="996" t="s">
        <v>1125</v>
      </c>
      <c r="Q274" s="1051" t="s">
        <v>263</v>
      </c>
    </row>
    <row r="275" spans="1:17" ht="21.75" customHeight="1" x14ac:dyDescent="0.35">
      <c r="A275" s="17">
        <f>SUBTOTAL(103,$C$5:C275)</f>
        <v>271</v>
      </c>
      <c r="B275" s="3">
        <v>16</v>
      </c>
      <c r="C275" s="995" t="s">
        <v>1290</v>
      </c>
      <c r="D275" s="646" t="str">
        <f>VLOOKUP(C275,'Location Summary'!$C$4:$D$676,2,0)</f>
        <v>DA+3</v>
      </c>
      <c r="E275" s="646" t="s">
        <v>422</v>
      </c>
      <c r="F275" s="76">
        <v>45736</v>
      </c>
      <c r="G275" s="76">
        <v>45743</v>
      </c>
      <c r="H275" s="89" t="s">
        <v>1186</v>
      </c>
      <c r="I275" s="646">
        <f t="shared" si="46"/>
        <v>289.83999999999997</v>
      </c>
      <c r="J275" s="646">
        <f t="shared" si="47"/>
        <v>3.61</v>
      </c>
      <c r="K275" s="646">
        <f t="shared" si="48"/>
        <v>37.299999999999997</v>
      </c>
      <c r="L275" s="646">
        <f t="shared" si="49"/>
        <v>2.093</v>
      </c>
      <c r="M275" s="996">
        <f t="shared" si="50"/>
        <v>0.86599999999999999</v>
      </c>
      <c r="N275" s="32">
        <f t="shared" si="52"/>
        <v>7.39</v>
      </c>
      <c r="O275" s="32" t="s">
        <v>1187</v>
      </c>
      <c r="P275" s="996" t="s">
        <v>1125</v>
      </c>
      <c r="Q275" s="1051" t="s">
        <v>263</v>
      </c>
    </row>
    <row r="276" spans="1:17" ht="21.75" customHeight="1" x14ac:dyDescent="0.35">
      <c r="A276" s="17">
        <f>SUBTOTAL(103,$C$5:C276)</f>
        <v>272</v>
      </c>
      <c r="B276" s="3">
        <v>17</v>
      </c>
      <c r="C276" s="995" t="s">
        <v>214</v>
      </c>
      <c r="D276" s="646" t="str">
        <f>VLOOKUP(C276,'Location Summary'!$C$4:$D$676,2,0)</f>
        <v>DA+9</v>
      </c>
      <c r="E276" s="646" t="s">
        <v>1393</v>
      </c>
      <c r="F276" s="76">
        <f>G266</f>
        <v>45724</v>
      </c>
      <c r="G276" s="76">
        <v>45746</v>
      </c>
      <c r="H276" s="89" t="s">
        <v>1191</v>
      </c>
      <c r="I276" s="646">
        <v>323.91000000000003</v>
      </c>
      <c r="J276" s="646">
        <v>4.07</v>
      </c>
      <c r="K276" s="646">
        <v>47.75</v>
      </c>
      <c r="L276" s="646">
        <v>3.9489999999999998</v>
      </c>
      <c r="M276" s="996">
        <v>1.3660000000000001</v>
      </c>
      <c r="N276" s="32">
        <f t="shared" si="52"/>
        <v>10.51</v>
      </c>
      <c r="O276" s="32" t="s">
        <v>1394</v>
      </c>
      <c r="P276" s="996" t="s">
        <v>1125</v>
      </c>
      <c r="Q276" s="1051" t="s">
        <v>263</v>
      </c>
    </row>
    <row r="277" spans="1:17" ht="21.75" customHeight="1" x14ac:dyDescent="0.35">
      <c r="A277" s="17">
        <f>SUBTOTAL(103,$C$5:C277)</f>
        <v>273</v>
      </c>
      <c r="B277" s="3">
        <v>18</v>
      </c>
      <c r="C277" s="995" t="s">
        <v>1301</v>
      </c>
      <c r="D277" s="646" t="str">
        <f>VLOOKUP(C277,'Location Summary'!$C$4:$D$676,2,0)</f>
        <v>DB1+9</v>
      </c>
      <c r="E277" s="646" t="s">
        <v>422</v>
      </c>
      <c r="F277" s="76">
        <v>45742</v>
      </c>
      <c r="G277" s="76">
        <v>45746</v>
      </c>
      <c r="H277" s="89" t="s">
        <v>1197</v>
      </c>
      <c r="I277" s="646">
        <f t="shared" ref="I277:I283" si="53">VLOOKUP($D277,$D$320:$M$359,6,FALSE)</f>
        <v>484.04</v>
      </c>
      <c r="J277" s="646">
        <f t="shared" ref="J277:J283" si="54">VLOOKUP($D277,$D$320:$M$359,7,FALSE)</f>
        <v>6.23</v>
      </c>
      <c r="K277" s="646">
        <f t="shared" ref="K277:K283" si="55">VLOOKUP($D277,$D$320:$M$359,8,FALSE)</f>
        <v>70.319999999999993</v>
      </c>
      <c r="L277" s="646">
        <f t="shared" ref="L277:L283" si="56">VLOOKUP($D277,$D$320:$M$359,9,FALSE)</f>
        <v>3.3719999999999999</v>
      </c>
      <c r="M277" s="996">
        <f t="shared" ref="M277:M283" si="57">VLOOKUP($D277,$D$320:$M$359,10,FALSE)</f>
        <v>1.768</v>
      </c>
      <c r="N277" s="32">
        <f t="shared" si="52"/>
        <v>13.2</v>
      </c>
      <c r="O277" s="32" t="s">
        <v>1401</v>
      </c>
      <c r="P277" s="996" t="s">
        <v>1125</v>
      </c>
      <c r="Q277" s="1051" t="s">
        <v>263</v>
      </c>
    </row>
    <row r="278" spans="1:17" ht="21.75" customHeight="1" x14ac:dyDescent="0.35">
      <c r="A278" s="17">
        <f>SUBTOTAL(103,$C$5:C278)</f>
        <v>274</v>
      </c>
      <c r="B278" s="3">
        <v>19</v>
      </c>
      <c r="C278" s="995" t="s">
        <v>1291</v>
      </c>
      <c r="D278" s="646" t="str">
        <f>VLOOKUP(C278,'Location Summary'!$C$4:$D$676,2,0)</f>
        <v>DA+3</v>
      </c>
      <c r="E278" s="646" t="s">
        <v>422</v>
      </c>
      <c r="F278" s="76">
        <v>45743</v>
      </c>
      <c r="G278" s="76">
        <v>45746</v>
      </c>
      <c r="H278" s="89" t="s">
        <v>1186</v>
      </c>
      <c r="I278" s="646">
        <f t="shared" si="53"/>
        <v>289.83999999999997</v>
      </c>
      <c r="J278" s="646">
        <f t="shared" si="54"/>
        <v>3.61</v>
      </c>
      <c r="K278" s="646">
        <f t="shared" si="55"/>
        <v>37.299999999999997</v>
      </c>
      <c r="L278" s="646">
        <f t="shared" si="56"/>
        <v>2.093</v>
      </c>
      <c r="M278" s="996">
        <f t="shared" si="57"/>
        <v>0.86599999999999999</v>
      </c>
      <c r="N278" s="32">
        <f t="shared" si="52"/>
        <v>7.39</v>
      </c>
      <c r="O278" s="32" t="s">
        <v>1187</v>
      </c>
      <c r="P278" s="996" t="s">
        <v>1125</v>
      </c>
      <c r="Q278" s="1051" t="s">
        <v>263</v>
      </c>
    </row>
    <row r="279" spans="1:17" s="336" customFormat="1" ht="21.75" customHeight="1" x14ac:dyDescent="0.35">
      <c r="A279" s="1064">
        <f>SUBTOTAL(103,$C$5:C279)</f>
        <v>275</v>
      </c>
      <c r="B279" s="646">
        <v>1</v>
      </c>
      <c r="C279" s="995" t="s">
        <v>691</v>
      </c>
      <c r="D279" s="646" t="str">
        <f>VLOOKUP(C279,'Location Summary'!$C$4:$D$676,2,0)</f>
        <v>DB1+12</v>
      </c>
      <c r="E279" s="646" t="s">
        <v>422</v>
      </c>
      <c r="F279" s="122">
        <v>45739</v>
      </c>
      <c r="G279" s="122">
        <v>45748</v>
      </c>
      <c r="H279" s="649" t="s">
        <v>1252</v>
      </c>
      <c r="I279" s="646">
        <f t="shared" si="53"/>
        <v>462.88</v>
      </c>
      <c r="J279" s="646">
        <f t="shared" si="54"/>
        <v>5.94</v>
      </c>
      <c r="K279" s="646">
        <f t="shared" si="55"/>
        <v>67.91</v>
      </c>
      <c r="L279" s="646">
        <f t="shared" si="56"/>
        <v>3.1507999999999998</v>
      </c>
      <c r="M279" s="996">
        <f t="shared" si="57"/>
        <v>1.752</v>
      </c>
      <c r="N279" s="996">
        <f>ROUND((I279*230.35+J279*10150.5+K279*11591.45+L279*93958.18+M279*7677.44)/10^5,2)</f>
        <v>12.64</v>
      </c>
      <c r="O279" s="996" t="s">
        <v>1246</v>
      </c>
      <c r="P279" s="996" t="s">
        <v>1125</v>
      </c>
      <c r="Q279" s="1065" t="s">
        <v>263</v>
      </c>
    </row>
    <row r="280" spans="1:17" ht="21.75" customHeight="1" x14ac:dyDescent="0.35">
      <c r="A280" s="17">
        <f>SUBTOTAL(103,$C$5:C280)</f>
        <v>276</v>
      </c>
      <c r="B280" s="3">
        <v>2</v>
      </c>
      <c r="C280" s="995" t="s">
        <v>1300</v>
      </c>
      <c r="D280" s="646" t="str">
        <f>VLOOKUP(C280,'Location Summary'!$C$4:$D$676,2,0)</f>
        <v>DA+0</v>
      </c>
      <c r="E280" s="646" t="s">
        <v>422</v>
      </c>
      <c r="F280" s="76">
        <v>45746</v>
      </c>
      <c r="G280" s="76">
        <v>45750</v>
      </c>
      <c r="H280" s="89" t="s">
        <v>1197</v>
      </c>
      <c r="I280" s="646">
        <f t="shared" si="53"/>
        <v>271.04000000000002</v>
      </c>
      <c r="J280" s="646">
        <f t="shared" si="54"/>
        <v>3.36</v>
      </c>
      <c r="K280" s="646">
        <f t="shared" si="55"/>
        <v>34.15</v>
      </c>
      <c r="L280" s="646">
        <f t="shared" si="56"/>
        <v>1.599</v>
      </c>
      <c r="M280" s="996">
        <f t="shared" si="57"/>
        <v>0.86599999999999999</v>
      </c>
      <c r="N280" s="32">
        <f>ROUND((I280*230.35+J280*10150.5+K280*11591.45+L280*93958.18+M280*7677.44)/10^5,2)</f>
        <v>6.49</v>
      </c>
      <c r="O280" s="32" t="s">
        <v>1401</v>
      </c>
      <c r="P280" s="996" t="s">
        <v>1125</v>
      </c>
      <c r="Q280" s="1051" t="s">
        <v>263</v>
      </c>
    </row>
    <row r="281" spans="1:17" ht="21.75" customHeight="1" x14ac:dyDescent="0.35">
      <c r="A281" s="17">
        <f>SUBTOTAL(103,$C$5:C281)</f>
        <v>277</v>
      </c>
      <c r="B281" s="3">
        <v>3</v>
      </c>
      <c r="C281" s="995" t="s">
        <v>1292</v>
      </c>
      <c r="D281" s="646" t="str">
        <f>VLOOKUP(C281,'Location Summary'!$C$4:$D$676,2,0)</f>
        <v>DA+3</v>
      </c>
      <c r="E281" s="646" t="s">
        <v>422</v>
      </c>
      <c r="F281" s="76">
        <v>45746</v>
      </c>
      <c r="G281" s="76">
        <v>45752</v>
      </c>
      <c r="H281" s="89" t="s">
        <v>1186</v>
      </c>
      <c r="I281" s="646">
        <f t="shared" si="53"/>
        <v>289.83999999999997</v>
      </c>
      <c r="J281" s="646">
        <f t="shared" si="54"/>
        <v>3.61</v>
      </c>
      <c r="K281" s="646">
        <f t="shared" si="55"/>
        <v>37.299999999999997</v>
      </c>
      <c r="L281" s="646">
        <f t="shared" si="56"/>
        <v>2.093</v>
      </c>
      <c r="M281" s="996">
        <f t="shared" si="57"/>
        <v>0.86599999999999999</v>
      </c>
      <c r="N281" s="32">
        <f>ROUND((I281*230.35+J281*10150.5+K281*11591.45+L281*93958.18+M281*7677.44)/10^5,2)</f>
        <v>7.39</v>
      </c>
      <c r="O281" s="32" t="s">
        <v>1443</v>
      </c>
      <c r="P281" s="996" t="s">
        <v>1125</v>
      </c>
      <c r="Q281" s="1051" t="s">
        <v>263</v>
      </c>
    </row>
    <row r="282" spans="1:17" ht="21.75" customHeight="1" x14ac:dyDescent="0.35">
      <c r="A282" s="17">
        <f>SUBTOTAL(103,$C$5:C282)</f>
        <v>278</v>
      </c>
      <c r="B282" s="3">
        <v>4</v>
      </c>
      <c r="C282" s="995" t="s">
        <v>1295</v>
      </c>
      <c r="D282" s="646" t="str">
        <f>VLOOKUP(C282,'Location Summary'!$C$4:$D$676,2,0)</f>
        <v>DA+3</v>
      </c>
      <c r="E282" s="646" t="s">
        <v>422</v>
      </c>
      <c r="F282" s="76">
        <v>45751</v>
      </c>
      <c r="G282" s="76">
        <v>45755</v>
      </c>
      <c r="H282" s="89" t="s">
        <v>1186</v>
      </c>
      <c r="I282" s="646">
        <f t="shared" si="53"/>
        <v>289.83999999999997</v>
      </c>
      <c r="J282" s="646">
        <f t="shared" si="54"/>
        <v>3.61</v>
      </c>
      <c r="K282" s="646">
        <f t="shared" si="55"/>
        <v>37.299999999999997</v>
      </c>
      <c r="L282" s="646">
        <f t="shared" si="56"/>
        <v>2.093</v>
      </c>
      <c r="M282" s="996">
        <f t="shared" si="57"/>
        <v>0.86599999999999999</v>
      </c>
      <c r="N282" s="32">
        <f t="shared" ref="N282" si="58">ROUND((I282*230.35+J282*10150.5+K282*11591.45+L282*93958.18+M282*7677.44)/10^5,2)</f>
        <v>7.39</v>
      </c>
      <c r="O282" s="32" t="s">
        <v>1443</v>
      </c>
      <c r="P282" s="996" t="s">
        <v>1125</v>
      </c>
      <c r="Q282" s="1051" t="s">
        <v>263</v>
      </c>
    </row>
    <row r="283" spans="1:17" ht="21.75" customHeight="1" x14ac:dyDescent="0.35">
      <c r="A283" s="17">
        <f>SUBTOTAL(103,$C$5:C283)</f>
        <v>279</v>
      </c>
      <c r="B283" s="3">
        <v>5</v>
      </c>
      <c r="C283" s="995" t="s">
        <v>1299</v>
      </c>
      <c r="D283" s="646" t="str">
        <f>VLOOKUP(C283,'Location Summary'!$C$4:$D$676,2,0)</f>
        <v>DA+3</v>
      </c>
      <c r="E283" s="646" t="s">
        <v>422</v>
      </c>
      <c r="F283" s="76">
        <v>45750</v>
      </c>
      <c r="G283" s="76">
        <v>45755</v>
      </c>
      <c r="H283" s="89" t="s">
        <v>1197</v>
      </c>
      <c r="I283" s="646">
        <f t="shared" si="53"/>
        <v>289.83999999999997</v>
      </c>
      <c r="J283" s="646">
        <f t="shared" si="54"/>
        <v>3.61</v>
      </c>
      <c r="K283" s="646">
        <f t="shared" si="55"/>
        <v>37.299999999999997</v>
      </c>
      <c r="L283" s="646">
        <f t="shared" si="56"/>
        <v>2.093</v>
      </c>
      <c r="M283" s="996">
        <f t="shared" si="57"/>
        <v>0.86599999999999999</v>
      </c>
      <c r="N283" s="32">
        <f>ROUND((I283*230.35+J283*10150.5+K283*11591.45+L283*93958.18+M283*7677.44)/10^5,2)</f>
        <v>7.39</v>
      </c>
      <c r="O283" s="32" t="s">
        <v>1401</v>
      </c>
      <c r="P283" s="996" t="s">
        <v>1125</v>
      </c>
      <c r="Q283" s="1051" t="s">
        <v>263</v>
      </c>
    </row>
    <row r="284" spans="1:17" ht="21.75" customHeight="1" x14ac:dyDescent="0.35">
      <c r="A284" s="17">
        <f>SUBTOTAL(103,$C$5:C284)</f>
        <v>280</v>
      </c>
      <c r="B284" s="3">
        <v>6</v>
      </c>
      <c r="C284" s="995" t="s">
        <v>894</v>
      </c>
      <c r="D284" s="646" t="str">
        <f>VLOOKUP(C284,'Location Summary'!$C$4:$D$676,2,0)</f>
        <v>DA+9</v>
      </c>
      <c r="E284" s="646" t="s">
        <v>1393</v>
      </c>
      <c r="F284" s="76">
        <v>45726</v>
      </c>
      <c r="G284" s="76">
        <v>45755</v>
      </c>
      <c r="H284" s="89" t="s">
        <v>1186</v>
      </c>
      <c r="I284" s="646">
        <v>323.91000000000003</v>
      </c>
      <c r="J284" s="646">
        <v>4.07</v>
      </c>
      <c r="K284" s="646">
        <v>47.75</v>
      </c>
      <c r="L284" s="646">
        <v>3.9489999999999998</v>
      </c>
      <c r="M284" s="996">
        <v>1.3660000000000001</v>
      </c>
      <c r="N284" s="32">
        <f t="shared" ref="N284" si="59">ROUND((I284*230.35+J284*10150.5+K284*11591.45+L284*93958.18+M284*7677.44)/10^5,2)</f>
        <v>10.51</v>
      </c>
      <c r="O284" s="32" t="s">
        <v>1247</v>
      </c>
      <c r="P284" s="996" t="s">
        <v>1125</v>
      </c>
      <c r="Q284" s="1051" t="s">
        <v>263</v>
      </c>
    </row>
    <row r="285" spans="1:17" ht="21.75" customHeight="1" x14ac:dyDescent="0.35">
      <c r="A285" s="17">
        <v>281</v>
      </c>
      <c r="B285" s="3">
        <v>7</v>
      </c>
      <c r="C285" s="995" t="s">
        <v>1298</v>
      </c>
      <c r="D285" s="646" t="str">
        <f>VLOOKUP(C285,'Location Summary'!$C$4:$D$676,2,0)</f>
        <v>DA+0</v>
      </c>
      <c r="E285" s="646" t="s">
        <v>422</v>
      </c>
      <c r="F285" s="76">
        <v>45755</v>
      </c>
      <c r="G285" s="76">
        <v>45757</v>
      </c>
      <c r="H285" s="89" t="s">
        <v>1197</v>
      </c>
      <c r="I285" s="646">
        <f>VLOOKUP($D285,$D$320:$M$359,6,FALSE)</f>
        <v>271.04000000000002</v>
      </c>
      <c r="J285" s="646">
        <f>VLOOKUP($D285,$D$320:$M$359,7,FALSE)</f>
        <v>3.36</v>
      </c>
      <c r="K285" s="646">
        <f>VLOOKUP($D285,$D$320:$M$359,8,FALSE)</f>
        <v>34.15</v>
      </c>
      <c r="L285" s="646">
        <f>VLOOKUP($D285,$D$320:$M$359,9,FALSE)</f>
        <v>1.599</v>
      </c>
      <c r="M285" s="996">
        <f>VLOOKUP($D285,$D$320:$M$359,10,FALSE)</f>
        <v>0.86599999999999999</v>
      </c>
      <c r="N285" s="32">
        <f t="shared" ref="N285:N298" si="60">ROUND((I285*230.35+J285*10150.5+K285*11591.45+L285*93958.18+M285*7677.44)/10^5,2)</f>
        <v>6.49</v>
      </c>
      <c r="O285" s="32" t="s">
        <v>1401</v>
      </c>
      <c r="P285" s="996" t="s">
        <v>1125</v>
      </c>
      <c r="Q285" s="1051" t="s">
        <v>263</v>
      </c>
    </row>
    <row r="286" spans="1:17" ht="21.75" customHeight="1" x14ac:dyDescent="0.35">
      <c r="A286" s="17">
        <v>282</v>
      </c>
      <c r="B286" s="3">
        <v>8</v>
      </c>
      <c r="C286" s="995" t="s">
        <v>895</v>
      </c>
      <c r="D286" s="646" t="str">
        <f>VLOOKUP(C286,'Location Summary'!$C$4:$D$603,2,0)</f>
        <v>DA+9</v>
      </c>
      <c r="E286" s="646" t="s">
        <v>1393</v>
      </c>
      <c r="F286" s="76">
        <v>45722</v>
      </c>
      <c r="G286" s="76">
        <v>45758</v>
      </c>
      <c r="H286" s="89" t="s">
        <v>1463</v>
      </c>
      <c r="I286" s="3">
        <v>323.91000000000003</v>
      </c>
      <c r="J286" s="3">
        <v>4.07</v>
      </c>
      <c r="K286" s="3">
        <v>47.75</v>
      </c>
      <c r="L286" s="3">
        <v>3.9489999999999998</v>
      </c>
      <c r="M286" s="996">
        <v>1.3660000000000001</v>
      </c>
      <c r="N286" s="32">
        <f t="shared" si="60"/>
        <v>10.51</v>
      </c>
      <c r="O286" s="32" t="s">
        <v>1247</v>
      </c>
      <c r="P286" s="996" t="s">
        <v>784</v>
      </c>
      <c r="Q286" s="1051" t="s">
        <v>263</v>
      </c>
    </row>
    <row r="287" spans="1:17" ht="21.75" customHeight="1" x14ac:dyDescent="0.35">
      <c r="A287" s="17">
        <f>SUBTOTAL(103,$C$5:C287)</f>
        <v>283</v>
      </c>
      <c r="B287" s="3">
        <v>9</v>
      </c>
      <c r="C287" s="995" t="s">
        <v>1297</v>
      </c>
      <c r="D287" s="646" t="str">
        <f>VLOOKUP(C287,'Location Summary'!$C$4:$D$676,2,0)</f>
        <v>DA+0</v>
      </c>
      <c r="E287" s="646" t="s">
        <v>422</v>
      </c>
      <c r="F287" s="76">
        <v>45757</v>
      </c>
      <c r="G287" s="76">
        <v>45759</v>
      </c>
      <c r="H287" s="89" t="s">
        <v>1197</v>
      </c>
      <c r="I287" s="646">
        <f>VLOOKUP($D287,$D$320:$M$359,6,FALSE)</f>
        <v>271.04000000000002</v>
      </c>
      <c r="J287" s="646">
        <f>VLOOKUP($D287,$D$320:$M$359,7,FALSE)</f>
        <v>3.36</v>
      </c>
      <c r="K287" s="646">
        <f>VLOOKUP($D287,$D$320:$M$359,8,FALSE)</f>
        <v>34.15</v>
      </c>
      <c r="L287" s="646">
        <f>VLOOKUP($D287,$D$320:$M$359,9,FALSE)</f>
        <v>1.599</v>
      </c>
      <c r="M287" s="996">
        <f>VLOOKUP($D287,$D$320:$M$359,10,FALSE)</f>
        <v>0.86599999999999999</v>
      </c>
      <c r="N287" s="32">
        <f>ROUND((I287*230.35+J287*10150.5+K287*11591.45+L287*93958.18+M287*7677.44)/10^5,2)</f>
        <v>6.49</v>
      </c>
      <c r="O287" s="32" t="s">
        <v>1401</v>
      </c>
      <c r="P287" s="996" t="s">
        <v>1125</v>
      </c>
      <c r="Q287" s="1051" t="s">
        <v>263</v>
      </c>
    </row>
    <row r="288" spans="1:17" ht="21.75" customHeight="1" x14ac:dyDescent="0.35">
      <c r="A288" s="17">
        <f>SUBTOTAL(103,$C$5:C288)</f>
        <v>284</v>
      </c>
      <c r="B288" s="3">
        <v>10</v>
      </c>
      <c r="C288" s="995" t="s">
        <v>609</v>
      </c>
      <c r="D288" s="646" t="str">
        <f>VLOOKUP(C288,'Location Summary'!$C$4:$D$676,2,0)</f>
        <v>DA-3</v>
      </c>
      <c r="E288" s="646" t="s">
        <v>422</v>
      </c>
      <c r="F288" s="76">
        <v>45737</v>
      </c>
      <c r="G288" s="76">
        <v>45759</v>
      </c>
      <c r="H288" s="89" t="s">
        <v>1011</v>
      </c>
      <c r="I288" s="646">
        <f>VLOOKUP($D288,$D$320:$M$359,6,FALSE)</f>
        <v>271.04000000000002</v>
      </c>
      <c r="J288" s="646">
        <f>VLOOKUP($D288,$D$320:$M$359,7,FALSE)</f>
        <v>3.36</v>
      </c>
      <c r="K288" s="646">
        <f>VLOOKUP($D288,$D$320:$M$359,8,FALSE)</f>
        <v>34.15</v>
      </c>
      <c r="L288" s="646">
        <f>VLOOKUP($D288,$D$320:$M$359,9,FALSE)</f>
        <v>1.599</v>
      </c>
      <c r="M288" s="996">
        <f>VLOOKUP($D288,$D$320:$M$359,10,FALSE)</f>
        <v>0.86599999999999999</v>
      </c>
      <c r="N288" s="32">
        <f t="shared" si="60"/>
        <v>6.49</v>
      </c>
      <c r="O288" s="32" t="s">
        <v>1247</v>
      </c>
      <c r="P288" s="996" t="s">
        <v>1452</v>
      </c>
      <c r="Q288" s="1051" t="s">
        <v>263</v>
      </c>
    </row>
    <row r="289" spans="1:17" ht="21.75" customHeight="1" x14ac:dyDescent="0.35">
      <c r="A289" s="17">
        <f>SUBTOTAL(103,$C$5:C289)</f>
        <v>285</v>
      </c>
      <c r="B289" s="3">
        <v>11</v>
      </c>
      <c r="C289" s="995" t="s">
        <v>69</v>
      </c>
      <c r="D289" s="646" t="str">
        <f>VLOOKUP(C289,'Location Summary'!$C$4:$D$603,2,0)</f>
        <v>DA+9</v>
      </c>
      <c r="E289" s="646" t="s">
        <v>1393</v>
      </c>
      <c r="F289" s="76">
        <v>45717</v>
      </c>
      <c r="G289" s="76">
        <v>45761</v>
      </c>
      <c r="H289" s="89" t="s">
        <v>1463</v>
      </c>
      <c r="I289" s="646">
        <v>323.91000000000003</v>
      </c>
      <c r="J289" s="646">
        <v>4.07</v>
      </c>
      <c r="K289" s="646">
        <v>47.75</v>
      </c>
      <c r="L289" s="646">
        <v>3.9489999999999998</v>
      </c>
      <c r="M289" s="996">
        <v>1.3660000000000001</v>
      </c>
      <c r="N289" s="32">
        <f t="shared" si="60"/>
        <v>10.51</v>
      </c>
      <c r="O289" s="32" t="s">
        <v>1200</v>
      </c>
      <c r="P289" s="996" t="s">
        <v>784</v>
      </c>
      <c r="Q289" s="1051" t="s">
        <v>263</v>
      </c>
    </row>
    <row r="290" spans="1:17" ht="21.75" customHeight="1" x14ac:dyDescent="0.35">
      <c r="A290" s="17">
        <f>SUBTOTAL(103,$C$5:C290)</f>
        <v>286</v>
      </c>
      <c r="B290" s="3">
        <v>12</v>
      </c>
      <c r="C290" s="995" t="s">
        <v>608</v>
      </c>
      <c r="D290" s="646" t="str">
        <f>VLOOKUP(C290,'Location Summary'!$C$4:$D$676,2,0)</f>
        <v>DA+6</v>
      </c>
      <c r="E290" s="646" t="s">
        <v>422</v>
      </c>
      <c r="F290" s="76">
        <v>45756</v>
      </c>
      <c r="G290" s="76">
        <v>45762</v>
      </c>
      <c r="H290" s="89" t="s">
        <v>1011</v>
      </c>
      <c r="I290" s="646">
        <f>VLOOKUP($D290,$D$320:$M$359,6,FALSE)</f>
        <v>289.83999999999997</v>
      </c>
      <c r="J290" s="646">
        <f>VLOOKUP($D290,$D$320:$M$359,7,FALSE)</f>
        <v>3.61</v>
      </c>
      <c r="K290" s="646">
        <f>VLOOKUP($D290,$D$320:$M$359,8,FALSE)</f>
        <v>37.299999999999997</v>
      </c>
      <c r="L290" s="646">
        <f>VLOOKUP($D290,$D$320:$M$359,9,FALSE)</f>
        <v>2.093</v>
      </c>
      <c r="M290" s="996">
        <f>VLOOKUP($D290,$D$320:$M$359,10,FALSE)</f>
        <v>0.86599999999999999</v>
      </c>
      <c r="N290" s="32">
        <f>ROUND((I290*230.35+J290*10150.5+K290*11591.45+L290*93958.18+M290*7677.44)/10^5,2)</f>
        <v>7.39</v>
      </c>
      <c r="O290" s="32" t="s">
        <v>1247</v>
      </c>
      <c r="P290" s="996" t="s">
        <v>1462</v>
      </c>
      <c r="Q290" s="1051" t="s">
        <v>263</v>
      </c>
    </row>
    <row r="291" spans="1:17" ht="21.75" customHeight="1" x14ac:dyDescent="0.35">
      <c r="A291" s="17">
        <f>SUBTOTAL(103,$C$5:C291)</f>
        <v>287</v>
      </c>
      <c r="B291" s="3">
        <v>13</v>
      </c>
      <c r="C291" s="995" t="s">
        <v>1296</v>
      </c>
      <c r="D291" s="646" t="str">
        <f>VLOOKUP(C291,'Location Summary'!$C$4:$D$676,2,0)</f>
        <v>DA+3</v>
      </c>
      <c r="E291" s="646" t="s">
        <v>422</v>
      </c>
      <c r="F291" s="76">
        <v>45757</v>
      </c>
      <c r="G291" s="76">
        <v>45762</v>
      </c>
      <c r="H291" s="89" t="s">
        <v>1197</v>
      </c>
      <c r="I291" s="646">
        <f>VLOOKUP($D291,$D$320:$M$359,6,FALSE)</f>
        <v>289.83999999999997</v>
      </c>
      <c r="J291" s="646">
        <f>VLOOKUP($D291,$D$320:$M$359,7,FALSE)</f>
        <v>3.61</v>
      </c>
      <c r="K291" s="646">
        <f>VLOOKUP($D291,$D$320:$M$359,8,FALSE)</f>
        <v>37.299999999999997</v>
      </c>
      <c r="L291" s="646">
        <f>VLOOKUP($D291,$D$320:$M$359,9,FALSE)</f>
        <v>2.093</v>
      </c>
      <c r="M291" s="996">
        <f>VLOOKUP($D291,$D$320:$M$359,10,FALSE)</f>
        <v>0.86599999999999999</v>
      </c>
      <c r="N291" s="32">
        <f>ROUND((I291*230.35+J291*10150.5+K291*11591.45+L291*93958.18+M291*7677.44)/10^5,2)</f>
        <v>7.39</v>
      </c>
      <c r="O291" s="32" t="s">
        <v>1401</v>
      </c>
      <c r="P291" s="996" t="s">
        <v>1125</v>
      </c>
      <c r="Q291" s="1051" t="s">
        <v>263</v>
      </c>
    </row>
    <row r="292" spans="1:17" ht="21.75" customHeight="1" x14ac:dyDescent="0.35">
      <c r="A292" s="17">
        <f>SUBTOTAL(103,$C$5:C292)</f>
        <v>288</v>
      </c>
      <c r="B292" s="3">
        <v>14</v>
      </c>
      <c r="C292" s="995" t="s">
        <v>11</v>
      </c>
      <c r="D292" s="646" t="str">
        <f>VLOOKUP(C292,'Location Summary'!$C$4:$D$676,2,0)</f>
        <v>DD60+18</v>
      </c>
      <c r="E292" s="646" t="s">
        <v>1393</v>
      </c>
      <c r="F292" s="76">
        <v>45743</v>
      </c>
      <c r="G292" s="76">
        <v>45763</v>
      </c>
      <c r="H292" s="89" t="s">
        <v>1007</v>
      </c>
      <c r="I292" s="3">
        <v>1071.875</v>
      </c>
      <c r="J292" s="3">
        <f>3.57*4</f>
        <v>14.28</v>
      </c>
      <c r="K292" s="3">
        <f>36.01*4</f>
        <v>144.04</v>
      </c>
      <c r="L292" s="3">
        <v>18.759</v>
      </c>
      <c r="M292" s="996">
        <v>4.9779999999999998</v>
      </c>
      <c r="N292" s="32">
        <f>ROUND((I292*230.35+J292*10150.5+K292*11591.45+L292*93958.18+M292*7677.44)/10^5,2)</f>
        <v>38.619999999999997</v>
      </c>
      <c r="O292" s="32" t="s">
        <v>1451</v>
      </c>
      <c r="P292" s="996" t="s">
        <v>1125</v>
      </c>
      <c r="Q292" s="1051" t="s">
        <v>263</v>
      </c>
    </row>
    <row r="293" spans="1:17" ht="21.75" customHeight="1" x14ac:dyDescent="0.35">
      <c r="A293" s="17">
        <f>SUBTOTAL(103,$C$5:C293)</f>
        <v>289</v>
      </c>
      <c r="B293" s="3">
        <v>15</v>
      </c>
      <c r="C293" s="995" t="s">
        <v>68</v>
      </c>
      <c r="D293" s="646" t="str">
        <f>VLOOKUP(C293,'Location Summary'!$C$4:$D$603,2,0)</f>
        <v>DB1+9</v>
      </c>
      <c r="E293" s="646" t="s">
        <v>1393</v>
      </c>
      <c r="F293" s="76">
        <v>45711</v>
      </c>
      <c r="G293" s="76">
        <v>45764</v>
      </c>
      <c r="H293" s="89" t="s">
        <v>1463</v>
      </c>
      <c r="I293" s="3">
        <v>484.04</v>
      </c>
      <c r="J293" s="3">
        <v>6.23</v>
      </c>
      <c r="K293" s="3">
        <v>78.87</v>
      </c>
      <c r="L293" s="3">
        <v>4.7530000000000001</v>
      </c>
      <c r="M293" s="3">
        <v>2.7090000000000001</v>
      </c>
      <c r="N293" s="32">
        <f t="shared" si="60"/>
        <v>15.56</v>
      </c>
      <c r="O293" s="32" t="s">
        <v>1247</v>
      </c>
      <c r="P293" s="996" t="s">
        <v>784</v>
      </c>
      <c r="Q293" s="1051" t="s">
        <v>263</v>
      </c>
    </row>
    <row r="294" spans="1:17" ht="21.75" customHeight="1" x14ac:dyDescent="0.35">
      <c r="A294" s="17">
        <f>SUBTOTAL(103,$C$5:C294)</f>
        <v>290</v>
      </c>
      <c r="B294" s="3">
        <v>16</v>
      </c>
      <c r="C294" s="995" t="s">
        <v>1294</v>
      </c>
      <c r="D294" s="646" t="str">
        <f>VLOOKUP(C294,'Location Summary'!$C$4:$D$676,2,0)</f>
        <v>DD45+3</v>
      </c>
      <c r="E294" s="646" t="s">
        <v>422</v>
      </c>
      <c r="F294" s="76">
        <v>45755</v>
      </c>
      <c r="G294" s="76">
        <v>45765</v>
      </c>
      <c r="H294" s="89" t="s">
        <v>1464</v>
      </c>
      <c r="I294" s="646">
        <f t="shared" ref="I294:I317" si="61">VLOOKUP($D294,$D$320:$M$359,6,FALSE)</f>
        <v>876</v>
      </c>
      <c r="J294" s="646">
        <f t="shared" ref="J294:J317" si="62">VLOOKUP($D294,$D$320:$M$359,7,FALSE)</f>
        <v>11.58</v>
      </c>
      <c r="K294" s="646">
        <f t="shared" ref="K294:K317" si="63">VLOOKUP($D294,$D$320:$M$359,8,FALSE)</f>
        <v>118.71</v>
      </c>
      <c r="L294" s="646">
        <f t="shared" ref="L294:L317" si="64">VLOOKUP($D294,$D$320:$M$359,9,FALSE)</f>
        <v>10.694000000000001</v>
      </c>
      <c r="M294" s="996">
        <f t="shared" ref="M294:M317" si="65">VLOOKUP($D294,$D$320:$M$359,10,FALSE)</f>
        <v>2.4947029999999999</v>
      </c>
      <c r="N294" s="32">
        <f>ROUND((I294*230.35+J294*10150.5+K294*11591.45+L294*93958.18+M294*7677.44)/10^5,2)</f>
        <v>27.19</v>
      </c>
      <c r="O294" s="32" t="s">
        <v>1443</v>
      </c>
      <c r="P294" s="996" t="s">
        <v>1125</v>
      </c>
      <c r="Q294" s="1051" t="s">
        <v>263</v>
      </c>
    </row>
    <row r="295" spans="1:17" ht="21.75" customHeight="1" x14ac:dyDescent="0.35">
      <c r="A295" s="17">
        <f>SUBTOTAL(103,$C$5:C295)</f>
        <v>291</v>
      </c>
      <c r="B295" s="3">
        <v>17</v>
      </c>
      <c r="C295" s="995" t="s">
        <v>1304</v>
      </c>
      <c r="D295" s="646" t="str">
        <f>VLOOKUP(C295,'Location Summary'!$C$4:$D$676,2,0)</f>
        <v>DA+6</v>
      </c>
      <c r="E295" s="646" t="s">
        <v>422</v>
      </c>
      <c r="F295" s="76">
        <v>45763</v>
      </c>
      <c r="G295" s="76">
        <v>45766</v>
      </c>
      <c r="H295" s="89" t="s">
        <v>1197</v>
      </c>
      <c r="I295" s="646">
        <f t="shared" si="61"/>
        <v>289.83999999999997</v>
      </c>
      <c r="J295" s="646">
        <f t="shared" si="62"/>
        <v>3.61</v>
      </c>
      <c r="K295" s="646">
        <f t="shared" si="63"/>
        <v>37.299999999999997</v>
      </c>
      <c r="L295" s="646">
        <f t="shared" si="64"/>
        <v>2.093</v>
      </c>
      <c r="M295" s="996">
        <f t="shared" si="65"/>
        <v>0.86599999999999999</v>
      </c>
      <c r="N295" s="32">
        <f>ROUND((I295*230.35+J295*10150.5+K295*11591.45+L295*93958.18+M295*7677.44)/10^5,2)</f>
        <v>7.39</v>
      </c>
      <c r="O295" s="32" t="s">
        <v>1401</v>
      </c>
      <c r="P295" s="996" t="s">
        <v>1125</v>
      </c>
      <c r="Q295" s="1051" t="s">
        <v>263</v>
      </c>
    </row>
    <row r="296" spans="1:17" ht="21.75" customHeight="1" x14ac:dyDescent="0.35">
      <c r="A296" s="17">
        <f>SUBTOTAL(103,$C$5:C296)</f>
        <v>292</v>
      </c>
      <c r="B296" s="3">
        <v>18</v>
      </c>
      <c r="C296" s="995" t="s">
        <v>189</v>
      </c>
      <c r="D296" s="646" t="str">
        <f>VLOOKUP(C296,'Location Summary'!$C$4:$D$676,2,0)</f>
        <v>DA+6</v>
      </c>
      <c r="E296" s="646" t="s">
        <v>422</v>
      </c>
      <c r="F296" s="76">
        <v>45736</v>
      </c>
      <c r="G296" s="76">
        <v>45769</v>
      </c>
      <c r="H296" s="89" t="s">
        <v>1191</v>
      </c>
      <c r="I296" s="646">
        <f t="shared" si="61"/>
        <v>289.83999999999997</v>
      </c>
      <c r="J296" s="646">
        <f t="shared" si="62"/>
        <v>3.61</v>
      </c>
      <c r="K296" s="646">
        <f t="shared" si="63"/>
        <v>37.299999999999997</v>
      </c>
      <c r="L296" s="646">
        <f t="shared" si="64"/>
        <v>2.093</v>
      </c>
      <c r="M296" s="996">
        <f t="shared" si="65"/>
        <v>0.86599999999999999</v>
      </c>
      <c r="N296" s="32">
        <f t="shared" si="60"/>
        <v>7.39</v>
      </c>
      <c r="O296" s="32" t="s">
        <v>1476</v>
      </c>
      <c r="P296" s="996" t="s">
        <v>1452</v>
      </c>
      <c r="Q296" s="1051" t="s">
        <v>263</v>
      </c>
    </row>
    <row r="297" spans="1:17" ht="21.75" customHeight="1" x14ac:dyDescent="0.35">
      <c r="A297" s="17">
        <f>SUBTOTAL(103,$C$5:C297)</f>
        <v>293</v>
      </c>
      <c r="B297" s="3">
        <v>19</v>
      </c>
      <c r="C297" s="995" t="s">
        <v>1293</v>
      </c>
      <c r="D297" s="646" t="str">
        <f>VLOOKUP(C297,'Location Summary'!$C$4:$D$676,2,0)</f>
        <v>DA+6</v>
      </c>
      <c r="E297" s="646" t="s">
        <v>422</v>
      </c>
      <c r="F297" s="76">
        <v>45766</v>
      </c>
      <c r="G297" s="76">
        <v>45770</v>
      </c>
      <c r="H297" s="89" t="s">
        <v>1475</v>
      </c>
      <c r="I297" s="646">
        <f t="shared" si="61"/>
        <v>289.83999999999997</v>
      </c>
      <c r="J297" s="646">
        <f t="shared" si="62"/>
        <v>3.61</v>
      </c>
      <c r="K297" s="646">
        <f t="shared" si="63"/>
        <v>37.299999999999997</v>
      </c>
      <c r="L297" s="646">
        <f t="shared" si="64"/>
        <v>2.093</v>
      </c>
      <c r="M297" s="996">
        <f t="shared" si="65"/>
        <v>0.86599999999999999</v>
      </c>
      <c r="N297" s="32">
        <f>ROUND((I297*230.35+J297*10150.5+K297*11591.45+L297*93958.18+M297*7677.44)/10^5,2)</f>
        <v>7.39</v>
      </c>
      <c r="O297" s="32" t="s">
        <v>1012</v>
      </c>
      <c r="P297" s="996" t="s">
        <v>1125</v>
      </c>
      <c r="Q297" s="1051" t="s">
        <v>263</v>
      </c>
    </row>
    <row r="298" spans="1:17" ht="21.75" customHeight="1" x14ac:dyDescent="0.35">
      <c r="A298" s="17">
        <f>SUBTOTAL(103,$C$5:C298)</f>
        <v>294</v>
      </c>
      <c r="B298" s="3">
        <v>20</v>
      </c>
      <c r="C298" s="995" t="s">
        <v>188</v>
      </c>
      <c r="D298" s="646" t="str">
        <f>VLOOKUP(C298,'Location Summary'!$C$4:$D$676,2,0)</f>
        <v>DA+6</v>
      </c>
      <c r="E298" s="646" t="s">
        <v>422</v>
      </c>
      <c r="F298" s="76">
        <v>45736</v>
      </c>
      <c r="G298" s="76">
        <v>45771</v>
      </c>
      <c r="H298" s="89" t="s">
        <v>1191</v>
      </c>
      <c r="I298" s="646">
        <f t="shared" si="61"/>
        <v>289.83999999999997</v>
      </c>
      <c r="J298" s="646">
        <f t="shared" si="62"/>
        <v>3.61</v>
      </c>
      <c r="K298" s="646">
        <f t="shared" si="63"/>
        <v>37.299999999999997</v>
      </c>
      <c r="L298" s="646">
        <f t="shared" si="64"/>
        <v>2.093</v>
      </c>
      <c r="M298" s="996">
        <f t="shared" si="65"/>
        <v>0.86599999999999999</v>
      </c>
      <c r="N298" s="32">
        <f t="shared" si="60"/>
        <v>7.39</v>
      </c>
      <c r="O298" s="32" t="s">
        <v>1476</v>
      </c>
      <c r="P298" s="996" t="s">
        <v>1452</v>
      </c>
      <c r="Q298" s="1051" t="s">
        <v>263</v>
      </c>
    </row>
    <row r="299" spans="1:17" ht="21.75" customHeight="1" x14ac:dyDescent="0.35">
      <c r="A299" s="17">
        <f>SUBTOTAL(103,$C$5:C299)</f>
        <v>295</v>
      </c>
      <c r="B299" s="3">
        <v>21</v>
      </c>
      <c r="C299" s="995" t="s">
        <v>501</v>
      </c>
      <c r="D299" s="646" t="str">
        <f>VLOOKUP(C299,'Location Summary'!$C$4:$D$676,2,0)</f>
        <v>DB1+12</v>
      </c>
      <c r="E299" s="646" t="s">
        <v>422</v>
      </c>
      <c r="F299" s="76">
        <v>45763</v>
      </c>
      <c r="G299" s="76">
        <v>45772</v>
      </c>
      <c r="H299" s="89" t="s">
        <v>1007</v>
      </c>
      <c r="I299" s="646">
        <f t="shared" si="61"/>
        <v>462.88</v>
      </c>
      <c r="J299" s="646">
        <f t="shared" si="62"/>
        <v>5.94</v>
      </c>
      <c r="K299" s="646">
        <f t="shared" si="63"/>
        <v>67.91</v>
      </c>
      <c r="L299" s="646">
        <f t="shared" si="64"/>
        <v>3.1507999999999998</v>
      </c>
      <c r="M299" s="996">
        <f t="shared" si="65"/>
        <v>1.752</v>
      </c>
      <c r="N299" s="32">
        <f t="shared" ref="N299:N304" si="66">ROUND((I299*230.35+J299*10150.5+K299*11591.45+L299*93958.18+M299*7677.44)/10^5,2)</f>
        <v>12.64</v>
      </c>
      <c r="O299" s="32" t="s">
        <v>1214</v>
      </c>
      <c r="P299" s="996" t="s">
        <v>1125</v>
      </c>
      <c r="Q299" s="1051" t="s">
        <v>263</v>
      </c>
    </row>
    <row r="300" spans="1:17" ht="21.75" customHeight="1" x14ac:dyDescent="0.35">
      <c r="A300" s="17">
        <f>SUBTOTAL(103,$C$5:C300)</f>
        <v>296</v>
      </c>
      <c r="B300" s="3">
        <v>22</v>
      </c>
      <c r="C300" s="995" t="s">
        <v>264</v>
      </c>
      <c r="D300" s="646" t="str">
        <f>VLOOKUP(C300,'Location Summary'!$C$4:$D$676,2,0)</f>
        <v>DB2+9</v>
      </c>
      <c r="E300" s="646" t="s">
        <v>422</v>
      </c>
      <c r="F300" s="76">
        <v>45767</v>
      </c>
      <c r="G300" s="76">
        <v>45772</v>
      </c>
      <c r="H300" s="89" t="s">
        <v>1197</v>
      </c>
      <c r="I300" s="646">
        <f t="shared" si="61"/>
        <v>566.29</v>
      </c>
      <c r="J300" s="646">
        <f t="shared" si="62"/>
        <v>7.34</v>
      </c>
      <c r="K300" s="646">
        <f t="shared" si="63"/>
        <v>86.35</v>
      </c>
      <c r="L300" s="646">
        <f t="shared" si="64"/>
        <v>4.2603999999999997</v>
      </c>
      <c r="M300" s="996">
        <f t="shared" si="65"/>
        <v>1.768</v>
      </c>
      <c r="N300" s="32">
        <f t="shared" si="66"/>
        <v>16.2</v>
      </c>
      <c r="O300" s="32" t="s">
        <v>1401</v>
      </c>
      <c r="P300" s="996" t="s">
        <v>1125</v>
      </c>
      <c r="Q300" s="1051" t="s">
        <v>263</v>
      </c>
    </row>
    <row r="301" spans="1:17" ht="22.5" customHeight="1" x14ac:dyDescent="0.35">
      <c r="A301" s="17">
        <f>SUBTOTAL(103,$C$5:C301)</f>
        <v>297</v>
      </c>
      <c r="B301" s="3">
        <v>23</v>
      </c>
      <c r="C301" s="995" t="s">
        <v>187</v>
      </c>
      <c r="D301" s="646" t="str">
        <f>VLOOKUP(C301,'Location Summary'!$C$4:$D$676,2,0)</f>
        <v>DA+0</v>
      </c>
      <c r="E301" s="646" t="s">
        <v>422</v>
      </c>
      <c r="F301" s="76">
        <v>45770</v>
      </c>
      <c r="G301" s="76">
        <v>45776</v>
      </c>
      <c r="H301" s="89" t="s">
        <v>1191</v>
      </c>
      <c r="I301" s="646">
        <f t="shared" si="61"/>
        <v>271.04000000000002</v>
      </c>
      <c r="J301" s="646">
        <f t="shared" si="62"/>
        <v>3.36</v>
      </c>
      <c r="K301" s="646">
        <f t="shared" si="63"/>
        <v>34.15</v>
      </c>
      <c r="L301" s="646">
        <f t="shared" si="64"/>
        <v>1.599</v>
      </c>
      <c r="M301" s="996">
        <f t="shared" si="65"/>
        <v>0.86599999999999999</v>
      </c>
      <c r="N301" s="32">
        <f t="shared" si="66"/>
        <v>6.49</v>
      </c>
      <c r="O301" s="32" t="s">
        <v>1401</v>
      </c>
      <c r="P301" s="996" t="s">
        <v>1452</v>
      </c>
      <c r="Q301" s="1051" t="s">
        <v>263</v>
      </c>
    </row>
    <row r="302" spans="1:17" ht="22.5" customHeight="1" x14ac:dyDescent="0.35">
      <c r="A302" s="17">
        <f>SUBTOTAL(103,$C$5:C302)</f>
        <v>298</v>
      </c>
      <c r="B302" s="13">
        <v>1</v>
      </c>
      <c r="C302" s="710" t="s">
        <v>616</v>
      </c>
      <c r="D302" s="81" t="str">
        <f>VLOOKUP(C302,'Location Summary'!$C$4:$D$676,2,0)</f>
        <v>DA+3</v>
      </c>
      <c r="E302" s="81" t="s">
        <v>422</v>
      </c>
      <c r="F302" s="134">
        <v>45772</v>
      </c>
      <c r="G302" s="134">
        <v>45779</v>
      </c>
      <c r="H302" s="79" t="s">
        <v>1011</v>
      </c>
      <c r="I302" s="81">
        <f t="shared" si="61"/>
        <v>289.83999999999997</v>
      </c>
      <c r="J302" s="81">
        <f t="shared" si="62"/>
        <v>3.61</v>
      </c>
      <c r="K302" s="81">
        <f t="shared" si="63"/>
        <v>37.299999999999997</v>
      </c>
      <c r="L302" s="81">
        <f t="shared" si="64"/>
        <v>2.093</v>
      </c>
      <c r="M302" s="590">
        <f t="shared" si="65"/>
        <v>0.86599999999999999</v>
      </c>
      <c r="N302" s="139">
        <f t="shared" si="66"/>
        <v>7.39</v>
      </c>
      <c r="O302" s="139" t="s">
        <v>1401</v>
      </c>
      <c r="P302" s="590" t="s">
        <v>1452</v>
      </c>
      <c r="Q302" s="1051" t="s">
        <v>263</v>
      </c>
    </row>
    <row r="303" spans="1:17" ht="22.5" customHeight="1" x14ac:dyDescent="0.35">
      <c r="A303" s="17">
        <f>SUBTOTAL(103,$C$5:C303)</f>
        <v>299</v>
      </c>
      <c r="B303" s="3">
        <v>2</v>
      </c>
      <c r="C303" s="995" t="s">
        <v>271</v>
      </c>
      <c r="D303" s="646" t="str">
        <f>VLOOKUP(C303,'Location Summary'!$C$4:$D$676,2,0)</f>
        <v>DB1+12</v>
      </c>
      <c r="E303" s="646" t="s">
        <v>422</v>
      </c>
      <c r="F303" s="76">
        <v>45758</v>
      </c>
      <c r="G303" s="76">
        <v>45780</v>
      </c>
      <c r="H303" s="89" t="s">
        <v>1470</v>
      </c>
      <c r="I303" s="1072">
        <f t="shared" si="61"/>
        <v>462.88</v>
      </c>
      <c r="J303" s="646">
        <f t="shared" si="62"/>
        <v>5.94</v>
      </c>
      <c r="K303" s="646">
        <f t="shared" si="63"/>
        <v>67.91</v>
      </c>
      <c r="L303" s="646">
        <f t="shared" si="64"/>
        <v>3.1507999999999998</v>
      </c>
      <c r="M303" s="996">
        <f t="shared" si="65"/>
        <v>1.752</v>
      </c>
      <c r="N303" s="32">
        <f t="shared" si="66"/>
        <v>12.64</v>
      </c>
      <c r="O303" s="32" t="s">
        <v>1214</v>
      </c>
      <c r="P303" s="996" t="s">
        <v>1125</v>
      </c>
      <c r="Q303" s="1051" t="s">
        <v>263</v>
      </c>
    </row>
    <row r="304" spans="1:17" ht="22.5" customHeight="1" x14ac:dyDescent="0.35">
      <c r="A304" s="17">
        <f>SUBTOTAL(103,$C$5:C304)</f>
        <v>300</v>
      </c>
      <c r="B304" s="3">
        <v>3</v>
      </c>
      <c r="C304" s="995" t="s">
        <v>1282</v>
      </c>
      <c r="D304" s="646" t="str">
        <f>VLOOKUP(C304,'Location Summary'!$C$4:$D$676,2,0)</f>
        <v>DB1+9</v>
      </c>
      <c r="E304" s="646" t="s">
        <v>422</v>
      </c>
      <c r="F304" s="76">
        <v>45776</v>
      </c>
      <c r="G304" s="76">
        <v>45782</v>
      </c>
      <c r="H304" s="89" t="s">
        <v>1197</v>
      </c>
      <c r="I304" s="646">
        <f t="shared" si="61"/>
        <v>484.04</v>
      </c>
      <c r="J304" s="646">
        <f t="shared" si="62"/>
        <v>6.23</v>
      </c>
      <c r="K304" s="646">
        <f t="shared" si="63"/>
        <v>70.319999999999993</v>
      </c>
      <c r="L304" s="646">
        <f t="shared" si="64"/>
        <v>3.3719999999999999</v>
      </c>
      <c r="M304" s="996">
        <f t="shared" si="65"/>
        <v>1.768</v>
      </c>
      <c r="N304" s="32">
        <f t="shared" si="66"/>
        <v>13.2</v>
      </c>
      <c r="O304" s="32" t="s">
        <v>1401</v>
      </c>
      <c r="P304" s="996" t="s">
        <v>1452</v>
      </c>
      <c r="Q304" s="1051" t="s">
        <v>263</v>
      </c>
    </row>
    <row r="305" spans="1:17" ht="22.5" customHeight="1" x14ac:dyDescent="0.35">
      <c r="A305" s="17">
        <f>SUBTOTAL(103,$C$5:C305)</f>
        <v>301</v>
      </c>
      <c r="B305" s="3">
        <v>4</v>
      </c>
      <c r="C305" s="995" t="s">
        <v>1283</v>
      </c>
      <c r="D305" s="646" t="str">
        <f>VLOOKUP(C305,'Location Summary'!$C$4:$D$676,2,0)</f>
        <v>DB1+12</v>
      </c>
      <c r="E305" s="646" t="s">
        <v>422</v>
      </c>
      <c r="F305" s="76">
        <v>45782</v>
      </c>
      <c r="G305" s="76">
        <v>45784</v>
      </c>
      <c r="H305" s="89" t="s">
        <v>1197</v>
      </c>
      <c r="I305" s="646">
        <f t="shared" si="61"/>
        <v>462.88</v>
      </c>
      <c r="J305" s="646">
        <f t="shared" si="62"/>
        <v>5.94</v>
      </c>
      <c r="K305" s="646">
        <f t="shared" si="63"/>
        <v>67.91</v>
      </c>
      <c r="L305" s="646">
        <f t="shared" si="64"/>
        <v>3.1507999999999998</v>
      </c>
      <c r="M305" s="996">
        <f t="shared" si="65"/>
        <v>1.752</v>
      </c>
      <c r="N305" s="32">
        <f>ROUND((I305*230.35+J305*10150.5+K305*11591.45+L305*93958.18+M305*7677.44)/10^5,2)</f>
        <v>12.64</v>
      </c>
      <c r="O305" s="32" t="s">
        <v>1401</v>
      </c>
      <c r="P305" s="996" t="s">
        <v>1452</v>
      </c>
      <c r="Q305" s="1051" t="s">
        <v>263</v>
      </c>
    </row>
    <row r="306" spans="1:17" ht="22.5" customHeight="1" x14ac:dyDescent="0.35">
      <c r="A306" s="17">
        <f>SUBTOTAL(103,$C$5:C306)</f>
        <v>302</v>
      </c>
      <c r="B306" s="3">
        <v>5</v>
      </c>
      <c r="C306" s="995" t="s">
        <v>445</v>
      </c>
      <c r="D306" s="646" t="str">
        <f>VLOOKUP(C306,'Location Summary'!$C$4:$D$676,2,0)</f>
        <v>DA-3</v>
      </c>
      <c r="E306" s="646" t="s">
        <v>422</v>
      </c>
      <c r="F306" s="76">
        <v>45773</v>
      </c>
      <c r="G306" s="76">
        <v>45786</v>
      </c>
      <c r="H306" s="89" t="s">
        <v>1483</v>
      </c>
      <c r="I306" s="646">
        <f t="shared" si="61"/>
        <v>271.04000000000002</v>
      </c>
      <c r="J306" s="646">
        <f t="shared" si="62"/>
        <v>3.36</v>
      </c>
      <c r="K306" s="646">
        <f t="shared" si="63"/>
        <v>34.15</v>
      </c>
      <c r="L306" s="646">
        <f t="shared" si="64"/>
        <v>1.599</v>
      </c>
      <c r="M306" s="996">
        <f t="shared" si="65"/>
        <v>0.86599999999999999</v>
      </c>
      <c r="N306" s="32">
        <f t="shared" si="43"/>
        <v>6.49</v>
      </c>
      <c r="O306" s="32" t="s">
        <v>1468</v>
      </c>
      <c r="P306" s="996" t="s">
        <v>1125</v>
      </c>
      <c r="Q306" s="1051" t="s">
        <v>263</v>
      </c>
    </row>
    <row r="307" spans="1:17" ht="22.5" customHeight="1" x14ac:dyDescent="0.35">
      <c r="A307" s="17">
        <f>SUBTOTAL(103,$C$5:C307)</f>
        <v>303</v>
      </c>
      <c r="B307" s="3">
        <v>6</v>
      </c>
      <c r="C307" s="995" t="s">
        <v>55</v>
      </c>
      <c r="D307" s="646" t="str">
        <f>VLOOKUP(C307,'Location Summary'!$C$4:$D$676,2,0)</f>
        <v>DB1+0</v>
      </c>
      <c r="E307" s="646" t="s">
        <v>422</v>
      </c>
      <c r="F307" s="76">
        <v>45775</v>
      </c>
      <c r="G307" s="76">
        <v>45790</v>
      </c>
      <c r="H307" s="89" t="s">
        <v>1191</v>
      </c>
      <c r="I307" s="646">
        <f t="shared" si="61"/>
        <v>479.12</v>
      </c>
      <c r="J307" s="646">
        <f t="shared" si="62"/>
        <v>6.16</v>
      </c>
      <c r="K307" s="646">
        <f t="shared" si="63"/>
        <v>69.760000000000005</v>
      </c>
      <c r="L307" s="646">
        <f t="shared" si="64"/>
        <v>3.26</v>
      </c>
      <c r="M307" s="996">
        <f t="shared" si="65"/>
        <v>1.768</v>
      </c>
      <c r="N307" s="32">
        <f>ROUND((I307*230.35+J307*10150.5+K307*11591.45+L307*93958.18+M307*7677.44)/10^5,2)</f>
        <v>13.01</v>
      </c>
      <c r="O307" s="32" t="s">
        <v>1214</v>
      </c>
      <c r="P307" s="996" t="s">
        <v>1125</v>
      </c>
      <c r="Q307" s="1051" t="s">
        <v>263</v>
      </c>
    </row>
    <row r="308" spans="1:17" ht="22.5" customHeight="1" x14ac:dyDescent="0.35">
      <c r="A308" s="17">
        <f>SUBTOTAL(103,$C$5:C308)</f>
        <v>304</v>
      </c>
      <c r="B308" s="3">
        <v>7</v>
      </c>
      <c r="C308" s="995" t="s">
        <v>444</v>
      </c>
      <c r="D308" s="646" t="str">
        <f>VLOOKUP(C308,'Location Summary'!$C$4:$D$676,2,0)</f>
        <v>DA+0</v>
      </c>
      <c r="E308" s="646" t="s">
        <v>422</v>
      </c>
      <c r="F308" s="76">
        <v>45782</v>
      </c>
      <c r="G308" s="76">
        <v>45790</v>
      </c>
      <c r="H308" s="89" t="s">
        <v>1483</v>
      </c>
      <c r="I308" s="646">
        <f t="shared" si="61"/>
        <v>271.04000000000002</v>
      </c>
      <c r="J308" s="646">
        <f t="shared" si="62"/>
        <v>3.36</v>
      </c>
      <c r="K308" s="646">
        <f t="shared" si="63"/>
        <v>34.15</v>
      </c>
      <c r="L308" s="646">
        <f t="shared" si="64"/>
        <v>1.599</v>
      </c>
      <c r="M308" s="996">
        <f t="shared" si="65"/>
        <v>0.86599999999999999</v>
      </c>
      <c r="N308" s="32">
        <f>ROUND((I308*230.35+J308*10150.5+K308*11591.45+L308*93958.18+M308*7677.44)/10^5,2)</f>
        <v>6.49</v>
      </c>
      <c r="O308" s="32" t="s">
        <v>1468</v>
      </c>
      <c r="P308" s="996" t="s">
        <v>1125</v>
      </c>
      <c r="Q308" s="1051" t="s">
        <v>263</v>
      </c>
    </row>
    <row r="309" spans="1:17" ht="22.5" customHeight="1" x14ac:dyDescent="0.35">
      <c r="A309" s="17">
        <f>SUBTOTAL(103,$C$5:C309)</f>
        <v>305</v>
      </c>
      <c r="B309" s="3">
        <v>8</v>
      </c>
      <c r="C309" s="995" t="s">
        <v>185</v>
      </c>
      <c r="D309" s="646" t="str">
        <f>VLOOKUP(C309,'Location Summary'!$C$4:$D$676,2,0)</f>
        <v>DA+3</v>
      </c>
      <c r="E309" s="646" t="s">
        <v>422</v>
      </c>
      <c r="F309" s="76">
        <v>45787</v>
      </c>
      <c r="G309" s="76">
        <v>45795</v>
      </c>
      <c r="H309" s="89" t="s">
        <v>1483</v>
      </c>
      <c r="I309" s="646">
        <f t="shared" si="61"/>
        <v>289.83999999999997</v>
      </c>
      <c r="J309" s="646">
        <f t="shared" si="62"/>
        <v>3.61</v>
      </c>
      <c r="K309" s="646">
        <f t="shared" si="63"/>
        <v>37.299999999999997</v>
      </c>
      <c r="L309" s="646">
        <f t="shared" si="64"/>
        <v>2.093</v>
      </c>
      <c r="M309" s="996">
        <f t="shared" si="65"/>
        <v>0.86599999999999999</v>
      </c>
      <c r="N309" s="32">
        <f t="shared" ref="N309" si="67">ROUND((I309*230.35+J309*10150.5+K309*11591.45+L309*93958.18+M309*7677.44)/10^5,2)</f>
        <v>7.39</v>
      </c>
      <c r="O309" s="32" t="s">
        <v>1214</v>
      </c>
      <c r="P309" s="996" t="s">
        <v>1125</v>
      </c>
      <c r="Q309" s="1051" t="s">
        <v>263</v>
      </c>
    </row>
    <row r="310" spans="1:17" ht="22.5" customHeight="1" x14ac:dyDescent="0.35">
      <c r="A310" s="17">
        <f>SUBTOTAL(103,$C$5:C310)</f>
        <v>306</v>
      </c>
      <c r="B310" s="3">
        <v>9</v>
      </c>
      <c r="C310" s="995" t="s">
        <v>184</v>
      </c>
      <c r="D310" s="646" t="str">
        <f>VLOOKUP(C310,'Location Summary'!$C$4:$D$676,2,0)</f>
        <v>DA+1.5</v>
      </c>
      <c r="E310" s="646" t="s">
        <v>422</v>
      </c>
      <c r="F310" s="76">
        <v>45795</v>
      </c>
      <c r="G310" s="76">
        <v>45799</v>
      </c>
      <c r="H310" s="89" t="s">
        <v>1483</v>
      </c>
      <c r="I310" s="646">
        <f t="shared" si="61"/>
        <v>289.83999999999997</v>
      </c>
      <c r="J310" s="646">
        <f t="shared" si="62"/>
        <v>3.61</v>
      </c>
      <c r="K310" s="646">
        <f t="shared" si="63"/>
        <v>37.299999999999997</v>
      </c>
      <c r="L310" s="646">
        <f t="shared" si="64"/>
        <v>2.093</v>
      </c>
      <c r="M310" s="996">
        <f t="shared" si="65"/>
        <v>0.86599999999999999</v>
      </c>
      <c r="N310" s="32">
        <f>ROUND((I310*230.35+J310*10150.5+K310*11591.45+L310*93958.18+M310*7677.44)/10^5,2)</f>
        <v>7.39</v>
      </c>
      <c r="O310" s="32" t="s">
        <v>1451</v>
      </c>
      <c r="P310" s="996" t="s">
        <v>1125</v>
      </c>
      <c r="Q310" s="1051" t="s">
        <v>263</v>
      </c>
    </row>
    <row r="311" spans="1:17" ht="22.5" customHeight="1" x14ac:dyDescent="0.35">
      <c r="A311" s="17">
        <f>SUBTOTAL(103,$C$5:C311)</f>
        <v>307</v>
      </c>
      <c r="B311" s="13">
        <v>10</v>
      </c>
      <c r="C311" s="710" t="s">
        <v>53</v>
      </c>
      <c r="D311" s="81" t="str">
        <f>VLOOKUP(C311,'Location Summary'!$C$4:$D$676,2,0)</f>
        <v>DD60+3</v>
      </c>
      <c r="E311" s="81" t="s">
        <v>422</v>
      </c>
      <c r="F311" s="134">
        <v>45795</v>
      </c>
      <c r="G311" s="134">
        <v>45803</v>
      </c>
      <c r="H311" s="79" t="s">
        <v>1197</v>
      </c>
      <c r="I311" s="81">
        <f t="shared" si="61"/>
        <v>1025.83</v>
      </c>
      <c r="J311" s="81">
        <f t="shared" si="62"/>
        <v>13.65</v>
      </c>
      <c r="K311" s="590">
        <f t="shared" si="63"/>
        <v>190.99</v>
      </c>
      <c r="L311" s="81">
        <f t="shared" si="64"/>
        <v>11.554</v>
      </c>
      <c r="M311" s="590">
        <f t="shared" si="65"/>
        <v>3.1593010000000001</v>
      </c>
      <c r="N311" s="139">
        <f>ROUND((I311*230.35+J311*10150.5+K311*11591.45+L311*93958.18+M311*7677.44)/10^5,2)</f>
        <v>36.99</v>
      </c>
      <c r="O311" s="139" t="s">
        <v>1510</v>
      </c>
      <c r="P311" s="590" t="s">
        <v>1125</v>
      </c>
      <c r="Q311" s="1051" t="s">
        <v>263</v>
      </c>
    </row>
    <row r="312" spans="1:17" ht="22.5" customHeight="1" x14ac:dyDescent="0.35">
      <c r="A312" s="17">
        <f>SUBTOTAL(103,$C$5:C312)</f>
        <v>308</v>
      </c>
      <c r="B312" s="3">
        <v>1</v>
      </c>
      <c r="C312" s="995" t="s">
        <v>54</v>
      </c>
      <c r="D312" s="646" t="str">
        <f>VLOOKUP(C312,'Location Summary'!$C$4:$D$676,2,0)</f>
        <v>DD60+3</v>
      </c>
      <c r="E312" s="646" t="s">
        <v>422</v>
      </c>
      <c r="F312" s="76">
        <v>45795</v>
      </c>
      <c r="G312" s="76">
        <v>45810</v>
      </c>
      <c r="H312" s="89" t="s">
        <v>1197</v>
      </c>
      <c r="I312" s="646">
        <f t="shared" si="61"/>
        <v>1025.83</v>
      </c>
      <c r="J312" s="646">
        <f t="shared" si="62"/>
        <v>13.65</v>
      </c>
      <c r="K312" s="996">
        <f t="shared" si="63"/>
        <v>190.99</v>
      </c>
      <c r="L312" s="646">
        <f t="shared" si="64"/>
        <v>11.554</v>
      </c>
      <c r="M312" s="996">
        <f t="shared" si="65"/>
        <v>3.1593010000000001</v>
      </c>
      <c r="N312" s="32">
        <f>ROUND((I312*230.35+J312*10150.5+K312*11591.45+L312*93958.18+M312*7677.44)/10^5,2)</f>
        <v>36.99</v>
      </c>
      <c r="O312" s="32" t="s">
        <v>1468</v>
      </c>
      <c r="P312" s="996" t="s">
        <v>1125</v>
      </c>
      <c r="Q312" s="1051" t="s">
        <v>263</v>
      </c>
    </row>
    <row r="313" spans="1:17" ht="22.5" customHeight="1" x14ac:dyDescent="0.35">
      <c r="A313" s="17">
        <f>SUBTOTAL(103,$C$5:C313)</f>
        <v>309</v>
      </c>
      <c r="B313" s="3">
        <v>2</v>
      </c>
      <c r="C313" s="995" t="s">
        <v>273</v>
      </c>
      <c r="D313" s="646" t="str">
        <f>VLOOKUP(C313,'Location Summary'!$C$4:$D$676,2,0)</f>
        <v>DD45+0</v>
      </c>
      <c r="E313" s="646" t="s">
        <v>422</v>
      </c>
      <c r="F313" s="76">
        <v>45804</v>
      </c>
      <c r="G313" s="76">
        <v>45816</v>
      </c>
      <c r="H313" s="89" t="s">
        <v>1007</v>
      </c>
      <c r="I313" s="646">
        <f t="shared" si="61"/>
        <v>852</v>
      </c>
      <c r="J313" s="646">
        <f t="shared" si="62"/>
        <v>11.25</v>
      </c>
      <c r="K313" s="646">
        <f t="shared" si="63"/>
        <v>116.5</v>
      </c>
      <c r="L313" s="646">
        <f t="shared" si="64"/>
        <v>10.087999999999999</v>
      </c>
      <c r="M313" s="996">
        <f t="shared" si="65"/>
        <v>2.4947029999999999</v>
      </c>
      <c r="N313" s="32">
        <f t="shared" si="43"/>
        <v>26.28</v>
      </c>
      <c r="O313" s="32" t="s">
        <v>1468</v>
      </c>
      <c r="P313" s="996" t="s">
        <v>1125</v>
      </c>
      <c r="Q313" s="1051" t="s">
        <v>263</v>
      </c>
    </row>
    <row r="314" spans="1:17" ht="22.5" customHeight="1" x14ac:dyDescent="0.35">
      <c r="A314" s="17">
        <f>SUBTOTAL(103,$C$5:C314)</f>
        <v>310</v>
      </c>
      <c r="B314" s="3">
        <v>3</v>
      </c>
      <c r="C314" s="995" t="s">
        <v>274</v>
      </c>
      <c r="D314" s="646" t="str">
        <f>VLOOKUP(C314,'Location Summary'!$C$4:$D$676,2,0)</f>
        <v>DB1+9</v>
      </c>
      <c r="E314" s="646" t="s">
        <v>422</v>
      </c>
      <c r="F314" s="76">
        <v>45816</v>
      </c>
      <c r="G314" s="76">
        <v>45822</v>
      </c>
      <c r="H314" s="89" t="s">
        <v>1007</v>
      </c>
      <c r="I314" s="646">
        <f t="shared" si="61"/>
        <v>484.04</v>
      </c>
      <c r="J314" s="646">
        <f t="shared" si="62"/>
        <v>6.23</v>
      </c>
      <c r="K314" s="646">
        <f t="shared" si="63"/>
        <v>70.319999999999993</v>
      </c>
      <c r="L314" s="646">
        <f t="shared" si="64"/>
        <v>3.3719999999999999</v>
      </c>
      <c r="M314" s="996">
        <f t="shared" si="65"/>
        <v>1.768</v>
      </c>
      <c r="N314" s="32">
        <f t="shared" ref="N314:N315" si="68">ROUND((I314*230.35+J314*10150.5+K314*11591.45+L314*93958.18+M314*7677.44)/10^5,2)</f>
        <v>13.2</v>
      </c>
      <c r="O314" s="32" t="s">
        <v>1468</v>
      </c>
      <c r="P314" s="996" t="s">
        <v>1125</v>
      </c>
      <c r="Q314" s="1051" t="s">
        <v>263</v>
      </c>
    </row>
    <row r="315" spans="1:17" ht="22.5" customHeight="1" x14ac:dyDescent="0.35">
      <c r="A315" s="17">
        <f>SUBTOTAL(103,$C$5:C315)</f>
        <v>311</v>
      </c>
      <c r="B315" s="3">
        <v>4</v>
      </c>
      <c r="C315" s="995" t="s">
        <v>276</v>
      </c>
      <c r="D315" s="646" t="str">
        <f>VLOOKUP(C315,'Location Summary'!$C$4:$D$676,2,0)</f>
        <v>DD60+0</v>
      </c>
      <c r="E315" s="646" t="s">
        <v>422</v>
      </c>
      <c r="F315" s="76">
        <v>45820</v>
      </c>
      <c r="G315" s="76">
        <v>45835</v>
      </c>
      <c r="H315" s="89" t="s">
        <v>1483</v>
      </c>
      <c r="I315" s="646">
        <f t="shared" si="61"/>
        <v>997.27</v>
      </c>
      <c r="J315" s="646">
        <f t="shared" si="62"/>
        <v>13.25</v>
      </c>
      <c r="K315" s="646">
        <f t="shared" si="63"/>
        <v>185.89</v>
      </c>
      <c r="L315" s="646">
        <f t="shared" si="64"/>
        <v>10.698</v>
      </c>
      <c r="M315" s="996">
        <f t="shared" si="65"/>
        <v>3.1593010000000001</v>
      </c>
      <c r="N315" s="32">
        <f t="shared" si="68"/>
        <v>35.479999999999997</v>
      </c>
      <c r="O315" s="32" t="s">
        <v>1401</v>
      </c>
      <c r="P315" s="996" t="s">
        <v>1244</v>
      </c>
      <c r="Q315" s="1051" t="s">
        <v>263</v>
      </c>
    </row>
    <row r="316" spans="1:17" ht="21.75" customHeight="1" x14ac:dyDescent="0.35">
      <c r="A316" s="17">
        <f>SUBTOTAL(103,$C$5:C316)</f>
        <v>312</v>
      </c>
      <c r="B316" s="13">
        <v>1</v>
      </c>
      <c r="C316" s="710" t="s">
        <v>1288</v>
      </c>
      <c r="D316" s="81" t="str">
        <f>VLOOKUP(C316,'Location Summary'!$C$4:$D$676,2,0)</f>
        <v>DA+0</v>
      </c>
      <c r="E316" s="770" t="s">
        <v>422</v>
      </c>
      <c r="F316" s="134">
        <v>45835</v>
      </c>
      <c r="G316" s="134">
        <v>45843</v>
      </c>
      <c r="H316" s="79" t="s">
        <v>1483</v>
      </c>
      <c r="I316" s="590">
        <f t="shared" si="61"/>
        <v>271.04000000000002</v>
      </c>
      <c r="J316" s="81">
        <f t="shared" si="62"/>
        <v>3.36</v>
      </c>
      <c r="K316" s="81">
        <f t="shared" si="63"/>
        <v>34.15</v>
      </c>
      <c r="L316" s="81">
        <f t="shared" si="64"/>
        <v>1.599</v>
      </c>
      <c r="M316" s="590">
        <f t="shared" si="65"/>
        <v>0.86599999999999999</v>
      </c>
      <c r="N316" s="139">
        <f t="shared" ref="N316:N317" si="69">ROUND((I316*230.35+J316*10150.5+K316*11591.45+L316*93958.18+M316*7677.44)/10^5,2)</f>
        <v>6.49</v>
      </c>
      <c r="O316" s="139" t="s">
        <v>1401</v>
      </c>
      <c r="P316" s="590" t="s">
        <v>1125</v>
      </c>
      <c r="Q316" s="1051" t="s">
        <v>263</v>
      </c>
    </row>
    <row r="317" spans="1:17" ht="21.75" customHeight="1" thickBot="1" x14ac:dyDescent="0.4">
      <c r="A317" s="22">
        <f>SUBTOTAL(103,$C$5:C317)</f>
        <v>313</v>
      </c>
      <c r="B317" s="20">
        <v>2</v>
      </c>
      <c r="C317" s="1119" t="s">
        <v>1286</v>
      </c>
      <c r="D317" s="1120" t="str">
        <f>VLOOKUP(C317,'Location Summary'!$C$4:$D$676,2,0)</f>
        <v>DD45+0</v>
      </c>
      <c r="E317" s="1121" t="s">
        <v>422</v>
      </c>
      <c r="F317" s="1122">
        <v>45843</v>
      </c>
      <c r="G317" s="1122">
        <v>45852</v>
      </c>
      <c r="H317" s="1123" t="s">
        <v>1483</v>
      </c>
      <c r="I317" s="1120">
        <f t="shared" si="61"/>
        <v>852</v>
      </c>
      <c r="J317" s="1120">
        <f t="shared" si="62"/>
        <v>11.25</v>
      </c>
      <c r="K317" s="1120">
        <f t="shared" si="63"/>
        <v>116.5</v>
      </c>
      <c r="L317" s="1120">
        <f t="shared" si="64"/>
        <v>10.087999999999999</v>
      </c>
      <c r="M317" s="1125">
        <f t="shared" si="65"/>
        <v>2.4947029999999999</v>
      </c>
      <c r="N317" s="1124">
        <f t="shared" si="69"/>
        <v>26.28</v>
      </c>
      <c r="O317" s="1124" t="s">
        <v>1401</v>
      </c>
      <c r="P317" s="1125" t="s">
        <v>1125</v>
      </c>
      <c r="Q317" s="1127" t="s">
        <v>263</v>
      </c>
    </row>
    <row r="318" spans="1:17" ht="9.75" customHeight="1" x14ac:dyDescent="0.35">
      <c r="A318" s="16"/>
      <c r="B318" s="16"/>
      <c r="C318" s="1057"/>
      <c r="D318" s="1058"/>
      <c r="E318" s="1059"/>
      <c r="F318" s="1060"/>
      <c r="G318" s="1061"/>
      <c r="H318" s="1062"/>
      <c r="I318" s="16"/>
      <c r="J318" s="16"/>
      <c r="K318" s="16"/>
      <c r="L318" s="16"/>
      <c r="M318" s="304"/>
      <c r="N318" s="304"/>
      <c r="O318" s="304"/>
      <c r="P318" s="777"/>
      <c r="Q318" s="1063"/>
    </row>
    <row r="319" spans="1:17" x14ac:dyDescent="0.35">
      <c r="D319" s="40" t="s">
        <v>767</v>
      </c>
      <c r="I319" s="86" t="s">
        <v>870</v>
      </c>
      <c r="J319" s="86" t="s">
        <v>289</v>
      </c>
      <c r="K319" s="86" t="s">
        <v>290</v>
      </c>
      <c r="L319" s="86" t="s">
        <v>871</v>
      </c>
      <c r="M319" s="86" t="s">
        <v>872</v>
      </c>
      <c r="N319" s="86" t="s">
        <v>280</v>
      </c>
    </row>
    <row r="320" spans="1:17" x14ac:dyDescent="0.35">
      <c r="D320" s="3" t="s">
        <v>4</v>
      </c>
      <c r="I320" s="13">
        <v>271.04000000000002</v>
      </c>
      <c r="J320" s="3">
        <v>3.36</v>
      </c>
      <c r="K320" s="3">
        <v>34.15</v>
      </c>
      <c r="L320" s="32">
        <v>1.599</v>
      </c>
      <c r="M320" s="32">
        <v>0.86599999999999999</v>
      </c>
      <c r="N320" s="480">
        <f t="shared" ref="N320:N362" si="70">ROUND((I320*230.35+J320*10150.5+K320*11591.45+L320*93958.18+M320*7677.44)/10^5,2)</f>
        <v>6.49</v>
      </c>
    </row>
    <row r="321" spans="4:14" x14ac:dyDescent="0.35">
      <c r="D321" s="3" t="s">
        <v>159</v>
      </c>
      <c r="I321" s="13">
        <v>271.04000000000002</v>
      </c>
      <c r="J321" s="3">
        <v>3.36</v>
      </c>
      <c r="K321" s="3">
        <v>34.15</v>
      </c>
      <c r="L321" s="32">
        <v>1.599</v>
      </c>
      <c r="M321" s="32">
        <v>0.86599999999999999</v>
      </c>
      <c r="N321" s="480">
        <f t="shared" si="70"/>
        <v>6.49</v>
      </c>
    </row>
    <row r="322" spans="4:14" x14ac:dyDescent="0.35">
      <c r="D322" s="3" t="s">
        <v>3</v>
      </c>
      <c r="I322" s="13">
        <v>271.04000000000002</v>
      </c>
      <c r="J322" s="3">
        <v>3.36</v>
      </c>
      <c r="K322" s="3">
        <v>34.15</v>
      </c>
      <c r="L322" s="32">
        <v>1.599</v>
      </c>
      <c r="M322" s="32">
        <v>0.86599999999999999</v>
      </c>
      <c r="N322" s="480">
        <f t="shared" si="70"/>
        <v>6.49</v>
      </c>
    </row>
    <row r="323" spans="4:14" x14ac:dyDescent="0.35">
      <c r="D323" s="3" t="s">
        <v>178</v>
      </c>
      <c r="I323" s="13">
        <v>289.83999999999997</v>
      </c>
      <c r="J323" s="3">
        <v>3.61</v>
      </c>
      <c r="K323" s="3">
        <v>37.299999999999997</v>
      </c>
      <c r="L323" s="32">
        <v>2.093</v>
      </c>
      <c r="M323" s="32">
        <v>0.86599999999999999</v>
      </c>
      <c r="N323" s="480">
        <f t="shared" si="70"/>
        <v>7.39</v>
      </c>
    </row>
    <row r="324" spans="4:14" x14ac:dyDescent="0.35">
      <c r="D324" s="3" t="s">
        <v>2</v>
      </c>
      <c r="I324" s="13">
        <v>289.83999999999997</v>
      </c>
      <c r="J324" s="3">
        <v>3.61</v>
      </c>
      <c r="K324" s="3">
        <v>37.299999999999997</v>
      </c>
      <c r="L324" s="32">
        <v>2.093</v>
      </c>
      <c r="M324" s="32">
        <v>0.86599999999999999</v>
      </c>
      <c r="N324" s="480">
        <f t="shared" si="70"/>
        <v>7.39</v>
      </c>
    </row>
    <row r="325" spans="4:14" x14ac:dyDescent="0.35">
      <c r="D325" s="3" t="s">
        <v>1006</v>
      </c>
      <c r="I325" s="13">
        <v>289.83999999999997</v>
      </c>
      <c r="J325" s="3">
        <v>3.61</v>
      </c>
      <c r="K325" s="3">
        <v>37.299999999999997</v>
      </c>
      <c r="L325" s="32">
        <v>2.093</v>
      </c>
      <c r="M325" s="32">
        <v>0.86599999999999999</v>
      </c>
      <c r="N325" s="480">
        <f t="shared" si="70"/>
        <v>7.39</v>
      </c>
    </row>
    <row r="326" spans="4:14" x14ac:dyDescent="0.35">
      <c r="D326" s="3" t="s">
        <v>80</v>
      </c>
      <c r="I326" s="13">
        <v>289.83999999999997</v>
      </c>
      <c r="J326" s="3">
        <v>3.61</v>
      </c>
      <c r="K326" s="3">
        <v>37.299999999999997</v>
      </c>
      <c r="L326" s="32">
        <v>2.093</v>
      </c>
      <c r="M326" s="32">
        <v>0.86599999999999999</v>
      </c>
      <c r="N326" s="480">
        <f t="shared" si="70"/>
        <v>7.39</v>
      </c>
    </row>
    <row r="327" spans="4:14" x14ac:dyDescent="0.35">
      <c r="D327" s="3" t="s">
        <v>50</v>
      </c>
      <c r="I327" s="13">
        <v>289.83999999999997</v>
      </c>
      <c r="J327" s="3">
        <v>3.61</v>
      </c>
      <c r="K327" s="3">
        <v>37.299999999999997</v>
      </c>
      <c r="L327" s="32">
        <v>2.093</v>
      </c>
      <c r="M327" s="32">
        <v>0.86599999999999999</v>
      </c>
      <c r="N327" s="480">
        <f t="shared" si="70"/>
        <v>7.39</v>
      </c>
    </row>
    <row r="328" spans="4:14" x14ac:dyDescent="0.35">
      <c r="D328" s="3" t="s">
        <v>205</v>
      </c>
      <c r="I328" s="3">
        <v>479.12</v>
      </c>
      <c r="J328" s="3">
        <v>6.16</v>
      </c>
      <c r="K328" s="3">
        <v>69.760000000000005</v>
      </c>
      <c r="L328" s="32">
        <v>3.26</v>
      </c>
      <c r="M328" s="32">
        <v>1.768</v>
      </c>
      <c r="N328" s="661">
        <f t="shared" si="70"/>
        <v>13.01</v>
      </c>
    </row>
    <row r="329" spans="4:14" x14ac:dyDescent="0.35">
      <c r="D329" s="3" t="s">
        <v>234</v>
      </c>
      <c r="I329" s="32">
        <v>484.04</v>
      </c>
      <c r="J329" s="3">
        <v>6.23</v>
      </c>
      <c r="K329" s="3">
        <v>70.319999999999993</v>
      </c>
      <c r="L329" s="3">
        <v>3.3719999999999999</v>
      </c>
      <c r="M329" s="32">
        <v>1.768</v>
      </c>
      <c r="N329" s="480">
        <f t="shared" si="70"/>
        <v>13.2</v>
      </c>
    </row>
    <row r="330" spans="4:14" x14ac:dyDescent="0.35">
      <c r="D330" s="3" t="s">
        <v>235</v>
      </c>
      <c r="I330" s="32">
        <v>484.04</v>
      </c>
      <c r="J330" s="3">
        <v>6.23</v>
      </c>
      <c r="K330" s="3">
        <v>70.319999999999993</v>
      </c>
      <c r="L330" s="3">
        <v>3.3719999999999999</v>
      </c>
      <c r="M330" s="32">
        <v>1.768</v>
      </c>
      <c r="N330" s="480">
        <f t="shared" si="70"/>
        <v>13.2</v>
      </c>
    </row>
    <row r="331" spans="4:14" x14ac:dyDescent="0.35">
      <c r="D331" s="3" t="s">
        <v>219</v>
      </c>
      <c r="I331" s="32">
        <v>484.04</v>
      </c>
      <c r="J331" s="3">
        <v>6.23</v>
      </c>
      <c r="K331" s="3">
        <v>70.319999999999993</v>
      </c>
      <c r="L331" s="3">
        <v>3.3719999999999999</v>
      </c>
      <c r="M331" s="32">
        <v>1.768</v>
      </c>
      <c r="N331" s="480">
        <f t="shared" si="70"/>
        <v>13.2</v>
      </c>
    </row>
    <row r="332" spans="4:14" x14ac:dyDescent="0.35">
      <c r="D332" s="3" t="s">
        <v>420</v>
      </c>
      <c r="I332" s="3">
        <v>462.88</v>
      </c>
      <c r="J332" s="3">
        <v>5.94</v>
      </c>
      <c r="K332" s="3">
        <v>67.91</v>
      </c>
      <c r="L332" s="3">
        <v>3.1507999999999998</v>
      </c>
      <c r="M332" s="3">
        <v>1.752</v>
      </c>
      <c r="N332" s="480">
        <f t="shared" si="70"/>
        <v>12.64</v>
      </c>
    </row>
    <row r="333" spans="4:14" x14ac:dyDescent="0.35">
      <c r="D333" s="3" t="s">
        <v>192</v>
      </c>
      <c r="I333" s="3">
        <v>560.96</v>
      </c>
      <c r="J333" s="3">
        <v>7.27</v>
      </c>
      <c r="K333" s="3">
        <v>85.67</v>
      </c>
      <c r="L333" s="3">
        <v>4.1547999999999998</v>
      </c>
      <c r="M333" s="32">
        <v>1.768</v>
      </c>
      <c r="N333" s="480">
        <f t="shared" si="70"/>
        <v>16</v>
      </c>
    </row>
    <row r="334" spans="4:14" ht="15.5" x14ac:dyDescent="0.35">
      <c r="D334" s="3" t="s">
        <v>1126</v>
      </c>
      <c r="I334" s="3">
        <v>566.29</v>
      </c>
      <c r="J334" s="3">
        <v>7.34</v>
      </c>
      <c r="K334" s="3">
        <v>86.35</v>
      </c>
      <c r="L334" s="587">
        <v>4.2603999999999997</v>
      </c>
      <c r="M334" s="32">
        <v>1.768</v>
      </c>
      <c r="N334" s="480">
        <f t="shared" si="70"/>
        <v>16.2</v>
      </c>
    </row>
    <row r="335" spans="4:14" ht="15.5" x14ac:dyDescent="0.35">
      <c r="D335" s="3" t="s">
        <v>236</v>
      </c>
      <c r="I335" s="3">
        <v>566.29</v>
      </c>
      <c r="J335" s="3">
        <v>7.34</v>
      </c>
      <c r="K335" s="3">
        <v>86.35</v>
      </c>
      <c r="L335" s="587">
        <v>4.2603999999999997</v>
      </c>
      <c r="M335" s="32">
        <v>1.768</v>
      </c>
      <c r="N335" s="480">
        <f t="shared" si="70"/>
        <v>16.2</v>
      </c>
    </row>
    <row r="336" spans="4:14" ht="15.5" x14ac:dyDescent="0.35">
      <c r="D336" s="3" t="s">
        <v>237</v>
      </c>
      <c r="I336" s="3">
        <v>566.29</v>
      </c>
      <c r="J336" s="3">
        <v>7.34</v>
      </c>
      <c r="K336" s="3">
        <v>86.35</v>
      </c>
      <c r="L336" s="587">
        <v>4.2603999999999997</v>
      </c>
      <c r="M336" s="32">
        <v>1.768</v>
      </c>
      <c r="N336" s="480">
        <f t="shared" si="70"/>
        <v>16.2</v>
      </c>
    </row>
    <row r="337" spans="4:14" ht="15.5" x14ac:dyDescent="0.35">
      <c r="D337" s="3" t="s">
        <v>223</v>
      </c>
      <c r="I337" s="3">
        <v>566.29</v>
      </c>
      <c r="J337" s="3">
        <v>7.34</v>
      </c>
      <c r="K337" s="3">
        <v>86.35</v>
      </c>
      <c r="L337" s="587">
        <v>4.2603999999999997</v>
      </c>
      <c r="M337" s="32">
        <v>1.768</v>
      </c>
      <c r="N337" s="480">
        <f t="shared" si="70"/>
        <v>16.2</v>
      </c>
    </row>
    <row r="338" spans="4:14" x14ac:dyDescent="0.35">
      <c r="D338" s="3" t="s">
        <v>193</v>
      </c>
      <c r="I338" s="3">
        <v>606.15</v>
      </c>
      <c r="J338" s="3">
        <v>7.89</v>
      </c>
      <c r="K338" s="3">
        <v>93.55</v>
      </c>
      <c r="L338" s="32">
        <v>4.8167999999999997</v>
      </c>
      <c r="M338" s="32">
        <f>2348.757/1000</f>
        <v>2.348757</v>
      </c>
      <c r="N338" s="480">
        <f t="shared" si="70"/>
        <v>17.75</v>
      </c>
    </row>
    <row r="339" spans="4:14" x14ac:dyDescent="0.35">
      <c r="D339" s="3" t="s">
        <v>225</v>
      </c>
      <c r="I339" s="3">
        <v>609.84</v>
      </c>
      <c r="J339" s="3">
        <v>7.94</v>
      </c>
      <c r="K339" s="3">
        <v>94.04</v>
      </c>
      <c r="L339" s="3">
        <v>4.7939999999999996</v>
      </c>
      <c r="M339" s="32">
        <f>2348.757/1000</f>
        <v>2.348757</v>
      </c>
      <c r="N339" s="480">
        <f t="shared" si="70"/>
        <v>17.8</v>
      </c>
    </row>
    <row r="340" spans="4:14" x14ac:dyDescent="0.35">
      <c r="D340" s="3" t="s">
        <v>222</v>
      </c>
      <c r="I340" s="3">
        <v>609.84</v>
      </c>
      <c r="J340" s="3">
        <v>7.94</v>
      </c>
      <c r="K340" s="3">
        <v>94.04</v>
      </c>
      <c r="L340" s="3">
        <v>4.7939999999999996</v>
      </c>
      <c r="M340" s="32">
        <f t="shared" ref="M340:M341" si="71">2348.757/1000</f>
        <v>2.348757</v>
      </c>
      <c r="N340" s="480">
        <f t="shared" si="70"/>
        <v>17.8</v>
      </c>
    </row>
    <row r="341" spans="4:14" x14ac:dyDescent="0.35">
      <c r="D341" s="3" t="s">
        <v>218</v>
      </c>
      <c r="I341" s="3">
        <v>609.84</v>
      </c>
      <c r="J341" s="3">
        <v>7.94</v>
      </c>
      <c r="K341" s="3">
        <v>94.04</v>
      </c>
      <c r="L341" s="3">
        <v>4.7939999999999996</v>
      </c>
      <c r="M341" s="32">
        <f t="shared" si="71"/>
        <v>2.348757</v>
      </c>
      <c r="N341" s="480">
        <f t="shared" si="70"/>
        <v>17.8</v>
      </c>
    </row>
    <row r="342" spans="4:14" x14ac:dyDescent="0.35">
      <c r="D342" s="3" t="s">
        <v>181</v>
      </c>
      <c r="I342" s="3">
        <v>693.86</v>
      </c>
      <c r="J342" s="3">
        <v>9.09</v>
      </c>
      <c r="K342" s="3">
        <v>115.43</v>
      </c>
      <c r="L342" s="32">
        <v>5.6909999999999998</v>
      </c>
      <c r="M342" s="32">
        <f>2348.757/1000</f>
        <v>2.348757</v>
      </c>
      <c r="N342" s="139">
        <f t="shared" si="70"/>
        <v>21.43</v>
      </c>
    </row>
    <row r="343" spans="4:14" x14ac:dyDescent="0.35">
      <c r="D343" s="3" t="s">
        <v>258</v>
      </c>
      <c r="I343" s="3">
        <v>693.86</v>
      </c>
      <c r="J343" s="3">
        <v>9.09</v>
      </c>
      <c r="K343" s="3">
        <v>115.43</v>
      </c>
      <c r="L343" s="32">
        <v>5.6909999999999998</v>
      </c>
      <c r="M343" s="32">
        <f>2348.757/1000</f>
        <v>2.348757</v>
      </c>
      <c r="N343" s="139">
        <f t="shared" ref="N343" si="72">ROUND((I343*230.35+J343*10150.5+K343*11591.45+L343*93958.18+M343*7677.44)/10^5,2)</f>
        <v>21.43</v>
      </c>
    </row>
    <row r="344" spans="4:14" x14ac:dyDescent="0.35">
      <c r="D344" s="3" t="s">
        <v>227</v>
      </c>
      <c r="I344" s="3">
        <v>713.71</v>
      </c>
      <c r="J344" s="3">
        <v>9.36</v>
      </c>
      <c r="K344" s="3">
        <v>115.67</v>
      </c>
      <c r="L344" s="3">
        <v>6.2060000000000004</v>
      </c>
      <c r="M344" s="32">
        <f>2348.757/1000</f>
        <v>2.348757</v>
      </c>
      <c r="N344" s="480">
        <f t="shared" si="70"/>
        <v>22.01</v>
      </c>
    </row>
    <row r="345" spans="4:14" x14ac:dyDescent="0.35">
      <c r="D345" s="3" t="s">
        <v>238</v>
      </c>
      <c r="I345" s="3">
        <v>713.71</v>
      </c>
      <c r="J345" s="3">
        <v>9.36</v>
      </c>
      <c r="K345" s="3">
        <v>115.67</v>
      </c>
      <c r="L345" s="3">
        <v>6.2060000000000004</v>
      </c>
      <c r="M345" s="32">
        <f t="shared" ref="M345:M346" si="73">2348.757/1000</f>
        <v>2.348757</v>
      </c>
      <c r="N345" s="480">
        <f t="shared" si="70"/>
        <v>22.01</v>
      </c>
    </row>
    <row r="346" spans="4:14" x14ac:dyDescent="0.35">
      <c r="D346" s="3" t="s">
        <v>224</v>
      </c>
      <c r="I346" s="3">
        <v>713.71</v>
      </c>
      <c r="J346" s="3">
        <v>9.36</v>
      </c>
      <c r="K346" s="3">
        <v>115.67</v>
      </c>
      <c r="L346" s="3">
        <v>6.2060000000000004</v>
      </c>
      <c r="M346" s="32">
        <f t="shared" si="73"/>
        <v>2.348757</v>
      </c>
      <c r="N346" s="480">
        <f t="shared" si="70"/>
        <v>22.01</v>
      </c>
    </row>
    <row r="347" spans="4:14" x14ac:dyDescent="0.35">
      <c r="D347" s="3" t="s">
        <v>447</v>
      </c>
      <c r="I347" s="3">
        <v>689.93</v>
      </c>
      <c r="J347" s="3">
        <v>9.0299999999999994</v>
      </c>
      <c r="K347" s="3">
        <v>112.22</v>
      </c>
      <c r="L347" s="3">
        <v>5.8468</v>
      </c>
      <c r="M347" s="32">
        <f>2234.929/1000</f>
        <v>2.2349290000000002</v>
      </c>
      <c r="N347" s="480">
        <f t="shared" si="70"/>
        <v>21.18</v>
      </c>
    </row>
    <row r="348" spans="4:14" x14ac:dyDescent="0.35">
      <c r="D348" s="3" t="s">
        <v>288</v>
      </c>
      <c r="I348" s="102">
        <v>852</v>
      </c>
      <c r="J348" s="3">
        <v>11.25</v>
      </c>
      <c r="K348" s="3">
        <v>116.5</v>
      </c>
      <c r="L348" s="3">
        <v>10.087999999999999</v>
      </c>
      <c r="M348" s="32">
        <f>2494.703/1000</f>
        <v>2.4947029999999999</v>
      </c>
      <c r="N348" s="480">
        <f t="shared" si="70"/>
        <v>26.28</v>
      </c>
    </row>
    <row r="349" spans="4:14" x14ac:dyDescent="0.35">
      <c r="D349" s="3" t="s">
        <v>186</v>
      </c>
      <c r="I349" s="102">
        <v>852</v>
      </c>
      <c r="J349" s="3">
        <v>11.25</v>
      </c>
      <c r="K349" s="3">
        <v>116.5</v>
      </c>
      <c r="L349" s="3">
        <v>10.087999999999999</v>
      </c>
      <c r="M349" s="32">
        <f>2494.703/1000</f>
        <v>2.4947029999999999</v>
      </c>
      <c r="N349" s="480">
        <f t="shared" si="70"/>
        <v>26.28</v>
      </c>
    </row>
    <row r="350" spans="4:14" x14ac:dyDescent="0.35">
      <c r="D350" s="3" t="s">
        <v>191</v>
      </c>
      <c r="I350" s="102">
        <v>876</v>
      </c>
      <c r="J350" s="3">
        <v>11.58</v>
      </c>
      <c r="K350" s="3">
        <v>118.71</v>
      </c>
      <c r="L350" s="3">
        <v>10.694000000000001</v>
      </c>
      <c r="M350" s="32">
        <f t="shared" ref="M350:M352" si="74">2494.703/1000</f>
        <v>2.4947029999999999</v>
      </c>
      <c r="N350" s="480">
        <f t="shared" si="70"/>
        <v>27.19</v>
      </c>
    </row>
    <row r="351" spans="4:14" x14ac:dyDescent="0.35">
      <c r="D351" s="3" t="s">
        <v>239</v>
      </c>
      <c r="I351" s="102">
        <v>876</v>
      </c>
      <c r="J351" s="3">
        <v>11.58</v>
      </c>
      <c r="K351" s="3">
        <v>118.71</v>
      </c>
      <c r="L351" s="3">
        <v>10.694000000000001</v>
      </c>
      <c r="M351" s="32">
        <f t="shared" si="74"/>
        <v>2.4947029999999999</v>
      </c>
      <c r="N351" s="480">
        <f t="shared" si="70"/>
        <v>27.19</v>
      </c>
    </row>
    <row r="352" spans="4:14" x14ac:dyDescent="0.35">
      <c r="D352" s="3" t="s">
        <v>216</v>
      </c>
      <c r="I352" s="102">
        <v>876</v>
      </c>
      <c r="J352" s="3">
        <v>11.58</v>
      </c>
      <c r="K352" s="3">
        <v>118.71</v>
      </c>
      <c r="L352" s="3">
        <v>10.694000000000001</v>
      </c>
      <c r="M352" s="32">
        <f t="shared" si="74"/>
        <v>2.4947029999999999</v>
      </c>
      <c r="N352" s="480">
        <f t="shared" si="70"/>
        <v>27.19</v>
      </c>
    </row>
    <row r="353" spans="4:14" x14ac:dyDescent="0.35">
      <c r="D353" s="3" t="s">
        <v>196</v>
      </c>
      <c r="I353" s="3">
        <v>997.27</v>
      </c>
      <c r="J353" s="3">
        <v>13.25</v>
      </c>
      <c r="K353" s="3">
        <v>185.89</v>
      </c>
      <c r="L353" s="3">
        <v>10.698</v>
      </c>
      <c r="M353" s="32">
        <f>3159.301/1000</f>
        <v>3.1593010000000001</v>
      </c>
      <c r="N353" s="480">
        <f t="shared" si="70"/>
        <v>35.479999999999997</v>
      </c>
    </row>
    <row r="354" spans="4:14" x14ac:dyDescent="0.35">
      <c r="D354" s="3" t="s">
        <v>221</v>
      </c>
      <c r="I354" s="3">
        <v>1025.83</v>
      </c>
      <c r="J354" s="3">
        <v>13.65</v>
      </c>
      <c r="K354" s="3">
        <v>190.99</v>
      </c>
      <c r="L354" s="3">
        <v>11.554</v>
      </c>
      <c r="M354" s="32">
        <f>3159.301/1000</f>
        <v>3.1593010000000001</v>
      </c>
      <c r="N354" s="480">
        <f t="shared" si="70"/>
        <v>36.99</v>
      </c>
    </row>
    <row r="355" spans="4:14" x14ac:dyDescent="0.35">
      <c r="D355" s="3" t="s">
        <v>220</v>
      </c>
      <c r="I355" s="3">
        <v>1025.83</v>
      </c>
      <c r="J355" s="3">
        <v>13.65</v>
      </c>
      <c r="K355" s="3">
        <v>190.99</v>
      </c>
      <c r="L355" s="3">
        <v>11.554</v>
      </c>
      <c r="M355" s="32">
        <f t="shared" ref="M355:M358" si="75">3159.301/1000</f>
        <v>3.1593010000000001</v>
      </c>
      <c r="N355" s="480">
        <f t="shared" si="70"/>
        <v>36.99</v>
      </c>
    </row>
    <row r="356" spans="4:14" x14ac:dyDescent="0.35">
      <c r="D356" s="3" t="s">
        <v>217</v>
      </c>
      <c r="I356" s="3">
        <v>1025.83</v>
      </c>
      <c r="J356" s="3">
        <v>13.65</v>
      </c>
      <c r="K356" s="3">
        <v>190.99</v>
      </c>
      <c r="L356" s="3">
        <v>11.554</v>
      </c>
      <c r="M356" s="32">
        <f t="shared" si="75"/>
        <v>3.1593010000000001</v>
      </c>
      <c r="N356" s="480">
        <f t="shared" si="70"/>
        <v>36.99</v>
      </c>
    </row>
    <row r="357" spans="4:14" x14ac:dyDescent="0.35">
      <c r="D357" s="3" t="s">
        <v>194</v>
      </c>
      <c r="I357" s="3">
        <v>1042.68</v>
      </c>
      <c r="J357" s="3">
        <v>13.88</v>
      </c>
      <c r="K357" s="3">
        <v>194</v>
      </c>
      <c r="L357" s="32">
        <v>12.18</v>
      </c>
      <c r="M357" s="32">
        <f t="shared" si="75"/>
        <v>3.1593010000000001</v>
      </c>
      <c r="N357" s="480">
        <f t="shared" si="70"/>
        <v>37.979999999999997</v>
      </c>
    </row>
    <row r="358" spans="4:14" x14ac:dyDescent="0.35">
      <c r="D358" s="3" t="s">
        <v>226</v>
      </c>
      <c r="I358" s="3">
        <v>1042.68</v>
      </c>
      <c r="J358" s="3">
        <v>13.88</v>
      </c>
      <c r="K358" s="3">
        <v>194</v>
      </c>
      <c r="L358" s="32">
        <v>12.18</v>
      </c>
      <c r="M358" s="32">
        <f t="shared" si="75"/>
        <v>3.1593010000000001</v>
      </c>
      <c r="N358" s="480">
        <f t="shared" si="70"/>
        <v>37.979999999999997</v>
      </c>
    </row>
    <row r="359" spans="4:14" x14ac:dyDescent="0.35">
      <c r="D359" s="3" t="s">
        <v>448</v>
      </c>
      <c r="I359" s="102">
        <v>999.64</v>
      </c>
      <c r="J359" s="3">
        <v>13.28</v>
      </c>
      <c r="K359" s="3">
        <v>186.31</v>
      </c>
      <c r="L359" s="32">
        <v>11.581</v>
      </c>
      <c r="M359" s="32">
        <f>3379.976/1000</f>
        <v>3.3799760000000001</v>
      </c>
      <c r="N359" s="480">
        <f t="shared" si="70"/>
        <v>36.39</v>
      </c>
    </row>
    <row r="360" spans="4:14" x14ac:dyDescent="0.35">
      <c r="D360" s="3" t="s">
        <v>1465</v>
      </c>
      <c r="I360" s="3">
        <v>323.91000000000003</v>
      </c>
      <c r="J360" s="3">
        <v>4.07</v>
      </c>
      <c r="K360" s="3">
        <v>47.75</v>
      </c>
      <c r="L360" s="3">
        <v>3.9489999999999998</v>
      </c>
      <c r="M360" s="3">
        <v>1.3660000000000001</v>
      </c>
      <c r="N360" s="480">
        <f>ROUND((I360*230.35+J360*10150.5+K360*11591.45+L360*93958.18+M360*7677.44)/10^5,2)</f>
        <v>10.51</v>
      </c>
    </row>
    <row r="361" spans="4:14" x14ac:dyDescent="0.35">
      <c r="D361" s="3" t="s">
        <v>1466</v>
      </c>
      <c r="I361" s="3">
        <v>484.04</v>
      </c>
      <c r="J361" s="3">
        <v>6.23</v>
      </c>
      <c r="K361" s="3">
        <v>78.87</v>
      </c>
      <c r="L361" s="3">
        <v>4.7530000000000001</v>
      </c>
      <c r="M361" s="3">
        <v>2.7090000000000001</v>
      </c>
      <c r="N361" s="480">
        <f t="shared" si="70"/>
        <v>15.56</v>
      </c>
    </row>
    <row r="362" spans="4:14" x14ac:dyDescent="0.35">
      <c r="D362" s="3" t="s">
        <v>1467</v>
      </c>
      <c r="I362" s="3">
        <v>1071.875</v>
      </c>
      <c r="J362" s="3">
        <f>3.57*4</f>
        <v>14.28</v>
      </c>
      <c r="K362" s="3">
        <f>36.01*4</f>
        <v>144.04</v>
      </c>
      <c r="L362" s="3">
        <v>18.759</v>
      </c>
      <c r="M362" s="3">
        <v>4.9779999999999998</v>
      </c>
      <c r="N362" s="480">
        <f t="shared" si="70"/>
        <v>38.619999999999997</v>
      </c>
    </row>
    <row r="552" spans="1:17" x14ac:dyDescent="0.35">
      <c r="A552" s="16"/>
      <c r="B552" s="16"/>
      <c r="C552" s="142"/>
      <c r="D552" s="16"/>
      <c r="E552" s="16"/>
      <c r="F552" s="16"/>
      <c r="G552" s="16"/>
      <c r="H552" s="16"/>
      <c r="I552" s="16"/>
      <c r="J552" s="16"/>
      <c r="K552" s="16"/>
      <c r="L552" s="16"/>
      <c r="M552" s="16"/>
      <c r="N552" s="16"/>
      <c r="O552" s="16"/>
      <c r="P552" s="16"/>
      <c r="Q552" s="16"/>
    </row>
    <row r="553" spans="1:17" x14ac:dyDescent="0.35">
      <c r="A553" s="16"/>
      <c r="B553" s="16"/>
      <c r="C553" s="142"/>
      <c r="D553" s="16"/>
      <c r="E553" s="16"/>
      <c r="F553" s="16"/>
      <c r="G553" s="16"/>
      <c r="H553" s="16"/>
      <c r="I553" s="16"/>
      <c r="J553" s="16"/>
      <c r="K553" s="16"/>
      <c r="L553" s="16"/>
      <c r="M553" s="16"/>
      <c r="N553" s="16"/>
      <c r="O553" s="16"/>
      <c r="P553" s="16"/>
      <c r="Q553" s="16"/>
    </row>
    <row r="554" spans="1:17" x14ac:dyDescent="0.35">
      <c r="A554" s="16"/>
      <c r="B554" s="16"/>
      <c r="C554" s="142"/>
      <c r="D554" s="16"/>
      <c r="E554" s="16"/>
      <c r="F554" s="16"/>
      <c r="G554" s="16"/>
      <c r="H554" s="16"/>
      <c r="I554" s="16"/>
      <c r="J554" s="16"/>
      <c r="K554" s="16"/>
      <c r="L554" s="16"/>
      <c r="M554" s="16"/>
      <c r="N554" s="16"/>
      <c r="O554" s="16"/>
      <c r="P554" s="16"/>
      <c r="Q554" s="16"/>
    </row>
    <row r="555" spans="1:17" x14ac:dyDescent="0.35">
      <c r="B555" s="129"/>
      <c r="C555" s="143"/>
      <c r="D555" s="129"/>
      <c r="E555" s="129"/>
      <c r="F555" s="129"/>
      <c r="G555" s="129"/>
      <c r="H555" s="130"/>
      <c r="I555" s="172"/>
      <c r="J555" s="132"/>
      <c r="K555" s="132"/>
      <c r="L555" s="170"/>
      <c r="M555" s="171"/>
      <c r="N555" s="133"/>
      <c r="O555" s="130"/>
      <c r="P555" s="130"/>
      <c r="Q555" s="130"/>
    </row>
  </sheetData>
  <autoFilter ref="A4:Q359" xr:uid="{00000000-0001-0000-0500-000000000000}"/>
  <mergeCells count="2">
    <mergeCell ref="A1:Q1"/>
    <mergeCell ref="A2:Q2"/>
  </mergeCells>
  <phoneticPr fontId="6" type="noConversion"/>
  <conditionalFormatting sqref="C1:C2 C4:C318 C323:C328 C332:C334 C342:C344 C351:C376 C413:C429 C432:C434 C477:C500 C535:C554 C557:C65796">
    <cfRule type="expression" dxfId="109" priority="1159" stopIfTrue="1">
      <formula>AND(COUNTIF($C$557:$C$65796, C1)+COUNTIF($C$342:$C$344, C1)+COUNTIF($C$323:$C$328, C1)+COUNTIF($C$1:$C$27, C1)+COUNTIF($C$32:$C$143, C1)+COUNTIF($C$152:$C$296, C1)+COUNTIF($C$332:$C$333, C1)+COUNTIF($C$351:$C$376, C1)+COUNTIF($C$413:$C$429, C1)+COUNTIF($C$432:$C$434, C1)+COUNTIF($C$477:$C$500, C1)+COUNTIF($C$535:$C$554, C1)&gt;1,NOT(ISBLANK(C1)))</formula>
    </cfRule>
  </conditionalFormatting>
  <conditionalFormatting sqref="C1:C241 C243:C1048576">
    <cfRule type="duplicateValues" dxfId="108" priority="17"/>
    <cfRule type="duplicateValues" dxfId="107" priority="18"/>
  </conditionalFormatting>
  <conditionalFormatting sqref="C4:C318 C1:C2 C323:C328 C332:C334 C342:C344 C351:C376 C413:C429 C432:C434 C477:C500 C535:C554 C557:C65796">
    <cfRule type="expression" dxfId="106" priority="1141" stopIfTrue="1">
      <formula>AND(COUNTIF($C$557:$C$65796, C1)+COUNTIF($C$342:$C$344, C1)+COUNTIF($C$323:$C$328, C1)+COUNTIF($C$1:$C$16, C1)+COUNTIF($C$18:$C$27, C1)+COUNTIF($C$32:$C$143, C1)+COUNTIF($C$152:$C$296, C1)+COUNTIF($C$332:$C$333, C1)+COUNTIF($C$351:$C$376, C1)+COUNTIF($C$413:$C$429, C1)+COUNTIF($C$432:$C$434, C1)+COUNTIF($C$477:$C$500, C1)+COUNTIF($C$535:$C$554, C1)&gt;1,NOT(ISBLANK(C1)))</formula>
    </cfRule>
  </conditionalFormatting>
  <conditionalFormatting sqref="C5:C29 C32:C43 C45:C60">
    <cfRule type="expression" dxfId="105" priority="739" stopIfTrue="1">
      <formula>AND(COUNTIF($C$5:$C$29, C5)+COUNTIF($C$32:$C$35, C5)&gt;1,NOT(ISBLANK(C5)))</formula>
    </cfRule>
  </conditionalFormatting>
  <conditionalFormatting sqref="C28">
    <cfRule type="duplicateValues" dxfId="104" priority="115"/>
  </conditionalFormatting>
  <conditionalFormatting sqref="C30:C31">
    <cfRule type="duplicateValues" dxfId="103" priority="112"/>
    <cfRule type="duplicateValues" dxfId="102" priority="113"/>
    <cfRule type="duplicateValues" dxfId="101" priority="114"/>
  </conditionalFormatting>
  <conditionalFormatting sqref="C242">
    <cfRule type="duplicateValues" dxfId="100" priority="1"/>
    <cfRule type="duplicateValues" dxfId="99" priority="2"/>
  </conditionalFormatting>
  <conditionalFormatting sqref="C377:C379">
    <cfRule type="duplicateValues" dxfId="98" priority="98"/>
    <cfRule type="duplicateValues" dxfId="97" priority="99"/>
  </conditionalFormatting>
  <conditionalFormatting sqref="C380:C394">
    <cfRule type="duplicateValues" dxfId="96" priority="583"/>
  </conditionalFormatting>
  <conditionalFormatting sqref="C395:C396">
    <cfRule type="duplicateValues" dxfId="95" priority="93"/>
  </conditionalFormatting>
  <conditionalFormatting sqref="C397:C398">
    <cfRule type="duplicateValues" dxfId="94" priority="94"/>
  </conditionalFormatting>
  <conditionalFormatting sqref="C399:C403">
    <cfRule type="duplicateValues" dxfId="93" priority="95"/>
  </conditionalFormatting>
  <conditionalFormatting sqref="C555:E555">
    <cfRule type="cellIs" dxfId="92" priority="74" operator="lessThan">
      <formula>0</formula>
    </cfRule>
  </conditionalFormatting>
  <pageMargins left="0.19" right="0.2" top="0.75" bottom="0.75" header="0.3" footer="0.3"/>
  <pageSetup paperSize="9" scale="62" fitToHeight="0" orientation="landscape" r:id="rId1"/>
  <rowBreaks count="6" manualBreakCount="6">
    <brk id="29" max="16" man="1"/>
    <brk id="56" max="16" man="1"/>
    <brk id="84" max="16" man="1"/>
    <brk id="111" max="16" man="1"/>
    <brk id="140" max="16" man="1"/>
    <brk id="236" max="16" man="1"/>
  </rowBreaks>
  <ignoredErrors>
    <ignoredError sqref="F206 F213 D264 D289 D293 D286"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FFFF00"/>
  </sheetPr>
  <dimension ref="A1:K296"/>
  <sheetViews>
    <sheetView showGridLines="0" zoomScale="95" zoomScaleNormal="95" workbookViewId="0">
      <pane xSplit="4" ySplit="4" topLeftCell="E293" activePane="bottomRight" state="frozen"/>
      <selection activeCell="F23" sqref="F23"/>
      <selection pane="topRight" activeCell="F23" sqref="F23"/>
      <selection pane="bottomLeft" activeCell="F23" sqref="F23"/>
      <selection pane="bottomRight" activeCell="K21" sqref="K20:K21"/>
    </sheetView>
  </sheetViews>
  <sheetFormatPr defaultColWidth="9.1796875" defaultRowHeight="14.5" x14ac:dyDescent="0.35"/>
  <cols>
    <col min="1" max="1" width="8.81640625" style="2" customWidth="1"/>
    <col min="2" max="2" width="11.7265625" style="2" bestFit="1" customWidth="1"/>
    <col min="3" max="3" width="9" style="16" customWidth="1"/>
    <col min="4" max="4" width="9.54296875" style="2" customWidth="1"/>
    <col min="5" max="5" width="13.81640625" style="2" customWidth="1"/>
    <col min="6" max="6" width="11.7265625" style="2" customWidth="1"/>
    <col min="7" max="7" width="12.1796875" style="2" customWidth="1"/>
    <col min="8" max="8" width="20.54296875" style="2" customWidth="1"/>
    <col min="9" max="9" width="15" style="2" customWidth="1"/>
    <col min="10" max="10" width="11.54296875" style="40" customWidth="1"/>
    <col min="11" max="11" width="12.26953125" style="2" customWidth="1"/>
    <col min="12" max="16384" width="9.1796875" style="2"/>
  </cols>
  <sheetData>
    <row r="1" spans="1:11" ht="15" customHeight="1" x14ac:dyDescent="0.35">
      <c r="A1" s="1393" t="str">
        <f>Foundation!A1</f>
        <v>KEC International Limited</v>
      </c>
      <c r="B1" s="1393"/>
      <c r="C1" s="1393"/>
      <c r="D1" s="1393"/>
      <c r="E1" s="1393"/>
      <c r="F1" s="1393"/>
      <c r="G1" s="1393"/>
      <c r="H1" s="1393"/>
      <c r="I1" s="1393"/>
      <c r="J1" s="1393"/>
      <c r="K1" s="1393"/>
    </row>
    <row r="2" spans="1:11" ht="15.5" x14ac:dyDescent="0.35">
      <c r="A2" s="1394" t="str">
        <f>Foundation!A2</f>
        <v xml:space="preserve"> TA413 : 765 KV D/C Bikaner III - Neemrana II TL02</v>
      </c>
      <c r="B2" s="1394"/>
      <c r="C2" s="1394"/>
      <c r="D2" s="1394"/>
      <c r="E2" s="1394"/>
      <c r="F2" s="1394"/>
      <c r="G2" s="1394"/>
      <c r="H2" s="1394"/>
      <c r="I2" s="1394"/>
      <c r="J2" s="1394"/>
      <c r="K2" s="1394"/>
    </row>
    <row r="3" spans="1:11" ht="15.5" x14ac:dyDescent="0.35">
      <c r="A3" s="1392" t="s">
        <v>110</v>
      </c>
      <c r="B3" s="1392"/>
      <c r="C3" s="1392"/>
      <c r="D3" s="1392"/>
      <c r="E3" s="1392"/>
      <c r="F3" s="1392"/>
      <c r="G3" s="1392"/>
      <c r="H3" s="1392"/>
      <c r="I3" s="1392"/>
      <c r="J3" s="1395" t="str">
        <f>TA413_PBNTL!M1</f>
        <v>08.10.2025</v>
      </c>
      <c r="K3" s="1395"/>
    </row>
    <row r="4" spans="1:11" ht="29" x14ac:dyDescent="0.35">
      <c r="A4" s="305" t="s">
        <v>42</v>
      </c>
      <c r="B4" s="312" t="s">
        <v>43</v>
      </c>
      <c r="C4" s="1037" t="s">
        <v>44</v>
      </c>
      <c r="D4" s="312" t="s">
        <v>45</v>
      </c>
      <c r="E4" s="312" t="s">
        <v>46</v>
      </c>
      <c r="F4" s="1038" t="s">
        <v>47</v>
      </c>
      <c r="G4" s="1038" t="s">
        <v>48</v>
      </c>
      <c r="H4" s="1039" t="s">
        <v>90</v>
      </c>
      <c r="I4" s="312" t="s">
        <v>49</v>
      </c>
      <c r="J4" s="1040" t="s">
        <v>314</v>
      </c>
      <c r="K4" s="312" t="s">
        <v>1</v>
      </c>
    </row>
    <row r="5" spans="1:11" s="651" customFormat="1" ht="15.5" x14ac:dyDescent="0.35">
      <c r="A5" s="646">
        <v>1</v>
      </c>
      <c r="B5" s="646">
        <f>SUBTOTAL(103,$C$5:C5)</f>
        <v>1</v>
      </c>
      <c r="C5" s="1071" t="s">
        <v>418</v>
      </c>
      <c r="D5" s="647" t="str">
        <f>VLOOKUP(C5,'[182]Location Summary'!$C$2:$H$602,2,FALSE)</f>
        <v>DA+0</v>
      </c>
      <c r="E5" s="1111" t="s">
        <v>422</v>
      </c>
      <c r="F5" s="648">
        <v>45522</v>
      </c>
      <c r="G5" s="648">
        <v>45522</v>
      </c>
      <c r="H5" s="649" t="s">
        <v>969</v>
      </c>
      <c r="I5" s="649" t="s">
        <v>906</v>
      </c>
      <c r="J5" s="650" t="s">
        <v>992</v>
      </c>
      <c r="K5" s="649" t="s">
        <v>263</v>
      </c>
    </row>
    <row r="6" spans="1:11" s="651" customFormat="1" ht="15.5" x14ac:dyDescent="0.35">
      <c r="A6" s="646">
        <v>2</v>
      </c>
      <c r="B6" s="646">
        <f>SUBTOTAL(103,$C$5:C6)</f>
        <v>2</v>
      </c>
      <c r="C6" s="1071" t="s">
        <v>417</v>
      </c>
      <c r="D6" s="647" t="str">
        <f>VLOOKUP(C6,Foundation!$C$5:$D$143,2,0)</f>
        <v>DA+3</v>
      </c>
      <c r="E6" s="1111" t="s">
        <v>422</v>
      </c>
      <c r="F6" s="648">
        <v>45522</v>
      </c>
      <c r="G6" s="648">
        <v>45522</v>
      </c>
      <c r="H6" s="649" t="s">
        <v>969</v>
      </c>
      <c r="I6" s="649" t="s">
        <v>906</v>
      </c>
      <c r="J6" s="650" t="s">
        <v>992</v>
      </c>
      <c r="K6" s="649" t="s">
        <v>263</v>
      </c>
    </row>
    <row r="7" spans="1:11" s="651" customFormat="1" ht="15.5" x14ac:dyDescent="0.35">
      <c r="A7" s="646">
        <v>3</v>
      </c>
      <c r="B7" s="646">
        <f>SUBTOTAL(103,$C$5:C7)</f>
        <v>3</v>
      </c>
      <c r="C7" s="1071" t="s">
        <v>416</v>
      </c>
      <c r="D7" s="647" t="str">
        <f>VLOOKUP(C7,Foundation!$C$5:$D$143,2,0)</f>
        <v>DA+9</v>
      </c>
      <c r="E7" s="1111" t="s">
        <v>422</v>
      </c>
      <c r="F7" s="648">
        <v>45522</v>
      </c>
      <c r="G7" s="648">
        <v>45522</v>
      </c>
      <c r="H7" s="649" t="s">
        <v>969</v>
      </c>
      <c r="I7" s="649" t="s">
        <v>906</v>
      </c>
      <c r="J7" s="650" t="s">
        <v>992</v>
      </c>
      <c r="K7" s="649" t="s">
        <v>263</v>
      </c>
    </row>
    <row r="8" spans="1:11" s="651" customFormat="1" ht="15.5" x14ac:dyDescent="0.35">
      <c r="A8" s="646">
        <v>4</v>
      </c>
      <c r="B8" s="646">
        <f>SUBTOTAL(103,$C$5:C8)</f>
        <v>4</v>
      </c>
      <c r="C8" s="1071" t="s">
        <v>413</v>
      </c>
      <c r="D8" s="647" t="str">
        <f>VLOOKUP(C8,Foundation!$C$5:$D$143,2,0)</f>
        <v>DA+9</v>
      </c>
      <c r="E8" s="1111" t="s">
        <v>422</v>
      </c>
      <c r="F8" s="648">
        <v>45524</v>
      </c>
      <c r="G8" s="648">
        <v>45524</v>
      </c>
      <c r="H8" s="649" t="s">
        <v>969</v>
      </c>
      <c r="I8" s="649" t="s">
        <v>906</v>
      </c>
      <c r="J8" s="650" t="s">
        <v>992</v>
      </c>
      <c r="K8" s="649" t="s">
        <v>263</v>
      </c>
    </row>
    <row r="9" spans="1:11" s="651" customFormat="1" ht="15.5" x14ac:dyDescent="0.35">
      <c r="A9" s="646">
        <v>5</v>
      </c>
      <c r="B9" s="646">
        <f>SUBTOTAL(103,$C$5:C9)</f>
        <v>5</v>
      </c>
      <c r="C9" s="1071" t="s">
        <v>414</v>
      </c>
      <c r="D9" s="647" t="str">
        <f>VLOOKUP(C9,Foundation!$C$5:$D$143,2,0)</f>
        <v>DA+3</v>
      </c>
      <c r="E9" s="1111" t="s">
        <v>422</v>
      </c>
      <c r="F9" s="648">
        <v>45524</v>
      </c>
      <c r="G9" s="648">
        <v>45524</v>
      </c>
      <c r="H9" s="649" t="s">
        <v>969</v>
      </c>
      <c r="I9" s="649" t="s">
        <v>906</v>
      </c>
      <c r="J9" s="650" t="s">
        <v>992</v>
      </c>
      <c r="K9" s="649" t="s">
        <v>263</v>
      </c>
    </row>
    <row r="10" spans="1:11" s="651" customFormat="1" ht="15.5" x14ac:dyDescent="0.35">
      <c r="A10" s="646">
        <v>6</v>
      </c>
      <c r="B10" s="646">
        <f>SUBTOTAL(103,$C$5:C10)</f>
        <v>6</v>
      </c>
      <c r="C10" s="1071" t="s">
        <v>415</v>
      </c>
      <c r="D10" s="647" t="str">
        <f>VLOOKUP(C10,Foundation!$C$5:$D$143,2,0)</f>
        <v>DA+3</v>
      </c>
      <c r="E10" s="1111" t="s">
        <v>422</v>
      </c>
      <c r="F10" s="648">
        <v>45524</v>
      </c>
      <c r="G10" s="648">
        <v>45524</v>
      </c>
      <c r="H10" s="649" t="s">
        <v>969</v>
      </c>
      <c r="I10" s="649" t="s">
        <v>906</v>
      </c>
      <c r="J10" s="650" t="s">
        <v>992</v>
      </c>
      <c r="K10" s="649" t="s">
        <v>263</v>
      </c>
    </row>
    <row r="11" spans="1:11" s="651" customFormat="1" ht="15.5" x14ac:dyDescent="0.35">
      <c r="A11" s="646">
        <v>7</v>
      </c>
      <c r="B11" s="646">
        <f>SUBTOTAL(103,$C$5:C11)</f>
        <v>7</v>
      </c>
      <c r="C11" s="1071" t="s">
        <v>424</v>
      </c>
      <c r="D11" s="647" t="str">
        <f>VLOOKUP(C11,Foundation!$C$5:$D$143,2,0)</f>
        <v>DA+0</v>
      </c>
      <c r="E11" s="1111" t="s">
        <v>422</v>
      </c>
      <c r="F11" s="648">
        <v>45528</v>
      </c>
      <c r="G11" s="648">
        <v>45528</v>
      </c>
      <c r="H11" s="649" t="s">
        <v>969</v>
      </c>
      <c r="I11" s="649" t="s">
        <v>906</v>
      </c>
      <c r="J11" s="650" t="s">
        <v>992</v>
      </c>
      <c r="K11" s="649" t="s">
        <v>263</v>
      </c>
    </row>
    <row r="12" spans="1:11" s="651" customFormat="1" ht="15.75" customHeight="1" x14ac:dyDescent="0.35">
      <c r="A12" s="646">
        <v>8</v>
      </c>
      <c r="B12" s="646">
        <f>SUBTOTAL(103,$C$5:C12)</f>
        <v>8</v>
      </c>
      <c r="C12" s="1074" t="s">
        <v>387</v>
      </c>
      <c r="D12" s="647" t="str">
        <f>IFERROR(VLOOKUP(C12,Foundation!$C$5:$D$143,2,0),"")</f>
        <v>DA+6</v>
      </c>
      <c r="E12" s="1111" t="s">
        <v>422</v>
      </c>
      <c r="F12" s="648">
        <v>45528</v>
      </c>
      <c r="G12" s="648">
        <v>45528</v>
      </c>
      <c r="H12" s="649" t="s">
        <v>969</v>
      </c>
      <c r="I12" s="649" t="s">
        <v>906</v>
      </c>
      <c r="J12" s="650" t="s">
        <v>992</v>
      </c>
      <c r="K12" s="649" t="s">
        <v>263</v>
      </c>
    </row>
    <row r="13" spans="1:11" s="651" customFormat="1" ht="15.75" customHeight="1" x14ac:dyDescent="0.35">
      <c r="A13" s="646">
        <v>9</v>
      </c>
      <c r="B13" s="646">
        <f>SUBTOTAL(103,$C$5:C13)</f>
        <v>9</v>
      </c>
      <c r="C13" s="1074" t="s">
        <v>421</v>
      </c>
      <c r="D13" s="647" t="str">
        <f>IFERROR(VLOOKUP(C13,Foundation!$C$5:$D$143,2,0),"")</f>
        <v>DA+3</v>
      </c>
      <c r="E13" s="1111" t="s">
        <v>422</v>
      </c>
      <c r="F13" s="648">
        <v>45530</v>
      </c>
      <c r="G13" s="648">
        <v>45530</v>
      </c>
      <c r="H13" s="649" t="s">
        <v>969</v>
      </c>
      <c r="I13" s="649" t="s">
        <v>906</v>
      </c>
      <c r="J13" s="650" t="s">
        <v>992</v>
      </c>
      <c r="K13" s="649" t="s">
        <v>263</v>
      </c>
    </row>
    <row r="14" spans="1:11" s="651" customFormat="1" ht="15.75" customHeight="1" x14ac:dyDescent="0.35">
      <c r="A14" s="646">
        <v>10</v>
      </c>
      <c r="B14" s="646">
        <f>SUBTOTAL(103,$C$5:C14)</f>
        <v>10</v>
      </c>
      <c r="C14" s="1074" t="s">
        <v>512</v>
      </c>
      <c r="D14" s="647" t="str">
        <f>IFERROR(VLOOKUP(C14,Foundation!$C$5:$D$143,2,0),"")</f>
        <v>DA+3</v>
      </c>
      <c r="E14" s="1111" t="s">
        <v>422</v>
      </c>
      <c r="F14" s="648">
        <v>45541</v>
      </c>
      <c r="G14" s="648">
        <v>45541</v>
      </c>
      <c r="H14" s="649" t="s">
        <v>969</v>
      </c>
      <c r="I14" s="649" t="s">
        <v>906</v>
      </c>
      <c r="J14" s="650" t="s">
        <v>1023</v>
      </c>
      <c r="K14" s="649" t="s">
        <v>263</v>
      </c>
    </row>
    <row r="15" spans="1:11" s="651" customFormat="1" ht="15.75" customHeight="1" x14ac:dyDescent="0.35">
      <c r="A15" s="646">
        <v>11</v>
      </c>
      <c r="B15" s="646">
        <f>SUBTOTAL(103,$C$5:C15)</f>
        <v>11</v>
      </c>
      <c r="C15" s="1074" t="s">
        <v>483</v>
      </c>
      <c r="D15" s="647" t="str">
        <f>IFERROR(VLOOKUP(C15,Foundation!$C$5:$D$143,2,0),"")</f>
        <v>DA+6</v>
      </c>
      <c r="E15" s="1111" t="s">
        <v>422</v>
      </c>
      <c r="F15" s="648">
        <v>45545</v>
      </c>
      <c r="G15" s="648">
        <v>45545</v>
      </c>
      <c r="H15" s="649" t="s">
        <v>969</v>
      </c>
      <c r="I15" s="649" t="s">
        <v>1024</v>
      </c>
      <c r="J15" s="650" t="s">
        <v>1023</v>
      </c>
      <c r="K15" s="649" t="s">
        <v>263</v>
      </c>
    </row>
    <row r="16" spans="1:11" s="651" customFormat="1" ht="15.75" customHeight="1" x14ac:dyDescent="0.35">
      <c r="A16" s="646">
        <v>12</v>
      </c>
      <c r="B16" s="646">
        <f>SUBTOTAL(103,$C$5:C16)</f>
        <v>12</v>
      </c>
      <c r="C16" s="1071" t="s">
        <v>485</v>
      </c>
      <c r="D16" s="647" t="str">
        <f>IFERROR(VLOOKUP(C16,Foundation!$C$5:$D$143,2,0),"")</f>
        <v>DA+9</v>
      </c>
      <c r="E16" s="1111" t="s">
        <v>422</v>
      </c>
      <c r="F16" s="648">
        <v>45544</v>
      </c>
      <c r="G16" s="648">
        <v>45544</v>
      </c>
      <c r="H16" s="649" t="s">
        <v>969</v>
      </c>
      <c r="I16" s="649" t="s">
        <v>1024</v>
      </c>
      <c r="J16" s="650" t="s">
        <v>1023</v>
      </c>
      <c r="K16" s="649" t="s">
        <v>263</v>
      </c>
    </row>
    <row r="17" spans="1:11" s="651" customFormat="1" ht="15.75" customHeight="1" x14ac:dyDescent="0.35">
      <c r="A17" s="646">
        <v>13</v>
      </c>
      <c r="B17" s="646">
        <f>SUBTOTAL(103,$C$5:C17)</f>
        <v>13</v>
      </c>
      <c r="C17" s="1074" t="s">
        <v>268</v>
      </c>
      <c r="D17" s="647" t="str">
        <f>IFERROR(VLOOKUP(C17,Foundation!$C$5:$D$143,2,0),"")</f>
        <v>DA+6</v>
      </c>
      <c r="E17" s="1111" t="s">
        <v>422</v>
      </c>
      <c r="F17" s="648">
        <v>45545</v>
      </c>
      <c r="G17" s="648">
        <v>45545</v>
      </c>
      <c r="H17" s="649" t="s">
        <v>969</v>
      </c>
      <c r="I17" s="649" t="s">
        <v>906</v>
      </c>
      <c r="J17" s="650" t="s">
        <v>1023</v>
      </c>
      <c r="K17" s="649" t="s">
        <v>263</v>
      </c>
    </row>
    <row r="18" spans="1:11" s="651" customFormat="1" ht="15.75" customHeight="1" x14ac:dyDescent="0.35">
      <c r="A18" s="646">
        <v>14</v>
      </c>
      <c r="B18" s="646">
        <f>SUBTOTAL(103,$C$5:C18)</f>
        <v>14</v>
      </c>
      <c r="C18" s="1074" t="s">
        <v>267</v>
      </c>
      <c r="D18" s="647" t="str">
        <f>IFERROR(VLOOKUP(C18,Foundation!$C$5:$D$143,2,0),"")</f>
        <v>DA+9</v>
      </c>
      <c r="E18" s="1111" t="s">
        <v>422</v>
      </c>
      <c r="F18" s="648">
        <v>45545</v>
      </c>
      <c r="G18" s="648">
        <v>45545</v>
      </c>
      <c r="H18" s="649" t="s">
        <v>969</v>
      </c>
      <c r="I18" s="649" t="s">
        <v>906</v>
      </c>
      <c r="J18" s="650" t="s">
        <v>1023</v>
      </c>
      <c r="K18" s="649" t="s">
        <v>263</v>
      </c>
    </row>
    <row r="19" spans="1:11" s="651" customFormat="1" ht="15.5" x14ac:dyDescent="0.35">
      <c r="A19" s="646">
        <v>15</v>
      </c>
      <c r="B19" s="646">
        <f>SUBTOTAL(103,$C$5:C19)</f>
        <v>15</v>
      </c>
      <c r="C19" s="1071" t="s">
        <v>509</v>
      </c>
      <c r="D19" s="652" t="str">
        <f>IFERROR(VLOOKUP(C19,Foundation!$C$5:$D$143,2,0),"")</f>
        <v>DA+1.5</v>
      </c>
      <c r="E19" s="1111" t="s">
        <v>422</v>
      </c>
      <c r="F19" s="648">
        <v>45550</v>
      </c>
      <c r="G19" s="648">
        <v>45550</v>
      </c>
      <c r="H19" s="649" t="s">
        <v>969</v>
      </c>
      <c r="I19" s="649" t="s">
        <v>906</v>
      </c>
      <c r="J19" s="650" t="s">
        <v>1023</v>
      </c>
      <c r="K19" s="649" t="s">
        <v>263</v>
      </c>
    </row>
    <row r="20" spans="1:11" s="651" customFormat="1" ht="15.75" customHeight="1" x14ac:dyDescent="0.35">
      <c r="A20" s="646">
        <v>16</v>
      </c>
      <c r="B20" s="646">
        <f>SUBTOTAL(103,$C$5:C20)</f>
        <v>16</v>
      </c>
      <c r="C20" s="1074" t="s">
        <v>494</v>
      </c>
      <c r="D20" s="647" t="str">
        <f>IFERROR(VLOOKUP(C20,Foundation!$C$5:$D$143,2,0),"")</f>
        <v>DA-1.5</v>
      </c>
      <c r="E20" s="1111" t="s">
        <v>422</v>
      </c>
      <c r="F20" s="648">
        <v>45550</v>
      </c>
      <c r="G20" s="648">
        <v>45550</v>
      </c>
      <c r="H20" s="649" t="s">
        <v>969</v>
      </c>
      <c r="I20" s="649" t="s">
        <v>906</v>
      </c>
      <c r="J20" s="650" t="s">
        <v>1023</v>
      </c>
      <c r="K20" s="649" t="s">
        <v>263</v>
      </c>
    </row>
    <row r="21" spans="1:11" s="651" customFormat="1" ht="15.75" customHeight="1" x14ac:dyDescent="0.35">
      <c r="A21" s="646">
        <v>17</v>
      </c>
      <c r="B21" s="646">
        <f>SUBTOTAL(103,$C$5:C21)</f>
        <v>17</v>
      </c>
      <c r="C21" s="1074" t="s">
        <v>513</v>
      </c>
      <c r="D21" s="647" t="str">
        <f>IFERROR(VLOOKUP(C21,Foundation!$C$5:$D$143,2,0),"")</f>
        <v>DA+3</v>
      </c>
      <c r="E21" s="1111" t="s">
        <v>422</v>
      </c>
      <c r="F21" s="648">
        <v>45550</v>
      </c>
      <c r="G21" s="648">
        <v>45550</v>
      </c>
      <c r="H21" s="649" t="s">
        <v>969</v>
      </c>
      <c r="I21" s="649" t="s">
        <v>906</v>
      </c>
      <c r="J21" s="650" t="s">
        <v>1023</v>
      </c>
      <c r="K21" s="649" t="s">
        <v>263</v>
      </c>
    </row>
    <row r="22" spans="1:11" s="651" customFormat="1" ht="15.5" x14ac:dyDescent="0.35">
      <c r="A22" s="646">
        <v>18</v>
      </c>
      <c r="B22" s="646">
        <v>18</v>
      </c>
      <c r="C22" s="1074" t="s">
        <v>912</v>
      </c>
      <c r="D22" s="647" t="str">
        <f>IFERROR(VLOOKUP(C22,Foundation!$C$5:$D$143,2,0),"")</f>
        <v>DA+9</v>
      </c>
      <c r="E22" s="1111" t="s">
        <v>422</v>
      </c>
      <c r="F22" s="648">
        <v>45551</v>
      </c>
      <c r="G22" s="648">
        <v>45551</v>
      </c>
      <c r="H22" s="649" t="s">
        <v>969</v>
      </c>
      <c r="I22" s="649" t="s">
        <v>906</v>
      </c>
      <c r="J22" s="650" t="s">
        <v>1023</v>
      </c>
      <c r="K22" s="649" t="s">
        <v>263</v>
      </c>
    </row>
    <row r="23" spans="1:11" s="651" customFormat="1" ht="15.75" customHeight="1" x14ac:dyDescent="0.35">
      <c r="A23" s="646">
        <v>19</v>
      </c>
      <c r="B23" s="646">
        <v>19</v>
      </c>
      <c r="C23" s="1074" t="s">
        <v>481</v>
      </c>
      <c r="D23" s="652" t="str">
        <f>IFERROR(VLOOKUP(C23,Foundation!$C$5:$D$143,2,0),"")</f>
        <v>DA+3</v>
      </c>
      <c r="E23" s="1111" t="s">
        <v>422</v>
      </c>
      <c r="F23" s="648">
        <v>45555</v>
      </c>
      <c r="G23" s="648">
        <v>45555</v>
      </c>
      <c r="H23" s="649" t="s">
        <v>969</v>
      </c>
      <c r="I23" s="649" t="s">
        <v>906</v>
      </c>
      <c r="J23" s="650" t="s">
        <v>1023</v>
      </c>
      <c r="K23" s="649" t="s">
        <v>263</v>
      </c>
    </row>
    <row r="24" spans="1:11" s="651" customFormat="1" ht="15.75" customHeight="1" x14ac:dyDescent="0.35">
      <c r="A24" s="646">
        <v>20</v>
      </c>
      <c r="B24" s="646">
        <v>20</v>
      </c>
      <c r="C24" s="1074" t="s">
        <v>482</v>
      </c>
      <c r="D24" s="652" t="str">
        <f>IFERROR(VLOOKUP(C24,Foundation!$C$5:$D$143,2,0),"")</f>
        <v>DA+9</v>
      </c>
      <c r="E24" s="1111" t="s">
        <v>422</v>
      </c>
      <c r="F24" s="648">
        <v>45555</v>
      </c>
      <c r="G24" s="648">
        <v>45555</v>
      </c>
      <c r="H24" s="649" t="s">
        <v>969</v>
      </c>
      <c r="I24" s="649" t="s">
        <v>906</v>
      </c>
      <c r="J24" s="650" t="s">
        <v>1023</v>
      </c>
      <c r="K24" s="649" t="s">
        <v>263</v>
      </c>
    </row>
    <row r="25" spans="1:11" s="651" customFormat="1" ht="15.75" customHeight="1" x14ac:dyDescent="0.35">
      <c r="A25" s="646">
        <v>21</v>
      </c>
      <c r="B25" s="646">
        <v>21</v>
      </c>
      <c r="C25" s="1074" t="s">
        <v>486</v>
      </c>
      <c r="D25" s="652" t="str">
        <f>IFERROR(VLOOKUP(C25,Foundation!$C$5:$D$143,2,0),"")</f>
        <v>DA+3</v>
      </c>
      <c r="E25" s="1111" t="s">
        <v>422</v>
      </c>
      <c r="F25" s="648">
        <v>45547</v>
      </c>
      <c r="G25" s="648">
        <f t="shared" ref="G25:G56" si="0">F25</f>
        <v>45547</v>
      </c>
      <c r="H25" s="649" t="s">
        <v>969</v>
      </c>
      <c r="I25" s="649" t="s">
        <v>906</v>
      </c>
      <c r="J25" s="650" t="s">
        <v>1023</v>
      </c>
      <c r="K25" s="649" t="s">
        <v>263</v>
      </c>
    </row>
    <row r="26" spans="1:11" s="651" customFormat="1" ht="15.75" customHeight="1" x14ac:dyDescent="0.35">
      <c r="A26" s="646">
        <v>22</v>
      </c>
      <c r="B26" s="646">
        <v>22</v>
      </c>
      <c r="C26" s="1074" t="s">
        <v>913</v>
      </c>
      <c r="D26" s="652" t="str">
        <f>IFERROR(VLOOKUP(C26,Foundation!$C$5:$D$143,2,0),"")</f>
        <v>DA+6</v>
      </c>
      <c r="E26" s="1111" t="s">
        <v>422</v>
      </c>
      <c r="F26" s="648">
        <v>45548</v>
      </c>
      <c r="G26" s="648">
        <f t="shared" si="0"/>
        <v>45548</v>
      </c>
      <c r="H26" s="649" t="s">
        <v>969</v>
      </c>
      <c r="I26" s="649" t="s">
        <v>906</v>
      </c>
      <c r="J26" s="650" t="s">
        <v>1023</v>
      </c>
      <c r="K26" s="649" t="s">
        <v>263</v>
      </c>
    </row>
    <row r="27" spans="1:11" s="651" customFormat="1" ht="15.75" customHeight="1" x14ac:dyDescent="0.35">
      <c r="A27" s="646">
        <v>23</v>
      </c>
      <c r="B27" s="646">
        <v>23</v>
      </c>
      <c r="C27" s="1074" t="s">
        <v>914</v>
      </c>
      <c r="D27" s="652" t="str">
        <f>IFERROR(VLOOKUP(C27,Foundation!$C$5:$D$143,2,0),"")</f>
        <v>DA+9</v>
      </c>
      <c r="E27" s="1111" t="s">
        <v>422</v>
      </c>
      <c r="F27" s="648">
        <v>45547</v>
      </c>
      <c r="G27" s="648">
        <f t="shared" si="0"/>
        <v>45547</v>
      </c>
      <c r="H27" s="649" t="s">
        <v>969</v>
      </c>
      <c r="I27" s="649" t="s">
        <v>906</v>
      </c>
      <c r="J27" s="650" t="s">
        <v>1023</v>
      </c>
      <c r="K27" s="649" t="s">
        <v>263</v>
      </c>
    </row>
    <row r="28" spans="1:11" s="651" customFormat="1" ht="15.75" customHeight="1" x14ac:dyDescent="0.35">
      <c r="A28" s="646">
        <v>24</v>
      </c>
      <c r="B28" s="646">
        <v>24</v>
      </c>
      <c r="C28" s="1074" t="s">
        <v>515</v>
      </c>
      <c r="D28" s="652" t="str">
        <f>IFERROR(VLOOKUP(C28,Foundation!$C$5:$D$143,2,0),"")</f>
        <v>DA+3</v>
      </c>
      <c r="E28" s="1111" t="s">
        <v>422</v>
      </c>
      <c r="F28" s="648">
        <v>45540</v>
      </c>
      <c r="G28" s="648">
        <f t="shared" si="0"/>
        <v>45540</v>
      </c>
      <c r="H28" s="649" t="s">
        <v>969</v>
      </c>
      <c r="I28" s="649" t="s">
        <v>906</v>
      </c>
      <c r="J28" s="650" t="s">
        <v>1023</v>
      </c>
      <c r="K28" s="649" t="s">
        <v>263</v>
      </c>
    </row>
    <row r="29" spans="1:11" s="651" customFormat="1" ht="15.75" customHeight="1" x14ac:dyDescent="0.35">
      <c r="A29" s="646">
        <v>25</v>
      </c>
      <c r="B29" s="646">
        <v>25</v>
      </c>
      <c r="C29" s="1074" t="s">
        <v>514</v>
      </c>
      <c r="D29" s="652" t="str">
        <f>IFERROR(VLOOKUP(C29,Foundation!$C$5:$D$143,2,0),"")</f>
        <v>DA+3</v>
      </c>
      <c r="E29" s="1111" t="s">
        <v>422</v>
      </c>
      <c r="F29" s="648">
        <v>45540</v>
      </c>
      <c r="G29" s="648">
        <f t="shared" si="0"/>
        <v>45540</v>
      </c>
      <c r="H29" s="649" t="s">
        <v>969</v>
      </c>
      <c r="I29" s="649" t="s">
        <v>906</v>
      </c>
      <c r="J29" s="650" t="s">
        <v>1023</v>
      </c>
      <c r="K29" s="649" t="s">
        <v>263</v>
      </c>
    </row>
    <row r="30" spans="1:11" s="651" customFormat="1" ht="15.75" customHeight="1" x14ac:dyDescent="0.35">
      <c r="A30" s="646">
        <v>26</v>
      </c>
      <c r="B30" s="646">
        <v>26</v>
      </c>
      <c r="C30" s="1074" t="s">
        <v>511</v>
      </c>
      <c r="D30" s="652" t="str">
        <f>IFERROR(VLOOKUP(C30,Foundation!$C$5:$D$143,2,0),"")</f>
        <v>DA+1.5</v>
      </c>
      <c r="E30" s="1111" t="s">
        <v>422</v>
      </c>
      <c r="F30" s="648">
        <v>45540</v>
      </c>
      <c r="G30" s="648">
        <f t="shared" si="0"/>
        <v>45540</v>
      </c>
      <c r="H30" s="649" t="s">
        <v>969</v>
      </c>
      <c r="I30" s="649" t="s">
        <v>906</v>
      </c>
      <c r="J30" s="650" t="s">
        <v>1023</v>
      </c>
      <c r="K30" s="649" t="s">
        <v>263</v>
      </c>
    </row>
    <row r="31" spans="1:11" s="651" customFormat="1" ht="15.75" customHeight="1" x14ac:dyDescent="0.35">
      <c r="A31" s="646">
        <v>27</v>
      </c>
      <c r="B31" s="646">
        <v>1</v>
      </c>
      <c r="C31" s="1074" t="s">
        <v>487</v>
      </c>
      <c r="D31" s="652" t="str">
        <f>IFERROR(VLOOKUP(C31,Foundation!$C$5:$D$143,2,0),"")</f>
        <v>DA+9</v>
      </c>
      <c r="E31" s="1111" t="s">
        <v>422</v>
      </c>
      <c r="F31" s="648">
        <v>45576</v>
      </c>
      <c r="G31" s="648">
        <f t="shared" si="0"/>
        <v>45576</v>
      </c>
      <c r="H31" s="649" t="s">
        <v>969</v>
      </c>
      <c r="I31" s="649" t="s">
        <v>906</v>
      </c>
      <c r="J31" s="650" t="s">
        <v>1102</v>
      </c>
      <c r="K31" s="649" t="s">
        <v>263</v>
      </c>
    </row>
    <row r="32" spans="1:11" s="651" customFormat="1" ht="15.75" customHeight="1" x14ac:dyDescent="0.35">
      <c r="A32" s="646">
        <v>28</v>
      </c>
      <c r="B32" s="646">
        <v>2</v>
      </c>
      <c r="C32" s="1074" t="s">
        <v>489</v>
      </c>
      <c r="D32" s="652" t="str">
        <f>IFERROR(VLOOKUP(C32,Foundation!$C$5:$D$143,2,0),"")</f>
        <v>DA-3</v>
      </c>
      <c r="E32" s="1111" t="s">
        <v>422</v>
      </c>
      <c r="F32" s="648">
        <v>45576</v>
      </c>
      <c r="G32" s="648">
        <f t="shared" si="0"/>
        <v>45576</v>
      </c>
      <c r="H32" s="649" t="s">
        <v>969</v>
      </c>
      <c r="I32" s="649" t="s">
        <v>906</v>
      </c>
      <c r="J32" s="650" t="s">
        <v>1102</v>
      </c>
      <c r="K32" s="649" t="s">
        <v>263</v>
      </c>
    </row>
    <row r="33" spans="1:11" s="651" customFormat="1" ht="15.75" customHeight="1" x14ac:dyDescent="0.35">
      <c r="A33" s="646">
        <v>29</v>
      </c>
      <c r="B33" s="646">
        <v>3</v>
      </c>
      <c r="C33" s="1074" t="s">
        <v>492</v>
      </c>
      <c r="D33" s="652" t="str">
        <f>IFERROR(VLOOKUP(C33,Foundation!$C$5:$D$143,2,0),"")</f>
        <v>DA+6</v>
      </c>
      <c r="E33" s="1111" t="s">
        <v>422</v>
      </c>
      <c r="F33" s="648">
        <v>45576</v>
      </c>
      <c r="G33" s="648">
        <f t="shared" si="0"/>
        <v>45576</v>
      </c>
      <c r="H33" s="649" t="s">
        <v>969</v>
      </c>
      <c r="I33" s="649" t="s">
        <v>906</v>
      </c>
      <c r="J33" s="650" t="s">
        <v>1102</v>
      </c>
      <c r="K33" s="649" t="s">
        <v>263</v>
      </c>
    </row>
    <row r="34" spans="1:11" s="651" customFormat="1" ht="15.75" customHeight="1" x14ac:dyDescent="0.35">
      <c r="A34" s="646">
        <v>30</v>
      </c>
      <c r="B34" s="646">
        <v>4</v>
      </c>
      <c r="C34" s="1074" t="s">
        <v>493</v>
      </c>
      <c r="D34" s="652" t="str">
        <f>IFERROR(VLOOKUP(C34,Foundation!$C$5:$D$143,2,0),"")</f>
        <v>DA+1.5</v>
      </c>
      <c r="E34" s="1111" t="s">
        <v>422</v>
      </c>
      <c r="F34" s="648">
        <v>45576</v>
      </c>
      <c r="G34" s="648">
        <f t="shared" si="0"/>
        <v>45576</v>
      </c>
      <c r="H34" s="649" t="s">
        <v>969</v>
      </c>
      <c r="I34" s="649" t="s">
        <v>906</v>
      </c>
      <c r="J34" s="650" t="s">
        <v>1102</v>
      </c>
      <c r="K34" s="649" t="s">
        <v>263</v>
      </c>
    </row>
    <row r="35" spans="1:11" s="651" customFormat="1" ht="15.5" x14ac:dyDescent="0.35">
      <c r="A35" s="646">
        <v>31</v>
      </c>
      <c r="B35" s="646">
        <v>5</v>
      </c>
      <c r="C35" s="92" t="s">
        <v>495</v>
      </c>
      <c r="D35" s="652" t="str">
        <f>IFERROR(VLOOKUP(C35,Foundation!$C$5:$D$143,2,0),"")</f>
        <v>DA-3</v>
      </c>
      <c r="E35" s="1111" t="s">
        <v>422</v>
      </c>
      <c r="F35" s="648">
        <v>45576</v>
      </c>
      <c r="G35" s="648">
        <f t="shared" si="0"/>
        <v>45576</v>
      </c>
      <c r="H35" s="649" t="s">
        <v>969</v>
      </c>
      <c r="I35" s="649" t="s">
        <v>906</v>
      </c>
      <c r="J35" s="650" t="s">
        <v>1102</v>
      </c>
      <c r="K35" s="649" t="s">
        <v>263</v>
      </c>
    </row>
    <row r="36" spans="1:11" s="651" customFormat="1" ht="15.5" x14ac:dyDescent="0.35">
      <c r="A36" s="646">
        <v>32</v>
      </c>
      <c r="B36" s="646">
        <v>6</v>
      </c>
      <c r="C36" s="92" t="s">
        <v>497</v>
      </c>
      <c r="D36" s="652" t="str">
        <f>IFERROR(VLOOKUP(C36,Foundation!$C$5:$D$143,2,0),"")</f>
        <v>DA+9</v>
      </c>
      <c r="E36" s="1111" t="s">
        <v>422</v>
      </c>
      <c r="F36" s="648">
        <v>45576</v>
      </c>
      <c r="G36" s="648">
        <f t="shared" si="0"/>
        <v>45576</v>
      </c>
      <c r="H36" s="649" t="s">
        <v>969</v>
      </c>
      <c r="I36" s="649" t="s">
        <v>906</v>
      </c>
      <c r="J36" s="650" t="s">
        <v>1102</v>
      </c>
      <c r="K36" s="649" t="s">
        <v>263</v>
      </c>
    </row>
    <row r="37" spans="1:11" s="651" customFormat="1" ht="15.5" x14ac:dyDescent="0.35">
      <c r="A37" s="646">
        <v>33</v>
      </c>
      <c r="B37" s="646">
        <v>7</v>
      </c>
      <c r="C37" s="92" t="s">
        <v>910</v>
      </c>
      <c r="D37" s="652" t="str">
        <f>IFERROR(VLOOKUP(C37,Foundation!$C$5:$D$143,2,0),"")</f>
        <v>DA+6</v>
      </c>
      <c r="E37" s="1111" t="s">
        <v>422</v>
      </c>
      <c r="F37" s="648">
        <v>45577</v>
      </c>
      <c r="G37" s="648">
        <f t="shared" si="0"/>
        <v>45577</v>
      </c>
      <c r="H37" s="649" t="s">
        <v>969</v>
      </c>
      <c r="I37" s="649" t="s">
        <v>906</v>
      </c>
      <c r="J37" s="650" t="s">
        <v>1102</v>
      </c>
      <c r="K37" s="649" t="s">
        <v>263</v>
      </c>
    </row>
    <row r="38" spans="1:11" s="651" customFormat="1" ht="15.5" x14ac:dyDescent="0.35">
      <c r="A38" s="646">
        <v>34</v>
      </c>
      <c r="B38" s="646">
        <v>8</v>
      </c>
      <c r="C38" s="92" t="s">
        <v>479</v>
      </c>
      <c r="D38" s="652" t="str">
        <f>IFERROR(VLOOKUP(C38,Foundation!$C$5:$D$143,2,0),"")</f>
        <v>DA-1.5</v>
      </c>
      <c r="E38" s="1111" t="s">
        <v>422</v>
      </c>
      <c r="F38" s="648">
        <v>45577</v>
      </c>
      <c r="G38" s="648">
        <f t="shared" si="0"/>
        <v>45577</v>
      </c>
      <c r="H38" s="649" t="s">
        <v>969</v>
      </c>
      <c r="I38" s="649" t="s">
        <v>906</v>
      </c>
      <c r="J38" s="650" t="s">
        <v>1102</v>
      </c>
      <c r="K38" s="649" t="s">
        <v>263</v>
      </c>
    </row>
    <row r="39" spans="1:11" s="651" customFormat="1" ht="15.5" x14ac:dyDescent="0.35">
      <c r="A39" s="646">
        <v>35</v>
      </c>
      <c r="B39" s="646">
        <v>9</v>
      </c>
      <c r="C39" s="92" t="s">
        <v>477</v>
      </c>
      <c r="D39" s="652" t="str">
        <f>IFERROR(VLOOKUP(C39,Foundation!$C$5:$D$143,2,0),"")</f>
        <v>DA+9</v>
      </c>
      <c r="E39" s="1111" t="s">
        <v>422</v>
      </c>
      <c r="F39" s="648">
        <v>45577</v>
      </c>
      <c r="G39" s="648">
        <f t="shared" si="0"/>
        <v>45577</v>
      </c>
      <c r="H39" s="649" t="s">
        <v>969</v>
      </c>
      <c r="I39" s="649" t="s">
        <v>906</v>
      </c>
      <c r="J39" s="650" t="s">
        <v>1102</v>
      </c>
      <c r="K39" s="649" t="s">
        <v>263</v>
      </c>
    </row>
    <row r="40" spans="1:11" s="651" customFormat="1" ht="15.5" x14ac:dyDescent="0.35">
      <c r="A40" s="646">
        <v>36</v>
      </c>
      <c r="B40" s="646">
        <v>10</v>
      </c>
      <c r="C40" s="92" t="s">
        <v>478</v>
      </c>
      <c r="D40" s="652" t="str">
        <f>IFERROR(VLOOKUP(C40,Foundation!$C$5:$D$143,2,0),"")</f>
        <v>DA+9</v>
      </c>
      <c r="E40" s="1111" t="s">
        <v>422</v>
      </c>
      <c r="F40" s="648">
        <v>45577</v>
      </c>
      <c r="G40" s="648">
        <f t="shared" si="0"/>
        <v>45577</v>
      </c>
      <c r="H40" s="649" t="s">
        <v>969</v>
      </c>
      <c r="I40" s="649" t="s">
        <v>906</v>
      </c>
      <c r="J40" s="650" t="s">
        <v>1102</v>
      </c>
      <c r="K40" s="649" t="s">
        <v>263</v>
      </c>
    </row>
    <row r="41" spans="1:11" s="651" customFormat="1" ht="15.5" x14ac:dyDescent="0.35">
      <c r="A41" s="646">
        <v>37</v>
      </c>
      <c r="B41" s="646">
        <v>11</v>
      </c>
      <c r="C41" s="92" t="s">
        <v>432</v>
      </c>
      <c r="D41" s="652" t="str">
        <f>IFERROR(VLOOKUP(C41,Foundation!$C$5:$D$143,2,0),"")</f>
        <v>DA+3</v>
      </c>
      <c r="E41" s="1111" t="s">
        <v>422</v>
      </c>
      <c r="F41" s="648">
        <v>41925</v>
      </c>
      <c r="G41" s="648">
        <f t="shared" si="0"/>
        <v>41925</v>
      </c>
      <c r="H41" s="649" t="s">
        <v>969</v>
      </c>
      <c r="I41" s="649" t="s">
        <v>906</v>
      </c>
      <c r="J41" s="650" t="s">
        <v>1102</v>
      </c>
      <c r="K41" s="649" t="s">
        <v>263</v>
      </c>
    </row>
    <row r="42" spans="1:11" s="651" customFormat="1" ht="15.5" x14ac:dyDescent="0.35">
      <c r="A42" s="646">
        <v>38</v>
      </c>
      <c r="B42" s="646">
        <v>12</v>
      </c>
      <c r="C42" s="92" t="s">
        <v>433</v>
      </c>
      <c r="D42" s="652" t="str">
        <f>IFERROR(VLOOKUP(C42,Foundation!$C$5:$D$143,2,0),"")</f>
        <v>DA+3</v>
      </c>
      <c r="E42" s="1111" t="s">
        <v>422</v>
      </c>
      <c r="F42" s="648">
        <v>41925</v>
      </c>
      <c r="G42" s="648">
        <f t="shared" si="0"/>
        <v>41925</v>
      </c>
      <c r="H42" s="649" t="s">
        <v>969</v>
      </c>
      <c r="I42" s="649" t="s">
        <v>906</v>
      </c>
      <c r="J42" s="650" t="s">
        <v>1102</v>
      </c>
      <c r="K42" s="649" t="s">
        <v>263</v>
      </c>
    </row>
    <row r="43" spans="1:11" s="651" customFormat="1" ht="15.5" x14ac:dyDescent="0.35">
      <c r="A43" s="646">
        <v>39</v>
      </c>
      <c r="B43" s="646">
        <v>13</v>
      </c>
      <c r="C43" s="92" t="s">
        <v>434</v>
      </c>
      <c r="D43" s="652" t="str">
        <f>IFERROR(VLOOKUP(C43,Foundation!$C$5:$D$143,2,0),"")</f>
        <v>DA+6</v>
      </c>
      <c r="E43" s="1111" t="s">
        <v>422</v>
      </c>
      <c r="F43" s="648">
        <v>41925</v>
      </c>
      <c r="G43" s="648">
        <f t="shared" si="0"/>
        <v>41925</v>
      </c>
      <c r="H43" s="649" t="s">
        <v>969</v>
      </c>
      <c r="I43" s="649" t="s">
        <v>906</v>
      </c>
      <c r="J43" s="650" t="s">
        <v>1102</v>
      </c>
      <c r="K43" s="649" t="s">
        <v>263</v>
      </c>
    </row>
    <row r="44" spans="1:11" s="651" customFormat="1" ht="15.5" x14ac:dyDescent="0.35">
      <c r="A44" s="646">
        <v>40</v>
      </c>
      <c r="B44" s="646">
        <v>14</v>
      </c>
      <c r="C44" s="92" t="s">
        <v>436</v>
      </c>
      <c r="D44" s="652" t="str">
        <f>IFERROR(VLOOKUP(C44,Foundation!$C$5:$D$143,2,0),"")</f>
        <v>DA+9</v>
      </c>
      <c r="E44" s="1111" t="s">
        <v>422</v>
      </c>
      <c r="F44" s="648">
        <v>41925</v>
      </c>
      <c r="G44" s="648">
        <f t="shared" si="0"/>
        <v>41925</v>
      </c>
      <c r="H44" s="649" t="s">
        <v>969</v>
      </c>
      <c r="I44" s="649" t="s">
        <v>906</v>
      </c>
      <c r="J44" s="650" t="s">
        <v>1102</v>
      </c>
      <c r="K44" s="649" t="s">
        <v>263</v>
      </c>
    </row>
    <row r="45" spans="1:11" s="651" customFormat="1" ht="15.5" x14ac:dyDescent="0.35">
      <c r="A45" s="646">
        <v>41</v>
      </c>
      <c r="B45" s="646">
        <v>15</v>
      </c>
      <c r="C45" s="92" t="s">
        <v>439</v>
      </c>
      <c r="D45" s="652" t="str">
        <f>IFERROR(VLOOKUP(C45,Foundation!$C$5:$D$143,2,0),"")</f>
        <v>DA+0</v>
      </c>
      <c r="E45" s="1111" t="s">
        <v>422</v>
      </c>
      <c r="F45" s="648">
        <v>45579</v>
      </c>
      <c r="G45" s="648">
        <f t="shared" si="0"/>
        <v>45579</v>
      </c>
      <c r="H45" s="649" t="s">
        <v>969</v>
      </c>
      <c r="I45" s="649" t="s">
        <v>906</v>
      </c>
      <c r="J45" s="650" t="s">
        <v>1102</v>
      </c>
      <c r="K45" s="649" t="s">
        <v>263</v>
      </c>
    </row>
    <row r="46" spans="1:11" s="651" customFormat="1" ht="15.5" x14ac:dyDescent="0.35">
      <c r="A46" s="646">
        <v>42</v>
      </c>
      <c r="B46" s="646">
        <v>16</v>
      </c>
      <c r="C46" s="92" t="s">
        <v>441</v>
      </c>
      <c r="D46" s="652" t="str">
        <f>IFERROR(VLOOKUP(C46,Foundation!$C$5:$D$143,2,0),"")</f>
        <v>DA+0</v>
      </c>
      <c r="E46" s="1111" t="s">
        <v>422</v>
      </c>
      <c r="F46" s="648">
        <v>45579</v>
      </c>
      <c r="G46" s="648">
        <f t="shared" si="0"/>
        <v>45579</v>
      </c>
      <c r="H46" s="649" t="s">
        <v>969</v>
      </c>
      <c r="I46" s="649" t="s">
        <v>906</v>
      </c>
      <c r="J46" s="650" t="s">
        <v>1102</v>
      </c>
      <c r="K46" s="649" t="s">
        <v>263</v>
      </c>
    </row>
    <row r="47" spans="1:11" s="651" customFormat="1" ht="15.5" x14ac:dyDescent="0.35">
      <c r="A47" s="646">
        <v>43</v>
      </c>
      <c r="B47" s="646">
        <v>17</v>
      </c>
      <c r="C47" s="92" t="s">
        <v>438</v>
      </c>
      <c r="D47" s="652" t="str">
        <f>IFERROR(VLOOKUP(C47,Foundation!$C$5:$D$143,2,0),"")</f>
        <v>DA+1.5</v>
      </c>
      <c r="E47" s="1111" t="s">
        <v>422</v>
      </c>
      <c r="F47" s="648">
        <v>45579</v>
      </c>
      <c r="G47" s="648">
        <f t="shared" si="0"/>
        <v>45579</v>
      </c>
      <c r="H47" s="649" t="s">
        <v>969</v>
      </c>
      <c r="I47" s="649" t="s">
        <v>906</v>
      </c>
      <c r="J47" s="650" t="s">
        <v>1102</v>
      </c>
      <c r="K47" s="649" t="s">
        <v>263</v>
      </c>
    </row>
    <row r="48" spans="1:11" s="651" customFormat="1" ht="15.5" x14ac:dyDescent="0.35">
      <c r="A48" s="646">
        <v>44</v>
      </c>
      <c r="B48" s="646">
        <v>18</v>
      </c>
      <c r="C48" s="92" t="s">
        <v>437</v>
      </c>
      <c r="D48" s="652" t="str">
        <f>IFERROR(VLOOKUP(C48,Foundation!$C$5:$D$143,2,0),"")</f>
        <v>DA+0</v>
      </c>
      <c r="E48" s="1111" t="s">
        <v>422</v>
      </c>
      <c r="F48" s="648">
        <v>45580</v>
      </c>
      <c r="G48" s="648">
        <f t="shared" si="0"/>
        <v>45580</v>
      </c>
      <c r="H48" s="649" t="s">
        <v>969</v>
      </c>
      <c r="I48" s="649" t="s">
        <v>906</v>
      </c>
      <c r="J48" s="650" t="s">
        <v>1102</v>
      </c>
      <c r="K48" s="649" t="s">
        <v>263</v>
      </c>
    </row>
    <row r="49" spans="1:11" s="651" customFormat="1" ht="15.5" x14ac:dyDescent="0.35">
      <c r="A49" s="646">
        <v>45</v>
      </c>
      <c r="B49" s="646">
        <v>19</v>
      </c>
      <c r="C49" s="92" t="s">
        <v>435</v>
      </c>
      <c r="D49" s="652" t="str">
        <f>IFERROR(VLOOKUP(C49,Foundation!$C$5:$D$143,2,0),"")</f>
        <v>DA+3</v>
      </c>
      <c r="E49" s="1111" t="s">
        <v>422</v>
      </c>
      <c r="F49" s="648">
        <v>45580</v>
      </c>
      <c r="G49" s="648">
        <f t="shared" si="0"/>
        <v>45580</v>
      </c>
      <c r="H49" s="649" t="s">
        <v>969</v>
      </c>
      <c r="I49" s="649" t="s">
        <v>906</v>
      </c>
      <c r="J49" s="650" t="s">
        <v>1102</v>
      </c>
      <c r="K49" s="649" t="s">
        <v>263</v>
      </c>
    </row>
    <row r="50" spans="1:11" s="651" customFormat="1" ht="15.5" x14ac:dyDescent="0.35">
      <c r="A50" s="646">
        <v>46</v>
      </c>
      <c r="B50" s="646">
        <v>20</v>
      </c>
      <c r="C50" s="92" t="s">
        <v>169</v>
      </c>
      <c r="D50" s="652" t="str">
        <f>IFERROR(VLOOKUP(C50,Foundation!$C$5:$D$143,2,0),"")</f>
        <v>DA-3</v>
      </c>
      <c r="E50" s="1111" t="s">
        <v>422</v>
      </c>
      <c r="F50" s="648">
        <v>45580</v>
      </c>
      <c r="G50" s="648">
        <f t="shared" si="0"/>
        <v>45580</v>
      </c>
      <c r="H50" s="649" t="s">
        <v>969</v>
      </c>
      <c r="I50" s="649" t="s">
        <v>1103</v>
      </c>
      <c r="J50" s="650" t="s">
        <v>1102</v>
      </c>
      <c r="K50" s="649" t="s">
        <v>263</v>
      </c>
    </row>
    <row r="51" spans="1:11" s="651" customFormat="1" ht="15.5" x14ac:dyDescent="0.35">
      <c r="A51" s="646">
        <v>47</v>
      </c>
      <c r="B51" s="646">
        <v>21</v>
      </c>
      <c r="C51" s="92" t="s">
        <v>26</v>
      </c>
      <c r="D51" s="652" t="str">
        <f>IFERROR(VLOOKUP(C51,Foundation!$C$5:$D$143,2,0),"")</f>
        <v>DA+0</v>
      </c>
      <c r="E51" s="1111" t="s">
        <v>422</v>
      </c>
      <c r="F51" s="648">
        <v>45580</v>
      </c>
      <c r="G51" s="648">
        <f t="shared" si="0"/>
        <v>45580</v>
      </c>
      <c r="H51" s="649" t="s">
        <v>969</v>
      </c>
      <c r="I51" s="649" t="s">
        <v>1103</v>
      </c>
      <c r="J51" s="650" t="s">
        <v>1102</v>
      </c>
      <c r="K51" s="649" t="s">
        <v>263</v>
      </c>
    </row>
    <row r="52" spans="1:11" s="651" customFormat="1" ht="15.5" x14ac:dyDescent="0.35">
      <c r="A52" s="646">
        <v>48</v>
      </c>
      <c r="B52" s="646">
        <v>22</v>
      </c>
      <c r="C52" s="92" t="s">
        <v>62</v>
      </c>
      <c r="D52" s="652" t="str">
        <f>IFERROR(VLOOKUP(C52,Foundation!$C$5:$D$143,2,0),"")</f>
        <v>DA+9</v>
      </c>
      <c r="E52" s="1111" t="s">
        <v>422</v>
      </c>
      <c r="F52" s="653">
        <v>45581</v>
      </c>
      <c r="G52" s="648">
        <f t="shared" si="0"/>
        <v>45581</v>
      </c>
      <c r="H52" s="649" t="s">
        <v>969</v>
      </c>
      <c r="I52" s="649" t="s">
        <v>1103</v>
      </c>
      <c r="J52" s="650" t="s">
        <v>1102</v>
      </c>
      <c r="K52" s="649" t="s">
        <v>263</v>
      </c>
    </row>
    <row r="53" spans="1:11" s="651" customFormat="1" ht="15.5" x14ac:dyDescent="0.35">
      <c r="A53" s="646">
        <v>49</v>
      </c>
      <c r="B53" s="646">
        <v>23</v>
      </c>
      <c r="C53" s="92" t="s">
        <v>63</v>
      </c>
      <c r="D53" s="652" t="str">
        <f>IFERROR(VLOOKUP(C53,Foundation!$C$5:$D$143,2,0),"")</f>
        <v>DA-1.5</v>
      </c>
      <c r="E53" s="1111" t="s">
        <v>422</v>
      </c>
      <c r="F53" s="653">
        <v>45581</v>
      </c>
      <c r="G53" s="648">
        <f t="shared" si="0"/>
        <v>45581</v>
      </c>
      <c r="H53" s="649" t="s">
        <v>969</v>
      </c>
      <c r="I53" s="649" t="s">
        <v>1103</v>
      </c>
      <c r="J53" s="650" t="s">
        <v>1102</v>
      </c>
      <c r="K53" s="649" t="s">
        <v>263</v>
      </c>
    </row>
    <row r="54" spans="1:11" s="651" customFormat="1" ht="15.5" x14ac:dyDescent="0.35">
      <c r="A54" s="646">
        <v>50</v>
      </c>
      <c r="B54" s="646">
        <v>24</v>
      </c>
      <c r="C54" s="92" t="s">
        <v>158</v>
      </c>
      <c r="D54" s="652" t="str">
        <f>IFERROR(VLOOKUP(C54,Foundation!$C$5:$D$143,2,0),"")</f>
        <v>DA+1.5</v>
      </c>
      <c r="E54" s="1111" t="s">
        <v>422</v>
      </c>
      <c r="F54" s="653">
        <v>45581</v>
      </c>
      <c r="G54" s="648">
        <f t="shared" si="0"/>
        <v>45581</v>
      </c>
      <c r="H54" s="649" t="s">
        <v>969</v>
      </c>
      <c r="I54" s="649" t="s">
        <v>1103</v>
      </c>
      <c r="J54" s="650" t="s">
        <v>1102</v>
      </c>
      <c r="K54" s="649" t="s">
        <v>263</v>
      </c>
    </row>
    <row r="55" spans="1:11" s="651" customFormat="1" ht="15.5" x14ac:dyDescent="0.35">
      <c r="A55" s="646">
        <v>51</v>
      </c>
      <c r="B55" s="646">
        <v>25</v>
      </c>
      <c r="C55" s="92" t="s">
        <v>160</v>
      </c>
      <c r="D55" s="652" t="str">
        <f>IFERROR(VLOOKUP(C55,Foundation!$C$5:$D$143,2,0),"")</f>
        <v>DA+1.5</v>
      </c>
      <c r="E55" s="1111" t="s">
        <v>422</v>
      </c>
      <c r="F55" s="653">
        <v>45581</v>
      </c>
      <c r="G55" s="648">
        <f t="shared" si="0"/>
        <v>45581</v>
      </c>
      <c r="H55" s="649" t="s">
        <v>969</v>
      </c>
      <c r="I55" s="649" t="s">
        <v>1103</v>
      </c>
      <c r="J55" s="650" t="s">
        <v>1102</v>
      </c>
      <c r="K55" s="649" t="s">
        <v>263</v>
      </c>
    </row>
    <row r="56" spans="1:11" s="651" customFormat="1" ht="15.5" x14ac:dyDescent="0.35">
      <c r="A56" s="646">
        <v>52</v>
      </c>
      <c r="B56" s="646">
        <v>26</v>
      </c>
      <c r="C56" s="92" t="s">
        <v>161</v>
      </c>
      <c r="D56" s="652" t="str">
        <f>IFERROR(VLOOKUP(C56,Foundation!$C$5:$D$143,2,0),"")</f>
        <v>DA-1.5</v>
      </c>
      <c r="E56" s="1111" t="s">
        <v>422</v>
      </c>
      <c r="F56" s="653">
        <v>45581</v>
      </c>
      <c r="G56" s="648">
        <f t="shared" si="0"/>
        <v>45581</v>
      </c>
      <c r="H56" s="649" t="s">
        <v>969</v>
      </c>
      <c r="I56" s="649" t="s">
        <v>1103</v>
      </c>
      <c r="J56" s="650" t="s">
        <v>1102</v>
      </c>
      <c r="K56" s="649" t="s">
        <v>263</v>
      </c>
    </row>
    <row r="57" spans="1:11" s="651" customFormat="1" ht="15.5" x14ac:dyDescent="0.35">
      <c r="A57" s="646">
        <v>53</v>
      </c>
      <c r="B57" s="646">
        <v>27</v>
      </c>
      <c r="C57" s="92" t="s">
        <v>449</v>
      </c>
      <c r="D57" s="652" t="str">
        <f>IFERROR(VLOOKUP(C57,Foundation!$C$5:$D$143,2,0),"")</f>
        <v>DA+6</v>
      </c>
      <c r="E57" s="1111" t="s">
        <v>422</v>
      </c>
      <c r="F57" s="653">
        <v>45581</v>
      </c>
      <c r="G57" s="648">
        <f t="shared" ref="G57:G88" si="1">F57</f>
        <v>45581</v>
      </c>
      <c r="H57" s="649" t="s">
        <v>969</v>
      </c>
      <c r="I57" s="649" t="s">
        <v>1103</v>
      </c>
      <c r="J57" s="650" t="s">
        <v>1102</v>
      </c>
      <c r="K57" s="649" t="s">
        <v>263</v>
      </c>
    </row>
    <row r="58" spans="1:11" s="651" customFormat="1" ht="15.5" x14ac:dyDescent="0.35">
      <c r="A58" s="646">
        <v>54</v>
      </c>
      <c r="B58" s="646">
        <v>28</v>
      </c>
      <c r="C58" s="92" t="s">
        <v>451</v>
      </c>
      <c r="D58" s="652" t="str">
        <f>IFERROR(VLOOKUP(C58,Foundation!$C$5:$D$143,2,0),"")</f>
        <v>DA+0</v>
      </c>
      <c r="E58" s="1111" t="s">
        <v>422</v>
      </c>
      <c r="F58" s="653">
        <v>45582</v>
      </c>
      <c r="G58" s="648">
        <f t="shared" si="1"/>
        <v>45582</v>
      </c>
      <c r="H58" s="649" t="s">
        <v>969</v>
      </c>
      <c r="I58" s="649" t="s">
        <v>1103</v>
      </c>
      <c r="J58" s="650" t="s">
        <v>1102</v>
      </c>
      <c r="K58" s="649" t="s">
        <v>263</v>
      </c>
    </row>
    <row r="59" spans="1:11" s="651" customFormat="1" ht="15.5" x14ac:dyDescent="0.35">
      <c r="A59" s="646">
        <v>55</v>
      </c>
      <c r="B59" s="646">
        <v>29</v>
      </c>
      <c r="C59" s="92" t="s">
        <v>452</v>
      </c>
      <c r="D59" s="652" t="str">
        <f>IFERROR(VLOOKUP(C59,Foundation!$C$5:$D$143,2,0),"")</f>
        <v>DA+3</v>
      </c>
      <c r="E59" s="1111" t="s">
        <v>422</v>
      </c>
      <c r="F59" s="653">
        <v>45582</v>
      </c>
      <c r="G59" s="648">
        <f t="shared" si="1"/>
        <v>45582</v>
      </c>
      <c r="H59" s="649" t="s">
        <v>969</v>
      </c>
      <c r="I59" s="649" t="s">
        <v>1103</v>
      </c>
      <c r="J59" s="650" t="s">
        <v>1102</v>
      </c>
      <c r="K59" s="649" t="s">
        <v>263</v>
      </c>
    </row>
    <row r="60" spans="1:11" s="651" customFormat="1" ht="15.5" x14ac:dyDescent="0.35">
      <c r="A60" s="646">
        <v>56</v>
      </c>
      <c r="B60" s="646">
        <v>30</v>
      </c>
      <c r="C60" s="92" t="s">
        <v>453</v>
      </c>
      <c r="D60" s="652" t="str">
        <f>IFERROR(VLOOKUP(C60,Foundation!$C$5:$D$143,2,0),"")</f>
        <v>DA+0</v>
      </c>
      <c r="E60" s="1111" t="s">
        <v>422</v>
      </c>
      <c r="F60" s="653">
        <v>45582</v>
      </c>
      <c r="G60" s="648">
        <f t="shared" si="1"/>
        <v>45582</v>
      </c>
      <c r="H60" s="649" t="s">
        <v>969</v>
      </c>
      <c r="I60" s="649" t="s">
        <v>1103</v>
      </c>
      <c r="J60" s="650" t="s">
        <v>1102</v>
      </c>
      <c r="K60" s="649" t="s">
        <v>263</v>
      </c>
    </row>
    <row r="61" spans="1:11" s="651" customFormat="1" ht="15.5" x14ac:dyDescent="0.35">
      <c r="A61" s="646">
        <v>57</v>
      </c>
      <c r="B61" s="646">
        <v>31</v>
      </c>
      <c r="C61" s="92" t="s">
        <v>919</v>
      </c>
      <c r="D61" s="652" t="str">
        <f>IFERROR(VLOOKUP(C61,Foundation!$C$5:$D$143,2,0),"")</f>
        <v>DA+6</v>
      </c>
      <c r="E61" s="1111" t="s">
        <v>422</v>
      </c>
      <c r="F61" s="653">
        <v>45582</v>
      </c>
      <c r="G61" s="648">
        <f t="shared" si="1"/>
        <v>45582</v>
      </c>
      <c r="H61" s="649" t="s">
        <v>969</v>
      </c>
      <c r="I61" s="649" t="s">
        <v>1103</v>
      </c>
      <c r="J61" s="650" t="s">
        <v>1102</v>
      </c>
      <c r="K61" s="649" t="s">
        <v>263</v>
      </c>
    </row>
    <row r="62" spans="1:11" s="651" customFormat="1" ht="15.5" x14ac:dyDescent="0.35">
      <c r="A62" s="646">
        <v>58</v>
      </c>
      <c r="B62" s="646">
        <v>32</v>
      </c>
      <c r="C62" s="92" t="s">
        <v>923</v>
      </c>
      <c r="D62" s="652" t="str">
        <f>IFERROR(VLOOKUP(C62,Foundation!$C$5:$D$143,2,0),"")</f>
        <v>DA+9</v>
      </c>
      <c r="E62" s="1111" t="s">
        <v>422</v>
      </c>
      <c r="F62" s="653">
        <v>45583</v>
      </c>
      <c r="G62" s="648">
        <f t="shared" si="1"/>
        <v>45583</v>
      </c>
      <c r="H62" s="649" t="s">
        <v>969</v>
      </c>
      <c r="I62" s="649" t="s">
        <v>1103</v>
      </c>
      <c r="J62" s="650" t="s">
        <v>1102</v>
      </c>
      <c r="K62" s="649" t="s">
        <v>263</v>
      </c>
    </row>
    <row r="63" spans="1:11" s="651" customFormat="1" ht="15.5" x14ac:dyDescent="0.35">
      <c r="A63" s="646">
        <v>59</v>
      </c>
      <c r="B63" s="646">
        <v>33</v>
      </c>
      <c r="C63" s="92" t="s">
        <v>920</v>
      </c>
      <c r="D63" s="652" t="str">
        <f>IFERROR(VLOOKUP(C63,Foundation!$C$5:$D$143,2,0),"")</f>
        <v>DA+6</v>
      </c>
      <c r="E63" s="1111" t="s">
        <v>422</v>
      </c>
      <c r="F63" s="653">
        <v>45584</v>
      </c>
      <c r="G63" s="648">
        <f t="shared" si="1"/>
        <v>45584</v>
      </c>
      <c r="H63" s="649" t="s">
        <v>969</v>
      </c>
      <c r="I63" s="649" t="s">
        <v>1111</v>
      </c>
      <c r="J63" s="650" t="s">
        <v>1102</v>
      </c>
      <c r="K63" s="649" t="s">
        <v>263</v>
      </c>
    </row>
    <row r="64" spans="1:11" s="651" customFormat="1" ht="15.5" x14ac:dyDescent="0.35">
      <c r="A64" s="646">
        <v>60</v>
      </c>
      <c r="B64" s="646">
        <v>34</v>
      </c>
      <c r="C64" s="92" t="s">
        <v>922</v>
      </c>
      <c r="D64" s="652" t="str">
        <f>IFERROR(VLOOKUP(C64,Foundation!$C$5:$D$143,2,0),"")</f>
        <v>DA+6</v>
      </c>
      <c r="E64" s="1111" t="s">
        <v>422</v>
      </c>
      <c r="F64" s="653">
        <v>45584</v>
      </c>
      <c r="G64" s="648">
        <f t="shared" si="1"/>
        <v>45584</v>
      </c>
      <c r="H64" s="649" t="s">
        <v>969</v>
      </c>
      <c r="I64" s="649" t="s">
        <v>1111</v>
      </c>
      <c r="J64" s="650" t="s">
        <v>1102</v>
      </c>
      <c r="K64" s="649" t="s">
        <v>263</v>
      </c>
    </row>
    <row r="65" spans="1:11" s="651" customFormat="1" ht="15.5" x14ac:dyDescent="0.35">
      <c r="A65" s="646">
        <v>61</v>
      </c>
      <c r="B65" s="646">
        <v>35</v>
      </c>
      <c r="C65" s="92" t="s">
        <v>171</v>
      </c>
      <c r="D65" s="652" t="str">
        <f>IFERROR(VLOOKUP(C65,Foundation!$C$5:$D$143,2,0),"")</f>
        <v>DA+3</v>
      </c>
      <c r="E65" s="1111" t="s">
        <v>422</v>
      </c>
      <c r="F65" s="653">
        <v>45584</v>
      </c>
      <c r="G65" s="648">
        <f t="shared" si="1"/>
        <v>45584</v>
      </c>
      <c r="H65" s="649" t="s">
        <v>969</v>
      </c>
      <c r="I65" s="649" t="s">
        <v>1111</v>
      </c>
      <c r="J65" s="650" t="s">
        <v>1102</v>
      </c>
      <c r="K65" s="649" t="s">
        <v>263</v>
      </c>
    </row>
    <row r="66" spans="1:11" s="651" customFormat="1" ht="15.5" x14ac:dyDescent="0.35">
      <c r="A66" s="646">
        <v>62</v>
      </c>
      <c r="B66" s="646">
        <v>36</v>
      </c>
      <c r="C66" s="92" t="s">
        <v>465</v>
      </c>
      <c r="D66" s="652" t="str">
        <f>IFERROR(VLOOKUP(C66,Foundation!$C$5:$D$143,2,0),"")</f>
        <v>DA+9</v>
      </c>
      <c r="E66" s="1111" t="s">
        <v>422</v>
      </c>
      <c r="F66" s="653">
        <v>45584</v>
      </c>
      <c r="G66" s="648">
        <f t="shared" si="1"/>
        <v>45584</v>
      </c>
      <c r="H66" s="649" t="s">
        <v>969</v>
      </c>
      <c r="I66" s="649" t="s">
        <v>1111</v>
      </c>
      <c r="J66" s="650" t="s">
        <v>1102</v>
      </c>
      <c r="K66" s="649" t="s">
        <v>263</v>
      </c>
    </row>
    <row r="67" spans="1:11" s="651" customFormat="1" ht="15.5" x14ac:dyDescent="0.35">
      <c r="A67" s="646">
        <v>63</v>
      </c>
      <c r="B67" s="646">
        <v>37</v>
      </c>
      <c r="C67" s="92" t="s">
        <v>467</v>
      </c>
      <c r="D67" s="652" t="str">
        <f>IFERROR(VLOOKUP(C67,Foundation!$C$5:$D$143,2,0),"")</f>
        <v>DA+0</v>
      </c>
      <c r="E67" s="1111" t="s">
        <v>422</v>
      </c>
      <c r="F67" s="653">
        <v>45584</v>
      </c>
      <c r="G67" s="648">
        <f t="shared" si="1"/>
        <v>45584</v>
      </c>
      <c r="H67" s="649" t="s">
        <v>969</v>
      </c>
      <c r="I67" s="649" t="s">
        <v>1111</v>
      </c>
      <c r="J67" s="650" t="s">
        <v>1102</v>
      </c>
      <c r="K67" s="649" t="s">
        <v>263</v>
      </c>
    </row>
    <row r="68" spans="1:11" s="651" customFormat="1" ht="15.5" x14ac:dyDescent="0.35">
      <c r="A68" s="646">
        <v>64</v>
      </c>
      <c r="B68" s="646">
        <v>38</v>
      </c>
      <c r="C68" s="92" t="s">
        <v>466</v>
      </c>
      <c r="D68" s="652" t="str">
        <f>IFERROR(VLOOKUP(C68,Foundation!$C$5:$D$143,2,0),"")</f>
        <v>DA+0</v>
      </c>
      <c r="E68" s="1111" t="s">
        <v>422</v>
      </c>
      <c r="F68" s="653">
        <v>45585</v>
      </c>
      <c r="G68" s="648">
        <f t="shared" si="1"/>
        <v>45585</v>
      </c>
      <c r="H68" s="649" t="s">
        <v>969</v>
      </c>
      <c r="I68" s="649" t="s">
        <v>1111</v>
      </c>
      <c r="J68" s="650" t="s">
        <v>1102</v>
      </c>
      <c r="K68" s="649" t="s">
        <v>263</v>
      </c>
    </row>
    <row r="69" spans="1:11" s="651" customFormat="1" ht="15.5" x14ac:dyDescent="0.35">
      <c r="A69" s="646">
        <v>65</v>
      </c>
      <c r="B69" s="646">
        <v>39</v>
      </c>
      <c r="C69" s="92" t="s">
        <v>468</v>
      </c>
      <c r="D69" s="652" t="str">
        <f>IFERROR(VLOOKUP(C69,Foundation!$C$5:$D$143,2,0),"")</f>
        <v>DA+1.5</v>
      </c>
      <c r="E69" s="1111" t="s">
        <v>422</v>
      </c>
      <c r="F69" s="653">
        <v>45585</v>
      </c>
      <c r="G69" s="648">
        <f t="shared" si="1"/>
        <v>45585</v>
      </c>
      <c r="H69" s="649" t="s">
        <v>969</v>
      </c>
      <c r="I69" s="649" t="s">
        <v>1111</v>
      </c>
      <c r="J69" s="650" t="s">
        <v>1102</v>
      </c>
      <c r="K69" s="649" t="s">
        <v>263</v>
      </c>
    </row>
    <row r="70" spans="1:11" s="651" customFormat="1" ht="15.5" x14ac:dyDescent="0.35">
      <c r="A70" s="646">
        <v>66</v>
      </c>
      <c r="B70" s="646">
        <v>40</v>
      </c>
      <c r="C70" s="92" t="s">
        <v>892</v>
      </c>
      <c r="D70" s="652" t="str">
        <f>IFERROR(VLOOKUP(C70,Foundation!$C$5:$D$143,2,0),"")</f>
        <v>DA+6</v>
      </c>
      <c r="E70" s="1111" t="s">
        <v>422</v>
      </c>
      <c r="F70" s="653">
        <v>45585</v>
      </c>
      <c r="G70" s="648">
        <f t="shared" si="1"/>
        <v>45585</v>
      </c>
      <c r="H70" s="649" t="s">
        <v>969</v>
      </c>
      <c r="I70" s="649" t="s">
        <v>1111</v>
      </c>
      <c r="J70" s="650" t="s">
        <v>1102</v>
      </c>
      <c r="K70" s="649" t="s">
        <v>263</v>
      </c>
    </row>
    <row r="71" spans="1:11" s="651" customFormat="1" ht="15.5" x14ac:dyDescent="0.35">
      <c r="A71" s="646">
        <v>67</v>
      </c>
      <c r="B71" s="646">
        <v>41</v>
      </c>
      <c r="C71" s="92" t="s">
        <v>594</v>
      </c>
      <c r="D71" s="652" t="str">
        <f>IFERROR(VLOOKUP(C71,Foundation!$C$5:$D$143,2,0),"")</f>
        <v>DA+9</v>
      </c>
      <c r="E71" s="1111" t="s">
        <v>422</v>
      </c>
      <c r="F71" s="653">
        <v>45585</v>
      </c>
      <c r="G71" s="648">
        <f t="shared" si="1"/>
        <v>45585</v>
      </c>
      <c r="H71" s="649" t="s">
        <v>969</v>
      </c>
      <c r="I71" s="649" t="s">
        <v>1111</v>
      </c>
      <c r="J71" s="650" t="s">
        <v>1102</v>
      </c>
      <c r="K71" s="649" t="s">
        <v>263</v>
      </c>
    </row>
    <row r="72" spans="1:11" s="651" customFormat="1" ht="15.5" x14ac:dyDescent="0.35">
      <c r="A72" s="646">
        <v>68</v>
      </c>
      <c r="B72" s="646">
        <v>42</v>
      </c>
      <c r="C72" s="92" t="s">
        <v>71</v>
      </c>
      <c r="D72" s="652" t="str">
        <f>IFERROR(VLOOKUP(C72,Foundation!$C$5:$D$143,2,0),"")</f>
        <v>DA+3</v>
      </c>
      <c r="E72" s="1111" t="s">
        <v>422</v>
      </c>
      <c r="F72" s="653">
        <v>45585</v>
      </c>
      <c r="G72" s="648">
        <f t="shared" si="1"/>
        <v>45585</v>
      </c>
      <c r="H72" s="649" t="s">
        <v>969</v>
      </c>
      <c r="I72" s="649" t="s">
        <v>1111</v>
      </c>
      <c r="J72" s="650" t="s">
        <v>1102</v>
      </c>
      <c r="K72" s="649" t="s">
        <v>263</v>
      </c>
    </row>
    <row r="73" spans="1:11" s="651" customFormat="1" ht="15.5" x14ac:dyDescent="0.35">
      <c r="A73" s="646">
        <v>69</v>
      </c>
      <c r="B73" s="646">
        <v>43</v>
      </c>
      <c r="C73" s="92" t="s">
        <v>195</v>
      </c>
      <c r="D73" s="652" t="str">
        <f>IFERROR(VLOOKUP(C73,Foundation!$C$5:$D$143,2,0),"")</f>
        <v>DA+3</v>
      </c>
      <c r="E73" s="1111" t="s">
        <v>422</v>
      </c>
      <c r="F73" s="653">
        <v>45585</v>
      </c>
      <c r="G73" s="648">
        <f t="shared" si="1"/>
        <v>45585</v>
      </c>
      <c r="H73" s="649" t="s">
        <v>969</v>
      </c>
      <c r="I73" s="649" t="s">
        <v>1111</v>
      </c>
      <c r="J73" s="650" t="s">
        <v>1102</v>
      </c>
      <c r="K73" s="649" t="s">
        <v>263</v>
      </c>
    </row>
    <row r="74" spans="1:11" s="651" customFormat="1" ht="15.5" x14ac:dyDescent="0.35">
      <c r="A74" s="646">
        <v>70</v>
      </c>
      <c r="B74" s="646">
        <v>44</v>
      </c>
      <c r="C74" s="92" t="s">
        <v>589</v>
      </c>
      <c r="D74" s="652" t="str">
        <f>IFERROR(VLOOKUP(C74,Foundation!$C$5:$D$143,2,0),"")</f>
        <v>DA+6</v>
      </c>
      <c r="E74" s="1111" t="s">
        <v>422</v>
      </c>
      <c r="F74" s="653">
        <v>45585</v>
      </c>
      <c r="G74" s="648">
        <f t="shared" si="1"/>
        <v>45585</v>
      </c>
      <c r="H74" s="649" t="s">
        <v>969</v>
      </c>
      <c r="I74" s="649" t="s">
        <v>1111</v>
      </c>
      <c r="J74" s="650" t="s">
        <v>1102</v>
      </c>
      <c r="K74" s="649" t="s">
        <v>263</v>
      </c>
    </row>
    <row r="75" spans="1:11" s="651" customFormat="1" ht="15.5" x14ac:dyDescent="0.35">
      <c r="A75" s="646">
        <v>71</v>
      </c>
      <c r="B75" s="646">
        <v>45</v>
      </c>
      <c r="C75" s="92" t="s">
        <v>590</v>
      </c>
      <c r="D75" s="652" t="str">
        <f>IFERROR(VLOOKUP(C75,Foundation!$C$5:$D$143,2,0),"")</f>
        <v>DA+6</v>
      </c>
      <c r="E75" s="1111" t="s">
        <v>422</v>
      </c>
      <c r="F75" s="653">
        <v>45585</v>
      </c>
      <c r="G75" s="648">
        <f t="shared" si="1"/>
        <v>45585</v>
      </c>
      <c r="H75" s="649" t="s">
        <v>969</v>
      </c>
      <c r="I75" s="649" t="s">
        <v>1111</v>
      </c>
      <c r="J75" s="650" t="s">
        <v>1102</v>
      </c>
      <c r="K75" s="649" t="s">
        <v>263</v>
      </c>
    </row>
    <row r="76" spans="1:11" s="651" customFormat="1" ht="15.5" x14ac:dyDescent="0.35">
      <c r="A76" s="646">
        <v>72</v>
      </c>
      <c r="B76" s="646">
        <v>46</v>
      </c>
      <c r="C76" s="92" t="s">
        <v>595</v>
      </c>
      <c r="D76" s="652" t="str">
        <f>IFERROR(VLOOKUP(C76,Foundation!$C$5:$D$143,2,0),"")</f>
        <v>DA+9</v>
      </c>
      <c r="E76" s="1111" t="s">
        <v>422</v>
      </c>
      <c r="F76" s="653">
        <v>45587</v>
      </c>
      <c r="G76" s="648">
        <f t="shared" si="1"/>
        <v>45587</v>
      </c>
      <c r="H76" s="649" t="s">
        <v>969</v>
      </c>
      <c r="I76" s="649" t="s">
        <v>1111</v>
      </c>
      <c r="J76" s="650" t="s">
        <v>1102</v>
      </c>
      <c r="K76" s="649" t="s">
        <v>263</v>
      </c>
    </row>
    <row r="77" spans="1:11" s="651" customFormat="1" ht="15.5" x14ac:dyDescent="0.35">
      <c r="A77" s="646">
        <v>73</v>
      </c>
      <c r="B77" s="646">
        <v>47</v>
      </c>
      <c r="C77" s="92" t="s">
        <v>596</v>
      </c>
      <c r="D77" s="652" t="str">
        <f>IFERROR(VLOOKUP(C77,Foundation!$C$5:$D$143,2,0),"")</f>
        <v>DA+1.5</v>
      </c>
      <c r="E77" s="1111" t="s">
        <v>422</v>
      </c>
      <c r="F77" s="653">
        <v>45587</v>
      </c>
      <c r="G77" s="648">
        <f t="shared" si="1"/>
        <v>45587</v>
      </c>
      <c r="H77" s="649" t="s">
        <v>969</v>
      </c>
      <c r="I77" s="649" t="s">
        <v>1111</v>
      </c>
      <c r="J77" s="650" t="s">
        <v>1102</v>
      </c>
      <c r="K77" s="649" t="s">
        <v>263</v>
      </c>
    </row>
    <row r="78" spans="1:11" s="651" customFormat="1" ht="15.5" x14ac:dyDescent="0.35">
      <c r="A78" s="646">
        <v>74</v>
      </c>
      <c r="B78" s="646">
        <v>48</v>
      </c>
      <c r="C78" s="92" t="s">
        <v>598</v>
      </c>
      <c r="D78" s="652" t="str">
        <f>IFERROR(VLOOKUP(C78,Foundation!$C$5:$D$143,2,0),"")</f>
        <v>DA+9</v>
      </c>
      <c r="E78" s="1111" t="s">
        <v>422</v>
      </c>
      <c r="F78" s="653">
        <v>45587</v>
      </c>
      <c r="G78" s="648">
        <f t="shared" si="1"/>
        <v>45587</v>
      </c>
      <c r="H78" s="649" t="s">
        <v>969</v>
      </c>
      <c r="I78" s="649" t="s">
        <v>1111</v>
      </c>
      <c r="J78" s="650" t="s">
        <v>1102</v>
      </c>
      <c r="K78" s="649" t="s">
        <v>263</v>
      </c>
    </row>
    <row r="79" spans="1:11" s="651" customFormat="1" ht="15.5" x14ac:dyDescent="0.35">
      <c r="A79" s="646">
        <v>75</v>
      </c>
      <c r="B79" s="646">
        <v>49</v>
      </c>
      <c r="C79" s="92" t="s">
        <v>599</v>
      </c>
      <c r="D79" s="652" t="str">
        <f>IFERROR(VLOOKUP(C79,Foundation!$C$5:$D$143,2,0),"")</f>
        <v>DA+3</v>
      </c>
      <c r="E79" s="1111" t="s">
        <v>422</v>
      </c>
      <c r="F79" s="653">
        <v>45588</v>
      </c>
      <c r="G79" s="648">
        <f t="shared" si="1"/>
        <v>45588</v>
      </c>
      <c r="H79" s="649" t="s">
        <v>969</v>
      </c>
      <c r="I79" s="649" t="s">
        <v>1111</v>
      </c>
      <c r="J79" s="650" t="s">
        <v>1102</v>
      </c>
      <c r="K79" s="649" t="s">
        <v>263</v>
      </c>
    </row>
    <row r="80" spans="1:11" s="651" customFormat="1" ht="15.5" x14ac:dyDescent="0.35">
      <c r="A80" s="646">
        <v>76</v>
      </c>
      <c r="B80" s="646">
        <v>50</v>
      </c>
      <c r="C80" s="92" t="s">
        <v>600</v>
      </c>
      <c r="D80" s="652" t="str">
        <f>IFERROR(VLOOKUP(C80,Foundation!$C$5:$D$143,2,0),"")</f>
        <v>DA+0</v>
      </c>
      <c r="E80" s="1111" t="s">
        <v>422</v>
      </c>
      <c r="F80" s="653">
        <v>45588</v>
      </c>
      <c r="G80" s="648">
        <f t="shared" si="1"/>
        <v>45588</v>
      </c>
      <c r="H80" s="649" t="s">
        <v>969</v>
      </c>
      <c r="I80" s="649" t="s">
        <v>1111</v>
      </c>
      <c r="J80" s="650" t="s">
        <v>1102</v>
      </c>
      <c r="K80" s="649" t="s">
        <v>263</v>
      </c>
    </row>
    <row r="81" spans="1:11" s="651" customFormat="1" ht="15.5" x14ac:dyDescent="0.35">
      <c r="A81" s="646">
        <v>77</v>
      </c>
      <c r="B81" s="646">
        <v>51</v>
      </c>
      <c r="C81" s="92" t="s">
        <v>602</v>
      </c>
      <c r="D81" s="652" t="str">
        <f>IFERROR(VLOOKUP(C81,Foundation!$C$5:$D$143,2,0),"")</f>
        <v>DA+1.5</v>
      </c>
      <c r="E81" s="1111" t="s">
        <v>422</v>
      </c>
      <c r="F81" s="653">
        <v>45588</v>
      </c>
      <c r="G81" s="648">
        <f t="shared" si="1"/>
        <v>45588</v>
      </c>
      <c r="H81" s="649" t="s">
        <v>969</v>
      </c>
      <c r="I81" s="649" t="s">
        <v>1111</v>
      </c>
      <c r="J81" s="650" t="s">
        <v>1102</v>
      </c>
      <c r="K81" s="649" t="s">
        <v>263</v>
      </c>
    </row>
    <row r="82" spans="1:11" s="651" customFormat="1" ht="15.5" x14ac:dyDescent="0.35">
      <c r="A82" s="646">
        <v>78</v>
      </c>
      <c r="B82" s="646">
        <v>52</v>
      </c>
      <c r="C82" s="92" t="s">
        <v>604</v>
      </c>
      <c r="D82" s="652" t="str">
        <f>IFERROR(VLOOKUP(C82,Foundation!$C$5:$D$143,2,0),"")</f>
        <v>DA+1.5</v>
      </c>
      <c r="E82" s="1111" t="s">
        <v>422</v>
      </c>
      <c r="F82" s="653">
        <v>45588</v>
      </c>
      <c r="G82" s="648">
        <f t="shared" si="1"/>
        <v>45588</v>
      </c>
      <c r="H82" s="649" t="s">
        <v>969</v>
      </c>
      <c r="I82" s="649" t="s">
        <v>1111</v>
      </c>
      <c r="J82" s="650" t="s">
        <v>1102</v>
      </c>
      <c r="K82" s="649" t="s">
        <v>263</v>
      </c>
    </row>
    <row r="83" spans="1:11" s="651" customFormat="1" ht="15.5" x14ac:dyDescent="0.35">
      <c r="A83" s="646">
        <v>79</v>
      </c>
      <c r="B83" s="646">
        <v>53</v>
      </c>
      <c r="C83" s="92" t="s">
        <v>605</v>
      </c>
      <c r="D83" s="652" t="str">
        <f>IFERROR(VLOOKUP(C83,Foundation!$C$5:$D$143,2,0),"")</f>
        <v>DA+3</v>
      </c>
      <c r="E83" s="1111" t="s">
        <v>422</v>
      </c>
      <c r="F83" s="653">
        <v>45588</v>
      </c>
      <c r="G83" s="648">
        <f t="shared" si="1"/>
        <v>45588</v>
      </c>
      <c r="H83" s="649" t="s">
        <v>969</v>
      </c>
      <c r="I83" s="649" t="s">
        <v>1111</v>
      </c>
      <c r="J83" s="650" t="s">
        <v>1102</v>
      </c>
      <c r="K83" s="649" t="s">
        <v>263</v>
      </c>
    </row>
    <row r="84" spans="1:11" s="651" customFormat="1" ht="15.5" x14ac:dyDescent="0.35">
      <c r="A84" s="646">
        <v>80</v>
      </c>
      <c r="B84" s="646">
        <v>54</v>
      </c>
      <c r="C84" s="92" t="s">
        <v>607</v>
      </c>
      <c r="D84" s="652" t="str">
        <f>IFERROR(VLOOKUP(C84,Foundation!$C$5:$D$143,2,0),"")</f>
        <v>DA+6</v>
      </c>
      <c r="E84" s="1111" t="s">
        <v>422</v>
      </c>
      <c r="F84" s="653">
        <v>45588</v>
      </c>
      <c r="G84" s="648">
        <f t="shared" si="1"/>
        <v>45588</v>
      </c>
      <c r="H84" s="649" t="s">
        <v>969</v>
      </c>
      <c r="I84" s="649" t="s">
        <v>1111</v>
      </c>
      <c r="J84" s="650" t="s">
        <v>1102</v>
      </c>
      <c r="K84" s="649" t="s">
        <v>263</v>
      </c>
    </row>
    <row r="85" spans="1:11" s="651" customFormat="1" ht="15.5" x14ac:dyDescent="0.35">
      <c r="A85" s="646">
        <v>81</v>
      </c>
      <c r="B85" s="646">
        <v>55</v>
      </c>
      <c r="C85" s="92" t="s">
        <v>611</v>
      </c>
      <c r="D85" s="652" t="str">
        <f>IFERROR(VLOOKUP(C85,Foundation!$C$5:$D$143,2,0),"")</f>
        <v>DA+9</v>
      </c>
      <c r="E85" s="1111" t="s">
        <v>422</v>
      </c>
      <c r="F85" s="653">
        <v>45589</v>
      </c>
      <c r="G85" s="648">
        <f t="shared" si="1"/>
        <v>45589</v>
      </c>
      <c r="H85" s="649" t="s">
        <v>969</v>
      </c>
      <c r="I85" s="649" t="s">
        <v>1111</v>
      </c>
      <c r="J85" s="650" t="s">
        <v>1102</v>
      </c>
      <c r="K85" s="649" t="s">
        <v>263</v>
      </c>
    </row>
    <row r="86" spans="1:11" s="651" customFormat="1" ht="15.5" x14ac:dyDescent="0.35">
      <c r="A86" s="646">
        <v>82</v>
      </c>
      <c r="B86" s="646">
        <v>56</v>
      </c>
      <c r="C86" s="92" t="s">
        <v>612</v>
      </c>
      <c r="D86" s="652" t="str">
        <f>IFERROR(VLOOKUP(C86,Foundation!$C$5:$D$143,2,0),"")</f>
        <v>DA+6</v>
      </c>
      <c r="E86" s="1111" t="s">
        <v>422</v>
      </c>
      <c r="F86" s="653">
        <v>45589</v>
      </c>
      <c r="G86" s="648">
        <f t="shared" si="1"/>
        <v>45589</v>
      </c>
      <c r="H86" s="649" t="s">
        <v>969</v>
      </c>
      <c r="I86" s="649" t="s">
        <v>1111</v>
      </c>
      <c r="J86" s="650" t="s">
        <v>1102</v>
      </c>
      <c r="K86" s="649" t="s">
        <v>263</v>
      </c>
    </row>
    <row r="87" spans="1:11" s="651" customFormat="1" ht="15.5" x14ac:dyDescent="0.35">
      <c r="A87" s="646">
        <v>83</v>
      </c>
      <c r="B87" s="646">
        <v>57</v>
      </c>
      <c r="C87" s="92" t="s">
        <v>613</v>
      </c>
      <c r="D87" s="652" t="str">
        <f>IFERROR(VLOOKUP(C87,Foundation!$C$5:$D$143,2,0),"")</f>
        <v>DA+3</v>
      </c>
      <c r="E87" s="1111" t="s">
        <v>422</v>
      </c>
      <c r="F87" s="653">
        <v>45589</v>
      </c>
      <c r="G87" s="648">
        <f t="shared" si="1"/>
        <v>45589</v>
      </c>
      <c r="H87" s="649" t="s">
        <v>969</v>
      </c>
      <c r="I87" s="649" t="s">
        <v>1111</v>
      </c>
      <c r="J87" s="650" t="s">
        <v>1102</v>
      </c>
      <c r="K87" s="649" t="s">
        <v>263</v>
      </c>
    </row>
    <row r="88" spans="1:11" s="651" customFormat="1" ht="15.5" x14ac:dyDescent="0.35">
      <c r="A88" s="646">
        <v>84</v>
      </c>
      <c r="B88" s="646">
        <v>58</v>
      </c>
      <c r="C88" s="92" t="s">
        <v>893</v>
      </c>
      <c r="D88" s="652" t="str">
        <f>IFERROR(VLOOKUP(C88,Foundation!$C$5:$D$143,2,0),"")</f>
        <v>DA+9</v>
      </c>
      <c r="E88" s="1111" t="s">
        <v>422</v>
      </c>
      <c r="F88" s="653">
        <v>45589</v>
      </c>
      <c r="G88" s="648">
        <f t="shared" si="1"/>
        <v>45589</v>
      </c>
      <c r="H88" s="649" t="s">
        <v>969</v>
      </c>
      <c r="I88" s="649" t="s">
        <v>1111</v>
      </c>
      <c r="J88" s="650" t="s">
        <v>1102</v>
      </c>
      <c r="K88" s="649" t="s">
        <v>263</v>
      </c>
    </row>
    <row r="89" spans="1:11" s="651" customFormat="1" ht="15.5" x14ac:dyDescent="0.35">
      <c r="A89" s="646">
        <v>85</v>
      </c>
      <c r="B89" s="646">
        <v>59</v>
      </c>
      <c r="C89" s="92" t="s">
        <v>1089</v>
      </c>
      <c r="D89" s="652" t="str">
        <f>IFERROR(VLOOKUP(C89,Foundation!$C$5:$D$143,2,0),"")</f>
        <v>DA+3</v>
      </c>
      <c r="E89" s="1111" t="s">
        <v>422</v>
      </c>
      <c r="F89" s="653">
        <v>45590</v>
      </c>
      <c r="G89" s="648">
        <f t="shared" ref="G89:G100" si="2">F89</f>
        <v>45590</v>
      </c>
      <c r="H89" s="649" t="s">
        <v>969</v>
      </c>
      <c r="I89" s="649" t="s">
        <v>1111</v>
      </c>
      <c r="J89" s="650" t="s">
        <v>1102</v>
      </c>
      <c r="K89" s="649" t="s">
        <v>263</v>
      </c>
    </row>
    <row r="90" spans="1:11" s="651" customFormat="1" ht="15.5" x14ac:dyDescent="0.35">
      <c r="A90" s="646">
        <v>86</v>
      </c>
      <c r="B90" s="646">
        <v>60</v>
      </c>
      <c r="C90" s="92" t="s">
        <v>1090</v>
      </c>
      <c r="D90" s="652" t="str">
        <f>IFERROR(VLOOKUP(C90,Foundation!$C$5:$D$143,2,0),"")</f>
        <v>DA+9</v>
      </c>
      <c r="E90" s="1111" t="s">
        <v>422</v>
      </c>
      <c r="F90" s="653">
        <v>45590</v>
      </c>
      <c r="G90" s="648">
        <f t="shared" si="2"/>
        <v>45590</v>
      </c>
      <c r="H90" s="649" t="s">
        <v>969</v>
      </c>
      <c r="I90" s="649" t="s">
        <v>1111</v>
      </c>
      <c r="J90" s="650" t="s">
        <v>1102</v>
      </c>
      <c r="K90" s="649" t="s">
        <v>263</v>
      </c>
    </row>
    <row r="91" spans="1:11" s="651" customFormat="1" ht="15.5" x14ac:dyDescent="0.35">
      <c r="A91" s="646">
        <v>87</v>
      </c>
      <c r="B91" s="646">
        <v>61</v>
      </c>
      <c r="C91" s="92" t="s">
        <v>620</v>
      </c>
      <c r="D91" s="652" t="str">
        <f>IFERROR(VLOOKUP(C91,Foundation!$C$5:$D$143,2,0),"")</f>
        <v>DA+3</v>
      </c>
      <c r="E91" s="1111" t="s">
        <v>422</v>
      </c>
      <c r="F91" s="653">
        <v>45590</v>
      </c>
      <c r="G91" s="648">
        <f t="shared" si="2"/>
        <v>45590</v>
      </c>
      <c r="H91" s="649" t="s">
        <v>969</v>
      </c>
      <c r="I91" s="649" t="s">
        <v>1111</v>
      </c>
      <c r="J91" s="650" t="s">
        <v>1102</v>
      </c>
      <c r="K91" s="649" t="s">
        <v>263</v>
      </c>
    </row>
    <row r="92" spans="1:11" s="651" customFormat="1" ht="15.5" x14ac:dyDescent="0.35">
      <c r="A92" s="646">
        <v>88</v>
      </c>
      <c r="B92" s="646">
        <v>62</v>
      </c>
      <c r="C92" s="92" t="s">
        <v>621</v>
      </c>
      <c r="D92" s="652" t="str">
        <f>IFERROR(VLOOKUP(C92,Foundation!$C$5:$D$143,2,0),"")</f>
        <v>DA+3</v>
      </c>
      <c r="E92" s="1111" t="s">
        <v>422</v>
      </c>
      <c r="F92" s="653">
        <v>45590</v>
      </c>
      <c r="G92" s="648">
        <f t="shared" si="2"/>
        <v>45590</v>
      </c>
      <c r="H92" s="649" t="s">
        <v>969</v>
      </c>
      <c r="I92" s="649" t="s">
        <v>1111</v>
      </c>
      <c r="J92" s="650" t="s">
        <v>1102</v>
      </c>
      <c r="K92" s="649" t="s">
        <v>263</v>
      </c>
    </row>
    <row r="93" spans="1:11" s="651" customFormat="1" ht="15.5" x14ac:dyDescent="0.35">
      <c r="A93" s="646">
        <v>89</v>
      </c>
      <c r="B93" s="646">
        <v>63</v>
      </c>
      <c r="C93" s="92" t="s">
        <v>622</v>
      </c>
      <c r="D93" s="652" t="str">
        <f>IFERROR(VLOOKUP(C93,Foundation!$C$5:$D$143,2,0),"")</f>
        <v>DA-1.5</v>
      </c>
      <c r="E93" s="1111" t="s">
        <v>422</v>
      </c>
      <c r="F93" s="653">
        <v>45590</v>
      </c>
      <c r="G93" s="648">
        <f t="shared" si="2"/>
        <v>45590</v>
      </c>
      <c r="H93" s="649" t="s">
        <v>969</v>
      </c>
      <c r="I93" s="649" t="s">
        <v>1111</v>
      </c>
      <c r="J93" s="650" t="s">
        <v>1102</v>
      </c>
      <c r="K93" s="649" t="s">
        <v>263</v>
      </c>
    </row>
    <row r="94" spans="1:11" s="651" customFormat="1" ht="15.5" x14ac:dyDescent="0.35">
      <c r="A94" s="646">
        <v>90</v>
      </c>
      <c r="B94" s="646">
        <v>64</v>
      </c>
      <c r="C94" s="92" t="s">
        <v>918</v>
      </c>
      <c r="D94" s="652" t="str">
        <f>IFERROR(VLOOKUP(C94,Foundation!$C$5:$D$143,2,0),"")</f>
        <v>DA+6</v>
      </c>
      <c r="E94" s="1111" t="s">
        <v>422</v>
      </c>
      <c r="F94" s="653">
        <v>45591</v>
      </c>
      <c r="G94" s="648">
        <f t="shared" si="2"/>
        <v>45591</v>
      </c>
      <c r="H94" s="649" t="s">
        <v>969</v>
      </c>
      <c r="I94" s="649" t="s">
        <v>1111</v>
      </c>
      <c r="J94" s="650" t="s">
        <v>1102</v>
      </c>
      <c r="K94" s="649" t="s">
        <v>263</v>
      </c>
    </row>
    <row r="95" spans="1:11" s="651" customFormat="1" ht="15.5" x14ac:dyDescent="0.35">
      <c r="A95" s="646">
        <v>91</v>
      </c>
      <c r="B95" s="646">
        <v>65</v>
      </c>
      <c r="C95" s="92" t="s">
        <v>921</v>
      </c>
      <c r="D95" s="652" t="str">
        <f>IFERROR(VLOOKUP(C95,Foundation!$C$5:$D$143,2,0),"")</f>
        <v>DA+3</v>
      </c>
      <c r="E95" s="1111" t="s">
        <v>422</v>
      </c>
      <c r="F95" s="653">
        <v>45591</v>
      </c>
      <c r="G95" s="648">
        <f t="shared" si="2"/>
        <v>45591</v>
      </c>
      <c r="H95" s="649" t="s">
        <v>969</v>
      </c>
      <c r="I95" s="649" t="s">
        <v>1111</v>
      </c>
      <c r="J95" s="650" t="s">
        <v>1102</v>
      </c>
      <c r="K95" s="649" t="s">
        <v>263</v>
      </c>
    </row>
    <row r="96" spans="1:11" s="651" customFormat="1" ht="15.5" x14ac:dyDescent="0.35">
      <c r="A96" s="646">
        <v>92</v>
      </c>
      <c r="B96" s="646">
        <v>66</v>
      </c>
      <c r="C96" s="92" t="s">
        <v>469</v>
      </c>
      <c r="D96" s="652" t="str">
        <f>IFERROR(VLOOKUP(C96,Foundation!$C$5:$D$143,2,0),"")</f>
        <v>DA+4.5</v>
      </c>
      <c r="E96" s="1111" t="s">
        <v>422</v>
      </c>
      <c r="F96" s="653">
        <v>45591</v>
      </c>
      <c r="G96" s="648">
        <f t="shared" si="2"/>
        <v>45591</v>
      </c>
      <c r="H96" s="649" t="s">
        <v>969</v>
      </c>
      <c r="I96" s="649" t="s">
        <v>1111</v>
      </c>
      <c r="J96" s="650" t="s">
        <v>1102</v>
      </c>
      <c r="K96" s="649" t="s">
        <v>263</v>
      </c>
    </row>
    <row r="97" spans="1:11" s="651" customFormat="1" ht="15.5" x14ac:dyDescent="0.35">
      <c r="A97" s="646">
        <v>93</v>
      </c>
      <c r="B97" s="646">
        <v>67</v>
      </c>
      <c r="C97" s="92" t="s">
        <v>597</v>
      </c>
      <c r="D97" s="652" t="str">
        <f>IFERROR(VLOOKUP(C97,Foundation!$C$5:$D$143,2,0),"")</f>
        <v>DA+6</v>
      </c>
      <c r="E97" s="1111" t="s">
        <v>422</v>
      </c>
      <c r="F97" s="653">
        <v>45591</v>
      </c>
      <c r="G97" s="648">
        <f t="shared" si="2"/>
        <v>45591</v>
      </c>
      <c r="H97" s="649" t="s">
        <v>969</v>
      </c>
      <c r="I97" s="649" t="s">
        <v>1111</v>
      </c>
      <c r="J97" s="650" t="s">
        <v>1102</v>
      </c>
      <c r="K97" s="649" t="s">
        <v>263</v>
      </c>
    </row>
    <row r="98" spans="1:11" s="651" customFormat="1" ht="15.5" x14ac:dyDescent="0.35">
      <c r="A98" s="646">
        <v>94</v>
      </c>
      <c r="B98" s="646">
        <v>68</v>
      </c>
      <c r="C98" s="92" t="s">
        <v>266</v>
      </c>
      <c r="D98" s="652" t="str">
        <f>IFERROR(VLOOKUP(C98,Foundation!$C$5:$D$143,2,0),"")</f>
        <v>DB1+9</v>
      </c>
      <c r="E98" s="1111" t="s">
        <v>422</v>
      </c>
      <c r="F98" s="653" t="s">
        <v>1121</v>
      </c>
      <c r="G98" s="648" t="str">
        <f t="shared" si="2"/>
        <v>27/10/202</v>
      </c>
      <c r="H98" s="649" t="s">
        <v>969</v>
      </c>
      <c r="I98" s="649" t="s">
        <v>906</v>
      </c>
      <c r="J98" s="650" t="s">
        <v>1102</v>
      </c>
      <c r="K98" s="649" t="s">
        <v>263</v>
      </c>
    </row>
    <row r="99" spans="1:11" s="651" customFormat="1" ht="15.5" x14ac:dyDescent="0.35">
      <c r="A99" s="646">
        <v>95</v>
      </c>
      <c r="B99" s="646">
        <v>69</v>
      </c>
      <c r="C99" s="92" t="s">
        <v>484</v>
      </c>
      <c r="D99" s="652" t="str">
        <f>IFERROR(VLOOKUP(C99,Foundation!$C$5:$D$143,2,0),"")</f>
        <v>DA+6</v>
      </c>
      <c r="E99" s="1111" t="s">
        <v>422</v>
      </c>
      <c r="F99" s="653">
        <v>45592</v>
      </c>
      <c r="G99" s="648">
        <f t="shared" si="2"/>
        <v>45592</v>
      </c>
      <c r="H99" s="649" t="s">
        <v>969</v>
      </c>
      <c r="I99" s="649" t="s">
        <v>906</v>
      </c>
      <c r="J99" s="650" t="s">
        <v>1102</v>
      </c>
      <c r="K99" s="649" t="s">
        <v>263</v>
      </c>
    </row>
    <row r="100" spans="1:11" s="336" customFormat="1" ht="15.5" x14ac:dyDescent="0.35">
      <c r="A100" s="646">
        <v>96</v>
      </c>
      <c r="B100" s="81">
        <v>70</v>
      </c>
      <c r="C100" s="92" t="s">
        <v>909</v>
      </c>
      <c r="D100" s="652" t="str">
        <f>IFERROR(VLOOKUP(C100,Foundation!$C$5:$D$143,2,0),"")</f>
        <v>DB1+3</v>
      </c>
      <c r="E100" s="1111" t="s">
        <v>422</v>
      </c>
      <c r="F100" s="770">
        <v>45592</v>
      </c>
      <c r="G100" s="772">
        <f t="shared" si="2"/>
        <v>45592</v>
      </c>
      <c r="H100" s="80" t="s">
        <v>969</v>
      </c>
      <c r="I100" s="80" t="s">
        <v>906</v>
      </c>
      <c r="J100" s="771" t="s">
        <v>1102</v>
      </c>
      <c r="K100" s="649" t="s">
        <v>263</v>
      </c>
    </row>
    <row r="101" spans="1:11" s="336" customFormat="1" ht="15.5" x14ac:dyDescent="0.35">
      <c r="A101" s="646">
        <v>97</v>
      </c>
      <c r="B101" s="81">
        <v>1</v>
      </c>
      <c r="C101" s="92" t="s">
        <v>13</v>
      </c>
      <c r="D101" s="652" t="str">
        <f>IFERROR(VLOOKUP(C101,Foundation!$C$5:$D$424,2,0),"")</f>
        <v>DC1+3</v>
      </c>
      <c r="E101" s="1111" t="s">
        <v>422</v>
      </c>
      <c r="F101" s="770">
        <v>45649</v>
      </c>
      <c r="G101" s="770">
        <v>45649</v>
      </c>
      <c r="H101" s="80" t="s">
        <v>1207</v>
      </c>
      <c r="I101" s="80" t="s">
        <v>906</v>
      </c>
      <c r="J101" s="771" t="s">
        <v>1208</v>
      </c>
      <c r="K101" s="649" t="s">
        <v>263</v>
      </c>
    </row>
    <row r="102" spans="1:11" s="336" customFormat="1" ht="15.5" x14ac:dyDescent="0.35">
      <c r="A102" s="646">
        <v>98</v>
      </c>
      <c r="B102" s="81">
        <v>2</v>
      </c>
      <c r="C102" s="92" t="s">
        <v>200</v>
      </c>
      <c r="D102" s="652" t="str">
        <f>IFERROR(VLOOKUP(C102,Foundation!$C$5:$D$424,2,0),"")</f>
        <v>DA+3</v>
      </c>
      <c r="E102" s="1111" t="s">
        <v>422</v>
      </c>
      <c r="F102" s="770">
        <v>45650</v>
      </c>
      <c r="G102" s="770">
        <v>45650</v>
      </c>
      <c r="H102" s="80" t="s">
        <v>1207</v>
      </c>
      <c r="I102" s="80" t="s">
        <v>906</v>
      </c>
      <c r="J102" s="771" t="s">
        <v>1208</v>
      </c>
      <c r="K102" s="649" t="s">
        <v>263</v>
      </c>
    </row>
    <row r="103" spans="1:11" s="336" customFormat="1" ht="15.5" x14ac:dyDescent="0.35">
      <c r="A103" s="646">
        <v>99</v>
      </c>
      <c r="B103" s="81">
        <v>3</v>
      </c>
      <c r="C103" s="92" t="s">
        <v>201</v>
      </c>
      <c r="D103" s="652" t="str">
        <f>IFERROR(VLOOKUP(C103,Foundation!$C$5:$D$424,2,0),"")</f>
        <v>DA+1.5</v>
      </c>
      <c r="E103" s="1111" t="s">
        <v>422</v>
      </c>
      <c r="F103" s="770">
        <v>45650</v>
      </c>
      <c r="G103" s="770">
        <v>45650</v>
      </c>
      <c r="H103" s="80" t="s">
        <v>1207</v>
      </c>
      <c r="I103" s="80" t="s">
        <v>906</v>
      </c>
      <c r="J103" s="771" t="s">
        <v>1208</v>
      </c>
      <c r="K103" s="649" t="s">
        <v>263</v>
      </c>
    </row>
    <row r="104" spans="1:11" s="336" customFormat="1" ht="15.5" x14ac:dyDescent="0.35">
      <c r="A104" s="646">
        <v>100</v>
      </c>
      <c r="B104" s="81">
        <v>4</v>
      </c>
      <c r="C104" s="92" t="s">
        <v>262</v>
      </c>
      <c r="D104" s="652" t="str">
        <f>IFERROR(VLOOKUP(C104,Foundation!$C$5:$D$424,2,0),"")</f>
        <v>DA+6</v>
      </c>
      <c r="E104" s="1111" t="s">
        <v>422</v>
      </c>
      <c r="F104" s="770">
        <v>45650</v>
      </c>
      <c r="G104" s="770">
        <v>45650</v>
      </c>
      <c r="H104" s="80" t="s">
        <v>1207</v>
      </c>
      <c r="I104" s="80" t="s">
        <v>906</v>
      </c>
      <c r="J104" s="771" t="s">
        <v>1208</v>
      </c>
      <c r="K104" s="649" t="s">
        <v>263</v>
      </c>
    </row>
    <row r="105" spans="1:11" s="336" customFormat="1" ht="15.5" x14ac:dyDescent="0.35">
      <c r="A105" s="646">
        <v>101</v>
      </c>
      <c r="B105" s="81">
        <v>5</v>
      </c>
      <c r="C105" s="773" t="s">
        <v>261</v>
      </c>
      <c r="D105" s="652" t="str">
        <f>IFERROR(VLOOKUP(C105,Foundation!$C$5:$D$424,2,0),"")</f>
        <v>DA-3</v>
      </c>
      <c r="E105" s="1111" t="s">
        <v>422</v>
      </c>
      <c r="F105" s="770">
        <v>45651</v>
      </c>
      <c r="G105" s="770">
        <v>45651</v>
      </c>
      <c r="H105" s="80" t="s">
        <v>1207</v>
      </c>
      <c r="I105" s="80" t="s">
        <v>906</v>
      </c>
      <c r="J105" s="771" t="s">
        <v>1208</v>
      </c>
      <c r="K105" s="649" t="s">
        <v>263</v>
      </c>
    </row>
    <row r="106" spans="1:11" s="336" customFormat="1" ht="15.5" x14ac:dyDescent="0.35">
      <c r="A106" s="646">
        <v>102</v>
      </c>
      <c r="B106" s="81">
        <v>6</v>
      </c>
      <c r="C106" s="92" t="s">
        <v>260</v>
      </c>
      <c r="D106" s="652" t="str">
        <f>IFERROR(VLOOKUP(C106,Foundation!$C$5:$D$424,2,0),"")</f>
        <v>DA+0</v>
      </c>
      <c r="E106" s="1111" t="s">
        <v>422</v>
      </c>
      <c r="F106" s="770">
        <v>45651</v>
      </c>
      <c r="G106" s="770">
        <v>45651</v>
      </c>
      <c r="H106" s="80" t="s">
        <v>1207</v>
      </c>
      <c r="I106" s="80" t="s">
        <v>906</v>
      </c>
      <c r="J106" s="771" t="s">
        <v>1208</v>
      </c>
      <c r="K106" s="649" t="s">
        <v>263</v>
      </c>
    </row>
    <row r="107" spans="1:11" s="336" customFormat="1" ht="15.5" x14ac:dyDescent="0.35">
      <c r="A107" s="646">
        <v>103</v>
      </c>
      <c r="B107" s="81">
        <v>7</v>
      </c>
      <c r="C107" s="92" t="s">
        <v>52</v>
      </c>
      <c r="D107" s="652" t="str">
        <f>IFERROR(VLOOKUP(C107,Foundation!$C$5:$D$424,2,0),"")</f>
        <v>DB2+6</v>
      </c>
      <c r="E107" s="1111" t="s">
        <v>422</v>
      </c>
      <c r="F107" s="770">
        <v>45651</v>
      </c>
      <c r="G107" s="770">
        <v>45651</v>
      </c>
      <c r="H107" s="80" t="s">
        <v>1207</v>
      </c>
      <c r="I107" s="80" t="s">
        <v>906</v>
      </c>
      <c r="J107" s="771" t="s">
        <v>1208</v>
      </c>
      <c r="K107" s="649" t="s">
        <v>263</v>
      </c>
    </row>
    <row r="108" spans="1:11" s="336" customFormat="1" ht="15.5" x14ac:dyDescent="0.35">
      <c r="A108" s="646">
        <v>104</v>
      </c>
      <c r="B108" s="81">
        <v>8</v>
      </c>
      <c r="C108" s="92" t="s">
        <v>626</v>
      </c>
      <c r="D108" s="652" t="str">
        <f>IFERROR(VLOOKUP(C108,Foundation!$C$5:$D$424,2,0),"")</f>
        <v>DA+0</v>
      </c>
      <c r="E108" s="1111" t="s">
        <v>422</v>
      </c>
      <c r="F108" s="770">
        <v>45652</v>
      </c>
      <c r="G108" s="770">
        <v>45652</v>
      </c>
      <c r="H108" s="80" t="s">
        <v>1207</v>
      </c>
      <c r="I108" s="80" t="s">
        <v>1213</v>
      </c>
      <c r="J108" s="771" t="s">
        <v>1208</v>
      </c>
      <c r="K108" s="649" t="s">
        <v>263</v>
      </c>
    </row>
    <row r="109" spans="1:11" s="336" customFormat="1" ht="15.5" x14ac:dyDescent="0.35">
      <c r="A109" s="646">
        <v>105</v>
      </c>
      <c r="B109" s="81">
        <v>9</v>
      </c>
      <c r="C109" s="92" t="s">
        <v>627</v>
      </c>
      <c r="D109" s="652" t="str">
        <f>IFERROR(VLOOKUP(C109,Foundation!$C$5:$D$424,2,0),"")</f>
        <v>DA+0</v>
      </c>
      <c r="E109" s="1111" t="s">
        <v>422</v>
      </c>
      <c r="F109" s="770">
        <v>45652</v>
      </c>
      <c r="G109" s="770">
        <v>45652</v>
      </c>
      <c r="H109" s="80" t="s">
        <v>1207</v>
      </c>
      <c r="I109" s="80" t="s">
        <v>1213</v>
      </c>
      <c r="J109" s="771" t="s">
        <v>1208</v>
      </c>
      <c r="K109" s="649" t="s">
        <v>263</v>
      </c>
    </row>
    <row r="110" spans="1:11" s="336" customFormat="1" ht="15.5" x14ac:dyDescent="0.35">
      <c r="A110" s="646">
        <v>106</v>
      </c>
      <c r="B110" s="81">
        <v>10</v>
      </c>
      <c r="C110" s="92" t="s">
        <v>630</v>
      </c>
      <c r="D110" s="652" t="str">
        <f>IFERROR(VLOOKUP(C110,Foundation!$C$5:$D$424,2,0),"")</f>
        <v>DA+3</v>
      </c>
      <c r="E110" s="1111" t="s">
        <v>422</v>
      </c>
      <c r="F110" s="770">
        <v>45652</v>
      </c>
      <c r="G110" s="770">
        <v>45652</v>
      </c>
      <c r="H110" s="80" t="s">
        <v>1207</v>
      </c>
      <c r="I110" s="80" t="s">
        <v>1213</v>
      </c>
      <c r="J110" s="771" t="s">
        <v>1208</v>
      </c>
      <c r="K110" s="649" t="s">
        <v>263</v>
      </c>
    </row>
    <row r="111" spans="1:11" s="336" customFormat="1" ht="15.5" x14ac:dyDescent="0.35">
      <c r="A111" s="646">
        <v>107</v>
      </c>
      <c r="B111" s="81">
        <v>11</v>
      </c>
      <c r="C111" s="92" t="s">
        <v>631</v>
      </c>
      <c r="D111" s="652" t="str">
        <f>IFERROR(VLOOKUP(C111,Foundation!$C$5:$D$424,2,0),"")</f>
        <v>DA+6</v>
      </c>
      <c r="E111" s="1111" t="s">
        <v>422</v>
      </c>
      <c r="F111" s="770">
        <v>45652</v>
      </c>
      <c r="G111" s="770">
        <v>45652</v>
      </c>
      <c r="H111" s="80" t="s">
        <v>1207</v>
      </c>
      <c r="I111" s="80" t="s">
        <v>1213</v>
      </c>
      <c r="J111" s="771" t="s">
        <v>1208</v>
      </c>
      <c r="K111" s="649" t="s">
        <v>263</v>
      </c>
    </row>
    <row r="112" spans="1:11" s="336" customFormat="1" ht="15.5" x14ac:dyDescent="0.35">
      <c r="A112" s="646">
        <v>108</v>
      </c>
      <c r="B112" s="81">
        <v>12</v>
      </c>
      <c r="C112" s="92" t="s">
        <v>632</v>
      </c>
      <c r="D112" s="652" t="str">
        <f>IFERROR(VLOOKUP(C112,Foundation!$C$5:$D$424,2,0),"")</f>
        <v>DA+9</v>
      </c>
      <c r="E112" s="1111" t="s">
        <v>422</v>
      </c>
      <c r="F112" s="770">
        <v>45653</v>
      </c>
      <c r="G112" s="770">
        <v>45653</v>
      </c>
      <c r="H112" s="80" t="s">
        <v>1207</v>
      </c>
      <c r="I112" s="80" t="s">
        <v>1213</v>
      </c>
      <c r="J112" s="771" t="s">
        <v>1208</v>
      </c>
      <c r="K112" s="649" t="s">
        <v>263</v>
      </c>
    </row>
    <row r="113" spans="1:11" s="336" customFormat="1" ht="15.5" x14ac:dyDescent="0.35">
      <c r="A113" s="646">
        <v>109</v>
      </c>
      <c r="B113" s="81">
        <v>13</v>
      </c>
      <c r="C113" s="92" t="s">
        <v>633</v>
      </c>
      <c r="D113" s="652" t="str">
        <f>IFERROR(VLOOKUP(C113,Foundation!$C$5:$D$424,2,0),"")</f>
        <v>DA+1.5</v>
      </c>
      <c r="E113" s="1111" t="s">
        <v>422</v>
      </c>
      <c r="F113" s="770">
        <v>45653</v>
      </c>
      <c r="G113" s="770">
        <v>45653</v>
      </c>
      <c r="H113" s="80" t="s">
        <v>1207</v>
      </c>
      <c r="I113" s="80" t="s">
        <v>1213</v>
      </c>
      <c r="J113" s="771" t="s">
        <v>1208</v>
      </c>
      <c r="K113" s="649" t="s">
        <v>263</v>
      </c>
    </row>
    <row r="114" spans="1:11" s="336" customFormat="1" ht="15.5" x14ac:dyDescent="0.35">
      <c r="A114" s="646">
        <v>110</v>
      </c>
      <c r="B114" s="81">
        <v>14</v>
      </c>
      <c r="C114" s="92" t="s">
        <v>634</v>
      </c>
      <c r="D114" s="652" t="str">
        <f>IFERROR(VLOOKUP(C114,Foundation!$C$5:$D$424,2,0),"")</f>
        <v>DA+0</v>
      </c>
      <c r="E114" s="1111" t="s">
        <v>422</v>
      </c>
      <c r="F114" s="770">
        <v>45653</v>
      </c>
      <c r="G114" s="770">
        <v>45653</v>
      </c>
      <c r="H114" s="80" t="s">
        <v>1207</v>
      </c>
      <c r="I114" s="80" t="s">
        <v>1213</v>
      </c>
      <c r="J114" s="771" t="s">
        <v>1208</v>
      </c>
      <c r="K114" s="649" t="s">
        <v>263</v>
      </c>
    </row>
    <row r="115" spans="1:11" s="336" customFormat="1" ht="15.5" x14ac:dyDescent="0.35">
      <c r="A115" s="646">
        <v>111</v>
      </c>
      <c r="B115" s="81">
        <v>15</v>
      </c>
      <c r="C115" s="92" t="s">
        <v>635</v>
      </c>
      <c r="D115" s="652" t="str">
        <f>IFERROR(VLOOKUP(C115,Foundation!$C$5:$D$424,2,0),"")</f>
        <v>DA+3</v>
      </c>
      <c r="E115" s="1111" t="s">
        <v>422</v>
      </c>
      <c r="F115" s="770">
        <v>45653</v>
      </c>
      <c r="G115" s="770">
        <v>45653</v>
      </c>
      <c r="H115" s="80" t="s">
        <v>1207</v>
      </c>
      <c r="I115" s="80" t="s">
        <v>1213</v>
      </c>
      <c r="J115" s="771" t="s">
        <v>1208</v>
      </c>
      <c r="K115" s="649" t="s">
        <v>263</v>
      </c>
    </row>
    <row r="116" spans="1:11" s="336" customFormat="1" ht="15.5" x14ac:dyDescent="0.35">
      <c r="A116" s="646">
        <v>112</v>
      </c>
      <c r="B116" s="81">
        <v>16</v>
      </c>
      <c r="C116" s="92" t="s">
        <v>74</v>
      </c>
      <c r="D116" s="652" t="str">
        <f>IFERROR(VLOOKUP(C116,Foundation!$C$5:$D$424,2,0),"")</f>
        <v>DB2+0</v>
      </c>
      <c r="E116" s="1111" t="s">
        <v>422</v>
      </c>
      <c r="F116" s="770">
        <v>45654</v>
      </c>
      <c r="G116" s="770">
        <v>45654</v>
      </c>
      <c r="H116" s="80" t="s">
        <v>1207</v>
      </c>
      <c r="I116" s="80" t="s">
        <v>1213</v>
      </c>
      <c r="J116" s="771" t="s">
        <v>1208</v>
      </c>
      <c r="K116" s="649" t="s">
        <v>263</v>
      </c>
    </row>
    <row r="117" spans="1:11" s="336" customFormat="1" ht="15.5" x14ac:dyDescent="0.35">
      <c r="A117" s="646">
        <v>113</v>
      </c>
      <c r="B117" s="81">
        <v>17</v>
      </c>
      <c r="C117" s="92" t="s">
        <v>637</v>
      </c>
      <c r="D117" s="652" t="str">
        <f>IFERROR(VLOOKUP(C117,Foundation!$C$5:$D$424,2,0),"")</f>
        <v>DA-1.5</v>
      </c>
      <c r="E117" s="1111" t="s">
        <v>422</v>
      </c>
      <c r="F117" s="770">
        <v>45654</v>
      </c>
      <c r="G117" s="770">
        <v>45654</v>
      </c>
      <c r="H117" s="80" t="s">
        <v>1207</v>
      </c>
      <c r="I117" s="80" t="s">
        <v>1213</v>
      </c>
      <c r="J117" s="771" t="s">
        <v>1208</v>
      </c>
      <c r="K117" s="649" t="s">
        <v>263</v>
      </c>
    </row>
    <row r="118" spans="1:11" s="336" customFormat="1" ht="15.5" x14ac:dyDescent="0.35">
      <c r="A118" s="646">
        <v>114</v>
      </c>
      <c r="B118" s="81">
        <v>18</v>
      </c>
      <c r="C118" s="92" t="s">
        <v>638</v>
      </c>
      <c r="D118" s="652" t="str">
        <f>IFERROR(VLOOKUP(C118,Foundation!$C$5:$D$424,2,0),"")</f>
        <v>DA+3</v>
      </c>
      <c r="E118" s="1111" t="s">
        <v>422</v>
      </c>
      <c r="F118" s="770">
        <v>45654</v>
      </c>
      <c r="G118" s="770">
        <v>45654</v>
      </c>
      <c r="H118" s="80" t="s">
        <v>1207</v>
      </c>
      <c r="I118" s="80" t="s">
        <v>1213</v>
      </c>
      <c r="J118" s="771" t="s">
        <v>1208</v>
      </c>
      <c r="K118" s="649" t="s">
        <v>263</v>
      </c>
    </row>
    <row r="119" spans="1:11" s="336" customFormat="1" ht="15.5" x14ac:dyDescent="0.35">
      <c r="A119" s="646">
        <v>115</v>
      </c>
      <c r="B119" s="81">
        <v>19</v>
      </c>
      <c r="C119" s="92" t="s">
        <v>269</v>
      </c>
      <c r="D119" s="652" t="str">
        <f>IFERROR(VLOOKUP(C119,Foundation!$C$5:$D$424,2,0),"")</f>
        <v>DB2+0</v>
      </c>
      <c r="E119" s="1111" t="s">
        <v>422</v>
      </c>
      <c r="F119" s="770">
        <v>45655</v>
      </c>
      <c r="G119" s="770">
        <v>45655</v>
      </c>
      <c r="H119" s="80" t="s">
        <v>969</v>
      </c>
      <c r="I119" s="80" t="s">
        <v>906</v>
      </c>
      <c r="J119" s="771" t="s">
        <v>1208</v>
      </c>
      <c r="K119" s="649" t="s">
        <v>263</v>
      </c>
    </row>
    <row r="120" spans="1:11" s="336" customFormat="1" ht="15.5" x14ac:dyDescent="0.35">
      <c r="A120" s="646">
        <v>116</v>
      </c>
      <c r="B120" s="81">
        <v>20</v>
      </c>
      <c r="C120" s="92" t="s">
        <v>496</v>
      </c>
      <c r="D120" s="652" t="str">
        <f>IFERROR(VLOOKUP(C120,Foundation!$C$5:$D$424,2,0),"")</f>
        <v>DA+6</v>
      </c>
      <c r="E120" s="1111" t="s">
        <v>422</v>
      </c>
      <c r="F120" s="770">
        <v>45655</v>
      </c>
      <c r="G120" s="770">
        <v>45655</v>
      </c>
      <c r="H120" s="80" t="s">
        <v>969</v>
      </c>
      <c r="I120" s="80" t="s">
        <v>906</v>
      </c>
      <c r="J120" s="771" t="s">
        <v>1208</v>
      </c>
      <c r="K120" s="649" t="s">
        <v>263</v>
      </c>
    </row>
    <row r="121" spans="1:11" s="336" customFormat="1" ht="15.5" x14ac:dyDescent="0.35">
      <c r="A121" s="646">
        <v>117</v>
      </c>
      <c r="B121" s="81">
        <v>21</v>
      </c>
      <c r="C121" s="92" t="s">
        <v>498</v>
      </c>
      <c r="D121" s="652" t="str">
        <f>IFERROR(VLOOKUP(C121,Foundation!$C$5:$D$424,2,0),"")</f>
        <v>DA+6</v>
      </c>
      <c r="E121" s="1111" t="s">
        <v>422</v>
      </c>
      <c r="F121" s="770">
        <v>45655</v>
      </c>
      <c r="G121" s="770">
        <v>45655</v>
      </c>
      <c r="H121" s="80" t="s">
        <v>969</v>
      </c>
      <c r="I121" s="80" t="s">
        <v>906</v>
      </c>
      <c r="J121" s="771" t="s">
        <v>1208</v>
      </c>
      <c r="K121" s="649" t="s">
        <v>263</v>
      </c>
    </row>
    <row r="122" spans="1:11" s="336" customFormat="1" ht="15.5" x14ac:dyDescent="0.35">
      <c r="A122" s="646">
        <v>118</v>
      </c>
      <c r="B122" s="81">
        <v>22</v>
      </c>
      <c r="C122" s="92" t="s">
        <v>499</v>
      </c>
      <c r="D122" s="652" t="str">
        <f>IFERROR(VLOOKUP(C122,Foundation!$C$5:$D$424,2,0),"")</f>
        <v>DA+6</v>
      </c>
      <c r="E122" s="1111" t="s">
        <v>422</v>
      </c>
      <c r="F122" s="770">
        <v>45655</v>
      </c>
      <c r="G122" s="770">
        <v>45655</v>
      </c>
      <c r="H122" s="80" t="s">
        <v>969</v>
      </c>
      <c r="I122" s="80" t="s">
        <v>906</v>
      </c>
      <c r="J122" s="771" t="s">
        <v>1208</v>
      </c>
      <c r="K122" s="649" t="s">
        <v>263</v>
      </c>
    </row>
    <row r="123" spans="1:11" s="336" customFormat="1" ht="15.5" x14ac:dyDescent="0.35">
      <c r="A123" s="646">
        <v>119</v>
      </c>
      <c r="B123" s="81">
        <v>23</v>
      </c>
      <c r="C123" s="92" t="s">
        <v>409</v>
      </c>
      <c r="D123" s="652" t="str">
        <f>IFERROR(VLOOKUP(C123,Foundation!$C$5:$D$424,2,0),"")</f>
        <v>DA-3</v>
      </c>
      <c r="E123" s="1111" t="s">
        <v>422</v>
      </c>
      <c r="F123" s="770">
        <v>45655</v>
      </c>
      <c r="G123" s="770">
        <v>45655</v>
      </c>
      <c r="H123" s="80" t="s">
        <v>969</v>
      </c>
      <c r="I123" s="80" t="s">
        <v>906</v>
      </c>
      <c r="J123" s="771" t="s">
        <v>1208</v>
      </c>
      <c r="K123" s="649" t="s">
        <v>263</v>
      </c>
    </row>
    <row r="124" spans="1:11" s="336" customFormat="1" ht="15.5" x14ac:dyDescent="0.35">
      <c r="A124" s="646">
        <v>120</v>
      </c>
      <c r="B124" s="81">
        <v>24</v>
      </c>
      <c r="C124" s="92" t="s">
        <v>410</v>
      </c>
      <c r="D124" s="652" t="str">
        <f>IFERROR(VLOOKUP(C124,Foundation!$C$5:$D$424,2,0),"")</f>
        <v>DA+6</v>
      </c>
      <c r="E124" s="1111" t="s">
        <v>422</v>
      </c>
      <c r="F124" s="770">
        <v>45655</v>
      </c>
      <c r="G124" s="770">
        <v>45655</v>
      </c>
      <c r="H124" s="80" t="s">
        <v>969</v>
      </c>
      <c r="I124" s="80" t="s">
        <v>906</v>
      </c>
      <c r="J124" s="771" t="s">
        <v>1208</v>
      </c>
      <c r="K124" s="649" t="s">
        <v>263</v>
      </c>
    </row>
    <row r="125" spans="1:11" s="336" customFormat="1" ht="15.5" x14ac:dyDescent="0.35">
      <c r="A125" s="646">
        <v>121</v>
      </c>
      <c r="B125" s="81">
        <v>25</v>
      </c>
      <c r="C125" s="92" t="s">
        <v>423</v>
      </c>
      <c r="D125" s="652" t="str">
        <f>IFERROR(VLOOKUP(C125,Foundation!$C$5:$D$424,2,0),"")</f>
        <v>DA+3</v>
      </c>
      <c r="E125" s="1111" t="s">
        <v>422</v>
      </c>
      <c r="F125" s="770">
        <v>45657</v>
      </c>
      <c r="G125" s="770">
        <v>45657</v>
      </c>
      <c r="H125" s="80" t="s">
        <v>969</v>
      </c>
      <c r="I125" s="80" t="s">
        <v>906</v>
      </c>
      <c r="J125" s="771" t="s">
        <v>1208</v>
      </c>
      <c r="K125" s="649" t="s">
        <v>263</v>
      </c>
    </row>
    <row r="126" spans="1:11" s="336" customFormat="1" ht="15.5" x14ac:dyDescent="0.35">
      <c r="A126" s="646">
        <v>122</v>
      </c>
      <c r="B126" s="81">
        <v>26</v>
      </c>
      <c r="C126" s="92" t="s">
        <v>388</v>
      </c>
      <c r="D126" s="652" t="str">
        <f>IFERROR(VLOOKUP(C126,Foundation!$C$5:$D$424,2,0),"")</f>
        <v>DA+3</v>
      </c>
      <c r="E126" s="1111" t="s">
        <v>422</v>
      </c>
      <c r="F126" s="770">
        <v>45657</v>
      </c>
      <c r="G126" s="770">
        <v>45657</v>
      </c>
      <c r="H126" s="80" t="s">
        <v>969</v>
      </c>
      <c r="I126" s="80" t="s">
        <v>906</v>
      </c>
      <c r="J126" s="771" t="s">
        <v>1208</v>
      </c>
      <c r="K126" s="649" t="s">
        <v>263</v>
      </c>
    </row>
    <row r="127" spans="1:11" s="336" customFormat="1" ht="15.5" x14ac:dyDescent="0.35">
      <c r="A127" s="646">
        <v>123</v>
      </c>
      <c r="B127" s="81">
        <v>27</v>
      </c>
      <c r="C127" s="92" t="s">
        <v>428</v>
      </c>
      <c r="D127" s="652" t="str">
        <f>IFERROR(VLOOKUP(C127,Foundation!$C$5:$D$424,2,0),"")</f>
        <v>DA+3</v>
      </c>
      <c r="E127" s="1111" t="s">
        <v>422</v>
      </c>
      <c r="F127" s="770">
        <v>45657</v>
      </c>
      <c r="G127" s="770">
        <v>45657</v>
      </c>
      <c r="H127" s="80" t="s">
        <v>969</v>
      </c>
      <c r="I127" s="80" t="s">
        <v>906</v>
      </c>
      <c r="J127" s="771" t="s">
        <v>1208</v>
      </c>
      <c r="K127" s="649" t="s">
        <v>263</v>
      </c>
    </row>
    <row r="128" spans="1:11" s="336" customFormat="1" ht="15.5" x14ac:dyDescent="0.35">
      <c r="A128" s="646">
        <v>124</v>
      </c>
      <c r="B128" s="81">
        <v>28</v>
      </c>
      <c r="C128" s="92" t="s">
        <v>429</v>
      </c>
      <c r="D128" s="652" t="str">
        <f>IFERROR(VLOOKUP(C128,Foundation!$C$5:$D$424,2,0),"")</f>
        <v>DA+3</v>
      </c>
      <c r="E128" s="1111" t="s">
        <v>422</v>
      </c>
      <c r="F128" s="770">
        <v>45657</v>
      </c>
      <c r="G128" s="770">
        <v>45657</v>
      </c>
      <c r="H128" s="80" t="s">
        <v>969</v>
      </c>
      <c r="I128" s="80" t="s">
        <v>906</v>
      </c>
      <c r="J128" s="771" t="s">
        <v>1208</v>
      </c>
      <c r="K128" s="649" t="s">
        <v>263</v>
      </c>
    </row>
    <row r="129" spans="1:11" s="336" customFormat="1" ht="15.5" x14ac:dyDescent="0.35">
      <c r="A129" s="646">
        <v>125</v>
      </c>
      <c r="B129" s="81">
        <v>1</v>
      </c>
      <c r="C129" s="92" t="s">
        <v>796</v>
      </c>
      <c r="D129" s="652" t="str">
        <f>IFERROR(VLOOKUP(C129,Foundation!$C$5:$D$424,2,0),"")</f>
        <v>DA+1.5</v>
      </c>
      <c r="E129" s="1111" t="s">
        <v>422</v>
      </c>
      <c r="F129" s="770">
        <v>45658</v>
      </c>
      <c r="G129" s="770">
        <v>45658</v>
      </c>
      <c r="H129" s="80" t="s">
        <v>1207</v>
      </c>
      <c r="I129" s="80" t="s">
        <v>1213</v>
      </c>
      <c r="J129" s="771" t="s">
        <v>1218</v>
      </c>
      <c r="K129" s="649" t="s">
        <v>263</v>
      </c>
    </row>
    <row r="130" spans="1:11" s="336" customFormat="1" ht="15.5" x14ac:dyDescent="0.35">
      <c r="A130" s="646">
        <v>126</v>
      </c>
      <c r="B130" s="81">
        <v>2</v>
      </c>
      <c r="C130" s="92" t="s">
        <v>797</v>
      </c>
      <c r="D130" s="652" t="str">
        <f>IFERROR(VLOOKUP(C130,Foundation!$C$5:$D$424,2,0),"")</f>
        <v>DA+3</v>
      </c>
      <c r="E130" s="1111" t="s">
        <v>422</v>
      </c>
      <c r="F130" s="770">
        <v>45658</v>
      </c>
      <c r="G130" s="770">
        <v>45658</v>
      </c>
      <c r="H130" s="80" t="s">
        <v>1207</v>
      </c>
      <c r="I130" s="80" t="s">
        <v>1213</v>
      </c>
      <c r="J130" s="771" t="s">
        <v>1218</v>
      </c>
      <c r="K130" s="649" t="s">
        <v>263</v>
      </c>
    </row>
    <row r="131" spans="1:11" s="336" customFormat="1" ht="15.5" x14ac:dyDescent="0.35">
      <c r="A131" s="646">
        <v>127</v>
      </c>
      <c r="B131" s="81">
        <v>3</v>
      </c>
      <c r="C131" s="92" t="s">
        <v>798</v>
      </c>
      <c r="D131" s="652" t="str">
        <f>IFERROR(VLOOKUP(C131,Foundation!$C$5:$D$424,2,0),"")</f>
        <v>DA+9</v>
      </c>
      <c r="E131" s="1111" t="s">
        <v>422</v>
      </c>
      <c r="F131" s="770">
        <v>45658</v>
      </c>
      <c r="G131" s="770">
        <v>45658</v>
      </c>
      <c r="H131" s="80" t="s">
        <v>1207</v>
      </c>
      <c r="I131" s="80" t="s">
        <v>1213</v>
      </c>
      <c r="J131" s="771" t="s">
        <v>1218</v>
      </c>
      <c r="K131" s="649" t="s">
        <v>263</v>
      </c>
    </row>
    <row r="132" spans="1:11" s="336" customFormat="1" ht="15.5" x14ac:dyDescent="0.35">
      <c r="A132" s="646">
        <v>128</v>
      </c>
      <c r="B132" s="81">
        <v>4</v>
      </c>
      <c r="C132" s="92" t="s">
        <v>799</v>
      </c>
      <c r="D132" s="652" t="str">
        <f>IFERROR(VLOOKUP(C132,Foundation!$C$5:$D$424,2,0),"")</f>
        <v>DA+3</v>
      </c>
      <c r="E132" s="1111" t="s">
        <v>422</v>
      </c>
      <c r="F132" s="770">
        <v>45658</v>
      </c>
      <c r="G132" s="770">
        <v>45658</v>
      </c>
      <c r="H132" s="80" t="s">
        <v>1207</v>
      </c>
      <c r="I132" s="80" t="s">
        <v>1213</v>
      </c>
      <c r="J132" s="771" t="s">
        <v>1218</v>
      </c>
      <c r="K132" s="649" t="s">
        <v>263</v>
      </c>
    </row>
    <row r="133" spans="1:11" s="336" customFormat="1" ht="15.5" x14ac:dyDescent="0.35">
      <c r="A133" s="646">
        <v>129</v>
      </c>
      <c r="B133" s="81">
        <v>5</v>
      </c>
      <c r="C133" s="92" t="s">
        <v>800</v>
      </c>
      <c r="D133" s="652" t="str">
        <f>IFERROR(VLOOKUP(C133,Foundation!$C$5:$D$424,2,0),"")</f>
        <v>DA+3</v>
      </c>
      <c r="E133" s="1111" t="s">
        <v>422</v>
      </c>
      <c r="F133" s="770">
        <v>45658</v>
      </c>
      <c r="G133" s="770">
        <v>45658</v>
      </c>
      <c r="H133" s="80" t="s">
        <v>1207</v>
      </c>
      <c r="I133" s="80" t="s">
        <v>1213</v>
      </c>
      <c r="J133" s="771" t="s">
        <v>1218</v>
      </c>
      <c r="K133" s="649" t="s">
        <v>263</v>
      </c>
    </row>
    <row r="134" spans="1:11" s="336" customFormat="1" ht="15.5" x14ac:dyDescent="0.35">
      <c r="A134" s="646">
        <v>130</v>
      </c>
      <c r="B134" s="81">
        <v>6</v>
      </c>
      <c r="C134" s="92" t="s">
        <v>795</v>
      </c>
      <c r="D134" s="652" t="str">
        <f>IFERROR(VLOOKUP(C134,Foundation!$C$5:$D$424,2,0),"")</f>
        <v>DA+3</v>
      </c>
      <c r="E134" s="1111" t="s">
        <v>422</v>
      </c>
      <c r="F134" s="770">
        <v>45659</v>
      </c>
      <c r="G134" s="770">
        <v>45659</v>
      </c>
      <c r="H134" s="80" t="s">
        <v>1207</v>
      </c>
      <c r="I134" s="80" t="s">
        <v>1213</v>
      </c>
      <c r="J134" s="771" t="s">
        <v>1218</v>
      </c>
      <c r="K134" s="649" t="s">
        <v>263</v>
      </c>
    </row>
    <row r="135" spans="1:11" s="336" customFormat="1" ht="15.5" x14ac:dyDescent="0.35">
      <c r="A135" s="646">
        <v>131</v>
      </c>
      <c r="B135" s="81">
        <v>7</v>
      </c>
      <c r="C135" s="92" t="s">
        <v>794</v>
      </c>
      <c r="D135" s="652" t="str">
        <f>IFERROR(VLOOKUP(C135,Foundation!$C$5:$D$424,2,0),"")</f>
        <v>DB1+0</v>
      </c>
      <c r="E135" s="1111" t="s">
        <v>422</v>
      </c>
      <c r="F135" s="770">
        <v>45659</v>
      </c>
      <c r="G135" s="770">
        <v>45659</v>
      </c>
      <c r="H135" s="80" t="s">
        <v>1207</v>
      </c>
      <c r="I135" s="80" t="s">
        <v>1213</v>
      </c>
      <c r="J135" s="771" t="s">
        <v>1218</v>
      </c>
      <c r="K135" s="649" t="s">
        <v>263</v>
      </c>
    </row>
    <row r="136" spans="1:11" s="336" customFormat="1" ht="15.5" x14ac:dyDescent="0.35">
      <c r="A136" s="646">
        <v>132</v>
      </c>
      <c r="B136" s="81">
        <v>8</v>
      </c>
      <c r="C136" s="92" t="s">
        <v>624</v>
      </c>
      <c r="D136" s="652" t="str">
        <f>IFERROR(VLOOKUP(C136,Foundation!$C$5:$D$424,2,0),"")</f>
        <v>DA+3</v>
      </c>
      <c r="E136" s="1111" t="s">
        <v>422</v>
      </c>
      <c r="F136" s="770">
        <v>45659</v>
      </c>
      <c r="G136" s="770">
        <v>45659</v>
      </c>
      <c r="H136" s="80" t="s">
        <v>1207</v>
      </c>
      <c r="I136" s="80" t="s">
        <v>1213</v>
      </c>
      <c r="J136" s="771" t="s">
        <v>1218</v>
      </c>
      <c r="K136" s="649" t="s">
        <v>263</v>
      </c>
    </row>
    <row r="137" spans="1:11" s="336" customFormat="1" ht="15.5" x14ac:dyDescent="0.35">
      <c r="A137" s="646">
        <v>133</v>
      </c>
      <c r="B137" s="81">
        <v>9</v>
      </c>
      <c r="C137" s="92" t="s">
        <v>623</v>
      </c>
      <c r="D137" s="652" t="str">
        <f>IFERROR(VLOOKUP(C137,Foundation!$C$5:$D$424,2,0),"")</f>
        <v>DA+9</v>
      </c>
      <c r="E137" s="1111" t="s">
        <v>422</v>
      </c>
      <c r="F137" s="770">
        <v>45659</v>
      </c>
      <c r="G137" s="770">
        <v>45659</v>
      </c>
      <c r="H137" s="80" t="s">
        <v>1207</v>
      </c>
      <c r="I137" s="80" t="s">
        <v>1213</v>
      </c>
      <c r="J137" s="771" t="s">
        <v>1218</v>
      </c>
      <c r="K137" s="649" t="s">
        <v>263</v>
      </c>
    </row>
    <row r="138" spans="1:11" s="336" customFormat="1" ht="15.5" x14ac:dyDescent="0.35">
      <c r="A138" s="646">
        <v>134</v>
      </c>
      <c r="B138" s="81">
        <v>10</v>
      </c>
      <c r="C138" s="92" t="s">
        <v>639</v>
      </c>
      <c r="D138" s="652" t="str">
        <f>IFERROR(VLOOKUP(C138,Foundation!$C$5:$D$424,2,0),"")</f>
        <v>DA+1.5</v>
      </c>
      <c r="E138" s="1111" t="s">
        <v>422</v>
      </c>
      <c r="F138" s="770">
        <v>45660</v>
      </c>
      <c r="G138" s="770">
        <v>45660</v>
      </c>
      <c r="H138" s="80" t="s">
        <v>1207</v>
      </c>
      <c r="I138" s="80" t="s">
        <v>1213</v>
      </c>
      <c r="J138" s="771" t="s">
        <v>1218</v>
      </c>
      <c r="K138" s="649" t="s">
        <v>263</v>
      </c>
    </row>
    <row r="139" spans="1:11" s="336" customFormat="1" ht="15.5" x14ac:dyDescent="0.35">
      <c r="A139" s="646">
        <v>135</v>
      </c>
      <c r="B139" s="81">
        <v>11</v>
      </c>
      <c r="C139" s="92" t="s">
        <v>215</v>
      </c>
      <c r="D139" s="652" t="str">
        <f>IFERROR(VLOOKUP(C139,Foundation!$C$5:$D$424,2,0),"")</f>
        <v>DA+6</v>
      </c>
      <c r="E139" s="1111" t="s">
        <v>422</v>
      </c>
      <c r="F139" s="770" t="s">
        <v>1219</v>
      </c>
      <c r="G139" s="770" t="s">
        <v>1219</v>
      </c>
      <c r="H139" s="80" t="s">
        <v>1207</v>
      </c>
      <c r="I139" s="80" t="s">
        <v>1213</v>
      </c>
      <c r="J139" s="771" t="s">
        <v>1218</v>
      </c>
      <c r="K139" s="649" t="s">
        <v>263</v>
      </c>
    </row>
    <row r="140" spans="1:11" s="336" customFormat="1" ht="15.5" x14ac:dyDescent="0.35">
      <c r="A140" s="646">
        <v>136</v>
      </c>
      <c r="B140" s="81">
        <v>12</v>
      </c>
      <c r="C140" s="92" t="s">
        <v>5</v>
      </c>
      <c r="D140" s="652" t="str">
        <f>IFERROR(VLOOKUP(C140,Foundation!$C$5:$D$424,2,0),"")</f>
        <v>DA+3</v>
      </c>
      <c r="E140" s="1111" t="s">
        <v>422</v>
      </c>
      <c r="F140" s="770" t="s">
        <v>1219</v>
      </c>
      <c r="G140" s="770" t="s">
        <v>1219</v>
      </c>
      <c r="H140" s="80" t="s">
        <v>1207</v>
      </c>
      <c r="I140" s="80" t="s">
        <v>1213</v>
      </c>
      <c r="J140" s="771" t="s">
        <v>1218</v>
      </c>
      <c r="K140" s="649" t="s">
        <v>263</v>
      </c>
    </row>
    <row r="141" spans="1:11" s="336" customFormat="1" ht="15.5" x14ac:dyDescent="0.35">
      <c r="A141" s="646">
        <v>137</v>
      </c>
      <c r="B141" s="81">
        <v>13</v>
      </c>
      <c r="C141" s="92" t="s">
        <v>6</v>
      </c>
      <c r="D141" s="652" t="str">
        <f>IFERROR(VLOOKUP(C141,Foundation!$C$5:$D$424,2,0),"")</f>
        <v>DA+6</v>
      </c>
      <c r="E141" s="1111" t="s">
        <v>422</v>
      </c>
      <c r="F141" s="770" t="s">
        <v>1219</v>
      </c>
      <c r="G141" s="770" t="s">
        <v>1219</v>
      </c>
      <c r="H141" s="80" t="s">
        <v>1207</v>
      </c>
      <c r="I141" s="80" t="s">
        <v>1213</v>
      </c>
      <c r="J141" s="771" t="s">
        <v>1218</v>
      </c>
      <c r="K141" s="649" t="s">
        <v>263</v>
      </c>
    </row>
    <row r="142" spans="1:11" s="336" customFormat="1" ht="15.5" x14ac:dyDescent="0.35">
      <c r="A142" s="646">
        <v>138</v>
      </c>
      <c r="B142" s="81">
        <v>14</v>
      </c>
      <c r="C142" s="92" t="s">
        <v>649</v>
      </c>
      <c r="D142" s="652" t="str">
        <f>IFERROR(VLOOKUP(C142,Foundation!$C$5:$D$424,2,0),"")</f>
        <v>DA+9</v>
      </c>
      <c r="E142" s="1111" t="s">
        <v>422</v>
      </c>
      <c r="F142" s="770" t="s">
        <v>1219</v>
      </c>
      <c r="G142" s="770" t="s">
        <v>1219</v>
      </c>
      <c r="H142" s="80" t="s">
        <v>1207</v>
      </c>
      <c r="I142" s="80" t="s">
        <v>1213</v>
      </c>
      <c r="J142" s="771" t="s">
        <v>1218</v>
      </c>
      <c r="K142" s="649" t="s">
        <v>263</v>
      </c>
    </row>
    <row r="143" spans="1:11" s="336" customFormat="1" ht="15.5" x14ac:dyDescent="0.35">
      <c r="A143" s="646">
        <v>139</v>
      </c>
      <c r="B143" s="81">
        <v>15</v>
      </c>
      <c r="C143" s="92" t="s">
        <v>650</v>
      </c>
      <c r="D143" s="652" t="str">
        <f>IFERROR(VLOOKUP(C143,Foundation!$C$5:$D$424,2,0),"")</f>
        <v>DA+9</v>
      </c>
      <c r="E143" s="1111" t="s">
        <v>422</v>
      </c>
      <c r="F143" s="770" t="s">
        <v>1219</v>
      </c>
      <c r="G143" s="770" t="s">
        <v>1219</v>
      </c>
      <c r="H143" s="80" t="s">
        <v>1207</v>
      </c>
      <c r="I143" s="80" t="s">
        <v>1213</v>
      </c>
      <c r="J143" s="771" t="s">
        <v>1218</v>
      </c>
      <c r="K143" s="649" t="s">
        <v>263</v>
      </c>
    </row>
    <row r="144" spans="1:11" s="336" customFormat="1" ht="15.5" x14ac:dyDescent="0.35">
      <c r="A144" s="646">
        <v>140</v>
      </c>
      <c r="B144" s="81">
        <v>16</v>
      </c>
      <c r="C144" s="92" t="s">
        <v>651</v>
      </c>
      <c r="D144" s="652" t="str">
        <f>IFERROR(VLOOKUP(C144,Foundation!$C$5:$D$424,2,0),"")</f>
        <v>DA+3</v>
      </c>
      <c r="E144" s="1111" t="s">
        <v>422</v>
      </c>
      <c r="F144" s="770" t="s">
        <v>1219</v>
      </c>
      <c r="G144" s="770" t="s">
        <v>1219</v>
      </c>
      <c r="H144" s="80" t="s">
        <v>1207</v>
      </c>
      <c r="I144" s="80" t="s">
        <v>1213</v>
      </c>
      <c r="J144" s="771" t="s">
        <v>1218</v>
      </c>
      <c r="K144" s="649" t="s">
        <v>263</v>
      </c>
    </row>
    <row r="145" spans="1:11" s="336" customFormat="1" ht="15.5" x14ac:dyDescent="0.35">
      <c r="A145" s="646">
        <v>141</v>
      </c>
      <c r="B145" s="81">
        <v>1</v>
      </c>
      <c r="C145" s="92" t="s">
        <v>588</v>
      </c>
      <c r="D145" s="652" t="str">
        <f>IFERROR(VLOOKUP(C145,Foundation!$C$5:$D$424,2,0),"")</f>
        <v>DA+0</v>
      </c>
      <c r="E145" s="1111" t="s">
        <v>422</v>
      </c>
      <c r="F145" s="770">
        <v>45701</v>
      </c>
      <c r="G145" s="770">
        <v>45701</v>
      </c>
      <c r="H145" s="80" t="s">
        <v>1207</v>
      </c>
      <c r="I145" s="80" t="s">
        <v>1213</v>
      </c>
      <c r="J145" s="771" t="s">
        <v>1255</v>
      </c>
      <c r="K145" s="649" t="s">
        <v>263</v>
      </c>
    </row>
    <row r="146" spans="1:11" s="336" customFormat="1" ht="15.5" x14ac:dyDescent="0.35">
      <c r="A146" s="646">
        <v>142</v>
      </c>
      <c r="B146" s="81">
        <v>2</v>
      </c>
      <c r="C146" s="92" t="s">
        <v>591</v>
      </c>
      <c r="D146" s="652" t="str">
        <f>IFERROR(VLOOKUP(C146,Foundation!$C$5:$D$424,2,0),"")</f>
        <v>DA+3</v>
      </c>
      <c r="E146" s="1111" t="s">
        <v>422</v>
      </c>
      <c r="F146" s="770">
        <v>45701</v>
      </c>
      <c r="G146" s="770">
        <v>45701</v>
      </c>
      <c r="H146" s="80" t="s">
        <v>1207</v>
      </c>
      <c r="I146" s="80" t="s">
        <v>1213</v>
      </c>
      <c r="J146" s="771" t="s">
        <v>1255</v>
      </c>
      <c r="K146" s="649" t="s">
        <v>263</v>
      </c>
    </row>
    <row r="147" spans="1:11" s="336" customFormat="1" ht="15.5" x14ac:dyDescent="0.35">
      <c r="A147" s="646">
        <v>143</v>
      </c>
      <c r="B147" s="81">
        <v>3</v>
      </c>
      <c r="C147" s="92" t="s">
        <v>592</v>
      </c>
      <c r="D147" s="652" t="str">
        <f>IFERROR(VLOOKUP(C147,Foundation!$C$5:$D$424,2,0),"")</f>
        <v>DA+1.5</v>
      </c>
      <c r="E147" s="1111" t="s">
        <v>422</v>
      </c>
      <c r="F147" s="770">
        <v>45701</v>
      </c>
      <c r="G147" s="770">
        <v>45701</v>
      </c>
      <c r="H147" s="80" t="s">
        <v>1207</v>
      </c>
      <c r="I147" s="80" t="s">
        <v>1213</v>
      </c>
      <c r="J147" s="771" t="s">
        <v>1255</v>
      </c>
      <c r="K147" s="649" t="s">
        <v>263</v>
      </c>
    </row>
    <row r="148" spans="1:11" s="336" customFormat="1" ht="15.5" x14ac:dyDescent="0.35">
      <c r="A148" s="646">
        <v>144</v>
      </c>
      <c r="B148" s="81">
        <v>4</v>
      </c>
      <c r="C148" s="92" t="s">
        <v>173</v>
      </c>
      <c r="D148" s="652" t="str">
        <f>IFERROR(VLOOKUP(C148,Foundation!$C$5:$D$424,2,0),"")</f>
        <v>DB1+6</v>
      </c>
      <c r="E148" s="1111" t="s">
        <v>422</v>
      </c>
      <c r="F148" s="770">
        <v>45701</v>
      </c>
      <c r="G148" s="770">
        <v>45701</v>
      </c>
      <c r="H148" s="80" t="s">
        <v>1207</v>
      </c>
      <c r="I148" s="80" t="s">
        <v>1213</v>
      </c>
      <c r="J148" s="771" t="s">
        <v>1255</v>
      </c>
      <c r="K148" s="649" t="s">
        <v>263</v>
      </c>
    </row>
    <row r="149" spans="1:11" s="336" customFormat="1" ht="15.5" x14ac:dyDescent="0.35">
      <c r="A149" s="646">
        <v>145</v>
      </c>
      <c r="B149" s="81">
        <v>5</v>
      </c>
      <c r="C149" s="92" t="s">
        <v>601</v>
      </c>
      <c r="D149" s="652" t="str">
        <f>IFERROR(VLOOKUP(C149,Foundation!$C$5:$D$424,2,0),"")</f>
        <v>DA+0</v>
      </c>
      <c r="E149" s="1111" t="s">
        <v>422</v>
      </c>
      <c r="F149" s="770">
        <v>45701</v>
      </c>
      <c r="G149" s="770">
        <v>45701</v>
      </c>
      <c r="H149" s="80" t="s">
        <v>1207</v>
      </c>
      <c r="I149" s="80" t="s">
        <v>1213</v>
      </c>
      <c r="J149" s="771" t="s">
        <v>1255</v>
      </c>
      <c r="K149" s="649" t="s">
        <v>263</v>
      </c>
    </row>
    <row r="150" spans="1:11" s="336" customFormat="1" ht="15.5" x14ac:dyDescent="0.35">
      <c r="A150" s="646">
        <v>146</v>
      </c>
      <c r="B150" s="81">
        <v>6</v>
      </c>
      <c r="C150" s="92" t="s">
        <v>72</v>
      </c>
      <c r="D150" s="652" t="str">
        <f>IFERROR(VLOOKUP(C150,Foundation!$C$5:$D$424,2,0),"")</f>
        <v>DB2+0</v>
      </c>
      <c r="E150" s="1111" t="s">
        <v>422</v>
      </c>
      <c r="F150" s="770">
        <v>45701</v>
      </c>
      <c r="G150" s="770">
        <v>45701</v>
      </c>
      <c r="H150" s="80" t="s">
        <v>1207</v>
      </c>
      <c r="I150" s="80" t="s">
        <v>1213</v>
      </c>
      <c r="J150" s="771" t="s">
        <v>1255</v>
      </c>
      <c r="K150" s="649" t="s">
        <v>263</v>
      </c>
    </row>
    <row r="151" spans="1:11" s="336" customFormat="1" ht="15.5" x14ac:dyDescent="0.35">
      <c r="A151" s="646">
        <v>147</v>
      </c>
      <c r="B151" s="81">
        <v>7</v>
      </c>
      <c r="C151" s="92" t="s">
        <v>610</v>
      </c>
      <c r="D151" s="652" t="str">
        <f>IFERROR(VLOOKUP(C151,Foundation!$C$5:$D$424,2,0),"")</f>
        <v>DA+9</v>
      </c>
      <c r="E151" s="1111" t="s">
        <v>422</v>
      </c>
      <c r="F151" s="770">
        <v>45702</v>
      </c>
      <c r="G151" s="770">
        <v>45702</v>
      </c>
      <c r="H151" s="80" t="s">
        <v>1207</v>
      </c>
      <c r="I151" s="80" t="s">
        <v>1213</v>
      </c>
      <c r="J151" s="771" t="s">
        <v>1255</v>
      </c>
      <c r="K151" s="649" t="s">
        <v>263</v>
      </c>
    </row>
    <row r="152" spans="1:11" s="336" customFormat="1" ht="15.5" x14ac:dyDescent="0.35">
      <c r="A152" s="646">
        <v>148</v>
      </c>
      <c r="B152" s="81">
        <v>8</v>
      </c>
      <c r="C152" s="92" t="s">
        <v>614</v>
      </c>
      <c r="D152" s="652" t="str">
        <f>IFERROR(VLOOKUP(C152,Foundation!$C$5:$D$424,2,0),"")</f>
        <v>DA+6</v>
      </c>
      <c r="E152" s="1111" t="s">
        <v>422</v>
      </c>
      <c r="F152" s="770">
        <v>45702</v>
      </c>
      <c r="G152" s="770">
        <v>45702</v>
      </c>
      <c r="H152" s="80" t="s">
        <v>1207</v>
      </c>
      <c r="I152" s="80" t="s">
        <v>1213</v>
      </c>
      <c r="J152" s="771" t="s">
        <v>1255</v>
      </c>
      <c r="K152" s="649" t="s">
        <v>263</v>
      </c>
    </row>
    <row r="153" spans="1:11" s="336" customFormat="1" ht="15.5" x14ac:dyDescent="0.35">
      <c r="A153" s="646">
        <v>149</v>
      </c>
      <c r="B153" s="81">
        <v>9</v>
      </c>
      <c r="C153" s="92" t="s">
        <v>615</v>
      </c>
      <c r="D153" s="652" t="str">
        <f>IFERROR(VLOOKUP(C153,Foundation!$C$5:$D$424,2,0),"")</f>
        <v>DA+1.5</v>
      </c>
      <c r="E153" s="1111" t="s">
        <v>422</v>
      </c>
      <c r="F153" s="770">
        <v>45702</v>
      </c>
      <c r="G153" s="770">
        <v>45702</v>
      </c>
      <c r="H153" s="80" t="s">
        <v>1207</v>
      </c>
      <c r="I153" s="80" t="s">
        <v>1213</v>
      </c>
      <c r="J153" s="771" t="s">
        <v>1255</v>
      </c>
      <c r="K153" s="649" t="s">
        <v>263</v>
      </c>
    </row>
    <row r="154" spans="1:11" s="336" customFormat="1" ht="15.5" x14ac:dyDescent="0.35">
      <c r="A154" s="646">
        <v>150</v>
      </c>
      <c r="B154" s="81">
        <v>10</v>
      </c>
      <c r="C154" s="92" t="s">
        <v>617</v>
      </c>
      <c r="D154" s="652" t="str">
        <f>IFERROR(VLOOKUP(C154,Foundation!$C$5:$D$424,2,0),"")</f>
        <v>DA+3</v>
      </c>
      <c r="E154" s="1111" t="s">
        <v>422</v>
      </c>
      <c r="F154" s="770">
        <v>45702</v>
      </c>
      <c r="G154" s="770">
        <v>45702</v>
      </c>
      <c r="H154" s="80" t="s">
        <v>1207</v>
      </c>
      <c r="I154" s="80" t="s">
        <v>1213</v>
      </c>
      <c r="J154" s="771" t="s">
        <v>1255</v>
      </c>
      <c r="K154" s="649" t="s">
        <v>263</v>
      </c>
    </row>
    <row r="155" spans="1:11" s="336" customFormat="1" ht="15.5" x14ac:dyDescent="0.35">
      <c r="A155" s="646">
        <v>151</v>
      </c>
      <c r="B155" s="81">
        <v>11</v>
      </c>
      <c r="C155" s="92" t="s">
        <v>8</v>
      </c>
      <c r="D155" s="652" t="str">
        <f>IFERROR(VLOOKUP(C155,Foundation!$C$5:$D$424,2,0),"")</f>
        <v>DB2+3</v>
      </c>
      <c r="E155" s="1111" t="s">
        <v>422</v>
      </c>
      <c r="F155" s="770">
        <v>45702</v>
      </c>
      <c r="G155" s="770">
        <v>45702</v>
      </c>
      <c r="H155" s="80" t="s">
        <v>1207</v>
      </c>
      <c r="I155" s="80" t="s">
        <v>1213</v>
      </c>
      <c r="J155" s="771" t="s">
        <v>1255</v>
      </c>
      <c r="K155" s="649" t="s">
        <v>263</v>
      </c>
    </row>
    <row r="156" spans="1:11" s="336" customFormat="1" ht="15.5" x14ac:dyDescent="0.35">
      <c r="A156" s="646">
        <v>152</v>
      </c>
      <c r="B156" s="81">
        <v>12</v>
      </c>
      <c r="C156" s="92" t="s">
        <v>66</v>
      </c>
      <c r="D156" s="652" t="str">
        <f>IFERROR(VLOOKUP(C156,Foundation!$C$5:$D$424,2,0),"")</f>
        <v>DB1+0</v>
      </c>
      <c r="E156" s="1111" t="s">
        <v>422</v>
      </c>
      <c r="F156" s="770">
        <v>45704</v>
      </c>
      <c r="G156" s="770">
        <v>45704</v>
      </c>
      <c r="H156" s="80" t="s">
        <v>1207</v>
      </c>
      <c r="I156" s="80" t="s">
        <v>1213</v>
      </c>
      <c r="J156" s="771" t="s">
        <v>1255</v>
      </c>
      <c r="K156" s="649" t="s">
        <v>263</v>
      </c>
    </row>
    <row r="157" spans="1:11" s="336" customFormat="1" ht="15.5" x14ac:dyDescent="0.35">
      <c r="A157" s="646">
        <v>153</v>
      </c>
      <c r="B157" s="81">
        <v>13</v>
      </c>
      <c r="C157" s="92" t="s">
        <v>456</v>
      </c>
      <c r="D157" s="652" t="str">
        <f>IFERROR(VLOOKUP(C157,Foundation!$C$5:$D$424,2,0),"")</f>
        <v>DA+9</v>
      </c>
      <c r="E157" s="1111" t="s">
        <v>422</v>
      </c>
      <c r="F157" s="770">
        <v>45704</v>
      </c>
      <c r="G157" s="770">
        <v>45704</v>
      </c>
      <c r="H157" s="80" t="s">
        <v>1207</v>
      </c>
      <c r="I157" s="80" t="s">
        <v>1213</v>
      </c>
      <c r="J157" s="771" t="s">
        <v>1255</v>
      </c>
      <c r="K157" s="649" t="s">
        <v>263</v>
      </c>
    </row>
    <row r="158" spans="1:11" s="336" customFormat="1" ht="15.5" x14ac:dyDescent="0.35">
      <c r="A158" s="646">
        <v>154</v>
      </c>
      <c r="B158" s="81">
        <v>14</v>
      </c>
      <c r="C158" s="92" t="s">
        <v>457</v>
      </c>
      <c r="D158" s="652" t="str">
        <f>IFERROR(VLOOKUP(C158,Foundation!$C$5:$D$424,2,0),"")</f>
        <v>DA+0</v>
      </c>
      <c r="E158" s="1111" t="s">
        <v>422</v>
      </c>
      <c r="F158" s="770">
        <v>45704</v>
      </c>
      <c r="G158" s="770">
        <v>45704</v>
      </c>
      <c r="H158" s="80" t="s">
        <v>1207</v>
      </c>
      <c r="I158" s="80" t="s">
        <v>1213</v>
      </c>
      <c r="J158" s="771" t="s">
        <v>1255</v>
      </c>
      <c r="K158" s="649" t="s">
        <v>263</v>
      </c>
    </row>
    <row r="159" spans="1:11" s="336" customFormat="1" ht="15.5" x14ac:dyDescent="0.35">
      <c r="A159" s="646">
        <v>155</v>
      </c>
      <c r="B159" s="81">
        <v>15</v>
      </c>
      <c r="C159" s="92" t="s">
        <v>454</v>
      </c>
      <c r="D159" s="652" t="str">
        <f>IFERROR(VLOOKUP(C159,Foundation!$C$5:$D$424,2,0),"")</f>
        <v>DA+9</v>
      </c>
      <c r="E159" s="1111" t="s">
        <v>422</v>
      </c>
      <c r="F159" s="770">
        <v>45339</v>
      </c>
      <c r="G159" s="770">
        <v>45339</v>
      </c>
      <c r="H159" s="80" t="s">
        <v>1207</v>
      </c>
      <c r="I159" s="80" t="s">
        <v>1213</v>
      </c>
      <c r="J159" s="771" t="s">
        <v>1255</v>
      </c>
      <c r="K159" s="649" t="s">
        <v>263</v>
      </c>
    </row>
    <row r="160" spans="1:11" s="336" customFormat="1" ht="15.5" x14ac:dyDescent="0.35">
      <c r="A160" s="646">
        <v>156</v>
      </c>
      <c r="B160" s="81">
        <v>16</v>
      </c>
      <c r="C160" s="92" t="s">
        <v>455</v>
      </c>
      <c r="D160" s="652" t="str">
        <f>IFERROR(VLOOKUP(C160,Foundation!$C$5:$D$424,2,0),"")</f>
        <v>DA+3</v>
      </c>
      <c r="E160" s="1111" t="s">
        <v>422</v>
      </c>
      <c r="F160" s="770">
        <v>45339</v>
      </c>
      <c r="G160" s="770">
        <v>45339</v>
      </c>
      <c r="H160" s="80" t="s">
        <v>1207</v>
      </c>
      <c r="I160" s="80" t="s">
        <v>1213</v>
      </c>
      <c r="J160" s="771" t="s">
        <v>1255</v>
      </c>
      <c r="K160" s="649" t="s">
        <v>263</v>
      </c>
    </row>
    <row r="161" spans="1:11" s="336" customFormat="1" ht="15.5" x14ac:dyDescent="0.35">
      <c r="A161" s="646">
        <v>157</v>
      </c>
      <c r="B161" s="81">
        <v>17</v>
      </c>
      <c r="C161" s="92" t="s">
        <v>458</v>
      </c>
      <c r="D161" s="652" t="str">
        <f>IFERROR(VLOOKUP(C161,Foundation!$C$5:$D$424,2,0),"")</f>
        <v>DA+6</v>
      </c>
      <c r="E161" s="1111" t="s">
        <v>422</v>
      </c>
      <c r="F161" s="770">
        <v>45339</v>
      </c>
      <c r="G161" s="770">
        <v>45339</v>
      </c>
      <c r="H161" s="80" t="s">
        <v>1207</v>
      </c>
      <c r="I161" s="80" t="s">
        <v>1213</v>
      </c>
      <c r="J161" s="771" t="s">
        <v>1255</v>
      </c>
      <c r="K161" s="649" t="s">
        <v>263</v>
      </c>
    </row>
    <row r="162" spans="1:11" s="336" customFormat="1" ht="15.5" x14ac:dyDescent="0.35">
      <c r="A162" s="646">
        <v>158</v>
      </c>
      <c r="B162" s="81">
        <v>18</v>
      </c>
      <c r="C162" s="92" t="s">
        <v>459</v>
      </c>
      <c r="D162" s="652" t="str">
        <f>IFERROR(VLOOKUP(C162,Foundation!$C$5:$D$424,2,0),"")</f>
        <v>DA-3</v>
      </c>
      <c r="E162" s="1111" t="s">
        <v>422</v>
      </c>
      <c r="F162" s="770">
        <v>45339</v>
      </c>
      <c r="G162" s="770">
        <v>45339</v>
      </c>
      <c r="H162" s="80" t="s">
        <v>1207</v>
      </c>
      <c r="I162" s="80" t="s">
        <v>1213</v>
      </c>
      <c r="J162" s="771" t="s">
        <v>1255</v>
      </c>
      <c r="K162" s="649" t="s">
        <v>263</v>
      </c>
    </row>
    <row r="163" spans="1:11" s="336" customFormat="1" ht="15.5" x14ac:dyDescent="0.35">
      <c r="A163" s="646">
        <v>159</v>
      </c>
      <c r="B163" s="81">
        <v>19</v>
      </c>
      <c r="C163" s="92" t="s">
        <v>460</v>
      </c>
      <c r="D163" s="652" t="str">
        <f>IFERROR(VLOOKUP(C163,Foundation!$C$5:$D$424,2,0),"")</f>
        <v>DA+3</v>
      </c>
      <c r="E163" s="1111" t="s">
        <v>422</v>
      </c>
      <c r="F163" s="770">
        <v>45339</v>
      </c>
      <c r="G163" s="770">
        <v>45339</v>
      </c>
      <c r="H163" s="80" t="s">
        <v>1207</v>
      </c>
      <c r="I163" s="80" t="s">
        <v>1213</v>
      </c>
      <c r="J163" s="771" t="s">
        <v>1255</v>
      </c>
      <c r="K163" s="649" t="s">
        <v>263</v>
      </c>
    </row>
    <row r="164" spans="1:11" s="336" customFormat="1" ht="15.5" x14ac:dyDescent="0.35">
      <c r="A164" s="646">
        <v>160</v>
      </c>
      <c r="B164" s="81">
        <v>20</v>
      </c>
      <c r="C164" s="92" t="s">
        <v>461</v>
      </c>
      <c r="D164" s="652" t="str">
        <f>IFERROR(VLOOKUP(C164,Foundation!$C$5:$D$424,2,0),"")</f>
        <v>DA-3</v>
      </c>
      <c r="E164" s="1111" t="s">
        <v>422</v>
      </c>
      <c r="F164" s="770">
        <v>45339</v>
      </c>
      <c r="G164" s="770">
        <v>45339</v>
      </c>
      <c r="H164" s="80" t="s">
        <v>1207</v>
      </c>
      <c r="I164" s="80" t="s">
        <v>1213</v>
      </c>
      <c r="J164" s="771" t="s">
        <v>1255</v>
      </c>
      <c r="K164" s="649" t="s">
        <v>263</v>
      </c>
    </row>
    <row r="165" spans="1:11" s="336" customFormat="1" ht="15.5" x14ac:dyDescent="0.35">
      <c r="A165" s="646">
        <v>161</v>
      </c>
      <c r="B165" s="81">
        <v>21</v>
      </c>
      <c r="C165" s="92" t="s">
        <v>462</v>
      </c>
      <c r="D165" s="652" t="str">
        <f>IFERROR(VLOOKUP(C165,Foundation!$C$5:$D$424,2,0),"")</f>
        <v>DA+3</v>
      </c>
      <c r="E165" s="1111" t="s">
        <v>422</v>
      </c>
      <c r="F165" s="770">
        <v>45339</v>
      </c>
      <c r="G165" s="770">
        <v>45339</v>
      </c>
      <c r="H165" s="80" t="s">
        <v>1207</v>
      </c>
      <c r="I165" s="80" t="s">
        <v>1213</v>
      </c>
      <c r="J165" s="771" t="s">
        <v>1255</v>
      </c>
      <c r="K165" s="649" t="s">
        <v>263</v>
      </c>
    </row>
    <row r="166" spans="1:11" s="336" customFormat="1" ht="15.5" x14ac:dyDescent="0.35">
      <c r="A166" s="646">
        <v>162</v>
      </c>
      <c r="B166" s="81">
        <v>22</v>
      </c>
      <c r="C166" s="92" t="s">
        <v>9</v>
      </c>
      <c r="D166" s="652" t="str">
        <f>IFERROR(VLOOKUP(C166,Foundation!$C$5:$D$424,2,0),"")</f>
        <v>DB1+0</v>
      </c>
      <c r="E166" s="1111" t="s">
        <v>422</v>
      </c>
      <c r="F166" s="770">
        <v>45706</v>
      </c>
      <c r="G166" s="770">
        <v>45706</v>
      </c>
      <c r="H166" s="80" t="s">
        <v>1207</v>
      </c>
      <c r="I166" s="80" t="s">
        <v>1213</v>
      </c>
      <c r="J166" s="771" t="s">
        <v>1255</v>
      </c>
      <c r="K166" s="649" t="s">
        <v>263</v>
      </c>
    </row>
    <row r="167" spans="1:11" s="336" customFormat="1" ht="15.5" x14ac:dyDescent="0.35">
      <c r="A167" s="646">
        <v>163</v>
      </c>
      <c r="B167" s="81">
        <v>23</v>
      </c>
      <c r="C167" s="92" t="s">
        <v>84</v>
      </c>
      <c r="D167" s="652" t="str">
        <f>IFERROR(VLOOKUP(C167,Foundation!$C$5:$D$424,2,0),"")</f>
        <v>DA+3</v>
      </c>
      <c r="E167" s="1111" t="s">
        <v>422</v>
      </c>
      <c r="F167" s="770">
        <v>45706</v>
      </c>
      <c r="G167" s="770">
        <v>45706</v>
      </c>
      <c r="H167" s="80" t="s">
        <v>1207</v>
      </c>
      <c r="I167" s="80" t="s">
        <v>1213</v>
      </c>
      <c r="J167" s="771" t="s">
        <v>1255</v>
      </c>
      <c r="K167" s="649" t="s">
        <v>263</v>
      </c>
    </row>
    <row r="168" spans="1:11" s="336" customFormat="1" ht="15.5" x14ac:dyDescent="0.35">
      <c r="A168" s="646">
        <v>164</v>
      </c>
      <c r="B168" s="81">
        <v>24</v>
      </c>
      <c r="C168" s="92" t="s">
        <v>170</v>
      </c>
      <c r="D168" s="652" t="str">
        <f>IFERROR(VLOOKUP(C168,Foundation!$C$5:$D$424,2,0),"")</f>
        <v>DA+1.5</v>
      </c>
      <c r="E168" s="1111" t="s">
        <v>422</v>
      </c>
      <c r="F168" s="770">
        <v>45706</v>
      </c>
      <c r="G168" s="770">
        <v>45706</v>
      </c>
      <c r="H168" s="80" t="s">
        <v>1207</v>
      </c>
      <c r="I168" s="80" t="s">
        <v>1213</v>
      </c>
      <c r="J168" s="771" t="s">
        <v>1255</v>
      </c>
      <c r="K168" s="649" t="s">
        <v>263</v>
      </c>
    </row>
    <row r="169" spans="1:11" s="336" customFormat="1" ht="15.5" x14ac:dyDescent="0.35">
      <c r="A169" s="646">
        <v>165</v>
      </c>
      <c r="B169" s="81">
        <v>25</v>
      </c>
      <c r="C169" s="92" t="s">
        <v>463</v>
      </c>
      <c r="D169" s="652" t="str">
        <f>IFERROR(VLOOKUP(C169,Foundation!$C$5:$D$424,2,0),"")</f>
        <v>DA-1.5</v>
      </c>
      <c r="E169" s="1111" t="s">
        <v>422</v>
      </c>
      <c r="F169" s="770">
        <v>45706</v>
      </c>
      <c r="G169" s="770">
        <v>45706</v>
      </c>
      <c r="H169" s="80" t="s">
        <v>1207</v>
      </c>
      <c r="I169" s="80" t="s">
        <v>1213</v>
      </c>
      <c r="J169" s="771" t="s">
        <v>1255</v>
      </c>
      <c r="K169" s="649" t="s">
        <v>263</v>
      </c>
    </row>
    <row r="170" spans="1:11" s="336" customFormat="1" ht="15.5" x14ac:dyDescent="0.35">
      <c r="A170" s="646">
        <v>166</v>
      </c>
      <c r="B170" s="81">
        <v>26</v>
      </c>
      <c r="C170" s="92" t="s">
        <v>464</v>
      </c>
      <c r="D170" s="652" t="str">
        <f>IFERROR(VLOOKUP(C170,Foundation!$C$5:$D$424,2,0),"")</f>
        <v>DA+6</v>
      </c>
      <c r="E170" s="1111" t="s">
        <v>422</v>
      </c>
      <c r="F170" s="770">
        <v>45706</v>
      </c>
      <c r="G170" s="770">
        <v>45706</v>
      </c>
      <c r="H170" s="80" t="s">
        <v>1207</v>
      </c>
      <c r="I170" s="80" t="s">
        <v>1213</v>
      </c>
      <c r="J170" s="771" t="s">
        <v>1255</v>
      </c>
      <c r="K170" s="649" t="s">
        <v>263</v>
      </c>
    </row>
    <row r="171" spans="1:11" s="336" customFormat="1" ht="15.5" x14ac:dyDescent="0.35">
      <c r="A171" s="646">
        <v>167</v>
      </c>
      <c r="B171" s="81">
        <v>27</v>
      </c>
      <c r="C171" s="92" t="s">
        <v>10</v>
      </c>
      <c r="D171" s="652" t="str">
        <f>IFERROR(VLOOKUP(C171,Foundation!$C$5:$D$424,2,0),"")</f>
        <v>DB2+0</v>
      </c>
      <c r="E171" s="1111" t="s">
        <v>422</v>
      </c>
      <c r="F171" s="770">
        <v>45706</v>
      </c>
      <c r="G171" s="770">
        <v>45706</v>
      </c>
      <c r="H171" s="80" t="s">
        <v>1207</v>
      </c>
      <c r="I171" s="80" t="s">
        <v>1213</v>
      </c>
      <c r="J171" s="771" t="s">
        <v>1255</v>
      </c>
      <c r="K171" s="649" t="s">
        <v>263</v>
      </c>
    </row>
    <row r="172" spans="1:11" s="336" customFormat="1" ht="15.5" x14ac:dyDescent="0.35">
      <c r="A172" s="646">
        <v>168</v>
      </c>
      <c r="B172" s="81">
        <v>28</v>
      </c>
      <c r="C172" s="92" t="s">
        <v>67</v>
      </c>
      <c r="D172" s="652" t="str">
        <f>IFERROR(VLOOKUP(C172,Foundation!$C$5:$D$424,2,0),"")</f>
        <v>DA+6</v>
      </c>
      <c r="E172" s="1111" t="s">
        <v>422</v>
      </c>
      <c r="F172" s="770">
        <v>45706</v>
      </c>
      <c r="G172" s="770">
        <v>45706</v>
      </c>
      <c r="H172" s="80" t="s">
        <v>1207</v>
      </c>
      <c r="I172" s="80" t="s">
        <v>1213</v>
      </c>
      <c r="J172" s="771" t="s">
        <v>1255</v>
      </c>
      <c r="K172" s="649" t="s">
        <v>263</v>
      </c>
    </row>
    <row r="173" spans="1:11" s="336" customFormat="1" ht="15.5" x14ac:dyDescent="0.35">
      <c r="A173" s="646">
        <v>169</v>
      </c>
      <c r="B173" s="81">
        <v>29</v>
      </c>
      <c r="C173" s="92" t="s">
        <v>172</v>
      </c>
      <c r="D173" s="652" t="str">
        <f>IFERROR(VLOOKUP(C173,Foundation!$C$5:$D$424,2,0),"")</f>
        <v>DA+9</v>
      </c>
      <c r="E173" s="1111" t="s">
        <v>422</v>
      </c>
      <c r="F173" s="770">
        <v>45706</v>
      </c>
      <c r="G173" s="770">
        <v>45706</v>
      </c>
      <c r="H173" s="80" t="s">
        <v>1207</v>
      </c>
      <c r="I173" s="80" t="s">
        <v>1213</v>
      </c>
      <c r="J173" s="771" t="s">
        <v>1255</v>
      </c>
      <c r="K173" s="649" t="s">
        <v>263</v>
      </c>
    </row>
    <row r="174" spans="1:11" s="336" customFormat="1" ht="15.5" x14ac:dyDescent="0.35">
      <c r="A174" s="646">
        <v>170</v>
      </c>
      <c r="B174" s="81">
        <v>1</v>
      </c>
      <c r="C174" s="92" t="s">
        <v>640</v>
      </c>
      <c r="D174" s="652" t="str">
        <f>IFERROR(VLOOKUP(C174,Foundation!$C$5:$D$424,2,0),"")</f>
        <v>DA+3</v>
      </c>
      <c r="E174" s="1111" t="s">
        <v>422</v>
      </c>
      <c r="F174" s="770">
        <v>45746</v>
      </c>
      <c r="G174" s="770">
        <v>45746</v>
      </c>
      <c r="H174" s="80" t="s">
        <v>969</v>
      </c>
      <c r="I174" s="80" t="s">
        <v>1445</v>
      </c>
      <c r="J174" s="771" t="s">
        <v>1446</v>
      </c>
      <c r="K174" s="649" t="s">
        <v>263</v>
      </c>
    </row>
    <row r="175" spans="1:11" s="336" customFormat="1" ht="15.5" x14ac:dyDescent="0.35">
      <c r="A175" s="646">
        <v>171</v>
      </c>
      <c r="B175" s="81">
        <v>2</v>
      </c>
      <c r="C175" s="92" t="s">
        <v>641</v>
      </c>
      <c r="D175" s="652" t="str">
        <f>IFERROR(VLOOKUP(C175,Foundation!$C$5:$D$424,2,0),"")</f>
        <v>DA+1.5</v>
      </c>
      <c r="E175" s="1111" t="s">
        <v>422</v>
      </c>
      <c r="F175" s="770">
        <v>45746</v>
      </c>
      <c r="G175" s="770">
        <v>45746</v>
      </c>
      <c r="H175" s="80" t="s">
        <v>969</v>
      </c>
      <c r="I175" s="80" t="s">
        <v>1445</v>
      </c>
      <c r="J175" s="771" t="s">
        <v>1446</v>
      </c>
      <c r="K175" s="649" t="s">
        <v>263</v>
      </c>
    </row>
    <row r="176" spans="1:11" s="336" customFormat="1" ht="15.5" x14ac:dyDescent="0.35">
      <c r="A176" s="646">
        <v>172</v>
      </c>
      <c r="B176" s="81">
        <v>3</v>
      </c>
      <c r="C176" s="92" t="s">
        <v>642</v>
      </c>
      <c r="D176" s="652" t="str">
        <f>IFERROR(VLOOKUP(C176,Foundation!$C$5:$D$424,2,0),"")</f>
        <v>DA+1.5</v>
      </c>
      <c r="E176" s="1111" t="s">
        <v>422</v>
      </c>
      <c r="F176" s="770">
        <v>45746</v>
      </c>
      <c r="G176" s="770">
        <v>45746</v>
      </c>
      <c r="H176" s="80" t="s">
        <v>969</v>
      </c>
      <c r="I176" s="80" t="s">
        <v>1445</v>
      </c>
      <c r="J176" s="771" t="s">
        <v>1446</v>
      </c>
      <c r="K176" s="649" t="s">
        <v>263</v>
      </c>
    </row>
    <row r="177" spans="1:11" s="336" customFormat="1" ht="15.5" x14ac:dyDescent="0.35">
      <c r="A177" s="663">
        <v>173</v>
      </c>
      <c r="B177" s="663">
        <v>4</v>
      </c>
      <c r="C177" s="1053" t="s">
        <v>643</v>
      </c>
      <c r="D177" s="1108" t="str">
        <f>IFERROR(VLOOKUP(C177,Foundation!$C$5:$D$424,2,0),"")</f>
        <v>DA+3</v>
      </c>
      <c r="E177" s="1112" t="s">
        <v>422</v>
      </c>
      <c r="F177" s="1099">
        <v>45747</v>
      </c>
      <c r="G177" s="1099">
        <v>45747</v>
      </c>
      <c r="H177" s="715" t="s">
        <v>969</v>
      </c>
      <c r="I177" s="715" t="s">
        <v>1445</v>
      </c>
      <c r="J177" s="1109" t="s">
        <v>1446</v>
      </c>
      <c r="K177" s="715" t="s">
        <v>263</v>
      </c>
    </row>
    <row r="178" spans="1:11" s="336" customFormat="1" ht="15.5" x14ac:dyDescent="0.35">
      <c r="A178" s="663">
        <v>174</v>
      </c>
      <c r="B178" s="663">
        <v>5</v>
      </c>
      <c r="C178" s="1053" t="s">
        <v>645</v>
      </c>
      <c r="D178" s="1108" t="str">
        <f>IFERROR(VLOOKUP(C178,Foundation!$C$5:$D$424,2,0),"")</f>
        <v>DA+6</v>
      </c>
      <c r="E178" s="1112" t="s">
        <v>422</v>
      </c>
      <c r="F178" s="1099">
        <v>45747</v>
      </c>
      <c r="G178" s="1099">
        <v>45747</v>
      </c>
      <c r="H178" s="715" t="s">
        <v>969</v>
      </c>
      <c r="I178" s="715" t="s">
        <v>1445</v>
      </c>
      <c r="J178" s="1109" t="s">
        <v>1446</v>
      </c>
      <c r="K178" s="715" t="s">
        <v>263</v>
      </c>
    </row>
    <row r="179" spans="1:11" s="336" customFormat="1" ht="15.5" x14ac:dyDescent="0.35">
      <c r="A179" s="663">
        <v>175</v>
      </c>
      <c r="B179" s="663">
        <v>6</v>
      </c>
      <c r="C179" s="1053" t="s">
        <v>646</v>
      </c>
      <c r="D179" s="1108" t="str">
        <f>IFERROR(VLOOKUP(C179,Foundation!$C$5:$D$424,2,0),"")</f>
        <v>DA+3</v>
      </c>
      <c r="E179" s="1112" t="s">
        <v>422</v>
      </c>
      <c r="F179" s="1099">
        <v>45747</v>
      </c>
      <c r="G179" s="1099">
        <v>45747</v>
      </c>
      <c r="H179" s="715" t="s">
        <v>969</v>
      </c>
      <c r="I179" s="715" t="s">
        <v>1445</v>
      </c>
      <c r="J179" s="1109" t="s">
        <v>1446</v>
      </c>
      <c r="K179" s="715" t="s">
        <v>263</v>
      </c>
    </row>
    <row r="180" spans="1:11" s="336" customFormat="1" ht="15.5" x14ac:dyDescent="0.35">
      <c r="A180" s="663">
        <v>176</v>
      </c>
      <c r="B180" s="663">
        <v>7</v>
      </c>
      <c r="C180" s="1053" t="s">
        <v>647</v>
      </c>
      <c r="D180" s="1108" t="str">
        <f>IFERROR(VLOOKUP(C180,Foundation!$C$5:$D$424,2,0),"")</f>
        <v>DA+6</v>
      </c>
      <c r="E180" s="1112" t="s">
        <v>422</v>
      </c>
      <c r="F180" s="1099">
        <v>45747</v>
      </c>
      <c r="G180" s="1099">
        <v>45747</v>
      </c>
      <c r="H180" s="715" t="s">
        <v>969</v>
      </c>
      <c r="I180" s="715" t="s">
        <v>1445</v>
      </c>
      <c r="J180" s="1109" t="s">
        <v>1446</v>
      </c>
      <c r="K180" s="715" t="s">
        <v>263</v>
      </c>
    </row>
    <row r="181" spans="1:11" s="336" customFormat="1" ht="15.5" x14ac:dyDescent="0.35">
      <c r="A181" s="663">
        <v>177</v>
      </c>
      <c r="B181" s="663">
        <v>8</v>
      </c>
      <c r="C181" s="1053" t="s">
        <v>75</v>
      </c>
      <c r="D181" s="1108" t="str">
        <f>IFERROR(VLOOKUP(C181,Foundation!$C$5:$D$424,2,0),"")</f>
        <v>DB1+6</v>
      </c>
      <c r="E181" s="1112" t="s">
        <v>422</v>
      </c>
      <c r="F181" s="1099">
        <v>45747</v>
      </c>
      <c r="G181" s="1099">
        <v>45747</v>
      </c>
      <c r="H181" s="715" t="s">
        <v>969</v>
      </c>
      <c r="I181" s="715" t="s">
        <v>1445</v>
      </c>
      <c r="J181" s="1109" t="s">
        <v>1446</v>
      </c>
      <c r="K181" s="715" t="s">
        <v>263</v>
      </c>
    </row>
    <row r="182" spans="1:11" s="336" customFormat="1" ht="15.5" x14ac:dyDescent="0.35">
      <c r="A182" s="646">
        <v>178</v>
      </c>
      <c r="B182" s="81">
        <v>1</v>
      </c>
      <c r="C182" s="92" t="s">
        <v>652</v>
      </c>
      <c r="D182" s="652" t="str">
        <f>IFERROR(VLOOKUP(C182,Foundation!$C$5:$D$424,2,0),"")</f>
        <v>DA-1.5</v>
      </c>
      <c r="E182" s="1111" t="s">
        <v>422</v>
      </c>
      <c r="F182" s="770">
        <v>45748</v>
      </c>
      <c r="G182" s="770">
        <v>45748</v>
      </c>
      <c r="H182" s="80" t="s">
        <v>969</v>
      </c>
      <c r="I182" s="80" t="s">
        <v>1445</v>
      </c>
      <c r="J182" s="771" t="s">
        <v>1448</v>
      </c>
      <c r="K182" s="649" t="s">
        <v>263</v>
      </c>
    </row>
    <row r="183" spans="1:11" s="336" customFormat="1" ht="15.5" x14ac:dyDescent="0.35">
      <c r="A183" s="646">
        <v>179</v>
      </c>
      <c r="B183" s="81">
        <v>2</v>
      </c>
      <c r="C183" s="92" t="s">
        <v>653</v>
      </c>
      <c r="D183" s="652" t="str">
        <f>IFERROR(VLOOKUP(C183,Foundation!$C$5:$D$424,2,0),"")</f>
        <v>DA+9</v>
      </c>
      <c r="E183" s="1111" t="s">
        <v>422</v>
      </c>
      <c r="F183" s="770">
        <v>45748</v>
      </c>
      <c r="G183" s="770">
        <v>45748</v>
      </c>
      <c r="H183" s="80" t="s">
        <v>969</v>
      </c>
      <c r="I183" s="80" t="s">
        <v>1445</v>
      </c>
      <c r="J183" s="771" t="s">
        <v>1448</v>
      </c>
      <c r="K183" s="649" t="s">
        <v>263</v>
      </c>
    </row>
    <row r="184" spans="1:11" s="336" customFormat="1" ht="15.5" x14ac:dyDescent="0.35">
      <c r="A184" s="646">
        <v>180</v>
      </c>
      <c r="B184" s="81">
        <v>3</v>
      </c>
      <c r="C184" s="92" t="s">
        <v>654</v>
      </c>
      <c r="D184" s="652" t="str">
        <f>IFERROR(VLOOKUP(C184,Foundation!$C$5:$D$424,2,0),"")</f>
        <v>DA+3</v>
      </c>
      <c r="E184" s="1111" t="s">
        <v>422</v>
      </c>
      <c r="F184" s="770">
        <v>45750</v>
      </c>
      <c r="G184" s="770">
        <v>45750</v>
      </c>
      <c r="H184" s="80" t="s">
        <v>969</v>
      </c>
      <c r="I184" s="80" t="s">
        <v>1445</v>
      </c>
      <c r="J184" s="771" t="s">
        <v>1448</v>
      </c>
      <c r="K184" s="649" t="s">
        <v>263</v>
      </c>
    </row>
    <row r="185" spans="1:11" s="336" customFormat="1" ht="15.5" x14ac:dyDescent="0.35">
      <c r="A185" s="646">
        <v>181</v>
      </c>
      <c r="B185" s="81">
        <v>4</v>
      </c>
      <c r="C185" s="92" t="s">
        <v>655</v>
      </c>
      <c r="D185" s="652" t="str">
        <f>IFERROR(VLOOKUP(C185,Foundation!$C$5:$D$424,2,0),"")</f>
        <v>DA+9</v>
      </c>
      <c r="E185" s="1111" t="s">
        <v>422</v>
      </c>
      <c r="F185" s="770">
        <v>45750</v>
      </c>
      <c r="G185" s="770">
        <v>45750</v>
      </c>
      <c r="H185" s="80" t="s">
        <v>969</v>
      </c>
      <c r="I185" s="80" t="s">
        <v>1445</v>
      </c>
      <c r="J185" s="771" t="s">
        <v>1448</v>
      </c>
      <c r="K185" s="649" t="s">
        <v>263</v>
      </c>
    </row>
    <row r="186" spans="1:11" s="336" customFormat="1" ht="15.5" x14ac:dyDescent="0.35">
      <c r="A186" s="646">
        <v>182</v>
      </c>
      <c r="B186" s="81">
        <v>5</v>
      </c>
      <c r="C186" s="92" t="s">
        <v>657</v>
      </c>
      <c r="D186" s="652" t="str">
        <f>IFERROR(VLOOKUP(C186,Foundation!$C$5:$D$424,2,0),"")</f>
        <v>DB1+9</v>
      </c>
      <c r="E186" s="1111" t="s">
        <v>422</v>
      </c>
      <c r="F186" s="770">
        <v>45750</v>
      </c>
      <c r="G186" s="770">
        <v>45750</v>
      </c>
      <c r="H186" s="80" t="s">
        <v>969</v>
      </c>
      <c r="I186" s="80" t="s">
        <v>1445</v>
      </c>
      <c r="J186" s="771" t="s">
        <v>1448</v>
      </c>
      <c r="K186" s="649" t="s">
        <v>263</v>
      </c>
    </row>
    <row r="187" spans="1:11" s="336" customFormat="1" ht="15.5" x14ac:dyDescent="0.35">
      <c r="A187" s="646">
        <v>183</v>
      </c>
      <c r="B187" s="81">
        <v>6</v>
      </c>
      <c r="C187" s="92" t="s">
        <v>76</v>
      </c>
      <c r="D187" s="652" t="str">
        <f>IFERROR(VLOOKUP(C187,Foundation!$C$5:$D$424,2,0),"")</f>
        <v>DB1+9</v>
      </c>
      <c r="E187" s="1111" t="s">
        <v>422</v>
      </c>
      <c r="F187" s="770">
        <v>45750</v>
      </c>
      <c r="G187" s="770">
        <v>45750</v>
      </c>
      <c r="H187" s="80" t="s">
        <v>969</v>
      </c>
      <c r="I187" s="80" t="s">
        <v>1445</v>
      </c>
      <c r="J187" s="771" t="s">
        <v>1448</v>
      </c>
      <c r="K187" s="649" t="s">
        <v>263</v>
      </c>
    </row>
    <row r="188" spans="1:11" s="336" customFormat="1" ht="15.5" x14ac:dyDescent="0.35">
      <c r="A188" s="646">
        <v>184</v>
      </c>
      <c r="B188" s="81">
        <v>7</v>
      </c>
      <c r="C188" s="92" t="s">
        <v>78</v>
      </c>
      <c r="D188" s="652" t="str">
        <f>IFERROR(VLOOKUP(C188,Foundation!$C$5:$D$424,2,0),"")</f>
        <v>DB2+0</v>
      </c>
      <c r="E188" s="1111" t="s">
        <v>422</v>
      </c>
      <c r="F188" s="770">
        <v>45751</v>
      </c>
      <c r="G188" s="770">
        <f t="shared" ref="G188:G219" si="3">F188</f>
        <v>45751</v>
      </c>
      <c r="H188" s="80" t="s">
        <v>969</v>
      </c>
      <c r="I188" s="80" t="s">
        <v>1445</v>
      </c>
      <c r="J188" s="771" t="s">
        <v>1448</v>
      </c>
      <c r="K188" s="649" t="s">
        <v>263</v>
      </c>
    </row>
    <row r="189" spans="1:11" s="336" customFormat="1" ht="15.5" x14ac:dyDescent="0.35">
      <c r="A189" s="646">
        <v>185</v>
      </c>
      <c r="B189" s="81">
        <v>8</v>
      </c>
      <c r="C189" s="92" t="s">
        <v>179</v>
      </c>
      <c r="D189" s="652" t="str">
        <f>IFERROR(VLOOKUP(C189,Foundation!$C$5:$D$424,2,0),"")</f>
        <v>DA+3</v>
      </c>
      <c r="E189" s="1111" t="s">
        <v>422</v>
      </c>
      <c r="F189" s="770">
        <v>45751</v>
      </c>
      <c r="G189" s="770">
        <f t="shared" si="3"/>
        <v>45751</v>
      </c>
      <c r="H189" s="80" t="s">
        <v>969</v>
      </c>
      <c r="I189" s="80" t="s">
        <v>1445</v>
      </c>
      <c r="J189" s="771" t="s">
        <v>1448</v>
      </c>
      <c r="K189" s="649" t="s">
        <v>263</v>
      </c>
    </row>
    <row r="190" spans="1:11" s="336" customFormat="1" ht="15.5" x14ac:dyDescent="0.35">
      <c r="A190" s="646">
        <v>186</v>
      </c>
      <c r="B190" s="81">
        <v>9</v>
      </c>
      <c r="C190" s="92" t="s">
        <v>180</v>
      </c>
      <c r="D190" s="652" t="str">
        <f>IFERROR(VLOOKUP(C190,Foundation!$C$5:$D$424,2,0),"")</f>
        <v>DA+9</v>
      </c>
      <c r="E190" s="1111" t="s">
        <v>422</v>
      </c>
      <c r="F190" s="770">
        <v>45751</v>
      </c>
      <c r="G190" s="770">
        <f t="shared" si="3"/>
        <v>45751</v>
      </c>
      <c r="H190" s="80" t="s">
        <v>969</v>
      </c>
      <c r="I190" s="80" t="s">
        <v>1445</v>
      </c>
      <c r="J190" s="771" t="s">
        <v>1448</v>
      </c>
      <c r="K190" s="649" t="s">
        <v>263</v>
      </c>
    </row>
    <row r="191" spans="1:11" s="336" customFormat="1" ht="15.5" x14ac:dyDescent="0.35">
      <c r="A191" s="646">
        <v>187</v>
      </c>
      <c r="B191" s="81">
        <v>10</v>
      </c>
      <c r="C191" s="92" t="s">
        <v>177</v>
      </c>
      <c r="D191" s="652" t="str">
        <f>IFERROR(VLOOKUP(C191,Foundation!$C$5:$D$424,2,0),"")</f>
        <v>DB1+9</v>
      </c>
      <c r="E191" s="1111" t="s">
        <v>422</v>
      </c>
      <c r="F191" s="770">
        <v>45751</v>
      </c>
      <c r="G191" s="770">
        <f t="shared" si="3"/>
        <v>45751</v>
      </c>
      <c r="H191" s="80" t="s">
        <v>969</v>
      </c>
      <c r="I191" s="80" t="s">
        <v>1445</v>
      </c>
      <c r="J191" s="771" t="s">
        <v>1448</v>
      </c>
      <c r="K191" s="649" t="s">
        <v>263</v>
      </c>
    </row>
    <row r="192" spans="1:11" s="336" customFormat="1" ht="15.5" x14ac:dyDescent="0.35">
      <c r="A192" s="646">
        <v>188</v>
      </c>
      <c r="B192" s="81">
        <v>11</v>
      </c>
      <c r="C192" s="92" t="s">
        <v>662</v>
      </c>
      <c r="D192" s="652" t="str">
        <f>IFERROR(VLOOKUP(C192,Foundation!$C$5:$D$424,2,0),"")</f>
        <v>DA+6</v>
      </c>
      <c r="E192" s="1111" t="s">
        <v>422</v>
      </c>
      <c r="F192" s="770">
        <v>45752</v>
      </c>
      <c r="G192" s="770">
        <f t="shared" si="3"/>
        <v>45752</v>
      </c>
      <c r="H192" s="80" t="s">
        <v>969</v>
      </c>
      <c r="I192" s="80" t="s">
        <v>1445</v>
      </c>
      <c r="J192" s="771" t="s">
        <v>1448</v>
      </c>
      <c r="K192" s="649" t="s">
        <v>263</v>
      </c>
    </row>
    <row r="193" spans="1:11" s="336" customFormat="1" ht="15.5" x14ac:dyDescent="0.35">
      <c r="A193" s="646">
        <v>189</v>
      </c>
      <c r="B193" s="81">
        <v>12</v>
      </c>
      <c r="C193" s="92" t="s">
        <v>663</v>
      </c>
      <c r="D193" s="652" t="str">
        <f>IFERROR(VLOOKUP(C193,Foundation!$C$5:$D$424,2,0),"")</f>
        <v>DA-1.5</v>
      </c>
      <c r="E193" s="1111" t="s">
        <v>422</v>
      </c>
      <c r="F193" s="770">
        <v>45752</v>
      </c>
      <c r="G193" s="770">
        <f t="shared" si="3"/>
        <v>45752</v>
      </c>
      <c r="H193" s="80" t="s">
        <v>969</v>
      </c>
      <c r="I193" s="80" t="s">
        <v>1445</v>
      </c>
      <c r="J193" s="771" t="s">
        <v>1448</v>
      </c>
      <c r="K193" s="649" t="s">
        <v>263</v>
      </c>
    </row>
    <row r="194" spans="1:11" s="336" customFormat="1" ht="15.5" x14ac:dyDescent="0.35">
      <c r="A194" s="646">
        <v>190</v>
      </c>
      <c r="B194" s="81">
        <v>13</v>
      </c>
      <c r="C194" s="92" t="s">
        <v>664</v>
      </c>
      <c r="D194" s="652" t="str">
        <f>IFERROR(VLOOKUP(C194,Foundation!$C$5:$D$424,2,0),"")</f>
        <v>DA+0</v>
      </c>
      <c r="E194" s="1111" t="s">
        <v>422</v>
      </c>
      <c r="F194" s="770">
        <v>45752</v>
      </c>
      <c r="G194" s="770">
        <f t="shared" si="3"/>
        <v>45752</v>
      </c>
      <c r="H194" s="80" t="s">
        <v>969</v>
      </c>
      <c r="I194" s="80" t="s">
        <v>1445</v>
      </c>
      <c r="J194" s="771" t="s">
        <v>1448</v>
      </c>
      <c r="K194" s="649" t="s">
        <v>263</v>
      </c>
    </row>
    <row r="195" spans="1:11" s="336" customFormat="1" ht="15.5" x14ac:dyDescent="0.35">
      <c r="A195" s="646">
        <v>191</v>
      </c>
      <c r="B195" s="81">
        <v>14</v>
      </c>
      <c r="C195" s="92" t="s">
        <v>666</v>
      </c>
      <c r="D195" s="652" t="str">
        <f>IFERROR(VLOOKUP(C195,Foundation!$C$5:$D$424,2,0),"")</f>
        <v>DA+3</v>
      </c>
      <c r="E195" s="1111" t="s">
        <v>422</v>
      </c>
      <c r="F195" s="770">
        <v>45752</v>
      </c>
      <c r="G195" s="770">
        <f t="shared" si="3"/>
        <v>45752</v>
      </c>
      <c r="H195" s="80" t="s">
        <v>969</v>
      </c>
      <c r="I195" s="80" t="s">
        <v>1445</v>
      </c>
      <c r="J195" s="771" t="s">
        <v>1448</v>
      </c>
      <c r="K195" s="649" t="s">
        <v>263</v>
      </c>
    </row>
    <row r="196" spans="1:11" s="336" customFormat="1" ht="15.5" x14ac:dyDescent="0.35">
      <c r="A196" s="646">
        <v>192</v>
      </c>
      <c r="B196" s="81">
        <v>15</v>
      </c>
      <c r="C196" s="92" t="s">
        <v>667</v>
      </c>
      <c r="D196" s="652" t="str">
        <f>IFERROR(VLOOKUP(C196,Foundation!$C$5:$D$424,2,0),"")</f>
        <v>DA+0</v>
      </c>
      <c r="E196" s="1111" t="s">
        <v>422</v>
      </c>
      <c r="F196" s="770">
        <v>45752</v>
      </c>
      <c r="G196" s="770">
        <f t="shared" si="3"/>
        <v>45752</v>
      </c>
      <c r="H196" s="80" t="s">
        <v>969</v>
      </c>
      <c r="I196" s="80" t="s">
        <v>1445</v>
      </c>
      <c r="J196" s="771" t="s">
        <v>1448</v>
      </c>
      <c r="K196" s="649" t="s">
        <v>263</v>
      </c>
    </row>
    <row r="197" spans="1:11" s="336" customFormat="1" ht="15.5" x14ac:dyDescent="0.35">
      <c r="A197" s="646">
        <v>193</v>
      </c>
      <c r="B197" s="81">
        <v>16</v>
      </c>
      <c r="C197" s="92" t="s">
        <v>668</v>
      </c>
      <c r="D197" s="652" t="str">
        <f>IFERROR(VLOOKUP(C197,Foundation!$C$5:$D$424,2,0),"")</f>
        <v>DA+9</v>
      </c>
      <c r="E197" s="1111" t="s">
        <v>422</v>
      </c>
      <c r="F197" s="770">
        <v>45752</v>
      </c>
      <c r="G197" s="770">
        <f t="shared" si="3"/>
        <v>45752</v>
      </c>
      <c r="H197" s="80" t="s">
        <v>969</v>
      </c>
      <c r="I197" s="80" t="s">
        <v>1445</v>
      </c>
      <c r="J197" s="771" t="s">
        <v>1448</v>
      </c>
      <c r="K197" s="649" t="s">
        <v>263</v>
      </c>
    </row>
    <row r="198" spans="1:11" s="336" customFormat="1" ht="15.5" x14ac:dyDescent="0.35">
      <c r="A198" s="646">
        <v>194</v>
      </c>
      <c r="B198" s="81">
        <v>17</v>
      </c>
      <c r="C198" s="92" t="s">
        <v>1276</v>
      </c>
      <c r="D198" s="652" t="str">
        <f>IFERROR(VLOOKUP(C198,Foundation!$C$5:$D$424,2,0),"")</f>
        <v>DA+3</v>
      </c>
      <c r="E198" s="1111" t="s">
        <v>422</v>
      </c>
      <c r="F198" s="770">
        <v>45753</v>
      </c>
      <c r="G198" s="770">
        <f t="shared" si="3"/>
        <v>45753</v>
      </c>
      <c r="H198" s="80" t="s">
        <v>969</v>
      </c>
      <c r="I198" s="80" t="s">
        <v>1445</v>
      </c>
      <c r="J198" s="771" t="s">
        <v>1448</v>
      </c>
      <c r="K198" s="649" t="s">
        <v>263</v>
      </c>
    </row>
    <row r="199" spans="1:11" s="336" customFormat="1" ht="15.5" x14ac:dyDescent="0.35">
      <c r="A199" s="646">
        <v>195</v>
      </c>
      <c r="B199" s="81">
        <v>18</v>
      </c>
      <c r="C199" s="92" t="s">
        <v>1278</v>
      </c>
      <c r="D199" s="652" t="str">
        <f>IFERROR(VLOOKUP(C199,Foundation!$C$5:$D$424,2,0),"")</f>
        <v>DA+3</v>
      </c>
      <c r="E199" s="1111" t="s">
        <v>422</v>
      </c>
      <c r="F199" s="770">
        <v>45753</v>
      </c>
      <c r="G199" s="770">
        <f t="shared" si="3"/>
        <v>45753</v>
      </c>
      <c r="H199" s="80" t="s">
        <v>969</v>
      </c>
      <c r="I199" s="80" t="s">
        <v>1445</v>
      </c>
      <c r="J199" s="771" t="s">
        <v>1448</v>
      </c>
      <c r="K199" s="649" t="s">
        <v>263</v>
      </c>
    </row>
    <row r="200" spans="1:11" s="336" customFormat="1" ht="15.5" x14ac:dyDescent="0.35">
      <c r="A200" s="646">
        <v>196</v>
      </c>
      <c r="B200" s="81">
        <v>19</v>
      </c>
      <c r="C200" s="92" t="s">
        <v>1279</v>
      </c>
      <c r="D200" s="652" t="str">
        <f>IFERROR(VLOOKUP(C200,Foundation!$C$5:$D$424,2,0),"")</f>
        <v>DA+3</v>
      </c>
      <c r="E200" s="1111" t="s">
        <v>422</v>
      </c>
      <c r="F200" s="770">
        <v>45753</v>
      </c>
      <c r="G200" s="770">
        <f t="shared" si="3"/>
        <v>45753</v>
      </c>
      <c r="H200" s="80" t="s">
        <v>969</v>
      </c>
      <c r="I200" s="80" t="s">
        <v>1445</v>
      </c>
      <c r="J200" s="771" t="s">
        <v>1448</v>
      </c>
      <c r="K200" s="649" t="s">
        <v>263</v>
      </c>
    </row>
    <row r="201" spans="1:11" s="336" customFormat="1" ht="15.5" x14ac:dyDescent="0.35">
      <c r="A201" s="663">
        <v>197</v>
      </c>
      <c r="B201" s="663">
        <v>20</v>
      </c>
      <c r="C201" s="1053" t="s">
        <v>1280</v>
      </c>
      <c r="D201" s="1108" t="str">
        <f>IFERROR(VLOOKUP(C201,Foundation!$C$5:$D$424,2,0),"")</f>
        <v>DA+0</v>
      </c>
      <c r="E201" s="1112" t="s">
        <v>422</v>
      </c>
      <c r="F201" s="1099">
        <v>45753</v>
      </c>
      <c r="G201" s="1099">
        <f t="shared" si="3"/>
        <v>45753</v>
      </c>
      <c r="H201" s="715" t="s">
        <v>969</v>
      </c>
      <c r="I201" s="715" t="s">
        <v>1445</v>
      </c>
      <c r="J201" s="1109" t="s">
        <v>1448</v>
      </c>
      <c r="K201" s="715" t="s">
        <v>263</v>
      </c>
    </row>
    <row r="202" spans="1:11" s="336" customFormat="1" ht="15.5" x14ac:dyDescent="0.35">
      <c r="A202" s="646">
        <v>198</v>
      </c>
      <c r="B202" s="81">
        <v>21</v>
      </c>
      <c r="C202" s="92" t="s">
        <v>1281</v>
      </c>
      <c r="D202" s="652" t="str">
        <f>IFERROR(VLOOKUP(C202,Foundation!$C$5:$D$424,2,0),"")</f>
        <v>DA+0</v>
      </c>
      <c r="E202" s="1111" t="s">
        <v>422</v>
      </c>
      <c r="F202" s="770">
        <v>45753</v>
      </c>
      <c r="G202" s="770">
        <f t="shared" si="3"/>
        <v>45753</v>
      </c>
      <c r="H202" s="80" t="s">
        <v>969</v>
      </c>
      <c r="I202" s="80" t="s">
        <v>1445</v>
      </c>
      <c r="J202" s="771" t="s">
        <v>1448</v>
      </c>
      <c r="K202" s="649" t="s">
        <v>263</v>
      </c>
    </row>
    <row r="203" spans="1:11" s="336" customFormat="1" ht="15.5" x14ac:dyDescent="0.35">
      <c r="A203" s="646">
        <v>199</v>
      </c>
      <c r="B203" s="81">
        <v>22</v>
      </c>
      <c r="C203" s="92" t="s">
        <v>644</v>
      </c>
      <c r="D203" s="652" t="str">
        <f>IFERROR(VLOOKUP(C203,Foundation!$C$5:$D$424,2,0),"")</f>
        <v>DA+1.5</v>
      </c>
      <c r="E203" s="1111" t="s">
        <v>422</v>
      </c>
      <c r="F203" s="770">
        <v>45754</v>
      </c>
      <c r="G203" s="770">
        <f t="shared" si="3"/>
        <v>45754</v>
      </c>
      <c r="H203" s="80" t="s">
        <v>969</v>
      </c>
      <c r="I203" s="80" t="s">
        <v>1445</v>
      </c>
      <c r="J203" s="771" t="s">
        <v>1448</v>
      </c>
      <c r="K203" s="649" t="s">
        <v>263</v>
      </c>
    </row>
    <row r="204" spans="1:11" s="336" customFormat="1" ht="15.5" x14ac:dyDescent="0.35">
      <c r="A204" s="646">
        <v>200</v>
      </c>
      <c r="B204" s="81">
        <v>23</v>
      </c>
      <c r="C204" s="92" t="s">
        <v>628</v>
      </c>
      <c r="D204" s="652" t="str">
        <f>IFERROR(VLOOKUP(C204,Foundation!$C$5:$D$424,2,0),"")</f>
        <v>DA+3</v>
      </c>
      <c r="E204" s="1111" t="s">
        <v>422</v>
      </c>
      <c r="F204" s="770">
        <v>45754</v>
      </c>
      <c r="G204" s="770">
        <f t="shared" si="3"/>
        <v>45754</v>
      </c>
      <c r="H204" s="80" t="s">
        <v>969</v>
      </c>
      <c r="I204" s="80" t="s">
        <v>1445</v>
      </c>
      <c r="J204" s="771" t="s">
        <v>1448</v>
      </c>
      <c r="K204" s="649" t="s">
        <v>263</v>
      </c>
    </row>
    <row r="205" spans="1:11" s="336" customFormat="1" ht="15.5" x14ac:dyDescent="0.35">
      <c r="A205" s="646">
        <v>201</v>
      </c>
      <c r="B205" s="81">
        <v>24</v>
      </c>
      <c r="C205" s="773" t="s">
        <v>629</v>
      </c>
      <c r="D205" s="652" t="str">
        <f>IFERROR(VLOOKUP(C205,Foundation!$C$5:$D$424,2,0),"")</f>
        <v>DA+1.5</v>
      </c>
      <c r="E205" s="1111" t="s">
        <v>422</v>
      </c>
      <c r="F205" s="770">
        <v>45754</v>
      </c>
      <c r="G205" s="770">
        <f t="shared" si="3"/>
        <v>45754</v>
      </c>
      <c r="H205" s="80" t="s">
        <v>969</v>
      </c>
      <c r="I205" s="80" t="s">
        <v>1445</v>
      </c>
      <c r="J205" s="771" t="s">
        <v>1448</v>
      </c>
      <c r="K205" s="649" t="s">
        <v>263</v>
      </c>
    </row>
    <row r="206" spans="1:11" s="336" customFormat="1" ht="15.5" x14ac:dyDescent="0.35">
      <c r="A206" s="663">
        <v>202</v>
      </c>
      <c r="B206" s="663">
        <v>25</v>
      </c>
      <c r="C206" s="1053" t="s">
        <v>389</v>
      </c>
      <c r="D206" s="1108" t="str">
        <f>IFERROR(VLOOKUP(C206,Foundation!$C$5:$D$424,2,0),"")</f>
        <v>DA+3</v>
      </c>
      <c r="E206" s="1112" t="s">
        <v>422</v>
      </c>
      <c r="F206" s="1099">
        <v>45755</v>
      </c>
      <c r="G206" s="1099">
        <f t="shared" si="3"/>
        <v>45755</v>
      </c>
      <c r="H206" s="715" t="s">
        <v>969</v>
      </c>
      <c r="I206" s="715" t="s">
        <v>1445</v>
      </c>
      <c r="J206" s="1109" t="s">
        <v>1448</v>
      </c>
      <c r="K206" s="715" t="s">
        <v>263</v>
      </c>
    </row>
    <row r="207" spans="1:11" s="336" customFormat="1" ht="15.5" x14ac:dyDescent="0.35">
      <c r="A207" s="663">
        <v>203</v>
      </c>
      <c r="B207" s="663">
        <v>26</v>
      </c>
      <c r="C207" s="1053" t="s">
        <v>425</v>
      </c>
      <c r="D207" s="1108" t="str">
        <f>IFERROR(VLOOKUP(C207,Foundation!$C$5:$D$424,2,0),"")</f>
        <v>DA+9</v>
      </c>
      <c r="E207" s="1112" t="s">
        <v>422</v>
      </c>
      <c r="F207" s="1099">
        <v>45755</v>
      </c>
      <c r="G207" s="1099">
        <f t="shared" si="3"/>
        <v>45755</v>
      </c>
      <c r="H207" s="715" t="s">
        <v>969</v>
      </c>
      <c r="I207" s="715" t="s">
        <v>1445</v>
      </c>
      <c r="J207" s="1109" t="s">
        <v>1448</v>
      </c>
      <c r="K207" s="715" t="s">
        <v>263</v>
      </c>
    </row>
    <row r="208" spans="1:11" s="336" customFormat="1" ht="15.5" x14ac:dyDescent="0.35">
      <c r="A208" s="663">
        <v>204</v>
      </c>
      <c r="B208" s="663">
        <v>27</v>
      </c>
      <c r="C208" s="1053" t="s">
        <v>426</v>
      </c>
      <c r="D208" s="1108" t="str">
        <f>IFERROR(VLOOKUP(C208,Foundation!$C$5:$D$424,2,0),"")</f>
        <v>DA+0</v>
      </c>
      <c r="E208" s="1112" t="s">
        <v>422</v>
      </c>
      <c r="F208" s="1099">
        <v>45755</v>
      </c>
      <c r="G208" s="1099">
        <f t="shared" si="3"/>
        <v>45755</v>
      </c>
      <c r="H208" s="715" t="s">
        <v>969</v>
      </c>
      <c r="I208" s="715" t="s">
        <v>1445</v>
      </c>
      <c r="J208" s="1109" t="s">
        <v>1448</v>
      </c>
      <c r="K208" s="715" t="s">
        <v>263</v>
      </c>
    </row>
    <row r="209" spans="1:11" s="336" customFormat="1" ht="15.5" x14ac:dyDescent="0.35">
      <c r="A209" s="663">
        <v>205</v>
      </c>
      <c r="B209" s="663">
        <v>28</v>
      </c>
      <c r="C209" s="1053" t="s">
        <v>272</v>
      </c>
      <c r="D209" s="1108" t="str">
        <f>IFERROR(VLOOKUP(C209,Foundation!$C$5:$D$424,2,0),"")</f>
        <v>DB1+6</v>
      </c>
      <c r="E209" s="1112" t="s">
        <v>422</v>
      </c>
      <c r="F209" s="1099">
        <v>45756</v>
      </c>
      <c r="G209" s="1099">
        <f t="shared" si="3"/>
        <v>45756</v>
      </c>
      <c r="H209" s="715" t="s">
        <v>969</v>
      </c>
      <c r="I209" s="715" t="s">
        <v>1012</v>
      </c>
      <c r="J209" s="1109" t="s">
        <v>1448</v>
      </c>
      <c r="K209" s="715" t="s">
        <v>263</v>
      </c>
    </row>
    <row r="210" spans="1:11" s="336" customFormat="1" ht="15.5" x14ac:dyDescent="0.35">
      <c r="A210" s="663">
        <v>206</v>
      </c>
      <c r="B210" s="663">
        <v>29</v>
      </c>
      <c r="C210" s="1053" t="s">
        <v>427</v>
      </c>
      <c r="D210" s="1108" t="str">
        <f>IFERROR(VLOOKUP(C210,Foundation!$C$5:$D$424,2,0),"")</f>
        <v>DA+0</v>
      </c>
      <c r="E210" s="1112" t="s">
        <v>422</v>
      </c>
      <c r="F210" s="1099">
        <v>45756</v>
      </c>
      <c r="G210" s="1099">
        <f t="shared" si="3"/>
        <v>45756</v>
      </c>
      <c r="H210" s="715" t="s">
        <v>969</v>
      </c>
      <c r="I210" s="715" t="s">
        <v>1012</v>
      </c>
      <c r="J210" s="1109" t="s">
        <v>1448</v>
      </c>
      <c r="K210" s="715" t="s">
        <v>263</v>
      </c>
    </row>
    <row r="211" spans="1:11" s="336" customFormat="1" ht="15.5" x14ac:dyDescent="0.35">
      <c r="A211" s="663">
        <v>207</v>
      </c>
      <c r="B211" s="663">
        <v>30</v>
      </c>
      <c r="C211" s="1053" t="s">
        <v>430</v>
      </c>
      <c r="D211" s="1108" t="str">
        <f>IFERROR(VLOOKUP(C211,Foundation!$C$5:$D$424,2,0),"")</f>
        <v>DA+3</v>
      </c>
      <c r="E211" s="1112" t="s">
        <v>422</v>
      </c>
      <c r="F211" s="1099">
        <v>45756</v>
      </c>
      <c r="G211" s="1099">
        <f t="shared" si="3"/>
        <v>45756</v>
      </c>
      <c r="H211" s="715" t="s">
        <v>969</v>
      </c>
      <c r="I211" s="715" t="s">
        <v>1012</v>
      </c>
      <c r="J211" s="1109" t="s">
        <v>1448</v>
      </c>
      <c r="K211" s="715" t="s">
        <v>263</v>
      </c>
    </row>
    <row r="212" spans="1:11" s="336" customFormat="1" ht="15.5" x14ac:dyDescent="0.35">
      <c r="A212" s="646">
        <v>208</v>
      </c>
      <c r="B212" s="81">
        <v>31</v>
      </c>
      <c r="C212" s="92" t="s">
        <v>270</v>
      </c>
      <c r="D212" s="652" t="str">
        <f>IFERROR(VLOOKUP(C212,Foundation!$C$5:$D$424,2,0),"")</f>
        <v>DB1+0</v>
      </c>
      <c r="E212" s="1111" t="s">
        <v>422</v>
      </c>
      <c r="F212" s="770">
        <v>45757</v>
      </c>
      <c r="G212" s="770">
        <f t="shared" si="3"/>
        <v>45757</v>
      </c>
      <c r="H212" s="80" t="s">
        <v>1207</v>
      </c>
      <c r="I212" s="80" t="s">
        <v>1468</v>
      </c>
      <c r="J212" s="771" t="s">
        <v>1448</v>
      </c>
      <c r="K212" s="649" t="s">
        <v>263</v>
      </c>
    </row>
    <row r="213" spans="1:11" s="336" customFormat="1" ht="15.5" x14ac:dyDescent="0.35">
      <c r="A213" s="646">
        <v>209</v>
      </c>
      <c r="B213" s="81">
        <v>32</v>
      </c>
      <c r="C213" s="773" t="s">
        <v>411</v>
      </c>
      <c r="D213" s="652" t="str">
        <f>IFERROR(VLOOKUP(C213,Foundation!$C$5:$D$424,2,0),"")</f>
        <v>DA+9</v>
      </c>
      <c r="E213" s="1111" t="s">
        <v>422</v>
      </c>
      <c r="F213" s="770">
        <v>45757</v>
      </c>
      <c r="G213" s="770">
        <f t="shared" si="3"/>
        <v>45757</v>
      </c>
      <c r="H213" s="80" t="s">
        <v>1207</v>
      </c>
      <c r="I213" s="80" t="s">
        <v>1468</v>
      </c>
      <c r="J213" s="771" t="s">
        <v>1448</v>
      </c>
      <c r="K213" s="649" t="s">
        <v>263</v>
      </c>
    </row>
    <row r="214" spans="1:11" s="336" customFormat="1" ht="15.5" x14ac:dyDescent="0.35">
      <c r="A214" s="646">
        <v>210</v>
      </c>
      <c r="B214" s="81">
        <v>33</v>
      </c>
      <c r="C214" s="773" t="s">
        <v>412</v>
      </c>
      <c r="D214" s="652" t="str">
        <f>IFERROR(VLOOKUP(C214,Foundation!$C$5:$D$424,2,0),"")</f>
        <v>DA+6</v>
      </c>
      <c r="E214" s="1111" t="s">
        <v>422</v>
      </c>
      <c r="F214" s="770">
        <v>45757</v>
      </c>
      <c r="G214" s="770">
        <f t="shared" si="3"/>
        <v>45757</v>
      </c>
      <c r="H214" s="80" t="s">
        <v>1207</v>
      </c>
      <c r="I214" s="80" t="s">
        <v>1468</v>
      </c>
      <c r="J214" s="771" t="s">
        <v>1448</v>
      </c>
      <c r="K214" s="649" t="s">
        <v>263</v>
      </c>
    </row>
    <row r="215" spans="1:11" s="336" customFormat="1" ht="15.5" x14ac:dyDescent="0.35">
      <c r="A215" s="646">
        <v>211</v>
      </c>
      <c r="B215" s="81">
        <v>34</v>
      </c>
      <c r="C215" s="773" t="s">
        <v>510</v>
      </c>
      <c r="D215" s="652" t="str">
        <f>IFERROR(VLOOKUP(C215,Foundation!$C$5:$D$424,2,0),"")</f>
        <v>DB1+6</v>
      </c>
      <c r="E215" s="1111" t="s">
        <v>422</v>
      </c>
      <c r="F215" s="770">
        <v>45758</v>
      </c>
      <c r="G215" s="770">
        <f t="shared" si="3"/>
        <v>45758</v>
      </c>
      <c r="H215" s="80" t="s">
        <v>1207</v>
      </c>
      <c r="I215" s="80" t="s">
        <v>1468</v>
      </c>
      <c r="J215" s="771" t="s">
        <v>1448</v>
      </c>
      <c r="K215" s="649" t="s">
        <v>263</v>
      </c>
    </row>
    <row r="216" spans="1:11" s="336" customFormat="1" ht="15.5" x14ac:dyDescent="0.35">
      <c r="A216" s="646">
        <v>212</v>
      </c>
      <c r="B216" s="81">
        <v>35</v>
      </c>
      <c r="C216" s="773" t="s">
        <v>491</v>
      </c>
      <c r="D216" s="652" t="str">
        <f>IFERROR(VLOOKUP(C216,Foundation!$C$5:$D$424,2,0),"")</f>
        <v>DA+3</v>
      </c>
      <c r="E216" s="1111" t="s">
        <v>422</v>
      </c>
      <c r="F216" s="770">
        <v>45758</v>
      </c>
      <c r="G216" s="770">
        <f t="shared" si="3"/>
        <v>45758</v>
      </c>
      <c r="H216" s="80" t="s">
        <v>1207</v>
      </c>
      <c r="I216" s="80" t="s">
        <v>1468</v>
      </c>
      <c r="J216" s="771" t="s">
        <v>1448</v>
      </c>
      <c r="K216" s="649" t="s">
        <v>263</v>
      </c>
    </row>
    <row r="217" spans="1:11" s="336" customFormat="1" ht="15.5" x14ac:dyDescent="0.35">
      <c r="A217" s="646">
        <v>213</v>
      </c>
      <c r="B217" s="81">
        <v>36</v>
      </c>
      <c r="C217" s="773" t="s">
        <v>603</v>
      </c>
      <c r="D217" s="652" t="str">
        <f>IFERROR(VLOOKUP(C217,Foundation!$C$5:$D$424,2,0),"")</f>
        <v>DA-3</v>
      </c>
      <c r="E217" s="1111" t="s">
        <v>422</v>
      </c>
      <c r="F217" s="770">
        <v>45758</v>
      </c>
      <c r="G217" s="770">
        <f t="shared" si="3"/>
        <v>45758</v>
      </c>
      <c r="H217" s="80" t="s">
        <v>969</v>
      </c>
      <c r="I217" s="80" t="s">
        <v>679</v>
      </c>
      <c r="J217" s="771" t="s">
        <v>1448</v>
      </c>
      <c r="K217" s="649" t="s">
        <v>263</v>
      </c>
    </row>
    <row r="218" spans="1:11" s="336" customFormat="1" ht="15.5" x14ac:dyDescent="0.35">
      <c r="A218" s="646">
        <v>214</v>
      </c>
      <c r="B218" s="81">
        <v>37</v>
      </c>
      <c r="C218" s="773" t="s">
        <v>69</v>
      </c>
      <c r="D218" s="652" t="str">
        <f>IFERROR(VLOOKUP(C218,Foundation!$C$5:$D$424,2,0),"")</f>
        <v>DA+9</v>
      </c>
      <c r="E218" s="1111" t="s">
        <v>422</v>
      </c>
      <c r="F218" s="770">
        <v>45758</v>
      </c>
      <c r="G218" s="770">
        <f t="shared" si="3"/>
        <v>45758</v>
      </c>
      <c r="H218" s="80" t="s">
        <v>969</v>
      </c>
      <c r="I218" s="80" t="s">
        <v>679</v>
      </c>
      <c r="J218" s="771" t="s">
        <v>1448</v>
      </c>
      <c r="K218" s="649" t="s">
        <v>263</v>
      </c>
    </row>
    <row r="219" spans="1:11" s="336" customFormat="1" ht="15.5" x14ac:dyDescent="0.35">
      <c r="A219" s="646">
        <v>215</v>
      </c>
      <c r="B219" s="81">
        <v>38</v>
      </c>
      <c r="C219" s="773" t="s">
        <v>70</v>
      </c>
      <c r="D219" s="652" t="str">
        <f>IFERROR(VLOOKUP(C219,Foundation!$C$5:$D$424,2,0),"")</f>
        <v>DA+9</v>
      </c>
      <c r="E219" s="1111" t="s">
        <v>422</v>
      </c>
      <c r="F219" s="770">
        <v>45758</v>
      </c>
      <c r="G219" s="770">
        <f t="shared" si="3"/>
        <v>45758</v>
      </c>
      <c r="H219" s="80" t="s">
        <v>969</v>
      </c>
      <c r="I219" s="80" t="s">
        <v>679</v>
      </c>
      <c r="J219" s="771" t="s">
        <v>1448</v>
      </c>
      <c r="K219" s="649" t="s">
        <v>263</v>
      </c>
    </row>
    <row r="220" spans="1:11" s="336" customFormat="1" ht="15.5" x14ac:dyDescent="0.35">
      <c r="A220" s="646">
        <v>216</v>
      </c>
      <c r="B220" s="81">
        <v>39</v>
      </c>
      <c r="C220" s="773" t="s">
        <v>68</v>
      </c>
      <c r="D220" s="652" t="str">
        <f>IFERROR(VLOOKUP(C220,Foundation!$C$5:$D$424,2,0),"")</f>
        <v>DB1+9</v>
      </c>
      <c r="E220" s="1111" t="s">
        <v>422</v>
      </c>
      <c r="F220" s="770">
        <v>45759</v>
      </c>
      <c r="G220" s="770">
        <f t="shared" ref="G220:G251" si="4">F220</f>
        <v>45759</v>
      </c>
      <c r="H220" s="80" t="s">
        <v>969</v>
      </c>
      <c r="I220" s="80" t="s">
        <v>679</v>
      </c>
      <c r="J220" s="771" t="s">
        <v>1448</v>
      </c>
      <c r="K220" s="649" t="s">
        <v>263</v>
      </c>
    </row>
    <row r="221" spans="1:11" s="336" customFormat="1" ht="15.5" x14ac:dyDescent="0.35">
      <c r="A221" s="646">
        <v>217</v>
      </c>
      <c r="B221" s="81">
        <v>40</v>
      </c>
      <c r="C221" s="773" t="s">
        <v>894</v>
      </c>
      <c r="D221" s="652" t="str">
        <f>IFERROR(VLOOKUP(C221,Foundation!$C$5:$D$424,2,0),"")</f>
        <v>DA+9</v>
      </c>
      <c r="E221" s="1111" t="s">
        <v>422</v>
      </c>
      <c r="F221" s="770">
        <v>45759</v>
      </c>
      <c r="G221" s="770">
        <f t="shared" si="4"/>
        <v>45759</v>
      </c>
      <c r="H221" s="80" t="s">
        <v>969</v>
      </c>
      <c r="I221" s="80" t="s">
        <v>679</v>
      </c>
      <c r="J221" s="771" t="s">
        <v>1448</v>
      </c>
      <c r="K221" s="649" t="s">
        <v>263</v>
      </c>
    </row>
    <row r="222" spans="1:11" s="336" customFormat="1" ht="15.5" x14ac:dyDescent="0.35">
      <c r="A222" s="646">
        <v>218</v>
      </c>
      <c r="B222" s="81">
        <v>41</v>
      </c>
      <c r="C222" s="773" t="s">
        <v>895</v>
      </c>
      <c r="D222" s="652" t="str">
        <f>IFERROR(VLOOKUP(C222,Foundation!$C$5:$D$424,2,0),"")</f>
        <v>DA+9</v>
      </c>
      <c r="E222" s="1111" t="s">
        <v>422</v>
      </c>
      <c r="F222" s="770">
        <v>45759</v>
      </c>
      <c r="G222" s="770">
        <f t="shared" si="4"/>
        <v>45759</v>
      </c>
      <c r="H222" s="80" t="s">
        <v>969</v>
      </c>
      <c r="I222" s="80" t="s">
        <v>679</v>
      </c>
      <c r="J222" s="771" t="s">
        <v>1448</v>
      </c>
      <c r="K222" s="649" t="s">
        <v>263</v>
      </c>
    </row>
    <row r="223" spans="1:11" s="336" customFormat="1" ht="15.5" x14ac:dyDescent="0.35">
      <c r="A223" s="646">
        <v>219</v>
      </c>
      <c r="B223" s="81">
        <v>42</v>
      </c>
      <c r="C223" s="773" t="s">
        <v>896</v>
      </c>
      <c r="D223" s="652" t="str">
        <f>IFERROR(VLOOKUP(C223,Foundation!$C$5:$D$424,2,0),"")</f>
        <v>DA+3</v>
      </c>
      <c r="E223" s="1111" t="s">
        <v>422</v>
      </c>
      <c r="F223" s="770">
        <v>45759</v>
      </c>
      <c r="G223" s="770">
        <f t="shared" si="4"/>
        <v>45759</v>
      </c>
      <c r="H223" s="80" t="s">
        <v>969</v>
      </c>
      <c r="I223" s="80" t="s">
        <v>679</v>
      </c>
      <c r="J223" s="771" t="s">
        <v>1448</v>
      </c>
      <c r="K223" s="649" t="s">
        <v>263</v>
      </c>
    </row>
    <row r="224" spans="1:11" s="336" customFormat="1" ht="15.5" x14ac:dyDescent="0.35">
      <c r="A224" s="646">
        <v>220</v>
      </c>
      <c r="B224" s="81">
        <v>43</v>
      </c>
      <c r="C224" s="773" t="s">
        <v>488</v>
      </c>
      <c r="D224" s="652" t="str">
        <f>IFERROR(VLOOKUP(C224,Foundation!$C$5:$D$424,2,0),"")</f>
        <v>DA+9</v>
      </c>
      <c r="E224" s="1111" t="s">
        <v>422</v>
      </c>
      <c r="F224" s="770">
        <v>45759</v>
      </c>
      <c r="G224" s="770">
        <f t="shared" si="4"/>
        <v>45759</v>
      </c>
      <c r="H224" s="80" t="s">
        <v>1207</v>
      </c>
      <c r="I224" s="80" t="s">
        <v>1468</v>
      </c>
      <c r="J224" s="771" t="s">
        <v>1471</v>
      </c>
      <c r="K224" s="649" t="s">
        <v>263</v>
      </c>
    </row>
    <row r="225" spans="1:11" s="336" customFormat="1" ht="15.5" x14ac:dyDescent="0.35">
      <c r="A225" s="646">
        <v>221</v>
      </c>
      <c r="B225" s="81">
        <v>44</v>
      </c>
      <c r="C225" s="773" t="s">
        <v>480</v>
      </c>
      <c r="D225" s="652" t="str">
        <f>IFERROR(VLOOKUP(C225,Foundation!$C$5:$D$424,2,0),"")</f>
        <v>DA+6</v>
      </c>
      <c r="E225" s="1111" t="s">
        <v>422</v>
      </c>
      <c r="F225" s="770">
        <v>45759</v>
      </c>
      <c r="G225" s="770">
        <f t="shared" si="4"/>
        <v>45759</v>
      </c>
      <c r="H225" s="80" t="s">
        <v>1207</v>
      </c>
      <c r="I225" s="80" t="s">
        <v>1468</v>
      </c>
      <c r="J225" s="771" t="s">
        <v>1472</v>
      </c>
      <c r="K225" s="649" t="s">
        <v>263</v>
      </c>
    </row>
    <row r="226" spans="1:11" s="336" customFormat="1" ht="15.5" x14ac:dyDescent="0.35">
      <c r="A226" s="646">
        <v>222</v>
      </c>
      <c r="B226" s="81">
        <v>45</v>
      </c>
      <c r="C226" s="773" t="s">
        <v>691</v>
      </c>
      <c r="D226" s="652" t="str">
        <f>IFERROR(VLOOKUP(C226,Foundation!$C$5:$D$424,2,0),"")</f>
        <v>DB1+12</v>
      </c>
      <c r="E226" s="1111" t="s">
        <v>422</v>
      </c>
      <c r="F226" s="770">
        <v>45759</v>
      </c>
      <c r="G226" s="770">
        <f t="shared" si="4"/>
        <v>45759</v>
      </c>
      <c r="H226" s="80" t="s">
        <v>1207</v>
      </c>
      <c r="I226" s="80" t="s">
        <v>1468</v>
      </c>
      <c r="J226" s="771" t="s">
        <v>1473</v>
      </c>
      <c r="K226" s="649" t="s">
        <v>263</v>
      </c>
    </row>
    <row r="227" spans="1:11" ht="15.5" x14ac:dyDescent="0.35">
      <c r="A227" s="646">
        <v>223</v>
      </c>
      <c r="B227" s="3">
        <v>46</v>
      </c>
      <c r="C227" s="773" t="s">
        <v>793</v>
      </c>
      <c r="D227" s="652" t="str">
        <f>IFERROR(VLOOKUP(C227,Foundation!$C$5:$D$424,2,0),"")</f>
        <v>DA+6</v>
      </c>
      <c r="E227" s="1111" t="s">
        <v>422</v>
      </c>
      <c r="F227" s="44">
        <v>45760</v>
      </c>
      <c r="G227" s="770">
        <f t="shared" si="4"/>
        <v>45760</v>
      </c>
      <c r="H227" s="80" t="s">
        <v>969</v>
      </c>
      <c r="I227" s="80" t="s">
        <v>679</v>
      </c>
      <c r="J227" s="771" t="s">
        <v>1448</v>
      </c>
      <c r="K227" s="649" t="s">
        <v>263</v>
      </c>
    </row>
    <row r="228" spans="1:11" ht="15.5" x14ac:dyDescent="0.35">
      <c r="A228" s="646">
        <v>224</v>
      </c>
      <c r="B228" s="3">
        <v>47</v>
      </c>
      <c r="C228" s="773" t="s">
        <v>917</v>
      </c>
      <c r="D228" s="652" t="str">
        <f>IFERROR(VLOOKUP(C228,Foundation!$C$5:$D$424,2,0),"")</f>
        <v>DB1+0</v>
      </c>
      <c r="E228" s="1111" t="s">
        <v>422</v>
      </c>
      <c r="F228" s="44">
        <v>45760</v>
      </c>
      <c r="G228" s="770">
        <f t="shared" si="4"/>
        <v>45760</v>
      </c>
      <c r="H228" s="80" t="s">
        <v>969</v>
      </c>
      <c r="I228" s="80" t="s">
        <v>679</v>
      </c>
      <c r="J228" s="771" t="s">
        <v>1448</v>
      </c>
      <c r="K228" s="649" t="s">
        <v>263</v>
      </c>
    </row>
    <row r="229" spans="1:11" ht="15.5" x14ac:dyDescent="0.35">
      <c r="A229" s="646">
        <v>225</v>
      </c>
      <c r="B229" s="3">
        <v>48</v>
      </c>
      <c r="C229" s="773" t="s">
        <v>450</v>
      </c>
      <c r="D229" s="652" t="str">
        <f>IFERROR(VLOOKUP(C229,Foundation!$C$5:$D$424,2,0),"")</f>
        <v>DA+0</v>
      </c>
      <c r="E229" s="1111" t="s">
        <v>422</v>
      </c>
      <c r="F229" s="44">
        <v>45760</v>
      </c>
      <c r="G229" s="770">
        <f t="shared" si="4"/>
        <v>45760</v>
      </c>
      <c r="H229" s="80" t="s">
        <v>969</v>
      </c>
      <c r="I229" s="80" t="s">
        <v>679</v>
      </c>
      <c r="J229" s="771" t="s">
        <v>1448</v>
      </c>
      <c r="K229" s="649" t="s">
        <v>263</v>
      </c>
    </row>
    <row r="230" spans="1:11" ht="15.5" x14ac:dyDescent="0.35">
      <c r="A230" s="646">
        <v>226</v>
      </c>
      <c r="B230" s="3">
        <v>49</v>
      </c>
      <c r="C230" s="773" t="s">
        <v>792</v>
      </c>
      <c r="D230" s="652" t="str">
        <f>IFERROR(VLOOKUP(C230,Foundation!$C$5:$D$424,2,0),"")</f>
        <v>DB1+9</v>
      </c>
      <c r="E230" s="1111" t="s">
        <v>422</v>
      </c>
      <c r="F230" s="44">
        <v>45761</v>
      </c>
      <c r="G230" s="770">
        <f t="shared" si="4"/>
        <v>45761</v>
      </c>
      <c r="H230" s="80" t="s">
        <v>969</v>
      </c>
      <c r="I230" s="80" t="s">
        <v>679</v>
      </c>
      <c r="J230" s="771" t="s">
        <v>1448</v>
      </c>
      <c r="K230" s="649" t="s">
        <v>263</v>
      </c>
    </row>
    <row r="231" spans="1:11" ht="15.5" x14ac:dyDescent="0.35">
      <c r="A231" s="646">
        <v>227</v>
      </c>
      <c r="B231" s="3">
        <v>50</v>
      </c>
      <c r="C231" s="773" t="s">
        <v>65</v>
      </c>
      <c r="D231" s="652" t="str">
        <f>IFERROR(VLOOKUP(C231,Foundation!$C$5:$D$424,2,0),"")</f>
        <v>DC1+0</v>
      </c>
      <c r="E231" s="1111" t="s">
        <v>422</v>
      </c>
      <c r="F231" s="44">
        <v>45761</v>
      </c>
      <c r="G231" s="770">
        <f t="shared" si="4"/>
        <v>45761</v>
      </c>
      <c r="H231" s="80" t="s">
        <v>969</v>
      </c>
      <c r="I231" s="80" t="s">
        <v>679</v>
      </c>
      <c r="J231" s="771" t="s">
        <v>1448</v>
      </c>
      <c r="K231" s="649" t="s">
        <v>263</v>
      </c>
    </row>
    <row r="232" spans="1:11" ht="15.5" x14ac:dyDescent="0.35">
      <c r="A232" s="646">
        <v>228</v>
      </c>
      <c r="B232" s="3">
        <v>51</v>
      </c>
      <c r="C232" s="773" t="s">
        <v>64</v>
      </c>
      <c r="D232" s="652" t="str">
        <f>IFERROR(VLOOKUP(C232,Foundation!$C$5:$D$424,2,0),"")</f>
        <v>DC2-3</v>
      </c>
      <c r="E232" s="1111" t="s">
        <v>422</v>
      </c>
      <c r="F232" s="44">
        <v>45761</v>
      </c>
      <c r="G232" s="770">
        <f t="shared" si="4"/>
        <v>45761</v>
      </c>
      <c r="H232" s="80" t="s">
        <v>969</v>
      </c>
      <c r="I232" s="80" t="s">
        <v>679</v>
      </c>
      <c r="J232" s="771" t="s">
        <v>1448</v>
      </c>
      <c r="K232" s="649" t="s">
        <v>263</v>
      </c>
    </row>
    <row r="233" spans="1:11" ht="15.5" x14ac:dyDescent="0.35">
      <c r="A233" s="646">
        <v>229</v>
      </c>
      <c r="B233" s="3">
        <v>52</v>
      </c>
      <c r="C233" s="773" t="s">
        <v>61</v>
      </c>
      <c r="D233" s="652" t="str">
        <f>IFERROR(VLOOKUP(C233,Foundation!$C$5:$D$424,2,0),"")</f>
        <v>DD60+35</v>
      </c>
      <c r="E233" s="1111" t="s">
        <v>422</v>
      </c>
      <c r="F233" s="44">
        <v>45761</v>
      </c>
      <c r="G233" s="770">
        <f t="shared" si="4"/>
        <v>45761</v>
      </c>
      <c r="H233" s="80" t="s">
        <v>969</v>
      </c>
      <c r="I233" s="80" t="s">
        <v>679</v>
      </c>
      <c r="J233" s="771" t="s">
        <v>1448</v>
      </c>
      <c r="K233" s="649" t="s">
        <v>263</v>
      </c>
    </row>
    <row r="234" spans="1:11" ht="15.5" x14ac:dyDescent="0.35">
      <c r="A234" s="646">
        <v>230</v>
      </c>
      <c r="B234" s="3">
        <v>53</v>
      </c>
      <c r="C234" s="773" t="s">
        <v>60</v>
      </c>
      <c r="D234" s="652" t="str">
        <f>IFERROR(VLOOKUP(C234,Foundation!$C$5:$D$424,2,0),"")</f>
        <v>DD60+35</v>
      </c>
      <c r="E234" s="1111" t="s">
        <v>422</v>
      </c>
      <c r="F234" s="44">
        <v>45762</v>
      </c>
      <c r="G234" s="770">
        <f t="shared" si="4"/>
        <v>45762</v>
      </c>
      <c r="H234" s="80" t="s">
        <v>969</v>
      </c>
      <c r="I234" s="80" t="s">
        <v>679</v>
      </c>
      <c r="J234" s="771" t="s">
        <v>1448</v>
      </c>
      <c r="K234" s="649" t="s">
        <v>263</v>
      </c>
    </row>
    <row r="235" spans="1:11" ht="15.5" x14ac:dyDescent="0.35">
      <c r="A235" s="646">
        <v>231</v>
      </c>
      <c r="B235" s="3">
        <v>54</v>
      </c>
      <c r="C235" s="773" t="s">
        <v>59</v>
      </c>
      <c r="D235" s="652" t="str">
        <f>IFERROR(VLOOKUP(C235,Foundation!$C$5:$D$424,2,0),"")</f>
        <v>DD60+18</v>
      </c>
      <c r="E235" s="1111" t="s">
        <v>422</v>
      </c>
      <c r="F235" s="44">
        <v>45762</v>
      </c>
      <c r="G235" s="770">
        <f t="shared" si="4"/>
        <v>45762</v>
      </c>
      <c r="H235" s="80" t="s">
        <v>969</v>
      </c>
      <c r="I235" s="80" t="s">
        <v>679</v>
      </c>
      <c r="J235" s="771" t="s">
        <v>1448</v>
      </c>
      <c r="K235" s="649" t="s">
        <v>263</v>
      </c>
    </row>
    <row r="236" spans="1:11" ht="15.5" x14ac:dyDescent="0.35">
      <c r="A236" s="646">
        <v>232</v>
      </c>
      <c r="B236" s="3">
        <v>55</v>
      </c>
      <c r="C236" s="773" t="s">
        <v>58</v>
      </c>
      <c r="D236" s="652" t="str">
        <f>IFERROR(VLOOKUP(C236,Foundation!$C$5:$D$424,2,0),"")</f>
        <v>DD60+18</v>
      </c>
      <c r="E236" s="1111" t="s">
        <v>422</v>
      </c>
      <c r="F236" s="44">
        <v>45762</v>
      </c>
      <c r="G236" s="770">
        <f t="shared" si="4"/>
        <v>45762</v>
      </c>
      <c r="H236" s="80" t="s">
        <v>969</v>
      </c>
      <c r="I236" s="80" t="s">
        <v>679</v>
      </c>
      <c r="J236" s="771" t="s">
        <v>1448</v>
      </c>
      <c r="K236" s="649" t="s">
        <v>263</v>
      </c>
    </row>
    <row r="237" spans="1:11" ht="15.5" x14ac:dyDescent="0.35">
      <c r="A237" s="646">
        <v>233</v>
      </c>
      <c r="B237" s="3">
        <v>56</v>
      </c>
      <c r="C237" s="773" t="s">
        <v>693</v>
      </c>
      <c r="D237" s="652" t="str">
        <f>IFERROR(VLOOKUP(C237,Foundation!$C$5:$D$424,2,0),"")</f>
        <v>DB1+9</v>
      </c>
      <c r="E237" s="1111" t="s">
        <v>422</v>
      </c>
      <c r="F237" s="44">
        <v>45763</v>
      </c>
      <c r="G237" s="770">
        <f t="shared" si="4"/>
        <v>45763</v>
      </c>
      <c r="H237" s="80" t="s">
        <v>969</v>
      </c>
      <c r="I237" s="80" t="s">
        <v>679</v>
      </c>
      <c r="J237" s="771" t="s">
        <v>1448</v>
      </c>
      <c r="K237" s="649" t="s">
        <v>263</v>
      </c>
    </row>
    <row r="238" spans="1:11" ht="15.5" x14ac:dyDescent="0.35">
      <c r="A238" s="646">
        <v>234</v>
      </c>
      <c r="B238" s="3">
        <v>57</v>
      </c>
      <c r="C238" s="773" t="s">
        <v>57</v>
      </c>
      <c r="D238" s="652" t="str">
        <f>IFERROR(VLOOKUP(C238,Foundation!$C$5:$D$424,2,0),"")</f>
        <v>DB2+9</v>
      </c>
      <c r="E238" s="1111" t="s">
        <v>422</v>
      </c>
      <c r="F238" s="44">
        <v>45763</v>
      </c>
      <c r="G238" s="770">
        <f t="shared" si="4"/>
        <v>45763</v>
      </c>
      <c r="H238" s="80" t="s">
        <v>969</v>
      </c>
      <c r="I238" s="80" t="s">
        <v>679</v>
      </c>
      <c r="J238" s="771" t="s">
        <v>1448</v>
      </c>
      <c r="K238" s="649" t="s">
        <v>263</v>
      </c>
    </row>
    <row r="239" spans="1:11" ht="15.5" x14ac:dyDescent="0.35">
      <c r="A239" s="646">
        <v>235</v>
      </c>
      <c r="B239" s="3">
        <v>58</v>
      </c>
      <c r="C239" s="773" t="s">
        <v>56</v>
      </c>
      <c r="D239" s="652" t="str">
        <f>IFERROR(VLOOKUP(C239,Foundation!$C$5:$D$424,2,0),"")</f>
        <v>DC2+15</v>
      </c>
      <c r="E239" s="1111" t="s">
        <v>422</v>
      </c>
      <c r="F239" s="44">
        <v>45763</v>
      </c>
      <c r="G239" s="770">
        <f t="shared" si="4"/>
        <v>45763</v>
      </c>
      <c r="H239" s="80" t="s">
        <v>969</v>
      </c>
      <c r="I239" s="80" t="s">
        <v>679</v>
      </c>
      <c r="J239" s="771" t="s">
        <v>1448</v>
      </c>
      <c r="K239" s="649" t="s">
        <v>263</v>
      </c>
    </row>
    <row r="240" spans="1:11" ht="15.5" x14ac:dyDescent="0.35">
      <c r="A240" s="663">
        <v>236</v>
      </c>
      <c r="B240" s="202">
        <v>59</v>
      </c>
      <c r="C240" s="1128" t="s">
        <v>446</v>
      </c>
      <c r="D240" s="1108" t="str">
        <f>IFERROR(VLOOKUP(C240,Foundation!$C$5:$D$424,2,0),"")</f>
        <v>DA+0</v>
      </c>
      <c r="E240" s="1112" t="s">
        <v>422</v>
      </c>
      <c r="F240" s="1110">
        <v>45763</v>
      </c>
      <c r="G240" s="1099">
        <f t="shared" si="4"/>
        <v>45763</v>
      </c>
      <c r="H240" s="715" t="s">
        <v>969</v>
      </c>
      <c r="I240" s="715" t="s">
        <v>679</v>
      </c>
      <c r="J240" s="1109" t="s">
        <v>1448</v>
      </c>
      <c r="K240" s="715" t="s">
        <v>263</v>
      </c>
    </row>
    <row r="241" spans="1:11" ht="15.5" x14ac:dyDescent="0.35">
      <c r="A241" s="646">
        <v>237</v>
      </c>
      <c r="B241" s="3">
        <v>60</v>
      </c>
      <c r="C241" s="773" t="s">
        <v>190</v>
      </c>
      <c r="D241" s="652" t="str">
        <f>IFERROR(VLOOKUP(C241,Foundation!$C$5:$D$424,2,0),"")</f>
        <v>DA+0</v>
      </c>
      <c r="E241" s="1111" t="s">
        <v>422</v>
      </c>
      <c r="F241" s="44">
        <v>45764</v>
      </c>
      <c r="G241" s="770">
        <f t="shared" si="4"/>
        <v>45764</v>
      </c>
      <c r="H241" s="80" t="s">
        <v>969</v>
      </c>
      <c r="I241" s="80" t="s">
        <v>1468</v>
      </c>
      <c r="J241" s="771" t="s">
        <v>1448</v>
      </c>
      <c r="K241" s="649" t="s">
        <v>263</v>
      </c>
    </row>
    <row r="242" spans="1:11" ht="15.5" x14ac:dyDescent="0.35">
      <c r="A242" s="646">
        <v>238</v>
      </c>
      <c r="B242" s="3">
        <v>61</v>
      </c>
      <c r="C242" s="773" t="s">
        <v>183</v>
      </c>
      <c r="D242" s="652" t="str">
        <f>IFERROR(VLOOKUP(C242,Foundation!$C$5:$D$424,2,0),"")</f>
        <v>DA-3</v>
      </c>
      <c r="E242" s="1111" t="s">
        <v>422</v>
      </c>
      <c r="F242" s="44">
        <v>45764</v>
      </c>
      <c r="G242" s="770">
        <f t="shared" si="4"/>
        <v>45764</v>
      </c>
      <c r="H242" s="80" t="s">
        <v>969</v>
      </c>
      <c r="I242" s="80" t="s">
        <v>1468</v>
      </c>
      <c r="J242" s="771" t="s">
        <v>1448</v>
      </c>
      <c r="K242" s="649" t="s">
        <v>263</v>
      </c>
    </row>
    <row r="243" spans="1:11" ht="15.5" x14ac:dyDescent="0.35">
      <c r="A243" s="646">
        <v>239</v>
      </c>
      <c r="B243" s="3">
        <v>62</v>
      </c>
      <c r="C243" s="773" t="s">
        <v>182</v>
      </c>
      <c r="D243" s="652" t="str">
        <f>IFERROR(VLOOKUP(C243,Foundation!$C$5:$D$424,2,0),"")</f>
        <v>DA-3</v>
      </c>
      <c r="E243" s="1111" t="s">
        <v>422</v>
      </c>
      <c r="F243" s="44">
        <v>45764</v>
      </c>
      <c r="G243" s="770">
        <f t="shared" si="4"/>
        <v>45764</v>
      </c>
      <c r="H243" s="80" t="s">
        <v>969</v>
      </c>
      <c r="I243" s="80" t="s">
        <v>1468</v>
      </c>
      <c r="J243" s="771" t="s">
        <v>1448</v>
      </c>
      <c r="K243" s="649" t="s">
        <v>263</v>
      </c>
    </row>
    <row r="244" spans="1:11" ht="15.5" x14ac:dyDescent="0.35">
      <c r="A244" s="646">
        <v>240</v>
      </c>
      <c r="B244" s="3">
        <v>63</v>
      </c>
      <c r="C244" s="773" t="s">
        <v>443</v>
      </c>
      <c r="D244" s="652" t="str">
        <f>IFERROR(VLOOKUP(C244,Foundation!$C$5:$D$424,2,0),"")</f>
        <v>DA+1.5</v>
      </c>
      <c r="E244" s="1111" t="s">
        <v>422</v>
      </c>
      <c r="F244" s="44">
        <v>45765</v>
      </c>
      <c r="G244" s="770">
        <f t="shared" si="4"/>
        <v>45765</v>
      </c>
      <c r="H244" s="80" t="s">
        <v>969</v>
      </c>
      <c r="I244" s="80" t="s">
        <v>1468</v>
      </c>
      <c r="J244" s="771" t="s">
        <v>1448</v>
      </c>
      <c r="K244" s="649" t="s">
        <v>263</v>
      </c>
    </row>
    <row r="245" spans="1:11" ht="15.5" x14ac:dyDescent="0.35">
      <c r="A245" s="646">
        <v>241</v>
      </c>
      <c r="B245" s="3">
        <v>64</v>
      </c>
      <c r="C245" s="773" t="s">
        <v>259</v>
      </c>
      <c r="D245" s="652" t="str">
        <f>IFERROR(VLOOKUP(C245,Foundation!$C$5:$D$424,2,0),"")</f>
        <v>DA+9</v>
      </c>
      <c r="E245" s="1111" t="s">
        <v>422</v>
      </c>
      <c r="F245" s="44">
        <v>45765</v>
      </c>
      <c r="G245" s="770">
        <f t="shared" si="4"/>
        <v>45765</v>
      </c>
      <c r="H245" s="80" t="s">
        <v>969</v>
      </c>
      <c r="I245" s="80" t="s">
        <v>1468</v>
      </c>
      <c r="J245" s="771" t="s">
        <v>1448</v>
      </c>
      <c r="K245" s="649" t="s">
        <v>263</v>
      </c>
    </row>
    <row r="246" spans="1:11" ht="15.5" x14ac:dyDescent="0.35">
      <c r="A246" s="646">
        <v>242</v>
      </c>
      <c r="B246" s="3">
        <v>65</v>
      </c>
      <c r="C246" s="773" t="s">
        <v>440</v>
      </c>
      <c r="D246" s="652" t="str">
        <f>IFERROR(VLOOKUP(C246,Foundation!$C$5:$D$424,2,0),"")</f>
        <v>DA-1.5</v>
      </c>
      <c r="E246" s="1111" t="s">
        <v>422</v>
      </c>
      <c r="F246" s="44">
        <v>45765</v>
      </c>
      <c r="G246" s="770">
        <f t="shared" si="4"/>
        <v>45765</v>
      </c>
      <c r="H246" s="80" t="s">
        <v>969</v>
      </c>
      <c r="I246" s="80" t="s">
        <v>1468</v>
      </c>
      <c r="J246" s="771" t="s">
        <v>1448</v>
      </c>
      <c r="K246" s="649" t="s">
        <v>263</v>
      </c>
    </row>
    <row r="247" spans="1:11" ht="15.5" x14ac:dyDescent="0.35">
      <c r="A247" s="646">
        <v>243</v>
      </c>
      <c r="B247" s="3">
        <v>66</v>
      </c>
      <c r="C247" s="773" t="s">
        <v>174</v>
      </c>
      <c r="D247" s="652" t="str">
        <f>IFERROR(VLOOKUP(C247,Foundation!$C$5:$D$424,2,0),"")</f>
        <v>DD60+25</v>
      </c>
      <c r="E247" s="1111" t="s">
        <v>422</v>
      </c>
      <c r="F247" s="44">
        <v>45766</v>
      </c>
      <c r="G247" s="770">
        <f t="shared" si="4"/>
        <v>45766</v>
      </c>
      <c r="H247" s="80" t="s">
        <v>969</v>
      </c>
      <c r="I247" s="80" t="s">
        <v>1468</v>
      </c>
      <c r="J247" s="771" t="s">
        <v>1448</v>
      </c>
      <c r="K247" s="649" t="s">
        <v>263</v>
      </c>
    </row>
    <row r="248" spans="1:11" ht="15.5" x14ac:dyDescent="0.35">
      <c r="A248" s="646">
        <v>244</v>
      </c>
      <c r="B248" s="3">
        <v>67</v>
      </c>
      <c r="C248" s="773" t="s">
        <v>315</v>
      </c>
      <c r="D248" s="652" t="str">
        <f>IFERROR(VLOOKUP(C248,Foundation!$C$5:$D$424,2,0),"")</f>
        <v>DA+6</v>
      </c>
      <c r="E248" s="1111" t="s">
        <v>422</v>
      </c>
      <c r="F248" s="44">
        <v>45766</v>
      </c>
      <c r="G248" s="770">
        <f t="shared" si="4"/>
        <v>45766</v>
      </c>
      <c r="H248" s="80" t="s">
        <v>969</v>
      </c>
      <c r="I248" s="80" t="s">
        <v>1468</v>
      </c>
      <c r="J248" s="771" t="s">
        <v>1448</v>
      </c>
      <c r="K248" s="649" t="s">
        <v>263</v>
      </c>
    </row>
    <row r="249" spans="1:11" ht="15.5" x14ac:dyDescent="0.35">
      <c r="A249" s="646">
        <v>245</v>
      </c>
      <c r="B249" s="3">
        <v>68</v>
      </c>
      <c r="C249" s="773" t="s">
        <v>275</v>
      </c>
      <c r="D249" s="652" t="str">
        <f>IFERROR(VLOOKUP(C249,Foundation!$C$5:$D$424,2,0),"")</f>
        <v>DD60+9</v>
      </c>
      <c r="E249" s="1111" t="s">
        <v>422</v>
      </c>
      <c r="F249" s="44">
        <v>45766</v>
      </c>
      <c r="G249" s="770">
        <f t="shared" si="4"/>
        <v>45766</v>
      </c>
      <c r="H249" s="80" t="s">
        <v>969</v>
      </c>
      <c r="I249" s="80" t="s">
        <v>1468</v>
      </c>
      <c r="J249" s="771" t="s">
        <v>1448</v>
      </c>
      <c r="K249" s="649" t="s">
        <v>263</v>
      </c>
    </row>
    <row r="250" spans="1:11" ht="15.5" x14ac:dyDescent="0.35">
      <c r="A250" s="663">
        <v>246</v>
      </c>
      <c r="B250" s="202">
        <v>69</v>
      </c>
      <c r="C250" s="1128" t="s">
        <v>1289</v>
      </c>
      <c r="D250" s="1108" t="str">
        <f>IFERROR(VLOOKUP(C250,Foundation!$C$5:$D$424,2,0),"")</f>
        <v>DA+3</v>
      </c>
      <c r="E250" s="1112" t="s">
        <v>422</v>
      </c>
      <c r="F250" s="1110">
        <v>45775</v>
      </c>
      <c r="G250" s="1099">
        <f t="shared" si="4"/>
        <v>45775</v>
      </c>
      <c r="H250" s="715" t="s">
        <v>969</v>
      </c>
      <c r="I250" s="715" t="s">
        <v>1451</v>
      </c>
      <c r="J250" s="1109" t="s">
        <v>1448</v>
      </c>
      <c r="K250" s="715" t="s">
        <v>263</v>
      </c>
    </row>
    <row r="251" spans="1:11" ht="15.5" x14ac:dyDescent="0.35">
      <c r="A251" s="663">
        <v>247</v>
      </c>
      <c r="B251" s="202">
        <v>70</v>
      </c>
      <c r="C251" s="1128" t="s">
        <v>1290</v>
      </c>
      <c r="D251" s="1108" t="str">
        <f>IFERROR(VLOOKUP(C251,Foundation!$C$5:$D$424,2,0),"")</f>
        <v>DA+3</v>
      </c>
      <c r="E251" s="1112" t="s">
        <v>422</v>
      </c>
      <c r="F251" s="1110">
        <v>45775</v>
      </c>
      <c r="G251" s="1099">
        <f t="shared" si="4"/>
        <v>45775</v>
      </c>
      <c r="H251" s="715" t="s">
        <v>969</v>
      </c>
      <c r="I251" s="715" t="s">
        <v>1451</v>
      </c>
      <c r="J251" s="1109" t="s">
        <v>1448</v>
      </c>
      <c r="K251" s="715" t="s">
        <v>263</v>
      </c>
    </row>
    <row r="252" spans="1:11" ht="15.5" x14ac:dyDescent="0.35">
      <c r="A252" s="663">
        <v>248</v>
      </c>
      <c r="B252" s="202">
        <v>71</v>
      </c>
      <c r="C252" s="1128" t="s">
        <v>1291</v>
      </c>
      <c r="D252" s="1108" t="str">
        <f>IFERROR(VLOOKUP(C252,Foundation!$C$5:$D$424,2,0),"")</f>
        <v>DA+3</v>
      </c>
      <c r="E252" s="1112" t="s">
        <v>422</v>
      </c>
      <c r="F252" s="1110">
        <v>45776</v>
      </c>
      <c r="G252" s="1099">
        <f t="shared" ref="G252:G273" si="5">F252</f>
        <v>45776</v>
      </c>
      <c r="H252" s="715" t="s">
        <v>969</v>
      </c>
      <c r="I252" s="715" t="s">
        <v>1451</v>
      </c>
      <c r="J252" s="1109" t="s">
        <v>1448</v>
      </c>
      <c r="K252" s="715" t="s">
        <v>263</v>
      </c>
    </row>
    <row r="253" spans="1:11" ht="15.5" x14ac:dyDescent="0.35">
      <c r="A253" s="663">
        <v>249</v>
      </c>
      <c r="B253" s="202">
        <v>72</v>
      </c>
      <c r="C253" s="1128" t="s">
        <v>1292</v>
      </c>
      <c r="D253" s="1108" t="str">
        <f>IFERROR(VLOOKUP(C253,Foundation!$C$5:$D$424,2,0),"")</f>
        <v>DA+3</v>
      </c>
      <c r="E253" s="1112" t="s">
        <v>422</v>
      </c>
      <c r="F253" s="1110">
        <v>45776</v>
      </c>
      <c r="G253" s="1099">
        <f t="shared" si="5"/>
        <v>45776</v>
      </c>
      <c r="H253" s="715" t="s">
        <v>969</v>
      </c>
      <c r="I253" s="715" t="s">
        <v>1451</v>
      </c>
      <c r="J253" s="1109" t="s">
        <v>1448</v>
      </c>
      <c r="K253" s="715" t="s">
        <v>263</v>
      </c>
    </row>
    <row r="254" spans="1:11" ht="15.5" x14ac:dyDescent="0.35">
      <c r="A254" s="663">
        <v>250</v>
      </c>
      <c r="B254" s="202">
        <v>73</v>
      </c>
      <c r="C254" s="1128" t="s">
        <v>1293</v>
      </c>
      <c r="D254" s="1108" t="str">
        <f>IFERROR(VLOOKUP(C254,Foundation!$C$5:$D$424,2,0),"")</f>
        <v>DA+6</v>
      </c>
      <c r="E254" s="1112" t="s">
        <v>422</v>
      </c>
      <c r="F254" s="1110">
        <v>45776</v>
      </c>
      <c r="G254" s="1099">
        <f t="shared" si="5"/>
        <v>45776</v>
      </c>
      <c r="H254" s="715" t="s">
        <v>969</v>
      </c>
      <c r="I254" s="715" t="s">
        <v>1451</v>
      </c>
      <c r="J254" s="1109" t="s">
        <v>1448</v>
      </c>
      <c r="K254" s="715" t="s">
        <v>263</v>
      </c>
    </row>
    <row r="255" spans="1:11" ht="15.5" x14ac:dyDescent="0.35">
      <c r="A255" s="663">
        <v>251</v>
      </c>
      <c r="B255" s="202">
        <v>74</v>
      </c>
      <c r="C255" s="1128" t="s">
        <v>1294</v>
      </c>
      <c r="D255" s="1108" t="str">
        <f>IFERROR(VLOOKUP(C255,Foundation!$C$5:$D$424,2,0),"")</f>
        <v>DD45+3</v>
      </c>
      <c r="E255" s="1112" t="s">
        <v>422</v>
      </c>
      <c r="F255" s="1110">
        <v>45777</v>
      </c>
      <c r="G255" s="1099">
        <f t="shared" si="5"/>
        <v>45777</v>
      </c>
      <c r="H255" s="715" t="s">
        <v>969</v>
      </c>
      <c r="I255" s="715" t="s">
        <v>1451</v>
      </c>
      <c r="J255" s="1109" t="s">
        <v>1448</v>
      </c>
      <c r="K255" s="715" t="s">
        <v>263</v>
      </c>
    </row>
    <row r="256" spans="1:11" ht="15.5" x14ac:dyDescent="0.35">
      <c r="A256" s="663">
        <v>252</v>
      </c>
      <c r="B256" s="202">
        <v>75</v>
      </c>
      <c r="C256" s="1128" t="s">
        <v>1295</v>
      </c>
      <c r="D256" s="1108" t="str">
        <f>IFERROR(VLOOKUP(C256,Foundation!$C$5:$D$424,2,0),"")</f>
        <v>DA+3</v>
      </c>
      <c r="E256" s="1112" t="s">
        <v>422</v>
      </c>
      <c r="F256" s="1110">
        <v>45777</v>
      </c>
      <c r="G256" s="1099">
        <f t="shared" si="5"/>
        <v>45777</v>
      </c>
      <c r="H256" s="715" t="s">
        <v>969</v>
      </c>
      <c r="I256" s="715" t="s">
        <v>1451</v>
      </c>
      <c r="J256" s="1109" t="s">
        <v>1448</v>
      </c>
      <c r="K256" s="715" t="s">
        <v>263</v>
      </c>
    </row>
    <row r="257" spans="1:11" ht="15.5" x14ac:dyDescent="0.35">
      <c r="A257" s="646">
        <v>253</v>
      </c>
      <c r="B257" s="3">
        <v>1</v>
      </c>
      <c r="C257" s="773" t="s">
        <v>1296</v>
      </c>
      <c r="D257" s="652" t="str">
        <f>IFERROR(VLOOKUP(C257,Foundation!$C$5:$D$424,2,0),"")</f>
        <v>DA+3</v>
      </c>
      <c r="E257" s="1111" t="s">
        <v>422</v>
      </c>
      <c r="F257" s="44">
        <v>45778</v>
      </c>
      <c r="G257" s="770">
        <f t="shared" si="5"/>
        <v>45778</v>
      </c>
      <c r="H257" s="80" t="s">
        <v>969</v>
      </c>
      <c r="I257" s="80" t="s">
        <v>1451</v>
      </c>
      <c r="J257" s="771" t="s">
        <v>1488</v>
      </c>
      <c r="K257" s="649" t="s">
        <v>263</v>
      </c>
    </row>
    <row r="258" spans="1:11" ht="15.5" x14ac:dyDescent="0.35">
      <c r="A258" s="646">
        <v>254</v>
      </c>
      <c r="B258" s="3">
        <v>2</v>
      </c>
      <c r="C258" s="773" t="s">
        <v>1297</v>
      </c>
      <c r="D258" s="652" t="str">
        <f>IFERROR(VLOOKUP(C258,Foundation!$C$5:$D$424,2,0),"")</f>
        <v>DA+0</v>
      </c>
      <c r="E258" s="1111" t="s">
        <v>422</v>
      </c>
      <c r="F258" s="44">
        <v>45778</v>
      </c>
      <c r="G258" s="770">
        <f t="shared" si="5"/>
        <v>45778</v>
      </c>
      <c r="H258" s="80" t="s">
        <v>969</v>
      </c>
      <c r="I258" s="80" t="s">
        <v>1451</v>
      </c>
      <c r="J258" s="771" t="s">
        <v>1488</v>
      </c>
      <c r="K258" s="649" t="s">
        <v>263</v>
      </c>
    </row>
    <row r="259" spans="1:11" ht="15.5" x14ac:dyDescent="0.35">
      <c r="A259" s="646">
        <v>255</v>
      </c>
      <c r="B259" s="3">
        <v>3</v>
      </c>
      <c r="C259" s="773" t="s">
        <v>1298</v>
      </c>
      <c r="D259" s="652" t="str">
        <f>IFERROR(VLOOKUP(C259,Foundation!$C$5:$D$424,2,0),"")</f>
        <v>DA+0</v>
      </c>
      <c r="E259" s="1111" t="s">
        <v>422</v>
      </c>
      <c r="F259" s="44">
        <v>45778</v>
      </c>
      <c r="G259" s="770">
        <f t="shared" si="5"/>
        <v>45778</v>
      </c>
      <c r="H259" s="80" t="s">
        <v>969</v>
      </c>
      <c r="I259" s="80" t="s">
        <v>1451</v>
      </c>
      <c r="J259" s="771" t="s">
        <v>1488</v>
      </c>
      <c r="K259" s="649" t="s">
        <v>263</v>
      </c>
    </row>
    <row r="260" spans="1:11" ht="15.5" x14ac:dyDescent="0.35">
      <c r="A260" s="646">
        <v>256</v>
      </c>
      <c r="B260" s="3">
        <v>4</v>
      </c>
      <c r="C260" s="773" t="s">
        <v>1299</v>
      </c>
      <c r="D260" s="652" t="str">
        <f>IFERROR(VLOOKUP(C260,Foundation!$C$5:$D$424,2,0),"")</f>
        <v>DA+3</v>
      </c>
      <c r="E260" s="1111" t="s">
        <v>422</v>
      </c>
      <c r="F260" s="44">
        <v>45780</v>
      </c>
      <c r="G260" s="770">
        <f t="shared" si="5"/>
        <v>45780</v>
      </c>
      <c r="H260" s="80" t="s">
        <v>969</v>
      </c>
      <c r="I260" s="80" t="s">
        <v>1451</v>
      </c>
      <c r="J260" s="771" t="s">
        <v>1488</v>
      </c>
      <c r="K260" s="649" t="s">
        <v>263</v>
      </c>
    </row>
    <row r="261" spans="1:11" ht="15.5" x14ac:dyDescent="0.35">
      <c r="A261" s="646">
        <v>257</v>
      </c>
      <c r="B261" s="3">
        <v>5</v>
      </c>
      <c r="C261" s="773" t="s">
        <v>1300</v>
      </c>
      <c r="D261" s="652" t="str">
        <f>IFERROR(VLOOKUP(C261,Foundation!$C$5:$D$424,2,0),"")</f>
        <v>DA+0</v>
      </c>
      <c r="E261" s="1111" t="s">
        <v>422</v>
      </c>
      <c r="F261" s="44">
        <v>45780</v>
      </c>
      <c r="G261" s="770">
        <f t="shared" si="5"/>
        <v>45780</v>
      </c>
      <c r="H261" s="80" t="s">
        <v>969</v>
      </c>
      <c r="I261" s="80" t="s">
        <v>1451</v>
      </c>
      <c r="J261" s="771" t="s">
        <v>1488</v>
      </c>
      <c r="K261" s="649" t="s">
        <v>263</v>
      </c>
    </row>
    <row r="262" spans="1:11" ht="15.5" x14ac:dyDescent="0.35">
      <c r="A262" s="646">
        <v>258</v>
      </c>
      <c r="B262" s="3">
        <v>6</v>
      </c>
      <c r="C262" s="773" t="s">
        <v>1301</v>
      </c>
      <c r="D262" s="652" t="str">
        <f>IFERROR(VLOOKUP(C262,Foundation!$C$5:$D$424,2,0),"")</f>
        <v>DB1+9</v>
      </c>
      <c r="E262" s="1111" t="s">
        <v>422</v>
      </c>
      <c r="F262" s="44">
        <v>45780</v>
      </c>
      <c r="G262" s="770">
        <f t="shared" si="5"/>
        <v>45780</v>
      </c>
      <c r="H262" s="80" t="s">
        <v>969</v>
      </c>
      <c r="I262" s="80" t="s">
        <v>1451</v>
      </c>
      <c r="J262" s="771" t="s">
        <v>1488</v>
      </c>
      <c r="K262" s="649" t="s">
        <v>263</v>
      </c>
    </row>
    <row r="263" spans="1:11" ht="15.5" x14ac:dyDescent="0.35">
      <c r="A263" s="646">
        <v>259</v>
      </c>
      <c r="B263" s="3">
        <v>7</v>
      </c>
      <c r="C263" s="773" t="s">
        <v>1302</v>
      </c>
      <c r="D263" s="652" t="str">
        <f>IFERROR(VLOOKUP(C263,Foundation!$C$5:$D$424,2,0),"")</f>
        <v>DA+3</v>
      </c>
      <c r="E263" s="1111" t="s">
        <v>422</v>
      </c>
      <c r="F263" s="44">
        <v>45780</v>
      </c>
      <c r="G263" s="770">
        <f t="shared" si="5"/>
        <v>45780</v>
      </c>
      <c r="H263" s="80" t="s">
        <v>969</v>
      </c>
      <c r="I263" s="80" t="s">
        <v>1451</v>
      </c>
      <c r="J263" s="771" t="s">
        <v>1488</v>
      </c>
      <c r="K263" s="649" t="s">
        <v>263</v>
      </c>
    </row>
    <row r="264" spans="1:11" ht="15.5" x14ac:dyDescent="0.35">
      <c r="A264" s="646">
        <v>260</v>
      </c>
      <c r="B264" s="3">
        <v>8</v>
      </c>
      <c r="C264" s="773" t="s">
        <v>1303</v>
      </c>
      <c r="D264" s="652" t="str">
        <f>IFERROR(VLOOKUP(C264,Foundation!$C$5:$D$424,2,0),"")</f>
        <v>DA+9</v>
      </c>
      <c r="E264" s="1111" t="s">
        <v>422</v>
      </c>
      <c r="F264" s="44">
        <v>45780</v>
      </c>
      <c r="G264" s="770">
        <f t="shared" si="5"/>
        <v>45780</v>
      </c>
      <c r="H264" s="80" t="s">
        <v>969</v>
      </c>
      <c r="I264" s="80" t="s">
        <v>1451</v>
      </c>
      <c r="J264" s="771" t="s">
        <v>1488</v>
      </c>
      <c r="K264" s="649" t="s">
        <v>263</v>
      </c>
    </row>
    <row r="265" spans="1:11" ht="15.5" x14ac:dyDescent="0.35">
      <c r="A265" s="646">
        <v>261</v>
      </c>
      <c r="B265" s="3">
        <v>9</v>
      </c>
      <c r="C265" s="773" t="s">
        <v>419</v>
      </c>
      <c r="D265" s="652" t="str">
        <f>IFERROR(VLOOKUP(C265,Foundation!$C$5:$D$424,2,0),"")</f>
        <v>DA+9</v>
      </c>
      <c r="E265" s="1111" t="s">
        <v>422</v>
      </c>
      <c r="F265" s="44">
        <v>45781</v>
      </c>
      <c r="G265" s="770">
        <f t="shared" si="5"/>
        <v>45781</v>
      </c>
      <c r="H265" s="80" t="s">
        <v>969</v>
      </c>
      <c r="I265" s="80" t="s">
        <v>1451</v>
      </c>
      <c r="J265" s="771" t="s">
        <v>1488</v>
      </c>
      <c r="K265" s="649" t="s">
        <v>263</v>
      </c>
    </row>
    <row r="266" spans="1:11" ht="15.5" x14ac:dyDescent="0.35">
      <c r="A266" s="646">
        <v>262</v>
      </c>
      <c r="B266" s="3">
        <v>10</v>
      </c>
      <c r="C266" s="773" t="s">
        <v>501</v>
      </c>
      <c r="D266" s="652" t="str">
        <f>IFERROR(VLOOKUP(C266,Foundation!$C$5:$D$424,2,0),"")</f>
        <v>DB1+12</v>
      </c>
      <c r="E266" s="1111" t="s">
        <v>422</v>
      </c>
      <c r="F266" s="44">
        <v>45781</v>
      </c>
      <c r="G266" s="770">
        <f t="shared" si="5"/>
        <v>45781</v>
      </c>
      <c r="H266" s="80" t="s">
        <v>969</v>
      </c>
      <c r="I266" s="80" t="s">
        <v>1451</v>
      </c>
      <c r="J266" s="771" t="s">
        <v>1488</v>
      </c>
      <c r="K266" s="649" t="s">
        <v>263</v>
      </c>
    </row>
    <row r="267" spans="1:11" ht="15.5" x14ac:dyDescent="0.35">
      <c r="A267" s="646">
        <v>263</v>
      </c>
      <c r="B267" s="3">
        <v>11</v>
      </c>
      <c r="C267" s="773" t="s">
        <v>431</v>
      </c>
      <c r="D267" s="652" t="str">
        <f>IFERROR(VLOOKUP(C267,Foundation!$C$5:$D$424,2,0),"")</f>
        <v>DA+3</v>
      </c>
      <c r="E267" s="1111" t="s">
        <v>422</v>
      </c>
      <c r="F267" s="44">
        <v>45782</v>
      </c>
      <c r="G267" s="770">
        <f t="shared" si="5"/>
        <v>45782</v>
      </c>
      <c r="H267" s="80" t="s">
        <v>969</v>
      </c>
      <c r="I267" s="80" t="s">
        <v>1451</v>
      </c>
      <c r="J267" s="771" t="s">
        <v>1488</v>
      </c>
      <c r="K267" s="649" t="s">
        <v>263</v>
      </c>
    </row>
    <row r="268" spans="1:11" ht="15.5" x14ac:dyDescent="0.35">
      <c r="A268" s="646">
        <v>264</v>
      </c>
      <c r="B268" s="3">
        <v>12</v>
      </c>
      <c r="C268" s="773" t="s">
        <v>502</v>
      </c>
      <c r="D268" s="652" t="str">
        <f>IFERROR(VLOOKUP(C268,Foundation!$C$5:$D$424,2,0),"")</f>
        <v>DB1+9</v>
      </c>
      <c r="E268" s="1111" t="s">
        <v>422</v>
      </c>
      <c r="F268" s="44">
        <v>45782</v>
      </c>
      <c r="G268" s="770">
        <f t="shared" si="5"/>
        <v>45782</v>
      </c>
      <c r="H268" s="80" t="s">
        <v>969</v>
      </c>
      <c r="I268" s="80" t="s">
        <v>1451</v>
      </c>
      <c r="J268" s="771" t="s">
        <v>1488</v>
      </c>
      <c r="K268" s="649" t="s">
        <v>263</v>
      </c>
    </row>
    <row r="269" spans="1:11" ht="15.5" x14ac:dyDescent="0.35">
      <c r="A269" s="646">
        <v>265</v>
      </c>
      <c r="B269" s="3">
        <v>13</v>
      </c>
      <c r="C269" s="773" t="s">
        <v>11</v>
      </c>
      <c r="D269" s="652" t="str">
        <f>IFERROR(VLOOKUP(C269,Foundation!$C$5:$D$424,2,0),"")</f>
        <v>DD60+18</v>
      </c>
      <c r="E269" s="1111" t="s">
        <v>422</v>
      </c>
      <c r="F269" s="44">
        <v>45782</v>
      </c>
      <c r="G269" s="770">
        <f t="shared" si="5"/>
        <v>45782</v>
      </c>
      <c r="H269" s="80" t="s">
        <v>969</v>
      </c>
      <c r="I269" s="80" t="s">
        <v>1451</v>
      </c>
      <c r="J269" s="771" t="s">
        <v>1488</v>
      </c>
      <c r="K269" s="649" t="s">
        <v>263</v>
      </c>
    </row>
    <row r="270" spans="1:11" ht="15.5" x14ac:dyDescent="0.35">
      <c r="A270" s="646">
        <v>266</v>
      </c>
      <c r="B270" s="3">
        <v>14</v>
      </c>
      <c r="C270" s="773" t="s">
        <v>1304</v>
      </c>
      <c r="D270" s="652" t="str">
        <f>IFERROR(VLOOKUP(C270,Foundation!$C$5:$D$424,2,0),"")</f>
        <v>DA+6</v>
      </c>
      <c r="E270" s="1111" t="s">
        <v>422</v>
      </c>
      <c r="F270" s="44">
        <v>45783</v>
      </c>
      <c r="G270" s="770">
        <f t="shared" si="5"/>
        <v>45783</v>
      </c>
      <c r="H270" s="80" t="s">
        <v>969</v>
      </c>
      <c r="I270" s="80" t="s">
        <v>1451</v>
      </c>
      <c r="J270" s="771" t="s">
        <v>1488</v>
      </c>
      <c r="K270" s="649" t="s">
        <v>263</v>
      </c>
    </row>
    <row r="271" spans="1:11" ht="15.5" x14ac:dyDescent="0.35">
      <c r="A271" s="646">
        <v>267</v>
      </c>
      <c r="B271" s="3">
        <v>15</v>
      </c>
      <c r="C271" s="773" t="s">
        <v>264</v>
      </c>
      <c r="D271" s="652" t="str">
        <f>IFERROR(VLOOKUP(C271,Foundation!$C$5:$D$424,2,0),"")</f>
        <v>DB2+9</v>
      </c>
      <c r="E271" s="1111" t="s">
        <v>422</v>
      </c>
      <c r="F271" s="44">
        <v>45783</v>
      </c>
      <c r="G271" s="770">
        <f t="shared" si="5"/>
        <v>45783</v>
      </c>
      <c r="H271" s="80" t="s">
        <v>969</v>
      </c>
      <c r="I271" s="80" t="s">
        <v>1451</v>
      </c>
      <c r="J271" s="771" t="s">
        <v>1488</v>
      </c>
      <c r="K271" s="649" t="s">
        <v>263</v>
      </c>
    </row>
    <row r="272" spans="1:11" ht="15.5" x14ac:dyDescent="0.35">
      <c r="A272" s="646">
        <v>268</v>
      </c>
      <c r="B272" s="3">
        <v>16</v>
      </c>
      <c r="C272" s="773" t="s">
        <v>475</v>
      </c>
      <c r="D272" s="652" t="str">
        <f>IFERROR(VLOOKUP(C272,Foundation!$C$5:$D$424,2,0),"")</f>
        <v>DA+6</v>
      </c>
      <c r="E272" s="1111" t="s">
        <v>422</v>
      </c>
      <c r="F272" s="44">
        <v>45783</v>
      </c>
      <c r="G272" s="770">
        <f t="shared" si="5"/>
        <v>45783</v>
      </c>
      <c r="H272" s="80" t="s">
        <v>969</v>
      </c>
      <c r="I272" s="80" t="s">
        <v>1451</v>
      </c>
      <c r="J272" s="771" t="s">
        <v>1488</v>
      </c>
      <c r="K272" s="649" t="s">
        <v>263</v>
      </c>
    </row>
    <row r="273" spans="1:11" ht="15.5" x14ac:dyDescent="0.35">
      <c r="A273" s="646">
        <v>269</v>
      </c>
      <c r="B273" s="3">
        <v>17</v>
      </c>
      <c r="C273" s="773" t="s">
        <v>911</v>
      </c>
      <c r="D273" s="652" t="str">
        <f>IFERROR(VLOOKUP(C273,Foundation!$C$5:$D$424,2,0),"")</f>
        <v>DA+6</v>
      </c>
      <c r="E273" s="1111" t="s">
        <v>422</v>
      </c>
      <c r="F273" s="44">
        <v>45783</v>
      </c>
      <c r="G273" s="770">
        <f t="shared" si="5"/>
        <v>45783</v>
      </c>
      <c r="H273" s="80" t="s">
        <v>969</v>
      </c>
      <c r="I273" s="80" t="s">
        <v>1451</v>
      </c>
      <c r="J273" s="771" t="s">
        <v>1488</v>
      </c>
      <c r="K273" s="649" t="s">
        <v>263</v>
      </c>
    </row>
    <row r="274" spans="1:11" ht="15.5" x14ac:dyDescent="0.35">
      <c r="A274" s="646">
        <v>270</v>
      </c>
      <c r="B274" s="3">
        <v>18</v>
      </c>
      <c r="C274" s="773" t="s">
        <v>915</v>
      </c>
      <c r="D274" s="652" t="str">
        <f>IFERROR(VLOOKUP(C274,Foundation!$C$5:$D$424,2,0),"")</f>
        <v>DA+9</v>
      </c>
      <c r="E274" s="1111" t="s">
        <v>422</v>
      </c>
      <c r="F274" s="44">
        <v>45784</v>
      </c>
      <c r="G274" s="44">
        <v>45784</v>
      </c>
      <c r="H274" s="80" t="s">
        <v>969</v>
      </c>
      <c r="I274" s="80" t="s">
        <v>1451</v>
      </c>
      <c r="J274" s="771" t="s">
        <v>1488</v>
      </c>
      <c r="K274" s="649" t="s">
        <v>263</v>
      </c>
    </row>
    <row r="275" spans="1:11" ht="15.5" x14ac:dyDescent="0.35">
      <c r="A275" s="646">
        <v>271</v>
      </c>
      <c r="B275" s="3">
        <v>19</v>
      </c>
      <c r="C275" s="773" t="s">
        <v>265</v>
      </c>
      <c r="D275" s="652" t="str">
        <f>IFERROR(VLOOKUP(C275,Foundation!$C$5:$D$424,2,0),"")</f>
        <v>DB1+6</v>
      </c>
      <c r="E275" s="1111" t="s">
        <v>422</v>
      </c>
      <c r="F275" s="44">
        <v>45784</v>
      </c>
      <c r="G275" s="44">
        <v>45784</v>
      </c>
      <c r="H275" s="80" t="s">
        <v>969</v>
      </c>
      <c r="I275" s="80" t="s">
        <v>1451</v>
      </c>
      <c r="J275" s="771" t="s">
        <v>1488</v>
      </c>
      <c r="K275" s="649" t="s">
        <v>263</v>
      </c>
    </row>
    <row r="276" spans="1:11" ht="15.5" x14ac:dyDescent="0.35">
      <c r="A276" s="646">
        <v>272</v>
      </c>
      <c r="B276" s="3">
        <v>20</v>
      </c>
      <c r="C276" s="773" t="s">
        <v>476</v>
      </c>
      <c r="D276" s="652" t="str">
        <f>IFERROR(VLOOKUP(C276,Foundation!$C$5:$D$424,2,0),"")</f>
        <v>DA+6</v>
      </c>
      <c r="E276" s="1111" t="s">
        <v>422</v>
      </c>
      <c r="F276" s="44">
        <v>45784</v>
      </c>
      <c r="G276" s="44">
        <v>45784</v>
      </c>
      <c r="H276" s="80" t="s">
        <v>969</v>
      </c>
      <c r="I276" s="80" t="s">
        <v>1451</v>
      </c>
      <c r="J276" s="771" t="s">
        <v>1488</v>
      </c>
      <c r="K276" s="649" t="s">
        <v>263</v>
      </c>
    </row>
    <row r="277" spans="1:11" s="1107" customFormat="1" ht="15.5" x14ac:dyDescent="0.35">
      <c r="A277" s="646">
        <v>273</v>
      </c>
      <c r="B277" s="731">
        <v>21</v>
      </c>
      <c r="C277" s="1129" t="s">
        <v>490</v>
      </c>
      <c r="D277" s="1103" t="str">
        <f>IFERROR(VLOOKUP(C277,Foundation!$C$5:$D$424,2,0),"")</f>
        <v>DA+1.5</v>
      </c>
      <c r="E277" s="1113" t="s">
        <v>422</v>
      </c>
      <c r="F277" s="738">
        <v>45784</v>
      </c>
      <c r="G277" s="738">
        <v>45784</v>
      </c>
      <c r="H277" s="1104" t="s">
        <v>969</v>
      </c>
      <c r="I277" s="1104" t="s">
        <v>1451</v>
      </c>
      <c r="J277" s="1105" t="s">
        <v>1488</v>
      </c>
      <c r="K277" s="1106" t="s">
        <v>263</v>
      </c>
    </row>
    <row r="278" spans="1:11" ht="15.5" x14ac:dyDescent="0.35">
      <c r="A278" s="646">
        <v>274</v>
      </c>
      <c r="B278" s="3">
        <v>22</v>
      </c>
      <c r="C278" s="773" t="s">
        <v>500</v>
      </c>
      <c r="D278" s="652" t="str">
        <f>IFERROR(VLOOKUP(C278,Foundation!$C$5:$D$424,2,0),"")</f>
        <v>DA-1.5</v>
      </c>
      <c r="E278" s="1111" t="s">
        <v>422</v>
      </c>
      <c r="F278" s="44">
        <v>45784</v>
      </c>
      <c r="G278" s="44">
        <v>45784</v>
      </c>
      <c r="H278" s="80" t="s">
        <v>969</v>
      </c>
      <c r="I278" s="80" t="s">
        <v>1451</v>
      </c>
      <c r="J278" s="771" t="s">
        <v>1488</v>
      </c>
      <c r="K278" s="649" t="s">
        <v>263</v>
      </c>
    </row>
    <row r="279" spans="1:11" ht="15.5" x14ac:dyDescent="0.35">
      <c r="A279" s="646">
        <v>275</v>
      </c>
      <c r="B279" s="3">
        <v>23</v>
      </c>
      <c r="C279" s="773" t="s">
        <v>271</v>
      </c>
      <c r="D279" s="652" t="str">
        <f>IFERROR(VLOOKUP(C279,Foundation!$C$5:$D$424,2,0),"")</f>
        <v>DB1+12</v>
      </c>
      <c r="E279" s="1111" t="s">
        <v>422</v>
      </c>
      <c r="F279" s="44">
        <v>45785</v>
      </c>
      <c r="G279" s="44">
        <v>45785</v>
      </c>
      <c r="H279" s="80" t="s">
        <v>969</v>
      </c>
      <c r="I279" s="80" t="s">
        <v>1451</v>
      </c>
      <c r="J279" s="771" t="s">
        <v>1488</v>
      </c>
      <c r="K279" s="649" t="s">
        <v>263</v>
      </c>
    </row>
    <row r="280" spans="1:11" ht="15.5" x14ac:dyDescent="0.35">
      <c r="A280" s="663">
        <v>276</v>
      </c>
      <c r="B280" s="202">
        <v>24</v>
      </c>
      <c r="C280" s="1128" t="s">
        <v>188</v>
      </c>
      <c r="D280" s="1108" t="str">
        <f>IFERROR(VLOOKUP(C280,Foundation!$C$5:$D$424,2,0),"")</f>
        <v>DA+6</v>
      </c>
      <c r="E280" s="1112" t="s">
        <v>422</v>
      </c>
      <c r="F280" s="1110">
        <v>45785</v>
      </c>
      <c r="G280" s="1110">
        <v>45785</v>
      </c>
      <c r="H280" s="715" t="s">
        <v>969</v>
      </c>
      <c r="I280" s="715" t="s">
        <v>1451</v>
      </c>
      <c r="J280" s="1109" t="s">
        <v>1488</v>
      </c>
      <c r="K280" s="715" t="s">
        <v>263</v>
      </c>
    </row>
    <row r="281" spans="1:11" ht="15.5" x14ac:dyDescent="0.35">
      <c r="A281" s="663">
        <v>277</v>
      </c>
      <c r="B281" s="202">
        <v>25</v>
      </c>
      <c r="C281" s="1128" t="s">
        <v>189</v>
      </c>
      <c r="D281" s="1108" t="str">
        <f>IFERROR(VLOOKUP(C281,Foundation!$C$5:$D$424,2,0),"")</f>
        <v>DA+6</v>
      </c>
      <c r="E281" s="1112" t="s">
        <v>422</v>
      </c>
      <c r="F281" s="1110">
        <v>45785</v>
      </c>
      <c r="G281" s="1110">
        <v>45785</v>
      </c>
      <c r="H281" s="715" t="s">
        <v>969</v>
      </c>
      <c r="I281" s="715" t="s">
        <v>1451</v>
      </c>
      <c r="J281" s="1109" t="s">
        <v>1488</v>
      </c>
      <c r="K281" s="715" t="s">
        <v>263</v>
      </c>
    </row>
    <row r="282" spans="1:11" ht="15.5" x14ac:dyDescent="0.35">
      <c r="A282" s="646">
        <v>278</v>
      </c>
      <c r="B282" s="13">
        <v>1</v>
      </c>
      <c r="C282" s="711" t="s">
        <v>273</v>
      </c>
      <c r="D282" s="652" t="str">
        <f>IFERROR(VLOOKUP(C282,Foundation!$C$5:$D$424,2,0),"")</f>
        <v>DD45+0</v>
      </c>
      <c r="E282" s="1111" t="s">
        <v>422</v>
      </c>
      <c r="F282" s="138">
        <v>45839</v>
      </c>
      <c r="G282" s="138">
        <v>45839</v>
      </c>
      <c r="H282" s="80" t="s">
        <v>969</v>
      </c>
      <c r="I282" s="80" t="s">
        <v>1451</v>
      </c>
      <c r="J282" s="482" t="s">
        <v>1524</v>
      </c>
      <c r="K282" s="80" t="s">
        <v>263</v>
      </c>
    </row>
    <row r="283" spans="1:11" ht="15.5" x14ac:dyDescent="0.35">
      <c r="A283" s="646">
        <v>279</v>
      </c>
      <c r="B283" s="13">
        <v>2</v>
      </c>
      <c r="C283" s="711" t="s">
        <v>274</v>
      </c>
      <c r="D283" s="652" t="str">
        <f>IFERROR(VLOOKUP(C283,Foundation!$C$5:$D$424,2,0),"")</f>
        <v>DB1+9</v>
      </c>
      <c r="E283" s="1111" t="s">
        <v>422</v>
      </c>
      <c r="F283" s="138">
        <v>45839</v>
      </c>
      <c r="G283" s="138">
        <v>45839</v>
      </c>
      <c r="H283" s="80" t="s">
        <v>969</v>
      </c>
      <c r="I283" s="80" t="s">
        <v>1451</v>
      </c>
      <c r="J283" s="482" t="s">
        <v>1524</v>
      </c>
      <c r="K283" s="80" t="s">
        <v>263</v>
      </c>
    </row>
    <row r="284" spans="1:11" ht="15.5" x14ac:dyDescent="0.35">
      <c r="A284" s="646">
        <v>280</v>
      </c>
      <c r="B284" s="3">
        <v>3</v>
      </c>
      <c r="C284" s="1130" t="s">
        <v>184</v>
      </c>
      <c r="D284" s="652" t="str">
        <f>IFERROR(VLOOKUP(C284,Foundation!$C$5:$D$424,2,0),"")</f>
        <v>DA+1.5</v>
      </c>
      <c r="E284" s="1111" t="s">
        <v>422</v>
      </c>
      <c r="F284" s="138">
        <v>45840</v>
      </c>
      <c r="G284" s="138">
        <v>45840</v>
      </c>
      <c r="H284" s="80" t="s">
        <v>969</v>
      </c>
      <c r="I284" s="80" t="s">
        <v>1451</v>
      </c>
      <c r="J284" s="482" t="s">
        <v>1524</v>
      </c>
      <c r="K284" s="80" t="s">
        <v>263</v>
      </c>
    </row>
    <row r="285" spans="1:11" ht="15.5" x14ac:dyDescent="0.35">
      <c r="A285" s="646">
        <v>281</v>
      </c>
      <c r="B285" s="3">
        <v>4</v>
      </c>
      <c r="C285" s="711" t="s">
        <v>185</v>
      </c>
      <c r="D285" s="652" t="str">
        <f>IFERROR(VLOOKUP(C285,Foundation!$C$5:$D$424,2,0),"")</f>
        <v>DA+3</v>
      </c>
      <c r="E285" s="1111" t="s">
        <v>422</v>
      </c>
      <c r="F285" s="138">
        <v>45840</v>
      </c>
      <c r="G285" s="138">
        <v>45840</v>
      </c>
      <c r="H285" s="80" t="s">
        <v>969</v>
      </c>
      <c r="I285" s="80" t="s">
        <v>1451</v>
      </c>
      <c r="J285" s="482" t="s">
        <v>1524</v>
      </c>
      <c r="K285" s="80" t="s">
        <v>263</v>
      </c>
    </row>
    <row r="286" spans="1:11" ht="15.5" x14ac:dyDescent="0.35">
      <c r="A286" s="646">
        <v>282</v>
      </c>
      <c r="B286" s="3">
        <v>5</v>
      </c>
      <c r="C286" s="711" t="s">
        <v>444</v>
      </c>
      <c r="D286" s="652" t="str">
        <f>IFERROR(VLOOKUP(C286,Foundation!$C$5:$D$424,2,0),"")</f>
        <v>DA+0</v>
      </c>
      <c r="E286" s="1111" t="s">
        <v>422</v>
      </c>
      <c r="F286" s="138">
        <v>45840</v>
      </c>
      <c r="G286" s="138">
        <v>45840</v>
      </c>
      <c r="H286" s="80" t="s">
        <v>969</v>
      </c>
      <c r="I286" s="80" t="s">
        <v>1451</v>
      </c>
      <c r="J286" s="482" t="s">
        <v>1524</v>
      </c>
      <c r="K286" s="80" t="s">
        <v>263</v>
      </c>
    </row>
    <row r="287" spans="1:11" ht="15.5" x14ac:dyDescent="0.35">
      <c r="A287" s="646">
        <v>283</v>
      </c>
      <c r="B287" s="3">
        <v>6</v>
      </c>
      <c r="C287" s="711" t="s">
        <v>54</v>
      </c>
      <c r="D287" s="652" t="str">
        <f>IFERROR(VLOOKUP(C287,Foundation!$C$5:$D$424,2,0),"")</f>
        <v>DD60+3</v>
      </c>
      <c r="E287" s="1111" t="s">
        <v>422</v>
      </c>
      <c r="F287" s="44">
        <v>45842</v>
      </c>
      <c r="G287" s="44">
        <v>45842</v>
      </c>
      <c r="H287" s="80" t="s">
        <v>969</v>
      </c>
      <c r="I287" s="80" t="s">
        <v>1451</v>
      </c>
      <c r="J287" s="482" t="s">
        <v>1524</v>
      </c>
      <c r="K287" s="80" t="s">
        <v>263</v>
      </c>
    </row>
    <row r="288" spans="1:11" ht="15.5" x14ac:dyDescent="0.35">
      <c r="A288" s="646">
        <v>284</v>
      </c>
      <c r="B288" s="3">
        <v>7</v>
      </c>
      <c r="C288" s="711" t="s">
        <v>445</v>
      </c>
      <c r="D288" s="652" t="str">
        <f>IFERROR(VLOOKUP(C288,Foundation!$C$5:$D$424,2,0),"")</f>
        <v>DA-3</v>
      </c>
      <c r="E288" s="1111" t="s">
        <v>422</v>
      </c>
      <c r="F288" s="44">
        <v>45842</v>
      </c>
      <c r="G288" s="44">
        <v>45842</v>
      </c>
      <c r="H288" s="80" t="s">
        <v>969</v>
      </c>
      <c r="I288" s="80" t="s">
        <v>1451</v>
      </c>
      <c r="J288" s="482" t="s">
        <v>1524</v>
      </c>
      <c r="K288" s="80" t="s">
        <v>263</v>
      </c>
    </row>
    <row r="289" spans="1:11" ht="15.5" x14ac:dyDescent="0.35">
      <c r="A289" s="646">
        <v>285</v>
      </c>
      <c r="B289" s="3">
        <v>8</v>
      </c>
      <c r="C289" s="711" t="s">
        <v>55</v>
      </c>
      <c r="D289" s="652" t="str">
        <f>IFERROR(VLOOKUP(C289,Foundation!$C$5:$D$424,2,0),"")</f>
        <v>DB1+0</v>
      </c>
      <c r="E289" s="1111" t="s">
        <v>422</v>
      </c>
      <c r="F289" s="44">
        <v>45842</v>
      </c>
      <c r="G289" s="44">
        <v>45842</v>
      </c>
      <c r="H289" s="80" t="s">
        <v>969</v>
      </c>
      <c r="I289" s="80" t="s">
        <v>1451</v>
      </c>
      <c r="J289" s="482" t="s">
        <v>1524</v>
      </c>
      <c r="K289" s="80" t="s">
        <v>263</v>
      </c>
    </row>
    <row r="290" spans="1:11" ht="15.5" x14ac:dyDescent="0.35">
      <c r="A290" s="646">
        <v>286</v>
      </c>
      <c r="B290" s="3">
        <v>9</v>
      </c>
      <c r="C290" s="711" t="s">
        <v>187</v>
      </c>
      <c r="D290" s="652" t="str">
        <f>IFERROR(VLOOKUP(C290,Foundation!$C$5:$D$424,2,0),"")</f>
        <v>DA+0</v>
      </c>
      <c r="E290" s="1111" t="s">
        <v>422</v>
      </c>
      <c r="F290" s="44">
        <v>45842</v>
      </c>
      <c r="G290" s="44">
        <v>45842</v>
      </c>
      <c r="H290" s="80" t="s">
        <v>969</v>
      </c>
      <c r="I290" s="80" t="s">
        <v>1451</v>
      </c>
      <c r="J290" s="482" t="s">
        <v>1524</v>
      </c>
      <c r="K290" s="80" t="s">
        <v>263</v>
      </c>
    </row>
    <row r="291" spans="1:11" ht="15.5" x14ac:dyDescent="0.35">
      <c r="A291" s="646">
        <v>287</v>
      </c>
      <c r="B291" s="3">
        <v>10</v>
      </c>
      <c r="C291" s="711" t="s">
        <v>53</v>
      </c>
      <c r="D291" s="652" t="str">
        <f>IFERROR(VLOOKUP(C291,Foundation!$C$5:$D$424,2,0),"")</f>
        <v>DD60+3</v>
      </c>
      <c r="E291" s="1111" t="s">
        <v>422</v>
      </c>
      <c r="F291" s="44">
        <v>45843</v>
      </c>
      <c r="G291" s="44">
        <v>45843</v>
      </c>
      <c r="H291" s="80" t="s">
        <v>969</v>
      </c>
      <c r="I291" s="80" t="s">
        <v>1451</v>
      </c>
      <c r="J291" s="482" t="s">
        <v>1524</v>
      </c>
      <c r="K291" s="80" t="s">
        <v>263</v>
      </c>
    </row>
    <row r="292" spans="1:11" ht="15.5" x14ac:dyDescent="0.35">
      <c r="A292" s="646">
        <v>288</v>
      </c>
      <c r="B292" s="3">
        <v>11</v>
      </c>
      <c r="C292" s="711" t="s">
        <v>175</v>
      </c>
      <c r="D292" s="652" t="str">
        <f>IFERROR(VLOOKUP(C292,Foundation!$C$5:$D$424,2,0),"")</f>
        <v>DB2+3</v>
      </c>
      <c r="E292" s="1111" t="s">
        <v>422</v>
      </c>
      <c r="F292" s="44">
        <v>45844</v>
      </c>
      <c r="G292" s="44">
        <v>45844</v>
      </c>
      <c r="H292" s="80" t="s">
        <v>969</v>
      </c>
      <c r="I292" s="80" t="s">
        <v>1451</v>
      </c>
      <c r="J292" s="482" t="s">
        <v>1524</v>
      </c>
      <c r="K292" s="80" t="s">
        <v>263</v>
      </c>
    </row>
    <row r="293" spans="1:11" ht="15.5" x14ac:dyDescent="0.35">
      <c r="A293" s="646">
        <v>289</v>
      </c>
      <c r="B293" s="3">
        <v>12</v>
      </c>
      <c r="C293" s="711" t="s">
        <v>73</v>
      </c>
      <c r="D293" s="652" t="str">
        <f>IFERROR(VLOOKUP(C293,Foundation!$C$5:$D$424,2,0),"")</f>
        <v>DB1+3</v>
      </c>
      <c r="E293" s="1111" t="s">
        <v>422</v>
      </c>
      <c r="F293" s="44">
        <v>45844</v>
      </c>
      <c r="G293" s="44">
        <v>45844</v>
      </c>
      <c r="H293" s="80" t="s">
        <v>969</v>
      </c>
      <c r="I293" s="80" t="s">
        <v>1451</v>
      </c>
      <c r="J293" s="482" t="s">
        <v>1524</v>
      </c>
      <c r="K293" s="80" t="s">
        <v>263</v>
      </c>
    </row>
    <row r="294" spans="1:11" ht="15.5" x14ac:dyDescent="0.35">
      <c r="A294" s="646">
        <v>290</v>
      </c>
      <c r="B294" s="3">
        <v>13</v>
      </c>
      <c r="C294" s="711" t="s">
        <v>276</v>
      </c>
      <c r="D294" s="652" t="str">
        <f>IFERROR(VLOOKUP(C294,Foundation!$C$5:$D$424,2,0),"")</f>
        <v>DD60+0</v>
      </c>
      <c r="E294" s="1111" t="s">
        <v>422</v>
      </c>
      <c r="F294" s="44">
        <v>45853</v>
      </c>
      <c r="G294" s="44">
        <v>45853</v>
      </c>
      <c r="H294" s="80" t="s">
        <v>969</v>
      </c>
      <c r="I294" s="89" t="s">
        <v>1529</v>
      </c>
      <c r="J294" s="482" t="s">
        <v>1524</v>
      </c>
      <c r="K294" s="80" t="s">
        <v>263</v>
      </c>
    </row>
    <row r="295" spans="1:11" ht="15.5" x14ac:dyDescent="0.35">
      <c r="A295" s="646">
        <v>291</v>
      </c>
      <c r="B295" s="3">
        <v>14</v>
      </c>
      <c r="C295" s="711" t="s">
        <v>1286</v>
      </c>
      <c r="D295" s="652" t="str">
        <f>IFERROR(VLOOKUP(C295,Foundation!$C$5:$D$424,2,0),"")</f>
        <v>DD45+0</v>
      </c>
      <c r="E295" s="1111" t="s">
        <v>422</v>
      </c>
      <c r="F295" s="44">
        <v>45853</v>
      </c>
      <c r="G295" s="44">
        <v>45853</v>
      </c>
      <c r="H295" s="80" t="s">
        <v>969</v>
      </c>
      <c r="I295" s="89" t="s">
        <v>1529</v>
      </c>
      <c r="J295" s="482" t="s">
        <v>1524</v>
      </c>
      <c r="K295" s="80" t="s">
        <v>263</v>
      </c>
    </row>
    <row r="296" spans="1:11" ht="15.5" x14ac:dyDescent="0.35">
      <c r="A296" s="646">
        <v>292</v>
      </c>
      <c r="B296" s="3">
        <v>15</v>
      </c>
      <c r="C296" s="711" t="s">
        <v>1288</v>
      </c>
      <c r="D296" s="652" t="str">
        <f>IFERROR(VLOOKUP(C296,Foundation!$C$5:$D$424,2,0),"")</f>
        <v>DA+0</v>
      </c>
      <c r="E296" s="1111" t="s">
        <v>422</v>
      </c>
      <c r="F296" s="44">
        <v>45853</v>
      </c>
      <c r="G296" s="44">
        <v>45853</v>
      </c>
      <c r="H296" s="80" t="s">
        <v>969</v>
      </c>
      <c r="I296" s="89" t="s">
        <v>1529</v>
      </c>
      <c r="J296" s="482" t="s">
        <v>1524</v>
      </c>
      <c r="K296" s="80" t="s">
        <v>263</v>
      </c>
    </row>
  </sheetData>
  <autoFilter ref="A4:J296" xr:uid="{00000000-0009-0000-0000-000006000000}"/>
  <mergeCells count="4">
    <mergeCell ref="A3:I3"/>
    <mergeCell ref="A1:K1"/>
    <mergeCell ref="A2:K2"/>
    <mergeCell ref="J3:K3"/>
  </mergeCells>
  <phoneticPr fontId="6" type="noConversion"/>
  <conditionalFormatting sqref="C1:C1048576">
    <cfRule type="duplicateValues" dxfId="91" priority="1"/>
    <cfRule type="duplicateValues" dxfId="90" priority="2"/>
  </conditionalFormatting>
  <conditionalFormatting sqref="C3:C4 C35:C65307">
    <cfRule type="expression" dxfId="89" priority="1436" stopIfTrue="1">
      <formula>AND(COUNTIF(#REF!, C3)+COUNTIF(#REF!, C3)+COUNTIF($C$1:$C$4, C3)+COUNTIF(#REF!, C3)+COUNTIF($C$28:$C$65307, C3)+COUNTIF(#REF!, C3)&gt;1,NOT(ISBLANK(C3)))</formula>
    </cfRule>
  </conditionalFormatting>
  <conditionalFormatting sqref="C3:C1048576">
    <cfRule type="duplicateValues" dxfId="88" priority="29"/>
    <cfRule type="duplicateValues" dxfId="87" priority="30"/>
    <cfRule type="duplicateValues" dxfId="86" priority="31"/>
  </conditionalFormatting>
  <conditionalFormatting sqref="C5:C10">
    <cfRule type="duplicateValues" dxfId="85" priority="606"/>
  </conditionalFormatting>
  <conditionalFormatting sqref="C11:C34">
    <cfRule type="duplicateValues" dxfId="84" priority="859"/>
  </conditionalFormatting>
  <conditionalFormatting sqref="C35:C65307">
    <cfRule type="expression" dxfId="83" priority="1448" stopIfTrue="1">
      <formula>AND(COUNTIF(#REF!, C35)+COUNTIF(#REF!, C35)+COUNTIF(#REF!, C35)+COUNTIF($C$28:$C$65307, C35)+COUNTIF(#REF!, C35)&gt;1,NOT(ISBLANK(C35)))</formula>
    </cfRule>
  </conditionalFormatting>
  <pageMargins left="0.7" right="0.7" top="0.75" bottom="0.75" header="0.3" footer="0.3"/>
  <pageSetup paperSize="9" scale="57"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FFFF00"/>
    <pageSetUpPr fitToPage="1"/>
  </sheetPr>
  <dimension ref="A1:V303"/>
  <sheetViews>
    <sheetView showGridLines="0" zoomScale="93" zoomScaleNormal="93" workbookViewId="0">
      <selection activeCell="C5" sqref="C5"/>
    </sheetView>
  </sheetViews>
  <sheetFormatPr defaultColWidth="9.1796875" defaultRowHeight="14.5" x14ac:dyDescent="0.35"/>
  <cols>
    <col min="1" max="1" width="7.453125" style="2" customWidth="1"/>
    <col min="2" max="2" width="9.1796875" style="2"/>
    <col min="3" max="3" width="11.7265625" style="2" customWidth="1"/>
    <col min="4" max="4" width="14" style="2" customWidth="1"/>
    <col min="5" max="5" width="12.81640625" style="2" customWidth="1"/>
    <col min="6" max="6" width="13.54296875" style="16" bestFit="1" customWidth="1"/>
    <col min="7" max="7" width="21.453125" style="16" bestFit="1" customWidth="1"/>
    <col min="8" max="8" width="10.453125" style="16" customWidth="1"/>
    <col min="9" max="9" width="11.453125" style="2" customWidth="1"/>
    <col min="10" max="10" width="24.1796875" style="2" bestFit="1" customWidth="1"/>
    <col min="11" max="11" width="18.54296875" style="2" customWidth="1"/>
    <col min="12" max="12" width="17" bestFit="1" customWidth="1"/>
    <col min="13" max="13" width="4.453125" style="2" customWidth="1"/>
    <col min="14" max="14" width="23.81640625" style="2" bestFit="1" customWidth="1"/>
    <col min="15" max="15" width="16.7265625" style="2" bestFit="1" customWidth="1"/>
    <col min="16" max="16" width="9.1796875" style="2"/>
    <col min="17" max="17" width="9.7265625" style="2" bestFit="1" customWidth="1"/>
    <col min="18" max="20" width="9.1796875" style="2"/>
    <col min="21" max="21" width="12.81640625" style="2" bestFit="1" customWidth="1"/>
    <col min="22" max="16384" width="9.1796875" style="2"/>
  </cols>
  <sheetData>
    <row r="1" spans="1:16" ht="15.5" x14ac:dyDescent="0.35">
      <c r="A1" s="1363" t="str">
        <f>[183]Earthing!A1</f>
        <v>KEC International Limited</v>
      </c>
      <c r="B1" s="1363"/>
      <c r="C1" s="1363"/>
      <c r="D1" s="1363"/>
      <c r="E1" s="1363"/>
      <c r="F1" s="1363"/>
      <c r="G1" s="1363"/>
      <c r="H1" s="1363"/>
      <c r="I1" s="1363"/>
      <c r="J1" s="1363"/>
      <c r="K1" s="1363"/>
      <c r="L1" s="1363"/>
    </row>
    <row r="2" spans="1:16" ht="15.5" x14ac:dyDescent="0.35">
      <c r="A2" s="1363" t="str">
        <f>[183]Earthing!A2</f>
        <v xml:space="preserve"> TA413 : 765 KV D/C Bikaner III - Neemrana II TL02</v>
      </c>
      <c r="B2" s="1363"/>
      <c r="C2" s="1363"/>
      <c r="D2" s="1363"/>
      <c r="E2" s="1363"/>
      <c r="F2" s="1363"/>
      <c r="G2" s="1363"/>
      <c r="H2" s="1363"/>
      <c r="I2" s="1363"/>
      <c r="J2" s="1363"/>
      <c r="K2" s="1363"/>
      <c r="L2" s="1363"/>
    </row>
    <row r="3" spans="1:16" ht="15.5" x14ac:dyDescent="0.35">
      <c r="A3" s="1092" t="s">
        <v>1509</v>
      </c>
      <c r="B3" s="1092"/>
      <c r="C3" s="1092"/>
      <c r="D3" s="1092"/>
      <c r="E3" s="1092"/>
      <c r="F3" s="1092"/>
      <c r="G3" s="1092"/>
      <c r="H3" s="1186">
        <f>SUBTOTAL(9,H5:H231)</f>
        <v>9836.8607439999978</v>
      </c>
      <c r="I3" s="1186">
        <f>SUBTOTAL(9,I5:I231)</f>
        <v>916.48457654128879</v>
      </c>
      <c r="J3" s="1092"/>
      <c r="K3" s="1093" t="str">
        <f>TA413_PBNTL!M1</f>
        <v>08.10.2025</v>
      </c>
      <c r="L3" s="88"/>
    </row>
    <row r="4" spans="1:16" ht="36" customHeight="1" x14ac:dyDescent="0.35">
      <c r="A4" s="6" t="s">
        <v>42</v>
      </c>
      <c r="B4" s="6" t="s">
        <v>43</v>
      </c>
      <c r="C4" s="5" t="s">
        <v>1670</v>
      </c>
      <c r="D4" s="5" t="s">
        <v>45</v>
      </c>
      <c r="E4" s="557" t="s">
        <v>1667</v>
      </c>
      <c r="F4" s="57" t="s">
        <v>1668</v>
      </c>
      <c r="G4" s="58" t="s">
        <v>310</v>
      </c>
      <c r="H4" s="58" t="s">
        <v>1669</v>
      </c>
      <c r="I4" s="556" t="s">
        <v>280</v>
      </c>
      <c r="J4" s="6" t="s">
        <v>49</v>
      </c>
      <c r="K4" s="6" t="s">
        <v>301</v>
      </c>
      <c r="L4" s="693" t="s">
        <v>1209</v>
      </c>
      <c r="N4" s="2" t="s">
        <v>1621</v>
      </c>
      <c r="O4" s="2" t="s">
        <v>1622</v>
      </c>
    </row>
    <row r="5" spans="1:16" s="651" customFormat="1" ht="15.5" x14ac:dyDescent="0.35">
      <c r="A5" s="646">
        <v>1</v>
      </c>
      <c r="B5" s="646">
        <v>1</v>
      </c>
      <c r="C5" s="1071" t="s">
        <v>919</v>
      </c>
      <c r="D5" s="646" t="str">
        <f>IFERROR(VLOOKUP(C5,Foundation!$C$5:$D$551,2,0),"")</f>
        <v>DA+6</v>
      </c>
      <c r="E5" s="776">
        <v>45547</v>
      </c>
      <c r="F5" s="776">
        <v>45556</v>
      </c>
      <c r="G5" s="80" t="s">
        <v>1032</v>
      </c>
      <c r="H5" s="590">
        <f t="shared" ref="H5:H68" si="0">VLOOKUP(D5,$D$255:$I$284,6,0)</f>
        <v>43.804423999999997</v>
      </c>
      <c r="I5" s="1072">
        <f t="shared" ref="I5:I68" si="1">IFERROR(VLOOKUP(D5,$D$255:$K$284,8,0)/10^5,"")</f>
        <v>4.0811880970015997</v>
      </c>
      <c r="J5" s="649" t="s">
        <v>1034</v>
      </c>
      <c r="K5" s="1073" t="s">
        <v>263</v>
      </c>
      <c r="L5" s="630"/>
    </row>
    <row r="6" spans="1:16" s="651" customFormat="1" ht="15.5" x14ac:dyDescent="0.35">
      <c r="A6" s="646">
        <f t="shared" ref="A6:A37" si="2">A5+1</f>
        <v>2</v>
      </c>
      <c r="B6" s="646">
        <v>2</v>
      </c>
      <c r="C6" s="1074" t="s">
        <v>453</v>
      </c>
      <c r="D6" s="646" t="str">
        <f>IFERROR(VLOOKUP(C6,Foundation!$C$5:$D$551,2,0),"")</f>
        <v>DA+0</v>
      </c>
      <c r="E6" s="776">
        <f>F5</f>
        <v>45556</v>
      </c>
      <c r="F6" s="776">
        <v>45562</v>
      </c>
      <c r="G6" s="80" t="s">
        <v>1032</v>
      </c>
      <c r="H6" s="590">
        <f t="shared" si="0"/>
        <v>36.159755999999994</v>
      </c>
      <c r="I6" s="1072">
        <f t="shared" si="1"/>
        <v>3.3689466109103994</v>
      </c>
      <c r="J6" s="649" t="s">
        <v>1034</v>
      </c>
      <c r="K6" s="1073" t="s">
        <v>263</v>
      </c>
      <c r="L6" s="630"/>
    </row>
    <row r="7" spans="1:16" s="651" customFormat="1" ht="15.5" x14ac:dyDescent="0.35">
      <c r="A7" s="646">
        <f t="shared" si="2"/>
        <v>3</v>
      </c>
      <c r="B7" s="646">
        <v>1</v>
      </c>
      <c r="C7" s="1071" t="s">
        <v>451</v>
      </c>
      <c r="D7" s="646" t="str">
        <f>IFERROR(VLOOKUP(C7,Foundation!$C$5:$D$551,2,0),"")</f>
        <v>DA+0</v>
      </c>
      <c r="E7" s="776">
        <f>F6+1</f>
        <v>45563</v>
      </c>
      <c r="F7" s="776">
        <v>45568</v>
      </c>
      <c r="G7" s="80" t="s">
        <v>1032</v>
      </c>
      <c r="H7" s="590">
        <f t="shared" si="0"/>
        <v>36.159755999999994</v>
      </c>
      <c r="I7" s="1072">
        <f t="shared" si="1"/>
        <v>3.3689466109103994</v>
      </c>
      <c r="J7" s="649" t="s">
        <v>1034</v>
      </c>
      <c r="K7" s="1073" t="s">
        <v>263</v>
      </c>
      <c r="L7" s="630"/>
    </row>
    <row r="8" spans="1:16" s="651" customFormat="1" ht="15.5" x14ac:dyDescent="0.35">
      <c r="A8" s="646">
        <f t="shared" si="2"/>
        <v>4</v>
      </c>
      <c r="B8" s="646">
        <v>2</v>
      </c>
      <c r="C8" s="1074" t="s">
        <v>452</v>
      </c>
      <c r="D8" s="646" t="str">
        <f>IFERROR(VLOOKUP(C8,Foundation!$C$5:$D$551,2,0),"")</f>
        <v>DA+3</v>
      </c>
      <c r="E8" s="776">
        <v>45568</v>
      </c>
      <c r="F8" s="776">
        <v>45573</v>
      </c>
      <c r="G8" s="80" t="s">
        <v>1032</v>
      </c>
      <c r="H8" s="590">
        <f t="shared" si="0"/>
        <v>37.931087999999995</v>
      </c>
      <c r="I8" s="1072">
        <f t="shared" si="1"/>
        <v>3.5339787792191997</v>
      </c>
      <c r="J8" s="649" t="s">
        <v>1034</v>
      </c>
      <c r="K8" s="1073" t="s">
        <v>263</v>
      </c>
      <c r="L8" s="630"/>
    </row>
    <row r="9" spans="1:16" s="651" customFormat="1" ht="15.5" x14ac:dyDescent="0.35">
      <c r="A9" s="646">
        <f t="shared" si="2"/>
        <v>5</v>
      </c>
      <c r="B9" s="646">
        <v>3</v>
      </c>
      <c r="C9" s="1074" t="s">
        <v>923</v>
      </c>
      <c r="D9" s="646" t="str">
        <f>IFERROR(VLOOKUP(C9,Foundation!$C$5:$D$551,2,0),"")</f>
        <v>DA+9</v>
      </c>
      <c r="E9" s="776">
        <v>45568</v>
      </c>
      <c r="F9" s="776">
        <v>45579</v>
      </c>
      <c r="G9" s="80" t="s">
        <v>1032</v>
      </c>
      <c r="H9" s="590">
        <f t="shared" si="0"/>
        <v>45.697022000000004</v>
      </c>
      <c r="I9" s="1072">
        <f t="shared" si="1"/>
        <v>4.2575184245048003</v>
      </c>
      <c r="J9" s="649" t="s">
        <v>1034</v>
      </c>
      <c r="K9" s="1073" t="s">
        <v>263</v>
      </c>
      <c r="L9" s="630"/>
    </row>
    <row r="10" spans="1:16" s="651" customFormat="1" ht="15.5" x14ac:dyDescent="0.35">
      <c r="A10" s="646">
        <f t="shared" si="2"/>
        <v>6</v>
      </c>
      <c r="B10" s="646">
        <v>4</v>
      </c>
      <c r="C10" s="1074" t="s">
        <v>26</v>
      </c>
      <c r="D10" s="646" t="str">
        <f>IFERROR(VLOOKUP(C10,Foundation!$C$5:$D$551,2,0),"")</f>
        <v>DA+0</v>
      </c>
      <c r="E10" s="776">
        <v>45574</v>
      </c>
      <c r="F10" s="776">
        <v>45582</v>
      </c>
      <c r="G10" s="80" t="s">
        <v>1032</v>
      </c>
      <c r="H10" s="590">
        <f t="shared" si="0"/>
        <v>36.159755999999994</v>
      </c>
      <c r="I10" s="1072">
        <f t="shared" si="1"/>
        <v>3.3689466109103994</v>
      </c>
      <c r="J10" s="649" t="s">
        <v>1101</v>
      </c>
      <c r="K10" s="1073" t="s">
        <v>263</v>
      </c>
      <c r="L10" s="630"/>
    </row>
    <row r="11" spans="1:16" s="651" customFormat="1" ht="15.5" x14ac:dyDescent="0.35">
      <c r="A11" s="646">
        <f t="shared" si="2"/>
        <v>7</v>
      </c>
      <c r="B11" s="646">
        <v>5</v>
      </c>
      <c r="C11" s="1074" t="s">
        <v>918</v>
      </c>
      <c r="D11" s="646" t="str">
        <f>IFERROR(VLOOKUP(C11,Foundation!$C$5:$D$551,2,0),"")</f>
        <v>DA+6</v>
      </c>
      <c r="E11" s="776">
        <f>F9</f>
        <v>45579</v>
      </c>
      <c r="F11" s="776">
        <v>45590</v>
      </c>
      <c r="G11" s="80" t="s">
        <v>1032</v>
      </c>
      <c r="H11" s="590">
        <f t="shared" si="0"/>
        <v>43.804423999999997</v>
      </c>
      <c r="I11" s="1072">
        <f t="shared" si="1"/>
        <v>4.0811880970015997</v>
      </c>
      <c r="J11" s="649" t="s">
        <v>1034</v>
      </c>
      <c r="K11" s="1073" t="s">
        <v>263</v>
      </c>
      <c r="L11" s="630"/>
      <c r="P11" s="651">
        <f>279*6500</f>
        <v>1813500</v>
      </c>
    </row>
    <row r="12" spans="1:16" s="336" customFormat="1" ht="15.5" x14ac:dyDescent="0.35">
      <c r="A12" s="646">
        <f t="shared" si="2"/>
        <v>8</v>
      </c>
      <c r="B12" s="646">
        <v>1</v>
      </c>
      <c r="C12" s="1074" t="s">
        <v>601</v>
      </c>
      <c r="D12" s="81" t="str">
        <f>IFERROR(VLOOKUP(C12,Foundation!$C$5:$D$551,2,0),"")</f>
        <v>DA+0</v>
      </c>
      <c r="E12" s="776">
        <v>45608</v>
      </c>
      <c r="F12" s="776">
        <v>45620</v>
      </c>
      <c r="G12" s="80" t="s">
        <v>1182</v>
      </c>
      <c r="H12" s="590">
        <f t="shared" si="0"/>
        <v>36.159755999999994</v>
      </c>
      <c r="I12" s="1072">
        <f t="shared" si="1"/>
        <v>3.3689466109103994</v>
      </c>
      <c r="J12" s="80" t="s">
        <v>1162</v>
      </c>
      <c r="K12" s="1073" t="s">
        <v>263</v>
      </c>
      <c r="L12" s="1075"/>
      <c r="P12" s="336">
        <f>P11*10%</f>
        <v>181350</v>
      </c>
    </row>
    <row r="13" spans="1:16" s="651" customFormat="1" ht="15.5" x14ac:dyDescent="0.35">
      <c r="A13" s="646">
        <f t="shared" si="2"/>
        <v>9</v>
      </c>
      <c r="B13" s="646">
        <v>2</v>
      </c>
      <c r="C13" s="1074" t="s">
        <v>605</v>
      </c>
      <c r="D13" s="81" t="str">
        <f>IFERROR(VLOOKUP(C13,Foundation!$C$5:$D$551,2,0),"")</f>
        <v>DA+3</v>
      </c>
      <c r="E13" s="776">
        <v>45610</v>
      </c>
      <c r="F13" s="776">
        <v>45621</v>
      </c>
      <c r="G13" s="80" t="s">
        <v>1183</v>
      </c>
      <c r="H13" s="590">
        <f t="shared" si="0"/>
        <v>37.931087999999995</v>
      </c>
      <c r="I13" s="1072">
        <f t="shared" si="1"/>
        <v>3.5339787792191997</v>
      </c>
      <c r="J13" s="649" t="s">
        <v>1163</v>
      </c>
      <c r="K13" s="1073" t="s">
        <v>263</v>
      </c>
      <c r="L13" s="630"/>
    </row>
    <row r="14" spans="1:16" s="651" customFormat="1" ht="15.5" x14ac:dyDescent="0.35">
      <c r="A14" s="646">
        <f t="shared" si="2"/>
        <v>10</v>
      </c>
      <c r="B14" s="646">
        <v>1</v>
      </c>
      <c r="C14" s="1074" t="s">
        <v>597</v>
      </c>
      <c r="D14" s="81" t="str">
        <f>IFERROR(VLOOKUP(C14,Foundation!$C$5:$D$551,2,0),"")</f>
        <v>DA+6</v>
      </c>
      <c r="E14" s="776">
        <v>45621</v>
      </c>
      <c r="F14" s="776">
        <v>45630</v>
      </c>
      <c r="G14" s="80" t="s">
        <v>1182</v>
      </c>
      <c r="H14" s="590">
        <f t="shared" si="0"/>
        <v>43.804423999999997</v>
      </c>
      <c r="I14" s="1072">
        <f t="shared" si="1"/>
        <v>4.0811880970015997</v>
      </c>
      <c r="J14" s="649" t="s">
        <v>1162</v>
      </c>
      <c r="K14" s="1073" t="s">
        <v>263</v>
      </c>
      <c r="L14" s="630"/>
    </row>
    <row r="15" spans="1:16" s="651" customFormat="1" ht="15.5" x14ac:dyDescent="0.35">
      <c r="A15" s="646">
        <f t="shared" si="2"/>
        <v>11</v>
      </c>
      <c r="B15" s="646">
        <v>2</v>
      </c>
      <c r="C15" s="1074" t="s">
        <v>600</v>
      </c>
      <c r="D15" s="81" t="str">
        <f>IFERROR(VLOOKUP(C15,Foundation!$C$5:$D$551,2,0),"")</f>
        <v>DA+0</v>
      </c>
      <c r="E15" s="776">
        <v>45622</v>
      </c>
      <c r="F15" s="776">
        <v>45638</v>
      </c>
      <c r="G15" s="80" t="s">
        <v>1183</v>
      </c>
      <c r="H15" s="590">
        <f t="shared" si="0"/>
        <v>36.159755999999994</v>
      </c>
      <c r="I15" s="1072">
        <f t="shared" si="1"/>
        <v>3.3689466109103994</v>
      </c>
      <c r="J15" s="649" t="s">
        <v>1162</v>
      </c>
      <c r="K15" s="1073" t="s">
        <v>263</v>
      </c>
      <c r="L15" s="630"/>
    </row>
    <row r="16" spans="1:16" s="651" customFormat="1" ht="15.5" x14ac:dyDescent="0.35">
      <c r="A16" s="646">
        <f t="shared" si="2"/>
        <v>12</v>
      </c>
      <c r="B16" s="646">
        <v>3</v>
      </c>
      <c r="C16" s="1074" t="s">
        <v>596</v>
      </c>
      <c r="D16" s="81" t="str">
        <f>IFERROR(VLOOKUP(C16,Foundation!$C$5:$D$551,2,0),"")</f>
        <v>DA+1.5</v>
      </c>
      <c r="E16" s="776">
        <v>45631</v>
      </c>
      <c r="F16" s="776">
        <v>45642</v>
      </c>
      <c r="G16" s="80" t="s">
        <v>1182</v>
      </c>
      <c r="H16" s="590">
        <f t="shared" si="0"/>
        <v>37.138323999999997</v>
      </c>
      <c r="I16" s="1072">
        <f t="shared" si="1"/>
        <v>3.4601182257615997</v>
      </c>
      <c r="J16" s="649" t="s">
        <v>1034</v>
      </c>
      <c r="K16" s="1073" t="s">
        <v>263</v>
      </c>
      <c r="L16" s="630"/>
    </row>
    <row r="17" spans="1:22" s="651" customFormat="1" ht="15.5" x14ac:dyDescent="0.35">
      <c r="A17" s="646">
        <f t="shared" si="2"/>
        <v>13</v>
      </c>
      <c r="B17" s="646">
        <v>4</v>
      </c>
      <c r="C17" s="1074" t="s">
        <v>409</v>
      </c>
      <c r="D17" s="81" t="str">
        <f>IFERROR(VLOOKUP(C17,Foundation!$C$5:$D$551,2,0),"")</f>
        <v>DA-3</v>
      </c>
      <c r="E17" s="776">
        <v>45633</v>
      </c>
      <c r="F17" s="776">
        <v>45642</v>
      </c>
      <c r="G17" s="80" t="s">
        <v>1193</v>
      </c>
      <c r="H17" s="590">
        <f t="shared" si="0"/>
        <v>34.789810000000003</v>
      </c>
      <c r="I17" s="1072">
        <f t="shared" si="1"/>
        <v>3.2413109340040003</v>
      </c>
      <c r="J17" s="649" t="s">
        <v>1169</v>
      </c>
      <c r="K17" s="1073" t="s">
        <v>263</v>
      </c>
      <c r="L17" s="630"/>
      <c r="O17" s="651" t="s">
        <v>483</v>
      </c>
      <c r="P17" s="651" t="str">
        <f>IFERROR(VLOOKUP(O17,Foundation!$C$5:$D$551,2,0),"")</f>
        <v>DA+6</v>
      </c>
      <c r="Q17" s="651">
        <v>45632</v>
      </c>
      <c r="S17" s="651" t="s">
        <v>1189</v>
      </c>
      <c r="U17" s="651" t="s">
        <v>1169</v>
      </c>
      <c r="V17" s="651" t="s">
        <v>672</v>
      </c>
    </row>
    <row r="18" spans="1:22" s="651" customFormat="1" ht="15.5" x14ac:dyDescent="0.35">
      <c r="A18" s="646">
        <f t="shared" si="2"/>
        <v>14</v>
      </c>
      <c r="B18" s="646">
        <v>5</v>
      </c>
      <c r="C18" s="1074" t="s">
        <v>602</v>
      </c>
      <c r="D18" s="81" t="str">
        <f>IFERROR(VLOOKUP(C18,Foundation!$C$5:$D$551,2,0),"")</f>
        <v>DA+1.5</v>
      </c>
      <c r="E18" s="776">
        <v>45639</v>
      </c>
      <c r="F18" s="776">
        <v>45647</v>
      </c>
      <c r="G18" s="80" t="s">
        <v>1183</v>
      </c>
      <c r="H18" s="590">
        <f t="shared" si="0"/>
        <v>37.138323999999997</v>
      </c>
      <c r="I18" s="1072">
        <f t="shared" si="1"/>
        <v>3.4601182257615997</v>
      </c>
      <c r="J18" s="649" t="s">
        <v>1196</v>
      </c>
      <c r="K18" s="1073" t="s">
        <v>263</v>
      </c>
      <c r="L18" s="630"/>
    </row>
    <row r="19" spans="1:22" s="651" customFormat="1" ht="15.5" x14ac:dyDescent="0.35">
      <c r="A19" s="646">
        <f t="shared" si="2"/>
        <v>15</v>
      </c>
      <c r="B19" s="646">
        <v>6</v>
      </c>
      <c r="C19" s="1074" t="s">
        <v>613</v>
      </c>
      <c r="D19" s="81" t="str">
        <f>IFERROR(VLOOKUP(C19,Foundation!$C$5:$D$551,2,0),"")</f>
        <v>DA+3</v>
      </c>
      <c r="E19" s="776">
        <v>45639</v>
      </c>
      <c r="F19" s="776">
        <v>45648</v>
      </c>
      <c r="G19" s="80" t="s">
        <v>1193</v>
      </c>
      <c r="H19" s="590">
        <f t="shared" si="0"/>
        <v>37.931087999999995</v>
      </c>
      <c r="I19" s="1072">
        <f t="shared" si="1"/>
        <v>3.5339787792191997</v>
      </c>
      <c r="J19" s="649" t="s">
        <v>1101</v>
      </c>
      <c r="K19" s="1073" t="s">
        <v>263</v>
      </c>
      <c r="L19" s="630"/>
    </row>
    <row r="20" spans="1:22" s="651" customFormat="1" ht="15.5" x14ac:dyDescent="0.35">
      <c r="A20" s="646">
        <f t="shared" si="2"/>
        <v>16</v>
      </c>
      <c r="B20" s="646">
        <v>7</v>
      </c>
      <c r="C20" s="1074" t="s">
        <v>515</v>
      </c>
      <c r="D20" s="81" t="str">
        <f>IFERROR(VLOOKUP(C20,Foundation!$C$5:$D$551,2,0),"")</f>
        <v>DA+3</v>
      </c>
      <c r="E20" s="776">
        <v>45643</v>
      </c>
      <c r="F20" s="776">
        <v>45650</v>
      </c>
      <c r="G20" s="80" t="s">
        <v>1193</v>
      </c>
      <c r="H20" s="590">
        <f t="shared" si="0"/>
        <v>37.931087999999995</v>
      </c>
      <c r="I20" s="1072">
        <f t="shared" si="1"/>
        <v>3.5339787792191997</v>
      </c>
      <c r="J20" s="649" t="s">
        <v>1169</v>
      </c>
      <c r="K20" s="1073" t="s">
        <v>263</v>
      </c>
      <c r="L20" s="630"/>
    </row>
    <row r="21" spans="1:22" s="651" customFormat="1" ht="15.5" x14ac:dyDescent="0.35">
      <c r="A21" s="646">
        <f t="shared" si="2"/>
        <v>17</v>
      </c>
      <c r="B21" s="646">
        <v>8</v>
      </c>
      <c r="C21" s="1074" t="s">
        <v>1089</v>
      </c>
      <c r="D21" s="81" t="str">
        <f>IFERROR(VLOOKUP(C21,Foundation!$C$5:$D$551,2,0),"")</f>
        <v>DA+3</v>
      </c>
      <c r="E21" s="776">
        <v>45639</v>
      </c>
      <c r="F21" s="776">
        <v>45651</v>
      </c>
      <c r="G21" s="80" t="s">
        <v>1194</v>
      </c>
      <c r="H21" s="590">
        <f t="shared" si="0"/>
        <v>37.931087999999995</v>
      </c>
      <c r="I21" s="1072">
        <f t="shared" si="1"/>
        <v>3.5339787792191997</v>
      </c>
      <c r="J21" s="649" t="s">
        <v>1195</v>
      </c>
      <c r="K21" s="1073" t="s">
        <v>263</v>
      </c>
      <c r="L21" s="630" t="s">
        <v>1205</v>
      </c>
    </row>
    <row r="22" spans="1:22" s="651" customFormat="1" ht="15.5" x14ac:dyDescent="0.35">
      <c r="A22" s="646">
        <f t="shared" si="2"/>
        <v>18</v>
      </c>
      <c r="B22" s="646">
        <v>9</v>
      </c>
      <c r="C22" s="1074" t="s">
        <v>495</v>
      </c>
      <c r="D22" s="81" t="str">
        <f>IFERROR(VLOOKUP(C22,Foundation!$C$5:$D$551,2,0),"")</f>
        <v>DA-3</v>
      </c>
      <c r="E22" s="776">
        <v>45641</v>
      </c>
      <c r="F22" s="776">
        <v>45652</v>
      </c>
      <c r="G22" s="80" t="s">
        <v>1189</v>
      </c>
      <c r="H22" s="590">
        <f t="shared" si="0"/>
        <v>34.789810000000003</v>
      </c>
      <c r="I22" s="1072">
        <f t="shared" si="1"/>
        <v>3.2413109340040003</v>
      </c>
      <c r="J22" s="649" t="s">
        <v>1162</v>
      </c>
      <c r="K22" s="1073" t="s">
        <v>263</v>
      </c>
      <c r="L22" s="630" t="s">
        <v>1203</v>
      </c>
    </row>
    <row r="23" spans="1:22" s="651" customFormat="1" ht="15.5" x14ac:dyDescent="0.35">
      <c r="A23" s="646">
        <f t="shared" si="2"/>
        <v>19</v>
      </c>
      <c r="B23" s="646">
        <v>10</v>
      </c>
      <c r="C23" s="1074" t="s">
        <v>614</v>
      </c>
      <c r="D23" s="81" t="str">
        <f>IFERROR(VLOOKUP(C23,Foundation!$C$5:$D$551,2,0),"")</f>
        <v>DA+6</v>
      </c>
      <c r="E23" s="776">
        <v>45649</v>
      </c>
      <c r="F23" s="776">
        <v>45654</v>
      </c>
      <c r="G23" s="80" t="s">
        <v>1193</v>
      </c>
      <c r="H23" s="590">
        <f t="shared" si="0"/>
        <v>43.804423999999997</v>
      </c>
      <c r="I23" s="1072">
        <f t="shared" si="1"/>
        <v>4.0811880970015997</v>
      </c>
      <c r="J23" s="649" t="s">
        <v>1101</v>
      </c>
      <c r="K23" s="1073" t="s">
        <v>263</v>
      </c>
      <c r="L23" s="630" t="s">
        <v>1202</v>
      </c>
    </row>
    <row r="24" spans="1:22" s="651" customFormat="1" ht="15.5" x14ac:dyDescent="0.35">
      <c r="A24" s="646">
        <f t="shared" si="2"/>
        <v>20</v>
      </c>
      <c r="B24" s="646">
        <v>11</v>
      </c>
      <c r="C24" s="1074" t="s">
        <v>598</v>
      </c>
      <c r="D24" s="81" t="str">
        <f>IFERROR(VLOOKUP(C24,Foundation!$C$5:$D$551,2,0),"")</f>
        <v>DA+9</v>
      </c>
      <c r="E24" s="776">
        <v>45643</v>
      </c>
      <c r="F24" s="776">
        <v>45655</v>
      </c>
      <c r="G24" s="80" t="s">
        <v>1182</v>
      </c>
      <c r="H24" s="590">
        <f t="shared" si="0"/>
        <v>45.697022000000004</v>
      </c>
      <c r="I24" s="1072">
        <f t="shared" si="1"/>
        <v>4.2575184245048003</v>
      </c>
      <c r="J24" s="649" t="s">
        <v>1034</v>
      </c>
      <c r="K24" s="1073" t="s">
        <v>263</v>
      </c>
      <c r="L24" s="630" t="s">
        <v>1206</v>
      </c>
    </row>
    <row r="25" spans="1:22" s="651" customFormat="1" ht="15.5" x14ac:dyDescent="0.35">
      <c r="A25" s="646">
        <f t="shared" si="2"/>
        <v>21</v>
      </c>
      <c r="B25" s="646">
        <v>12</v>
      </c>
      <c r="C25" s="1074" t="s">
        <v>603</v>
      </c>
      <c r="D25" s="81" t="str">
        <f>IFERROR(VLOOKUP(C25,Foundation!$C$5:$D$551,2,0),"")</f>
        <v>DA-3</v>
      </c>
      <c r="E25" s="776">
        <v>45648</v>
      </c>
      <c r="F25" s="776">
        <v>45655</v>
      </c>
      <c r="G25" s="80" t="s">
        <v>1183</v>
      </c>
      <c r="H25" s="590">
        <f t="shared" si="0"/>
        <v>34.789810000000003</v>
      </c>
      <c r="I25" s="1072">
        <f t="shared" si="1"/>
        <v>3.2413109340040003</v>
      </c>
      <c r="J25" s="649" t="s">
        <v>1196</v>
      </c>
      <c r="K25" s="1073" t="s">
        <v>263</v>
      </c>
      <c r="L25" s="630" t="s">
        <v>1204</v>
      </c>
    </row>
    <row r="26" spans="1:22" s="651" customFormat="1" ht="15.5" x14ac:dyDescent="0.35">
      <c r="A26" s="646">
        <f t="shared" si="2"/>
        <v>22</v>
      </c>
      <c r="B26" s="646">
        <v>13</v>
      </c>
      <c r="C26" s="1074" t="s">
        <v>514</v>
      </c>
      <c r="D26" s="81" t="str">
        <f>IFERROR(VLOOKUP(C26,Foundation!$C$5:$D$551,2,0),"")</f>
        <v>DA+3</v>
      </c>
      <c r="E26" s="776">
        <v>45650</v>
      </c>
      <c r="F26" s="776">
        <v>45657</v>
      </c>
      <c r="G26" s="80" t="s">
        <v>1193</v>
      </c>
      <c r="H26" s="590">
        <f t="shared" si="0"/>
        <v>37.931087999999995</v>
      </c>
      <c r="I26" s="1072">
        <f t="shared" si="1"/>
        <v>3.5339787792191997</v>
      </c>
      <c r="J26" s="649" t="s">
        <v>1162</v>
      </c>
      <c r="K26" s="1073" t="s">
        <v>263</v>
      </c>
      <c r="L26" s="630" t="s">
        <v>1201</v>
      </c>
    </row>
    <row r="27" spans="1:22" s="651" customFormat="1" ht="15.5" x14ac:dyDescent="0.35">
      <c r="A27" s="646">
        <f t="shared" si="2"/>
        <v>23</v>
      </c>
      <c r="B27" s="646">
        <v>1</v>
      </c>
      <c r="C27" s="1074" t="s">
        <v>496</v>
      </c>
      <c r="D27" s="81" t="str">
        <f>IFERROR(VLOOKUP(C27,Foundation!$C$5:$D$551,2,0),"")</f>
        <v>DA+6</v>
      </c>
      <c r="E27" s="776">
        <v>45653</v>
      </c>
      <c r="F27" s="776">
        <v>45660</v>
      </c>
      <c r="G27" s="80" t="s">
        <v>1189</v>
      </c>
      <c r="H27" s="590">
        <f t="shared" si="0"/>
        <v>43.804423999999997</v>
      </c>
      <c r="I27" s="1072">
        <f t="shared" si="1"/>
        <v>4.0811880970015997</v>
      </c>
      <c r="J27" s="649" t="s">
        <v>1216</v>
      </c>
      <c r="K27" s="1073" t="s">
        <v>263</v>
      </c>
      <c r="L27" s="630" t="s">
        <v>1203</v>
      </c>
    </row>
    <row r="28" spans="1:22" s="651" customFormat="1" ht="15.5" x14ac:dyDescent="0.35">
      <c r="A28" s="646">
        <f t="shared" si="2"/>
        <v>24</v>
      </c>
      <c r="B28" s="646">
        <v>2</v>
      </c>
      <c r="C28" s="1074" t="s">
        <v>617</v>
      </c>
      <c r="D28" s="81" t="str">
        <f>IFERROR(VLOOKUP(C28,Foundation!$C$5:$D$551,2,0),"")</f>
        <v>DA+3</v>
      </c>
      <c r="E28" s="776">
        <v>45650</v>
      </c>
      <c r="F28" s="776">
        <v>45660</v>
      </c>
      <c r="G28" s="80" t="s">
        <v>1194</v>
      </c>
      <c r="H28" s="590">
        <f t="shared" si="0"/>
        <v>37.931087999999995</v>
      </c>
      <c r="I28" s="1072">
        <f t="shared" si="1"/>
        <v>3.5339787792191997</v>
      </c>
      <c r="J28" s="649" t="s">
        <v>1195</v>
      </c>
      <c r="K28" s="1073" t="s">
        <v>263</v>
      </c>
      <c r="L28" s="630" t="s">
        <v>1205</v>
      </c>
    </row>
    <row r="29" spans="1:22" s="651" customFormat="1" x14ac:dyDescent="0.35">
      <c r="A29" s="646">
        <f t="shared" si="2"/>
        <v>25</v>
      </c>
      <c r="B29" s="646">
        <v>3</v>
      </c>
      <c r="C29" s="1076" t="s">
        <v>612</v>
      </c>
      <c r="D29" s="81" t="str">
        <f>IFERROR(VLOOKUP(C29,Foundation!$C$5:$D$551,2,0),"")</f>
        <v>DA+6</v>
      </c>
      <c r="E29" s="776">
        <v>45655</v>
      </c>
      <c r="F29" s="776">
        <v>45662</v>
      </c>
      <c r="G29" s="1077" t="s">
        <v>1193</v>
      </c>
      <c r="H29" s="590">
        <f t="shared" si="0"/>
        <v>43.804423999999997</v>
      </c>
      <c r="I29" s="1072">
        <f t="shared" si="1"/>
        <v>4.0811880970015997</v>
      </c>
      <c r="J29" s="1077" t="s">
        <v>1101</v>
      </c>
      <c r="K29" s="1073" t="s">
        <v>263</v>
      </c>
      <c r="L29" s="1078" t="s">
        <v>1202</v>
      </c>
    </row>
    <row r="30" spans="1:22" s="651" customFormat="1" ht="15.5" x14ac:dyDescent="0.35">
      <c r="A30" s="646">
        <f t="shared" si="2"/>
        <v>26</v>
      </c>
      <c r="B30" s="646">
        <v>4</v>
      </c>
      <c r="C30" s="1074" t="s">
        <v>604</v>
      </c>
      <c r="D30" s="81" t="str">
        <f>IFERROR(VLOOKUP(C30,Foundation!$C$5:$D$551,2,0),"")</f>
        <v>DA+1.5</v>
      </c>
      <c r="E30" s="776">
        <v>45656</v>
      </c>
      <c r="F30" s="776">
        <v>45664</v>
      </c>
      <c r="G30" s="80" t="s">
        <v>1183</v>
      </c>
      <c r="H30" s="590">
        <f t="shared" si="0"/>
        <v>37.138323999999997</v>
      </c>
      <c r="I30" s="1072">
        <f t="shared" si="1"/>
        <v>3.4601182257615997</v>
      </c>
      <c r="J30" s="649" t="s">
        <v>1196</v>
      </c>
      <c r="K30" s="1073" t="s">
        <v>263</v>
      </c>
      <c r="L30" s="630" t="s">
        <v>1204</v>
      </c>
    </row>
    <row r="31" spans="1:22" s="651" customFormat="1" x14ac:dyDescent="0.35">
      <c r="A31" s="646">
        <f t="shared" si="2"/>
        <v>27</v>
      </c>
      <c r="B31" s="646">
        <v>5</v>
      </c>
      <c r="C31" s="1076" t="s">
        <v>513</v>
      </c>
      <c r="D31" s="81" t="str">
        <f>IFERROR(VLOOKUP(C31,Foundation!$C$5:$D$551,2,0),"")</f>
        <v>DA+3</v>
      </c>
      <c r="E31" s="776">
        <v>45658</v>
      </c>
      <c r="F31" s="776">
        <v>45665</v>
      </c>
      <c r="G31" s="80" t="s">
        <v>1193</v>
      </c>
      <c r="H31" s="590">
        <f t="shared" si="0"/>
        <v>37.931087999999995</v>
      </c>
      <c r="I31" s="1072">
        <f t="shared" si="1"/>
        <v>3.5339787792191997</v>
      </c>
      <c r="J31" s="80" t="s">
        <v>1162</v>
      </c>
      <c r="K31" s="1073" t="s">
        <v>263</v>
      </c>
      <c r="L31" s="630" t="s">
        <v>1201</v>
      </c>
    </row>
    <row r="32" spans="1:22" s="651" customFormat="1" ht="15.5" x14ac:dyDescent="0.35">
      <c r="A32" s="646">
        <f t="shared" si="2"/>
        <v>28</v>
      </c>
      <c r="B32" s="646">
        <v>6</v>
      </c>
      <c r="C32" s="1074" t="s">
        <v>599</v>
      </c>
      <c r="D32" s="81" t="str">
        <f>IFERROR(VLOOKUP(C32,Foundation!$C$5:$D$551,2,0),"")</f>
        <v>DA+3</v>
      </c>
      <c r="E32" s="776">
        <v>45656</v>
      </c>
      <c r="F32" s="776">
        <v>45666</v>
      </c>
      <c r="G32" s="80" t="s">
        <v>1182</v>
      </c>
      <c r="H32" s="590">
        <f t="shared" si="0"/>
        <v>37.931087999999995</v>
      </c>
      <c r="I32" s="1072">
        <f t="shared" si="1"/>
        <v>3.5339787792191997</v>
      </c>
      <c r="J32" s="649" t="s">
        <v>1034</v>
      </c>
      <c r="K32" s="1073" t="s">
        <v>263</v>
      </c>
      <c r="L32" s="630" t="s">
        <v>1206</v>
      </c>
    </row>
    <row r="33" spans="1:12" s="651" customFormat="1" x14ac:dyDescent="0.35">
      <c r="A33" s="646">
        <f t="shared" si="2"/>
        <v>29</v>
      </c>
      <c r="B33" s="646">
        <v>7</v>
      </c>
      <c r="C33" s="1076" t="s">
        <v>413</v>
      </c>
      <c r="D33" s="81" t="str">
        <f>IFERROR(VLOOKUP(C33,Foundation!$C$5:$D$551,2,0),"")</f>
        <v>DA+9</v>
      </c>
      <c r="E33" s="776">
        <v>45661</v>
      </c>
      <c r="F33" s="776">
        <v>45666</v>
      </c>
      <c r="G33" s="80" t="s">
        <v>1189</v>
      </c>
      <c r="H33" s="590">
        <f t="shared" si="0"/>
        <v>45.697022000000004</v>
      </c>
      <c r="I33" s="1072">
        <f t="shared" si="1"/>
        <v>4.2575184245048003</v>
      </c>
      <c r="J33" s="649" t="s">
        <v>1216</v>
      </c>
      <c r="K33" s="1073" t="s">
        <v>263</v>
      </c>
      <c r="L33" s="630" t="s">
        <v>1203</v>
      </c>
    </row>
    <row r="34" spans="1:12" s="651" customFormat="1" x14ac:dyDescent="0.35">
      <c r="A34" s="646">
        <f t="shared" si="2"/>
        <v>30</v>
      </c>
      <c r="B34" s="646">
        <v>8</v>
      </c>
      <c r="C34" s="1076" t="s">
        <v>1090</v>
      </c>
      <c r="D34" s="81" t="str">
        <f>IFERROR(VLOOKUP(C34,Foundation!$C$5:$D$551,2,0),"")</f>
        <v>DA+9</v>
      </c>
      <c r="E34" s="776">
        <v>45661</v>
      </c>
      <c r="F34" s="776">
        <v>45668</v>
      </c>
      <c r="G34" s="80" t="s">
        <v>1194</v>
      </c>
      <c r="H34" s="590">
        <f t="shared" si="0"/>
        <v>45.697022000000004</v>
      </c>
      <c r="I34" s="1072">
        <f t="shared" si="1"/>
        <v>4.2575184245048003</v>
      </c>
      <c r="J34" s="649" t="s">
        <v>1195</v>
      </c>
      <c r="K34" s="1073" t="s">
        <v>263</v>
      </c>
      <c r="L34" s="630" t="s">
        <v>1205</v>
      </c>
    </row>
    <row r="35" spans="1:12" s="651" customFormat="1" x14ac:dyDescent="0.35">
      <c r="A35" s="646">
        <f t="shared" si="2"/>
        <v>31</v>
      </c>
      <c r="B35" s="646">
        <v>9</v>
      </c>
      <c r="C35" s="1079" t="s">
        <v>611</v>
      </c>
      <c r="D35" s="81" t="str">
        <f>IFERROR(VLOOKUP(C35,Foundation!$C$5:$D$551,2,0),"")</f>
        <v>DA+9</v>
      </c>
      <c r="E35" s="776">
        <v>45663</v>
      </c>
      <c r="F35" s="776">
        <v>45670</v>
      </c>
      <c r="G35" s="1077" t="s">
        <v>1193</v>
      </c>
      <c r="H35" s="590">
        <f t="shared" si="0"/>
        <v>45.697022000000004</v>
      </c>
      <c r="I35" s="1072">
        <f t="shared" si="1"/>
        <v>4.2575184245048003</v>
      </c>
      <c r="J35" s="1077" t="s">
        <v>1101</v>
      </c>
      <c r="K35" s="1073" t="s">
        <v>263</v>
      </c>
      <c r="L35" s="1078" t="s">
        <v>1202</v>
      </c>
    </row>
    <row r="36" spans="1:12" s="651" customFormat="1" x14ac:dyDescent="0.35">
      <c r="A36" s="646">
        <f t="shared" si="2"/>
        <v>32</v>
      </c>
      <c r="B36" s="646">
        <v>10</v>
      </c>
      <c r="C36" s="1079" t="s">
        <v>414</v>
      </c>
      <c r="D36" s="81" t="str">
        <f>IFERROR(VLOOKUP(C36,Foundation!$C$5:$D$551,2,0),"")</f>
        <v>DA+3</v>
      </c>
      <c r="E36" s="776">
        <v>45667</v>
      </c>
      <c r="F36" s="776">
        <v>45672</v>
      </c>
      <c r="G36" s="80" t="s">
        <v>1189</v>
      </c>
      <c r="H36" s="590">
        <f t="shared" si="0"/>
        <v>37.931087999999995</v>
      </c>
      <c r="I36" s="1072">
        <f t="shared" si="1"/>
        <v>3.5339787792191997</v>
      </c>
      <c r="J36" s="80" t="s">
        <v>1216</v>
      </c>
      <c r="K36" s="1073" t="s">
        <v>263</v>
      </c>
      <c r="L36" s="630" t="s">
        <v>1203</v>
      </c>
    </row>
    <row r="37" spans="1:12" s="651" customFormat="1" x14ac:dyDescent="0.35">
      <c r="A37" s="646">
        <f t="shared" si="2"/>
        <v>33</v>
      </c>
      <c r="B37" s="646">
        <v>11</v>
      </c>
      <c r="C37" s="1079" t="s">
        <v>512</v>
      </c>
      <c r="D37" s="81" t="str">
        <f>IFERROR(VLOOKUP(C37,Foundation!$C$5:$D$551,2,0),"")</f>
        <v>DA+3</v>
      </c>
      <c r="E37" s="776">
        <v>45665</v>
      </c>
      <c r="F37" s="776">
        <v>45673</v>
      </c>
      <c r="G37" s="80" t="s">
        <v>1193</v>
      </c>
      <c r="H37" s="590">
        <f t="shared" si="0"/>
        <v>37.931087999999995</v>
      </c>
      <c r="I37" s="1072">
        <f t="shared" si="1"/>
        <v>3.5339787792191997</v>
      </c>
      <c r="J37" s="80" t="s">
        <v>1162</v>
      </c>
      <c r="K37" s="1073" t="s">
        <v>263</v>
      </c>
      <c r="L37" s="630" t="s">
        <v>1201</v>
      </c>
    </row>
    <row r="38" spans="1:12" s="651" customFormat="1" x14ac:dyDescent="0.35">
      <c r="A38" s="646">
        <f t="shared" ref="A38:A47" si="3">A37+1</f>
        <v>34</v>
      </c>
      <c r="B38" s="646">
        <v>12</v>
      </c>
      <c r="C38" s="1079" t="s">
        <v>607</v>
      </c>
      <c r="D38" s="81" t="str">
        <f>IFERROR(VLOOKUP(C38,Foundation!$C$5:$D$551,2,0),"")</f>
        <v>DA+6</v>
      </c>
      <c r="E38" s="776">
        <v>45664</v>
      </c>
      <c r="F38" s="776">
        <v>45676</v>
      </c>
      <c r="G38" s="80" t="s">
        <v>1183</v>
      </c>
      <c r="H38" s="590">
        <f t="shared" si="0"/>
        <v>43.804423999999997</v>
      </c>
      <c r="I38" s="1072">
        <f t="shared" si="1"/>
        <v>4.0811880970015997</v>
      </c>
      <c r="J38" s="80" t="s">
        <v>1196</v>
      </c>
      <c r="K38" s="1073" t="s">
        <v>263</v>
      </c>
      <c r="L38" s="630" t="s">
        <v>1204</v>
      </c>
    </row>
    <row r="39" spans="1:12" s="651" customFormat="1" x14ac:dyDescent="0.35">
      <c r="A39" s="646">
        <f t="shared" si="3"/>
        <v>35</v>
      </c>
      <c r="B39" s="646">
        <v>13</v>
      </c>
      <c r="C39" s="1079" t="s">
        <v>610</v>
      </c>
      <c r="D39" s="81" t="str">
        <f>IFERROR(VLOOKUP(C39,Foundation!$C$5:$D$551,2,0),"")</f>
        <v>DA+9</v>
      </c>
      <c r="E39" s="776">
        <v>45671</v>
      </c>
      <c r="F39" s="776">
        <v>45676</v>
      </c>
      <c r="G39" s="80" t="s">
        <v>1193</v>
      </c>
      <c r="H39" s="590">
        <f t="shared" si="0"/>
        <v>45.697022000000004</v>
      </c>
      <c r="I39" s="1072">
        <f t="shared" si="1"/>
        <v>4.2575184245048003</v>
      </c>
      <c r="J39" s="80" t="s">
        <v>1101</v>
      </c>
      <c r="K39" s="1073" t="s">
        <v>263</v>
      </c>
      <c r="L39" s="630" t="s">
        <v>1202</v>
      </c>
    </row>
    <row r="40" spans="1:12" s="651" customFormat="1" x14ac:dyDescent="0.35">
      <c r="A40" s="646">
        <f t="shared" si="3"/>
        <v>36</v>
      </c>
      <c r="B40" s="646">
        <v>14</v>
      </c>
      <c r="C40" s="1079" t="s">
        <v>415</v>
      </c>
      <c r="D40" s="81" t="str">
        <f>IFERROR(VLOOKUP(C40,Foundation!$C$5:$D$551,2,0),"")</f>
        <v>DA+3</v>
      </c>
      <c r="E40" s="776">
        <v>45673</v>
      </c>
      <c r="F40" s="776">
        <v>45677</v>
      </c>
      <c r="G40" s="80" t="s">
        <v>1189</v>
      </c>
      <c r="H40" s="590">
        <f t="shared" si="0"/>
        <v>37.931087999999995</v>
      </c>
      <c r="I40" s="1072">
        <f t="shared" si="1"/>
        <v>3.5339787792191997</v>
      </c>
      <c r="J40" s="80" t="s">
        <v>1216</v>
      </c>
      <c r="K40" s="1073" t="s">
        <v>263</v>
      </c>
      <c r="L40" s="630" t="s">
        <v>1203</v>
      </c>
    </row>
    <row r="41" spans="1:12" s="651" customFormat="1" ht="15.5" x14ac:dyDescent="0.35">
      <c r="A41" s="646">
        <f t="shared" si="3"/>
        <v>37</v>
      </c>
      <c r="B41" s="646">
        <v>15</v>
      </c>
      <c r="C41" s="1074" t="s">
        <v>595</v>
      </c>
      <c r="D41" s="81" t="str">
        <f>IFERROR(VLOOKUP(C41,Foundation!$C$5:$D$551,2,0),"")</f>
        <v>DA+9</v>
      </c>
      <c r="E41" s="776">
        <v>45667</v>
      </c>
      <c r="F41" s="776">
        <v>45678</v>
      </c>
      <c r="G41" s="80" t="s">
        <v>1182</v>
      </c>
      <c r="H41" s="590">
        <f t="shared" si="0"/>
        <v>45.697022000000004</v>
      </c>
      <c r="I41" s="1072">
        <f t="shared" si="1"/>
        <v>4.2575184245048003</v>
      </c>
      <c r="J41" s="649" t="s">
        <v>1034</v>
      </c>
      <c r="K41" s="1073" t="s">
        <v>263</v>
      </c>
      <c r="L41" s="630" t="s">
        <v>1206</v>
      </c>
    </row>
    <row r="42" spans="1:12" s="651" customFormat="1" x14ac:dyDescent="0.35">
      <c r="A42" s="646">
        <f t="shared" si="3"/>
        <v>38</v>
      </c>
      <c r="B42" s="646">
        <v>16</v>
      </c>
      <c r="C42" s="1079" t="s">
        <v>623</v>
      </c>
      <c r="D42" s="81" t="str">
        <f>IFERROR(VLOOKUP(C42,Foundation!$C$5:$D$551,2,0),"")</f>
        <v>DA+9</v>
      </c>
      <c r="E42" s="776">
        <v>45668</v>
      </c>
      <c r="F42" s="776">
        <v>45679</v>
      </c>
      <c r="G42" s="80" t="s">
        <v>1194</v>
      </c>
      <c r="H42" s="590">
        <f t="shared" si="0"/>
        <v>45.697022000000004</v>
      </c>
      <c r="I42" s="1072">
        <f t="shared" si="1"/>
        <v>4.2575184245048003</v>
      </c>
      <c r="J42" s="80" t="s">
        <v>1195</v>
      </c>
      <c r="K42" s="1073" t="s">
        <v>263</v>
      </c>
      <c r="L42" s="630" t="s">
        <v>1205</v>
      </c>
    </row>
    <row r="43" spans="1:12" s="651" customFormat="1" x14ac:dyDescent="0.35">
      <c r="A43" s="646">
        <f t="shared" si="3"/>
        <v>39</v>
      </c>
      <c r="B43" s="646">
        <v>17</v>
      </c>
      <c r="C43" s="1079" t="s">
        <v>511</v>
      </c>
      <c r="D43" s="81" t="str">
        <f>IFERROR(VLOOKUP(C43,Foundation!$C$5:$D$551,2,0),"")</f>
        <v>DA+1.5</v>
      </c>
      <c r="E43" s="776">
        <v>45674</v>
      </c>
      <c r="F43" s="776">
        <v>45679</v>
      </c>
      <c r="G43" s="80" t="s">
        <v>1193</v>
      </c>
      <c r="H43" s="590">
        <f t="shared" si="0"/>
        <v>37.138323999999997</v>
      </c>
      <c r="I43" s="1072">
        <f t="shared" si="1"/>
        <v>3.4601182257615997</v>
      </c>
      <c r="J43" s="80" t="s">
        <v>1162</v>
      </c>
      <c r="K43" s="1073" t="s">
        <v>263</v>
      </c>
      <c r="L43" s="630" t="s">
        <v>1201</v>
      </c>
    </row>
    <row r="44" spans="1:12" s="336" customFormat="1" x14ac:dyDescent="0.35">
      <c r="A44" s="81">
        <f t="shared" si="3"/>
        <v>40</v>
      </c>
      <c r="B44" s="81">
        <v>18</v>
      </c>
      <c r="C44" s="1080" t="s">
        <v>615</v>
      </c>
      <c r="D44" s="81" t="str">
        <f>IFERROR(VLOOKUP(C44,Foundation!$C$5:$D$551,2,0),"")</f>
        <v>DA+1.5</v>
      </c>
      <c r="E44" s="776">
        <v>45674</v>
      </c>
      <c r="F44" s="776">
        <v>45681</v>
      </c>
      <c r="G44" s="80" t="s">
        <v>1193</v>
      </c>
      <c r="H44" s="590">
        <f t="shared" si="0"/>
        <v>37.138323999999997</v>
      </c>
      <c r="I44" s="1072">
        <f t="shared" si="1"/>
        <v>3.4601182257615997</v>
      </c>
      <c r="J44" s="80" t="s">
        <v>1101</v>
      </c>
      <c r="K44" s="1073" t="s">
        <v>263</v>
      </c>
      <c r="L44" s="1075" t="s">
        <v>1202</v>
      </c>
    </row>
    <row r="45" spans="1:12" s="336" customFormat="1" x14ac:dyDescent="0.35">
      <c r="A45" s="81">
        <f t="shared" si="3"/>
        <v>41</v>
      </c>
      <c r="B45" s="81">
        <v>19</v>
      </c>
      <c r="C45" s="1080" t="s">
        <v>416</v>
      </c>
      <c r="D45" s="81" t="str">
        <f>IFERROR(VLOOKUP(C45,Foundation!$C$5:$D$551,2,0),"")</f>
        <v>DA+9</v>
      </c>
      <c r="E45" s="776">
        <f>F40</f>
        <v>45677</v>
      </c>
      <c r="F45" s="776">
        <v>45682</v>
      </c>
      <c r="G45" s="80" t="s">
        <v>1189</v>
      </c>
      <c r="H45" s="590">
        <f t="shared" si="0"/>
        <v>45.697022000000004</v>
      </c>
      <c r="I45" s="1072">
        <f t="shared" si="1"/>
        <v>4.2575184245048003</v>
      </c>
      <c r="J45" s="80" t="s">
        <v>1216</v>
      </c>
      <c r="K45" s="1073" t="s">
        <v>263</v>
      </c>
      <c r="L45" s="1075" t="s">
        <v>1203</v>
      </c>
    </row>
    <row r="46" spans="1:12" s="651" customFormat="1" ht="15.5" x14ac:dyDescent="0.35">
      <c r="A46" s="646">
        <f t="shared" si="3"/>
        <v>42</v>
      </c>
      <c r="B46" s="646">
        <v>20</v>
      </c>
      <c r="C46" s="1074" t="s">
        <v>594</v>
      </c>
      <c r="D46" s="81" t="str">
        <f>IFERROR(VLOOKUP(C46,Foundation!$C$5:$D$551,2,0),"")</f>
        <v>DA+9</v>
      </c>
      <c r="E46" s="776">
        <f>F41</f>
        <v>45678</v>
      </c>
      <c r="F46" s="776">
        <v>45686</v>
      </c>
      <c r="G46" s="80" t="s">
        <v>1182</v>
      </c>
      <c r="H46" s="590">
        <f t="shared" si="0"/>
        <v>45.697022000000004</v>
      </c>
      <c r="I46" s="1072">
        <f t="shared" si="1"/>
        <v>4.2575184245048003</v>
      </c>
      <c r="J46" s="649" t="s">
        <v>1034</v>
      </c>
      <c r="K46" s="1073" t="s">
        <v>263</v>
      </c>
      <c r="L46" s="630" t="s">
        <v>1206</v>
      </c>
    </row>
    <row r="47" spans="1:12" s="651" customFormat="1" ht="15.5" x14ac:dyDescent="0.35">
      <c r="A47" s="646">
        <f t="shared" si="3"/>
        <v>43</v>
      </c>
      <c r="B47" s="646">
        <v>21</v>
      </c>
      <c r="C47" s="1074" t="s">
        <v>628</v>
      </c>
      <c r="D47" s="81" t="str">
        <f>IFERROR(VLOOKUP(C47,Foundation!$C$5:$D$551,2,0),"")</f>
        <v>DA+3</v>
      </c>
      <c r="E47" s="776">
        <v>45681</v>
      </c>
      <c r="F47" s="776">
        <v>45686</v>
      </c>
      <c r="G47" s="80" t="s">
        <v>1193</v>
      </c>
      <c r="H47" s="590">
        <f t="shared" si="0"/>
        <v>37.931087999999995</v>
      </c>
      <c r="I47" s="1072">
        <f t="shared" si="1"/>
        <v>3.5339787792191997</v>
      </c>
      <c r="J47" s="649" t="s">
        <v>1101</v>
      </c>
      <c r="K47" s="1073" t="s">
        <v>263</v>
      </c>
      <c r="L47" s="630" t="s">
        <v>1202</v>
      </c>
    </row>
    <row r="48" spans="1:12" s="336" customFormat="1" x14ac:dyDescent="0.35">
      <c r="A48" s="81">
        <f t="shared" ref="A48:A105" si="4">A47+1</f>
        <v>44</v>
      </c>
      <c r="B48" s="81">
        <v>22</v>
      </c>
      <c r="C48" s="1080" t="s">
        <v>417</v>
      </c>
      <c r="D48" s="81" t="str">
        <f>IFERROR(VLOOKUP(C48,Foundation!$C$5:$D$551,2,0),"")</f>
        <v>DA+3</v>
      </c>
      <c r="E48" s="776">
        <v>45682</v>
      </c>
      <c r="F48" s="776">
        <v>45687</v>
      </c>
      <c r="G48" s="80" t="s">
        <v>1232</v>
      </c>
      <c r="H48" s="590">
        <f t="shared" si="0"/>
        <v>37.931087999999995</v>
      </c>
      <c r="I48" s="1072">
        <f t="shared" si="1"/>
        <v>3.5339787792191997</v>
      </c>
      <c r="J48" s="80" t="s">
        <v>1216</v>
      </c>
      <c r="K48" s="1073" t="s">
        <v>263</v>
      </c>
      <c r="L48" s="1075" t="s">
        <v>1203</v>
      </c>
    </row>
    <row r="49" spans="1:12" s="336" customFormat="1" x14ac:dyDescent="0.35">
      <c r="A49" s="81">
        <f t="shared" si="4"/>
        <v>45</v>
      </c>
      <c r="B49" s="81">
        <v>23</v>
      </c>
      <c r="C49" s="1080" t="s">
        <v>624</v>
      </c>
      <c r="D49" s="81" t="str">
        <f>IFERROR(VLOOKUP(C49,Foundation!$C$5:$D$551,2,0),"")</f>
        <v>DA+3</v>
      </c>
      <c r="E49" s="776">
        <f>F42</f>
        <v>45679</v>
      </c>
      <c r="F49" s="776">
        <v>45687</v>
      </c>
      <c r="G49" s="80" t="s">
        <v>1194</v>
      </c>
      <c r="H49" s="590">
        <f t="shared" si="0"/>
        <v>37.931087999999995</v>
      </c>
      <c r="I49" s="1072">
        <f t="shared" si="1"/>
        <v>3.5339787792191997</v>
      </c>
      <c r="J49" s="80" t="s">
        <v>1195</v>
      </c>
      <c r="K49" s="1073" t="s">
        <v>263</v>
      </c>
      <c r="L49" s="1075" t="s">
        <v>1205</v>
      </c>
    </row>
    <row r="50" spans="1:12" s="336" customFormat="1" x14ac:dyDescent="0.35">
      <c r="A50" s="81">
        <f t="shared" si="4"/>
        <v>46</v>
      </c>
      <c r="B50" s="81">
        <v>24</v>
      </c>
      <c r="C50" s="1080" t="s">
        <v>510</v>
      </c>
      <c r="D50" s="81" t="str">
        <f>IFERROR(VLOOKUP(C50,Foundation!$C$5:$D$551,2,0),"")</f>
        <v>DB1+6</v>
      </c>
      <c r="E50" s="776">
        <f>F43</f>
        <v>45679</v>
      </c>
      <c r="F50" s="776">
        <v>45688</v>
      </c>
      <c r="G50" s="80" t="s">
        <v>1193</v>
      </c>
      <c r="H50" s="590">
        <f t="shared" si="0"/>
        <v>65.027778999999995</v>
      </c>
      <c r="I50" s="1072">
        <f t="shared" si="1"/>
        <v>6.0585341249835993</v>
      </c>
      <c r="J50" s="80" t="s">
        <v>1162</v>
      </c>
      <c r="K50" s="1073" t="s">
        <v>263</v>
      </c>
      <c r="L50" s="1075" t="s">
        <v>1231</v>
      </c>
    </row>
    <row r="51" spans="1:12" s="651" customFormat="1" ht="15.5" x14ac:dyDescent="0.35">
      <c r="A51" s="646">
        <f t="shared" si="4"/>
        <v>47</v>
      </c>
      <c r="B51" s="646">
        <v>25</v>
      </c>
      <c r="C51" s="1074" t="s">
        <v>173</v>
      </c>
      <c r="D51" s="81" t="str">
        <f>IFERROR(VLOOKUP(C51,Foundation!$C$5:$D$551,2,0),"")</f>
        <v>DB1+6</v>
      </c>
      <c r="E51" s="776">
        <v>45674</v>
      </c>
      <c r="F51" s="776">
        <v>45688</v>
      </c>
      <c r="G51" s="80" t="s">
        <v>1182</v>
      </c>
      <c r="H51" s="590">
        <f t="shared" si="0"/>
        <v>65.027778999999995</v>
      </c>
      <c r="I51" s="1072">
        <f t="shared" si="1"/>
        <v>6.0585341249835993</v>
      </c>
      <c r="J51" s="649" t="s">
        <v>1196</v>
      </c>
      <c r="K51" s="1073" t="s">
        <v>263</v>
      </c>
      <c r="L51" s="630" t="s">
        <v>1204</v>
      </c>
    </row>
    <row r="52" spans="1:12" s="336" customFormat="1" x14ac:dyDescent="0.35">
      <c r="A52" s="81">
        <f t="shared" si="4"/>
        <v>48</v>
      </c>
      <c r="B52" s="81">
        <v>1</v>
      </c>
      <c r="C52" s="1080" t="s">
        <v>418</v>
      </c>
      <c r="D52" s="81" t="str">
        <f>IFERROR(VLOOKUP(C52,Foundation!$C$5:$D$551,2,0),"")</f>
        <v>DA+0</v>
      </c>
      <c r="E52" s="776">
        <v>45687</v>
      </c>
      <c r="F52" s="776">
        <v>45691</v>
      </c>
      <c r="G52" s="80" t="s">
        <v>1232</v>
      </c>
      <c r="H52" s="590">
        <f t="shared" si="0"/>
        <v>36.159755999999994</v>
      </c>
      <c r="I52" s="818">
        <f t="shared" si="1"/>
        <v>3.3689466109103994</v>
      </c>
      <c r="J52" s="80" t="s">
        <v>1216</v>
      </c>
      <c r="K52" s="1081" t="s">
        <v>263</v>
      </c>
      <c r="L52" s="1075" t="s">
        <v>1203</v>
      </c>
    </row>
    <row r="53" spans="1:12" s="651" customFormat="1" ht="15.5" x14ac:dyDescent="0.35">
      <c r="A53" s="646">
        <f t="shared" si="4"/>
        <v>49</v>
      </c>
      <c r="B53" s="646">
        <v>2</v>
      </c>
      <c r="C53" s="1074" t="s">
        <v>631</v>
      </c>
      <c r="D53" s="81" t="str">
        <f>IFERROR(VLOOKUP(C53,Foundation!$C$5:$D$551,2,0),"")</f>
        <v>DA+6</v>
      </c>
      <c r="E53" s="776">
        <v>45686</v>
      </c>
      <c r="F53" s="776">
        <v>45692</v>
      </c>
      <c r="G53" s="80" t="s">
        <v>1189</v>
      </c>
      <c r="H53" s="590">
        <f t="shared" si="0"/>
        <v>43.804423999999997</v>
      </c>
      <c r="I53" s="1072">
        <f t="shared" si="1"/>
        <v>4.0811880970015997</v>
      </c>
      <c r="J53" s="649" t="s">
        <v>1101</v>
      </c>
      <c r="K53" s="1073" t="s">
        <v>263</v>
      </c>
      <c r="L53" s="630" t="s">
        <v>1230</v>
      </c>
    </row>
    <row r="54" spans="1:12" s="651" customFormat="1" ht="15.5" x14ac:dyDescent="0.35">
      <c r="A54" s="646">
        <f t="shared" si="4"/>
        <v>50</v>
      </c>
      <c r="B54" s="646">
        <v>3</v>
      </c>
      <c r="C54" s="1074" t="s">
        <v>796</v>
      </c>
      <c r="D54" s="81" t="str">
        <f>IFERROR(VLOOKUP(C54,Foundation!$C$5:$D$551,2,0),"")</f>
        <v>DA+1.5</v>
      </c>
      <c r="E54" s="776">
        <v>45686</v>
      </c>
      <c r="F54" s="776">
        <v>45695</v>
      </c>
      <c r="G54" s="80" t="s">
        <v>1194</v>
      </c>
      <c r="H54" s="590">
        <f t="shared" si="0"/>
        <v>37.138323999999997</v>
      </c>
      <c r="I54" s="1072">
        <f t="shared" si="1"/>
        <v>3.4601182257615997</v>
      </c>
      <c r="J54" s="649" t="s">
        <v>1195</v>
      </c>
      <c r="K54" s="1073" t="s">
        <v>263</v>
      </c>
      <c r="L54" s="630" t="s">
        <v>1205</v>
      </c>
    </row>
    <row r="55" spans="1:12" s="336" customFormat="1" x14ac:dyDescent="0.35">
      <c r="A55" s="81">
        <f t="shared" si="4"/>
        <v>51</v>
      </c>
      <c r="B55" s="81">
        <v>4</v>
      </c>
      <c r="C55" s="1080" t="s">
        <v>589</v>
      </c>
      <c r="D55" s="81" t="str">
        <f>IFERROR(VLOOKUP(C55,Foundation!$C$5:$D$551,2,0),"")</f>
        <v>DA+6</v>
      </c>
      <c r="E55" s="776">
        <v>45686</v>
      </c>
      <c r="F55" s="776">
        <v>45696</v>
      </c>
      <c r="G55" s="80" t="s">
        <v>1183</v>
      </c>
      <c r="H55" s="590">
        <f t="shared" si="0"/>
        <v>43.804423999999997</v>
      </c>
      <c r="I55" s="818">
        <f t="shared" si="1"/>
        <v>4.0811880970015997</v>
      </c>
      <c r="J55" s="80" t="s">
        <v>1034</v>
      </c>
      <c r="K55" s="1081" t="s">
        <v>263</v>
      </c>
      <c r="L55" s="1075" t="s">
        <v>1206</v>
      </c>
    </row>
    <row r="56" spans="1:12" s="336" customFormat="1" x14ac:dyDescent="0.35">
      <c r="A56" s="81">
        <f t="shared" si="4"/>
        <v>52</v>
      </c>
      <c r="B56" s="81">
        <v>5</v>
      </c>
      <c r="C56" s="1080" t="s">
        <v>410</v>
      </c>
      <c r="D56" s="81" t="str">
        <f>IFERROR(VLOOKUP(C56,Foundation!$C$5:$D$551,2,0),"")</f>
        <v>DA+6</v>
      </c>
      <c r="E56" s="776">
        <v>45691</v>
      </c>
      <c r="F56" s="776">
        <v>45696</v>
      </c>
      <c r="G56" s="80" t="s">
        <v>1232</v>
      </c>
      <c r="H56" s="590">
        <f t="shared" si="0"/>
        <v>43.804423999999997</v>
      </c>
      <c r="I56" s="818">
        <f t="shared" si="1"/>
        <v>4.0811880970015997</v>
      </c>
      <c r="J56" s="80" t="s">
        <v>1216</v>
      </c>
      <c r="K56" s="1081" t="s">
        <v>263</v>
      </c>
      <c r="L56" s="1075" t="s">
        <v>1203</v>
      </c>
    </row>
    <row r="57" spans="1:12" s="336" customFormat="1" x14ac:dyDescent="0.35">
      <c r="A57" s="81">
        <f t="shared" si="4"/>
        <v>53</v>
      </c>
      <c r="B57" s="81">
        <v>6</v>
      </c>
      <c r="C57" s="1080" t="s">
        <v>500</v>
      </c>
      <c r="D57" s="81" t="str">
        <f>IFERROR(VLOOKUP(C57,Foundation!$C$5:$D$551,2,0),"")</f>
        <v>DA-1.5</v>
      </c>
      <c r="E57" s="776">
        <v>45688</v>
      </c>
      <c r="F57" s="776">
        <v>45698</v>
      </c>
      <c r="G57" s="80" t="s">
        <v>1193</v>
      </c>
      <c r="H57" s="590">
        <f t="shared" si="0"/>
        <v>35.601761999999994</v>
      </c>
      <c r="I57" s="818">
        <f t="shared" si="1"/>
        <v>3.3169592027207995</v>
      </c>
      <c r="J57" s="80" t="s">
        <v>1162</v>
      </c>
      <c r="K57" s="1081" t="s">
        <v>263</v>
      </c>
      <c r="L57" s="1075" t="s">
        <v>1231</v>
      </c>
    </row>
    <row r="58" spans="1:12" s="651" customFormat="1" ht="15.5" x14ac:dyDescent="0.35">
      <c r="A58" s="646">
        <f t="shared" si="4"/>
        <v>54</v>
      </c>
      <c r="B58" s="646">
        <v>7</v>
      </c>
      <c r="C58" s="1074" t="s">
        <v>629</v>
      </c>
      <c r="D58" s="81" t="str">
        <f>IFERROR(VLOOKUP(C58,Foundation!$C$5:$D$551,2,0),"")</f>
        <v>DA+1.5</v>
      </c>
      <c r="E58" s="776">
        <v>45693</v>
      </c>
      <c r="F58" s="776">
        <v>45698</v>
      </c>
      <c r="G58" s="80" t="s">
        <v>1189</v>
      </c>
      <c r="H58" s="590">
        <f t="shared" si="0"/>
        <v>37.138323999999997</v>
      </c>
      <c r="I58" s="1072">
        <f t="shared" si="1"/>
        <v>3.4601182257615997</v>
      </c>
      <c r="J58" s="649" t="s">
        <v>1101</v>
      </c>
      <c r="K58" s="1073" t="s">
        <v>263</v>
      </c>
      <c r="L58" s="630" t="s">
        <v>1230</v>
      </c>
    </row>
    <row r="59" spans="1:12" s="336" customFormat="1" x14ac:dyDescent="0.35">
      <c r="A59" s="81">
        <f t="shared" si="4"/>
        <v>55</v>
      </c>
      <c r="B59" s="81">
        <v>8</v>
      </c>
      <c r="C59" s="1080" t="s">
        <v>270</v>
      </c>
      <c r="D59" s="81" t="str">
        <f>IFERROR(VLOOKUP(C59,Foundation!$C$5:$D$551,2,0),"")</f>
        <v>DB1+0</v>
      </c>
      <c r="E59" s="776">
        <v>45697</v>
      </c>
      <c r="F59" s="776">
        <v>45702</v>
      </c>
      <c r="G59" s="80" t="s">
        <v>1232</v>
      </c>
      <c r="H59" s="590">
        <f t="shared" si="0"/>
        <v>55.450851000000007</v>
      </c>
      <c r="I59" s="818">
        <f t="shared" si="1"/>
        <v>5.1662670663084009</v>
      </c>
      <c r="J59" s="80" t="s">
        <v>1216</v>
      </c>
      <c r="K59" s="1081" t="s">
        <v>263</v>
      </c>
      <c r="L59" s="1075" t="s">
        <v>1203</v>
      </c>
    </row>
    <row r="60" spans="1:12" s="651" customFormat="1" ht="15.5" x14ac:dyDescent="0.35">
      <c r="A60" s="646">
        <f t="shared" si="4"/>
        <v>56</v>
      </c>
      <c r="B60" s="646">
        <v>9</v>
      </c>
      <c r="C60" s="1074" t="s">
        <v>630</v>
      </c>
      <c r="D60" s="81" t="str">
        <f>IFERROR(VLOOKUP(C60,Foundation!$C$5:$D$551,2,0),"")</f>
        <v>DA+3</v>
      </c>
      <c r="E60" s="776">
        <v>45699</v>
      </c>
      <c r="F60" s="776">
        <v>45703</v>
      </c>
      <c r="G60" s="80" t="s">
        <v>1189</v>
      </c>
      <c r="H60" s="590">
        <f t="shared" si="0"/>
        <v>37.931087999999995</v>
      </c>
      <c r="I60" s="1072">
        <f t="shared" si="1"/>
        <v>3.5339787792191997</v>
      </c>
      <c r="J60" s="649" t="s">
        <v>1101</v>
      </c>
      <c r="K60" s="1073" t="s">
        <v>263</v>
      </c>
      <c r="L60" s="630" t="s">
        <v>1230</v>
      </c>
    </row>
    <row r="61" spans="1:12" s="651" customFormat="1" ht="15.5" x14ac:dyDescent="0.35">
      <c r="A61" s="646">
        <f t="shared" si="4"/>
        <v>57</v>
      </c>
      <c r="B61" s="646">
        <v>10</v>
      </c>
      <c r="C61" s="1074" t="s">
        <v>795</v>
      </c>
      <c r="D61" s="81" t="str">
        <f>IFERROR(VLOOKUP(C61,Foundation!$C$5:$D$551,2,0),"")</f>
        <v>DA+3</v>
      </c>
      <c r="E61" s="776">
        <v>45696</v>
      </c>
      <c r="F61" s="776">
        <v>45704</v>
      </c>
      <c r="G61" s="80" t="s">
        <v>1194</v>
      </c>
      <c r="H61" s="590">
        <f t="shared" si="0"/>
        <v>37.931087999999995</v>
      </c>
      <c r="I61" s="1072">
        <f t="shared" si="1"/>
        <v>3.5339787792191997</v>
      </c>
      <c r="J61" s="649" t="s">
        <v>1195</v>
      </c>
      <c r="K61" s="1073" t="s">
        <v>263</v>
      </c>
      <c r="L61" s="630" t="s">
        <v>1205</v>
      </c>
    </row>
    <row r="62" spans="1:12" s="336" customFormat="1" x14ac:dyDescent="0.35">
      <c r="A62" s="81">
        <f t="shared" si="4"/>
        <v>58</v>
      </c>
      <c r="B62" s="81">
        <v>11</v>
      </c>
      <c r="C62" s="1080" t="s">
        <v>588</v>
      </c>
      <c r="D62" s="81" t="str">
        <f>IFERROR(VLOOKUP(C62,Foundation!$C$5:$D$551,2,0),"")</f>
        <v>DA+0</v>
      </c>
      <c r="E62" s="776">
        <v>45688</v>
      </c>
      <c r="F62" s="776">
        <v>45706</v>
      </c>
      <c r="G62" s="80" t="s">
        <v>1182</v>
      </c>
      <c r="H62" s="590">
        <f t="shared" si="0"/>
        <v>36.159755999999994</v>
      </c>
      <c r="I62" s="818">
        <f t="shared" si="1"/>
        <v>3.3689466109103994</v>
      </c>
      <c r="J62" s="80" t="s">
        <v>1196</v>
      </c>
      <c r="K62" s="1081" t="s">
        <v>263</v>
      </c>
      <c r="L62" s="1075" t="s">
        <v>1204</v>
      </c>
    </row>
    <row r="63" spans="1:12" s="651" customFormat="1" ht="15.5" x14ac:dyDescent="0.35">
      <c r="A63" s="646">
        <f t="shared" si="4"/>
        <v>59</v>
      </c>
      <c r="B63" s="646">
        <v>12</v>
      </c>
      <c r="C63" s="1074" t="s">
        <v>634</v>
      </c>
      <c r="D63" s="81" t="str">
        <f>IFERROR(VLOOKUP(C63,Foundation!$C$5:$D$551,2,0),"")</f>
        <v>DA+0</v>
      </c>
      <c r="E63" s="776">
        <v>45703</v>
      </c>
      <c r="F63" s="776">
        <v>45706</v>
      </c>
      <c r="G63" s="80" t="s">
        <v>1189</v>
      </c>
      <c r="H63" s="590">
        <f t="shared" si="0"/>
        <v>36.159755999999994</v>
      </c>
      <c r="I63" s="1072">
        <f t="shared" si="1"/>
        <v>3.3689466109103994</v>
      </c>
      <c r="J63" s="649" t="s">
        <v>1101</v>
      </c>
      <c r="K63" s="1073" t="s">
        <v>263</v>
      </c>
      <c r="L63" s="630" t="s">
        <v>1230</v>
      </c>
    </row>
    <row r="64" spans="1:12" s="336" customFormat="1" x14ac:dyDescent="0.35">
      <c r="A64" s="81">
        <f t="shared" si="4"/>
        <v>60</v>
      </c>
      <c r="B64" s="81">
        <v>13</v>
      </c>
      <c r="C64" s="1080" t="s">
        <v>499</v>
      </c>
      <c r="D64" s="81" t="str">
        <f>IFERROR(VLOOKUP(C64,Foundation!$C$5:$D$551,2,0),"")</f>
        <v>DA+6</v>
      </c>
      <c r="E64" s="776">
        <v>45699</v>
      </c>
      <c r="F64" s="776">
        <v>45707</v>
      </c>
      <c r="G64" s="80" t="s">
        <v>1193</v>
      </c>
      <c r="H64" s="590">
        <f t="shared" si="0"/>
        <v>43.804423999999997</v>
      </c>
      <c r="I64" s="818">
        <f t="shared" si="1"/>
        <v>4.0811880970015997</v>
      </c>
      <c r="J64" s="80" t="s">
        <v>1162</v>
      </c>
      <c r="K64" s="1081" t="s">
        <v>263</v>
      </c>
      <c r="L64" s="1075" t="s">
        <v>1231</v>
      </c>
    </row>
    <row r="65" spans="1:12" s="336" customFormat="1" x14ac:dyDescent="0.35">
      <c r="A65" s="81">
        <f t="shared" si="4"/>
        <v>61</v>
      </c>
      <c r="B65" s="81">
        <v>14</v>
      </c>
      <c r="C65" s="1080" t="s">
        <v>411</v>
      </c>
      <c r="D65" s="81" t="str">
        <f>IFERROR(VLOOKUP(C65,Foundation!$C$5:$D$551,2,0),"")</f>
        <v>DA+9</v>
      </c>
      <c r="E65" s="776">
        <v>45702</v>
      </c>
      <c r="F65" s="776">
        <v>45707</v>
      </c>
      <c r="G65" s="80" t="s">
        <v>1232</v>
      </c>
      <c r="H65" s="590">
        <f t="shared" si="0"/>
        <v>45.697022000000004</v>
      </c>
      <c r="I65" s="818">
        <f t="shared" si="1"/>
        <v>4.2575184245048003</v>
      </c>
      <c r="J65" s="80" t="s">
        <v>1216</v>
      </c>
      <c r="K65" s="1081" t="s">
        <v>263</v>
      </c>
      <c r="L65" s="1075" t="s">
        <v>1203</v>
      </c>
    </row>
    <row r="66" spans="1:12" s="651" customFormat="1" ht="15.5" x14ac:dyDescent="0.35">
      <c r="A66" s="646">
        <f t="shared" si="4"/>
        <v>62</v>
      </c>
      <c r="B66" s="646">
        <v>15</v>
      </c>
      <c r="C66" s="1074" t="s">
        <v>72</v>
      </c>
      <c r="D66" s="81" t="str">
        <f>IFERROR(VLOOKUP(C66,Foundation!$C$5:$D$551,2,0),"")</f>
        <v>DB2+0</v>
      </c>
      <c r="E66" s="776">
        <v>45697</v>
      </c>
      <c r="F66" s="776">
        <v>45711</v>
      </c>
      <c r="G66" s="80" t="s">
        <v>1183</v>
      </c>
      <c r="H66" s="590">
        <f t="shared" si="0"/>
        <v>59.500627999999999</v>
      </c>
      <c r="I66" s="1072">
        <f t="shared" si="1"/>
        <v>5.5435783097551994</v>
      </c>
      <c r="J66" s="649" t="s">
        <v>1034</v>
      </c>
      <c r="K66" s="1073" t="s">
        <v>263</v>
      </c>
      <c r="L66" s="630" t="s">
        <v>1206</v>
      </c>
    </row>
    <row r="67" spans="1:12" s="651" customFormat="1" ht="15.5" x14ac:dyDescent="0.35">
      <c r="A67" s="646">
        <f t="shared" si="4"/>
        <v>63</v>
      </c>
      <c r="B67" s="646">
        <v>16</v>
      </c>
      <c r="C67" s="1074" t="s">
        <v>635</v>
      </c>
      <c r="D67" s="81" t="str">
        <f>IFERROR(VLOOKUP(C67,Foundation!$C$5:$D$551,2,0),"")</f>
        <v>DA+3</v>
      </c>
      <c r="E67" s="776">
        <v>45706</v>
      </c>
      <c r="F67" s="776">
        <v>45712</v>
      </c>
      <c r="G67" s="80" t="s">
        <v>1189</v>
      </c>
      <c r="H67" s="590">
        <f t="shared" si="0"/>
        <v>37.931087999999995</v>
      </c>
      <c r="I67" s="1072">
        <f t="shared" si="1"/>
        <v>3.5339787792191997</v>
      </c>
      <c r="J67" s="649" t="s">
        <v>1101</v>
      </c>
      <c r="K67" s="1073" t="s">
        <v>263</v>
      </c>
      <c r="L67" s="630" t="s">
        <v>1230</v>
      </c>
    </row>
    <row r="68" spans="1:12" s="336" customFormat="1" x14ac:dyDescent="0.35">
      <c r="A68" s="81">
        <f t="shared" si="4"/>
        <v>64</v>
      </c>
      <c r="B68" s="81">
        <v>17</v>
      </c>
      <c r="C68" s="1080" t="s">
        <v>412</v>
      </c>
      <c r="D68" s="81" t="str">
        <f>IFERROR(VLOOKUP(C68,Foundation!$C$5:$D$551,2,0),"")</f>
        <v>DA+6</v>
      </c>
      <c r="E68" s="776">
        <v>45708</v>
      </c>
      <c r="F68" s="776">
        <v>45712</v>
      </c>
      <c r="G68" s="80" t="s">
        <v>1232</v>
      </c>
      <c r="H68" s="590">
        <f t="shared" si="0"/>
        <v>43.804423999999997</v>
      </c>
      <c r="I68" s="818">
        <f t="shared" si="1"/>
        <v>4.0811880970015997</v>
      </c>
      <c r="J68" s="80" t="s">
        <v>1216</v>
      </c>
      <c r="K68" s="1081" t="s">
        <v>263</v>
      </c>
      <c r="L68" s="1075" t="s">
        <v>1203</v>
      </c>
    </row>
    <row r="69" spans="1:12" s="651" customFormat="1" ht="15.5" x14ac:dyDescent="0.35">
      <c r="A69" s="646">
        <f t="shared" si="4"/>
        <v>65</v>
      </c>
      <c r="B69" s="646">
        <v>18</v>
      </c>
      <c r="C69" s="1074" t="s">
        <v>797</v>
      </c>
      <c r="D69" s="81" t="str">
        <f>IFERROR(VLOOKUP(C69,Foundation!$C$5:$D$551,2,0),"")</f>
        <v>DA+3</v>
      </c>
      <c r="E69" s="776">
        <v>45704</v>
      </c>
      <c r="F69" s="776">
        <v>45713</v>
      </c>
      <c r="G69" s="80" t="s">
        <v>1194</v>
      </c>
      <c r="H69" s="590">
        <f t="shared" ref="H69:H132" si="5">VLOOKUP(D69,$D$255:$I$284,6,0)</f>
        <v>37.931087999999995</v>
      </c>
      <c r="I69" s="1072">
        <f t="shared" ref="I69:I132" si="6">IFERROR(VLOOKUP(D69,$D$255:$K$284,8,0)/10^5,"")</f>
        <v>3.5339787792191997</v>
      </c>
      <c r="J69" s="649" t="s">
        <v>1195</v>
      </c>
      <c r="K69" s="1073" t="s">
        <v>263</v>
      </c>
      <c r="L69" s="630" t="s">
        <v>1205</v>
      </c>
    </row>
    <row r="70" spans="1:12" s="336" customFormat="1" ht="16.5" customHeight="1" x14ac:dyDescent="0.35">
      <c r="A70" s="81">
        <f t="shared" si="4"/>
        <v>66</v>
      </c>
      <c r="B70" s="81">
        <v>19</v>
      </c>
      <c r="C70" s="1080" t="s">
        <v>498</v>
      </c>
      <c r="D70" s="81" t="str">
        <f>IFERROR(VLOOKUP(C70,Foundation!$C$5:$D$551,2,0),"")</f>
        <v>DA+6</v>
      </c>
      <c r="E70" s="776">
        <v>45708</v>
      </c>
      <c r="F70" s="776">
        <v>45715</v>
      </c>
      <c r="G70" s="80" t="s">
        <v>1193</v>
      </c>
      <c r="H70" s="590">
        <f t="shared" si="5"/>
        <v>43.804423999999997</v>
      </c>
      <c r="I70" s="818">
        <f t="shared" si="6"/>
        <v>4.0811880970015997</v>
      </c>
      <c r="J70" s="80" t="s">
        <v>1162</v>
      </c>
      <c r="K70" s="1081" t="s">
        <v>263</v>
      </c>
      <c r="L70" s="1075" t="s">
        <v>1231</v>
      </c>
    </row>
    <row r="71" spans="1:12" s="336" customFormat="1" x14ac:dyDescent="0.35">
      <c r="A71" s="81">
        <f t="shared" si="4"/>
        <v>67</v>
      </c>
      <c r="B71" s="81">
        <v>20</v>
      </c>
      <c r="C71" s="1080" t="s">
        <v>421</v>
      </c>
      <c r="D71" s="81" t="str">
        <f>IFERROR(VLOOKUP(C71,Foundation!$C$5:$D$551,2,0),"")</f>
        <v>DA+3</v>
      </c>
      <c r="E71" s="776">
        <v>45712</v>
      </c>
      <c r="F71" s="776">
        <v>45716</v>
      </c>
      <c r="G71" s="80" t="s">
        <v>1232</v>
      </c>
      <c r="H71" s="590">
        <f t="shared" si="5"/>
        <v>37.931087999999995</v>
      </c>
      <c r="I71" s="818">
        <f t="shared" si="6"/>
        <v>3.5339787792191997</v>
      </c>
      <c r="J71" s="80" t="s">
        <v>1162</v>
      </c>
      <c r="K71" s="1081" t="s">
        <v>263</v>
      </c>
      <c r="L71" s="1075" t="s">
        <v>1203</v>
      </c>
    </row>
    <row r="72" spans="1:12" s="651" customFormat="1" ht="15.5" x14ac:dyDescent="0.35">
      <c r="A72" s="646">
        <f t="shared" si="4"/>
        <v>68</v>
      </c>
      <c r="B72" s="646">
        <v>21</v>
      </c>
      <c r="C72" s="1074" t="s">
        <v>799</v>
      </c>
      <c r="D72" s="81" t="str">
        <f>IFERROR(VLOOKUP(C72,Foundation!$C$5:$D$551,2,0),"")</f>
        <v>DA+3</v>
      </c>
      <c r="E72" s="776">
        <v>45712</v>
      </c>
      <c r="F72" s="776">
        <v>45716</v>
      </c>
      <c r="G72" s="80" t="s">
        <v>1189</v>
      </c>
      <c r="H72" s="590">
        <f t="shared" si="5"/>
        <v>37.931087999999995</v>
      </c>
      <c r="I72" s="1072">
        <f t="shared" si="6"/>
        <v>3.5339787792191997</v>
      </c>
      <c r="J72" s="649" t="s">
        <v>1277</v>
      </c>
      <c r="K72" s="1073" t="s">
        <v>263</v>
      </c>
      <c r="L72" s="630" t="s">
        <v>1230</v>
      </c>
    </row>
    <row r="73" spans="1:12" s="336" customFormat="1" x14ac:dyDescent="0.35">
      <c r="A73" s="646">
        <f t="shared" si="4"/>
        <v>69</v>
      </c>
      <c r="B73" s="646">
        <v>1</v>
      </c>
      <c r="C73" s="1079" t="s">
        <v>591</v>
      </c>
      <c r="D73" s="646" t="str">
        <f>IFERROR(VLOOKUP(C73,Foundation!$C$5:$D$551,2,0),"")</f>
        <v>DA+3</v>
      </c>
      <c r="E73" s="776">
        <f>F62</f>
        <v>45706</v>
      </c>
      <c r="F73" s="776">
        <v>45720</v>
      </c>
      <c r="G73" s="80" t="s">
        <v>1182</v>
      </c>
      <c r="H73" s="590">
        <f t="shared" si="5"/>
        <v>37.931087999999995</v>
      </c>
      <c r="I73" s="1072">
        <f t="shared" si="6"/>
        <v>3.5339787792191997</v>
      </c>
      <c r="J73" s="649" t="s">
        <v>1101</v>
      </c>
      <c r="K73" s="1073" t="s">
        <v>263</v>
      </c>
      <c r="L73" s="630" t="s">
        <v>1204</v>
      </c>
    </row>
    <row r="74" spans="1:12" s="336" customFormat="1" x14ac:dyDescent="0.35">
      <c r="A74" s="646">
        <f t="shared" si="4"/>
        <v>70</v>
      </c>
      <c r="B74" s="646">
        <v>2</v>
      </c>
      <c r="C74" s="1079" t="s">
        <v>424</v>
      </c>
      <c r="D74" s="646" t="str">
        <f>IFERROR(VLOOKUP(C74,Foundation!$C$5:$D$551,2,0),"")</f>
        <v>DA+0</v>
      </c>
      <c r="E74" s="776">
        <f>F71+1</f>
        <v>45717</v>
      </c>
      <c r="F74" s="776">
        <v>45720</v>
      </c>
      <c r="G74" s="80" t="s">
        <v>1232</v>
      </c>
      <c r="H74" s="590">
        <f t="shared" si="5"/>
        <v>36.159755999999994</v>
      </c>
      <c r="I74" s="1072">
        <f t="shared" si="6"/>
        <v>3.3689466109103994</v>
      </c>
      <c r="J74" s="649" t="s">
        <v>1162</v>
      </c>
      <c r="K74" s="1073" t="s">
        <v>263</v>
      </c>
      <c r="L74" s="630" t="s">
        <v>1203</v>
      </c>
    </row>
    <row r="75" spans="1:12" s="651" customFormat="1" ht="15.5" x14ac:dyDescent="0.35">
      <c r="A75" s="646">
        <f t="shared" si="4"/>
        <v>71</v>
      </c>
      <c r="B75" s="646">
        <v>3</v>
      </c>
      <c r="C75" s="1074" t="s">
        <v>626</v>
      </c>
      <c r="D75" s="81" t="str">
        <f>IFERROR(VLOOKUP(C75,Foundation!$C$5:$D$551,2,0),"")</f>
        <v>DA+0</v>
      </c>
      <c r="E75" s="776">
        <f>F72+1</f>
        <v>45717</v>
      </c>
      <c r="F75" s="776">
        <v>45722</v>
      </c>
      <c r="G75" s="80" t="s">
        <v>1189</v>
      </c>
      <c r="H75" s="590">
        <f t="shared" si="5"/>
        <v>36.159755999999994</v>
      </c>
      <c r="I75" s="1072">
        <f t="shared" si="6"/>
        <v>3.3689466109103994</v>
      </c>
      <c r="J75" s="649" t="s">
        <v>1277</v>
      </c>
      <c r="K75" s="1073" t="s">
        <v>263</v>
      </c>
      <c r="L75" s="630" t="s">
        <v>1230</v>
      </c>
    </row>
    <row r="76" spans="1:12" s="651" customFormat="1" ht="15.5" x14ac:dyDescent="0.35">
      <c r="A76" s="646">
        <f t="shared" si="4"/>
        <v>72</v>
      </c>
      <c r="B76" s="646">
        <v>4</v>
      </c>
      <c r="C76" s="1074" t="s">
        <v>798</v>
      </c>
      <c r="D76" s="81" t="str">
        <f>IFERROR(VLOOKUP(C76,Foundation!$C$5:$D$551,2,0),"")</f>
        <v>DA+9</v>
      </c>
      <c r="E76" s="776">
        <f>F69</f>
        <v>45713</v>
      </c>
      <c r="F76" s="776">
        <v>45722</v>
      </c>
      <c r="G76" s="80" t="s">
        <v>1194</v>
      </c>
      <c r="H76" s="590">
        <f t="shared" si="5"/>
        <v>45.697022000000004</v>
      </c>
      <c r="I76" s="1072">
        <f t="shared" si="6"/>
        <v>4.2575184245048003</v>
      </c>
      <c r="J76" s="649" t="s">
        <v>1195</v>
      </c>
      <c r="K76" s="1073" t="s">
        <v>263</v>
      </c>
      <c r="L76" s="630" t="s">
        <v>1205</v>
      </c>
    </row>
    <row r="77" spans="1:12" s="651" customFormat="1" ht="15.5" x14ac:dyDescent="0.35">
      <c r="A77" s="646">
        <f t="shared" si="4"/>
        <v>73</v>
      </c>
      <c r="B77" s="646">
        <v>5</v>
      </c>
      <c r="C77" s="1074" t="s">
        <v>800</v>
      </c>
      <c r="D77" s="81" t="str">
        <f>IFERROR(VLOOKUP(C77,Foundation!$C$5:$D$551,2,0),"")</f>
        <v>DA+3</v>
      </c>
      <c r="E77" s="776">
        <f>F66+1</f>
        <v>45712</v>
      </c>
      <c r="F77" s="776">
        <v>45724</v>
      </c>
      <c r="G77" s="80" t="s">
        <v>1183</v>
      </c>
      <c r="H77" s="590">
        <f t="shared" si="5"/>
        <v>37.931087999999995</v>
      </c>
      <c r="I77" s="1072">
        <f t="shared" si="6"/>
        <v>3.5339787792191997</v>
      </c>
      <c r="J77" s="649" t="s">
        <v>1277</v>
      </c>
      <c r="K77" s="1073" t="s">
        <v>263</v>
      </c>
      <c r="L77" s="630" t="s">
        <v>1206</v>
      </c>
    </row>
    <row r="78" spans="1:12" s="336" customFormat="1" x14ac:dyDescent="0.35">
      <c r="A78" s="646">
        <f t="shared" si="4"/>
        <v>74</v>
      </c>
      <c r="B78" s="646">
        <v>6</v>
      </c>
      <c r="C78" s="1079" t="s">
        <v>387</v>
      </c>
      <c r="D78" s="646" t="str">
        <f>IFERROR(VLOOKUP(C78,Foundation!$C$5:$D$551,2,0),"")</f>
        <v>DA+6</v>
      </c>
      <c r="E78" s="776">
        <f>F74+1</f>
        <v>45721</v>
      </c>
      <c r="F78" s="776">
        <v>45725</v>
      </c>
      <c r="G78" s="80" t="s">
        <v>1232</v>
      </c>
      <c r="H78" s="590">
        <f t="shared" si="5"/>
        <v>43.804423999999997</v>
      </c>
      <c r="I78" s="1072">
        <f t="shared" si="6"/>
        <v>4.0811880970015997</v>
      </c>
      <c r="J78" s="649" t="s">
        <v>1216</v>
      </c>
      <c r="K78" s="1073" t="s">
        <v>263</v>
      </c>
      <c r="L78" s="630" t="s">
        <v>1203</v>
      </c>
    </row>
    <row r="79" spans="1:12" s="651" customFormat="1" ht="15.5" x14ac:dyDescent="0.35">
      <c r="A79" s="646">
        <f t="shared" si="4"/>
        <v>75</v>
      </c>
      <c r="B79" s="646">
        <v>7</v>
      </c>
      <c r="C79" s="1074" t="s">
        <v>794</v>
      </c>
      <c r="D79" s="81" t="str">
        <f>IFERROR(VLOOKUP(C79,Foundation!$C$5:$D$551,2,0),"")</f>
        <v>DB1+0</v>
      </c>
      <c r="E79" s="776">
        <f>F70+1</f>
        <v>45716</v>
      </c>
      <c r="F79" s="776">
        <v>45727</v>
      </c>
      <c r="G79" s="80" t="s">
        <v>1193</v>
      </c>
      <c r="H79" s="590">
        <f t="shared" si="5"/>
        <v>55.450851000000007</v>
      </c>
      <c r="I79" s="1072">
        <f t="shared" si="6"/>
        <v>5.1662670663084009</v>
      </c>
      <c r="J79" s="649" t="s">
        <v>1101</v>
      </c>
      <c r="K79" s="1073" t="s">
        <v>263</v>
      </c>
      <c r="L79" s="630" t="s">
        <v>1231</v>
      </c>
    </row>
    <row r="80" spans="1:12" s="651" customFormat="1" ht="15.5" x14ac:dyDescent="0.35">
      <c r="A80" s="646">
        <f t="shared" si="4"/>
        <v>76</v>
      </c>
      <c r="B80" s="646">
        <v>8</v>
      </c>
      <c r="C80" s="1074" t="s">
        <v>627</v>
      </c>
      <c r="D80" s="81" t="str">
        <f>IFERROR(VLOOKUP(C80,Foundation!$C$5:$D$551,2,0),"")</f>
        <v>DA+0</v>
      </c>
      <c r="E80" s="776">
        <f t="shared" ref="E80:E81" si="7">F75+1</f>
        <v>45723</v>
      </c>
      <c r="F80" s="776">
        <v>45727</v>
      </c>
      <c r="G80" s="80" t="s">
        <v>1189</v>
      </c>
      <c r="H80" s="590">
        <f t="shared" si="5"/>
        <v>36.159755999999994</v>
      </c>
      <c r="I80" s="1072">
        <f t="shared" si="6"/>
        <v>3.3689466109103994</v>
      </c>
      <c r="J80" s="649" t="s">
        <v>1034</v>
      </c>
      <c r="K80" s="1073" t="s">
        <v>263</v>
      </c>
      <c r="L80" s="630" t="s">
        <v>1230</v>
      </c>
    </row>
    <row r="81" spans="1:12" s="651" customFormat="1" ht="15.5" x14ac:dyDescent="0.35">
      <c r="A81" s="646">
        <f t="shared" si="4"/>
        <v>77</v>
      </c>
      <c r="B81" s="646">
        <v>9</v>
      </c>
      <c r="C81" s="1074" t="s">
        <v>643</v>
      </c>
      <c r="D81" s="81" t="str">
        <f>IFERROR(VLOOKUP(C81,Foundation!$C$5:$D$551,2,0),"")</f>
        <v>DA+3</v>
      </c>
      <c r="E81" s="776">
        <f t="shared" si="7"/>
        <v>45723</v>
      </c>
      <c r="F81" s="776">
        <v>45729</v>
      </c>
      <c r="G81" s="80" t="s">
        <v>1194</v>
      </c>
      <c r="H81" s="590">
        <f t="shared" si="5"/>
        <v>37.931087999999995</v>
      </c>
      <c r="I81" s="1072">
        <f t="shared" si="6"/>
        <v>3.5339787792191997</v>
      </c>
      <c r="J81" s="649" t="s">
        <v>1195</v>
      </c>
      <c r="K81" s="1073" t="s">
        <v>263</v>
      </c>
      <c r="L81" s="630" t="s">
        <v>1205</v>
      </c>
    </row>
    <row r="82" spans="1:12" s="336" customFormat="1" x14ac:dyDescent="0.35">
      <c r="A82" s="646">
        <f t="shared" si="4"/>
        <v>78</v>
      </c>
      <c r="B82" s="646">
        <v>10</v>
      </c>
      <c r="C82" s="1079" t="s">
        <v>423</v>
      </c>
      <c r="D82" s="646" t="str">
        <f>IFERROR(VLOOKUP(C82,Foundation!$C$5:$D$551,2,0),"")</f>
        <v>DA+3</v>
      </c>
      <c r="E82" s="776">
        <f>F78+1</f>
        <v>45726</v>
      </c>
      <c r="F82" s="776">
        <v>45729</v>
      </c>
      <c r="G82" s="80" t="s">
        <v>1232</v>
      </c>
      <c r="H82" s="590">
        <f t="shared" si="5"/>
        <v>37.931087999999995</v>
      </c>
      <c r="I82" s="1072">
        <f t="shared" si="6"/>
        <v>3.5339787792191997</v>
      </c>
      <c r="J82" s="649" t="s">
        <v>1216</v>
      </c>
      <c r="K82" s="1073" t="s">
        <v>263</v>
      </c>
      <c r="L82" s="630" t="s">
        <v>1203</v>
      </c>
    </row>
    <row r="83" spans="1:12" s="336" customFormat="1" x14ac:dyDescent="0.35">
      <c r="A83" s="646">
        <f t="shared" si="4"/>
        <v>79</v>
      </c>
      <c r="B83" s="646">
        <v>11</v>
      </c>
      <c r="C83" s="1079" t="s">
        <v>432</v>
      </c>
      <c r="D83" s="646" t="str">
        <f>IFERROR(VLOOKUP(C83,Foundation!$C$5:$D$551,2,0),"")</f>
        <v>DA+3</v>
      </c>
      <c r="E83" s="776">
        <f>F82+1</f>
        <v>45730</v>
      </c>
      <c r="F83" s="776">
        <v>45734</v>
      </c>
      <c r="G83" s="80" t="s">
        <v>1232</v>
      </c>
      <c r="H83" s="590">
        <f t="shared" si="5"/>
        <v>37.931087999999995</v>
      </c>
      <c r="I83" s="1072">
        <f t="shared" si="6"/>
        <v>3.5339787792191997</v>
      </c>
      <c r="J83" s="649" t="s">
        <v>1216</v>
      </c>
      <c r="K83" s="1073" t="s">
        <v>263</v>
      </c>
      <c r="L83" s="630" t="s">
        <v>1203</v>
      </c>
    </row>
    <row r="84" spans="1:12" s="651" customFormat="1" ht="15.5" x14ac:dyDescent="0.35">
      <c r="A84" s="646">
        <f t="shared" si="4"/>
        <v>80</v>
      </c>
      <c r="B84" s="646">
        <v>12</v>
      </c>
      <c r="C84" s="1074" t="s">
        <v>632</v>
      </c>
      <c r="D84" s="81" t="str">
        <f>IFERROR(VLOOKUP(C84,Foundation!$C$5:$D$551,2,0),"")</f>
        <v>DA+9</v>
      </c>
      <c r="E84" s="776">
        <f>F80+1</f>
        <v>45728</v>
      </c>
      <c r="F84" s="776">
        <v>45734</v>
      </c>
      <c r="G84" s="80" t="s">
        <v>1189</v>
      </c>
      <c r="H84" s="590">
        <f t="shared" si="5"/>
        <v>45.697022000000004</v>
      </c>
      <c r="I84" s="1072">
        <f t="shared" si="6"/>
        <v>4.2575184245048003</v>
      </c>
      <c r="J84" s="649" t="s">
        <v>1034</v>
      </c>
      <c r="K84" s="1073" t="s">
        <v>263</v>
      </c>
      <c r="L84" s="630" t="s">
        <v>1230</v>
      </c>
    </row>
    <row r="85" spans="1:12" s="651" customFormat="1" ht="15.5" x14ac:dyDescent="0.35">
      <c r="A85" s="646">
        <f t="shared" si="4"/>
        <v>81</v>
      </c>
      <c r="B85" s="646">
        <v>13</v>
      </c>
      <c r="C85" s="1074" t="s">
        <v>638</v>
      </c>
      <c r="D85" s="81" t="str">
        <f>IFERROR(VLOOKUP(C85,Foundation!$C$5:$D$551,2,0),"")</f>
        <v>DA+3</v>
      </c>
      <c r="E85" s="776">
        <f>F79+1</f>
        <v>45728</v>
      </c>
      <c r="F85" s="776">
        <v>45735</v>
      </c>
      <c r="G85" s="80" t="s">
        <v>1193</v>
      </c>
      <c r="H85" s="590">
        <f t="shared" si="5"/>
        <v>37.931087999999995</v>
      </c>
      <c r="I85" s="1072">
        <f t="shared" si="6"/>
        <v>3.5339787792191997</v>
      </c>
      <c r="J85" s="649" t="s">
        <v>1101</v>
      </c>
      <c r="K85" s="1073" t="s">
        <v>263</v>
      </c>
      <c r="L85" s="630" t="s">
        <v>1231</v>
      </c>
    </row>
    <row r="86" spans="1:12" s="651" customFormat="1" ht="15.5" x14ac:dyDescent="0.35">
      <c r="A86" s="646">
        <f t="shared" si="4"/>
        <v>82</v>
      </c>
      <c r="B86" s="646">
        <v>14</v>
      </c>
      <c r="C86" s="1074" t="s">
        <v>641</v>
      </c>
      <c r="D86" s="81" t="str">
        <f>IFERROR(VLOOKUP(C86,Foundation!$C$5:$D$551,2,0),"")</f>
        <v>DA+1.5</v>
      </c>
      <c r="E86" s="776">
        <f>F81+1</f>
        <v>45730</v>
      </c>
      <c r="F86" s="776">
        <v>45736</v>
      </c>
      <c r="G86" s="80" t="s">
        <v>1194</v>
      </c>
      <c r="H86" s="590">
        <f t="shared" si="5"/>
        <v>37.138323999999997</v>
      </c>
      <c r="I86" s="1072">
        <f t="shared" si="6"/>
        <v>3.4601182257615997</v>
      </c>
      <c r="J86" s="649" t="s">
        <v>1195</v>
      </c>
      <c r="K86" s="1073" t="s">
        <v>263</v>
      </c>
      <c r="L86" s="630" t="s">
        <v>1202</v>
      </c>
    </row>
    <row r="87" spans="1:12" s="651" customFormat="1" ht="15.5" x14ac:dyDescent="0.35">
      <c r="A87" s="646">
        <f t="shared" si="4"/>
        <v>83</v>
      </c>
      <c r="B87" s="646">
        <v>15</v>
      </c>
      <c r="C87" s="1074" t="s">
        <v>74</v>
      </c>
      <c r="D87" s="81" t="str">
        <f>IFERROR(VLOOKUP(C87,Foundation!$C$5:$D$551,2,0),"")</f>
        <v>DB2+0</v>
      </c>
      <c r="E87" s="776">
        <f>F77+1</f>
        <v>45725</v>
      </c>
      <c r="F87" s="776">
        <v>45737</v>
      </c>
      <c r="G87" s="80" t="s">
        <v>1183</v>
      </c>
      <c r="H87" s="590">
        <f t="shared" si="5"/>
        <v>59.500627999999999</v>
      </c>
      <c r="I87" s="1072">
        <f t="shared" si="6"/>
        <v>5.5435783097551994</v>
      </c>
      <c r="J87" s="649" t="s">
        <v>1162</v>
      </c>
      <c r="K87" s="1073" t="s">
        <v>263</v>
      </c>
      <c r="L87" s="630" t="s">
        <v>1206</v>
      </c>
    </row>
    <row r="88" spans="1:12" s="336" customFormat="1" x14ac:dyDescent="0.35">
      <c r="A88" s="646">
        <f t="shared" si="4"/>
        <v>84</v>
      </c>
      <c r="B88" s="646">
        <v>16</v>
      </c>
      <c r="C88" s="1079" t="s">
        <v>433</v>
      </c>
      <c r="D88" s="646" t="str">
        <f>IFERROR(VLOOKUP(C88,Foundation!$C$5:$D$551,2,0),"")</f>
        <v>DA+3</v>
      </c>
      <c r="E88" s="776">
        <f>F83+1</f>
        <v>45735</v>
      </c>
      <c r="F88" s="776">
        <v>45738</v>
      </c>
      <c r="G88" s="80" t="s">
        <v>1232</v>
      </c>
      <c r="H88" s="590">
        <f t="shared" si="5"/>
        <v>37.931087999999995</v>
      </c>
      <c r="I88" s="1072">
        <f t="shared" si="6"/>
        <v>3.5339787792191997</v>
      </c>
      <c r="J88" s="649" t="s">
        <v>1216</v>
      </c>
      <c r="K88" s="1073" t="s">
        <v>263</v>
      </c>
      <c r="L88" s="630" t="s">
        <v>1203</v>
      </c>
    </row>
    <row r="89" spans="1:12" s="651" customFormat="1" ht="15.5" x14ac:dyDescent="0.35">
      <c r="A89" s="646">
        <f t="shared" si="4"/>
        <v>85</v>
      </c>
      <c r="B89" s="646">
        <v>17</v>
      </c>
      <c r="C89" s="1074" t="s">
        <v>633</v>
      </c>
      <c r="D89" s="81" t="str">
        <f>IFERROR(VLOOKUP(C89,Foundation!$C$5:$D$551,2,0),"")</f>
        <v>DA+1.5</v>
      </c>
      <c r="E89" s="776">
        <f>F84+1</f>
        <v>45735</v>
      </c>
      <c r="F89" s="776">
        <v>45740</v>
      </c>
      <c r="G89" s="80" t="s">
        <v>1189</v>
      </c>
      <c r="H89" s="590">
        <f t="shared" si="5"/>
        <v>37.138323999999997</v>
      </c>
      <c r="I89" s="1072">
        <f t="shared" si="6"/>
        <v>3.4601182257615997</v>
      </c>
      <c r="J89" s="649" t="s">
        <v>1034</v>
      </c>
      <c r="K89" s="1073" t="s">
        <v>263</v>
      </c>
      <c r="L89" s="630" t="s">
        <v>1230</v>
      </c>
    </row>
    <row r="90" spans="1:12" s="651" customFormat="1" ht="15.5" x14ac:dyDescent="0.35">
      <c r="A90" s="646">
        <f t="shared" si="4"/>
        <v>86</v>
      </c>
      <c r="B90" s="646">
        <v>18</v>
      </c>
      <c r="C90" s="1074" t="s">
        <v>639</v>
      </c>
      <c r="D90" s="81" t="str">
        <f>IFERROR(VLOOKUP(C90,Foundation!$C$5:$D$551,2,0),"")</f>
        <v>DA+1.5</v>
      </c>
      <c r="E90" s="776">
        <v>45736</v>
      </c>
      <c r="F90" s="776">
        <v>45741</v>
      </c>
      <c r="G90" s="80" t="s">
        <v>1193</v>
      </c>
      <c r="H90" s="590">
        <f t="shared" si="5"/>
        <v>37.138323999999997</v>
      </c>
      <c r="I90" s="1072">
        <f t="shared" si="6"/>
        <v>3.4601182257615997</v>
      </c>
      <c r="J90" s="649" t="s">
        <v>1101</v>
      </c>
      <c r="K90" s="1073" t="s">
        <v>263</v>
      </c>
      <c r="L90" s="630" t="s">
        <v>1231</v>
      </c>
    </row>
    <row r="91" spans="1:12" s="651" customFormat="1" ht="15.5" x14ac:dyDescent="0.35">
      <c r="A91" s="646">
        <f t="shared" si="4"/>
        <v>87</v>
      </c>
      <c r="B91" s="646">
        <v>19</v>
      </c>
      <c r="C91" s="1074" t="s">
        <v>640</v>
      </c>
      <c r="D91" s="81" t="str">
        <f>IFERROR(VLOOKUP(C91,Foundation!$C$5:$D$551,2,0),"")</f>
        <v>DA+3</v>
      </c>
      <c r="E91" s="776">
        <v>45737</v>
      </c>
      <c r="F91" s="776">
        <v>45743</v>
      </c>
      <c r="G91" s="80" t="s">
        <v>1194</v>
      </c>
      <c r="H91" s="590">
        <f t="shared" si="5"/>
        <v>37.931087999999995</v>
      </c>
      <c r="I91" s="1072">
        <f t="shared" si="6"/>
        <v>3.5339787792191997</v>
      </c>
      <c r="J91" s="649" t="s">
        <v>1195</v>
      </c>
      <c r="K91" s="1073" t="s">
        <v>263</v>
      </c>
      <c r="L91" s="630" t="s">
        <v>1202</v>
      </c>
    </row>
    <row r="92" spans="1:12" s="336" customFormat="1" x14ac:dyDescent="0.35">
      <c r="A92" s="646">
        <f t="shared" si="4"/>
        <v>88</v>
      </c>
      <c r="B92" s="646">
        <v>20</v>
      </c>
      <c r="C92" s="1079" t="s">
        <v>434</v>
      </c>
      <c r="D92" s="646" t="str">
        <f>IFERROR(VLOOKUP(C92,Foundation!$C$5:$D$551,2,0),"")</f>
        <v>DA+6</v>
      </c>
      <c r="E92" s="776">
        <v>45739</v>
      </c>
      <c r="F92" s="776">
        <v>45743</v>
      </c>
      <c r="G92" s="80" t="s">
        <v>1232</v>
      </c>
      <c r="H92" s="590">
        <f t="shared" si="5"/>
        <v>43.804423999999997</v>
      </c>
      <c r="I92" s="1072">
        <f t="shared" si="6"/>
        <v>4.0811880970015997</v>
      </c>
      <c r="J92" s="649" t="s">
        <v>1216</v>
      </c>
      <c r="K92" s="1073" t="s">
        <v>263</v>
      </c>
      <c r="L92" s="630" t="s">
        <v>1203</v>
      </c>
    </row>
    <row r="93" spans="1:12" s="651" customFormat="1" ht="15.5" x14ac:dyDescent="0.35">
      <c r="A93" s="646">
        <f t="shared" si="4"/>
        <v>89</v>
      </c>
      <c r="B93" s="646">
        <v>21</v>
      </c>
      <c r="C93" s="1074" t="s">
        <v>637</v>
      </c>
      <c r="D93" s="81" t="str">
        <f>IFERROR(VLOOKUP(C93,Foundation!$C$5:$D$551,2,0),"")</f>
        <v>DA-1.5</v>
      </c>
      <c r="E93" s="776">
        <v>45738</v>
      </c>
      <c r="F93" s="776">
        <v>45745</v>
      </c>
      <c r="G93" s="80" t="s">
        <v>1183</v>
      </c>
      <c r="H93" s="590">
        <f t="shared" si="5"/>
        <v>35.601761999999994</v>
      </c>
      <c r="I93" s="1072">
        <f t="shared" si="6"/>
        <v>3.3169592027207995</v>
      </c>
      <c r="J93" s="649" t="s">
        <v>1162</v>
      </c>
      <c r="K93" s="1073" t="s">
        <v>263</v>
      </c>
      <c r="L93" s="630" t="s">
        <v>1206</v>
      </c>
    </row>
    <row r="94" spans="1:12" s="651" customFormat="1" ht="15.5" x14ac:dyDescent="0.35">
      <c r="A94" s="646">
        <f t="shared" si="4"/>
        <v>90</v>
      </c>
      <c r="B94" s="646">
        <v>22</v>
      </c>
      <c r="C94" s="1074" t="s">
        <v>645</v>
      </c>
      <c r="D94" s="81" t="str">
        <f>IFERROR(VLOOKUP(C94,Foundation!$C$5:$D$551,2,0),"")</f>
        <v>DA+6</v>
      </c>
      <c r="E94" s="776">
        <v>45741</v>
      </c>
      <c r="F94" s="776">
        <v>45746</v>
      </c>
      <c r="G94" s="80" t="s">
        <v>1189</v>
      </c>
      <c r="H94" s="590">
        <f t="shared" si="5"/>
        <v>43.804423999999997</v>
      </c>
      <c r="I94" s="1072">
        <f t="shared" si="6"/>
        <v>4.0811880970015997</v>
      </c>
      <c r="J94" s="649" t="s">
        <v>1034</v>
      </c>
      <c r="K94" s="1073" t="s">
        <v>263</v>
      </c>
      <c r="L94" s="630" t="s">
        <v>1202</v>
      </c>
    </row>
    <row r="95" spans="1:12" s="651" customFormat="1" x14ac:dyDescent="0.35">
      <c r="A95" s="646">
        <f t="shared" si="4"/>
        <v>91</v>
      </c>
      <c r="B95" s="646">
        <v>23</v>
      </c>
      <c r="C95" s="1079" t="s">
        <v>215</v>
      </c>
      <c r="D95" s="646" t="str">
        <f>IFERROR(VLOOKUP(C95,Foundation!$C$5:$D$551,2,0),"")</f>
        <v>DA+6</v>
      </c>
      <c r="E95" s="776">
        <v>45742</v>
      </c>
      <c r="F95" s="776">
        <v>45747</v>
      </c>
      <c r="G95" s="80" t="s">
        <v>1193</v>
      </c>
      <c r="H95" s="590">
        <f t="shared" si="5"/>
        <v>43.804423999999997</v>
      </c>
      <c r="I95" s="1072">
        <f t="shared" si="6"/>
        <v>4.0811880970015997</v>
      </c>
      <c r="J95" s="1082" t="s">
        <v>1101</v>
      </c>
      <c r="K95" s="1073" t="s">
        <v>263</v>
      </c>
      <c r="L95" s="630" t="s">
        <v>1231</v>
      </c>
    </row>
    <row r="96" spans="1:12" s="651" customFormat="1" x14ac:dyDescent="0.35">
      <c r="A96" s="646">
        <f t="shared" si="4"/>
        <v>92</v>
      </c>
      <c r="B96" s="646">
        <v>24</v>
      </c>
      <c r="C96" s="1079" t="s">
        <v>435</v>
      </c>
      <c r="D96" s="646" t="str">
        <f>IFERROR(VLOOKUP(C96,Foundation!$C$5:$D$551,2,0),"")</f>
        <v>DA+3</v>
      </c>
      <c r="E96" s="776">
        <v>45742</v>
      </c>
      <c r="F96" s="776">
        <v>45747</v>
      </c>
      <c r="G96" s="80" t="s">
        <v>1232</v>
      </c>
      <c r="H96" s="590">
        <f t="shared" si="5"/>
        <v>37.931087999999995</v>
      </c>
      <c r="I96" s="1072">
        <f t="shared" si="6"/>
        <v>3.5339787792191997</v>
      </c>
      <c r="J96" s="649" t="s">
        <v>1216</v>
      </c>
      <c r="K96" s="1073" t="s">
        <v>263</v>
      </c>
      <c r="L96" s="630" t="s">
        <v>1203</v>
      </c>
    </row>
    <row r="97" spans="1:12" s="651" customFormat="1" ht="15.5" x14ac:dyDescent="0.35">
      <c r="A97" s="646">
        <f t="shared" si="4"/>
        <v>93</v>
      </c>
      <c r="B97" s="646">
        <v>25</v>
      </c>
      <c r="C97" s="1074" t="s">
        <v>644</v>
      </c>
      <c r="D97" s="81" t="str">
        <f>IFERROR(VLOOKUP(C97,Foundation!$C$5:$D$551,2,0),"")</f>
        <v>DA+1.5</v>
      </c>
      <c r="E97" s="776">
        <v>45377</v>
      </c>
      <c r="F97" s="776">
        <v>45747</v>
      </c>
      <c r="G97" s="80" t="s">
        <v>1194</v>
      </c>
      <c r="H97" s="590">
        <f t="shared" si="5"/>
        <v>37.138323999999997</v>
      </c>
      <c r="I97" s="1072">
        <f t="shared" si="6"/>
        <v>3.4601182257615997</v>
      </c>
      <c r="J97" s="649" t="s">
        <v>1195</v>
      </c>
      <c r="K97" s="1073" t="s">
        <v>263</v>
      </c>
      <c r="L97" s="630" t="s">
        <v>1202</v>
      </c>
    </row>
    <row r="98" spans="1:12" s="651" customFormat="1" ht="15.5" x14ac:dyDescent="0.35">
      <c r="A98" s="646">
        <f t="shared" si="4"/>
        <v>94</v>
      </c>
      <c r="B98" s="646">
        <v>1</v>
      </c>
      <c r="C98" s="1074" t="s">
        <v>646</v>
      </c>
      <c r="D98" s="81" t="str">
        <f>IFERROR(VLOOKUP(C98,Foundation!$C$5:$D$551,2,0),"")</f>
        <v>DA+3</v>
      </c>
      <c r="E98" s="776">
        <v>45747</v>
      </c>
      <c r="F98" s="776">
        <v>45752</v>
      </c>
      <c r="G98" s="80" t="s">
        <v>1194</v>
      </c>
      <c r="H98" s="590">
        <f t="shared" si="5"/>
        <v>37.931087999999995</v>
      </c>
      <c r="I98" s="1072">
        <f t="shared" si="6"/>
        <v>3.5339787792191997</v>
      </c>
      <c r="J98" s="649" t="s">
        <v>1195</v>
      </c>
      <c r="K98" s="1073" t="s">
        <v>263</v>
      </c>
      <c r="L98" s="630" t="s">
        <v>1230</v>
      </c>
    </row>
    <row r="99" spans="1:12" s="651" customFormat="1" x14ac:dyDescent="0.35">
      <c r="A99" s="81">
        <f t="shared" si="4"/>
        <v>95</v>
      </c>
      <c r="B99" s="646">
        <v>2</v>
      </c>
      <c r="C99" s="1079" t="s">
        <v>436</v>
      </c>
      <c r="D99" s="646" t="str">
        <f>IFERROR(VLOOKUP(C99,Foundation!$C$5:$D$551,2,0),"")</f>
        <v>DA+9</v>
      </c>
      <c r="E99" s="776">
        <v>45747</v>
      </c>
      <c r="F99" s="776">
        <v>45753</v>
      </c>
      <c r="G99" s="80" t="s">
        <v>1232</v>
      </c>
      <c r="H99" s="590">
        <f t="shared" si="5"/>
        <v>45.697022000000004</v>
      </c>
      <c r="I99" s="1072">
        <f t="shared" si="6"/>
        <v>4.2575184245048003</v>
      </c>
      <c r="J99" s="649" t="s">
        <v>1216</v>
      </c>
      <c r="K99" s="1073" t="s">
        <v>263</v>
      </c>
      <c r="L99" s="630" t="s">
        <v>1203</v>
      </c>
    </row>
    <row r="100" spans="1:12" s="651" customFormat="1" ht="15.5" x14ac:dyDescent="0.35">
      <c r="A100" s="646">
        <f t="shared" si="4"/>
        <v>96</v>
      </c>
      <c r="B100" s="646">
        <v>3</v>
      </c>
      <c r="C100" s="1074" t="s">
        <v>647</v>
      </c>
      <c r="D100" s="81" t="str">
        <f>IFERROR(VLOOKUP(C100,Foundation!$C$5:$D$551,2,0),"")</f>
        <v>DA+6</v>
      </c>
      <c r="E100" s="776">
        <v>45746</v>
      </c>
      <c r="F100" s="776">
        <v>45756</v>
      </c>
      <c r="G100" s="80" t="s">
        <v>1189</v>
      </c>
      <c r="H100" s="590">
        <f t="shared" si="5"/>
        <v>43.804423999999997</v>
      </c>
      <c r="I100" s="1072">
        <f t="shared" si="6"/>
        <v>4.0811880970015997</v>
      </c>
      <c r="J100" s="649" t="s">
        <v>1034</v>
      </c>
      <c r="K100" s="1073" t="s">
        <v>263</v>
      </c>
      <c r="L100" s="630" t="s">
        <v>1202</v>
      </c>
    </row>
    <row r="101" spans="1:12" s="651" customFormat="1" x14ac:dyDescent="0.35">
      <c r="A101" s="81">
        <f t="shared" si="4"/>
        <v>97</v>
      </c>
      <c r="B101" s="646">
        <v>4</v>
      </c>
      <c r="C101" s="1079" t="s">
        <v>5</v>
      </c>
      <c r="D101" s="646" t="str">
        <f>IFERROR(VLOOKUP(C101,Foundation!$C$5:$D$551,2,0),"")</f>
        <v>DA+3</v>
      </c>
      <c r="E101" s="776">
        <v>45747</v>
      </c>
      <c r="F101" s="776">
        <v>45756</v>
      </c>
      <c r="G101" s="80" t="s">
        <v>1193</v>
      </c>
      <c r="H101" s="590">
        <f t="shared" si="5"/>
        <v>37.931087999999995</v>
      </c>
      <c r="I101" s="1072">
        <f t="shared" si="6"/>
        <v>3.5339787792191997</v>
      </c>
      <c r="J101" s="649" t="s">
        <v>1101</v>
      </c>
      <c r="K101" s="1073" t="s">
        <v>263</v>
      </c>
      <c r="L101" s="630" t="s">
        <v>1231</v>
      </c>
    </row>
    <row r="102" spans="1:12" s="651" customFormat="1" ht="15.5" x14ac:dyDescent="0.35">
      <c r="A102" s="646">
        <f t="shared" si="4"/>
        <v>98</v>
      </c>
      <c r="B102" s="646">
        <v>5</v>
      </c>
      <c r="C102" s="1074" t="s">
        <v>73</v>
      </c>
      <c r="D102" s="81" t="str">
        <f>IFERROR(VLOOKUP(C102,Foundation!$C$5:$D$551,2,0),"")</f>
        <v>DB1+3</v>
      </c>
      <c r="E102" s="776">
        <v>45745</v>
      </c>
      <c r="F102" s="776">
        <v>45758</v>
      </c>
      <c r="G102" s="80" t="s">
        <v>1183</v>
      </c>
      <c r="H102" s="590">
        <f t="shared" si="5"/>
        <v>57.963171000000003</v>
      </c>
      <c r="I102" s="1072">
        <f t="shared" si="6"/>
        <v>5.4003359009964012</v>
      </c>
      <c r="J102" s="649" t="s">
        <v>679</v>
      </c>
      <c r="K102" s="1073" t="s">
        <v>263</v>
      </c>
      <c r="L102" s="630" t="s">
        <v>1206</v>
      </c>
    </row>
    <row r="103" spans="1:12" s="651" customFormat="1" x14ac:dyDescent="0.35">
      <c r="A103" s="81">
        <f t="shared" si="4"/>
        <v>99</v>
      </c>
      <c r="B103" s="646">
        <v>6</v>
      </c>
      <c r="C103" s="1079" t="s">
        <v>649</v>
      </c>
      <c r="D103" s="646" t="str">
        <f>IFERROR(VLOOKUP(C103,Foundation!$C$5:$D$551,2,0),"")</f>
        <v>DA+9</v>
      </c>
      <c r="E103" s="776">
        <v>45752</v>
      </c>
      <c r="F103" s="776">
        <v>45761</v>
      </c>
      <c r="G103" s="80" t="s">
        <v>1194</v>
      </c>
      <c r="H103" s="590">
        <f t="shared" si="5"/>
        <v>45.697022000000004</v>
      </c>
      <c r="I103" s="1072">
        <f t="shared" si="6"/>
        <v>4.2575184245048003</v>
      </c>
      <c r="J103" s="649" t="s">
        <v>1195</v>
      </c>
      <c r="K103" s="1073" t="s">
        <v>263</v>
      </c>
      <c r="L103" s="630" t="s">
        <v>1230</v>
      </c>
    </row>
    <row r="104" spans="1:12" s="651" customFormat="1" x14ac:dyDescent="0.35">
      <c r="A104" s="81">
        <f t="shared" si="4"/>
        <v>100</v>
      </c>
      <c r="B104" s="646">
        <v>7</v>
      </c>
      <c r="C104" s="1079" t="s">
        <v>6</v>
      </c>
      <c r="D104" s="646" t="str">
        <f>IFERROR(VLOOKUP(C104,Foundation!$C$5:$D$551,2,0),"")</f>
        <v>DA+6</v>
      </c>
      <c r="E104" s="776">
        <v>45756</v>
      </c>
      <c r="F104" s="776">
        <v>45765</v>
      </c>
      <c r="G104" s="80" t="s">
        <v>1193</v>
      </c>
      <c r="H104" s="590">
        <f t="shared" si="5"/>
        <v>43.804423999999997</v>
      </c>
      <c r="I104" s="1072">
        <f t="shared" si="6"/>
        <v>4.0811880970015997</v>
      </c>
      <c r="J104" s="649" t="s">
        <v>1162</v>
      </c>
      <c r="K104" s="1073" t="s">
        <v>263</v>
      </c>
      <c r="L104" s="630" t="s">
        <v>1231</v>
      </c>
    </row>
    <row r="105" spans="1:12" s="651" customFormat="1" ht="15.5" x14ac:dyDescent="0.35">
      <c r="A105" s="646">
        <f t="shared" si="4"/>
        <v>101</v>
      </c>
      <c r="B105" s="646">
        <v>8</v>
      </c>
      <c r="C105" s="1074" t="s">
        <v>642</v>
      </c>
      <c r="D105" s="81" t="str">
        <f>IFERROR(VLOOKUP(C105,Foundation!$C$5:$D$551,2,0),"")</f>
        <v>DA+1.5</v>
      </c>
      <c r="E105" s="776">
        <v>45756</v>
      </c>
      <c r="F105" s="776">
        <v>45765</v>
      </c>
      <c r="G105" s="80" t="s">
        <v>1189</v>
      </c>
      <c r="H105" s="590">
        <f t="shared" si="5"/>
        <v>37.138323999999997</v>
      </c>
      <c r="I105" s="1072">
        <f t="shared" si="6"/>
        <v>3.4601182257615997</v>
      </c>
      <c r="J105" s="649" t="s">
        <v>1195</v>
      </c>
      <c r="K105" s="1073" t="s">
        <v>263</v>
      </c>
      <c r="L105" s="630" t="s">
        <v>1202</v>
      </c>
    </row>
    <row r="106" spans="1:12" s="651" customFormat="1" x14ac:dyDescent="0.35">
      <c r="A106" s="81">
        <v>102</v>
      </c>
      <c r="B106" s="646">
        <v>9</v>
      </c>
      <c r="C106" s="1079" t="s">
        <v>650</v>
      </c>
      <c r="D106" s="646" t="str">
        <f>IFERROR(VLOOKUP(C106,Foundation!$C$5:$D$551,2,0),"")</f>
        <v>DA+9</v>
      </c>
      <c r="E106" s="776">
        <v>45761</v>
      </c>
      <c r="F106" s="776">
        <v>45769</v>
      </c>
      <c r="G106" s="80" t="s">
        <v>1194</v>
      </c>
      <c r="H106" s="590">
        <f t="shared" si="5"/>
        <v>45.697022000000004</v>
      </c>
      <c r="I106" s="1072">
        <f t="shared" si="6"/>
        <v>4.2575184245048003</v>
      </c>
      <c r="J106" s="649" t="s">
        <v>1195</v>
      </c>
      <c r="K106" s="1073" t="s">
        <v>263</v>
      </c>
      <c r="L106" s="630" t="s">
        <v>1230</v>
      </c>
    </row>
    <row r="107" spans="1:12" s="651" customFormat="1" x14ac:dyDescent="0.35">
      <c r="A107" s="81">
        <v>103</v>
      </c>
      <c r="B107" s="646">
        <v>10</v>
      </c>
      <c r="C107" s="1079" t="s">
        <v>1088</v>
      </c>
      <c r="D107" s="646" t="str">
        <f>IFERROR(VLOOKUP(C107,Foundation!$C$5:$D$551,2,0),"")</f>
        <v>DB1+9</v>
      </c>
      <c r="E107" s="776">
        <v>45765</v>
      </c>
      <c r="F107" s="776">
        <v>45777</v>
      </c>
      <c r="G107" s="80" t="s">
        <v>1193</v>
      </c>
      <c r="H107" s="590">
        <f t="shared" si="5"/>
        <v>66.780901</v>
      </c>
      <c r="I107" s="1072">
        <f t="shared" si="6"/>
        <v>6.2218696967283993</v>
      </c>
      <c r="J107" s="649" t="s">
        <v>1162</v>
      </c>
      <c r="K107" s="1073" t="s">
        <v>263</v>
      </c>
      <c r="L107" s="630" t="s">
        <v>1231</v>
      </c>
    </row>
    <row r="108" spans="1:12" s="651" customFormat="1" ht="15.5" x14ac:dyDescent="0.35">
      <c r="A108" s="81">
        <v>104</v>
      </c>
      <c r="B108" s="646">
        <v>11</v>
      </c>
      <c r="C108" s="1074" t="s">
        <v>75</v>
      </c>
      <c r="D108" s="81" t="str">
        <f>IFERROR(VLOOKUP(C108,Foundation!$C$5:$D$551,2,0),"")</f>
        <v>DB1+6</v>
      </c>
      <c r="E108" s="776">
        <v>45765</v>
      </c>
      <c r="F108" s="776">
        <v>45777</v>
      </c>
      <c r="G108" s="80" t="s">
        <v>1189</v>
      </c>
      <c r="H108" s="590">
        <f t="shared" si="5"/>
        <v>65.027778999999995</v>
      </c>
      <c r="I108" s="1072">
        <f t="shared" si="6"/>
        <v>6.0585341249835993</v>
      </c>
      <c r="J108" s="649" t="s">
        <v>1195</v>
      </c>
      <c r="K108" s="1073" t="s">
        <v>263</v>
      </c>
      <c r="L108" s="630" t="s">
        <v>1202</v>
      </c>
    </row>
    <row r="109" spans="1:12" s="336" customFormat="1" x14ac:dyDescent="0.35">
      <c r="A109" s="81">
        <v>105</v>
      </c>
      <c r="B109" s="81">
        <v>1</v>
      </c>
      <c r="C109" s="1080" t="s">
        <v>895</v>
      </c>
      <c r="D109" s="81" t="str">
        <f>IFERROR(VLOOKUP(C109,Foundation!$C$5:$D$551,2,0),"")</f>
        <v>DA+9</v>
      </c>
      <c r="E109" s="776">
        <v>45844</v>
      </c>
      <c r="F109" s="776">
        <v>45853</v>
      </c>
      <c r="G109" s="80" t="s">
        <v>1526</v>
      </c>
      <c r="H109" s="590">
        <f t="shared" si="5"/>
        <v>45.697022000000004</v>
      </c>
      <c r="I109" s="1072">
        <f t="shared" si="6"/>
        <v>4.2575184245048003</v>
      </c>
      <c r="J109" s="80" t="s">
        <v>679</v>
      </c>
      <c r="K109" s="1073" t="s">
        <v>263</v>
      </c>
      <c r="L109" s="1075"/>
    </row>
    <row r="110" spans="1:12" s="336" customFormat="1" x14ac:dyDescent="0.35">
      <c r="A110" s="81">
        <v>106</v>
      </c>
      <c r="B110" s="81">
        <v>2</v>
      </c>
      <c r="C110" s="1080" t="s">
        <v>67</v>
      </c>
      <c r="D110" s="81" t="str">
        <f>IFERROR(VLOOKUP(C110,Foundation!$C$5:$D$551,2,0),"")</f>
        <v>DA+6</v>
      </c>
      <c r="E110" s="776">
        <v>45843</v>
      </c>
      <c r="F110" s="776">
        <v>45855</v>
      </c>
      <c r="G110" s="80" t="s">
        <v>1525</v>
      </c>
      <c r="H110" s="590">
        <f t="shared" si="5"/>
        <v>43.804423999999997</v>
      </c>
      <c r="I110" s="818">
        <f t="shared" si="6"/>
        <v>4.0811880970015997</v>
      </c>
      <c r="J110" s="80" t="s">
        <v>1162</v>
      </c>
      <c r="K110" s="1073" t="s">
        <v>263</v>
      </c>
      <c r="L110" s="1075"/>
    </row>
    <row r="111" spans="1:12" s="336" customFormat="1" x14ac:dyDescent="0.35">
      <c r="A111" s="81">
        <f t="shared" ref="A111:A128" si="8">A110+1</f>
        <v>107</v>
      </c>
      <c r="B111" s="81">
        <v>3</v>
      </c>
      <c r="C111" s="1080" t="s">
        <v>497</v>
      </c>
      <c r="D111" s="81" t="str">
        <f>IFERROR(VLOOKUP(C111,Foundation!$C$5:$D$551,2,0),"")</f>
        <v>DA+9</v>
      </c>
      <c r="E111" s="776">
        <v>45847</v>
      </c>
      <c r="F111" s="776">
        <v>45859</v>
      </c>
      <c r="G111" s="80" t="s">
        <v>1528</v>
      </c>
      <c r="H111" s="590">
        <f t="shared" si="5"/>
        <v>45.697022000000004</v>
      </c>
      <c r="I111" s="818">
        <f t="shared" si="6"/>
        <v>4.2575184245048003</v>
      </c>
      <c r="J111" s="80" t="s">
        <v>1169</v>
      </c>
      <c r="K111" s="1073" t="s">
        <v>263</v>
      </c>
      <c r="L111" s="1075"/>
    </row>
    <row r="112" spans="1:12" s="336" customFormat="1" x14ac:dyDescent="0.35">
      <c r="A112" s="81">
        <f t="shared" si="8"/>
        <v>108</v>
      </c>
      <c r="B112" s="81">
        <v>4</v>
      </c>
      <c r="C112" s="1080" t="s">
        <v>894</v>
      </c>
      <c r="D112" s="81" t="str">
        <f>IFERROR(VLOOKUP(C112,Foundation!$C$5:$D$551,2,0),"")</f>
        <v>DA+9</v>
      </c>
      <c r="E112" s="776">
        <f>F109+1</f>
        <v>45854</v>
      </c>
      <c r="F112" s="776">
        <v>45863</v>
      </c>
      <c r="G112" s="80" t="s">
        <v>1526</v>
      </c>
      <c r="H112" s="590">
        <f t="shared" si="5"/>
        <v>45.697022000000004</v>
      </c>
      <c r="I112" s="818">
        <f t="shared" si="6"/>
        <v>4.2575184245048003</v>
      </c>
      <c r="J112" s="80" t="s">
        <v>679</v>
      </c>
      <c r="K112" s="1073" t="s">
        <v>263</v>
      </c>
      <c r="L112" s="1075"/>
    </row>
    <row r="113" spans="1:12" s="336" customFormat="1" x14ac:dyDescent="0.35">
      <c r="A113" s="81">
        <f t="shared" si="8"/>
        <v>109</v>
      </c>
      <c r="B113" s="81">
        <v>5</v>
      </c>
      <c r="C113" s="1080" t="s">
        <v>267</v>
      </c>
      <c r="D113" s="81" t="str">
        <f>IFERROR(VLOOKUP(C113,Foundation!$C$5:$D$551,2,0),"")</f>
        <v>DA+9</v>
      </c>
      <c r="E113" s="776">
        <v>45854</v>
      </c>
      <c r="F113" s="776">
        <v>45864</v>
      </c>
      <c r="G113" s="79" t="s">
        <v>1537</v>
      </c>
      <c r="H113" s="590">
        <f t="shared" si="5"/>
        <v>45.697022000000004</v>
      </c>
      <c r="I113" s="818">
        <f t="shared" si="6"/>
        <v>4.2575184245048003</v>
      </c>
      <c r="J113" s="80" t="s">
        <v>1530</v>
      </c>
      <c r="K113" s="1081" t="s">
        <v>263</v>
      </c>
      <c r="L113" s="1075"/>
    </row>
    <row r="114" spans="1:12" s="336" customFormat="1" x14ac:dyDescent="0.35">
      <c r="A114" s="81">
        <f t="shared" si="8"/>
        <v>110</v>
      </c>
      <c r="B114" s="81">
        <v>6</v>
      </c>
      <c r="C114" s="1080" t="s">
        <v>172</v>
      </c>
      <c r="D114" s="81" t="str">
        <f>IFERROR(VLOOKUP(C114,Foundation!$C$5:$D$551,2,0),"")</f>
        <v>DA+9</v>
      </c>
      <c r="E114" s="776">
        <f>F110+1</f>
        <v>45856</v>
      </c>
      <c r="F114" s="776">
        <v>45864</v>
      </c>
      <c r="G114" s="80" t="s">
        <v>1525</v>
      </c>
      <c r="H114" s="590">
        <f t="shared" si="5"/>
        <v>45.697022000000004</v>
      </c>
      <c r="I114" s="818">
        <f t="shared" si="6"/>
        <v>4.2575184245048003</v>
      </c>
      <c r="J114" s="80" t="s">
        <v>1111</v>
      </c>
      <c r="K114" s="1081" t="s">
        <v>263</v>
      </c>
      <c r="L114" s="1075"/>
    </row>
    <row r="115" spans="1:12" s="651" customFormat="1" x14ac:dyDescent="0.35">
      <c r="A115" s="81">
        <f t="shared" si="8"/>
        <v>111</v>
      </c>
      <c r="B115" s="81">
        <v>7</v>
      </c>
      <c r="C115" s="1080" t="s">
        <v>269</v>
      </c>
      <c r="D115" s="81" t="str">
        <f>IFERROR(VLOOKUP(C115,Foundation!$C$5:$D$551,2,0),"")</f>
        <v>DB2+0</v>
      </c>
      <c r="E115" s="776">
        <f>F111+1</f>
        <v>45860</v>
      </c>
      <c r="F115" s="776">
        <v>45869</v>
      </c>
      <c r="G115" s="80" t="s">
        <v>1528</v>
      </c>
      <c r="H115" s="590">
        <f t="shared" si="5"/>
        <v>59.500627999999999</v>
      </c>
      <c r="I115" s="818">
        <f t="shared" si="6"/>
        <v>5.5435783097551994</v>
      </c>
      <c r="J115" s="80" t="s">
        <v>1169</v>
      </c>
      <c r="K115" s="1081" t="s">
        <v>263</v>
      </c>
      <c r="L115" s="1075"/>
    </row>
    <row r="116" spans="1:12" s="651" customFormat="1" x14ac:dyDescent="0.35">
      <c r="A116" s="81">
        <f t="shared" si="8"/>
        <v>112</v>
      </c>
      <c r="B116" s="81">
        <v>8</v>
      </c>
      <c r="C116" s="1080" t="s">
        <v>896</v>
      </c>
      <c r="D116" s="81" t="str">
        <f>IFERROR(VLOOKUP(C116,Foundation!$C$5:$D$551,2,0),"")</f>
        <v>DA+3</v>
      </c>
      <c r="E116" s="776">
        <v>45864</v>
      </c>
      <c r="F116" s="776">
        <v>45869</v>
      </c>
      <c r="G116" s="80" t="s">
        <v>1526</v>
      </c>
      <c r="H116" s="590">
        <f t="shared" si="5"/>
        <v>37.931087999999995</v>
      </c>
      <c r="I116" s="818">
        <f t="shared" si="6"/>
        <v>3.5339787792191997</v>
      </c>
      <c r="J116" s="80" t="s">
        <v>679</v>
      </c>
      <c r="K116" s="1081" t="s">
        <v>263</v>
      </c>
      <c r="L116" s="1075"/>
    </row>
    <row r="117" spans="1:12" s="16" customFormat="1" x14ac:dyDescent="0.35">
      <c r="A117" s="81">
        <f t="shared" si="8"/>
        <v>113</v>
      </c>
      <c r="B117" s="13">
        <v>1</v>
      </c>
      <c r="C117" s="1080" t="s">
        <v>9</v>
      </c>
      <c r="D117" s="81" t="str">
        <f>IFERROR(VLOOKUP(C117,Foundation!$C$5:$D$551,2,0),"")</f>
        <v>DB1+0</v>
      </c>
      <c r="E117" s="134">
        <v>45854</v>
      </c>
      <c r="F117" s="134">
        <v>45870</v>
      </c>
      <c r="G117" s="79" t="s">
        <v>1534</v>
      </c>
      <c r="H117" s="590">
        <f t="shared" si="5"/>
        <v>55.450851000000007</v>
      </c>
      <c r="I117" s="818">
        <f t="shared" si="6"/>
        <v>5.1662670663084009</v>
      </c>
      <c r="J117" s="80" t="s">
        <v>1195</v>
      </c>
      <c r="K117" s="1133" t="s">
        <v>263</v>
      </c>
      <c r="L117" s="1126"/>
    </row>
    <row r="118" spans="1:12" s="16" customFormat="1" x14ac:dyDescent="0.35">
      <c r="A118" s="81">
        <f t="shared" si="8"/>
        <v>114</v>
      </c>
      <c r="B118" s="13">
        <v>2</v>
      </c>
      <c r="C118" s="1080" t="s">
        <v>78</v>
      </c>
      <c r="D118" s="81" t="str">
        <f>IFERROR(VLOOKUP(C118,Foundation!$C$5:$D$551,2,0),"")</f>
        <v>DB2+0</v>
      </c>
      <c r="E118" s="134">
        <v>45859</v>
      </c>
      <c r="F118" s="134">
        <v>45871</v>
      </c>
      <c r="G118" s="79" t="s">
        <v>1533</v>
      </c>
      <c r="H118" s="590">
        <f t="shared" si="5"/>
        <v>59.500627999999999</v>
      </c>
      <c r="I118" s="818">
        <f t="shared" si="6"/>
        <v>5.5435783097551994</v>
      </c>
      <c r="J118" s="80" t="s">
        <v>1535</v>
      </c>
      <c r="K118" s="1133" t="s">
        <v>263</v>
      </c>
      <c r="L118" s="1126"/>
    </row>
    <row r="119" spans="1:12" s="16" customFormat="1" x14ac:dyDescent="0.35">
      <c r="A119" s="81">
        <f t="shared" si="8"/>
        <v>115</v>
      </c>
      <c r="B119" s="13">
        <v>3</v>
      </c>
      <c r="C119" s="1080" t="s">
        <v>419</v>
      </c>
      <c r="D119" s="81" t="str">
        <f>IFERROR(VLOOKUP(C119,Foundation!$C$5:$D$551,2,0),"")</f>
        <v>DA+9</v>
      </c>
      <c r="E119" s="134">
        <v>45853</v>
      </c>
      <c r="F119" s="134">
        <v>45872</v>
      </c>
      <c r="G119" s="79" t="s">
        <v>1537</v>
      </c>
      <c r="H119" s="590">
        <f t="shared" si="5"/>
        <v>45.697022000000004</v>
      </c>
      <c r="I119" s="818">
        <f t="shared" si="6"/>
        <v>4.2575184245048003</v>
      </c>
      <c r="J119" s="80" t="s">
        <v>1529</v>
      </c>
      <c r="K119" s="1133" t="s">
        <v>263</v>
      </c>
      <c r="L119" s="1126"/>
    </row>
    <row r="120" spans="1:12" s="16" customFormat="1" x14ac:dyDescent="0.35">
      <c r="A120" s="81">
        <f t="shared" si="8"/>
        <v>116</v>
      </c>
      <c r="B120" s="13">
        <v>4</v>
      </c>
      <c r="C120" s="1080" t="s">
        <v>462</v>
      </c>
      <c r="D120" s="81" t="str">
        <f>IFERROR(VLOOKUP(C120,Foundation!$C$5:$D$551,2,0),"")</f>
        <v>DA+3</v>
      </c>
      <c r="E120" s="134">
        <v>45856</v>
      </c>
      <c r="F120" s="134">
        <v>45872</v>
      </c>
      <c r="G120" s="79" t="s">
        <v>1531</v>
      </c>
      <c r="H120" s="590">
        <f t="shared" si="5"/>
        <v>37.931087999999995</v>
      </c>
      <c r="I120" s="818">
        <f t="shared" si="6"/>
        <v>3.5339787792191997</v>
      </c>
      <c r="J120" s="80" t="s">
        <v>1195</v>
      </c>
      <c r="K120" s="1133" t="s">
        <v>263</v>
      </c>
      <c r="L120" s="1126"/>
    </row>
    <row r="121" spans="1:12" s="16" customFormat="1" x14ac:dyDescent="0.35">
      <c r="A121" s="81">
        <f t="shared" si="8"/>
        <v>117</v>
      </c>
      <c r="B121" s="13">
        <v>5</v>
      </c>
      <c r="C121" s="1080" t="s">
        <v>892</v>
      </c>
      <c r="D121" s="81" t="str">
        <f>IFERROR(VLOOKUP(C121,Foundation!$C$5:$D$551,2,0),"")</f>
        <v>DA+6</v>
      </c>
      <c r="E121" s="134">
        <f>F114+1</f>
        <v>45865</v>
      </c>
      <c r="F121" s="134">
        <v>45874</v>
      </c>
      <c r="G121" s="79" t="s">
        <v>1525</v>
      </c>
      <c r="H121" s="590">
        <f t="shared" si="5"/>
        <v>43.804423999999997</v>
      </c>
      <c r="I121" s="818">
        <f t="shared" si="6"/>
        <v>4.0811880970015997</v>
      </c>
      <c r="J121" s="80" t="s">
        <v>1111</v>
      </c>
      <c r="K121" s="1133" t="s">
        <v>263</v>
      </c>
      <c r="L121" s="1126"/>
    </row>
    <row r="122" spans="1:12" x14ac:dyDescent="0.35">
      <c r="A122" s="81">
        <f t="shared" si="8"/>
        <v>118</v>
      </c>
      <c r="B122" s="13">
        <v>6</v>
      </c>
      <c r="C122" s="1080" t="s">
        <v>179</v>
      </c>
      <c r="D122" s="81" t="str">
        <f>IFERROR(VLOOKUP(C122,Foundation!$C$5:$D$551,2,0),"")</f>
        <v>DA+3</v>
      </c>
      <c r="E122" s="134">
        <f>F118</f>
        <v>45871</v>
      </c>
      <c r="F122" s="134">
        <v>45875</v>
      </c>
      <c r="G122" s="79" t="s">
        <v>1533</v>
      </c>
      <c r="H122" s="590">
        <f t="shared" si="5"/>
        <v>37.931087999999995</v>
      </c>
      <c r="I122" s="818">
        <f t="shared" si="6"/>
        <v>3.5339787792191997</v>
      </c>
      <c r="J122" s="80" t="s">
        <v>1535</v>
      </c>
      <c r="K122" s="1133" t="s">
        <v>263</v>
      </c>
      <c r="L122" s="1126"/>
    </row>
    <row r="123" spans="1:12" s="16" customFormat="1" x14ac:dyDescent="0.35">
      <c r="A123" s="81">
        <f t="shared" si="8"/>
        <v>119</v>
      </c>
      <c r="B123" s="13">
        <v>7</v>
      </c>
      <c r="C123" s="1080" t="s">
        <v>214</v>
      </c>
      <c r="D123" s="81" t="str">
        <f>IFERROR(VLOOKUP(C123,Foundation!$C$5:$D$551,2,0),"")</f>
        <v>DA+9</v>
      </c>
      <c r="E123" s="134">
        <v>45844</v>
      </c>
      <c r="F123" s="134">
        <v>45876</v>
      </c>
      <c r="G123" s="79" t="s">
        <v>1527</v>
      </c>
      <c r="H123" s="590">
        <f t="shared" si="5"/>
        <v>45.697022000000004</v>
      </c>
      <c r="I123" s="818">
        <f t="shared" si="6"/>
        <v>4.2575184245048003</v>
      </c>
      <c r="J123" s="80" t="s">
        <v>1541</v>
      </c>
      <c r="K123" s="1133" t="s">
        <v>263</v>
      </c>
      <c r="L123" s="1126"/>
    </row>
    <row r="124" spans="1:12" x14ac:dyDescent="0.35">
      <c r="A124" s="81">
        <f t="shared" si="8"/>
        <v>120</v>
      </c>
      <c r="B124" s="13">
        <v>8</v>
      </c>
      <c r="C124" s="1080" t="s">
        <v>268</v>
      </c>
      <c r="D124" s="81" t="str">
        <f>IFERROR(VLOOKUP(C124,Foundation!$C$5:$D$551,2,0),"")</f>
        <v>DA+6</v>
      </c>
      <c r="E124" s="134">
        <f>F119+1</f>
        <v>45873</v>
      </c>
      <c r="F124" s="134">
        <v>45877</v>
      </c>
      <c r="G124" s="79" t="s">
        <v>1537</v>
      </c>
      <c r="H124" s="590">
        <f t="shared" si="5"/>
        <v>43.804423999999997</v>
      </c>
      <c r="I124" s="818">
        <f t="shared" si="6"/>
        <v>4.0811880970015997</v>
      </c>
      <c r="J124" s="80" t="s">
        <v>1169</v>
      </c>
      <c r="K124" s="1133" t="s">
        <v>263</v>
      </c>
      <c r="L124" s="1126"/>
    </row>
    <row r="125" spans="1:12" x14ac:dyDescent="0.35">
      <c r="A125" s="81">
        <f t="shared" si="8"/>
        <v>121</v>
      </c>
      <c r="B125" s="13">
        <v>9</v>
      </c>
      <c r="C125" s="1080" t="s">
        <v>792</v>
      </c>
      <c r="D125" s="81" t="str">
        <f>IFERROR(VLOOKUP(C125,Foundation!$C$5:$D$551,2,0),"")</f>
        <v>DB1+9</v>
      </c>
      <c r="E125" s="134">
        <f>F116+1</f>
        <v>45870</v>
      </c>
      <c r="F125" s="134">
        <v>45878</v>
      </c>
      <c r="G125" s="79" t="s">
        <v>1526</v>
      </c>
      <c r="H125" s="590">
        <f t="shared" si="5"/>
        <v>66.780901</v>
      </c>
      <c r="I125" s="818">
        <f t="shared" si="6"/>
        <v>6.2218696967283993</v>
      </c>
      <c r="J125" s="80" t="s">
        <v>1034</v>
      </c>
      <c r="K125" s="1133" t="s">
        <v>263</v>
      </c>
      <c r="L125" s="1126"/>
    </row>
    <row r="126" spans="1:12" x14ac:dyDescent="0.35">
      <c r="A126" s="81">
        <f t="shared" si="8"/>
        <v>122</v>
      </c>
      <c r="B126" s="13">
        <v>10</v>
      </c>
      <c r="C126" s="1080" t="s">
        <v>608</v>
      </c>
      <c r="D126" s="81" t="str">
        <f>IFERROR(VLOOKUP(C126,Foundation!$C$5:$D$551,2,0),"")</f>
        <v>DA+6</v>
      </c>
      <c r="E126" s="134">
        <f>F116+1</f>
        <v>45870</v>
      </c>
      <c r="F126" s="134">
        <v>45878</v>
      </c>
      <c r="G126" s="79" t="s">
        <v>1536</v>
      </c>
      <c r="H126" s="590">
        <f t="shared" si="5"/>
        <v>43.804423999999997</v>
      </c>
      <c r="I126" s="818">
        <f t="shared" si="6"/>
        <v>4.0811880970015997</v>
      </c>
      <c r="J126" s="80" t="s">
        <v>1529</v>
      </c>
      <c r="K126" s="1133" t="s">
        <v>263</v>
      </c>
      <c r="L126" s="1126"/>
    </row>
    <row r="127" spans="1:12" x14ac:dyDescent="0.35">
      <c r="A127" s="81">
        <f t="shared" si="8"/>
        <v>123</v>
      </c>
      <c r="B127" s="13">
        <v>11</v>
      </c>
      <c r="C127" s="1080" t="s">
        <v>509</v>
      </c>
      <c r="D127" s="81" t="str">
        <f>IFERROR(VLOOKUP(C127,Foundation!$C$5:$D$551,2,0),"")</f>
        <v>DA+1.5</v>
      </c>
      <c r="E127" s="134">
        <f>F115+1</f>
        <v>45870</v>
      </c>
      <c r="F127" s="134">
        <v>45878</v>
      </c>
      <c r="G127" s="79" t="s">
        <v>1539</v>
      </c>
      <c r="H127" s="590">
        <f t="shared" si="5"/>
        <v>37.138323999999997</v>
      </c>
      <c r="I127" s="818">
        <f t="shared" si="6"/>
        <v>3.4601182257615997</v>
      </c>
      <c r="J127" s="80" t="s">
        <v>1169</v>
      </c>
      <c r="K127" s="1133" t="s">
        <v>263</v>
      </c>
      <c r="L127" s="1126"/>
    </row>
    <row r="128" spans="1:12" s="16" customFormat="1" x14ac:dyDescent="0.35">
      <c r="A128" s="81">
        <f t="shared" si="8"/>
        <v>124</v>
      </c>
      <c r="B128" s="13">
        <v>12</v>
      </c>
      <c r="C128" s="1080" t="s">
        <v>84</v>
      </c>
      <c r="D128" s="81" t="str">
        <f>IFERROR(VLOOKUP(C128,Foundation!$C$5:$D$551,2,0),"")</f>
        <v>DA+3</v>
      </c>
      <c r="E128" s="134">
        <f>F117+1</f>
        <v>45871</v>
      </c>
      <c r="F128" s="134">
        <v>45879</v>
      </c>
      <c r="G128" s="79" t="s">
        <v>1534</v>
      </c>
      <c r="H128" s="590">
        <f t="shared" si="5"/>
        <v>37.931087999999995</v>
      </c>
      <c r="I128" s="818">
        <f t="shared" si="6"/>
        <v>3.5339787792191997</v>
      </c>
      <c r="J128" s="80" t="s">
        <v>1195</v>
      </c>
      <c r="K128" s="1133" t="s">
        <v>263</v>
      </c>
      <c r="L128" s="1126"/>
    </row>
    <row r="129" spans="1:15" s="1107" customFormat="1" x14ac:dyDescent="0.35">
      <c r="A129" s="729">
        <f>A128+1</f>
        <v>125</v>
      </c>
      <c r="B129" s="729">
        <v>13</v>
      </c>
      <c r="C129" s="1181" t="s">
        <v>170</v>
      </c>
      <c r="D129" s="729" t="str">
        <f>IFERROR(VLOOKUP(C129,Foundation!$C$5:$D$551,2,0),"")</f>
        <v>DA+1.5</v>
      </c>
      <c r="E129" s="1182">
        <f>F120+1</f>
        <v>45873</v>
      </c>
      <c r="F129" s="1182">
        <v>45880</v>
      </c>
      <c r="G129" s="1104" t="s">
        <v>1531</v>
      </c>
      <c r="H129" s="1183">
        <f t="shared" si="5"/>
        <v>37.138323999999997</v>
      </c>
      <c r="I129" s="1184">
        <f t="shared" si="6"/>
        <v>3.4601182257615997</v>
      </c>
      <c r="J129" s="1104" t="s">
        <v>1195</v>
      </c>
      <c r="K129" s="1185" t="s">
        <v>263</v>
      </c>
      <c r="L129" s="1162"/>
      <c r="N129" s="1161" t="s">
        <v>1609</v>
      </c>
      <c r="O129" s="1161" t="s">
        <v>1608</v>
      </c>
    </row>
    <row r="130" spans="1:15" x14ac:dyDescent="0.35">
      <c r="A130" s="81">
        <f>A129+1</f>
        <v>126</v>
      </c>
      <c r="B130" s="13">
        <v>14</v>
      </c>
      <c r="C130" s="1080" t="s">
        <v>180</v>
      </c>
      <c r="D130" s="81" t="str">
        <f>IFERROR(VLOOKUP(C130,Foundation!$C$5:$D$551,2,0),"")</f>
        <v>DA+9</v>
      </c>
      <c r="E130" s="134">
        <f>F122+1</f>
        <v>45876</v>
      </c>
      <c r="F130" s="134">
        <v>45880</v>
      </c>
      <c r="G130" s="79" t="s">
        <v>1533</v>
      </c>
      <c r="H130" s="590">
        <f t="shared" si="5"/>
        <v>45.697022000000004</v>
      </c>
      <c r="I130" s="818">
        <f t="shared" si="6"/>
        <v>4.2575184245048003</v>
      </c>
      <c r="J130" s="80" t="s">
        <v>1535</v>
      </c>
      <c r="K130" s="1133" t="s">
        <v>263</v>
      </c>
      <c r="L130" s="1126"/>
    </row>
    <row r="131" spans="1:15" s="16" customFormat="1" x14ac:dyDescent="0.35">
      <c r="A131" s="81">
        <f t="shared" ref="A131:A149" si="9">A130+1</f>
        <v>127</v>
      </c>
      <c r="B131" s="13">
        <v>15</v>
      </c>
      <c r="C131" s="1080" t="s">
        <v>653</v>
      </c>
      <c r="D131" s="81" t="str">
        <f>IFERROR(VLOOKUP(C131,Foundation!$C$5:$D$551,2,0),"")</f>
        <v>DA+9</v>
      </c>
      <c r="E131" s="134">
        <v>45870</v>
      </c>
      <c r="F131" s="134">
        <v>45882</v>
      </c>
      <c r="G131" s="79" t="s">
        <v>1538</v>
      </c>
      <c r="H131" s="590">
        <f t="shared" si="5"/>
        <v>45.697022000000004</v>
      </c>
      <c r="I131" s="818">
        <f t="shared" si="6"/>
        <v>4.2575184245048003</v>
      </c>
      <c r="J131" s="80" t="s">
        <v>1535</v>
      </c>
      <c r="K131" s="1133" t="s">
        <v>263</v>
      </c>
      <c r="L131" s="1126"/>
    </row>
    <row r="132" spans="1:15" s="16" customFormat="1" x14ac:dyDescent="0.35">
      <c r="A132" s="81">
        <f t="shared" si="9"/>
        <v>128</v>
      </c>
      <c r="B132" s="13">
        <v>16</v>
      </c>
      <c r="C132" s="1080" t="s">
        <v>488</v>
      </c>
      <c r="D132" s="81" t="str">
        <f>IFERROR(VLOOKUP(C132,Foundation!$C$5:$D$551,2,0),"")</f>
        <v>DA+9</v>
      </c>
      <c r="E132" s="134">
        <v>45871</v>
      </c>
      <c r="F132" s="134">
        <v>45882</v>
      </c>
      <c r="G132" s="79" t="s">
        <v>1540</v>
      </c>
      <c r="H132" s="590">
        <f t="shared" si="5"/>
        <v>45.697022000000004</v>
      </c>
      <c r="I132" s="818">
        <f t="shared" si="6"/>
        <v>4.2575184245048003</v>
      </c>
      <c r="J132" s="80" t="s">
        <v>1169</v>
      </c>
      <c r="K132" s="1133" t="s">
        <v>263</v>
      </c>
      <c r="L132" s="1126"/>
    </row>
    <row r="133" spans="1:15" s="16" customFormat="1" x14ac:dyDescent="0.35">
      <c r="A133" s="81">
        <f t="shared" si="9"/>
        <v>129</v>
      </c>
      <c r="B133" s="13">
        <v>17</v>
      </c>
      <c r="C133" s="1080" t="s">
        <v>893</v>
      </c>
      <c r="D133" s="81" t="str">
        <f>IFERROR(VLOOKUP(C133,Foundation!$C$5:$D$551,2,0),"")</f>
        <v>DA+9</v>
      </c>
      <c r="E133" s="134">
        <f>F121+2</f>
        <v>45876</v>
      </c>
      <c r="F133" s="134">
        <v>45883</v>
      </c>
      <c r="G133" s="79" t="s">
        <v>1525</v>
      </c>
      <c r="H133" s="590">
        <f t="shared" ref="H133:H196" si="10">VLOOKUP(D133,$D$255:$I$284,6,0)</f>
        <v>45.697022000000004</v>
      </c>
      <c r="I133" s="818">
        <f t="shared" ref="I133:I196" si="11">IFERROR(VLOOKUP(D133,$D$255:$K$284,8,0)/10^5,"")</f>
        <v>4.2575184245048003</v>
      </c>
      <c r="J133" s="80" t="s">
        <v>1111</v>
      </c>
      <c r="K133" s="1133" t="s">
        <v>263</v>
      </c>
      <c r="L133" s="1126"/>
    </row>
    <row r="134" spans="1:15" s="16" customFormat="1" x14ac:dyDescent="0.35">
      <c r="A134" s="81">
        <f t="shared" si="9"/>
        <v>130</v>
      </c>
      <c r="B134" s="13">
        <v>18</v>
      </c>
      <c r="C134" s="1080" t="s">
        <v>486</v>
      </c>
      <c r="D134" s="81" t="str">
        <f>IFERROR(VLOOKUP(C134,Foundation!$C$5:$D$551,2,0),"")</f>
        <v>DA+3</v>
      </c>
      <c r="E134" s="134">
        <f>F124</f>
        <v>45877</v>
      </c>
      <c r="F134" s="134">
        <v>45883</v>
      </c>
      <c r="G134" s="79" t="s">
        <v>1537</v>
      </c>
      <c r="H134" s="590">
        <f t="shared" si="10"/>
        <v>37.931087999999995</v>
      </c>
      <c r="I134" s="818">
        <f t="shared" si="11"/>
        <v>3.5339787792191997</v>
      </c>
      <c r="J134" s="80" t="s">
        <v>1169</v>
      </c>
      <c r="K134" s="1133" t="s">
        <v>263</v>
      </c>
      <c r="L134" s="1126" t="s">
        <v>1119</v>
      </c>
    </row>
    <row r="135" spans="1:15" s="16" customFormat="1" x14ac:dyDescent="0.35">
      <c r="A135" s="81">
        <f t="shared" si="9"/>
        <v>131</v>
      </c>
      <c r="B135" s="13">
        <v>19</v>
      </c>
      <c r="C135" s="1080" t="s">
        <v>501</v>
      </c>
      <c r="D135" s="81" t="str">
        <f>IFERROR(VLOOKUP(C135,Foundation!$C$5:$D$551,2,0),"")</f>
        <v>DB1+12</v>
      </c>
      <c r="E135" s="134">
        <v>45876</v>
      </c>
      <c r="F135" s="134">
        <v>45883</v>
      </c>
      <c r="G135" s="79" t="s">
        <v>1551</v>
      </c>
      <c r="H135" s="590">
        <f t="shared" si="10"/>
        <v>70.788264999999996</v>
      </c>
      <c r="I135" s="818">
        <f t="shared" si="11"/>
        <v>6.5952293888259996</v>
      </c>
      <c r="J135" s="80" t="s">
        <v>1169</v>
      </c>
      <c r="K135" s="1133" t="s">
        <v>263</v>
      </c>
      <c r="L135" s="1126" t="s">
        <v>1203</v>
      </c>
    </row>
    <row r="136" spans="1:15" s="336" customFormat="1" x14ac:dyDescent="0.35">
      <c r="A136" s="81">
        <f t="shared" si="9"/>
        <v>132</v>
      </c>
      <c r="B136" s="81">
        <v>20</v>
      </c>
      <c r="C136" s="1080" t="s">
        <v>70</v>
      </c>
      <c r="D136" s="81" t="str">
        <f>IFERROR(VLOOKUP(C136,Foundation!$C$5:$D$551,2,0),"")</f>
        <v>DA+9</v>
      </c>
      <c r="E136" s="776">
        <f>F125</f>
        <v>45878</v>
      </c>
      <c r="F136" s="776">
        <v>45886</v>
      </c>
      <c r="G136" s="80" t="s">
        <v>1552</v>
      </c>
      <c r="H136" s="590">
        <f t="shared" si="10"/>
        <v>45.697022000000004</v>
      </c>
      <c r="I136" s="818">
        <f t="shared" si="11"/>
        <v>4.2575184245048003</v>
      </c>
      <c r="J136" s="80" t="s">
        <v>1034</v>
      </c>
      <c r="K136" s="1133" t="s">
        <v>263</v>
      </c>
      <c r="L136" s="1075"/>
    </row>
    <row r="137" spans="1:15" s="336" customFormat="1" x14ac:dyDescent="0.35">
      <c r="A137" s="81">
        <f t="shared" si="9"/>
        <v>133</v>
      </c>
      <c r="B137" s="1143">
        <v>21</v>
      </c>
      <c r="C137" s="1144" t="s">
        <v>493</v>
      </c>
      <c r="D137" s="1143" t="str">
        <f>IFERROR(VLOOKUP(C137,Foundation!$C$5:$D$551,2,0),"")</f>
        <v>DA+1.5</v>
      </c>
      <c r="E137" s="1145">
        <f>F127</f>
        <v>45878</v>
      </c>
      <c r="F137" s="1145">
        <v>45887</v>
      </c>
      <c r="G137" s="1077" t="s">
        <v>1539</v>
      </c>
      <c r="H137" s="1146">
        <f t="shared" si="10"/>
        <v>37.138323999999997</v>
      </c>
      <c r="I137" s="1147">
        <f t="shared" si="11"/>
        <v>3.4601182257615997</v>
      </c>
      <c r="J137" s="1077" t="s">
        <v>1169</v>
      </c>
      <c r="K137" s="1133" t="s">
        <v>263</v>
      </c>
      <c r="L137" s="1148"/>
    </row>
    <row r="138" spans="1:15" s="16" customFormat="1" x14ac:dyDescent="0.35">
      <c r="A138" s="81">
        <f t="shared" si="9"/>
        <v>134</v>
      </c>
      <c r="B138" s="13">
        <v>22</v>
      </c>
      <c r="C138" s="1080" t="s">
        <v>388</v>
      </c>
      <c r="D138" s="81" t="str">
        <f>IFERROR(VLOOKUP(C138,Foundation!$C$5:$D$551,2,0),"")</f>
        <v>DA+3</v>
      </c>
      <c r="E138" s="134">
        <f>F135+1</f>
        <v>45884</v>
      </c>
      <c r="F138" s="134">
        <v>45888</v>
      </c>
      <c r="G138" s="79" t="s">
        <v>1551</v>
      </c>
      <c r="H138" s="590">
        <f t="shared" si="10"/>
        <v>37.931087999999995</v>
      </c>
      <c r="I138" s="818">
        <f t="shared" si="11"/>
        <v>3.5339787792191997</v>
      </c>
      <c r="J138" s="80" t="s">
        <v>1554</v>
      </c>
      <c r="K138" s="1133" t="s">
        <v>263</v>
      </c>
      <c r="L138" s="1126"/>
    </row>
    <row r="139" spans="1:15" s="336" customFormat="1" x14ac:dyDescent="0.35">
      <c r="A139" s="81">
        <f t="shared" si="9"/>
        <v>135</v>
      </c>
      <c r="B139" s="1143">
        <v>23</v>
      </c>
      <c r="C139" s="1144" t="s">
        <v>177</v>
      </c>
      <c r="D139" s="1143" t="str">
        <f>IFERROR(VLOOKUP(C139,Foundation!$C$5:$D$551,2,0),"")</f>
        <v>DB1+9</v>
      </c>
      <c r="E139" s="1145">
        <f>F130+1</f>
        <v>45881</v>
      </c>
      <c r="F139" s="134">
        <v>45888</v>
      </c>
      <c r="G139" s="1077" t="s">
        <v>1533</v>
      </c>
      <c r="H139" s="1146">
        <f t="shared" si="10"/>
        <v>66.780901</v>
      </c>
      <c r="I139" s="1147">
        <f t="shared" si="11"/>
        <v>6.2218696967283993</v>
      </c>
      <c r="J139" s="1077" t="s">
        <v>1535</v>
      </c>
      <c r="K139" s="1133" t="s">
        <v>263</v>
      </c>
      <c r="L139" s="1148"/>
    </row>
    <row r="140" spans="1:15" s="336" customFormat="1" x14ac:dyDescent="0.35">
      <c r="A140" s="81">
        <f t="shared" si="9"/>
        <v>136</v>
      </c>
      <c r="B140" s="81">
        <v>24</v>
      </c>
      <c r="C140" s="1080" t="s">
        <v>481</v>
      </c>
      <c r="D140" s="81" t="str">
        <f>IFERROR(VLOOKUP(C140,Foundation!$C$5:$D$551,2,0),"")</f>
        <v>DA+3</v>
      </c>
      <c r="E140" s="776">
        <v>45877</v>
      </c>
      <c r="F140" s="776">
        <v>45889</v>
      </c>
      <c r="G140" s="80" t="s">
        <v>1544</v>
      </c>
      <c r="H140" s="590">
        <f t="shared" si="10"/>
        <v>37.931087999999995</v>
      </c>
      <c r="I140" s="818">
        <f t="shared" si="11"/>
        <v>3.5339787792191997</v>
      </c>
      <c r="J140" s="80" t="s">
        <v>1557</v>
      </c>
      <c r="K140" s="1133" t="s">
        <v>263</v>
      </c>
      <c r="L140" s="1075" t="s">
        <v>1119</v>
      </c>
    </row>
    <row r="141" spans="1:15" s="336" customFormat="1" x14ac:dyDescent="0.35">
      <c r="A141" s="81">
        <f t="shared" si="9"/>
        <v>137</v>
      </c>
      <c r="B141" s="81">
        <v>25</v>
      </c>
      <c r="C141" s="1080" t="s">
        <v>651</v>
      </c>
      <c r="D141" s="81" t="str">
        <f>IFERROR(VLOOKUP(C141,Foundation!$C$5:$D$551,2,0),"")</f>
        <v>DA+3</v>
      </c>
      <c r="E141" s="776">
        <f>F131+1</f>
        <v>45883</v>
      </c>
      <c r="F141" s="776">
        <v>45889</v>
      </c>
      <c r="G141" s="80" t="s">
        <v>1538</v>
      </c>
      <c r="H141" s="590">
        <f t="shared" si="10"/>
        <v>37.931087999999995</v>
      </c>
      <c r="I141" s="818">
        <f t="shared" si="11"/>
        <v>3.5339787792191997</v>
      </c>
      <c r="J141" s="80" t="s">
        <v>1541</v>
      </c>
      <c r="K141" s="1133" t="s">
        <v>263</v>
      </c>
      <c r="L141" s="1075"/>
    </row>
    <row r="142" spans="1:15" x14ac:dyDescent="0.35">
      <c r="A142" s="81">
        <f t="shared" si="9"/>
        <v>138</v>
      </c>
      <c r="B142" s="13">
        <v>26</v>
      </c>
      <c r="C142" s="1080" t="s">
        <v>276</v>
      </c>
      <c r="D142" s="81" t="str">
        <f>IFERROR(VLOOKUP(C142,Foundation!$C$5:$D$551,2,0),"")</f>
        <v>DD60+0</v>
      </c>
      <c r="E142" s="134">
        <v>45876</v>
      </c>
      <c r="F142" s="134">
        <v>45890</v>
      </c>
      <c r="G142" s="79" t="s">
        <v>1543</v>
      </c>
      <c r="H142" s="590">
        <f t="shared" si="10"/>
        <v>83.133526000000003</v>
      </c>
      <c r="I142" s="818">
        <f t="shared" si="11"/>
        <v>7.7454176037784004</v>
      </c>
      <c r="J142" s="80" t="s">
        <v>1545</v>
      </c>
      <c r="K142" s="1133" t="s">
        <v>263</v>
      </c>
      <c r="L142" s="1126" t="s">
        <v>1091</v>
      </c>
    </row>
    <row r="143" spans="1:15" s="336" customFormat="1" x14ac:dyDescent="0.35">
      <c r="A143" s="81">
        <f t="shared" si="9"/>
        <v>139</v>
      </c>
      <c r="B143" s="81">
        <v>27</v>
      </c>
      <c r="C143" s="1080" t="s">
        <v>266</v>
      </c>
      <c r="D143" s="81" t="str">
        <f>IFERROR(VLOOKUP(C143,Foundation!$C$5:$D$551,2,0),"")</f>
        <v>DB1+9</v>
      </c>
      <c r="E143" s="776">
        <v>45882</v>
      </c>
      <c r="F143" s="134">
        <v>45890</v>
      </c>
      <c r="G143" s="80" t="s">
        <v>1536</v>
      </c>
      <c r="H143" s="590">
        <f t="shared" si="10"/>
        <v>66.780901</v>
      </c>
      <c r="I143" s="818">
        <f t="shared" si="11"/>
        <v>6.2218696967283993</v>
      </c>
      <c r="J143" s="80" t="s">
        <v>1529</v>
      </c>
      <c r="K143" s="1133" t="s">
        <v>263</v>
      </c>
      <c r="L143" s="1075"/>
    </row>
    <row r="144" spans="1:15" s="16" customFormat="1" x14ac:dyDescent="0.35">
      <c r="A144" s="81">
        <f t="shared" si="9"/>
        <v>140</v>
      </c>
      <c r="B144" s="13">
        <v>28</v>
      </c>
      <c r="C144" s="1080" t="s">
        <v>489</v>
      </c>
      <c r="D144" s="81" t="str">
        <f>IFERROR(VLOOKUP(C144,Foundation!$C$5:$D$551,2,0),"")</f>
        <v>DA-3</v>
      </c>
      <c r="E144" s="134">
        <f>F132+1</f>
        <v>45883</v>
      </c>
      <c r="F144" s="134">
        <v>45890</v>
      </c>
      <c r="G144" s="79" t="s">
        <v>1540</v>
      </c>
      <c r="H144" s="590">
        <f t="shared" si="10"/>
        <v>34.789810000000003</v>
      </c>
      <c r="I144" s="818">
        <f t="shared" si="11"/>
        <v>3.2413109340040003</v>
      </c>
      <c r="J144" s="80" t="s">
        <v>1555</v>
      </c>
      <c r="K144" s="1133" t="s">
        <v>263</v>
      </c>
      <c r="L144" s="1126"/>
    </row>
    <row r="145" spans="1:12" s="16" customFormat="1" x14ac:dyDescent="0.35">
      <c r="A145" s="81">
        <f t="shared" si="9"/>
        <v>141</v>
      </c>
      <c r="B145" s="13">
        <v>29</v>
      </c>
      <c r="C145" s="1080" t="s">
        <v>487</v>
      </c>
      <c r="D145" s="81" t="str">
        <f>IFERROR(VLOOKUP(C145,Foundation!$C$5:$D$551,2,0),"")</f>
        <v>DA+9</v>
      </c>
      <c r="E145" s="134">
        <f>F134+1</f>
        <v>45884</v>
      </c>
      <c r="F145" s="134">
        <v>45890</v>
      </c>
      <c r="G145" s="79" t="s">
        <v>1537</v>
      </c>
      <c r="H145" s="590">
        <f t="shared" si="10"/>
        <v>45.697022000000004</v>
      </c>
      <c r="I145" s="818">
        <f t="shared" si="11"/>
        <v>4.2575184245048003</v>
      </c>
      <c r="J145" s="80"/>
      <c r="K145" s="1133" t="s">
        <v>263</v>
      </c>
      <c r="L145" s="1126"/>
    </row>
    <row r="146" spans="1:12" s="16" customFormat="1" x14ac:dyDescent="0.35">
      <c r="A146" s="81">
        <f t="shared" si="9"/>
        <v>142</v>
      </c>
      <c r="B146" s="13">
        <v>30</v>
      </c>
      <c r="C146" s="1080" t="s">
        <v>461</v>
      </c>
      <c r="D146" s="81" t="str">
        <f>IFERROR(VLOOKUP(C146,Foundation!$C$5:$D$551,2,0),"")</f>
        <v>DA-3</v>
      </c>
      <c r="E146" s="134">
        <f>F130+1</f>
        <v>45881</v>
      </c>
      <c r="F146" s="134">
        <v>45890</v>
      </c>
      <c r="G146" s="79" t="s">
        <v>1531</v>
      </c>
      <c r="H146" s="590">
        <f t="shared" si="10"/>
        <v>34.789810000000003</v>
      </c>
      <c r="I146" s="818">
        <f t="shared" si="11"/>
        <v>3.2413109340040003</v>
      </c>
      <c r="J146" s="80" t="s">
        <v>1195</v>
      </c>
      <c r="K146" s="1133" t="s">
        <v>263</v>
      </c>
      <c r="L146" s="1126"/>
    </row>
    <row r="147" spans="1:12" s="336" customFormat="1" x14ac:dyDescent="0.35">
      <c r="A147" s="81">
        <f t="shared" si="9"/>
        <v>143</v>
      </c>
      <c r="B147" s="81">
        <v>31</v>
      </c>
      <c r="C147" s="1080" t="s">
        <v>171</v>
      </c>
      <c r="D147" s="81" t="str">
        <f>IFERROR(VLOOKUP(C147,Foundation!$C$5:$D$551,2,0),"")</f>
        <v>DA+3</v>
      </c>
      <c r="E147" s="776">
        <f>F129+1</f>
        <v>45881</v>
      </c>
      <c r="F147" s="776">
        <v>45891</v>
      </c>
      <c r="G147" s="80" t="s">
        <v>1534</v>
      </c>
      <c r="H147" s="590">
        <f t="shared" si="10"/>
        <v>37.931087999999995</v>
      </c>
      <c r="I147" s="818">
        <f t="shared" si="11"/>
        <v>3.5339787792191997</v>
      </c>
      <c r="J147" s="80" t="s">
        <v>1556</v>
      </c>
      <c r="K147" s="1133" t="s">
        <v>263</v>
      </c>
      <c r="L147" s="1075"/>
    </row>
    <row r="148" spans="1:12" s="16" customFormat="1" x14ac:dyDescent="0.35">
      <c r="A148" s="81">
        <f t="shared" si="9"/>
        <v>144</v>
      </c>
      <c r="B148" s="13">
        <v>32</v>
      </c>
      <c r="C148" s="1080" t="s">
        <v>592</v>
      </c>
      <c r="D148" s="81" t="str">
        <f>IFERROR(VLOOKUP(C148,Foundation!$C$5:$D$551,2,0),"")</f>
        <v>DA+1.5</v>
      </c>
      <c r="E148" s="134">
        <f>F136+1</f>
        <v>45887</v>
      </c>
      <c r="F148" s="776">
        <v>45891</v>
      </c>
      <c r="G148" s="79" t="s">
        <v>1552</v>
      </c>
      <c r="H148" s="590">
        <f t="shared" si="10"/>
        <v>37.138323999999997</v>
      </c>
      <c r="I148" s="818">
        <f t="shared" si="11"/>
        <v>3.4601182257615997</v>
      </c>
      <c r="J148" s="80" t="s">
        <v>1034</v>
      </c>
      <c r="K148" s="1133" t="s">
        <v>263</v>
      </c>
      <c r="L148" s="1126"/>
    </row>
    <row r="149" spans="1:12" s="16" customFormat="1" x14ac:dyDescent="0.35">
      <c r="A149" s="81">
        <f t="shared" si="9"/>
        <v>145</v>
      </c>
      <c r="B149" s="81">
        <v>33</v>
      </c>
      <c r="C149" s="1080" t="s">
        <v>494</v>
      </c>
      <c r="D149" s="81" t="str">
        <f>IFERROR(VLOOKUP(C149,Foundation!$C$5:$D$551,2,0),"")</f>
        <v>DA-1.5</v>
      </c>
      <c r="E149" s="134">
        <v>45888</v>
      </c>
      <c r="F149" s="134">
        <v>45894</v>
      </c>
      <c r="G149" s="80" t="s">
        <v>1539</v>
      </c>
      <c r="H149" s="590">
        <f t="shared" si="10"/>
        <v>35.601761999999994</v>
      </c>
      <c r="I149" s="818">
        <f t="shared" si="11"/>
        <v>3.3169592027207995</v>
      </c>
      <c r="J149" s="80" t="s">
        <v>1169</v>
      </c>
      <c r="K149" s="1133" t="s">
        <v>263</v>
      </c>
      <c r="L149" s="1126"/>
    </row>
    <row r="150" spans="1:12" s="16" customFormat="1" x14ac:dyDescent="0.35">
      <c r="A150" s="81">
        <f t="shared" ref="A150:A235" si="12">A149+1</f>
        <v>146</v>
      </c>
      <c r="B150" s="13">
        <v>34</v>
      </c>
      <c r="C150" s="1080" t="s">
        <v>389</v>
      </c>
      <c r="D150" s="81" t="str">
        <f>IFERROR(VLOOKUP(C150,Foundation!$C$5:$D$551,2,0),"")</f>
        <v>DA+3</v>
      </c>
      <c r="E150" s="134">
        <f>F138+1</f>
        <v>45889</v>
      </c>
      <c r="F150" s="134">
        <v>45894</v>
      </c>
      <c r="G150" s="80" t="s">
        <v>1551</v>
      </c>
      <c r="H150" s="590">
        <f t="shared" si="10"/>
        <v>37.931087999999995</v>
      </c>
      <c r="I150" s="818">
        <f t="shared" si="11"/>
        <v>3.5339787792191997</v>
      </c>
      <c r="J150" s="80" t="s">
        <v>1554</v>
      </c>
      <c r="K150" s="1133" t="s">
        <v>263</v>
      </c>
      <c r="L150" s="1126"/>
    </row>
    <row r="151" spans="1:12" s="16" customFormat="1" x14ac:dyDescent="0.35">
      <c r="A151" s="81">
        <f t="shared" si="12"/>
        <v>147</v>
      </c>
      <c r="B151" s="81">
        <v>35</v>
      </c>
      <c r="C151" s="1080" t="s">
        <v>662</v>
      </c>
      <c r="D151" s="81" t="str">
        <f>IFERROR(VLOOKUP(C151,Foundation!$C$5:$D$551,2,0),"")</f>
        <v>DA+6</v>
      </c>
      <c r="E151" s="134">
        <f>F139+1</f>
        <v>45889</v>
      </c>
      <c r="F151" s="134">
        <v>45894</v>
      </c>
      <c r="G151" s="80" t="s">
        <v>1533</v>
      </c>
      <c r="H151" s="590">
        <f t="shared" si="10"/>
        <v>43.804423999999997</v>
      </c>
      <c r="I151" s="818">
        <f t="shared" si="11"/>
        <v>4.0811880970015997</v>
      </c>
      <c r="J151" s="80" t="s">
        <v>1535</v>
      </c>
      <c r="K151" s="1133" t="s">
        <v>263</v>
      </c>
      <c r="L151" s="1126"/>
    </row>
    <row r="152" spans="1:12" s="16" customFormat="1" x14ac:dyDescent="0.35">
      <c r="A152" s="81">
        <f t="shared" si="12"/>
        <v>148</v>
      </c>
      <c r="B152" s="13">
        <v>36</v>
      </c>
      <c r="C152" s="1080" t="s">
        <v>469</v>
      </c>
      <c r="D152" s="81" t="str">
        <f>IFERROR(VLOOKUP(C152,Foundation!$C$5:$D$551,2,0),"")</f>
        <v>DA+4.5</v>
      </c>
      <c r="E152" s="134">
        <f>F133+1</f>
        <v>45884</v>
      </c>
      <c r="F152" s="134">
        <v>45894</v>
      </c>
      <c r="G152" s="79" t="s">
        <v>1525</v>
      </c>
      <c r="H152" s="590">
        <f t="shared" si="10"/>
        <v>42.921818999999999</v>
      </c>
      <c r="I152" s="818">
        <f t="shared" si="11"/>
        <v>3.9989572013196</v>
      </c>
      <c r="J152" s="80" t="s">
        <v>1111</v>
      </c>
      <c r="K152" s="1133" t="s">
        <v>263</v>
      </c>
      <c r="L152" s="1126"/>
    </row>
    <row r="153" spans="1:12" s="16" customFormat="1" x14ac:dyDescent="0.35">
      <c r="A153" s="81">
        <f t="shared" si="12"/>
        <v>149</v>
      </c>
      <c r="B153" s="13">
        <v>37</v>
      </c>
      <c r="C153" s="1080" t="s">
        <v>1288</v>
      </c>
      <c r="D153" s="81" t="str">
        <f>IFERROR(VLOOKUP(C153,Foundation!$C$5:$D$551,2,0),"")</f>
        <v>DA+0</v>
      </c>
      <c r="E153" s="134">
        <v>45890</v>
      </c>
      <c r="F153" s="134">
        <v>45896</v>
      </c>
      <c r="G153" s="80" t="s">
        <v>1543</v>
      </c>
      <c r="H153" s="590">
        <f t="shared" si="10"/>
        <v>36.159755999999994</v>
      </c>
      <c r="I153" s="818">
        <f t="shared" si="11"/>
        <v>3.3689466109103994</v>
      </c>
      <c r="J153" s="80" t="s">
        <v>1545</v>
      </c>
      <c r="K153" s="1133" t="s">
        <v>263</v>
      </c>
      <c r="L153" s="1126"/>
    </row>
    <row r="154" spans="1:12" s="1161" customFormat="1" x14ac:dyDescent="0.35">
      <c r="A154" s="81">
        <f t="shared" si="12"/>
        <v>150</v>
      </c>
      <c r="B154" s="81">
        <v>38</v>
      </c>
      <c r="C154" s="1080" t="s">
        <v>913</v>
      </c>
      <c r="D154" s="81" t="str">
        <f>IFERROR(VLOOKUP(C154,Foundation!$C$5:$D$551,2,0),"")</f>
        <v>DA+6</v>
      </c>
      <c r="E154" s="776">
        <v>45887</v>
      </c>
      <c r="F154" s="776">
        <v>45897</v>
      </c>
      <c r="G154" s="80" t="s">
        <v>1580</v>
      </c>
      <c r="H154" s="590">
        <f t="shared" si="10"/>
        <v>43.804423999999997</v>
      </c>
      <c r="I154" s="818">
        <f t="shared" si="11"/>
        <v>4.0811880970015997</v>
      </c>
      <c r="J154" s="80" t="s">
        <v>1530</v>
      </c>
      <c r="K154" s="1163" t="s">
        <v>263</v>
      </c>
      <c r="L154" s="1162"/>
    </row>
    <row r="155" spans="1:12" s="1161" customFormat="1" x14ac:dyDescent="0.35">
      <c r="A155" s="81">
        <f t="shared" si="12"/>
        <v>151</v>
      </c>
      <c r="B155" s="81">
        <v>39</v>
      </c>
      <c r="C155" s="1080" t="s">
        <v>480</v>
      </c>
      <c r="D155" s="81" t="str">
        <f>IFERROR(VLOOKUP(C155,Foundation!$C$5:$D$551,2,0),"")</f>
        <v>DA+6</v>
      </c>
      <c r="E155" s="776">
        <f>F140</f>
        <v>45889</v>
      </c>
      <c r="F155" s="776">
        <v>45897</v>
      </c>
      <c r="G155" s="80" t="s">
        <v>1544</v>
      </c>
      <c r="H155" s="590">
        <f t="shared" si="10"/>
        <v>43.804423999999997</v>
      </c>
      <c r="I155" s="818">
        <f t="shared" si="11"/>
        <v>4.0811880970015997</v>
      </c>
      <c r="J155" s="80" t="s">
        <v>1557</v>
      </c>
      <c r="K155" s="1081" t="s">
        <v>263</v>
      </c>
      <c r="L155" s="1166" t="s">
        <v>1119</v>
      </c>
    </row>
    <row r="156" spans="1:12" s="1161" customFormat="1" x14ac:dyDescent="0.35">
      <c r="A156" s="81">
        <f t="shared" si="12"/>
        <v>152</v>
      </c>
      <c r="B156" s="81">
        <v>40</v>
      </c>
      <c r="C156" s="1080" t="s">
        <v>490</v>
      </c>
      <c r="D156" s="81" t="str">
        <f>IFERROR(VLOOKUP(C156,Foundation!$C$5:$D$551,2,0),"")</f>
        <v>DA+1.5</v>
      </c>
      <c r="E156" s="776">
        <f>F143+1</f>
        <v>45891</v>
      </c>
      <c r="F156" s="776">
        <v>45897</v>
      </c>
      <c r="G156" s="80" t="s">
        <v>1540</v>
      </c>
      <c r="H156" s="590">
        <f t="shared" si="10"/>
        <v>37.138323999999997</v>
      </c>
      <c r="I156" s="818">
        <f t="shared" si="11"/>
        <v>3.4601182257615997</v>
      </c>
      <c r="J156" s="80" t="s">
        <v>1555</v>
      </c>
      <c r="K156" s="1081" t="s">
        <v>263</v>
      </c>
      <c r="L156" s="1162"/>
    </row>
    <row r="157" spans="1:12" s="1161" customFormat="1" x14ac:dyDescent="0.35">
      <c r="A157" s="81">
        <f t="shared" si="12"/>
        <v>153</v>
      </c>
      <c r="B157" s="81">
        <v>41</v>
      </c>
      <c r="C157" s="1080" t="s">
        <v>485</v>
      </c>
      <c r="D157" s="81" t="str">
        <f>IFERROR(VLOOKUP(C157,Foundation!$C$5:$D$551,2,0),"")</f>
        <v>DA+9</v>
      </c>
      <c r="E157" s="776">
        <f>F144+1</f>
        <v>45891</v>
      </c>
      <c r="F157" s="776">
        <v>45897</v>
      </c>
      <c r="G157" s="80" t="s">
        <v>1537</v>
      </c>
      <c r="H157" s="590">
        <f t="shared" si="10"/>
        <v>45.697022000000004</v>
      </c>
      <c r="I157" s="818">
        <f t="shared" si="11"/>
        <v>4.2575184245048003</v>
      </c>
      <c r="J157" s="80" t="s">
        <v>1530</v>
      </c>
      <c r="K157" s="1081" t="s">
        <v>263</v>
      </c>
      <c r="L157" s="1162"/>
    </row>
    <row r="158" spans="1:12" s="16" customFormat="1" x14ac:dyDescent="0.35">
      <c r="A158" s="81">
        <f t="shared" si="12"/>
        <v>154</v>
      </c>
      <c r="B158" s="13">
        <v>42</v>
      </c>
      <c r="C158" s="1080" t="s">
        <v>425</v>
      </c>
      <c r="D158" s="81" t="str">
        <f>IFERROR(VLOOKUP(C158,Foundation!$C$5:$D$551,2,0),"")</f>
        <v>DA+9</v>
      </c>
      <c r="E158" s="134">
        <v>45892</v>
      </c>
      <c r="F158" s="134">
        <v>45898</v>
      </c>
      <c r="G158" s="80" t="s">
        <v>1551</v>
      </c>
      <c r="H158" s="590">
        <f t="shared" si="10"/>
        <v>45.697022000000004</v>
      </c>
      <c r="I158" s="818">
        <f t="shared" si="11"/>
        <v>4.2575184245048003</v>
      </c>
      <c r="J158" s="80" t="s">
        <v>1554</v>
      </c>
      <c r="K158" s="1081" t="s">
        <v>263</v>
      </c>
      <c r="L158" s="1126"/>
    </row>
    <row r="159" spans="1:12" s="16" customFormat="1" x14ac:dyDescent="0.35">
      <c r="A159" s="81">
        <f t="shared" si="12"/>
        <v>155</v>
      </c>
      <c r="B159" s="13">
        <v>43</v>
      </c>
      <c r="C159" s="1080" t="s">
        <v>590</v>
      </c>
      <c r="D159" s="81" t="str">
        <f>IFERROR(VLOOKUP(C159,Foundation!$C$5:$D$551,2,0),"")</f>
        <v>DA+6</v>
      </c>
      <c r="E159" s="134">
        <v>45892</v>
      </c>
      <c r="F159" s="134">
        <v>45899</v>
      </c>
      <c r="G159" s="80" t="s">
        <v>1552</v>
      </c>
      <c r="H159" s="590">
        <f t="shared" si="10"/>
        <v>43.804423999999997</v>
      </c>
      <c r="I159" s="818">
        <f t="shared" si="11"/>
        <v>4.0811880970015997</v>
      </c>
      <c r="J159" s="80" t="s">
        <v>1034</v>
      </c>
      <c r="K159" s="1081" t="s">
        <v>263</v>
      </c>
      <c r="L159" s="1126"/>
    </row>
    <row r="160" spans="1:12" s="16" customFormat="1" x14ac:dyDescent="0.35">
      <c r="A160" s="81">
        <f t="shared" si="12"/>
        <v>156</v>
      </c>
      <c r="B160" s="13">
        <v>44</v>
      </c>
      <c r="C160" s="1080" t="s">
        <v>463</v>
      </c>
      <c r="D160" s="81" t="str">
        <f>IFERROR(VLOOKUP(C160,Foundation!$C$5:$D$551,2,0),"")</f>
        <v>DA-1.5</v>
      </c>
      <c r="E160" s="134">
        <f>F145+1</f>
        <v>45891</v>
      </c>
      <c r="F160" s="134">
        <v>45900</v>
      </c>
      <c r="G160" s="80" t="s">
        <v>1531</v>
      </c>
      <c r="H160" s="590">
        <f t="shared" si="10"/>
        <v>35.601761999999994</v>
      </c>
      <c r="I160" s="818">
        <f t="shared" si="11"/>
        <v>3.3169592027207995</v>
      </c>
      <c r="J160" s="80" t="s">
        <v>1195</v>
      </c>
      <c r="K160" s="1081" t="s">
        <v>263</v>
      </c>
      <c r="L160" s="1126"/>
    </row>
    <row r="161" spans="1:20" s="336" customFormat="1" x14ac:dyDescent="0.35">
      <c r="A161" s="81">
        <f t="shared" si="12"/>
        <v>157</v>
      </c>
      <c r="B161" s="81">
        <v>1</v>
      </c>
      <c r="C161" s="1080" t="s">
        <v>691</v>
      </c>
      <c r="D161" s="81" t="str">
        <f>IFERROR(VLOOKUP(C161,Foundation!$C$5:$D$551,2,0),"")</f>
        <v>DB1+12</v>
      </c>
      <c r="E161" s="776">
        <f>F142+1</f>
        <v>45891</v>
      </c>
      <c r="F161" s="776">
        <v>45901</v>
      </c>
      <c r="G161" s="80" t="s">
        <v>1536</v>
      </c>
      <c r="H161" s="590">
        <f t="shared" si="10"/>
        <v>70.788264999999996</v>
      </c>
      <c r="I161" s="818">
        <f t="shared" si="11"/>
        <v>6.5952293888259996</v>
      </c>
      <c r="J161" s="80" t="s">
        <v>1529</v>
      </c>
      <c r="K161" s="1081" t="s">
        <v>263</v>
      </c>
      <c r="L161" s="1075"/>
      <c r="N161" s="336" t="s">
        <v>1615</v>
      </c>
      <c r="O161" s="336" t="s">
        <v>1616</v>
      </c>
    </row>
    <row r="162" spans="1:20" s="336" customFormat="1" x14ac:dyDescent="0.35">
      <c r="A162" s="81">
        <f t="shared" si="12"/>
        <v>158</v>
      </c>
      <c r="B162" s="81">
        <v>2</v>
      </c>
      <c r="C162" s="1080" t="s">
        <v>793</v>
      </c>
      <c r="D162" s="81" t="str">
        <f>IFERROR(VLOOKUP(C162,Foundation!$C$5:$D$551,2,0),"")</f>
        <v>DA+6</v>
      </c>
      <c r="E162" s="776">
        <v>45883</v>
      </c>
      <c r="F162" s="776">
        <v>45902</v>
      </c>
      <c r="G162" s="80" t="s">
        <v>1553</v>
      </c>
      <c r="H162" s="590">
        <f t="shared" si="10"/>
        <v>43.804423999999997</v>
      </c>
      <c r="I162" s="818">
        <f t="shared" si="11"/>
        <v>4.0811880970015997</v>
      </c>
      <c r="J162" s="80" t="s">
        <v>1162</v>
      </c>
      <c r="K162" s="1081" t="s">
        <v>263</v>
      </c>
      <c r="L162" s="1075"/>
      <c r="N162" s="336" t="s">
        <v>1604</v>
      </c>
      <c r="O162" s="336" t="s">
        <v>1605</v>
      </c>
    </row>
    <row r="163" spans="1:20" s="336" customFormat="1" x14ac:dyDescent="0.35">
      <c r="A163" s="81">
        <f t="shared" si="12"/>
        <v>159</v>
      </c>
      <c r="B163" s="81">
        <v>3</v>
      </c>
      <c r="C163" s="1080" t="s">
        <v>492</v>
      </c>
      <c r="D163" s="81" t="str">
        <f>IFERROR(VLOOKUP(C163,Foundation!$C$5:$D$551,2,0),"")</f>
        <v>DA+6</v>
      </c>
      <c r="E163" s="776">
        <v>45892</v>
      </c>
      <c r="F163" s="776">
        <v>45902</v>
      </c>
      <c r="G163" s="80" t="s">
        <v>1540</v>
      </c>
      <c r="H163" s="590">
        <f t="shared" si="10"/>
        <v>43.804423999999997</v>
      </c>
      <c r="I163" s="818">
        <f t="shared" si="11"/>
        <v>4.0811880970015997</v>
      </c>
      <c r="J163" s="80" t="s">
        <v>1169</v>
      </c>
      <c r="K163" s="1081" t="s">
        <v>263</v>
      </c>
      <c r="L163" s="1075"/>
      <c r="N163" s="336" t="s">
        <v>1604</v>
      </c>
      <c r="O163" s="336" t="s">
        <v>1605</v>
      </c>
    </row>
    <row r="164" spans="1:20" s="336" customFormat="1" x14ac:dyDescent="0.35">
      <c r="A164" s="81">
        <f t="shared" si="12"/>
        <v>160</v>
      </c>
      <c r="B164" s="1143">
        <v>4</v>
      </c>
      <c r="C164" s="1144" t="s">
        <v>1289</v>
      </c>
      <c r="D164" s="1143" t="str">
        <f>IFERROR(VLOOKUP(C164,Foundation!$C$5:$D$551,2,0),"")</f>
        <v>DA+3</v>
      </c>
      <c r="E164" s="1145">
        <f>F153+1</f>
        <v>45897</v>
      </c>
      <c r="F164" s="776">
        <v>45902</v>
      </c>
      <c r="G164" s="80" t="s">
        <v>1543</v>
      </c>
      <c r="H164" s="1146">
        <f t="shared" si="10"/>
        <v>37.931087999999995</v>
      </c>
      <c r="I164" s="1147">
        <f t="shared" si="11"/>
        <v>3.5339787792191997</v>
      </c>
      <c r="J164" s="1077" t="s">
        <v>1545</v>
      </c>
      <c r="K164" s="1081" t="s">
        <v>263</v>
      </c>
      <c r="L164" s="1148"/>
      <c r="N164" s="336" t="s">
        <v>1601</v>
      </c>
      <c r="O164" s="336" t="s">
        <v>1602</v>
      </c>
    </row>
    <row r="165" spans="1:20" s="336" customFormat="1" x14ac:dyDescent="0.35">
      <c r="A165" s="81">
        <f t="shared" si="12"/>
        <v>161</v>
      </c>
      <c r="B165" s="81">
        <v>5</v>
      </c>
      <c r="C165" s="1080" t="s">
        <v>663</v>
      </c>
      <c r="D165" s="81" t="str">
        <f>IFERROR(VLOOKUP(C165,Foundation!$C$5:$D$551,2,0),"")</f>
        <v>DA-1.5</v>
      </c>
      <c r="E165" s="776">
        <v>45892</v>
      </c>
      <c r="F165" s="776">
        <v>45902</v>
      </c>
      <c r="G165" s="80" t="s">
        <v>1533</v>
      </c>
      <c r="H165" s="590">
        <f t="shared" si="10"/>
        <v>35.601761999999994</v>
      </c>
      <c r="I165" s="818">
        <f t="shared" si="11"/>
        <v>3.3169592027207995</v>
      </c>
      <c r="J165" s="80" t="s">
        <v>1535</v>
      </c>
      <c r="K165" s="1081" t="s">
        <v>263</v>
      </c>
      <c r="L165" s="1075"/>
      <c r="N165" s="336" t="s">
        <v>1613</v>
      </c>
      <c r="O165" s="336" t="s">
        <v>1614</v>
      </c>
    </row>
    <row r="166" spans="1:20" s="336" customFormat="1" x14ac:dyDescent="0.35">
      <c r="A166" s="81">
        <f t="shared" si="12"/>
        <v>162</v>
      </c>
      <c r="B166" s="81">
        <v>6</v>
      </c>
      <c r="C166" s="1080" t="s">
        <v>464</v>
      </c>
      <c r="D166" s="81" t="str">
        <f>IFERROR(VLOOKUP(C166,Foundation!$C$5:$D$551,2,0),"")</f>
        <v>DA+6</v>
      </c>
      <c r="E166" s="776">
        <v>45892</v>
      </c>
      <c r="F166" s="776">
        <v>45903</v>
      </c>
      <c r="G166" s="80" t="s">
        <v>1534</v>
      </c>
      <c r="H166" s="590">
        <f t="shared" si="10"/>
        <v>43.804423999999997</v>
      </c>
      <c r="I166" s="818">
        <f t="shared" si="11"/>
        <v>4.0811880970015997</v>
      </c>
      <c r="J166" s="80" t="s">
        <v>1556</v>
      </c>
      <c r="K166" s="1081" t="s">
        <v>263</v>
      </c>
      <c r="L166" s="1075"/>
      <c r="N166" s="336" t="s">
        <v>1604</v>
      </c>
      <c r="O166" s="336" t="s">
        <v>1605</v>
      </c>
    </row>
    <row r="167" spans="1:20" s="336" customFormat="1" x14ac:dyDescent="0.35">
      <c r="A167" s="81">
        <f t="shared" si="12"/>
        <v>163</v>
      </c>
      <c r="B167" s="81">
        <v>7</v>
      </c>
      <c r="C167" s="1080" t="s">
        <v>468</v>
      </c>
      <c r="D167" s="81" t="str">
        <f>IFERROR(VLOOKUP(C167,Foundation!$C$5:$D$551,2,0),"")</f>
        <v>DA+1.5</v>
      </c>
      <c r="E167" s="776">
        <v>45892</v>
      </c>
      <c r="F167" s="776">
        <v>45903</v>
      </c>
      <c r="G167" s="80" t="s">
        <v>1525</v>
      </c>
      <c r="H167" s="590">
        <f t="shared" si="10"/>
        <v>37.138323999999997</v>
      </c>
      <c r="I167" s="818">
        <f t="shared" si="11"/>
        <v>3.4601182257615997</v>
      </c>
      <c r="J167" s="80" t="s">
        <v>1111</v>
      </c>
      <c r="K167" s="1081" t="s">
        <v>263</v>
      </c>
      <c r="L167" s="1075"/>
      <c r="N167" s="336" t="s">
        <v>1609</v>
      </c>
      <c r="O167" s="336" t="s">
        <v>1608</v>
      </c>
    </row>
    <row r="168" spans="1:20" s="336" customFormat="1" x14ac:dyDescent="0.35">
      <c r="A168" s="81">
        <f t="shared" si="12"/>
        <v>164</v>
      </c>
      <c r="B168" s="1143">
        <v>8</v>
      </c>
      <c r="C168" s="1144" t="s">
        <v>1276</v>
      </c>
      <c r="D168" s="1143" t="str">
        <f>IFERROR(VLOOKUP(C168,Foundation!$C$5:$D$551,2,0),"")</f>
        <v>DA+3</v>
      </c>
      <c r="E168" s="1145">
        <v>45894</v>
      </c>
      <c r="F168" s="776">
        <v>45903</v>
      </c>
      <c r="G168" s="1077" t="s">
        <v>1577</v>
      </c>
      <c r="H168" s="1146">
        <f t="shared" si="10"/>
        <v>37.931087999999995</v>
      </c>
      <c r="I168" s="1147">
        <f t="shared" si="11"/>
        <v>3.5339787792191997</v>
      </c>
      <c r="J168" s="1077" t="s">
        <v>1541</v>
      </c>
      <c r="K168" s="1081" t="s">
        <v>263</v>
      </c>
      <c r="L168" s="1148"/>
      <c r="N168" s="336" t="s">
        <v>1601</v>
      </c>
      <c r="O168" s="336" t="s">
        <v>1602</v>
      </c>
    </row>
    <row r="169" spans="1:20" s="336" customFormat="1" x14ac:dyDescent="0.35">
      <c r="A169" s="81">
        <f t="shared" si="12"/>
        <v>165</v>
      </c>
      <c r="B169" s="81">
        <v>9</v>
      </c>
      <c r="C169" s="1080" t="s">
        <v>71</v>
      </c>
      <c r="D169" s="81" t="str">
        <f>IFERROR(VLOOKUP(C169,Foundation!$C$5:$D$551,2,0),"")</f>
        <v>DA+3</v>
      </c>
      <c r="E169" s="776">
        <f>F159+1</f>
        <v>45900</v>
      </c>
      <c r="F169" s="776">
        <v>45904</v>
      </c>
      <c r="G169" s="80" t="s">
        <v>1552</v>
      </c>
      <c r="H169" s="590">
        <f t="shared" si="10"/>
        <v>37.931087999999995</v>
      </c>
      <c r="I169" s="818">
        <f t="shared" si="11"/>
        <v>3.5339787792191997</v>
      </c>
      <c r="J169" s="80" t="s">
        <v>1034</v>
      </c>
      <c r="K169" s="1081" t="s">
        <v>263</v>
      </c>
      <c r="L169" s="1075"/>
      <c r="N169" s="336" t="s">
        <v>1601</v>
      </c>
      <c r="O169" s="336" t="s">
        <v>1602</v>
      </c>
    </row>
    <row r="170" spans="1:20" s="336" customFormat="1" x14ac:dyDescent="0.35">
      <c r="A170" s="81">
        <f t="shared" si="12"/>
        <v>166</v>
      </c>
      <c r="B170" s="1143">
        <v>10</v>
      </c>
      <c r="C170" s="1144" t="s">
        <v>484</v>
      </c>
      <c r="D170" s="1143" t="str">
        <f>IFERROR(VLOOKUP(C170,Foundation!$C$5:$D$551,2,0),"")</f>
        <v>DA+6</v>
      </c>
      <c r="E170" s="1145">
        <f>F156+1</f>
        <v>45898</v>
      </c>
      <c r="F170" s="1145">
        <v>45905</v>
      </c>
      <c r="G170" s="80" t="s">
        <v>1537</v>
      </c>
      <c r="H170" s="1146">
        <f t="shared" si="10"/>
        <v>43.804423999999997</v>
      </c>
      <c r="I170" s="1147">
        <f t="shared" si="11"/>
        <v>4.0811880970015997</v>
      </c>
      <c r="J170" s="1077" t="s">
        <v>1555</v>
      </c>
      <c r="K170" s="1081" t="s">
        <v>263</v>
      </c>
      <c r="L170" s="1148"/>
      <c r="N170" s="336" t="s">
        <v>1604</v>
      </c>
      <c r="O170" s="336" t="s">
        <v>1605</v>
      </c>
    </row>
    <row r="171" spans="1:20" s="336" customFormat="1" x14ac:dyDescent="0.35">
      <c r="A171" s="81">
        <f t="shared" si="12"/>
        <v>167</v>
      </c>
      <c r="B171" s="81">
        <v>11</v>
      </c>
      <c r="C171" s="1144" t="s">
        <v>491</v>
      </c>
      <c r="D171" s="1143" t="str">
        <f>IFERROR(VLOOKUP(C171,Foundation!$C$5:$D$551,2,0),"")</f>
        <v>DA+3</v>
      </c>
      <c r="E171" s="1145">
        <f>F157+1</f>
        <v>45898</v>
      </c>
      <c r="F171" s="1145">
        <v>45906</v>
      </c>
      <c r="G171" s="80" t="s">
        <v>1540</v>
      </c>
      <c r="H171" s="1146">
        <f t="shared" si="10"/>
        <v>37.931087999999995</v>
      </c>
      <c r="I171" s="1147">
        <f t="shared" si="11"/>
        <v>3.5339787792191997</v>
      </c>
      <c r="J171" s="1077" t="s">
        <v>1530</v>
      </c>
      <c r="K171" s="1081" t="s">
        <v>263</v>
      </c>
      <c r="L171" s="1148"/>
      <c r="N171" s="336" t="s">
        <v>1601</v>
      </c>
      <c r="O171" s="336" t="s">
        <v>1602</v>
      </c>
      <c r="T171" s="336" t="s">
        <v>1603</v>
      </c>
    </row>
    <row r="172" spans="1:20" s="336" customFormat="1" x14ac:dyDescent="0.35">
      <c r="A172" s="81">
        <f t="shared" si="12"/>
        <v>168</v>
      </c>
      <c r="B172" s="1143">
        <v>12</v>
      </c>
      <c r="C172" s="1080" t="s">
        <v>271</v>
      </c>
      <c r="D172" s="1143" t="str">
        <f>IFERROR(VLOOKUP(C172,Foundation!$C$5:$D$551,2,0),"")</f>
        <v>DB1+12</v>
      </c>
      <c r="E172" s="1145">
        <f>F158+1</f>
        <v>45899</v>
      </c>
      <c r="F172" s="1145">
        <v>45906</v>
      </c>
      <c r="G172" s="80" t="s">
        <v>1551</v>
      </c>
      <c r="H172" s="1146">
        <f t="shared" si="10"/>
        <v>70.788264999999996</v>
      </c>
      <c r="I172" s="1147">
        <f t="shared" si="11"/>
        <v>6.5952293888259996</v>
      </c>
      <c r="J172" s="80" t="s">
        <v>1554</v>
      </c>
      <c r="K172" s="1081" t="s">
        <v>263</v>
      </c>
      <c r="L172" s="1075"/>
      <c r="N172" s="336" t="s">
        <v>1615</v>
      </c>
      <c r="O172" s="336" t="s">
        <v>1616</v>
      </c>
    </row>
    <row r="173" spans="1:20" s="336" customFormat="1" x14ac:dyDescent="0.35">
      <c r="A173" s="81">
        <f t="shared" si="12"/>
        <v>169</v>
      </c>
      <c r="B173" s="81">
        <v>13</v>
      </c>
      <c r="C173" s="1144" t="s">
        <v>912</v>
      </c>
      <c r="D173" s="1143" t="str">
        <f>IFERROR(VLOOKUP(C173,Foundation!$C$5:$D$551,2,0),"")</f>
        <v>DA+9</v>
      </c>
      <c r="E173" s="1145">
        <f>F154+1</f>
        <v>45898</v>
      </c>
      <c r="F173" s="1145">
        <v>45906</v>
      </c>
      <c r="G173" s="80" t="s">
        <v>1580</v>
      </c>
      <c r="H173" s="1146">
        <f t="shared" si="10"/>
        <v>45.697022000000004</v>
      </c>
      <c r="I173" s="1147">
        <f t="shared" si="11"/>
        <v>4.2575184245048003</v>
      </c>
      <c r="J173" s="1077" t="s">
        <v>1530</v>
      </c>
      <c r="K173" s="1081" t="s">
        <v>263</v>
      </c>
      <c r="L173" s="1148"/>
      <c r="N173" s="336" t="s">
        <v>1597</v>
      </c>
      <c r="O173" s="336" t="s">
        <v>1598</v>
      </c>
    </row>
    <row r="174" spans="1:20" s="336" customFormat="1" x14ac:dyDescent="0.35">
      <c r="A174" s="81">
        <f t="shared" si="12"/>
        <v>170</v>
      </c>
      <c r="B174" s="81">
        <v>14</v>
      </c>
      <c r="C174" s="1080" t="s">
        <v>664</v>
      </c>
      <c r="D174" s="81" t="str">
        <f>IFERROR(VLOOKUP(C174,Foundation!$C$5:$D$551,2,0),"")</f>
        <v>DA+0</v>
      </c>
      <c r="E174" s="776">
        <f>F165+1</f>
        <v>45903</v>
      </c>
      <c r="F174" s="776">
        <v>45907</v>
      </c>
      <c r="G174" s="80" t="s">
        <v>1533</v>
      </c>
      <c r="H174" s="590">
        <f t="shared" si="10"/>
        <v>36.159755999999994</v>
      </c>
      <c r="I174" s="818">
        <f t="shared" si="11"/>
        <v>3.3689466109103994</v>
      </c>
      <c r="J174" s="80" t="s">
        <v>1535</v>
      </c>
      <c r="K174" s="1081" t="s">
        <v>263</v>
      </c>
      <c r="L174" s="1075"/>
      <c r="N174" s="336" t="s">
        <v>1599</v>
      </c>
      <c r="O174" s="336" t="s">
        <v>1600</v>
      </c>
    </row>
    <row r="175" spans="1:20" s="336" customFormat="1" x14ac:dyDescent="0.35">
      <c r="A175" s="81">
        <f t="shared" si="12"/>
        <v>171</v>
      </c>
      <c r="B175" s="1143">
        <v>15</v>
      </c>
      <c r="C175" s="1144" t="s">
        <v>479</v>
      </c>
      <c r="D175" s="1143" t="str">
        <f>IFERROR(VLOOKUP(C175,Foundation!$C$5:$D$551,2,0),"")</f>
        <v>DA-1.5</v>
      </c>
      <c r="E175" s="1145">
        <f>F155+1</f>
        <v>45898</v>
      </c>
      <c r="F175" s="1145">
        <v>45908</v>
      </c>
      <c r="G175" s="80" t="s">
        <v>1544</v>
      </c>
      <c r="H175" s="1146">
        <f t="shared" si="10"/>
        <v>35.601761999999994</v>
      </c>
      <c r="I175" s="1147">
        <f t="shared" si="11"/>
        <v>3.3169592027207995</v>
      </c>
      <c r="J175" s="1077" t="s">
        <v>1557</v>
      </c>
      <c r="K175" s="1081" t="s">
        <v>263</v>
      </c>
      <c r="L175" s="1148"/>
      <c r="N175" s="336" t="s">
        <v>1613</v>
      </c>
      <c r="O175" s="336" t="s">
        <v>1614</v>
      </c>
    </row>
    <row r="176" spans="1:20" s="336" customFormat="1" x14ac:dyDescent="0.35">
      <c r="A176" s="81">
        <f t="shared" si="12"/>
        <v>172</v>
      </c>
      <c r="B176" s="81">
        <v>16</v>
      </c>
      <c r="C176" s="1080" t="s">
        <v>1290</v>
      </c>
      <c r="D176" s="81" t="str">
        <f>IFERROR(VLOOKUP(C176,Foundation!$C$5:$D$551,2,0),"")</f>
        <v>DA+3</v>
      </c>
      <c r="E176" s="776">
        <f>F164+1</f>
        <v>45903</v>
      </c>
      <c r="F176" s="1145">
        <v>45908</v>
      </c>
      <c r="G176" s="80" t="s">
        <v>1543</v>
      </c>
      <c r="H176" s="590">
        <f t="shared" si="10"/>
        <v>37.931087999999995</v>
      </c>
      <c r="I176" s="818">
        <f t="shared" si="11"/>
        <v>3.5339787792191997</v>
      </c>
      <c r="J176" s="80" t="s">
        <v>1545</v>
      </c>
      <c r="K176" s="1081" t="s">
        <v>263</v>
      </c>
      <c r="L176" s="1075"/>
      <c r="N176" s="336" t="s">
        <v>1601</v>
      </c>
      <c r="O176" s="336" t="s">
        <v>1602</v>
      </c>
    </row>
    <row r="177" spans="1:18" s="336" customFormat="1" x14ac:dyDescent="0.35">
      <c r="A177" s="81">
        <f t="shared" si="12"/>
        <v>173</v>
      </c>
      <c r="B177" s="1143">
        <v>17</v>
      </c>
      <c r="C177" s="1144" t="s">
        <v>914</v>
      </c>
      <c r="D177" s="1143" t="str">
        <f>IFERROR(VLOOKUP(C177,Foundation!$C$5:$D$551,2,0),"")</f>
        <v>DA+9</v>
      </c>
      <c r="E177" s="1145">
        <v>45894</v>
      </c>
      <c r="F177" s="1145">
        <v>45908</v>
      </c>
      <c r="G177" s="80" t="s">
        <v>1581</v>
      </c>
      <c r="H177" s="1146">
        <f t="shared" si="10"/>
        <v>45.697022000000004</v>
      </c>
      <c r="I177" s="1147">
        <f t="shared" si="11"/>
        <v>4.2575184245048003</v>
      </c>
      <c r="J177" s="1077" t="s">
        <v>1530</v>
      </c>
      <c r="K177" s="1081" t="s">
        <v>263</v>
      </c>
      <c r="L177" s="1148"/>
      <c r="N177" s="336" t="s">
        <v>1597</v>
      </c>
      <c r="O177" s="336" t="s">
        <v>1598</v>
      </c>
    </row>
    <row r="178" spans="1:18" s="336" customFormat="1" x14ac:dyDescent="0.35">
      <c r="A178" s="81">
        <f t="shared" si="12"/>
        <v>174</v>
      </c>
      <c r="B178" s="81">
        <v>18</v>
      </c>
      <c r="C178" s="1080" t="s">
        <v>458</v>
      </c>
      <c r="D178" s="1143" t="str">
        <f>IFERROR(VLOOKUP(C178,Foundation!$C$5:$D$551,2,0),"")</f>
        <v>DA+6</v>
      </c>
      <c r="E178" s="1145">
        <v>45898</v>
      </c>
      <c r="F178" s="1145">
        <v>45908</v>
      </c>
      <c r="G178" s="80" t="s">
        <v>1578</v>
      </c>
      <c r="H178" s="1146">
        <f t="shared" si="10"/>
        <v>43.804423999999997</v>
      </c>
      <c r="I178" s="1147">
        <f t="shared" si="11"/>
        <v>4.0811880970015997</v>
      </c>
      <c r="J178" s="80" t="s">
        <v>1591</v>
      </c>
      <c r="K178" s="1081" t="s">
        <v>263</v>
      </c>
      <c r="L178" s="1075"/>
      <c r="N178" s="336" t="s">
        <v>1604</v>
      </c>
      <c r="O178" s="336" t="s">
        <v>1605</v>
      </c>
    </row>
    <row r="179" spans="1:18" s="336" customFormat="1" x14ac:dyDescent="0.35">
      <c r="A179" s="81">
        <f t="shared" si="12"/>
        <v>175</v>
      </c>
      <c r="B179" s="81">
        <v>19</v>
      </c>
      <c r="C179" s="1080" t="s">
        <v>482</v>
      </c>
      <c r="D179" s="81" t="str">
        <f>IFERROR(VLOOKUP(C179,Foundation!$C$5:$D$551,2,0),"")</f>
        <v>DA+9</v>
      </c>
      <c r="E179" s="776">
        <f>F161+1</f>
        <v>45902</v>
      </c>
      <c r="F179" s="776">
        <v>45909</v>
      </c>
      <c r="G179" s="80" t="s">
        <v>1536</v>
      </c>
      <c r="H179" s="590">
        <f t="shared" si="10"/>
        <v>45.697022000000004</v>
      </c>
      <c r="I179" s="818">
        <f t="shared" si="11"/>
        <v>4.2575184245048003</v>
      </c>
      <c r="J179" s="80" t="s">
        <v>1529</v>
      </c>
      <c r="K179" s="1081" t="s">
        <v>263</v>
      </c>
      <c r="L179" s="1075"/>
      <c r="N179" s="336" t="s">
        <v>1597</v>
      </c>
      <c r="O179" s="336" t="s">
        <v>1598</v>
      </c>
    </row>
    <row r="180" spans="1:18" s="336" customFormat="1" x14ac:dyDescent="0.35">
      <c r="A180" s="81">
        <f t="shared" si="12"/>
        <v>176</v>
      </c>
      <c r="B180" s="81">
        <v>20</v>
      </c>
      <c r="C180" s="92" t="s">
        <v>1278</v>
      </c>
      <c r="D180" s="81" t="str">
        <f>IFERROR(VLOOKUP(C180,Foundation!$C$5:$D$551,2,0),"")</f>
        <v>DA+3</v>
      </c>
      <c r="E180" s="776">
        <v>45904</v>
      </c>
      <c r="F180" s="776">
        <v>45909</v>
      </c>
      <c r="G180" s="80" t="s">
        <v>1577</v>
      </c>
      <c r="H180" s="590">
        <f t="shared" si="10"/>
        <v>37.931087999999995</v>
      </c>
      <c r="I180" s="818">
        <f t="shared" si="11"/>
        <v>3.5339787792191997</v>
      </c>
      <c r="J180" s="80" t="s">
        <v>1541</v>
      </c>
      <c r="K180" s="1081" t="s">
        <v>263</v>
      </c>
      <c r="L180" s="1075"/>
      <c r="N180" s="336" t="s">
        <v>1601</v>
      </c>
      <c r="O180" s="336" t="s">
        <v>1602</v>
      </c>
    </row>
    <row r="181" spans="1:18" s="336" customFormat="1" x14ac:dyDescent="0.35">
      <c r="A181" s="81">
        <f t="shared" si="12"/>
        <v>177</v>
      </c>
      <c r="B181" s="81">
        <v>21</v>
      </c>
      <c r="C181" s="1080" t="s">
        <v>195</v>
      </c>
      <c r="D181" s="81" t="str">
        <f>IFERROR(VLOOKUP(C181,Foundation!$C$5:$D$551,2,0),"")</f>
        <v>DA+3</v>
      </c>
      <c r="E181" s="776">
        <v>45905</v>
      </c>
      <c r="F181" s="776">
        <v>45909</v>
      </c>
      <c r="G181" s="80" t="s">
        <v>1552</v>
      </c>
      <c r="H181" s="590">
        <f t="shared" si="10"/>
        <v>37.931087999999995</v>
      </c>
      <c r="I181" s="818">
        <f t="shared" si="11"/>
        <v>3.5339787792191997</v>
      </c>
      <c r="J181" s="80" t="s">
        <v>1034</v>
      </c>
      <c r="K181" s="1081" t="s">
        <v>263</v>
      </c>
      <c r="L181" s="1075"/>
      <c r="N181" s="336" t="s">
        <v>1601</v>
      </c>
      <c r="O181" s="336" t="s">
        <v>1602</v>
      </c>
    </row>
    <row r="182" spans="1:18" s="336" customFormat="1" x14ac:dyDescent="0.35">
      <c r="A182" s="81">
        <f t="shared" si="12"/>
        <v>178</v>
      </c>
      <c r="B182" s="81">
        <v>22</v>
      </c>
      <c r="C182" s="1080" t="s">
        <v>69</v>
      </c>
      <c r="D182" s="81" t="str">
        <f>IFERROR(VLOOKUP(C182,Foundation!$C$5:$D$551,2,0),"")</f>
        <v>DA+9</v>
      </c>
      <c r="E182" s="1145">
        <v>45894</v>
      </c>
      <c r="F182" s="776">
        <v>45910</v>
      </c>
      <c r="G182" s="80" t="s">
        <v>1582</v>
      </c>
      <c r="H182" s="590">
        <f t="shared" si="10"/>
        <v>45.697022000000004</v>
      </c>
      <c r="I182" s="818">
        <f t="shared" si="11"/>
        <v>4.2575184245048003</v>
      </c>
      <c r="J182" s="1077" t="s">
        <v>1583</v>
      </c>
      <c r="K182" s="1081" t="s">
        <v>263</v>
      </c>
      <c r="L182" s="1075"/>
      <c r="N182" s="336" t="s">
        <v>1597</v>
      </c>
      <c r="O182" s="336" t="s">
        <v>1598</v>
      </c>
    </row>
    <row r="183" spans="1:18" s="336" customFormat="1" x14ac:dyDescent="0.35">
      <c r="A183" s="81">
        <f t="shared" si="12"/>
        <v>179</v>
      </c>
      <c r="B183" s="81">
        <v>23</v>
      </c>
      <c r="C183" s="1080" t="s">
        <v>1295</v>
      </c>
      <c r="D183" s="81" t="str">
        <f>IFERROR(VLOOKUP(C183,Foundation!$C$5:$D$551,2,0),"")</f>
        <v>DA+3</v>
      </c>
      <c r="E183" s="776">
        <f>F163+1</f>
        <v>45903</v>
      </c>
      <c r="F183" s="776">
        <v>45911</v>
      </c>
      <c r="G183" s="80" t="s">
        <v>1539</v>
      </c>
      <c r="H183" s="590">
        <f t="shared" si="10"/>
        <v>37.931087999999995</v>
      </c>
      <c r="I183" s="818">
        <f t="shared" si="11"/>
        <v>3.5339787792191997</v>
      </c>
      <c r="J183" s="80" t="s">
        <v>1169</v>
      </c>
      <c r="K183" s="1081" t="s">
        <v>263</v>
      </c>
      <c r="L183" s="1075"/>
      <c r="N183" s="336" t="s">
        <v>1601</v>
      </c>
      <c r="O183" s="336" t="s">
        <v>1602</v>
      </c>
      <c r="R183" s="1180" t="s">
        <v>1610</v>
      </c>
    </row>
    <row r="184" spans="1:18" s="336" customFormat="1" x14ac:dyDescent="0.35">
      <c r="A184" s="81">
        <f t="shared" si="12"/>
        <v>180</v>
      </c>
      <c r="B184" s="81">
        <v>24</v>
      </c>
      <c r="C184" s="1080" t="s">
        <v>666</v>
      </c>
      <c r="D184" s="81" t="str">
        <f>IFERROR(VLOOKUP(C184,Foundation!$C$5:$D$551,2,0),"")</f>
        <v>DA+3</v>
      </c>
      <c r="E184" s="776">
        <f>F174+1</f>
        <v>45908</v>
      </c>
      <c r="F184" s="776">
        <v>45911</v>
      </c>
      <c r="G184" s="80" t="s">
        <v>1533</v>
      </c>
      <c r="H184" s="590">
        <f t="shared" si="10"/>
        <v>37.931087999999995</v>
      </c>
      <c r="I184" s="818">
        <f t="shared" si="11"/>
        <v>3.5339787792191997</v>
      </c>
      <c r="J184" s="80" t="s">
        <v>1541</v>
      </c>
      <c r="K184" s="1081" t="s">
        <v>263</v>
      </c>
      <c r="L184" s="1075"/>
      <c r="N184" s="336" t="s">
        <v>1601</v>
      </c>
      <c r="O184" s="336" t="s">
        <v>1602</v>
      </c>
    </row>
    <row r="185" spans="1:18" s="336" customFormat="1" x14ac:dyDescent="0.35">
      <c r="A185" s="81">
        <f t="shared" si="12"/>
        <v>181</v>
      </c>
      <c r="B185" s="81">
        <v>25</v>
      </c>
      <c r="C185" s="1080" t="s">
        <v>475</v>
      </c>
      <c r="D185" s="81" t="str">
        <f>IFERROR(VLOOKUP(C185,Foundation!$C$5:$D$551,2,0),"")</f>
        <v>DA+6</v>
      </c>
      <c r="E185" s="776">
        <f>F170+1</f>
        <v>45906</v>
      </c>
      <c r="F185" s="776">
        <v>45912</v>
      </c>
      <c r="G185" s="80" t="s">
        <v>1537</v>
      </c>
      <c r="H185" s="590">
        <f t="shared" si="10"/>
        <v>43.804423999999997</v>
      </c>
      <c r="I185" s="818">
        <f t="shared" si="11"/>
        <v>4.0811880970015997</v>
      </c>
      <c r="J185" s="80" t="s">
        <v>1590</v>
      </c>
      <c r="K185" s="1081" t="s">
        <v>263</v>
      </c>
      <c r="L185" s="1075"/>
      <c r="N185" s="336" t="s">
        <v>1604</v>
      </c>
      <c r="O185" s="336" t="s">
        <v>1605</v>
      </c>
    </row>
    <row r="186" spans="1:18" s="336" customFormat="1" x14ac:dyDescent="0.35">
      <c r="A186" s="81">
        <f t="shared" si="12"/>
        <v>182</v>
      </c>
      <c r="B186" s="81">
        <v>26</v>
      </c>
      <c r="C186" s="1080" t="s">
        <v>459</v>
      </c>
      <c r="D186" s="81" t="str">
        <f>IFERROR(VLOOKUP(C186,Foundation!$C$5:$D$551,2,0),"")</f>
        <v>DA-3</v>
      </c>
      <c r="E186" s="776">
        <f>F178+1</f>
        <v>45909</v>
      </c>
      <c r="F186" s="776">
        <v>45913</v>
      </c>
      <c r="G186" s="80" t="s">
        <v>1578</v>
      </c>
      <c r="H186" s="590">
        <f t="shared" si="10"/>
        <v>34.789810000000003</v>
      </c>
      <c r="I186" s="818">
        <f t="shared" si="11"/>
        <v>3.2413109340040003</v>
      </c>
      <c r="J186" s="80" t="s">
        <v>1210</v>
      </c>
      <c r="K186" s="1081" t="s">
        <v>263</v>
      </c>
      <c r="L186" s="1075"/>
      <c r="N186" s="336" t="s">
        <v>1606</v>
      </c>
      <c r="O186" s="336" t="s">
        <v>1607</v>
      </c>
    </row>
    <row r="187" spans="1:18" s="336" customFormat="1" x14ac:dyDescent="0.35">
      <c r="A187" s="81">
        <f t="shared" si="12"/>
        <v>183</v>
      </c>
      <c r="B187" s="81">
        <v>27</v>
      </c>
      <c r="C187" s="1080" t="s">
        <v>10</v>
      </c>
      <c r="D187" s="81" t="str">
        <f>IFERROR(VLOOKUP(C187,Foundation!$C$5:$D$551,2,0),"")</f>
        <v>DB2+0</v>
      </c>
      <c r="E187" s="776">
        <v>45904</v>
      </c>
      <c r="F187" s="776">
        <v>45914</v>
      </c>
      <c r="G187" s="80" t="s">
        <v>1525</v>
      </c>
      <c r="H187" s="590">
        <f t="shared" si="10"/>
        <v>59.500627999999999</v>
      </c>
      <c r="I187" s="818">
        <f t="shared" si="11"/>
        <v>5.5435783097551994</v>
      </c>
      <c r="J187" s="80" t="s">
        <v>1111</v>
      </c>
      <c r="K187" s="1081" t="s">
        <v>263</v>
      </c>
      <c r="L187" s="1075"/>
      <c r="N187" s="336" t="s">
        <v>1617</v>
      </c>
      <c r="O187" s="336" t="s">
        <v>1618</v>
      </c>
    </row>
    <row r="188" spans="1:18" s="336" customFormat="1" x14ac:dyDescent="0.35">
      <c r="A188" s="81">
        <f t="shared" si="12"/>
        <v>184</v>
      </c>
      <c r="B188" s="81">
        <v>28</v>
      </c>
      <c r="C188" s="1080" t="s">
        <v>456</v>
      </c>
      <c r="D188" s="81" t="str">
        <f>IFERROR(VLOOKUP(C188,Foundation!$C$5:$D$551,2,0),"")</f>
        <v>DA+9</v>
      </c>
      <c r="E188" s="776">
        <v>45909</v>
      </c>
      <c r="F188" s="776">
        <v>45915</v>
      </c>
      <c r="G188" s="80" t="s">
        <v>1588</v>
      </c>
      <c r="H188" s="590">
        <f t="shared" si="10"/>
        <v>45.697022000000004</v>
      </c>
      <c r="I188" s="818">
        <f t="shared" si="11"/>
        <v>4.2575184245048003</v>
      </c>
      <c r="J188" s="80" t="s">
        <v>1595</v>
      </c>
      <c r="K188" s="1081" t="s">
        <v>263</v>
      </c>
      <c r="L188" s="1075"/>
      <c r="N188" s="336" t="s">
        <v>1597</v>
      </c>
      <c r="O188" s="336" t="s">
        <v>1598</v>
      </c>
    </row>
    <row r="189" spans="1:18" s="336" customFormat="1" x14ac:dyDescent="0.35">
      <c r="A189" s="81">
        <f t="shared" si="12"/>
        <v>185</v>
      </c>
      <c r="B189" s="81">
        <v>29</v>
      </c>
      <c r="C189" s="1080" t="s">
        <v>52</v>
      </c>
      <c r="D189" s="81" t="str">
        <f>IFERROR(VLOOKUP(C189,Foundation!$C$5:$D$551,2,0),"")</f>
        <v>DB2+6</v>
      </c>
      <c r="E189" s="776">
        <f>F172+1</f>
        <v>45907</v>
      </c>
      <c r="F189" s="776">
        <v>45915</v>
      </c>
      <c r="G189" s="80" t="s">
        <v>1551</v>
      </c>
      <c r="H189" s="590">
        <f t="shared" si="10"/>
        <v>69.376000000000005</v>
      </c>
      <c r="I189" s="818">
        <f t="shared" si="11"/>
        <v>6.4636509183999999</v>
      </c>
      <c r="J189" s="80" t="s">
        <v>1590</v>
      </c>
      <c r="K189" s="1081" t="s">
        <v>263</v>
      </c>
      <c r="L189" s="1075"/>
      <c r="N189" s="336" t="s">
        <v>1619</v>
      </c>
      <c r="O189" s="336" t="s">
        <v>1620</v>
      </c>
    </row>
    <row r="190" spans="1:18" s="336" customFormat="1" x14ac:dyDescent="0.35">
      <c r="A190" s="81">
        <f t="shared" si="12"/>
        <v>186</v>
      </c>
      <c r="B190" s="81">
        <v>30</v>
      </c>
      <c r="C190" s="1080" t="s">
        <v>1291</v>
      </c>
      <c r="D190" s="81" t="str">
        <f>IFERROR(VLOOKUP(C190,Foundation!$C$5:$D$551,2,0),"")</f>
        <v>DA+3</v>
      </c>
      <c r="E190" s="776">
        <f>F176+1</f>
        <v>45909</v>
      </c>
      <c r="F190" s="776">
        <v>45915</v>
      </c>
      <c r="G190" s="80" t="s">
        <v>1543</v>
      </c>
      <c r="H190" s="590">
        <f t="shared" si="10"/>
        <v>37.931087999999995</v>
      </c>
      <c r="I190" s="818">
        <f t="shared" si="11"/>
        <v>3.5339787792191997</v>
      </c>
      <c r="J190" s="80" t="s">
        <v>1545</v>
      </c>
      <c r="K190" s="1081" t="s">
        <v>263</v>
      </c>
      <c r="L190" s="1075"/>
      <c r="N190" s="336" t="s">
        <v>1601</v>
      </c>
      <c r="O190" s="336" t="s">
        <v>1602</v>
      </c>
    </row>
    <row r="191" spans="1:18" s="336" customFormat="1" x14ac:dyDescent="0.35">
      <c r="A191" s="81">
        <f t="shared" si="12"/>
        <v>187</v>
      </c>
      <c r="B191" s="81">
        <v>31</v>
      </c>
      <c r="C191" s="1080" t="s">
        <v>483</v>
      </c>
      <c r="D191" s="81" t="str">
        <f>IFERROR(VLOOKUP(C191,Foundation!$C$5:$D$551,2,0),"")</f>
        <v>DA+6</v>
      </c>
      <c r="E191" s="776">
        <v>45910</v>
      </c>
      <c r="F191" s="776">
        <v>45915</v>
      </c>
      <c r="G191" s="80" t="s">
        <v>1536</v>
      </c>
      <c r="H191" s="590">
        <f t="shared" si="10"/>
        <v>43.804423999999997</v>
      </c>
      <c r="I191" s="818">
        <f t="shared" si="11"/>
        <v>4.0811880970015997</v>
      </c>
      <c r="J191" s="80" t="s">
        <v>1529</v>
      </c>
      <c r="K191" s="1081" t="s">
        <v>263</v>
      </c>
      <c r="L191" s="1075"/>
      <c r="N191" s="336" t="s">
        <v>1604</v>
      </c>
      <c r="O191" s="336" t="s">
        <v>1605</v>
      </c>
    </row>
    <row r="192" spans="1:18" s="336" customFormat="1" x14ac:dyDescent="0.35">
      <c r="A192" s="81">
        <f t="shared" si="12"/>
        <v>188</v>
      </c>
      <c r="B192" s="81">
        <v>32</v>
      </c>
      <c r="C192" s="1080" t="s">
        <v>1279</v>
      </c>
      <c r="D192" s="81" t="str">
        <f>IFERROR(VLOOKUP(C192,Foundation!$C$5:$D$551,2,0),"")</f>
        <v>DA+3</v>
      </c>
      <c r="E192" s="776">
        <v>45910</v>
      </c>
      <c r="F192" s="776">
        <v>45915</v>
      </c>
      <c r="G192" s="80" t="s">
        <v>1577</v>
      </c>
      <c r="H192" s="590">
        <f t="shared" si="10"/>
        <v>37.931087999999995</v>
      </c>
      <c r="I192" s="818">
        <f t="shared" si="11"/>
        <v>3.5339787792191997</v>
      </c>
      <c r="J192" s="80" t="s">
        <v>1556</v>
      </c>
      <c r="K192" s="1081" t="s">
        <v>263</v>
      </c>
      <c r="L192" s="1075"/>
      <c r="N192" s="336" t="s">
        <v>1601</v>
      </c>
      <c r="O192" s="336" t="s">
        <v>1602</v>
      </c>
    </row>
    <row r="193" spans="1:21" s="336" customFormat="1" x14ac:dyDescent="0.35">
      <c r="A193" s="81">
        <f t="shared" si="12"/>
        <v>189</v>
      </c>
      <c r="B193" s="81">
        <v>33</v>
      </c>
      <c r="C193" s="1080" t="s">
        <v>1299</v>
      </c>
      <c r="D193" s="81" t="str">
        <f>IFERROR(VLOOKUP(C193,Foundation!$C$5:$D$551,2,0),"")</f>
        <v>DA+3</v>
      </c>
      <c r="E193" s="776">
        <f>F171+1</f>
        <v>45907</v>
      </c>
      <c r="F193" s="776">
        <v>45915</v>
      </c>
      <c r="G193" s="80" t="s">
        <v>1540</v>
      </c>
      <c r="H193" s="590">
        <f t="shared" si="10"/>
        <v>37.931087999999995</v>
      </c>
      <c r="I193" s="818">
        <f t="shared" si="11"/>
        <v>3.5339787792191997</v>
      </c>
      <c r="J193" s="80" t="s">
        <v>1589</v>
      </c>
      <c r="K193" s="1081" t="s">
        <v>263</v>
      </c>
      <c r="L193" s="1075"/>
      <c r="N193" s="336" t="s">
        <v>1601</v>
      </c>
      <c r="O193" s="336" t="s">
        <v>1602</v>
      </c>
    </row>
    <row r="194" spans="1:21" s="336" customFormat="1" x14ac:dyDescent="0.35">
      <c r="A194" s="81">
        <f t="shared" si="12"/>
        <v>190</v>
      </c>
      <c r="B194" s="81">
        <v>34</v>
      </c>
      <c r="C194" s="1080" t="s">
        <v>911</v>
      </c>
      <c r="D194" s="81" t="str">
        <f>IFERROR(VLOOKUP(C194,Foundation!$C$5:$D$551,2,0),"")</f>
        <v>DA+6</v>
      </c>
      <c r="E194" s="776">
        <f>F173+1</f>
        <v>45907</v>
      </c>
      <c r="F194" s="776">
        <v>45916</v>
      </c>
      <c r="G194" s="80" t="s">
        <v>1580</v>
      </c>
      <c r="H194" s="590">
        <f t="shared" si="10"/>
        <v>43.804423999999997</v>
      </c>
      <c r="I194" s="818">
        <f t="shared" si="11"/>
        <v>4.0811880970015997</v>
      </c>
      <c r="J194" s="80" t="s">
        <v>1530</v>
      </c>
      <c r="K194" s="1081" t="s">
        <v>263</v>
      </c>
      <c r="L194" s="1075"/>
      <c r="N194" s="336" t="s">
        <v>1604</v>
      </c>
      <c r="O194" s="336" t="s">
        <v>1605</v>
      </c>
    </row>
    <row r="195" spans="1:21" s="336" customFormat="1" x14ac:dyDescent="0.35">
      <c r="A195" s="81">
        <f t="shared" si="12"/>
        <v>191</v>
      </c>
      <c r="B195" s="81">
        <v>35</v>
      </c>
      <c r="C195" s="1080" t="s">
        <v>466</v>
      </c>
      <c r="D195" s="81" t="str">
        <f>IFERROR(VLOOKUP(C195,Foundation!$C$5:$D$551,2,0),"")</f>
        <v>DA+0</v>
      </c>
      <c r="E195" s="776">
        <v>45910</v>
      </c>
      <c r="F195" s="776">
        <v>45916</v>
      </c>
      <c r="G195" s="80" t="s">
        <v>1552</v>
      </c>
      <c r="H195" s="590">
        <f t="shared" si="10"/>
        <v>36.159755999999994</v>
      </c>
      <c r="I195" s="818">
        <f t="shared" si="11"/>
        <v>3.3689466109103994</v>
      </c>
      <c r="J195" s="80" t="s">
        <v>1034</v>
      </c>
      <c r="K195" s="1081" t="s">
        <v>263</v>
      </c>
      <c r="L195" s="1075"/>
      <c r="N195" s="336" t="s">
        <v>1599</v>
      </c>
      <c r="O195" s="336" t="s">
        <v>1600</v>
      </c>
    </row>
    <row r="196" spans="1:21" s="336" customFormat="1" x14ac:dyDescent="0.35">
      <c r="A196" s="81">
        <f t="shared" si="12"/>
        <v>192</v>
      </c>
      <c r="B196" s="81">
        <v>36</v>
      </c>
      <c r="C196" s="1080" t="s">
        <v>465</v>
      </c>
      <c r="D196" s="81" t="str">
        <f>IFERROR(VLOOKUP('Erection Compiled'!C196,Foundation!$C$5:$D$551,2,0),"")</f>
        <v>DA+9</v>
      </c>
      <c r="E196" s="776">
        <v>45904</v>
      </c>
      <c r="F196" s="776">
        <v>45918</v>
      </c>
      <c r="G196" s="80" t="s">
        <v>1534</v>
      </c>
      <c r="H196" s="590">
        <f t="shared" si="10"/>
        <v>45.697022000000004</v>
      </c>
      <c r="I196" s="818">
        <f t="shared" si="11"/>
        <v>4.2575184245048003</v>
      </c>
      <c r="J196" s="80" t="s">
        <v>1195</v>
      </c>
      <c r="K196" s="1081" t="s">
        <v>263</v>
      </c>
      <c r="L196" s="1075"/>
      <c r="N196" s="336" t="s">
        <v>1597</v>
      </c>
      <c r="O196" s="336" t="s">
        <v>1598</v>
      </c>
      <c r="U196" s="336" t="s">
        <v>1603</v>
      </c>
    </row>
    <row r="197" spans="1:21" s="336" customFormat="1" x14ac:dyDescent="0.35">
      <c r="A197" s="81">
        <f t="shared" si="12"/>
        <v>193</v>
      </c>
      <c r="B197" s="81">
        <v>37</v>
      </c>
      <c r="C197" s="1080" t="s">
        <v>915</v>
      </c>
      <c r="D197" s="81" t="str">
        <f>IFERROR(VLOOKUP('Erection Compiled'!C197,Foundation!$C$5:$D$551,2,0),"")</f>
        <v>DA+9</v>
      </c>
      <c r="E197" s="776">
        <f>F177+1</f>
        <v>45909</v>
      </c>
      <c r="F197" s="776">
        <v>45918</v>
      </c>
      <c r="G197" s="80" t="s">
        <v>1581</v>
      </c>
      <c r="H197" s="590">
        <f t="shared" ref="H197:H240" si="13">VLOOKUP(D197,$D$255:$I$284,6,0)</f>
        <v>45.697022000000004</v>
      </c>
      <c r="I197" s="818">
        <f t="shared" ref="I197:I240" si="14">IFERROR(VLOOKUP(D197,$D$255:$K$284,8,0)/10^5,"")</f>
        <v>4.2575184245048003</v>
      </c>
      <c r="J197" s="80" t="s">
        <v>1530</v>
      </c>
      <c r="K197" s="1081" t="s">
        <v>263</v>
      </c>
      <c r="L197" s="1075"/>
      <c r="N197" s="336" t="s">
        <v>1597</v>
      </c>
      <c r="O197" s="336" t="s">
        <v>1598</v>
      </c>
    </row>
    <row r="198" spans="1:21" s="336" customFormat="1" x14ac:dyDescent="0.35">
      <c r="A198" s="81">
        <f t="shared" si="12"/>
        <v>194</v>
      </c>
      <c r="B198" s="81">
        <v>38</v>
      </c>
      <c r="C198" s="1080" t="s">
        <v>668</v>
      </c>
      <c r="D198" s="81" t="str">
        <f>IFERROR(VLOOKUP('Erection Compiled'!C198,Foundation!$C$5:$D$551,2,0),"")</f>
        <v>DA+9</v>
      </c>
      <c r="E198" s="776">
        <v>45914</v>
      </c>
      <c r="F198" s="776">
        <v>45919</v>
      </c>
      <c r="G198" s="80" t="s">
        <v>1533</v>
      </c>
      <c r="H198" s="590">
        <f t="shared" si="13"/>
        <v>45.697022000000004</v>
      </c>
      <c r="I198" s="818">
        <f t="shared" si="14"/>
        <v>4.2575184245048003</v>
      </c>
      <c r="J198" s="80" t="s">
        <v>1556</v>
      </c>
      <c r="K198" s="1081" t="s">
        <v>263</v>
      </c>
      <c r="L198" s="1075"/>
      <c r="N198" s="336" t="s">
        <v>1597</v>
      </c>
      <c r="O198" s="336" t="s">
        <v>1598</v>
      </c>
    </row>
    <row r="199" spans="1:21" s="336" customFormat="1" x14ac:dyDescent="0.35">
      <c r="A199" s="81">
        <f t="shared" si="12"/>
        <v>195</v>
      </c>
      <c r="B199" s="81">
        <v>39</v>
      </c>
      <c r="C199" s="1080" t="s">
        <v>1280</v>
      </c>
      <c r="D199" s="81" t="str">
        <f>IFERROR(VLOOKUP('Erection Compiled'!C199,Foundation!$C$5:$D$551,2,0),"")</f>
        <v>DA+0</v>
      </c>
      <c r="E199" s="776">
        <f>F192+1</f>
        <v>45916</v>
      </c>
      <c r="F199" s="776">
        <v>45919</v>
      </c>
      <c r="G199" s="80" t="s">
        <v>1577</v>
      </c>
      <c r="H199" s="590">
        <f t="shared" si="13"/>
        <v>36.159755999999994</v>
      </c>
      <c r="I199" s="818">
        <f t="shared" si="14"/>
        <v>3.3689466109103994</v>
      </c>
      <c r="J199" s="80" t="s">
        <v>1556</v>
      </c>
      <c r="K199" s="1081" t="s">
        <v>263</v>
      </c>
      <c r="L199" s="1075"/>
      <c r="N199" s="336" t="s">
        <v>1599</v>
      </c>
      <c r="O199" s="336" t="s">
        <v>1600</v>
      </c>
    </row>
    <row r="200" spans="1:21" s="336" customFormat="1" x14ac:dyDescent="0.35">
      <c r="A200" s="81">
        <f t="shared" si="12"/>
        <v>196</v>
      </c>
      <c r="B200" s="81">
        <v>40</v>
      </c>
      <c r="C200" s="1080" t="s">
        <v>1296</v>
      </c>
      <c r="D200" s="81" t="str">
        <f>IFERROR(VLOOKUP('Erection Compiled'!C200,Foundation!$C$5:$D$551,2,0),"")</f>
        <v>DA+3</v>
      </c>
      <c r="E200" s="776">
        <f>F183+1</f>
        <v>45912</v>
      </c>
      <c r="F200" s="776">
        <v>45919</v>
      </c>
      <c r="G200" s="80" t="s">
        <v>1539</v>
      </c>
      <c r="H200" s="590">
        <f t="shared" si="13"/>
        <v>37.931087999999995</v>
      </c>
      <c r="I200" s="818">
        <f t="shared" si="14"/>
        <v>3.5339787792191997</v>
      </c>
      <c r="J200" s="80" t="s">
        <v>1169</v>
      </c>
      <c r="K200" s="1081" t="s">
        <v>263</v>
      </c>
      <c r="L200" s="1075"/>
      <c r="N200" s="336" t="s">
        <v>1601</v>
      </c>
      <c r="O200" s="336" t="s">
        <v>1602</v>
      </c>
    </row>
    <row r="201" spans="1:21" s="336" customFormat="1" x14ac:dyDescent="0.35">
      <c r="A201" s="81">
        <f t="shared" si="12"/>
        <v>197</v>
      </c>
      <c r="B201" s="81">
        <v>41</v>
      </c>
      <c r="C201" s="1080" t="s">
        <v>657</v>
      </c>
      <c r="D201" s="81" t="str">
        <f>IFERROR(VLOOKUP('Erection Compiled'!C201,Foundation!$C$5:$D$551,2,0),"")</f>
        <v>DB1+9</v>
      </c>
      <c r="E201" s="776">
        <v>45904</v>
      </c>
      <c r="F201" s="776">
        <v>45920</v>
      </c>
      <c r="G201" s="80" t="s">
        <v>1579</v>
      </c>
      <c r="H201" s="590">
        <f t="shared" si="13"/>
        <v>66.780901</v>
      </c>
      <c r="I201" s="818">
        <f t="shared" si="14"/>
        <v>6.2218696967283993</v>
      </c>
      <c r="J201" s="80" t="s">
        <v>1541</v>
      </c>
      <c r="K201" s="1081" t="s">
        <v>263</v>
      </c>
      <c r="L201" s="1075"/>
      <c r="N201" s="336" t="s">
        <v>1611</v>
      </c>
      <c r="O201" s="336" t="s">
        <v>1612</v>
      </c>
    </row>
    <row r="202" spans="1:21" s="336" customFormat="1" x14ac:dyDescent="0.35">
      <c r="A202" s="81">
        <f t="shared" si="12"/>
        <v>198</v>
      </c>
      <c r="B202" s="81">
        <v>42</v>
      </c>
      <c r="C202" s="1080" t="s">
        <v>68</v>
      </c>
      <c r="D202" s="81" t="str">
        <f>IFERROR(VLOOKUP('Erection Compiled'!C202,Foundation!$C$5:$D$551,2,0),"")</f>
        <v>DB1+9</v>
      </c>
      <c r="E202" s="776">
        <f>F162+1</f>
        <v>45903</v>
      </c>
      <c r="F202" s="776">
        <v>45920</v>
      </c>
      <c r="G202" s="80" t="s">
        <v>1553</v>
      </c>
      <c r="H202" s="590">
        <f t="shared" si="13"/>
        <v>66.780901</v>
      </c>
      <c r="I202" s="818">
        <f t="shared" si="14"/>
        <v>6.2218696967283993</v>
      </c>
      <c r="J202" s="80" t="s">
        <v>1162</v>
      </c>
      <c r="K202" s="1081" t="s">
        <v>263</v>
      </c>
      <c r="L202" s="1075"/>
      <c r="N202" s="336" t="s">
        <v>1611</v>
      </c>
      <c r="O202" s="336" t="s">
        <v>1612</v>
      </c>
    </row>
    <row r="203" spans="1:21" s="336" customFormat="1" x14ac:dyDescent="0.35">
      <c r="A203" s="81">
        <f t="shared" si="12"/>
        <v>199</v>
      </c>
      <c r="B203" s="81">
        <v>43</v>
      </c>
      <c r="C203" s="1080" t="s">
        <v>200</v>
      </c>
      <c r="D203" s="81" t="str">
        <f>IFERROR(VLOOKUP('Erection Compiled'!C203,Foundation!$C$5:$D$551,2,0),"")</f>
        <v>DA+3</v>
      </c>
      <c r="E203" s="776">
        <f>F189+1</f>
        <v>45916</v>
      </c>
      <c r="F203" s="776">
        <v>45920</v>
      </c>
      <c r="G203" s="80" t="s">
        <v>1551</v>
      </c>
      <c r="H203" s="590">
        <f t="shared" si="13"/>
        <v>37.931087999999995</v>
      </c>
      <c r="I203" s="818">
        <f t="shared" si="14"/>
        <v>3.5339787792191997</v>
      </c>
      <c r="J203" s="80" t="s">
        <v>1590</v>
      </c>
      <c r="K203" s="1081" t="s">
        <v>263</v>
      </c>
      <c r="L203" s="1075"/>
      <c r="N203" s="336" t="s">
        <v>1601</v>
      </c>
      <c r="O203" s="336" t="s">
        <v>1602</v>
      </c>
    </row>
    <row r="204" spans="1:21" s="336" customFormat="1" x14ac:dyDescent="0.35">
      <c r="A204" s="81">
        <f t="shared" si="12"/>
        <v>200</v>
      </c>
      <c r="B204" s="81">
        <v>44</v>
      </c>
      <c r="C204" s="1080" t="s">
        <v>467</v>
      </c>
      <c r="D204" s="81" t="str">
        <f>IFERROR(VLOOKUP('Erection Compiled'!C204,Foundation!$C$5:$D$551,2,0),"")</f>
        <v>DA+0</v>
      </c>
      <c r="E204" s="776">
        <v>45915</v>
      </c>
      <c r="F204" s="776">
        <v>45921</v>
      </c>
      <c r="G204" s="80" t="s">
        <v>1525</v>
      </c>
      <c r="H204" s="590">
        <f t="shared" si="13"/>
        <v>36.159755999999994</v>
      </c>
      <c r="I204" s="818">
        <f t="shared" si="14"/>
        <v>3.3689466109103994</v>
      </c>
      <c r="J204" s="80" t="s">
        <v>1111</v>
      </c>
      <c r="K204" s="1081" t="s">
        <v>263</v>
      </c>
      <c r="L204" s="1075"/>
      <c r="N204" s="336" t="s">
        <v>1599</v>
      </c>
      <c r="O204" s="336" t="s">
        <v>1600</v>
      </c>
    </row>
    <row r="205" spans="1:21" s="336" customFormat="1" x14ac:dyDescent="0.35">
      <c r="A205" s="81">
        <f t="shared" si="12"/>
        <v>201</v>
      </c>
      <c r="B205" s="81">
        <v>45</v>
      </c>
      <c r="C205" s="1080" t="s">
        <v>460</v>
      </c>
      <c r="D205" s="81" t="str">
        <f>IFERROR(VLOOKUP(C205,Foundation!$C$5:$D$551,2,0),"")</f>
        <v>DA+3</v>
      </c>
      <c r="E205" s="776">
        <v>45914</v>
      </c>
      <c r="F205" s="776">
        <v>45922</v>
      </c>
      <c r="G205" s="80" t="s">
        <v>1578</v>
      </c>
      <c r="H205" s="590">
        <f t="shared" si="13"/>
        <v>37.931087999999995</v>
      </c>
      <c r="I205" s="818">
        <f t="shared" si="14"/>
        <v>3.5339787792191997</v>
      </c>
      <c r="J205" s="80" t="s">
        <v>1596</v>
      </c>
      <c r="K205" s="1081" t="s">
        <v>263</v>
      </c>
      <c r="L205" s="1075"/>
      <c r="N205" s="336" t="s">
        <v>1601</v>
      </c>
      <c r="O205" s="336" t="s">
        <v>1602</v>
      </c>
    </row>
    <row r="206" spans="1:21" s="336" customFormat="1" x14ac:dyDescent="0.35">
      <c r="A206" s="81">
        <f t="shared" si="12"/>
        <v>202</v>
      </c>
      <c r="B206" s="81">
        <v>46</v>
      </c>
      <c r="C206" s="1080" t="s">
        <v>1292</v>
      </c>
      <c r="D206" s="81" t="str">
        <f>IFERROR(VLOOKUP(C206,Foundation!$C$5:$D$551,2,0),"")</f>
        <v>DA+3</v>
      </c>
      <c r="E206" s="776">
        <f>F190+1</f>
        <v>45916</v>
      </c>
      <c r="F206" s="776">
        <v>45923</v>
      </c>
      <c r="G206" s="80" t="s">
        <v>1543</v>
      </c>
      <c r="H206" s="590">
        <f t="shared" si="13"/>
        <v>37.931087999999995</v>
      </c>
      <c r="I206" s="818">
        <f t="shared" si="14"/>
        <v>3.5339787792191997</v>
      </c>
      <c r="J206" s="1187" t="s">
        <v>1545</v>
      </c>
      <c r="K206" s="1081" t="s">
        <v>263</v>
      </c>
      <c r="L206" s="1075"/>
      <c r="N206" s="336" t="s">
        <v>1601</v>
      </c>
      <c r="O206" s="336" t="s">
        <v>1602</v>
      </c>
    </row>
    <row r="207" spans="1:21" s="336" customFormat="1" x14ac:dyDescent="0.35">
      <c r="A207" s="81">
        <f t="shared" si="12"/>
        <v>203</v>
      </c>
      <c r="B207" s="81">
        <v>47</v>
      </c>
      <c r="C207" s="1080" t="s">
        <v>1281</v>
      </c>
      <c r="D207" s="81" t="str">
        <f>IFERROR(VLOOKUP(C207,Foundation!$C$5:$D$551,2,0),"")</f>
        <v>DA+0</v>
      </c>
      <c r="E207" s="776">
        <v>45920</v>
      </c>
      <c r="F207" s="776">
        <v>45923</v>
      </c>
      <c r="G207" s="80" t="s">
        <v>1577</v>
      </c>
      <c r="H207" s="590">
        <f t="shared" si="13"/>
        <v>36.159755999999994</v>
      </c>
      <c r="I207" s="818">
        <f t="shared" si="14"/>
        <v>3.3689466109103994</v>
      </c>
      <c r="J207" s="1187" t="s">
        <v>1556</v>
      </c>
      <c r="K207" s="1081" t="s">
        <v>263</v>
      </c>
      <c r="L207" s="1075"/>
      <c r="N207" s="336" t="s">
        <v>1599</v>
      </c>
      <c r="O207" s="336" t="s">
        <v>1600</v>
      </c>
    </row>
    <row r="208" spans="1:21" s="336" customFormat="1" x14ac:dyDescent="0.35">
      <c r="A208" s="81">
        <f t="shared" si="12"/>
        <v>204</v>
      </c>
      <c r="B208" s="81">
        <v>48</v>
      </c>
      <c r="C208" s="1080" t="s">
        <v>1300</v>
      </c>
      <c r="D208" s="81" t="str">
        <f>IFERROR(VLOOKUP(C208,Foundation!$C$5:$D$551,2,0),"")</f>
        <v>DA+0</v>
      </c>
      <c r="E208" s="776">
        <f>F193+1</f>
        <v>45916</v>
      </c>
      <c r="F208" s="776">
        <v>45924</v>
      </c>
      <c r="G208" s="80" t="s">
        <v>1540</v>
      </c>
      <c r="H208" s="590">
        <f t="shared" si="13"/>
        <v>36.159755999999994</v>
      </c>
      <c r="I208" s="818">
        <f t="shared" si="14"/>
        <v>3.3689466109103994</v>
      </c>
      <c r="J208" s="1188" t="s">
        <v>1589</v>
      </c>
      <c r="K208" s="1081" t="s">
        <v>263</v>
      </c>
      <c r="L208" s="1075"/>
      <c r="N208" s="336" t="s">
        <v>1599</v>
      </c>
      <c r="O208" s="336" t="s">
        <v>1600</v>
      </c>
    </row>
    <row r="209" spans="1:15" s="336" customFormat="1" x14ac:dyDescent="0.35">
      <c r="A209" s="81">
        <f t="shared" si="12"/>
        <v>205</v>
      </c>
      <c r="B209" s="81">
        <v>49</v>
      </c>
      <c r="C209" s="1080" t="s">
        <v>909</v>
      </c>
      <c r="D209" s="81" t="str">
        <f>IFERROR(VLOOKUP(C209,Foundation!$C$5:$D$551,2,0),"")</f>
        <v>DB1+3</v>
      </c>
      <c r="E209" s="776">
        <v>45913</v>
      </c>
      <c r="F209" s="776">
        <v>45924</v>
      </c>
      <c r="G209" s="80" t="s">
        <v>1537</v>
      </c>
      <c r="H209" s="590">
        <f t="shared" si="13"/>
        <v>57.963171000000003</v>
      </c>
      <c r="I209" s="818">
        <f t="shared" si="14"/>
        <v>5.4003359009964012</v>
      </c>
      <c r="J209" s="1188" t="s">
        <v>1590</v>
      </c>
      <c r="K209" s="1081" t="s">
        <v>263</v>
      </c>
      <c r="L209" s="1075"/>
      <c r="N209" s="336" t="s">
        <v>1624</v>
      </c>
      <c r="O209" s="336" t="s">
        <v>1625</v>
      </c>
    </row>
    <row r="210" spans="1:15" s="1189" customFormat="1" x14ac:dyDescent="0.35">
      <c r="A210" s="81">
        <f t="shared" si="12"/>
        <v>206</v>
      </c>
      <c r="B210" s="771">
        <v>50</v>
      </c>
      <c r="C210" s="1080" t="s">
        <v>66</v>
      </c>
      <c r="D210" s="81" t="str">
        <f>IFERROR(VLOOKUP(C210,Foundation!$C$5:$D$551,2,0),"")</f>
        <v>DB1+0</v>
      </c>
      <c r="E210" s="776">
        <f>F182+1</f>
        <v>45911</v>
      </c>
      <c r="F210" s="776">
        <v>45925</v>
      </c>
      <c r="G210" s="80" t="s">
        <v>1588</v>
      </c>
      <c r="H210" s="590">
        <f t="shared" si="13"/>
        <v>55.450851000000007</v>
      </c>
      <c r="I210" s="818">
        <f t="shared" si="14"/>
        <v>5.1662670663084009</v>
      </c>
      <c r="J210" s="1188" t="s">
        <v>679</v>
      </c>
      <c r="K210" s="1081" t="s">
        <v>263</v>
      </c>
      <c r="L210" s="1190" t="s">
        <v>1230</v>
      </c>
      <c r="N210" s="1189" t="s">
        <v>1640</v>
      </c>
      <c r="O210" s="1189" t="s">
        <v>1641</v>
      </c>
    </row>
    <row r="211" spans="1:15" s="336" customFormat="1" x14ac:dyDescent="0.35">
      <c r="A211" s="771">
        <f t="shared" si="12"/>
        <v>207</v>
      </c>
      <c r="B211" s="81">
        <v>51</v>
      </c>
      <c r="C211" s="1080" t="s">
        <v>476</v>
      </c>
      <c r="D211" s="81" t="str">
        <f>IFERROR(VLOOKUP(C211,Foundation!$C$5:$D$551,2,0),"")</f>
        <v>DA+6</v>
      </c>
      <c r="E211" s="776">
        <f>F185+1</f>
        <v>45913</v>
      </c>
      <c r="F211" s="776">
        <v>45925</v>
      </c>
      <c r="G211" s="80" t="s">
        <v>1536</v>
      </c>
      <c r="H211" s="590">
        <f t="shared" si="13"/>
        <v>43.804423999999997</v>
      </c>
      <c r="I211" s="818">
        <f t="shared" si="14"/>
        <v>4.0811880970015997</v>
      </c>
      <c r="J211" s="1188" t="s">
        <v>1529</v>
      </c>
      <c r="K211" s="1081" t="s">
        <v>263</v>
      </c>
      <c r="L211" s="1075"/>
      <c r="N211" s="336" t="s">
        <v>1604</v>
      </c>
      <c r="O211" s="336" t="s">
        <v>1605</v>
      </c>
    </row>
    <row r="212" spans="1:15" s="336" customFormat="1" x14ac:dyDescent="0.35">
      <c r="A212" s="771">
        <f t="shared" si="12"/>
        <v>208</v>
      </c>
      <c r="B212" s="81">
        <v>52</v>
      </c>
      <c r="C212" s="1080" t="s">
        <v>910</v>
      </c>
      <c r="D212" s="81" t="str">
        <f>IFERROR(VLOOKUP(C212,Foundation!$C$5:$D$551,2,0),"")</f>
        <v>DA+6</v>
      </c>
      <c r="E212" s="776">
        <v>45918</v>
      </c>
      <c r="F212" s="776">
        <v>45925</v>
      </c>
      <c r="G212" s="80" t="s">
        <v>1580</v>
      </c>
      <c r="H212" s="590">
        <f t="shared" si="13"/>
        <v>43.804423999999997</v>
      </c>
      <c r="I212" s="818">
        <f t="shared" si="14"/>
        <v>4.0811880970015997</v>
      </c>
      <c r="J212" s="1188" t="s">
        <v>1592</v>
      </c>
      <c r="K212" s="1081" t="s">
        <v>263</v>
      </c>
      <c r="L212" s="1075"/>
      <c r="N212" s="336" t="s">
        <v>1604</v>
      </c>
      <c r="O212" s="336" t="s">
        <v>1605</v>
      </c>
    </row>
    <row r="213" spans="1:15" s="1161" customFormat="1" x14ac:dyDescent="0.35">
      <c r="A213" s="81">
        <f t="shared" si="12"/>
        <v>209</v>
      </c>
      <c r="B213" s="81">
        <v>53</v>
      </c>
      <c r="C213" s="1080" t="s">
        <v>182</v>
      </c>
      <c r="D213" s="81" t="str">
        <f>IFERROR(VLOOKUP(C213,Foundation!$C$5:$D$551,2,0),"")</f>
        <v>DA-3</v>
      </c>
      <c r="E213" s="776">
        <v>45919</v>
      </c>
      <c r="F213" s="776">
        <v>45925</v>
      </c>
      <c r="G213" s="80" t="s">
        <v>1552</v>
      </c>
      <c r="H213" s="590">
        <f t="shared" si="13"/>
        <v>34.789810000000003</v>
      </c>
      <c r="I213" s="818">
        <f t="shared" si="14"/>
        <v>3.2413109340040003</v>
      </c>
      <c r="J213" s="1188" t="s">
        <v>1034</v>
      </c>
      <c r="K213" s="1081" t="s">
        <v>263</v>
      </c>
      <c r="L213" s="1162"/>
      <c r="N213" s="336" t="s">
        <v>1606</v>
      </c>
      <c r="O213" s="336" t="s">
        <v>1607</v>
      </c>
    </row>
    <row r="214" spans="1:15" s="1161" customFormat="1" x14ac:dyDescent="0.35">
      <c r="A214" s="81">
        <f t="shared" si="12"/>
        <v>210</v>
      </c>
      <c r="B214" s="81">
        <v>54</v>
      </c>
      <c r="C214" s="1080" t="s">
        <v>201</v>
      </c>
      <c r="D214" s="81" t="str">
        <f>IFERROR(VLOOKUP(C214,Foundation!$C$5:$D$551,2,0),"")</f>
        <v>DA+1.5</v>
      </c>
      <c r="E214" s="776">
        <v>45921</v>
      </c>
      <c r="F214" s="776">
        <v>45925</v>
      </c>
      <c r="G214" s="80" t="s">
        <v>1551</v>
      </c>
      <c r="H214" s="590">
        <f t="shared" si="13"/>
        <v>37.138323999999997</v>
      </c>
      <c r="I214" s="818">
        <f t="shared" si="14"/>
        <v>3.4601182257615997</v>
      </c>
      <c r="J214" s="1188" t="s">
        <v>1554</v>
      </c>
      <c r="K214" s="1081" t="s">
        <v>263</v>
      </c>
      <c r="L214" s="1162"/>
      <c r="N214" s="1161" t="s">
        <v>1609</v>
      </c>
      <c r="O214" s="1161" t="s">
        <v>1608</v>
      </c>
    </row>
    <row r="215" spans="1:15" s="336" customFormat="1" x14ac:dyDescent="0.35">
      <c r="A215" s="81">
        <f t="shared" si="12"/>
        <v>211</v>
      </c>
      <c r="B215" s="81">
        <v>55</v>
      </c>
      <c r="C215" s="1080" t="s">
        <v>274</v>
      </c>
      <c r="D215" s="81" t="str">
        <f>IFERROR(VLOOKUP(C215,Foundation!$C$5:$D$551,2,0),"")</f>
        <v>DB1+9</v>
      </c>
      <c r="E215" s="776">
        <v>45911</v>
      </c>
      <c r="F215" s="776">
        <v>45926</v>
      </c>
      <c r="G215" s="80" t="s">
        <v>1582</v>
      </c>
      <c r="H215" s="590">
        <f t="shared" si="13"/>
        <v>66.780901</v>
      </c>
      <c r="I215" s="818">
        <f t="shared" si="14"/>
        <v>6.2218696967283993</v>
      </c>
      <c r="J215" s="1188" t="s">
        <v>1583</v>
      </c>
      <c r="K215" s="1081" t="s">
        <v>263</v>
      </c>
      <c r="L215" s="1075"/>
      <c r="N215" s="336" t="s">
        <v>1611</v>
      </c>
      <c r="O215" s="336" t="s">
        <v>1612</v>
      </c>
    </row>
    <row r="216" spans="1:15" s="336" customFormat="1" x14ac:dyDescent="0.35">
      <c r="A216" s="1188">
        <f t="shared" si="12"/>
        <v>212</v>
      </c>
      <c r="B216" s="81">
        <v>56</v>
      </c>
      <c r="C216" s="1080" t="s">
        <v>1297</v>
      </c>
      <c r="D216" s="81" t="str">
        <f>IFERROR(VLOOKUP(C216,Foundation!$C$5:$D$551,2,0),"")</f>
        <v>DA+0</v>
      </c>
      <c r="E216" s="776">
        <v>45920</v>
      </c>
      <c r="F216" s="776">
        <v>45927</v>
      </c>
      <c r="G216" s="80" t="s">
        <v>1539</v>
      </c>
      <c r="H216" s="590">
        <f t="shared" si="13"/>
        <v>36.159755999999994</v>
      </c>
      <c r="I216" s="818">
        <f t="shared" si="14"/>
        <v>3.3689466109103994</v>
      </c>
      <c r="J216" s="1188" t="s">
        <v>1169</v>
      </c>
      <c r="K216" s="1081" t="s">
        <v>263</v>
      </c>
      <c r="L216" s="1166" t="s">
        <v>1633</v>
      </c>
      <c r="N216" s="336" t="s">
        <v>1599</v>
      </c>
      <c r="O216" s="336" t="s">
        <v>1600</v>
      </c>
    </row>
    <row r="217" spans="1:15" s="336" customFormat="1" x14ac:dyDescent="0.35">
      <c r="A217" s="81">
        <f t="shared" si="12"/>
        <v>213</v>
      </c>
      <c r="B217" s="81">
        <v>57</v>
      </c>
      <c r="C217" s="1080" t="s">
        <v>667</v>
      </c>
      <c r="D217" s="81" t="str">
        <f>IFERROR(VLOOKUP(C217,Foundation!$C$5:$D$551,2,0),"")</f>
        <v>DA+0</v>
      </c>
      <c r="E217" s="776">
        <v>45924</v>
      </c>
      <c r="F217" s="776">
        <v>45928</v>
      </c>
      <c r="G217" s="80" t="s">
        <v>1577</v>
      </c>
      <c r="H217" s="590">
        <f t="shared" si="13"/>
        <v>36.159755999999994</v>
      </c>
      <c r="I217" s="818">
        <f t="shared" si="14"/>
        <v>3.3689466109103994</v>
      </c>
      <c r="J217" s="1188" t="s">
        <v>1556</v>
      </c>
      <c r="K217" s="1081" t="s">
        <v>263</v>
      </c>
      <c r="L217" s="1075"/>
      <c r="N217" s="336" t="s">
        <v>1599</v>
      </c>
      <c r="O217" s="336" t="s">
        <v>1600</v>
      </c>
    </row>
    <row r="218" spans="1:15" s="336" customFormat="1" x14ac:dyDescent="0.35">
      <c r="A218" s="81">
        <f t="shared" si="12"/>
        <v>214</v>
      </c>
      <c r="B218" s="81">
        <v>58</v>
      </c>
      <c r="C218" s="1080" t="s">
        <v>7</v>
      </c>
      <c r="D218" s="81" t="str">
        <f>IFERROR(VLOOKUP(C218,Foundation!$C$5:$D$551,2,0),"")</f>
        <v>DB1+6</v>
      </c>
      <c r="E218" s="776">
        <v>45920</v>
      </c>
      <c r="F218" s="776">
        <v>45929</v>
      </c>
      <c r="G218" s="80" t="s">
        <v>1533</v>
      </c>
      <c r="H218" s="590">
        <f t="shared" si="13"/>
        <v>65.027778999999995</v>
      </c>
      <c r="I218" s="818">
        <f t="shared" si="14"/>
        <v>6.0585341249835993</v>
      </c>
      <c r="J218" s="1188" t="s">
        <v>1623</v>
      </c>
      <c r="K218" s="1081" t="s">
        <v>263</v>
      </c>
      <c r="L218" s="1075"/>
      <c r="N218" s="336" t="s">
        <v>1642</v>
      </c>
      <c r="O218" s="336" t="s">
        <v>1643</v>
      </c>
    </row>
    <row r="219" spans="1:15" s="336" customFormat="1" x14ac:dyDescent="0.35">
      <c r="A219" s="81">
        <f t="shared" si="12"/>
        <v>215</v>
      </c>
      <c r="B219" s="81">
        <v>59</v>
      </c>
      <c r="C219" s="1080" t="s">
        <v>655</v>
      </c>
      <c r="D219" s="81" t="str">
        <f>IFERROR(VLOOKUP(C219,Foundation!$C$5:$D$551,2,0),"")</f>
        <v>DA+9</v>
      </c>
      <c r="E219" s="776">
        <v>45921</v>
      </c>
      <c r="F219" s="776">
        <v>45929</v>
      </c>
      <c r="G219" s="80" t="s">
        <v>1579</v>
      </c>
      <c r="H219" s="590">
        <f t="shared" si="13"/>
        <v>45.697022000000004</v>
      </c>
      <c r="I219" s="818">
        <f t="shared" si="14"/>
        <v>4.2575184245048003</v>
      </c>
      <c r="J219" s="1188" t="s">
        <v>1541</v>
      </c>
      <c r="K219" s="1081" t="s">
        <v>263</v>
      </c>
      <c r="L219" s="1075"/>
      <c r="N219" s="336" t="s">
        <v>1597</v>
      </c>
      <c r="O219" s="336" t="s">
        <v>1598</v>
      </c>
    </row>
    <row r="220" spans="1:15" s="336" customFormat="1" x14ac:dyDescent="0.35">
      <c r="A220" s="81">
        <f t="shared" si="12"/>
        <v>216</v>
      </c>
      <c r="B220" s="81">
        <v>60</v>
      </c>
      <c r="C220" s="1080" t="s">
        <v>265</v>
      </c>
      <c r="D220" s="81" t="str">
        <f>IFERROR(VLOOKUP(C220,Foundation!$C$5:$D$551,2,0),"")</f>
        <v>DB1+6</v>
      </c>
      <c r="E220" s="776">
        <v>45919</v>
      </c>
      <c r="F220" s="776">
        <v>45930</v>
      </c>
      <c r="G220" s="80" t="s">
        <v>1581</v>
      </c>
      <c r="H220" s="590">
        <f t="shared" si="13"/>
        <v>65.027778999999995</v>
      </c>
      <c r="I220" s="818">
        <f t="shared" si="14"/>
        <v>6.0585341249835993</v>
      </c>
      <c r="J220" s="1188" t="s">
        <v>1530</v>
      </c>
      <c r="K220" s="1081" t="s">
        <v>263</v>
      </c>
      <c r="L220" s="1075"/>
      <c r="N220" s="336" t="s">
        <v>1642</v>
      </c>
      <c r="O220" s="336" t="s">
        <v>1643</v>
      </c>
    </row>
    <row r="221" spans="1:15" s="336" customFormat="1" x14ac:dyDescent="0.35">
      <c r="A221" s="81">
        <f t="shared" si="12"/>
        <v>217</v>
      </c>
      <c r="B221" s="81">
        <v>61</v>
      </c>
      <c r="C221" s="1080" t="s">
        <v>183</v>
      </c>
      <c r="D221" s="81" t="str">
        <f>IFERROR(VLOOKUP(C221,Foundation!$C$5:$D$551,2,0),"")</f>
        <v>DA-3</v>
      </c>
      <c r="E221" s="776">
        <v>45926</v>
      </c>
      <c r="F221" s="776">
        <v>45930</v>
      </c>
      <c r="G221" s="80" t="s">
        <v>1552</v>
      </c>
      <c r="H221" s="590">
        <f t="shared" si="13"/>
        <v>34.789810000000003</v>
      </c>
      <c r="I221" s="818">
        <f t="shared" si="14"/>
        <v>3.2413109340040003</v>
      </c>
      <c r="J221" s="80" t="s">
        <v>1592</v>
      </c>
      <c r="K221" s="1081" t="s">
        <v>263</v>
      </c>
      <c r="L221" s="1075"/>
      <c r="N221" s="336" t="s">
        <v>1606</v>
      </c>
      <c r="O221" s="336" t="s">
        <v>1607</v>
      </c>
    </row>
    <row r="222" spans="1:15" s="336" customFormat="1" x14ac:dyDescent="0.35">
      <c r="A222" s="81">
        <f t="shared" si="12"/>
        <v>218</v>
      </c>
      <c r="B222" s="81">
        <v>62</v>
      </c>
      <c r="C222" s="1080" t="s">
        <v>262</v>
      </c>
      <c r="D222" s="81" t="str">
        <f>IFERROR(VLOOKUP(C222,Foundation!$C$5:$D$551,2,0),"")</f>
        <v>DA+6</v>
      </c>
      <c r="E222" s="776">
        <v>45926</v>
      </c>
      <c r="F222" s="776">
        <v>45930</v>
      </c>
      <c r="G222" s="80" t="s">
        <v>1551</v>
      </c>
      <c r="H222" s="590">
        <f t="shared" si="13"/>
        <v>43.804423999999997</v>
      </c>
      <c r="I222" s="818">
        <f t="shared" si="14"/>
        <v>4.0811880970015997</v>
      </c>
      <c r="J222" s="80" t="s">
        <v>1632</v>
      </c>
      <c r="K222" s="1081" t="s">
        <v>263</v>
      </c>
      <c r="L222" s="1162"/>
      <c r="N222" s="336" t="s">
        <v>1604</v>
      </c>
      <c r="O222" s="336" t="s">
        <v>1605</v>
      </c>
    </row>
    <row r="223" spans="1:15" s="336" customFormat="1" x14ac:dyDescent="0.35">
      <c r="A223" s="81">
        <f t="shared" si="12"/>
        <v>219</v>
      </c>
      <c r="B223" s="81">
        <v>63</v>
      </c>
      <c r="C223" s="1080" t="s">
        <v>1293</v>
      </c>
      <c r="D223" s="81" t="str">
        <f>IFERROR(VLOOKUP(C223,Foundation!$C$5:$D$551,2,0),"")</f>
        <v>DA+6</v>
      </c>
      <c r="E223" s="776">
        <v>45924</v>
      </c>
      <c r="F223" s="776">
        <v>45930</v>
      </c>
      <c r="G223" s="80" t="s">
        <v>1543</v>
      </c>
      <c r="H223" s="590">
        <f t="shared" si="13"/>
        <v>43.804423999999997</v>
      </c>
      <c r="I223" s="818">
        <f t="shared" si="14"/>
        <v>4.0811880970015997</v>
      </c>
      <c r="J223" s="1188" t="s">
        <v>1554</v>
      </c>
      <c r="K223" s="1081" t="s">
        <v>263</v>
      </c>
      <c r="L223" s="1075"/>
      <c r="N223" s="336" t="s">
        <v>1604</v>
      </c>
      <c r="O223" s="336" t="s">
        <v>1605</v>
      </c>
    </row>
    <row r="224" spans="1:15" s="336" customFormat="1" x14ac:dyDescent="0.35">
      <c r="A224" s="81">
        <f t="shared" si="12"/>
        <v>220</v>
      </c>
      <c r="B224" s="81">
        <v>64</v>
      </c>
      <c r="C224" s="1080" t="s">
        <v>478</v>
      </c>
      <c r="D224" s="81" t="str">
        <f>IFERROR(VLOOKUP(C224,Foundation!$C$5:$D$551,2,0),"")</f>
        <v>DA+9</v>
      </c>
      <c r="E224" s="776">
        <f>F175+1</f>
        <v>45909</v>
      </c>
      <c r="F224" s="776">
        <v>45930</v>
      </c>
      <c r="G224" s="80" t="s">
        <v>1544</v>
      </c>
      <c r="H224" s="590">
        <f t="shared" si="13"/>
        <v>45.697022000000004</v>
      </c>
      <c r="I224" s="818">
        <f t="shared" si="14"/>
        <v>4.2575184245048003</v>
      </c>
      <c r="J224" s="1188" t="s">
        <v>1169</v>
      </c>
      <c r="K224" s="1081" t="s">
        <v>263</v>
      </c>
      <c r="L224" s="1075"/>
      <c r="N224" s="336" t="s">
        <v>1597</v>
      </c>
      <c r="O224" s="336" t="s">
        <v>1598</v>
      </c>
    </row>
    <row r="225" spans="1:16" s="336" customFormat="1" x14ac:dyDescent="0.35">
      <c r="A225" s="81">
        <f t="shared" si="12"/>
        <v>221</v>
      </c>
      <c r="B225" s="81">
        <v>65</v>
      </c>
      <c r="C225" s="1080" t="s">
        <v>477</v>
      </c>
      <c r="D225" s="81" t="str">
        <f>IFERROR(VLOOKUP(C225,Foundation!$C$5:$D$551,2,0),"")</f>
        <v>DA+9</v>
      </c>
      <c r="E225" s="776">
        <v>45926</v>
      </c>
      <c r="F225" s="776">
        <v>45930</v>
      </c>
      <c r="G225" s="80" t="s">
        <v>1536</v>
      </c>
      <c r="H225" s="590">
        <f t="shared" si="13"/>
        <v>45.697022000000004</v>
      </c>
      <c r="I225" s="818">
        <f t="shared" si="14"/>
        <v>4.2575184245048003</v>
      </c>
      <c r="J225" s="80" t="s">
        <v>1529</v>
      </c>
      <c r="K225" s="1081" t="s">
        <v>263</v>
      </c>
      <c r="L225" s="1198"/>
      <c r="N225" s="336" t="s">
        <v>1597</v>
      </c>
      <c r="O225" s="336" t="s">
        <v>1598</v>
      </c>
    </row>
    <row r="226" spans="1:16" s="336" customFormat="1" x14ac:dyDescent="0.35">
      <c r="A226" s="81">
        <f t="shared" si="12"/>
        <v>222</v>
      </c>
      <c r="B226" s="81">
        <v>1</v>
      </c>
      <c r="C226" s="1080" t="s">
        <v>454</v>
      </c>
      <c r="D226" s="81" t="str">
        <f>IFERROR(VLOOKUP(C226,Foundation!$C$5:$D$551,2,0),"")</f>
        <v>DA+9</v>
      </c>
      <c r="E226" s="776">
        <v>45924</v>
      </c>
      <c r="F226" s="776">
        <v>45934</v>
      </c>
      <c r="G226" s="80" t="s">
        <v>1534</v>
      </c>
      <c r="H226" s="590">
        <f t="shared" si="13"/>
        <v>45.697022000000004</v>
      </c>
      <c r="I226" s="818">
        <f t="shared" si="14"/>
        <v>4.2575184245048003</v>
      </c>
      <c r="J226" s="1188" t="s">
        <v>1195</v>
      </c>
      <c r="K226" s="1081" t="s">
        <v>263</v>
      </c>
      <c r="L226" s="1075"/>
      <c r="N226" s="1161" t="s">
        <v>1597</v>
      </c>
      <c r="O226" s="1161" t="s">
        <v>1598</v>
      </c>
      <c r="P226" s="1161"/>
    </row>
    <row r="227" spans="1:16" s="336" customFormat="1" x14ac:dyDescent="0.35">
      <c r="A227" s="81">
        <f t="shared" si="12"/>
        <v>223</v>
      </c>
      <c r="B227" s="81">
        <v>2</v>
      </c>
      <c r="C227" s="1080" t="s">
        <v>77</v>
      </c>
      <c r="D227" s="81" t="str">
        <f>IFERROR(VLOOKUP(C227,Foundation!$C$5:$D$551,2,0),"")</f>
        <v>DA+9</v>
      </c>
      <c r="E227" s="776">
        <v>45924</v>
      </c>
      <c r="F227" s="776">
        <v>45934</v>
      </c>
      <c r="G227" s="80" t="s">
        <v>1553</v>
      </c>
      <c r="H227" s="590">
        <f t="shared" si="13"/>
        <v>45.697022000000004</v>
      </c>
      <c r="I227" s="818">
        <f t="shared" si="14"/>
        <v>4.2575184245048003</v>
      </c>
      <c r="J227" s="80" t="s">
        <v>1111</v>
      </c>
      <c r="K227" s="1081" t="s">
        <v>263</v>
      </c>
      <c r="L227" s="1204"/>
      <c r="N227" s="1161" t="s">
        <v>1597</v>
      </c>
      <c r="O227" s="1161" t="s">
        <v>1598</v>
      </c>
    </row>
    <row r="228" spans="1:16" s="336" customFormat="1" x14ac:dyDescent="0.35">
      <c r="A228" s="81">
        <f t="shared" si="12"/>
        <v>224</v>
      </c>
      <c r="B228" s="81">
        <v>3</v>
      </c>
      <c r="C228" s="1080" t="s">
        <v>922</v>
      </c>
      <c r="D228" s="81" t="str">
        <f>IFERROR(VLOOKUP(C228,Foundation!$C$5:$D$551,2,0),"")</f>
        <v>DA+6</v>
      </c>
      <c r="E228" s="776">
        <v>45926</v>
      </c>
      <c r="F228" s="776">
        <v>45934</v>
      </c>
      <c r="G228" s="80" t="s">
        <v>1588</v>
      </c>
      <c r="H228" s="590">
        <f t="shared" si="13"/>
        <v>43.804423999999997</v>
      </c>
      <c r="I228" s="818">
        <f t="shared" si="14"/>
        <v>4.0811880970015997</v>
      </c>
      <c r="J228" s="80" t="s">
        <v>679</v>
      </c>
      <c r="K228" s="1081" t="s">
        <v>263</v>
      </c>
      <c r="L228" s="1204"/>
      <c r="N228" s="1161" t="s">
        <v>1604</v>
      </c>
      <c r="O228" s="1161" t="s">
        <v>1605</v>
      </c>
    </row>
    <row r="229" spans="1:16" s="336" customFormat="1" x14ac:dyDescent="0.35">
      <c r="A229" s="81">
        <f t="shared" si="12"/>
        <v>225</v>
      </c>
      <c r="B229" s="81">
        <v>4</v>
      </c>
      <c r="C229" s="1080" t="s">
        <v>438</v>
      </c>
      <c r="D229" s="81" t="str">
        <f>IFERROR(VLOOKUP(C229,Foundation!$C$5:$D$551,2,0),"")</f>
        <v>DA+1.5</v>
      </c>
      <c r="E229" s="776">
        <v>45927</v>
      </c>
      <c r="F229" s="776">
        <v>45934</v>
      </c>
      <c r="G229" s="80" t="s">
        <v>1582</v>
      </c>
      <c r="H229" s="590">
        <f t="shared" si="13"/>
        <v>37.138323999999997</v>
      </c>
      <c r="I229" s="818">
        <f t="shared" si="14"/>
        <v>3.4601182257615997</v>
      </c>
      <c r="J229" s="80" t="s">
        <v>1583</v>
      </c>
      <c r="K229" s="1081" t="s">
        <v>263</v>
      </c>
      <c r="L229" s="1204"/>
      <c r="N229" s="1161" t="s">
        <v>1609</v>
      </c>
      <c r="O229" s="1161" t="s">
        <v>1608</v>
      </c>
    </row>
    <row r="230" spans="1:16" s="336" customFormat="1" x14ac:dyDescent="0.35">
      <c r="A230" s="81">
        <f t="shared" si="12"/>
        <v>226</v>
      </c>
      <c r="B230" s="81">
        <v>5</v>
      </c>
      <c r="C230" s="1080" t="s">
        <v>261</v>
      </c>
      <c r="D230" s="81" t="str">
        <f>IFERROR(VLOOKUP(C230,Foundation!$C$5:$D$551,2,0),"")</f>
        <v>DA-3</v>
      </c>
      <c r="E230" s="776">
        <v>45931</v>
      </c>
      <c r="F230" s="776">
        <v>45936</v>
      </c>
      <c r="G230" s="80" t="s">
        <v>1551</v>
      </c>
      <c r="H230" s="590">
        <f t="shared" si="13"/>
        <v>34.789810000000003</v>
      </c>
      <c r="I230" s="818">
        <f t="shared" si="14"/>
        <v>3.2413109340040003</v>
      </c>
      <c r="J230" s="80" t="s">
        <v>1632</v>
      </c>
      <c r="K230" s="1081" t="s">
        <v>263</v>
      </c>
      <c r="L230" s="1198"/>
      <c r="N230" s="336" t="s">
        <v>1606</v>
      </c>
      <c r="O230" s="336" t="s">
        <v>1607</v>
      </c>
    </row>
    <row r="231" spans="1:16" s="336" customFormat="1" x14ac:dyDescent="0.35">
      <c r="A231" s="81">
        <f t="shared" si="12"/>
        <v>227</v>
      </c>
      <c r="B231" s="81">
        <v>6</v>
      </c>
      <c r="C231" s="1080" t="s">
        <v>1303</v>
      </c>
      <c r="D231" s="81" t="str">
        <f>IFERROR(VLOOKUP(C231,Foundation!$C$5:$D$551,2,0),"")</f>
        <v>DA+9</v>
      </c>
      <c r="E231" s="776">
        <v>45926</v>
      </c>
      <c r="F231" s="776">
        <v>45937</v>
      </c>
      <c r="G231" s="80" t="s">
        <v>1580</v>
      </c>
      <c r="H231" s="590">
        <f t="shared" si="13"/>
        <v>45.697022000000004</v>
      </c>
      <c r="I231" s="818">
        <f t="shared" si="14"/>
        <v>4.2575184245048003</v>
      </c>
      <c r="J231" s="80" t="s">
        <v>1530</v>
      </c>
      <c r="K231" s="1081" t="s">
        <v>263</v>
      </c>
      <c r="L231" s="1204" t="s">
        <v>1657</v>
      </c>
      <c r="N231" s="1161" t="s">
        <v>1597</v>
      </c>
      <c r="O231" s="1161" t="s">
        <v>1598</v>
      </c>
    </row>
    <row r="232" spans="1:16" s="1161" customFormat="1" x14ac:dyDescent="0.35">
      <c r="A232" s="663">
        <f t="shared" si="12"/>
        <v>228</v>
      </c>
      <c r="B232" s="1210"/>
      <c r="C232" s="1134" t="s">
        <v>1282</v>
      </c>
      <c r="D232" s="663" t="str">
        <f>IFERROR(VLOOKUP(C232,Foundation!$C$5:$D$551,2,0),"")</f>
        <v>DB1+9</v>
      </c>
      <c r="E232" s="819">
        <v>45928</v>
      </c>
      <c r="F232" s="819"/>
      <c r="G232" s="715" t="s">
        <v>1577</v>
      </c>
      <c r="H232" s="664">
        <f t="shared" si="13"/>
        <v>66.780901</v>
      </c>
      <c r="I232" s="820">
        <f t="shared" si="14"/>
        <v>6.2218696967283993</v>
      </c>
      <c r="J232" s="715" t="s">
        <v>1556</v>
      </c>
      <c r="K232" s="1168" t="s">
        <v>324</v>
      </c>
      <c r="L232" s="1211"/>
    </row>
    <row r="233" spans="1:16" s="1161" customFormat="1" x14ac:dyDescent="0.35">
      <c r="A233" s="663">
        <f t="shared" si="12"/>
        <v>229</v>
      </c>
      <c r="B233" s="1210"/>
      <c r="C233" s="1134" t="s">
        <v>654</v>
      </c>
      <c r="D233" s="663" t="str">
        <f>IFERROR(VLOOKUP(C233,Foundation!$C$5:$D$551,2,0),"")</f>
        <v>DA+3</v>
      </c>
      <c r="E233" s="819">
        <f>F219+1</f>
        <v>45930</v>
      </c>
      <c r="F233" s="819"/>
      <c r="G233" s="715" t="s">
        <v>1579</v>
      </c>
      <c r="H233" s="664">
        <f t="shared" si="13"/>
        <v>37.931087999999995</v>
      </c>
      <c r="I233" s="820">
        <f t="shared" si="14"/>
        <v>3.5339787792191997</v>
      </c>
      <c r="J233" s="715" t="s">
        <v>1541</v>
      </c>
      <c r="K233" s="1168" t="s">
        <v>324</v>
      </c>
      <c r="L233" s="1211"/>
    </row>
    <row r="234" spans="1:16" s="336" customFormat="1" x14ac:dyDescent="0.35">
      <c r="A234" s="663">
        <f t="shared" si="12"/>
        <v>230</v>
      </c>
      <c r="B234" s="663"/>
      <c r="C234" s="1134" t="s">
        <v>1301</v>
      </c>
      <c r="D234" s="663" t="str">
        <f>IFERROR(VLOOKUP(C234,Foundation!$C$5:$D$551,2,0),"")</f>
        <v>DB1+9</v>
      </c>
      <c r="E234" s="819">
        <v>45925</v>
      </c>
      <c r="F234" s="819"/>
      <c r="G234" s="715" t="s">
        <v>1540</v>
      </c>
      <c r="H234" s="664">
        <f t="shared" si="13"/>
        <v>66.780901</v>
      </c>
      <c r="I234" s="820">
        <f t="shared" si="14"/>
        <v>6.2218696967283993</v>
      </c>
      <c r="J234" s="715" t="s">
        <v>1589</v>
      </c>
      <c r="K234" s="1168" t="s">
        <v>324</v>
      </c>
      <c r="L234" s="1208" t="s">
        <v>1654</v>
      </c>
    </row>
    <row r="235" spans="1:16" s="336" customFormat="1" x14ac:dyDescent="0.35">
      <c r="A235" s="663">
        <f t="shared" si="12"/>
        <v>231</v>
      </c>
      <c r="B235" s="663"/>
      <c r="C235" s="1134" t="s">
        <v>264</v>
      </c>
      <c r="D235" s="663" t="str">
        <f>IFERROR(VLOOKUP(C235,Foundation!$C$5:$D$551,2,0),"")</f>
        <v>DB2+9</v>
      </c>
      <c r="E235" s="819">
        <v>45925</v>
      </c>
      <c r="F235" s="819"/>
      <c r="G235" s="715" t="s">
        <v>1537</v>
      </c>
      <c r="H235" s="664">
        <f t="shared" si="13"/>
        <v>72.155540000000002</v>
      </c>
      <c r="I235" s="820">
        <f t="shared" si="14"/>
        <v>6.7226162129360008</v>
      </c>
      <c r="J235" s="715" t="s">
        <v>1590</v>
      </c>
      <c r="K235" s="1168" t="s">
        <v>324</v>
      </c>
      <c r="L235" s="1208" t="s">
        <v>1201</v>
      </c>
    </row>
    <row r="236" spans="1:16" s="336" customFormat="1" x14ac:dyDescent="0.35">
      <c r="A236" s="663">
        <f t="shared" ref="A236:A250" si="15">A235+1</f>
        <v>232</v>
      </c>
      <c r="B236" s="663"/>
      <c r="C236" s="1134" t="s">
        <v>1283</v>
      </c>
      <c r="D236" s="663" t="str">
        <f>IFERROR(VLOOKUP(C236,Foundation!$C$5:$D$551,2,0),"")</f>
        <v>DB1+12</v>
      </c>
      <c r="E236" s="819">
        <f>F218+1</f>
        <v>45930</v>
      </c>
      <c r="F236" s="819"/>
      <c r="G236" s="715" t="s">
        <v>1533</v>
      </c>
      <c r="H236" s="664">
        <f t="shared" si="13"/>
        <v>70.788264999999996</v>
      </c>
      <c r="I236" s="820">
        <f t="shared" si="14"/>
        <v>6.5952293888259996</v>
      </c>
      <c r="J236" s="715" t="s">
        <v>1623</v>
      </c>
      <c r="K236" s="1168" t="s">
        <v>324</v>
      </c>
      <c r="L236" s="1208"/>
    </row>
    <row r="237" spans="1:16" s="336" customFormat="1" x14ac:dyDescent="0.35">
      <c r="A237" s="663">
        <f t="shared" si="15"/>
        <v>233</v>
      </c>
      <c r="B237" s="663"/>
      <c r="C237" s="1134" t="s">
        <v>174</v>
      </c>
      <c r="D237" s="663" t="str">
        <f>IFERROR(VLOOKUP(C237,Foundation!$C$5:$D$551,2,0),"")</f>
        <v>DD60+25</v>
      </c>
      <c r="E237" s="819">
        <v>45931</v>
      </c>
      <c r="F237" s="819"/>
      <c r="G237" s="715" t="s">
        <v>1581</v>
      </c>
      <c r="H237" s="664">
        <f t="shared" si="13"/>
        <v>137.04611199999999</v>
      </c>
      <c r="I237" s="820">
        <f t="shared" si="14"/>
        <v>12.768366981260799</v>
      </c>
      <c r="J237" s="715" t="s">
        <v>1530</v>
      </c>
      <c r="K237" s="1168" t="s">
        <v>324</v>
      </c>
      <c r="L237" s="1208" t="s">
        <v>1658</v>
      </c>
    </row>
    <row r="238" spans="1:16" s="336" customFormat="1" x14ac:dyDescent="0.35">
      <c r="A238" s="663">
        <f t="shared" si="15"/>
        <v>234</v>
      </c>
      <c r="B238" s="663"/>
      <c r="C238" s="1134" t="s">
        <v>54</v>
      </c>
      <c r="D238" s="663" t="str">
        <f>IFERROR(VLOOKUP(C238,Foundation!$C$5:$D$551,2,0),"")</f>
        <v>DD60+3</v>
      </c>
      <c r="E238" s="819">
        <v>45931</v>
      </c>
      <c r="F238" s="819"/>
      <c r="G238" s="715" t="s">
        <v>1552</v>
      </c>
      <c r="H238" s="664">
        <f t="shared" si="13"/>
        <v>87.021340000000009</v>
      </c>
      <c r="I238" s="820">
        <f t="shared" si="14"/>
        <v>8.1076390136560015</v>
      </c>
      <c r="J238" s="715" t="s">
        <v>1592</v>
      </c>
      <c r="K238" s="1168" t="s">
        <v>324</v>
      </c>
      <c r="L238" s="1208" t="s">
        <v>1202</v>
      </c>
    </row>
    <row r="239" spans="1:16" s="336" customFormat="1" x14ac:dyDescent="0.35">
      <c r="A239" s="663">
        <f t="shared" si="15"/>
        <v>235</v>
      </c>
      <c r="B239" s="663"/>
      <c r="C239" s="1134" t="s">
        <v>1298</v>
      </c>
      <c r="D239" s="663" t="str">
        <f>IFERROR(VLOOKUP(C239,Foundation!$C$5:$D$551,2,0),"")</f>
        <v>DA+0</v>
      </c>
      <c r="E239" s="819">
        <v>45931</v>
      </c>
      <c r="F239" s="819"/>
      <c r="G239" s="715" t="s">
        <v>1543</v>
      </c>
      <c r="H239" s="664">
        <f t="shared" si="13"/>
        <v>36.159755999999994</v>
      </c>
      <c r="I239" s="820">
        <f t="shared" si="14"/>
        <v>3.3689466109103994</v>
      </c>
      <c r="J239" s="715" t="s">
        <v>1661</v>
      </c>
      <c r="K239" s="1168" t="s">
        <v>324</v>
      </c>
      <c r="L239" s="1208" t="s">
        <v>1091</v>
      </c>
    </row>
    <row r="240" spans="1:16" s="336" customFormat="1" x14ac:dyDescent="0.35">
      <c r="A240" s="663">
        <f t="shared" si="15"/>
        <v>236</v>
      </c>
      <c r="B240" s="663"/>
      <c r="C240" s="1134" t="s">
        <v>272</v>
      </c>
      <c r="D240" s="663" t="str">
        <f>IFERROR(VLOOKUP(C240,Foundation!$C$5:$D$551,2,0),"")</f>
        <v>DB1+6</v>
      </c>
      <c r="E240" s="819">
        <v>45931</v>
      </c>
      <c r="F240" s="819"/>
      <c r="G240" s="715" t="s">
        <v>1539</v>
      </c>
      <c r="H240" s="664">
        <f t="shared" si="13"/>
        <v>65.027778999999995</v>
      </c>
      <c r="I240" s="820">
        <f t="shared" si="14"/>
        <v>6.0585341249835993</v>
      </c>
      <c r="J240" s="715" t="s">
        <v>1169</v>
      </c>
      <c r="K240" s="1168" t="s">
        <v>324</v>
      </c>
      <c r="L240" s="1208" t="s">
        <v>1633</v>
      </c>
    </row>
    <row r="241" spans="1:12" s="336" customFormat="1" x14ac:dyDescent="0.35">
      <c r="A241" s="663">
        <f t="shared" si="15"/>
        <v>237</v>
      </c>
      <c r="B241" s="663"/>
      <c r="C241" s="1134" t="s">
        <v>65</v>
      </c>
      <c r="D241" s="663" t="str">
        <f>IFERROR(VLOOKUP(C241,Foundation!$C$5:$D$551,2,0),"")</f>
        <v>DC1+0</v>
      </c>
      <c r="E241" s="819">
        <v>45934</v>
      </c>
      <c r="F241" s="819"/>
      <c r="G241" s="715" t="s">
        <v>1544</v>
      </c>
      <c r="H241" s="664">
        <f t="shared" ref="H241:H242" si="16">VLOOKUP(D241,$D$255:$I$284,6,0)</f>
        <v>62.443705999999999</v>
      </c>
      <c r="I241" s="820">
        <f t="shared" ref="I241:I242" si="17">IFERROR(VLOOKUP(D241,$D$255:$K$284,8,0)/10^5,"")</f>
        <v>5.8177801780904002</v>
      </c>
      <c r="J241" s="715" t="s">
        <v>1162</v>
      </c>
      <c r="K241" s="1168" t="s">
        <v>324</v>
      </c>
      <c r="L241" s="1208" t="s">
        <v>1655</v>
      </c>
    </row>
    <row r="242" spans="1:12" s="336" customFormat="1" x14ac:dyDescent="0.35">
      <c r="A242" s="663">
        <f t="shared" si="15"/>
        <v>238</v>
      </c>
      <c r="B242" s="663"/>
      <c r="C242" s="1134" t="s">
        <v>449</v>
      </c>
      <c r="D242" s="663" t="str">
        <f>IFERROR(VLOOKUP(C242,Foundation!$C$5:$D$551,2,0),"")</f>
        <v>DA+6</v>
      </c>
      <c r="E242" s="819">
        <v>45934</v>
      </c>
      <c r="F242" s="819"/>
      <c r="G242" s="715" t="s">
        <v>1536</v>
      </c>
      <c r="H242" s="664">
        <f t="shared" si="16"/>
        <v>43.804423999999997</v>
      </c>
      <c r="I242" s="820">
        <f t="shared" si="17"/>
        <v>4.0811880970015997</v>
      </c>
      <c r="J242" s="715" t="s">
        <v>1162</v>
      </c>
      <c r="K242" s="1168" t="s">
        <v>324</v>
      </c>
      <c r="L242" s="1208" t="s">
        <v>1650</v>
      </c>
    </row>
    <row r="243" spans="1:12" s="336" customFormat="1" x14ac:dyDescent="0.35">
      <c r="A243" s="663">
        <f t="shared" si="15"/>
        <v>239</v>
      </c>
      <c r="B243" s="663"/>
      <c r="C243" s="1134" t="s">
        <v>917</v>
      </c>
      <c r="D243" s="663" t="str">
        <f>IFERROR(VLOOKUP(C243,Foundation!$C$5:$D$551,2,0),"")</f>
        <v>DB1+0</v>
      </c>
      <c r="E243" s="819">
        <v>45935</v>
      </c>
      <c r="F243" s="819"/>
      <c r="G243" s="715" t="s">
        <v>1534</v>
      </c>
      <c r="H243" s="664">
        <f t="shared" ref="H243:H250" si="18">VLOOKUP(D243,$D$255:$I$284,6,0)</f>
        <v>55.450851000000007</v>
      </c>
      <c r="I243" s="820">
        <f t="shared" ref="I243:I250" si="19">IFERROR(VLOOKUP(D243,$D$255:$K$284,8,0)/10^5,"")</f>
        <v>5.1662670663084009</v>
      </c>
      <c r="J243" s="715" t="s">
        <v>1195</v>
      </c>
      <c r="K243" s="1168" t="s">
        <v>324</v>
      </c>
      <c r="L243" s="1208" t="s">
        <v>1656</v>
      </c>
    </row>
    <row r="244" spans="1:12" s="336" customFormat="1" x14ac:dyDescent="0.35">
      <c r="A244" s="663">
        <f t="shared" si="15"/>
        <v>240</v>
      </c>
      <c r="B244" s="663"/>
      <c r="C244" s="1134" t="s">
        <v>76</v>
      </c>
      <c r="D244" s="663" t="str">
        <f>IFERROR(VLOOKUP(C244,Foundation!$C$5:$D$551,2,0),"")</f>
        <v>DB1+9</v>
      </c>
      <c r="E244" s="819">
        <v>45935</v>
      </c>
      <c r="F244" s="819"/>
      <c r="G244" s="715" t="s">
        <v>1553</v>
      </c>
      <c r="H244" s="664">
        <f t="shared" si="18"/>
        <v>66.780901</v>
      </c>
      <c r="I244" s="820">
        <f t="shared" si="19"/>
        <v>6.2218696967283993</v>
      </c>
      <c r="J244" s="715" t="s">
        <v>1111</v>
      </c>
      <c r="K244" s="1168" t="s">
        <v>324</v>
      </c>
      <c r="L244" s="1208" t="s">
        <v>1664</v>
      </c>
    </row>
    <row r="245" spans="1:12" s="336" customFormat="1" x14ac:dyDescent="0.35">
      <c r="A245" s="663">
        <f t="shared" si="15"/>
        <v>241</v>
      </c>
      <c r="B245" s="663"/>
      <c r="C245" s="1134" t="s">
        <v>921</v>
      </c>
      <c r="D245" s="663" t="str">
        <f>IFERROR(VLOOKUP(C245,Foundation!$C$5:$D$551,2,0),"")</f>
        <v>DA+3</v>
      </c>
      <c r="E245" s="819">
        <v>45935</v>
      </c>
      <c r="F245" s="819"/>
      <c r="G245" s="715" t="s">
        <v>1588</v>
      </c>
      <c r="H245" s="664">
        <f t="shared" si="18"/>
        <v>37.931087999999995</v>
      </c>
      <c r="I245" s="820">
        <f t="shared" si="19"/>
        <v>3.5339787792191997</v>
      </c>
      <c r="J245" s="715" t="s">
        <v>679</v>
      </c>
      <c r="K245" s="1168" t="s">
        <v>324</v>
      </c>
      <c r="L245" s="1208" t="s">
        <v>1230</v>
      </c>
    </row>
    <row r="246" spans="1:12" s="336" customFormat="1" x14ac:dyDescent="0.35">
      <c r="A246" s="663">
        <f t="shared" si="15"/>
        <v>242</v>
      </c>
      <c r="B246" s="663"/>
      <c r="C246" s="1134" t="s">
        <v>13</v>
      </c>
      <c r="D246" s="663" t="str">
        <f>IFERROR(VLOOKUP(C246,Foundation!$C$5:$D$551,2,0),"")</f>
        <v>DC1+3</v>
      </c>
      <c r="E246" s="819">
        <v>45935</v>
      </c>
      <c r="F246" s="819"/>
      <c r="G246" s="715" t="s">
        <v>1582</v>
      </c>
      <c r="H246" s="664">
        <f t="shared" si="18"/>
        <v>65.872484</v>
      </c>
      <c r="I246" s="820">
        <f t="shared" si="19"/>
        <v>6.1372339383056005</v>
      </c>
      <c r="J246" s="715" t="s">
        <v>1583</v>
      </c>
      <c r="K246" s="1168" t="s">
        <v>1550</v>
      </c>
      <c r="L246" s="1208" t="s">
        <v>1660</v>
      </c>
    </row>
    <row r="247" spans="1:12" s="336" customFormat="1" x14ac:dyDescent="0.35">
      <c r="A247" s="663">
        <f t="shared" si="15"/>
        <v>243</v>
      </c>
      <c r="B247" s="663"/>
      <c r="C247" s="1134" t="s">
        <v>260</v>
      </c>
      <c r="D247" s="663" t="str">
        <f>IFERROR(VLOOKUP(C247,Foundation!$C$5:$D$551,2,0),"")</f>
        <v>DA+0</v>
      </c>
      <c r="E247" s="819">
        <v>45937</v>
      </c>
      <c r="F247" s="819"/>
      <c r="G247" s="715" t="s">
        <v>1551</v>
      </c>
      <c r="H247" s="664">
        <f t="shared" si="18"/>
        <v>36.159755999999994</v>
      </c>
      <c r="I247" s="820">
        <f t="shared" si="19"/>
        <v>3.3689466109103994</v>
      </c>
      <c r="J247" s="715" t="s">
        <v>1632</v>
      </c>
      <c r="K247" s="1168" t="s">
        <v>324</v>
      </c>
      <c r="L247" s="1208" t="s">
        <v>1203</v>
      </c>
    </row>
    <row r="248" spans="1:12" s="336" customFormat="1" x14ac:dyDescent="0.35">
      <c r="A248" s="663">
        <f t="shared" si="15"/>
        <v>244</v>
      </c>
      <c r="B248" s="663"/>
      <c r="C248" s="1134" t="s">
        <v>1302</v>
      </c>
      <c r="D248" s="663" t="str">
        <f>IFERROR(VLOOKUP(C248,Foundation!$C$5:$D$551,2,0),"")</f>
        <v>DA+3</v>
      </c>
      <c r="E248" s="819">
        <v>45938</v>
      </c>
      <c r="F248" s="819"/>
      <c r="G248" s="715" t="s">
        <v>1580</v>
      </c>
      <c r="H248" s="664">
        <f t="shared" si="18"/>
        <v>37.931087999999995</v>
      </c>
      <c r="I248" s="820">
        <f t="shared" si="19"/>
        <v>3.5339787792191997</v>
      </c>
      <c r="J248" s="715" t="s">
        <v>1662</v>
      </c>
      <c r="K248" s="1168" t="s">
        <v>324</v>
      </c>
      <c r="L248" s="1208" t="s">
        <v>1657</v>
      </c>
    </row>
    <row r="249" spans="1:12" s="336" customFormat="1" x14ac:dyDescent="0.35">
      <c r="A249" s="663">
        <f t="shared" si="15"/>
        <v>245</v>
      </c>
      <c r="B249" s="663"/>
      <c r="C249" s="1134" t="s">
        <v>60</v>
      </c>
      <c r="D249" s="663" t="str">
        <f>IFERROR(VLOOKUP(C249,Foundation!$C$5:$D$551,2,0),"")</f>
        <v>DD60+35</v>
      </c>
      <c r="E249" s="819">
        <v>45940</v>
      </c>
      <c r="F249" s="819"/>
      <c r="G249" s="715" t="s">
        <v>1577</v>
      </c>
      <c r="H249" s="664">
        <f t="shared" si="18"/>
        <v>173.560912</v>
      </c>
      <c r="I249" s="820">
        <f t="shared" si="19"/>
        <v>16.170392473580801</v>
      </c>
      <c r="J249" s="715" t="s">
        <v>1556</v>
      </c>
      <c r="K249" s="1168" t="s">
        <v>324</v>
      </c>
      <c r="L249" s="1208"/>
    </row>
    <row r="250" spans="1:12" s="336" customFormat="1" x14ac:dyDescent="0.35">
      <c r="A250" s="663">
        <f t="shared" si="15"/>
        <v>246</v>
      </c>
      <c r="B250" s="663"/>
      <c r="C250" s="1134" t="s">
        <v>652</v>
      </c>
      <c r="D250" s="663" t="str">
        <f>IFERROR(VLOOKUP(C250,Foundation!$C$5:$D$551,2,0),"")</f>
        <v>DA-1.5</v>
      </c>
      <c r="E250" s="819">
        <v>45940</v>
      </c>
      <c r="F250" s="819"/>
      <c r="G250" s="715" t="s">
        <v>1579</v>
      </c>
      <c r="H250" s="664">
        <f t="shared" si="18"/>
        <v>35.601761999999994</v>
      </c>
      <c r="I250" s="820">
        <f t="shared" si="19"/>
        <v>3.3169592027207995</v>
      </c>
      <c r="J250" s="715" t="s">
        <v>1541</v>
      </c>
      <c r="K250" s="1168" t="s">
        <v>324</v>
      </c>
      <c r="L250" s="1208"/>
    </row>
    <row r="251" spans="1:12" ht="15" thickBot="1" x14ac:dyDescent="0.4">
      <c r="A251" s="16"/>
      <c r="C251" s="1024"/>
      <c r="D251" s="651"/>
      <c r="E251" s="1025"/>
      <c r="F251" s="1061"/>
      <c r="G251" s="1062"/>
      <c r="H251" s="304"/>
      <c r="I251" s="205"/>
      <c r="J251" s="1026"/>
      <c r="K251" s="1027"/>
    </row>
    <row r="252" spans="1:12" x14ac:dyDescent="0.35">
      <c r="C252" s="1396" t="s">
        <v>1127</v>
      </c>
      <c r="D252" s="1398" t="s">
        <v>231</v>
      </c>
      <c r="E252" s="1399" t="s">
        <v>1128</v>
      </c>
      <c r="F252" s="1399"/>
      <c r="G252" s="1399"/>
      <c r="H252" s="1399"/>
      <c r="I252" s="1399"/>
      <c r="J252" s="31"/>
      <c r="K252" s="214"/>
    </row>
    <row r="253" spans="1:12" ht="43.5" x14ac:dyDescent="0.35">
      <c r="C253" s="1397"/>
      <c r="D253" s="1342"/>
      <c r="E253" s="95" t="s">
        <v>1129</v>
      </c>
      <c r="F253" s="90" t="s">
        <v>1130</v>
      </c>
      <c r="G253" s="90" t="s">
        <v>1131</v>
      </c>
      <c r="H253" s="90" t="s">
        <v>1132</v>
      </c>
      <c r="I253" s="95" t="s">
        <v>1133</v>
      </c>
      <c r="J253" s="3"/>
      <c r="K253" s="1167" t="s">
        <v>1137</v>
      </c>
    </row>
    <row r="254" spans="1:12" x14ac:dyDescent="0.35">
      <c r="C254" s="1169" t="s">
        <v>1134</v>
      </c>
      <c r="D254" s="1170"/>
      <c r="E254" s="1170"/>
      <c r="F254" s="1170"/>
      <c r="G254" s="1170"/>
      <c r="H254" s="1170"/>
      <c r="I254" s="1170"/>
      <c r="J254" s="1170"/>
      <c r="K254" s="1171"/>
    </row>
    <row r="255" spans="1:12" x14ac:dyDescent="0.35">
      <c r="C255" s="627">
        <v>1</v>
      </c>
      <c r="D255" s="628" t="s">
        <v>3</v>
      </c>
      <c r="E255" s="629">
        <v>24.697671999999997</v>
      </c>
      <c r="F255" s="1087">
        <v>9.9266880000000004</v>
      </c>
      <c r="G255" s="1087">
        <v>3.0435E-2</v>
      </c>
      <c r="H255" s="1087">
        <v>1.504961</v>
      </c>
      <c r="I255" s="629">
        <f>SUM(E255:H255)</f>
        <v>36.159755999999994</v>
      </c>
      <c r="J255" s="3"/>
      <c r="K255" s="35">
        <f>9316.84*I255</f>
        <v>336894.66109103995</v>
      </c>
    </row>
    <row r="256" spans="1:12" x14ac:dyDescent="0.35">
      <c r="C256" s="627">
        <v>2</v>
      </c>
      <c r="D256" s="630" t="s">
        <v>2</v>
      </c>
      <c r="E256" s="626">
        <v>25.518809999999998</v>
      </c>
      <c r="F256" s="1087">
        <v>10.831932</v>
      </c>
      <c r="G256" s="1087">
        <v>3.0628999999999997E-2</v>
      </c>
      <c r="H256" s="1087">
        <v>1.5497169999999998</v>
      </c>
      <c r="I256" s="629">
        <f t="shared" ref="I256:I285" si="20">SUM(E256:H256)</f>
        <v>37.931087999999995</v>
      </c>
      <c r="J256" s="3"/>
      <c r="K256" s="35">
        <f t="shared" ref="K256:K285" si="21">9316.84*I256</f>
        <v>353397.87792191998</v>
      </c>
    </row>
    <row r="257" spans="3:11" x14ac:dyDescent="0.35">
      <c r="C257" s="627">
        <v>3</v>
      </c>
      <c r="D257" s="630" t="s">
        <v>80</v>
      </c>
      <c r="E257" s="626">
        <v>29.451642</v>
      </c>
      <c r="F257" s="1087">
        <v>12.621458000000001</v>
      </c>
      <c r="G257" s="1087">
        <v>3.0759000000000002E-2</v>
      </c>
      <c r="H257" s="1087">
        <v>1.7005650000000001</v>
      </c>
      <c r="I257" s="629">
        <f t="shared" si="20"/>
        <v>43.804423999999997</v>
      </c>
      <c r="J257" s="3"/>
      <c r="K257" s="35">
        <f>9316.84*I257</f>
        <v>408118.80970016</v>
      </c>
    </row>
    <row r="258" spans="3:11" x14ac:dyDescent="0.35">
      <c r="C258" s="627">
        <v>4</v>
      </c>
      <c r="D258" s="630" t="s">
        <v>50</v>
      </c>
      <c r="E258" s="626">
        <v>30.247433999999998</v>
      </c>
      <c r="F258" s="1087">
        <v>13.658548000000001</v>
      </c>
      <c r="G258" s="1087">
        <v>3.1054999999999999E-2</v>
      </c>
      <c r="H258" s="1087">
        <v>1.7599850000000001</v>
      </c>
      <c r="I258" s="629">
        <f t="shared" si="20"/>
        <v>45.697022000000004</v>
      </c>
      <c r="J258" s="3"/>
      <c r="K258" s="35">
        <f t="shared" si="21"/>
        <v>425751.84245048004</v>
      </c>
    </row>
    <row r="259" spans="3:11" x14ac:dyDescent="0.35">
      <c r="C259" s="627">
        <v>5</v>
      </c>
      <c r="D259" s="630" t="s">
        <v>159</v>
      </c>
      <c r="E259" s="629">
        <v>24.403597999999999</v>
      </c>
      <c r="F259" s="1087">
        <v>9.6764360000000007</v>
      </c>
      <c r="G259" s="1087">
        <v>3.0223E-2</v>
      </c>
      <c r="H259" s="1087">
        <v>1.4915049999999999</v>
      </c>
      <c r="I259" s="629">
        <f t="shared" si="20"/>
        <v>35.601761999999994</v>
      </c>
      <c r="J259" s="3"/>
      <c r="K259" s="35">
        <f t="shared" si="21"/>
        <v>331695.92027207994</v>
      </c>
    </row>
    <row r="260" spans="3:11" x14ac:dyDescent="0.35">
      <c r="C260" s="627">
        <v>6</v>
      </c>
      <c r="D260" s="630" t="s">
        <v>4</v>
      </c>
      <c r="E260" s="629">
        <v>23.948781999999998</v>
      </c>
      <c r="F260" s="1087">
        <v>9.3495840000000001</v>
      </c>
      <c r="G260" s="1087">
        <v>3.0210999999999998E-2</v>
      </c>
      <c r="H260" s="1087">
        <v>1.461233</v>
      </c>
      <c r="I260" s="629">
        <f t="shared" si="20"/>
        <v>34.789810000000003</v>
      </c>
      <c r="J260" s="3"/>
      <c r="K260" s="35">
        <f t="shared" si="21"/>
        <v>324131.09340040002</v>
      </c>
    </row>
    <row r="261" spans="3:11" x14ac:dyDescent="0.35">
      <c r="C261" s="631">
        <v>7</v>
      </c>
      <c r="D261" s="625" t="s">
        <v>1006</v>
      </c>
      <c r="E261" s="1083">
        <v>28.933322</v>
      </c>
      <c r="F261" s="1088">
        <v>12.283810000000001</v>
      </c>
      <c r="G261" s="1088">
        <v>3.0686999999999999E-2</v>
      </c>
      <c r="H261" s="1088">
        <v>1.6739999999999999</v>
      </c>
      <c r="I261" s="629">
        <f t="shared" si="20"/>
        <v>42.921818999999999</v>
      </c>
      <c r="J261" s="3"/>
      <c r="K261" s="35">
        <f t="shared" si="21"/>
        <v>399895.72013196</v>
      </c>
    </row>
    <row r="262" spans="3:11" x14ac:dyDescent="0.35">
      <c r="C262" s="627">
        <v>8</v>
      </c>
      <c r="D262" s="630" t="s">
        <v>178</v>
      </c>
      <c r="E262" s="629">
        <v>25.261426</v>
      </c>
      <c r="F262" s="1087">
        <v>10.313587999999999</v>
      </c>
      <c r="G262" s="1087">
        <v>3.0518999999999998E-2</v>
      </c>
      <c r="H262" s="1087">
        <v>1.532791</v>
      </c>
      <c r="I262" s="629">
        <f t="shared" si="20"/>
        <v>37.138323999999997</v>
      </c>
      <c r="J262" s="3"/>
      <c r="K262" s="35">
        <f t="shared" si="21"/>
        <v>346011.82257615996</v>
      </c>
    </row>
    <row r="263" spans="3:11" x14ac:dyDescent="0.35">
      <c r="C263" s="627">
        <v>9</v>
      </c>
      <c r="D263" s="630" t="s">
        <v>205</v>
      </c>
      <c r="E263" s="626">
        <v>42.084434000000002</v>
      </c>
      <c r="F263" s="1087">
        <v>10.82634</v>
      </c>
      <c r="G263" s="1087">
        <v>5.9184E-2</v>
      </c>
      <c r="H263" s="1087">
        <v>2.480893</v>
      </c>
      <c r="I263" s="629">
        <f t="shared" si="20"/>
        <v>55.450851000000007</v>
      </c>
      <c r="J263" s="3"/>
      <c r="K263" s="35">
        <f t="shared" si="21"/>
        <v>516626.70663084008</v>
      </c>
    </row>
    <row r="264" spans="3:11" x14ac:dyDescent="0.35">
      <c r="C264" s="1090">
        <v>10</v>
      </c>
      <c r="D264" s="1075" t="s">
        <v>234</v>
      </c>
      <c r="E264" s="1089">
        <f>43746.578/1000</f>
        <v>43.746578</v>
      </c>
      <c r="F264" s="1087">
        <f>11615.294/1000</f>
        <v>11.615294</v>
      </c>
      <c r="G264" s="1087">
        <f>61.852/1000</f>
        <v>6.1851999999999997E-2</v>
      </c>
      <c r="H264" s="1087">
        <f>2539.447/1000</f>
        <v>2.539447</v>
      </c>
      <c r="I264" s="1087">
        <f t="shared" si="20"/>
        <v>57.963171000000003</v>
      </c>
      <c r="J264" s="13"/>
      <c r="K264" s="1091">
        <f t="shared" si="21"/>
        <v>540033.59009964007</v>
      </c>
    </row>
    <row r="265" spans="3:11" x14ac:dyDescent="0.35">
      <c r="C265" s="1090">
        <v>11</v>
      </c>
      <c r="D265" s="1075" t="s">
        <v>235</v>
      </c>
      <c r="E265" s="1089">
        <f>49126.438/1000</f>
        <v>49.126438</v>
      </c>
      <c r="F265" s="1087">
        <f>12988.792/1000</f>
        <v>12.988792</v>
      </c>
      <c r="G265" s="1087">
        <f>74.512/1000</f>
        <v>7.4511999999999995E-2</v>
      </c>
      <c r="H265" s="1087">
        <f>2838.037/1000</f>
        <v>2.8380369999999999</v>
      </c>
      <c r="I265" s="1087">
        <f t="shared" si="20"/>
        <v>65.027778999999995</v>
      </c>
      <c r="J265" s="13"/>
      <c r="K265" s="1091">
        <f t="shared" si="21"/>
        <v>605853.41249835992</v>
      </c>
    </row>
    <row r="266" spans="3:11" x14ac:dyDescent="0.35">
      <c r="C266" s="1090">
        <v>12</v>
      </c>
      <c r="D266" s="1075" t="s">
        <v>219</v>
      </c>
      <c r="E266" s="1087">
        <v>49.741413999999999</v>
      </c>
      <c r="F266" s="1087">
        <v>14.034192000000001</v>
      </c>
      <c r="G266" s="1087">
        <v>7.4608000000000008E-2</v>
      </c>
      <c r="H266" s="1087">
        <v>2.9306869999999998</v>
      </c>
      <c r="I266" s="1087">
        <f t="shared" si="20"/>
        <v>66.780901</v>
      </c>
      <c r="J266" s="13"/>
      <c r="K266" s="1091">
        <f t="shared" si="21"/>
        <v>622186.96967283997</v>
      </c>
    </row>
    <row r="267" spans="3:11" x14ac:dyDescent="0.35">
      <c r="C267" s="1090">
        <v>13</v>
      </c>
      <c r="D267" s="1075" t="s">
        <v>192</v>
      </c>
      <c r="E267" s="1089">
        <v>44.646487</v>
      </c>
      <c r="F267" s="1087">
        <v>12.285440999999999</v>
      </c>
      <c r="G267" s="1087">
        <v>6.6186000000000009E-2</v>
      </c>
      <c r="H267" s="1087">
        <v>2.5025140000000001</v>
      </c>
      <c r="I267" s="1087">
        <f t="shared" si="20"/>
        <v>59.500627999999999</v>
      </c>
      <c r="J267" s="13"/>
      <c r="K267" s="1091">
        <f t="shared" si="21"/>
        <v>554357.83097551996</v>
      </c>
    </row>
    <row r="268" spans="3:11" x14ac:dyDescent="0.35">
      <c r="C268" s="627">
        <v>14</v>
      </c>
      <c r="D268" s="630" t="s">
        <v>236</v>
      </c>
      <c r="E268" s="626">
        <v>46.281091000000004</v>
      </c>
      <c r="F268" s="1087">
        <v>13.214246999999999</v>
      </c>
      <c r="G268" s="1087">
        <v>6.9438E-2</v>
      </c>
      <c r="H268" s="1087">
        <v>2.55138</v>
      </c>
      <c r="I268" s="629">
        <f t="shared" si="20"/>
        <v>62.116156000000004</v>
      </c>
      <c r="J268" s="3"/>
      <c r="K268" s="35">
        <f t="shared" si="21"/>
        <v>578726.28686704009</v>
      </c>
    </row>
    <row r="269" spans="3:11" x14ac:dyDescent="0.35">
      <c r="C269" s="627">
        <v>15</v>
      </c>
      <c r="D269" s="630" t="s">
        <v>237</v>
      </c>
      <c r="E269" s="629">
        <v>51.442</v>
      </c>
      <c r="F269" s="1087">
        <v>14.984</v>
      </c>
      <c r="G269" s="1087">
        <v>8.1000000000000003E-2</v>
      </c>
      <c r="H269" s="1087">
        <v>2.8690000000000002</v>
      </c>
      <c r="I269" s="629">
        <f t="shared" si="20"/>
        <v>69.376000000000005</v>
      </c>
      <c r="J269" s="3"/>
      <c r="K269" s="35">
        <f t="shared" si="21"/>
        <v>646365.09184000001</v>
      </c>
    </row>
    <row r="270" spans="3:11" x14ac:dyDescent="0.35">
      <c r="C270" s="627">
        <v>16</v>
      </c>
      <c r="D270" s="630" t="s">
        <v>223</v>
      </c>
      <c r="E270" s="626">
        <v>52.841999999999999</v>
      </c>
      <c r="F270" s="1087">
        <v>16.266999999999999</v>
      </c>
      <c r="G270" s="1087">
        <v>8.2046000000000008E-2</v>
      </c>
      <c r="H270" s="1087">
        <v>2.9644940000000002</v>
      </c>
      <c r="I270" s="629">
        <f t="shared" si="20"/>
        <v>72.155540000000002</v>
      </c>
      <c r="J270" s="3"/>
      <c r="K270" s="35">
        <f t="shared" si="21"/>
        <v>672261.62129360007</v>
      </c>
    </row>
    <row r="271" spans="3:11" x14ac:dyDescent="0.35">
      <c r="C271" s="627">
        <v>17</v>
      </c>
      <c r="D271" s="630" t="s">
        <v>193</v>
      </c>
      <c r="E271" s="626">
        <v>47.969223</v>
      </c>
      <c r="F271" s="1087">
        <v>11.841364000000002</v>
      </c>
      <c r="G271" s="1087">
        <v>6.1932000000000001E-2</v>
      </c>
      <c r="H271" s="1087">
        <v>2.5711870000000001</v>
      </c>
      <c r="I271" s="629">
        <f t="shared" si="20"/>
        <v>62.443705999999999</v>
      </c>
      <c r="J271" s="3"/>
      <c r="K271" s="35">
        <f t="shared" si="21"/>
        <v>581778.01780904003</v>
      </c>
    </row>
    <row r="272" spans="3:11" x14ac:dyDescent="0.35">
      <c r="C272" s="627">
        <v>18</v>
      </c>
      <c r="D272" s="630" t="s">
        <v>225</v>
      </c>
      <c r="E272" s="626">
        <v>50.178643000000001</v>
      </c>
      <c r="F272" s="1087">
        <v>12.958997999999999</v>
      </c>
      <c r="G272" s="1087">
        <v>6.5039999999999987E-2</v>
      </c>
      <c r="H272" s="1087">
        <v>2.6698029999999999</v>
      </c>
      <c r="I272" s="629">
        <f t="shared" si="20"/>
        <v>65.872484</v>
      </c>
      <c r="J272" s="3"/>
      <c r="K272" s="35">
        <f t="shared" si="21"/>
        <v>613723.39383056003</v>
      </c>
    </row>
    <row r="273" spans="3:11" x14ac:dyDescent="0.35">
      <c r="C273" s="627">
        <v>19</v>
      </c>
      <c r="D273" s="630" t="s">
        <v>181</v>
      </c>
      <c r="E273" s="626">
        <v>51.846687999999993</v>
      </c>
      <c r="F273" s="1089">
        <v>12.818520000000001</v>
      </c>
      <c r="G273" s="1089">
        <v>6.2995999999999996E-2</v>
      </c>
      <c r="H273" s="1089">
        <v>2.5335239999999999</v>
      </c>
      <c r="I273" s="629">
        <f t="shared" si="20"/>
        <v>67.261727999999991</v>
      </c>
      <c r="J273" s="3"/>
      <c r="K273" s="35">
        <f t="shared" si="21"/>
        <v>626666.75789951987</v>
      </c>
    </row>
    <row r="274" spans="3:11" x14ac:dyDescent="0.35">
      <c r="C274" s="627">
        <v>20</v>
      </c>
      <c r="D274" s="630" t="s">
        <v>258</v>
      </c>
      <c r="E274" s="626">
        <v>50.413368000000006</v>
      </c>
      <c r="F274" s="1089">
        <v>11.935082</v>
      </c>
      <c r="G274" s="1089">
        <v>6.1876E-2</v>
      </c>
      <c r="H274" s="1089">
        <v>2.4739719999999998</v>
      </c>
      <c r="I274" s="629">
        <f t="shared" si="20"/>
        <v>64.884298000000001</v>
      </c>
      <c r="J274" s="3"/>
      <c r="K274" s="35">
        <f t="shared" si="21"/>
        <v>604516.62297832</v>
      </c>
    </row>
    <row r="275" spans="3:11" x14ac:dyDescent="0.35">
      <c r="C275" s="627">
        <v>21</v>
      </c>
      <c r="D275" s="630" t="s">
        <v>186</v>
      </c>
      <c r="E275" s="629">
        <v>55.813431999999999</v>
      </c>
      <c r="F275" s="1087">
        <v>14.803932000000001</v>
      </c>
      <c r="G275" s="1087">
        <v>5.8150999999999994E-2</v>
      </c>
      <c r="H275" s="1087">
        <v>2.5690330000000006</v>
      </c>
      <c r="I275" s="629">
        <f t="shared" si="20"/>
        <v>73.244547999999995</v>
      </c>
      <c r="J275" s="3"/>
      <c r="K275" s="35">
        <f t="shared" si="21"/>
        <v>682407.73458832002</v>
      </c>
    </row>
    <row r="276" spans="3:11" x14ac:dyDescent="0.35">
      <c r="C276" s="627">
        <v>22</v>
      </c>
      <c r="D276" s="630" t="s">
        <v>191</v>
      </c>
      <c r="E276" s="629">
        <v>60.957751999999999</v>
      </c>
      <c r="F276" s="1087">
        <v>13.36816</v>
      </c>
      <c r="G276" s="1087">
        <v>5.9057000000000005E-2</v>
      </c>
      <c r="H276" s="1087">
        <v>2.6919630000000003</v>
      </c>
      <c r="I276" s="629">
        <f t="shared" si="20"/>
        <v>77.076931999999999</v>
      </c>
      <c r="J276" s="3"/>
      <c r="K276" s="35">
        <f t="shared" si="21"/>
        <v>718113.44313488004</v>
      </c>
    </row>
    <row r="277" spans="3:11" x14ac:dyDescent="0.35">
      <c r="C277" s="627">
        <v>23</v>
      </c>
      <c r="D277" s="630" t="s">
        <v>196</v>
      </c>
      <c r="E277" s="626">
        <v>62.426788000000002</v>
      </c>
      <c r="F277" s="1087">
        <v>17.631148</v>
      </c>
      <c r="G277" s="1087">
        <v>6.7222000000000004E-2</v>
      </c>
      <c r="H277" s="1087">
        <v>3.0083679999999999</v>
      </c>
      <c r="I277" s="629">
        <f t="shared" si="20"/>
        <v>83.133526000000003</v>
      </c>
      <c r="J277" s="3"/>
      <c r="K277" s="35">
        <f t="shared" si="21"/>
        <v>774541.76037784002</v>
      </c>
    </row>
    <row r="278" spans="3:11" x14ac:dyDescent="0.35">
      <c r="C278" s="627">
        <v>24</v>
      </c>
      <c r="D278" s="630" t="s">
        <v>221</v>
      </c>
      <c r="E278" s="626">
        <v>66.109888000000012</v>
      </c>
      <c r="F278" s="1087">
        <v>17.675502000000002</v>
      </c>
      <c r="G278" s="1087">
        <v>6.9954000000000002E-2</v>
      </c>
      <c r="H278" s="1087">
        <v>3.1659960000000003</v>
      </c>
      <c r="I278" s="629">
        <f t="shared" si="20"/>
        <v>87.021340000000009</v>
      </c>
      <c r="J278" s="3"/>
      <c r="K278" s="35">
        <f t="shared" si="21"/>
        <v>810763.90136560006</v>
      </c>
    </row>
    <row r="279" spans="3:11" x14ac:dyDescent="0.35">
      <c r="C279" s="627">
        <v>25</v>
      </c>
      <c r="D279" s="630" t="s">
        <v>217</v>
      </c>
      <c r="E279" s="626">
        <v>73.456547999999998</v>
      </c>
      <c r="F279" s="1089">
        <v>24.850072000000001</v>
      </c>
      <c r="G279" s="1089">
        <v>7.8590000000000007E-2</v>
      </c>
      <c r="H279" s="1089">
        <v>3.5673820000000003</v>
      </c>
      <c r="I279" s="629">
        <f t="shared" si="20"/>
        <v>101.952592</v>
      </c>
      <c r="J279" s="3"/>
      <c r="K279" s="35">
        <f t="shared" si="21"/>
        <v>949875.98724927998</v>
      </c>
    </row>
    <row r="280" spans="3:11" x14ac:dyDescent="0.35">
      <c r="C280" s="627">
        <v>26</v>
      </c>
      <c r="D280" s="625" t="s">
        <v>420</v>
      </c>
      <c r="E280" s="1083">
        <v>49.541086</v>
      </c>
      <c r="F280" s="1088">
        <v>18.166779999999999</v>
      </c>
      <c r="G280" s="1088">
        <v>8.7379999999999999E-2</v>
      </c>
      <c r="H280" s="1088">
        <v>2.9930190000000003</v>
      </c>
      <c r="I280" s="629">
        <f t="shared" si="20"/>
        <v>70.788264999999996</v>
      </c>
      <c r="J280" s="3"/>
      <c r="K280" s="35">
        <f t="shared" si="21"/>
        <v>659522.93888259993</v>
      </c>
    </row>
    <row r="281" spans="3:11" x14ac:dyDescent="0.35">
      <c r="C281" s="627">
        <v>27</v>
      </c>
      <c r="D281" s="630" t="s">
        <v>447</v>
      </c>
      <c r="E281" s="626">
        <v>71.12</v>
      </c>
      <c r="F281" s="1089">
        <v>22.268999999999998</v>
      </c>
      <c r="G281" s="1089">
        <v>9.7335999999999978E-2</v>
      </c>
      <c r="H281" s="1089">
        <v>3.393564</v>
      </c>
      <c r="I281" s="629">
        <f t="shared" si="20"/>
        <v>96.879900000000006</v>
      </c>
      <c r="J281" s="3"/>
      <c r="K281" s="35">
        <f t="shared" si="21"/>
        <v>902614.52751600009</v>
      </c>
    </row>
    <row r="282" spans="3:11" x14ac:dyDescent="0.35">
      <c r="C282" s="627">
        <v>28</v>
      </c>
      <c r="D282" s="630" t="s">
        <v>194</v>
      </c>
      <c r="E282" s="629">
        <v>84.601611999999989</v>
      </c>
      <c r="F282" s="1087">
        <v>36.043199999999999</v>
      </c>
      <c r="G282" s="1087">
        <v>0.10176600000000001</v>
      </c>
      <c r="H282" s="1087">
        <v>4.2033740000000002</v>
      </c>
      <c r="I282" s="629">
        <f t="shared" si="20"/>
        <v>124.94995199999998</v>
      </c>
      <c r="J282" s="3"/>
      <c r="K282" s="35">
        <f t="shared" si="21"/>
        <v>1164138.7107916798</v>
      </c>
    </row>
    <row r="283" spans="3:11" x14ac:dyDescent="0.35">
      <c r="C283" s="627">
        <v>29</v>
      </c>
      <c r="D283" s="630" t="s">
        <v>226</v>
      </c>
      <c r="E283" s="629">
        <v>90.602580000000003</v>
      </c>
      <c r="F283" s="1087">
        <v>41.945982000000001</v>
      </c>
      <c r="G283" s="1087">
        <v>0.10993</v>
      </c>
      <c r="H283" s="1087">
        <v>4.3876200000000001</v>
      </c>
      <c r="I283" s="629">
        <f t="shared" si="20"/>
        <v>137.04611199999999</v>
      </c>
      <c r="J283" s="3"/>
      <c r="K283" s="35">
        <f t="shared" si="21"/>
        <v>1276836.69812608</v>
      </c>
    </row>
    <row r="284" spans="3:11" x14ac:dyDescent="0.35">
      <c r="C284" s="627">
        <v>30</v>
      </c>
      <c r="D284" s="630" t="s">
        <v>448</v>
      </c>
      <c r="E284" s="629">
        <v>130.96920800000001</v>
      </c>
      <c r="F284" s="1087">
        <v>37.303660000000001</v>
      </c>
      <c r="G284" s="1087">
        <v>0.10993</v>
      </c>
      <c r="H284" s="1087">
        <v>5.1781139999999999</v>
      </c>
      <c r="I284" s="629">
        <f t="shared" si="20"/>
        <v>173.560912</v>
      </c>
      <c r="J284" s="3"/>
      <c r="K284" s="35">
        <f t="shared" si="21"/>
        <v>1617039.24735808</v>
      </c>
    </row>
    <row r="285" spans="3:11" ht="15" thickBot="1" x14ac:dyDescent="0.4">
      <c r="C285" s="33">
        <v>31</v>
      </c>
      <c r="D285" s="1084" t="s">
        <v>1505</v>
      </c>
      <c r="E285" s="1085">
        <v>59.533379999999994</v>
      </c>
      <c r="F285" s="1086">
        <v>19.751999000000001</v>
      </c>
      <c r="G285" s="1086">
        <v>0.11</v>
      </c>
      <c r="H285" s="1086">
        <v>2.8679999999999999</v>
      </c>
      <c r="I285" s="643">
        <f t="shared" si="20"/>
        <v>82.263378999999986</v>
      </c>
      <c r="J285" s="34"/>
      <c r="K285" s="36">
        <f t="shared" si="21"/>
        <v>766434.74000235985</v>
      </c>
    </row>
    <row r="286" spans="3:11" x14ac:dyDescent="0.35">
      <c r="D286" s="799"/>
    </row>
    <row r="287" spans="3:11" x14ac:dyDescent="0.35">
      <c r="D287" s="799"/>
    </row>
    <row r="288" spans="3:11" x14ac:dyDescent="0.35">
      <c r="D288" s="799"/>
    </row>
    <row r="289" spans="4:4" x14ac:dyDescent="0.35">
      <c r="D289" s="799"/>
    </row>
    <row r="290" spans="4:4" x14ac:dyDescent="0.35">
      <c r="D290" s="799"/>
    </row>
    <row r="291" spans="4:4" x14ac:dyDescent="0.35">
      <c r="D291" s="799"/>
    </row>
    <row r="292" spans="4:4" x14ac:dyDescent="0.35">
      <c r="D292" s="799"/>
    </row>
    <row r="293" spans="4:4" x14ac:dyDescent="0.35">
      <c r="D293" s="799"/>
    </row>
    <row r="294" spans="4:4" x14ac:dyDescent="0.35">
      <c r="D294" s="799"/>
    </row>
    <row r="295" spans="4:4" x14ac:dyDescent="0.35">
      <c r="D295" s="799"/>
    </row>
    <row r="296" spans="4:4" x14ac:dyDescent="0.35">
      <c r="D296" s="799"/>
    </row>
    <row r="297" spans="4:4" x14ac:dyDescent="0.35">
      <c r="D297" s="799"/>
    </row>
    <row r="298" spans="4:4" x14ac:dyDescent="0.35">
      <c r="D298" s="799"/>
    </row>
    <row r="299" spans="4:4" x14ac:dyDescent="0.35">
      <c r="D299" s="799"/>
    </row>
    <row r="300" spans="4:4" x14ac:dyDescent="0.35">
      <c r="D300" s="799"/>
    </row>
    <row r="301" spans="4:4" x14ac:dyDescent="0.35">
      <c r="D301" s="799"/>
    </row>
    <row r="302" spans="4:4" x14ac:dyDescent="0.35">
      <c r="D302" s="799"/>
    </row>
    <row r="303" spans="4:4" x14ac:dyDescent="0.35">
      <c r="D303" s="799"/>
    </row>
  </sheetData>
  <autoFilter ref="A4:V248" xr:uid="{00000000-0001-0000-0700-000000000000}"/>
  <mergeCells count="5">
    <mergeCell ref="C252:C253"/>
    <mergeCell ref="D252:D253"/>
    <mergeCell ref="E252:I252"/>
    <mergeCell ref="A1:L1"/>
    <mergeCell ref="A2:L2"/>
  </mergeCells>
  <phoneticPr fontId="46" type="noConversion"/>
  <conditionalFormatting sqref="C1:C1048576">
    <cfRule type="duplicateValues" dxfId="82" priority="1"/>
  </conditionalFormatting>
  <conditionalFormatting sqref="C196:C204">
    <cfRule type="duplicateValues" dxfId="81" priority="2"/>
    <cfRule type="duplicateValues" dxfId="80" priority="3"/>
    <cfRule type="duplicateValues" dxfId="79" priority="4"/>
    <cfRule type="duplicateValues" dxfId="78" priority="5"/>
    <cfRule type="duplicateValues" dxfId="77" priority="6"/>
    <cfRule type="duplicateValues" dxfId="76" priority="7"/>
    <cfRule type="duplicateValues" dxfId="75" priority="8"/>
  </conditionalFormatting>
  <pageMargins left="0.25" right="0.25" top="0.75" bottom="0.75" header="0.3" footer="0.3"/>
  <pageSetup paperSize="9" scale="63" fitToHeight="0" orientation="portrait" r:id="rId1"/>
  <ignoredErrors>
    <ignoredError sqref="E77 E73 E83 E8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858AB-2AA2-4E72-9FA1-089D25340B1E}">
  <dimension ref="A1:K20"/>
  <sheetViews>
    <sheetView tabSelected="1" workbookViewId="0">
      <selection activeCell="F6" sqref="F6"/>
    </sheetView>
  </sheetViews>
  <sheetFormatPr defaultRowHeight="14.5" x14ac:dyDescent="0.35"/>
  <cols>
    <col min="1" max="1" width="11.26953125" bestFit="1" customWidth="1"/>
    <col min="2" max="2" width="43.36328125" bestFit="1" customWidth="1"/>
    <col min="3" max="3" width="10.90625" bestFit="1" customWidth="1"/>
    <col min="4" max="4" width="13.453125" bestFit="1" customWidth="1"/>
    <col min="5" max="5" width="12.1796875" bestFit="1" customWidth="1"/>
    <col min="6" max="6" width="17.81640625" bestFit="1" customWidth="1"/>
    <col min="7" max="7" width="15.7265625" bestFit="1" customWidth="1"/>
    <col min="8" max="8" width="16.26953125" bestFit="1" customWidth="1"/>
    <col min="9" max="9" width="20.81640625" bestFit="1" customWidth="1"/>
    <col min="10" max="10" width="19.54296875" bestFit="1" customWidth="1"/>
    <col min="11" max="11" width="22.08984375" bestFit="1" customWidth="1"/>
  </cols>
  <sheetData>
    <row r="1" spans="1:11" x14ac:dyDescent="0.35">
      <c r="A1" s="1560" t="s">
        <v>1671</v>
      </c>
      <c r="B1" s="1560" t="s">
        <v>1672</v>
      </c>
      <c r="C1" s="1560" t="s">
        <v>1673</v>
      </c>
      <c r="D1" s="1560" t="s">
        <v>1674</v>
      </c>
      <c r="E1" s="1560" t="s">
        <v>1675</v>
      </c>
      <c r="F1" s="1560" t="s">
        <v>1676</v>
      </c>
      <c r="G1" s="1560" t="s">
        <v>1677</v>
      </c>
      <c r="H1" s="1560" t="s">
        <v>1678</v>
      </c>
      <c r="I1" s="1560" t="s">
        <v>1679</v>
      </c>
      <c r="J1" s="1560" t="s">
        <v>1680</v>
      </c>
      <c r="K1" s="1560" t="s">
        <v>1681</v>
      </c>
    </row>
    <row r="2" spans="1:11" x14ac:dyDescent="0.35">
      <c r="A2" s="1561" t="s">
        <v>1682</v>
      </c>
      <c r="B2" s="1561" t="s">
        <v>1683</v>
      </c>
      <c r="C2" s="1561" t="s">
        <v>168</v>
      </c>
      <c r="D2" s="1562">
        <v>45363</v>
      </c>
      <c r="E2" s="1562">
        <v>46002</v>
      </c>
      <c r="F2" s="1561" t="s">
        <v>1684</v>
      </c>
      <c r="G2" s="1561" t="s">
        <v>1685</v>
      </c>
      <c r="H2" s="1561" t="s">
        <v>1686</v>
      </c>
      <c r="I2" s="1561" t="s">
        <v>1687</v>
      </c>
      <c r="J2" s="1561" t="s">
        <v>1688</v>
      </c>
      <c r="K2" s="1561" t="s">
        <v>1689</v>
      </c>
    </row>
    <row r="3" spans="1:11" x14ac:dyDescent="0.35">
      <c r="A3" s="1561"/>
      <c r="B3" s="1561"/>
      <c r="C3" s="1561"/>
      <c r="D3" s="1561"/>
      <c r="E3" s="1562"/>
      <c r="F3" s="1561"/>
      <c r="G3" s="1561"/>
      <c r="H3" s="1561"/>
      <c r="I3" s="1561"/>
      <c r="J3" s="1561" t="s">
        <v>1394</v>
      </c>
      <c r="K3" s="1561" t="s">
        <v>1690</v>
      </c>
    </row>
    <row r="4" spans="1:11" x14ac:dyDescent="0.35">
      <c r="A4" s="1561"/>
      <c r="B4" s="1561"/>
      <c r="C4" s="1561"/>
      <c r="D4" s="1561"/>
      <c r="E4" s="1561"/>
      <c r="F4" s="1561"/>
      <c r="G4" s="1561"/>
      <c r="H4" s="1561"/>
      <c r="I4" s="1561"/>
      <c r="J4" s="1561" t="s">
        <v>470</v>
      </c>
      <c r="K4" t="s">
        <v>1691</v>
      </c>
    </row>
    <row r="5" spans="1:11" x14ac:dyDescent="0.35">
      <c r="A5" s="1561"/>
      <c r="B5" s="1561"/>
      <c r="C5" s="1561"/>
      <c r="D5" s="1561"/>
      <c r="E5" s="1561"/>
      <c r="F5" s="1561"/>
      <c r="G5" s="1561"/>
      <c r="H5" s="1561"/>
      <c r="I5" s="1561"/>
      <c r="J5" s="1561" t="s">
        <v>1692</v>
      </c>
      <c r="K5" s="1561" t="s">
        <v>679</v>
      </c>
    </row>
    <row r="6" spans="1:11" x14ac:dyDescent="0.35">
      <c r="A6" s="1561"/>
      <c r="B6" s="1562"/>
      <c r="C6" s="1561"/>
      <c r="D6" s="1561"/>
      <c r="E6" s="1561"/>
      <c r="F6" s="1561"/>
      <c r="G6" s="1561"/>
      <c r="H6" s="1561"/>
      <c r="I6" s="1561"/>
      <c r="J6" s="1561"/>
      <c r="K6" s="1561" t="s">
        <v>1166</v>
      </c>
    </row>
    <row r="7" spans="1:11" x14ac:dyDescent="0.35">
      <c r="A7" s="1561"/>
      <c r="B7" s="1561"/>
      <c r="C7" s="1561"/>
      <c r="D7" s="1561"/>
      <c r="E7" s="1561"/>
      <c r="F7" s="1561"/>
      <c r="G7" s="1561"/>
      <c r="H7" s="1561"/>
      <c r="I7" s="1561"/>
      <c r="J7" s="1561"/>
      <c r="K7" s="1561" t="s">
        <v>1693</v>
      </c>
    </row>
    <row r="8" spans="1:11" x14ac:dyDescent="0.35">
      <c r="A8" s="1561"/>
      <c r="B8" s="1561"/>
      <c r="C8" s="1561"/>
      <c r="D8" s="1561"/>
      <c r="E8" s="1561"/>
      <c r="F8" s="1561"/>
      <c r="G8" s="1561"/>
      <c r="H8" s="1561"/>
      <c r="I8" s="1561"/>
      <c r="J8" s="1561"/>
      <c r="K8" s="1561" t="s">
        <v>1168</v>
      </c>
    </row>
    <row r="9" spans="1:11" x14ac:dyDescent="0.35">
      <c r="A9" s="1561"/>
      <c r="B9" s="1561"/>
      <c r="C9" s="1561"/>
      <c r="D9" s="1561"/>
      <c r="E9" s="1561"/>
      <c r="F9" s="1561"/>
      <c r="G9" s="1561"/>
      <c r="H9" s="1561"/>
      <c r="I9" s="1561"/>
      <c r="J9" s="1561"/>
      <c r="K9" s="1561" t="s">
        <v>1694</v>
      </c>
    </row>
    <row r="10" spans="1:11" x14ac:dyDescent="0.35">
      <c r="A10" s="1561"/>
      <c r="B10" s="1561"/>
      <c r="C10" s="1561"/>
      <c r="D10" s="1561"/>
      <c r="E10" s="1561"/>
      <c r="F10" s="1561"/>
      <c r="G10" s="1561"/>
      <c r="H10" s="1561"/>
      <c r="I10" s="1561"/>
      <c r="J10" s="1561"/>
      <c r="K10" s="1561" t="s">
        <v>1695</v>
      </c>
    </row>
    <row r="11" spans="1:11" x14ac:dyDescent="0.35">
      <c r="A11" s="1561"/>
      <c r="B11" s="1561"/>
      <c r="C11" s="1561"/>
      <c r="D11" s="1561"/>
      <c r="E11" s="1561"/>
      <c r="F11" s="1561"/>
      <c r="G11" s="1561"/>
      <c r="H11" s="1561"/>
      <c r="I11" s="1561"/>
      <c r="J11" s="1561"/>
      <c r="K11" s="1561" t="s">
        <v>1696</v>
      </c>
    </row>
    <row r="12" spans="1:11" x14ac:dyDescent="0.35">
      <c r="K12" s="1561" t="s">
        <v>1697</v>
      </c>
    </row>
    <row r="13" spans="1:11" x14ac:dyDescent="0.35">
      <c r="K13" s="1561" t="s">
        <v>1592</v>
      </c>
    </row>
    <row r="14" spans="1:11" x14ac:dyDescent="0.35">
      <c r="K14" s="1561" t="s">
        <v>1554</v>
      </c>
    </row>
    <row r="15" spans="1:11" x14ac:dyDescent="0.35">
      <c r="K15" s="1561" t="s">
        <v>1698</v>
      </c>
    </row>
    <row r="16" spans="1:11" x14ac:dyDescent="0.35">
      <c r="K16" s="1561" t="s">
        <v>1699</v>
      </c>
    </row>
    <row r="17" spans="11:11" x14ac:dyDescent="0.35">
      <c r="K17" s="1561" t="s">
        <v>1700</v>
      </c>
    </row>
    <row r="18" spans="11:11" x14ac:dyDescent="0.35">
      <c r="K18" s="1561" t="s">
        <v>1701</v>
      </c>
    </row>
    <row r="19" spans="11:11" x14ac:dyDescent="0.35">
      <c r="K19" s="1561" t="s">
        <v>1702</v>
      </c>
    </row>
    <row r="20" spans="11:11" x14ac:dyDescent="0.35">
      <c r="K20" s="1561" t="s">
        <v>1703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50"/>
  </sheetPr>
  <dimension ref="A1:R157"/>
  <sheetViews>
    <sheetView zoomScale="99" workbookViewId="0">
      <pane xSplit="6" ySplit="5" topLeftCell="G6" activePane="bottomRight" state="frozen"/>
      <selection pane="topRight" activeCell="G1" sqref="G1"/>
      <selection pane="bottomLeft" activeCell="A6" sqref="A6"/>
      <selection pane="bottomRight" activeCell="K6" sqref="K6"/>
    </sheetView>
  </sheetViews>
  <sheetFormatPr defaultColWidth="9.1796875" defaultRowHeight="14.5" x14ac:dyDescent="0.35"/>
  <cols>
    <col min="1" max="1" width="7.7265625" style="2" customWidth="1"/>
    <col min="2" max="2" width="8.1796875" style="2" customWidth="1"/>
    <col min="3" max="3" width="9.1796875" style="2"/>
    <col min="4" max="4" width="9.54296875" style="2" customWidth="1"/>
    <col min="5" max="5" width="11.7265625" style="2" customWidth="1"/>
    <col min="6" max="6" width="10.7265625" style="2" customWidth="1"/>
    <col min="7" max="8" width="11.7265625" style="2" customWidth="1"/>
    <col min="9" max="9" width="11" style="2" bestFit="1" customWidth="1"/>
    <col min="10" max="10" width="10" style="2" bestFit="1" customWidth="1"/>
    <col min="11" max="11" width="10.26953125" style="2" bestFit="1" customWidth="1"/>
    <col min="12" max="12" width="13.453125" style="2" bestFit="1" customWidth="1"/>
    <col min="13" max="13" width="18.7265625" style="2" customWidth="1"/>
    <col min="14" max="14" width="31.7265625" style="2" customWidth="1"/>
    <col min="15" max="15" width="14.54296875" style="2" bestFit="1" customWidth="1"/>
    <col min="16" max="16" width="9.1796875" style="2"/>
    <col min="17" max="17" width="12.453125" style="2" bestFit="1" customWidth="1"/>
    <col min="18" max="16384" width="9.1796875" style="2"/>
  </cols>
  <sheetData>
    <row r="1" spans="1:18" ht="16" thickBot="1" x14ac:dyDescent="0.4">
      <c r="A1" s="1401" t="str">
        <f>'Erection Compiled'!A1</f>
        <v>KEC International Limited</v>
      </c>
      <c r="B1" s="1402"/>
      <c r="C1" s="1402"/>
      <c r="D1" s="1402"/>
      <c r="E1" s="1402"/>
      <c r="F1" s="1402"/>
      <c r="G1" s="1402"/>
      <c r="H1" s="1402"/>
      <c r="I1" s="1402"/>
      <c r="J1" s="1402"/>
      <c r="K1" s="1402"/>
      <c r="L1" s="1402"/>
      <c r="M1" s="1402"/>
      <c r="N1" s="1403"/>
    </row>
    <row r="2" spans="1:18" ht="15.5" x14ac:dyDescent="0.35">
      <c r="A2" s="1404" t="str">
        <f>'Erection Compiled'!A2</f>
        <v xml:space="preserve"> TA413 : 765 KV D/C Bikaner III - Neemrana II TL02</v>
      </c>
      <c r="B2" s="1405"/>
      <c r="C2" s="1405"/>
      <c r="D2" s="1405"/>
      <c r="E2" s="1405"/>
      <c r="F2" s="1405"/>
      <c r="G2" s="1405"/>
      <c r="H2" s="1405"/>
      <c r="I2" s="1405"/>
      <c r="J2" s="1405"/>
      <c r="K2" s="1405"/>
      <c r="L2" s="1405"/>
      <c r="M2" s="1405"/>
      <c r="N2" s="1406"/>
    </row>
    <row r="3" spans="1:18" ht="16" thickBot="1" x14ac:dyDescent="0.4">
      <c r="A3" s="1407" t="s">
        <v>112</v>
      </c>
      <c r="B3" s="1408"/>
      <c r="C3" s="1408"/>
      <c r="D3" s="1408"/>
      <c r="E3" s="1408"/>
      <c r="F3" s="1408"/>
      <c r="G3" s="1408"/>
      <c r="H3" s="1408"/>
      <c r="I3" s="1408"/>
      <c r="J3" s="1408"/>
      <c r="K3" s="1408"/>
      <c r="L3" s="1408"/>
      <c r="M3" s="1408"/>
      <c r="N3" s="783" t="str">
        <f>TA413_PBNTL!M1</f>
        <v>08.10.2025</v>
      </c>
    </row>
    <row r="4" spans="1:18" ht="15.65" customHeight="1" x14ac:dyDescent="0.35">
      <c r="A4" s="1340" t="s">
        <v>42</v>
      </c>
      <c r="B4" s="1398" t="s">
        <v>43</v>
      </c>
      <c r="C4" s="1410" t="s">
        <v>97</v>
      </c>
      <c r="D4" s="1410"/>
      <c r="E4" s="1410"/>
      <c r="F4" s="784"/>
      <c r="G4" s="784"/>
      <c r="H4" s="784"/>
      <c r="I4" s="784"/>
      <c r="J4" s="784"/>
      <c r="K4" s="784"/>
      <c r="L4" s="784"/>
      <c r="M4" s="784"/>
      <c r="N4" s="785"/>
    </row>
    <row r="5" spans="1:18" ht="53.25" customHeight="1" thickBot="1" x14ac:dyDescent="0.4">
      <c r="A5" s="1341"/>
      <c r="B5" s="1409"/>
      <c r="C5" s="26" t="s">
        <v>98</v>
      </c>
      <c r="D5" s="27" t="s">
        <v>99</v>
      </c>
      <c r="E5" s="26" t="s">
        <v>100</v>
      </c>
      <c r="F5" s="26" t="s">
        <v>103</v>
      </c>
      <c r="G5" s="26" t="s">
        <v>101</v>
      </c>
      <c r="H5" s="26" t="s">
        <v>107</v>
      </c>
      <c r="I5" s="26" t="s">
        <v>108</v>
      </c>
      <c r="J5" s="26" t="s">
        <v>295</v>
      </c>
      <c r="K5" s="26" t="s">
        <v>1512</v>
      </c>
      <c r="L5" s="26" t="s">
        <v>280</v>
      </c>
      <c r="M5" s="28" t="s">
        <v>90</v>
      </c>
      <c r="N5" s="717" t="s">
        <v>1</v>
      </c>
    </row>
    <row r="6" spans="1:18" x14ac:dyDescent="0.35">
      <c r="A6" s="224">
        <v>1</v>
      </c>
      <c r="B6" s="1197">
        <v>1</v>
      </c>
      <c r="C6" s="1197" t="s">
        <v>593</v>
      </c>
      <c r="D6" s="1197" t="s">
        <v>606</v>
      </c>
      <c r="E6" s="1197">
        <v>4.8979999999999997</v>
      </c>
      <c r="F6" s="1197">
        <f>E6</f>
        <v>4.8979999999999997</v>
      </c>
      <c r="G6" s="1201">
        <v>45696</v>
      </c>
      <c r="H6" s="1201">
        <v>45709</v>
      </c>
      <c r="I6" s="1201">
        <v>45714</v>
      </c>
      <c r="J6" s="1201">
        <v>45720</v>
      </c>
      <c r="K6" s="1201">
        <v>45721</v>
      </c>
      <c r="L6" s="1202">
        <f t="shared" ref="L6:L13" si="0">958667.19*E6</f>
        <v>4695551.8966199998</v>
      </c>
      <c r="M6" s="1197" t="s">
        <v>1228</v>
      </c>
      <c r="N6" s="1203" t="s">
        <v>981</v>
      </c>
      <c r="O6" s="1400" t="s">
        <v>1229</v>
      </c>
      <c r="P6" s="1400"/>
      <c r="Q6" s="1400"/>
      <c r="R6" s="1400"/>
    </row>
    <row r="7" spans="1:18" x14ac:dyDescent="0.35">
      <c r="A7" s="4">
        <v>2</v>
      </c>
      <c r="B7" s="3">
        <v>1</v>
      </c>
      <c r="C7" s="3" t="s">
        <v>794</v>
      </c>
      <c r="D7" s="3" t="s">
        <v>1313</v>
      </c>
      <c r="E7" s="32">
        <f>2583.589/1000</f>
        <v>2.5835889999999999</v>
      </c>
      <c r="F7" s="32">
        <f t="shared" ref="F7:F10" si="1">E7+F6</f>
        <v>7.4815889999999996</v>
      </c>
      <c r="G7" s="76">
        <v>45729</v>
      </c>
      <c r="H7" s="76">
        <v>45733</v>
      </c>
      <c r="I7" s="76">
        <v>45736</v>
      </c>
      <c r="J7" s="76">
        <v>45763</v>
      </c>
      <c r="K7" s="76">
        <v>45764</v>
      </c>
      <c r="L7" s="984">
        <f t="shared" si="0"/>
        <v>2476802.0067449096</v>
      </c>
      <c r="M7" s="3" t="s">
        <v>1228</v>
      </c>
      <c r="N7" s="1200" t="s">
        <v>981</v>
      </c>
    </row>
    <row r="8" spans="1:18" s="16" customFormat="1" x14ac:dyDescent="0.35">
      <c r="A8" s="17">
        <v>3</v>
      </c>
      <c r="B8" s="13">
        <v>2</v>
      </c>
      <c r="C8" s="13" t="s">
        <v>625</v>
      </c>
      <c r="D8" s="13" t="s">
        <v>636</v>
      </c>
      <c r="E8" s="139">
        <v>4.1636769999999999</v>
      </c>
      <c r="F8" s="139">
        <f t="shared" si="1"/>
        <v>11.645265999999999</v>
      </c>
      <c r="G8" s="134">
        <v>45744</v>
      </c>
      <c r="H8" s="134">
        <v>45745</v>
      </c>
      <c r="I8" s="776">
        <v>45752</v>
      </c>
      <c r="J8" s="776">
        <v>45763</v>
      </c>
      <c r="K8" s="76">
        <v>45764</v>
      </c>
      <c r="L8" s="1142">
        <f t="shared" si="0"/>
        <v>3991580.5296576298</v>
      </c>
      <c r="M8" s="13" t="s">
        <v>1228</v>
      </c>
      <c r="N8" s="1200" t="s">
        <v>981</v>
      </c>
      <c r="O8" s="1192">
        <f>L10+L11</f>
        <v>4921849.1214882601</v>
      </c>
      <c r="Q8" s="1192">
        <f>O8/10^7</f>
        <v>0.49218491214882604</v>
      </c>
    </row>
    <row r="9" spans="1:18" x14ac:dyDescent="0.35">
      <c r="A9" s="4">
        <v>4</v>
      </c>
      <c r="B9" s="3">
        <v>3</v>
      </c>
      <c r="C9" s="3" t="s">
        <v>636</v>
      </c>
      <c r="D9" s="3" t="s">
        <v>648</v>
      </c>
      <c r="E9" s="3">
        <v>4.7160000000000002</v>
      </c>
      <c r="F9" s="32">
        <f t="shared" si="1"/>
        <v>16.361266000000001</v>
      </c>
      <c r="G9" s="76">
        <v>45753</v>
      </c>
      <c r="H9" s="76">
        <v>45772</v>
      </c>
      <c r="I9" s="122">
        <v>45776</v>
      </c>
      <c r="J9" s="122">
        <v>45777</v>
      </c>
      <c r="K9" s="122">
        <v>45804</v>
      </c>
      <c r="L9" s="984">
        <f t="shared" si="0"/>
        <v>4521074.4680399997</v>
      </c>
      <c r="M9" s="3" t="s">
        <v>1228</v>
      </c>
      <c r="N9" s="1200" t="s">
        <v>981</v>
      </c>
      <c r="O9" s="1178"/>
      <c r="P9" s="1177">
        <f>O9/10^5</f>
        <v>0</v>
      </c>
    </row>
    <row r="10" spans="1:18" x14ac:dyDescent="0.35">
      <c r="A10" s="17">
        <v>5</v>
      </c>
      <c r="B10" s="13">
        <v>1</v>
      </c>
      <c r="C10" s="13" t="s">
        <v>559</v>
      </c>
      <c r="D10" s="13" t="s">
        <v>560</v>
      </c>
      <c r="E10" s="139">
        <f>2699.284/1000</f>
        <v>2.699284</v>
      </c>
      <c r="F10" s="139">
        <f t="shared" si="1"/>
        <v>19.060549999999999</v>
      </c>
      <c r="G10" s="134">
        <v>45892</v>
      </c>
      <c r="H10" s="134">
        <v>45896</v>
      </c>
      <c r="I10" s="776">
        <v>45904</v>
      </c>
      <c r="J10" s="776">
        <v>45918</v>
      </c>
      <c r="K10" s="776">
        <v>45918</v>
      </c>
      <c r="L10" s="1142">
        <f t="shared" si="0"/>
        <v>2587715.0072919601</v>
      </c>
      <c r="M10" s="13" t="s">
        <v>1560</v>
      </c>
      <c r="N10" s="1200" t="s">
        <v>981</v>
      </c>
      <c r="O10" s="87" t="s">
        <v>1561</v>
      </c>
      <c r="P10" s="87"/>
      <c r="Q10" s="87"/>
      <c r="R10" s="87"/>
    </row>
    <row r="11" spans="1:18" x14ac:dyDescent="0.35">
      <c r="A11" s="17">
        <v>6</v>
      </c>
      <c r="B11" s="13"/>
      <c r="C11" s="13" t="s">
        <v>560</v>
      </c>
      <c r="D11" s="13" t="s">
        <v>561</v>
      </c>
      <c r="E11" s="1199">
        <f>2434.77/1000</f>
        <v>2.4347699999999999</v>
      </c>
      <c r="F11" s="139">
        <f>E11+F10</f>
        <v>21.49532</v>
      </c>
      <c r="G11" s="134">
        <v>45910</v>
      </c>
      <c r="H11" s="134">
        <v>45912</v>
      </c>
      <c r="I11" s="134">
        <v>45916</v>
      </c>
      <c r="J11" s="776">
        <v>45925</v>
      </c>
      <c r="K11" s="776">
        <v>45925</v>
      </c>
      <c r="L11" s="1142">
        <f t="shared" si="0"/>
        <v>2334134.1141962996</v>
      </c>
      <c r="M11" s="13" t="s">
        <v>1560</v>
      </c>
      <c r="N11" s="1200" t="s">
        <v>981</v>
      </c>
    </row>
    <row r="12" spans="1:18" s="16" customFormat="1" x14ac:dyDescent="0.35">
      <c r="A12" s="1159">
        <v>7</v>
      </c>
      <c r="B12" s="202"/>
      <c r="C12" s="202" t="s">
        <v>561</v>
      </c>
      <c r="D12" s="202" t="s">
        <v>562</v>
      </c>
      <c r="E12" s="994">
        <f>4455/1000</f>
        <v>4.4550000000000001</v>
      </c>
      <c r="F12" s="1160">
        <f>E12+F11</f>
        <v>25.950319999999998</v>
      </c>
      <c r="G12" s="582">
        <v>45931</v>
      </c>
      <c r="H12" s="582">
        <v>45935</v>
      </c>
      <c r="I12" s="582"/>
      <c r="J12" s="819"/>
      <c r="K12" s="819"/>
      <c r="L12" s="1179">
        <f t="shared" si="0"/>
        <v>4270862.3314499995</v>
      </c>
      <c r="M12" s="202" t="s">
        <v>1560</v>
      </c>
      <c r="N12" s="1207" t="s">
        <v>1649</v>
      </c>
    </row>
    <row r="13" spans="1:18" s="16" customFormat="1" x14ac:dyDescent="0.35">
      <c r="A13" s="1159">
        <v>8</v>
      </c>
      <c r="B13" s="202"/>
      <c r="C13" s="202" t="s">
        <v>562</v>
      </c>
      <c r="D13" s="202" t="s">
        <v>1639</v>
      </c>
      <c r="E13" s="994">
        <f>466.629/1000</f>
        <v>0.46662900000000002</v>
      </c>
      <c r="F13" s="1160">
        <f>E13+F12</f>
        <v>26.416948999999999</v>
      </c>
      <c r="G13" s="582">
        <v>45931</v>
      </c>
      <c r="H13" s="582">
        <v>45933</v>
      </c>
      <c r="I13" s="582">
        <v>45935</v>
      </c>
      <c r="J13" s="819"/>
      <c r="K13" s="819"/>
      <c r="L13" s="1179">
        <f t="shared" si="0"/>
        <v>447341.91220250999</v>
      </c>
      <c r="M13" s="202" t="s">
        <v>1560</v>
      </c>
      <c r="N13" s="1207" t="s">
        <v>1648</v>
      </c>
    </row>
    <row r="14" spans="1:18" s="16" customFormat="1" x14ac:dyDescent="0.35">
      <c r="A14" s="17">
        <v>9</v>
      </c>
      <c r="B14" s="13"/>
      <c r="C14" s="13" t="s">
        <v>586</v>
      </c>
      <c r="D14" s="13" t="s">
        <v>1586</v>
      </c>
      <c r="E14" s="139">
        <f>3283.51/1000</f>
        <v>3.2835100000000002</v>
      </c>
      <c r="F14" s="139">
        <f>E14+F12</f>
        <v>29.233829999999998</v>
      </c>
      <c r="G14" s="134"/>
      <c r="H14" s="134"/>
      <c r="I14" s="134"/>
      <c r="J14" s="776"/>
      <c r="K14" s="776"/>
      <c r="L14" s="13"/>
      <c r="M14" s="13" t="s">
        <v>1585</v>
      </c>
      <c r="N14" s="60" t="s">
        <v>1584</v>
      </c>
      <c r="O14" s="8" t="s">
        <v>1587</v>
      </c>
      <c r="P14" s="8"/>
    </row>
    <row r="15" spans="1:18" x14ac:dyDescent="0.35">
      <c r="A15" s="4">
        <v>10</v>
      </c>
      <c r="B15" s="3"/>
      <c r="C15" s="3"/>
      <c r="D15" s="3"/>
      <c r="E15" s="3"/>
      <c r="F15" s="3"/>
      <c r="G15" s="76"/>
      <c r="H15" s="76"/>
      <c r="I15" s="76"/>
      <c r="J15" s="122"/>
      <c r="K15" s="122"/>
      <c r="L15" s="3"/>
      <c r="M15" s="3"/>
      <c r="N15" s="38"/>
    </row>
    <row r="16" spans="1:18" x14ac:dyDescent="0.35">
      <c r="A16" s="17">
        <v>11</v>
      </c>
      <c r="B16" s="3"/>
      <c r="C16" s="3"/>
      <c r="D16" s="3"/>
      <c r="E16" s="3"/>
      <c r="F16" s="3"/>
      <c r="G16" s="76"/>
      <c r="H16" s="76"/>
      <c r="I16" s="76"/>
      <c r="J16" s="122"/>
      <c r="K16" s="122"/>
      <c r="L16" s="3"/>
      <c r="M16" s="3"/>
      <c r="N16" s="38"/>
    </row>
    <row r="17" spans="1:14" x14ac:dyDescent="0.35">
      <c r="A17" s="4">
        <v>12</v>
      </c>
      <c r="B17" s="3"/>
      <c r="C17" s="3"/>
      <c r="D17" s="3"/>
      <c r="E17" s="32"/>
      <c r="F17" s="3"/>
      <c r="G17" s="76"/>
      <c r="H17" s="76"/>
      <c r="I17" s="76"/>
      <c r="J17" s="122"/>
      <c r="K17" s="122"/>
      <c r="L17" s="3"/>
      <c r="M17" s="3"/>
      <c r="N17" s="38"/>
    </row>
    <row r="18" spans="1:14" x14ac:dyDescent="0.35">
      <c r="A18" s="17">
        <v>13</v>
      </c>
      <c r="B18" s="3"/>
      <c r="C18" s="3"/>
      <c r="D18" s="3"/>
      <c r="E18" s="3"/>
      <c r="F18" s="3"/>
      <c r="G18" s="76"/>
      <c r="H18" s="76"/>
      <c r="I18" s="76"/>
      <c r="J18" s="122"/>
      <c r="K18" s="122"/>
      <c r="L18" s="3"/>
      <c r="M18" s="3"/>
      <c r="N18" s="38"/>
    </row>
    <row r="19" spans="1:14" x14ac:dyDescent="0.35">
      <c r="A19" s="4">
        <v>14</v>
      </c>
      <c r="B19" s="3"/>
      <c r="C19" s="3"/>
      <c r="D19" s="3"/>
      <c r="E19" s="3"/>
      <c r="F19" s="3"/>
      <c r="G19" s="76"/>
      <c r="H19" s="76"/>
      <c r="I19" s="76"/>
      <c r="J19" s="76"/>
      <c r="K19" s="76"/>
      <c r="L19" s="3"/>
      <c r="M19" s="3"/>
      <c r="N19" s="38"/>
    </row>
    <row r="20" spans="1:14" x14ac:dyDescent="0.35">
      <c r="A20" s="17">
        <v>15</v>
      </c>
      <c r="B20" s="3"/>
      <c r="C20" s="3"/>
      <c r="D20" s="3"/>
      <c r="E20" s="32"/>
      <c r="F20" s="3"/>
      <c r="G20" s="76"/>
      <c r="H20" s="76"/>
      <c r="I20" s="76"/>
      <c r="J20" s="76"/>
      <c r="K20" s="76"/>
      <c r="L20" s="117"/>
      <c r="M20" s="3"/>
      <c r="N20" s="38"/>
    </row>
    <row r="21" spans="1:14" x14ac:dyDescent="0.35">
      <c r="A21" s="4">
        <v>16</v>
      </c>
      <c r="B21" s="3"/>
      <c r="C21" s="3"/>
      <c r="D21" s="3"/>
      <c r="E21" s="32"/>
      <c r="F21" s="3"/>
      <c r="G21" s="76"/>
      <c r="H21" s="76"/>
      <c r="I21" s="76"/>
      <c r="J21" s="76"/>
      <c r="K21" s="76"/>
      <c r="L21" s="117"/>
      <c r="M21" s="3"/>
      <c r="N21" s="38"/>
    </row>
    <row r="22" spans="1:14" x14ac:dyDescent="0.35">
      <c r="A22" s="17">
        <v>17</v>
      </c>
      <c r="B22" s="3"/>
      <c r="C22" s="3"/>
      <c r="D22" s="3"/>
      <c r="E22" s="3"/>
      <c r="F22" s="3"/>
      <c r="G22" s="76"/>
      <c r="H22" s="76"/>
      <c r="I22" s="76"/>
      <c r="J22" s="76"/>
      <c r="K22" s="76"/>
      <c r="L22" s="3"/>
      <c r="M22" s="3"/>
      <c r="N22" s="38"/>
    </row>
    <row r="23" spans="1:14" x14ac:dyDescent="0.35">
      <c r="A23" s="4">
        <v>18</v>
      </c>
      <c r="B23" s="3"/>
      <c r="C23" s="3"/>
      <c r="D23" s="3"/>
      <c r="E23" s="3"/>
      <c r="F23" s="3"/>
      <c r="G23" s="76"/>
      <c r="H23" s="76"/>
      <c r="I23" s="76"/>
      <c r="J23" s="76"/>
      <c r="K23" s="76"/>
      <c r="L23" s="3"/>
      <c r="M23" s="3"/>
      <c r="N23" s="38"/>
    </row>
    <row r="24" spans="1:14" x14ac:dyDescent="0.35">
      <c r="A24" s="17">
        <v>19</v>
      </c>
      <c r="B24" s="3"/>
      <c r="C24" s="3"/>
      <c r="D24" s="3"/>
      <c r="E24" s="3"/>
      <c r="F24" s="3"/>
      <c r="G24" s="76"/>
      <c r="H24" s="76"/>
      <c r="I24" s="76"/>
      <c r="J24" s="76"/>
      <c r="K24" s="76"/>
      <c r="L24" s="3"/>
      <c r="M24" s="3"/>
      <c r="N24" s="718"/>
    </row>
    <row r="25" spans="1:14" x14ac:dyDescent="0.35">
      <c r="A25" s="4">
        <v>20</v>
      </c>
      <c r="B25" s="3"/>
      <c r="C25" s="3"/>
      <c r="D25" s="3"/>
      <c r="E25" s="3"/>
      <c r="F25" s="3"/>
      <c r="G25" s="76"/>
      <c r="H25" s="76"/>
      <c r="I25" s="76"/>
      <c r="J25" s="76"/>
      <c r="K25" s="76"/>
      <c r="L25" s="3"/>
      <c r="M25" s="3"/>
      <c r="N25" s="718"/>
    </row>
    <row r="26" spans="1:14" x14ac:dyDescent="0.35">
      <c r="A26" s="17">
        <v>21</v>
      </c>
      <c r="B26" s="3"/>
      <c r="C26" s="3"/>
      <c r="D26" s="3"/>
      <c r="E26" s="3"/>
      <c r="F26" s="3"/>
      <c r="G26" s="76"/>
      <c r="H26" s="76"/>
      <c r="I26" s="76"/>
      <c r="J26" s="76"/>
      <c r="K26" s="76"/>
      <c r="L26" s="3"/>
      <c r="M26" s="3"/>
      <c r="N26" s="718"/>
    </row>
    <row r="27" spans="1:14" x14ac:dyDescent="0.35">
      <c r="A27" s="4">
        <v>22</v>
      </c>
      <c r="B27" s="3"/>
      <c r="C27" s="3"/>
      <c r="D27" s="3"/>
      <c r="E27" s="3"/>
      <c r="F27" s="3"/>
      <c r="G27" s="76"/>
      <c r="H27" s="76"/>
      <c r="I27" s="76"/>
      <c r="J27" s="76"/>
      <c r="K27" s="76"/>
      <c r="L27" s="3"/>
      <c r="M27" s="3"/>
      <c r="N27" s="718"/>
    </row>
    <row r="28" spans="1:14" x14ac:dyDescent="0.35">
      <c r="A28" s="17">
        <v>23</v>
      </c>
      <c r="B28" s="3"/>
      <c r="C28" s="3"/>
      <c r="D28" s="3"/>
      <c r="E28" s="3"/>
      <c r="F28" s="3"/>
      <c r="G28" s="76"/>
      <c r="H28" s="76"/>
      <c r="I28" s="76"/>
      <c r="J28" s="76"/>
      <c r="K28" s="76"/>
      <c r="L28" s="3"/>
      <c r="M28" s="3"/>
      <c r="N28" s="718"/>
    </row>
    <row r="29" spans="1:14" x14ac:dyDescent="0.35">
      <c r="A29" s="4">
        <v>24</v>
      </c>
      <c r="B29" s="3"/>
      <c r="C29" s="3"/>
      <c r="D29" s="3"/>
      <c r="E29" s="3"/>
      <c r="F29" s="3"/>
      <c r="G29" s="76"/>
      <c r="H29" s="76"/>
      <c r="I29" s="76"/>
      <c r="J29" s="76"/>
      <c r="K29" s="76"/>
      <c r="L29" s="3"/>
      <c r="M29" s="3"/>
      <c r="N29" s="718"/>
    </row>
    <row r="30" spans="1:14" x14ac:dyDescent="0.35">
      <c r="A30" s="17">
        <v>25</v>
      </c>
      <c r="B30" s="3"/>
      <c r="C30" s="3"/>
      <c r="D30" s="3"/>
      <c r="E30" s="3"/>
      <c r="F30" s="3"/>
      <c r="G30" s="76"/>
      <c r="H30" s="76"/>
      <c r="I30" s="76"/>
      <c r="J30" s="76"/>
      <c r="K30" s="76"/>
      <c r="L30" s="3"/>
      <c r="M30" s="3"/>
      <c r="N30" s="718"/>
    </row>
    <row r="31" spans="1:14" x14ac:dyDescent="0.35">
      <c r="A31" s="4">
        <v>26</v>
      </c>
      <c r="B31" s="3"/>
      <c r="C31" s="3"/>
      <c r="D31" s="3"/>
      <c r="E31" s="32"/>
      <c r="F31" s="3"/>
      <c r="G31" s="76"/>
      <c r="H31" s="76"/>
      <c r="I31" s="76"/>
      <c r="J31" s="76"/>
      <c r="K31" s="76"/>
      <c r="L31" s="3"/>
      <c r="M31" s="3"/>
      <c r="N31" s="718"/>
    </row>
    <row r="32" spans="1:14" x14ac:dyDescent="0.35">
      <c r="A32" s="17">
        <v>27</v>
      </c>
      <c r="B32" s="3"/>
      <c r="C32" s="3"/>
      <c r="D32" s="3"/>
      <c r="E32" s="3"/>
      <c r="F32" s="3"/>
      <c r="G32" s="76"/>
      <c r="H32" s="76"/>
      <c r="I32" s="76"/>
      <c r="J32" s="76"/>
      <c r="K32" s="76"/>
      <c r="L32" s="3"/>
      <c r="M32" s="3"/>
      <c r="N32" s="718"/>
    </row>
    <row r="33" spans="1:14" x14ac:dyDescent="0.35">
      <c r="A33" s="4">
        <v>28</v>
      </c>
      <c r="B33" s="3"/>
      <c r="C33" s="3"/>
      <c r="D33" s="3"/>
      <c r="E33" s="3"/>
      <c r="F33" s="3"/>
      <c r="G33" s="76"/>
      <c r="H33" s="76"/>
      <c r="I33" s="76"/>
      <c r="J33" s="76"/>
      <c r="K33" s="76"/>
      <c r="L33" s="3"/>
      <c r="M33" s="3"/>
      <c r="N33" s="718"/>
    </row>
    <row r="34" spans="1:14" ht="19.149999999999999" customHeight="1" x14ac:dyDescent="0.35">
      <c r="A34" s="4"/>
      <c r="B34" s="3"/>
      <c r="C34" s="3"/>
      <c r="D34" s="3"/>
      <c r="E34" s="3"/>
      <c r="F34" s="3"/>
      <c r="G34" s="76"/>
      <c r="H34" s="76"/>
      <c r="I34" s="76"/>
      <c r="J34" s="76"/>
      <c r="K34" s="76"/>
      <c r="L34" s="3"/>
      <c r="M34" s="3"/>
      <c r="N34" s="718"/>
    </row>
    <row r="35" spans="1:14" hidden="1" x14ac:dyDescent="0.35">
      <c r="A35" s="4"/>
      <c r="B35" s="3"/>
      <c r="C35" s="3" t="s">
        <v>176</v>
      </c>
      <c r="D35" s="3" t="s">
        <v>81</v>
      </c>
      <c r="E35" s="3">
        <v>1.929</v>
      </c>
      <c r="F35" s="3"/>
      <c r="G35" s="76"/>
      <c r="H35" s="76"/>
      <c r="I35" s="76"/>
      <c r="J35" s="76"/>
      <c r="K35" s="76"/>
      <c r="L35" s="3"/>
      <c r="M35" s="3"/>
      <c r="N35" s="718"/>
    </row>
    <row r="36" spans="1:14" hidden="1" x14ac:dyDescent="0.35">
      <c r="A36" s="4"/>
      <c r="B36" s="3"/>
      <c r="C36" s="3" t="s">
        <v>8</v>
      </c>
      <c r="D36" s="3" t="s">
        <v>175</v>
      </c>
      <c r="E36" s="3">
        <v>1.385</v>
      </c>
      <c r="F36" s="3"/>
      <c r="G36" s="76"/>
      <c r="H36" s="76"/>
      <c r="I36" s="76"/>
      <c r="J36" s="76"/>
      <c r="K36" s="76"/>
      <c r="L36" s="3"/>
      <c r="M36" s="3"/>
      <c r="N36" s="718"/>
    </row>
    <row r="37" spans="1:14" x14ac:dyDescent="0.35">
      <c r="A37" s="4"/>
      <c r="B37" s="3"/>
      <c r="C37" s="3"/>
      <c r="D37" s="3"/>
      <c r="E37" s="3"/>
      <c r="F37" s="3"/>
      <c r="G37" s="76"/>
      <c r="H37" s="76"/>
      <c r="I37" s="76"/>
      <c r="J37" s="76"/>
      <c r="K37" s="76"/>
      <c r="L37" s="3"/>
      <c r="M37" s="3"/>
      <c r="N37" s="718"/>
    </row>
    <row r="38" spans="1:14" x14ac:dyDescent="0.35">
      <c r="A38" s="4"/>
      <c r="B38" s="3"/>
      <c r="C38" s="3"/>
      <c r="D38" s="3"/>
      <c r="E38" s="3"/>
      <c r="F38" s="3"/>
      <c r="G38" s="76"/>
      <c r="H38" s="76"/>
      <c r="I38" s="76"/>
      <c r="J38" s="76"/>
      <c r="K38" s="76"/>
      <c r="L38" s="3"/>
      <c r="M38" s="3"/>
      <c r="N38" s="718"/>
    </row>
    <row r="39" spans="1:14" x14ac:dyDescent="0.35">
      <c r="A39" s="4"/>
      <c r="B39" s="3"/>
      <c r="C39" s="3"/>
      <c r="D39" s="3"/>
      <c r="E39" s="3"/>
      <c r="F39" s="3"/>
      <c r="G39" s="76"/>
      <c r="H39" s="76"/>
      <c r="I39" s="76"/>
      <c r="J39" s="76"/>
      <c r="K39" s="76"/>
      <c r="L39" s="3"/>
      <c r="M39" s="3"/>
      <c r="N39" s="718"/>
    </row>
    <row r="40" spans="1:14" x14ac:dyDescent="0.35">
      <c r="A40" s="4"/>
      <c r="B40" s="3"/>
      <c r="C40" s="3"/>
      <c r="D40" s="3"/>
      <c r="E40" s="3"/>
      <c r="F40" s="3"/>
      <c r="G40" s="76"/>
      <c r="H40" s="76"/>
      <c r="I40" s="76"/>
      <c r="J40" s="76"/>
      <c r="K40" s="76"/>
      <c r="L40" s="3"/>
      <c r="M40" s="3"/>
      <c r="N40" s="718"/>
    </row>
    <row r="41" spans="1:14" x14ac:dyDescent="0.35">
      <c r="A41" s="4"/>
      <c r="B41" s="3"/>
      <c r="C41" s="3"/>
      <c r="D41" s="3"/>
      <c r="E41" s="3"/>
      <c r="F41" s="3"/>
      <c r="G41" s="76"/>
      <c r="H41" s="76"/>
      <c r="I41" s="76"/>
      <c r="J41" s="76"/>
      <c r="K41" s="76"/>
      <c r="L41" s="3"/>
      <c r="M41" s="3"/>
      <c r="N41" s="718"/>
    </row>
    <row r="42" spans="1:14" x14ac:dyDescent="0.35">
      <c r="A42" s="4"/>
      <c r="B42" s="3"/>
      <c r="C42" s="3"/>
      <c r="D42" s="3"/>
      <c r="E42" s="3"/>
      <c r="F42" s="3"/>
      <c r="G42" s="76"/>
      <c r="H42" s="76"/>
      <c r="I42" s="76"/>
      <c r="J42" s="76"/>
      <c r="K42" s="76"/>
      <c r="L42" s="3"/>
      <c r="M42" s="3"/>
      <c r="N42" s="718"/>
    </row>
    <row r="43" spans="1:14" x14ac:dyDescent="0.35">
      <c r="A43" s="4"/>
      <c r="B43" s="3"/>
      <c r="C43" s="3"/>
      <c r="D43" s="3"/>
      <c r="E43" s="3"/>
      <c r="F43" s="3"/>
      <c r="G43" s="76"/>
      <c r="H43" s="76"/>
      <c r="I43" s="76"/>
      <c r="J43" s="76"/>
      <c r="K43" s="76"/>
      <c r="L43" s="3"/>
      <c r="M43" s="3"/>
      <c r="N43" s="718"/>
    </row>
    <row r="44" spans="1:14" x14ac:dyDescent="0.35">
      <c r="A44" s="4"/>
      <c r="B44" s="3"/>
      <c r="C44" s="3"/>
      <c r="D44" s="3"/>
      <c r="E44" s="3"/>
      <c r="F44" s="3"/>
      <c r="G44" s="76"/>
      <c r="H44" s="76"/>
      <c r="I44" s="76"/>
      <c r="J44" s="76"/>
      <c r="K44" s="76"/>
      <c r="L44" s="3"/>
      <c r="M44" s="3"/>
      <c r="N44" s="718"/>
    </row>
    <row r="45" spans="1:14" x14ac:dyDescent="0.35">
      <c r="A45" s="4"/>
      <c r="B45" s="3"/>
      <c r="C45" s="3"/>
      <c r="D45" s="3"/>
      <c r="E45" s="3"/>
      <c r="F45" s="3"/>
      <c r="G45" s="76"/>
      <c r="H45" s="76"/>
      <c r="I45" s="76"/>
      <c r="J45" s="76"/>
      <c r="K45" s="76"/>
      <c r="L45" s="3"/>
      <c r="M45" s="3"/>
      <c r="N45" s="718"/>
    </row>
    <row r="46" spans="1:14" x14ac:dyDescent="0.35">
      <c r="A46" s="4"/>
      <c r="B46" s="3"/>
      <c r="C46" s="3"/>
      <c r="D46" s="3"/>
      <c r="E46" s="3"/>
      <c r="F46" s="3"/>
      <c r="G46" s="76"/>
      <c r="H46" s="76"/>
      <c r="I46" s="76"/>
      <c r="J46" s="76"/>
      <c r="K46" s="76"/>
      <c r="L46" s="3"/>
      <c r="M46" s="3"/>
      <c r="N46" s="718"/>
    </row>
    <row r="47" spans="1:14" x14ac:dyDescent="0.35">
      <c r="A47" s="4"/>
      <c r="B47" s="3"/>
      <c r="C47" s="3"/>
      <c r="D47" s="3"/>
      <c r="E47" s="3"/>
      <c r="F47" s="3"/>
      <c r="G47" s="76"/>
      <c r="H47" s="76"/>
      <c r="I47" s="76"/>
      <c r="J47" s="76"/>
      <c r="K47" s="76"/>
      <c r="L47" s="3"/>
      <c r="M47" s="3"/>
      <c r="N47" s="718"/>
    </row>
    <row r="48" spans="1:14" x14ac:dyDescent="0.35">
      <c r="A48" s="4"/>
      <c r="B48" s="3"/>
      <c r="C48" s="3"/>
      <c r="D48" s="3"/>
      <c r="E48" s="3"/>
      <c r="F48" s="3"/>
      <c r="G48" s="76"/>
      <c r="H48" s="76"/>
      <c r="I48" s="76"/>
      <c r="J48" s="76"/>
      <c r="K48" s="76"/>
      <c r="L48" s="3"/>
      <c r="M48" s="3"/>
      <c r="N48" s="718"/>
    </row>
    <row r="49" spans="1:14" x14ac:dyDescent="0.35">
      <c r="A49" s="4"/>
      <c r="B49" s="3"/>
      <c r="C49" s="3"/>
      <c r="D49" s="3"/>
      <c r="E49" s="3"/>
      <c r="F49" s="3"/>
      <c r="G49" s="76"/>
      <c r="H49" s="76"/>
      <c r="I49" s="76"/>
      <c r="J49" s="76"/>
      <c r="K49" s="76"/>
      <c r="L49" s="3"/>
      <c r="M49" s="3"/>
      <c r="N49" s="718"/>
    </row>
    <row r="50" spans="1:14" x14ac:dyDescent="0.35">
      <c r="A50" s="4"/>
      <c r="B50" s="3"/>
      <c r="C50" s="3"/>
      <c r="D50" s="3"/>
      <c r="E50" s="3"/>
      <c r="F50" s="3"/>
      <c r="G50" s="76"/>
      <c r="H50" s="76"/>
      <c r="I50" s="76"/>
      <c r="J50" s="76"/>
      <c r="K50" s="76"/>
      <c r="L50" s="3"/>
      <c r="M50" s="3"/>
      <c r="N50" s="718"/>
    </row>
    <row r="51" spans="1:14" x14ac:dyDescent="0.35">
      <c r="A51" s="4"/>
      <c r="B51" s="3"/>
      <c r="C51" s="3"/>
      <c r="D51" s="3"/>
      <c r="E51" s="3"/>
      <c r="F51" s="3"/>
      <c r="G51" s="76"/>
      <c r="H51" s="76"/>
      <c r="I51" s="76"/>
      <c r="J51" s="76"/>
      <c r="K51" s="76"/>
      <c r="L51" s="3"/>
      <c r="M51" s="3"/>
      <c r="N51" s="718"/>
    </row>
    <row r="52" spans="1:14" x14ac:dyDescent="0.35">
      <c r="A52" s="4"/>
      <c r="B52" s="3"/>
      <c r="C52" s="3"/>
      <c r="D52" s="3"/>
      <c r="E52" s="3"/>
      <c r="F52" s="3"/>
      <c r="G52" s="76"/>
      <c r="H52" s="76"/>
      <c r="I52" s="76"/>
      <c r="J52" s="76"/>
      <c r="K52" s="76"/>
      <c r="L52" s="3"/>
      <c r="M52" s="3"/>
      <c r="N52" s="718"/>
    </row>
    <row r="53" spans="1:14" x14ac:dyDescent="0.35">
      <c r="A53" s="4"/>
      <c r="B53" s="3"/>
      <c r="C53" s="3"/>
      <c r="D53" s="3"/>
      <c r="E53" s="3"/>
      <c r="F53" s="3"/>
      <c r="G53" s="76"/>
      <c r="H53" s="76"/>
      <c r="I53" s="76"/>
      <c r="J53" s="76"/>
      <c r="K53" s="76"/>
      <c r="L53" s="3"/>
      <c r="M53" s="3"/>
      <c r="N53" s="718"/>
    </row>
    <row r="54" spans="1:14" x14ac:dyDescent="0.35">
      <c r="A54" s="4"/>
      <c r="B54" s="3"/>
      <c r="C54" s="3"/>
      <c r="D54" s="3"/>
      <c r="E54" s="3"/>
      <c r="F54" s="3"/>
      <c r="G54" s="76"/>
      <c r="H54" s="76"/>
      <c r="I54" s="76"/>
      <c r="J54" s="76"/>
      <c r="K54" s="76"/>
      <c r="L54" s="3"/>
      <c r="M54" s="3"/>
      <c r="N54" s="718"/>
    </row>
    <row r="55" spans="1:14" x14ac:dyDescent="0.35">
      <c r="A55" s="4"/>
      <c r="B55" s="3"/>
      <c r="C55" s="3"/>
      <c r="D55" s="3"/>
      <c r="E55" s="3"/>
      <c r="F55" s="3"/>
      <c r="G55" s="76"/>
      <c r="H55" s="76"/>
      <c r="I55" s="76"/>
      <c r="J55" s="76"/>
      <c r="K55" s="76"/>
      <c r="L55" s="3"/>
      <c r="M55" s="3"/>
      <c r="N55" s="718"/>
    </row>
    <row r="56" spans="1:14" x14ac:dyDescent="0.35">
      <c r="A56" s="4"/>
      <c r="B56" s="3"/>
      <c r="C56" s="3"/>
      <c r="D56" s="3"/>
      <c r="E56" s="3"/>
      <c r="F56" s="3"/>
      <c r="G56" s="76"/>
      <c r="H56" s="76"/>
      <c r="I56" s="76"/>
      <c r="J56" s="76"/>
      <c r="K56" s="76"/>
      <c r="L56" s="3"/>
      <c r="M56" s="3"/>
      <c r="N56" s="718"/>
    </row>
    <row r="57" spans="1:14" x14ac:dyDescent="0.35">
      <c r="A57" s="4"/>
      <c r="B57" s="3"/>
      <c r="C57" s="3"/>
      <c r="D57" s="3"/>
      <c r="E57" s="3"/>
      <c r="F57" s="3"/>
      <c r="G57" s="76"/>
      <c r="H57" s="76"/>
      <c r="I57" s="76"/>
      <c r="J57" s="76"/>
      <c r="K57" s="76"/>
      <c r="L57" s="3"/>
      <c r="M57" s="3"/>
      <c r="N57" s="718"/>
    </row>
    <row r="58" spans="1:14" x14ac:dyDescent="0.35">
      <c r="A58" s="4"/>
      <c r="B58" s="3"/>
      <c r="C58" s="3"/>
      <c r="D58" s="3"/>
      <c r="E58" s="3"/>
      <c r="F58" s="3"/>
      <c r="G58" s="76"/>
      <c r="H58" s="76"/>
      <c r="I58" s="76"/>
      <c r="J58" s="76"/>
      <c r="K58" s="76"/>
      <c r="L58" s="3"/>
      <c r="M58" s="3"/>
      <c r="N58" s="718"/>
    </row>
    <row r="59" spans="1:14" x14ac:dyDescent="0.35">
      <c r="A59" s="4"/>
      <c r="B59" s="3"/>
      <c r="C59" s="3"/>
      <c r="D59" s="3"/>
      <c r="E59" s="3"/>
      <c r="F59" s="3"/>
      <c r="G59" s="76"/>
      <c r="H59" s="76"/>
      <c r="I59" s="76"/>
      <c r="J59" s="76"/>
      <c r="K59" s="76"/>
      <c r="L59" s="3"/>
      <c r="M59" s="3"/>
      <c r="N59" s="718"/>
    </row>
    <row r="60" spans="1:14" x14ac:dyDescent="0.35">
      <c r="A60" s="4"/>
      <c r="B60" s="3"/>
      <c r="C60" s="3"/>
      <c r="D60" s="3"/>
      <c r="E60" s="3"/>
      <c r="F60" s="3"/>
      <c r="G60" s="76"/>
      <c r="H60" s="76"/>
      <c r="I60" s="76"/>
      <c r="J60" s="76"/>
      <c r="K60" s="76"/>
      <c r="L60" s="3"/>
      <c r="M60" s="3"/>
      <c r="N60" s="718"/>
    </row>
    <row r="61" spans="1:14" x14ac:dyDescent="0.35">
      <c r="A61" s="4"/>
      <c r="B61" s="3"/>
      <c r="C61" s="3"/>
      <c r="D61" s="3"/>
      <c r="E61" s="3"/>
      <c r="F61" s="3"/>
      <c r="G61" s="76"/>
      <c r="H61" s="76"/>
      <c r="I61" s="76"/>
      <c r="J61" s="76"/>
      <c r="K61" s="76"/>
      <c r="L61" s="3"/>
      <c r="M61" s="3"/>
      <c r="N61" s="718"/>
    </row>
    <row r="62" spans="1:14" x14ac:dyDescent="0.35">
      <c r="A62" s="4"/>
      <c r="B62" s="3"/>
      <c r="C62" s="3"/>
      <c r="D62" s="3"/>
      <c r="E62" s="3"/>
      <c r="F62" s="3"/>
      <c r="G62" s="76"/>
      <c r="H62" s="76"/>
      <c r="I62" s="76"/>
      <c r="J62" s="76"/>
      <c r="K62" s="76"/>
      <c r="L62" s="3"/>
      <c r="M62" s="3"/>
      <c r="N62" s="718"/>
    </row>
    <row r="63" spans="1:14" x14ac:dyDescent="0.35">
      <c r="A63" s="4"/>
      <c r="B63" s="3"/>
      <c r="C63" s="3"/>
      <c r="D63" s="3"/>
      <c r="E63" s="3"/>
      <c r="F63" s="3"/>
      <c r="G63" s="76"/>
      <c r="H63" s="76"/>
      <c r="I63" s="76"/>
      <c r="J63" s="76"/>
      <c r="K63" s="76"/>
      <c r="L63" s="3"/>
      <c r="M63" s="3"/>
      <c r="N63" s="718"/>
    </row>
    <row r="64" spans="1:14" x14ac:dyDescent="0.35">
      <c r="A64" s="4"/>
      <c r="B64" s="3"/>
      <c r="C64" s="3"/>
      <c r="D64" s="3"/>
      <c r="E64" s="3"/>
      <c r="F64" s="3"/>
      <c r="G64" s="76"/>
      <c r="H64" s="76"/>
      <c r="I64" s="76"/>
      <c r="J64" s="76"/>
      <c r="K64" s="76"/>
      <c r="L64" s="3"/>
      <c r="M64" s="3"/>
      <c r="N64" s="718"/>
    </row>
    <row r="65" spans="1:14" x14ac:dyDescent="0.35">
      <c r="A65" s="4"/>
      <c r="B65" s="3"/>
      <c r="C65" s="3"/>
      <c r="D65" s="3"/>
      <c r="E65" s="3"/>
      <c r="F65" s="3"/>
      <c r="G65" s="76"/>
      <c r="H65" s="76"/>
      <c r="I65" s="76"/>
      <c r="J65" s="76"/>
      <c r="K65" s="76"/>
      <c r="L65" s="3"/>
      <c r="M65" s="3"/>
      <c r="N65" s="718"/>
    </row>
    <row r="66" spans="1:14" x14ac:dyDescent="0.35">
      <c r="A66" s="4"/>
      <c r="B66" s="3"/>
      <c r="C66" s="3"/>
      <c r="D66" s="3"/>
      <c r="E66" s="3"/>
      <c r="F66" s="3"/>
      <c r="G66" s="76"/>
      <c r="H66" s="76"/>
      <c r="I66" s="76"/>
      <c r="J66" s="76"/>
      <c r="K66" s="76"/>
      <c r="L66" s="3"/>
      <c r="M66" s="3"/>
      <c r="N66" s="718"/>
    </row>
    <row r="67" spans="1:14" x14ac:dyDescent="0.35">
      <c r="A67" s="4"/>
      <c r="B67" s="3"/>
      <c r="C67" s="3"/>
      <c r="D67" s="3"/>
      <c r="E67" s="3"/>
      <c r="F67" s="3"/>
      <c r="G67" s="76"/>
      <c r="H67" s="76"/>
      <c r="I67" s="76"/>
      <c r="J67" s="76"/>
      <c r="K67" s="76"/>
      <c r="L67" s="3"/>
      <c r="M67" s="3"/>
      <c r="N67" s="718"/>
    </row>
    <row r="68" spans="1:14" x14ac:dyDescent="0.35">
      <c r="A68" s="4"/>
      <c r="B68" s="3"/>
      <c r="C68" s="3"/>
      <c r="D68" s="3"/>
      <c r="E68" s="3"/>
      <c r="F68" s="3"/>
      <c r="G68" s="76"/>
      <c r="H68" s="76"/>
      <c r="I68" s="76"/>
      <c r="J68" s="76"/>
      <c r="K68" s="76"/>
      <c r="L68" s="3"/>
      <c r="M68" s="3"/>
      <c r="N68" s="718"/>
    </row>
    <row r="69" spans="1:14" x14ac:dyDescent="0.35">
      <c r="A69" s="4"/>
      <c r="B69" s="3"/>
      <c r="C69" s="3"/>
      <c r="D69" s="3"/>
      <c r="E69" s="3"/>
      <c r="F69" s="3"/>
      <c r="G69" s="76"/>
      <c r="H69" s="76"/>
      <c r="I69" s="76"/>
      <c r="J69" s="76"/>
      <c r="K69" s="76"/>
      <c r="L69" s="3"/>
      <c r="M69" s="3"/>
      <c r="N69" s="718"/>
    </row>
    <row r="70" spans="1:14" x14ac:dyDescent="0.35">
      <c r="A70" s="4"/>
      <c r="B70" s="3"/>
      <c r="C70" s="3"/>
      <c r="D70" s="3"/>
      <c r="E70" s="3"/>
      <c r="F70" s="3"/>
      <c r="G70" s="76"/>
      <c r="H70" s="76"/>
      <c r="I70" s="76"/>
      <c r="J70" s="76"/>
      <c r="K70" s="76"/>
      <c r="L70" s="3"/>
      <c r="M70" s="3"/>
      <c r="N70" s="718"/>
    </row>
    <row r="71" spans="1:14" x14ac:dyDescent="0.35">
      <c r="A71" s="4"/>
      <c r="B71" s="3"/>
      <c r="C71" s="3"/>
      <c r="D71" s="3"/>
      <c r="E71" s="3"/>
      <c r="F71" s="3"/>
      <c r="G71" s="76"/>
      <c r="H71" s="76"/>
      <c r="I71" s="76"/>
      <c r="J71" s="76"/>
      <c r="K71" s="76"/>
      <c r="L71" s="3"/>
      <c r="M71" s="3"/>
      <c r="N71" s="718"/>
    </row>
    <row r="72" spans="1:14" x14ac:dyDescent="0.35">
      <c r="A72" s="4"/>
      <c r="B72" s="3"/>
      <c r="C72" s="3"/>
      <c r="D72" s="3"/>
      <c r="E72" s="3"/>
      <c r="F72" s="3"/>
      <c r="G72" s="76"/>
      <c r="H72" s="76"/>
      <c r="I72" s="76"/>
      <c r="J72" s="76"/>
      <c r="K72" s="76"/>
      <c r="L72" s="3"/>
      <c r="M72" s="3"/>
      <c r="N72" s="718"/>
    </row>
    <row r="73" spans="1:14" x14ac:dyDescent="0.35">
      <c r="A73" s="4"/>
      <c r="B73" s="3"/>
      <c r="C73" s="3"/>
      <c r="D73" s="3"/>
      <c r="E73" s="3"/>
      <c r="F73" s="3"/>
      <c r="G73" s="76"/>
      <c r="H73" s="76"/>
      <c r="I73" s="76"/>
      <c r="J73" s="76"/>
      <c r="K73" s="76"/>
      <c r="L73" s="3"/>
      <c r="M73" s="3"/>
      <c r="N73" s="718"/>
    </row>
    <row r="74" spans="1:14" x14ac:dyDescent="0.35">
      <c r="A74" s="4"/>
      <c r="B74" s="3"/>
      <c r="C74" s="3"/>
      <c r="D74" s="3"/>
      <c r="E74" s="3"/>
      <c r="F74" s="3"/>
      <c r="G74" s="76"/>
      <c r="H74" s="76"/>
      <c r="I74" s="76"/>
      <c r="J74" s="76"/>
      <c r="K74" s="76"/>
      <c r="L74" s="3"/>
      <c r="M74" s="3"/>
      <c r="N74" s="718"/>
    </row>
    <row r="75" spans="1:14" x14ac:dyDescent="0.35">
      <c r="A75" s="4"/>
      <c r="B75" s="3"/>
      <c r="C75" s="3"/>
      <c r="D75" s="3"/>
      <c r="E75" s="3"/>
      <c r="F75" s="3"/>
      <c r="G75" s="76"/>
      <c r="H75" s="76"/>
      <c r="I75" s="76"/>
      <c r="J75" s="76"/>
      <c r="K75" s="76"/>
      <c r="L75" s="3"/>
      <c r="M75" s="3"/>
      <c r="N75" s="718"/>
    </row>
    <row r="76" spans="1:14" x14ac:dyDescent="0.35">
      <c r="A76" s="4"/>
      <c r="B76" s="3"/>
      <c r="C76" s="3"/>
      <c r="D76" s="3"/>
      <c r="E76" s="3"/>
      <c r="F76" s="3"/>
      <c r="G76" s="76"/>
      <c r="H76" s="76"/>
      <c r="I76" s="76"/>
      <c r="J76" s="76"/>
      <c r="K76" s="76"/>
      <c r="L76" s="3"/>
      <c r="M76" s="3"/>
      <c r="N76" s="718"/>
    </row>
    <row r="77" spans="1:14" x14ac:dyDescent="0.35">
      <c r="A77" s="4"/>
      <c r="B77" s="3"/>
      <c r="C77" s="3"/>
      <c r="D77" s="3"/>
      <c r="E77" s="3"/>
      <c r="F77" s="3"/>
      <c r="G77" s="76"/>
      <c r="H77" s="76"/>
      <c r="I77" s="76"/>
      <c r="J77" s="76"/>
      <c r="K77" s="76"/>
      <c r="L77" s="3"/>
      <c r="M77" s="3"/>
      <c r="N77" s="718"/>
    </row>
    <row r="78" spans="1:14" x14ac:dyDescent="0.35">
      <c r="A78" s="4"/>
      <c r="B78" s="3"/>
      <c r="C78" s="3"/>
      <c r="D78" s="3"/>
      <c r="E78" s="3"/>
      <c r="F78" s="3"/>
      <c r="G78" s="76"/>
      <c r="H78" s="76"/>
      <c r="I78" s="76"/>
      <c r="J78" s="76"/>
      <c r="K78" s="76"/>
      <c r="L78" s="3"/>
      <c r="M78" s="3"/>
      <c r="N78" s="718"/>
    </row>
    <row r="79" spans="1:14" x14ac:dyDescent="0.35">
      <c r="A79" s="4"/>
      <c r="B79" s="3"/>
      <c r="C79" s="3"/>
      <c r="D79" s="3"/>
      <c r="E79" s="3"/>
      <c r="F79" s="3"/>
      <c r="G79" s="76"/>
      <c r="H79" s="76"/>
      <c r="I79" s="76"/>
      <c r="J79" s="76"/>
      <c r="K79" s="76"/>
      <c r="L79" s="3"/>
      <c r="M79" s="3"/>
      <c r="N79" s="718"/>
    </row>
    <row r="80" spans="1:14" x14ac:dyDescent="0.35">
      <c r="A80" s="4"/>
      <c r="B80" s="3"/>
      <c r="C80" s="3"/>
      <c r="D80" s="3"/>
      <c r="E80" s="3"/>
      <c r="F80" s="3"/>
      <c r="G80" s="76"/>
      <c r="H80" s="76"/>
      <c r="I80" s="76"/>
      <c r="J80" s="76"/>
      <c r="K80" s="76"/>
      <c r="L80" s="3"/>
      <c r="M80" s="3"/>
      <c r="N80" s="718"/>
    </row>
    <row r="81" spans="1:14" x14ac:dyDescent="0.35">
      <c r="A81" s="4"/>
      <c r="B81" s="3"/>
      <c r="C81" s="3"/>
      <c r="D81" s="3"/>
      <c r="E81" s="3"/>
      <c r="F81" s="3"/>
      <c r="G81" s="76"/>
      <c r="H81" s="76"/>
      <c r="I81" s="76"/>
      <c r="J81" s="76"/>
      <c r="K81" s="76"/>
      <c r="L81" s="3"/>
      <c r="M81" s="3"/>
      <c r="N81" s="718"/>
    </row>
    <row r="82" spans="1:14" x14ac:dyDescent="0.35">
      <c r="A82" s="4"/>
      <c r="B82" s="3"/>
      <c r="C82" s="3"/>
      <c r="D82" s="3"/>
      <c r="E82" s="3"/>
      <c r="F82" s="3"/>
      <c r="G82" s="76"/>
      <c r="H82" s="76"/>
      <c r="I82" s="76"/>
      <c r="J82" s="76"/>
      <c r="K82" s="76"/>
      <c r="L82" s="3"/>
      <c r="M82" s="3"/>
      <c r="N82" s="718"/>
    </row>
    <row r="83" spans="1:14" x14ac:dyDescent="0.35">
      <c r="A83" s="4"/>
      <c r="B83" s="3"/>
      <c r="C83" s="3"/>
      <c r="D83" s="3"/>
      <c r="E83" s="3"/>
      <c r="F83" s="3"/>
      <c r="G83" s="76"/>
      <c r="H83" s="76"/>
      <c r="I83" s="76"/>
      <c r="J83" s="76"/>
      <c r="K83" s="76"/>
      <c r="L83" s="3"/>
      <c r="M83" s="3"/>
      <c r="N83" s="718"/>
    </row>
    <row r="84" spans="1:14" x14ac:dyDescent="0.35">
      <c r="A84" s="4"/>
      <c r="B84" s="3"/>
      <c r="C84" s="3"/>
      <c r="D84" s="3"/>
      <c r="E84" s="3"/>
      <c r="F84" s="3"/>
      <c r="G84" s="76"/>
      <c r="H84" s="76"/>
      <c r="I84" s="76"/>
      <c r="J84" s="76"/>
      <c r="K84" s="76"/>
      <c r="L84" s="3"/>
      <c r="M84" s="3"/>
      <c r="N84" s="718"/>
    </row>
    <row r="85" spans="1:14" x14ac:dyDescent="0.35">
      <c r="A85" s="4"/>
      <c r="B85" s="3"/>
      <c r="C85" s="3"/>
      <c r="D85" s="3"/>
      <c r="E85" s="3"/>
      <c r="F85" s="3"/>
      <c r="G85" s="76"/>
      <c r="H85" s="76"/>
      <c r="I85" s="76"/>
      <c r="J85" s="76"/>
      <c r="K85" s="76"/>
      <c r="L85" s="3"/>
      <c r="M85" s="3"/>
      <c r="N85" s="718"/>
    </row>
    <row r="86" spans="1:14" x14ac:dyDescent="0.35">
      <c r="A86" s="4"/>
      <c r="B86" s="3"/>
      <c r="C86" s="3"/>
      <c r="D86" s="3"/>
      <c r="E86" s="3"/>
      <c r="F86" s="3"/>
      <c r="G86" s="76"/>
      <c r="H86" s="76"/>
      <c r="I86" s="76"/>
      <c r="J86" s="76"/>
      <c r="K86" s="76"/>
      <c r="L86" s="3"/>
      <c r="M86" s="3"/>
      <c r="N86" s="718"/>
    </row>
    <row r="87" spans="1:14" x14ac:dyDescent="0.35">
      <c r="A87" s="4"/>
      <c r="B87" s="3"/>
      <c r="C87" s="3"/>
      <c r="D87" s="3"/>
      <c r="E87" s="3"/>
      <c r="F87" s="3"/>
      <c r="G87" s="76"/>
      <c r="H87" s="76"/>
      <c r="I87" s="76"/>
      <c r="J87" s="76"/>
      <c r="K87" s="76"/>
      <c r="L87" s="3"/>
      <c r="M87" s="3"/>
      <c r="N87" s="718"/>
    </row>
    <row r="88" spans="1:14" x14ac:dyDescent="0.35">
      <c r="A88" s="4"/>
      <c r="B88" s="3"/>
      <c r="C88" s="3"/>
      <c r="D88" s="3"/>
      <c r="E88" s="3"/>
      <c r="F88" s="3"/>
      <c r="G88" s="76"/>
      <c r="H88" s="76"/>
      <c r="I88" s="76"/>
      <c r="J88" s="76"/>
      <c r="K88" s="76"/>
      <c r="L88" s="3"/>
      <c r="M88" s="3"/>
      <c r="N88" s="718"/>
    </row>
    <row r="89" spans="1:14" x14ac:dyDescent="0.35">
      <c r="A89" s="4"/>
      <c r="B89" s="3"/>
      <c r="C89" s="3"/>
      <c r="D89" s="3"/>
      <c r="E89" s="3"/>
      <c r="F89" s="3"/>
      <c r="G89" s="76"/>
      <c r="H89" s="76"/>
      <c r="I89" s="76"/>
      <c r="J89" s="76"/>
      <c r="K89" s="76"/>
      <c r="L89" s="3"/>
      <c r="M89" s="3"/>
      <c r="N89" s="718"/>
    </row>
    <row r="90" spans="1:14" x14ac:dyDescent="0.35">
      <c r="A90" s="4"/>
      <c r="B90" s="3"/>
      <c r="C90" s="3"/>
      <c r="D90" s="3"/>
      <c r="E90" s="3"/>
      <c r="F90" s="3"/>
      <c r="G90" s="76"/>
      <c r="H90" s="76"/>
      <c r="I90" s="76"/>
      <c r="J90" s="76"/>
      <c r="K90" s="76"/>
      <c r="L90" s="3"/>
      <c r="M90" s="3"/>
      <c r="N90" s="718"/>
    </row>
    <row r="91" spans="1:14" x14ac:dyDescent="0.35">
      <c r="A91" s="4"/>
      <c r="B91" s="3"/>
      <c r="C91" s="3"/>
      <c r="D91" s="3"/>
      <c r="E91" s="3"/>
      <c r="F91" s="3"/>
      <c r="G91" s="76"/>
      <c r="H91" s="76"/>
      <c r="I91" s="76"/>
      <c r="J91" s="76"/>
      <c r="K91" s="76"/>
      <c r="L91" s="3"/>
      <c r="M91" s="3"/>
      <c r="N91" s="718"/>
    </row>
    <row r="92" spans="1:14" x14ac:dyDescent="0.35">
      <c r="A92" s="4"/>
      <c r="B92" s="3"/>
      <c r="C92" s="3"/>
      <c r="D92" s="3"/>
      <c r="E92" s="3"/>
      <c r="F92" s="3"/>
      <c r="G92" s="76"/>
      <c r="H92" s="76"/>
      <c r="I92" s="76"/>
      <c r="J92" s="76"/>
      <c r="K92" s="76"/>
      <c r="L92" s="3"/>
      <c r="M92" s="3"/>
      <c r="N92" s="718"/>
    </row>
    <row r="93" spans="1:14" x14ac:dyDescent="0.35">
      <c r="A93" s="4"/>
      <c r="B93" s="3"/>
      <c r="C93" s="3"/>
      <c r="D93" s="3"/>
      <c r="E93" s="3"/>
      <c r="F93" s="3"/>
      <c r="G93" s="76"/>
      <c r="H93" s="76"/>
      <c r="I93" s="76"/>
      <c r="J93" s="76"/>
      <c r="K93" s="76"/>
      <c r="L93" s="3"/>
      <c r="M93" s="3"/>
      <c r="N93" s="718"/>
    </row>
    <row r="94" spans="1:14" x14ac:dyDescent="0.35">
      <c r="A94" s="4"/>
      <c r="B94" s="3"/>
      <c r="C94" s="3"/>
      <c r="D94" s="3"/>
      <c r="E94" s="3"/>
      <c r="F94" s="3"/>
      <c r="G94" s="76"/>
      <c r="H94" s="76"/>
      <c r="I94" s="76"/>
      <c r="J94" s="76"/>
      <c r="K94" s="76"/>
      <c r="L94" s="3"/>
      <c r="M94" s="3"/>
      <c r="N94" s="718"/>
    </row>
    <row r="95" spans="1:14" x14ac:dyDescent="0.35">
      <c r="A95" s="4"/>
      <c r="B95" s="3"/>
      <c r="C95" s="3"/>
      <c r="D95" s="3"/>
      <c r="E95" s="3"/>
      <c r="F95" s="3"/>
      <c r="G95" s="76"/>
      <c r="H95" s="76"/>
      <c r="I95" s="76"/>
      <c r="J95" s="76"/>
      <c r="K95" s="76"/>
      <c r="L95" s="3"/>
      <c r="M95" s="3"/>
      <c r="N95" s="718"/>
    </row>
    <row r="96" spans="1:14" x14ac:dyDescent="0.35">
      <c r="A96" s="4"/>
      <c r="B96" s="3"/>
      <c r="C96" s="3"/>
      <c r="D96" s="3"/>
      <c r="E96" s="3"/>
      <c r="F96" s="3"/>
      <c r="G96" s="76"/>
      <c r="H96" s="76"/>
      <c r="I96" s="76"/>
      <c r="J96" s="76"/>
      <c r="K96" s="76"/>
      <c r="L96" s="3"/>
      <c r="M96" s="3"/>
      <c r="N96" s="718"/>
    </row>
    <row r="97" spans="1:14" x14ac:dyDescent="0.35">
      <c r="A97" s="4"/>
      <c r="B97" s="3"/>
      <c r="C97" s="3"/>
      <c r="D97" s="3"/>
      <c r="E97" s="3"/>
      <c r="F97" s="3"/>
      <c r="G97" s="76"/>
      <c r="H97" s="76"/>
      <c r="I97" s="76"/>
      <c r="J97" s="76"/>
      <c r="K97" s="76"/>
      <c r="L97" s="3"/>
      <c r="M97" s="3"/>
      <c r="N97" s="718"/>
    </row>
    <row r="98" spans="1:14" x14ac:dyDescent="0.35">
      <c r="A98" s="4"/>
      <c r="B98" s="3"/>
      <c r="C98" s="3"/>
      <c r="D98" s="3"/>
      <c r="E98" s="3"/>
      <c r="F98" s="3"/>
      <c r="G98" s="76"/>
      <c r="H98" s="76"/>
      <c r="I98" s="76"/>
      <c r="J98" s="76"/>
      <c r="K98" s="76"/>
      <c r="L98" s="3"/>
      <c r="M98" s="3"/>
      <c r="N98" s="718"/>
    </row>
    <row r="99" spans="1:14" x14ac:dyDescent="0.35">
      <c r="A99" s="4"/>
      <c r="B99" s="3"/>
      <c r="C99" s="3"/>
      <c r="D99" s="3"/>
      <c r="E99" s="3"/>
      <c r="F99" s="3"/>
      <c r="G99" s="76"/>
      <c r="H99" s="76"/>
      <c r="I99" s="76"/>
      <c r="J99" s="76"/>
      <c r="K99" s="76"/>
      <c r="L99" s="3"/>
      <c r="M99" s="3"/>
      <c r="N99" s="718"/>
    </row>
    <row r="100" spans="1:14" x14ac:dyDescent="0.35">
      <c r="A100" s="4"/>
      <c r="B100" s="3"/>
      <c r="C100" s="3"/>
      <c r="D100" s="3"/>
      <c r="E100" s="3"/>
      <c r="F100" s="3"/>
      <c r="G100" s="76"/>
      <c r="H100" s="76"/>
      <c r="I100" s="76"/>
      <c r="J100" s="76"/>
      <c r="K100" s="76"/>
      <c r="L100" s="3"/>
      <c r="M100" s="3"/>
      <c r="N100" s="718"/>
    </row>
    <row r="101" spans="1:14" x14ac:dyDescent="0.35">
      <c r="A101" s="4"/>
      <c r="B101" s="3"/>
      <c r="C101" s="3"/>
      <c r="D101" s="3"/>
      <c r="E101" s="3"/>
      <c r="F101" s="3"/>
      <c r="G101" s="76"/>
      <c r="H101" s="76"/>
      <c r="I101" s="76"/>
      <c r="J101" s="76"/>
      <c r="K101" s="76"/>
      <c r="L101" s="3"/>
      <c r="M101" s="3"/>
      <c r="N101" s="718"/>
    </row>
    <row r="102" spans="1:14" x14ac:dyDescent="0.35">
      <c r="A102" s="4"/>
      <c r="B102" s="3"/>
      <c r="C102" s="3"/>
      <c r="D102" s="3"/>
      <c r="E102" s="3"/>
      <c r="F102" s="3"/>
      <c r="G102" s="76"/>
      <c r="H102" s="76"/>
      <c r="I102" s="76"/>
      <c r="J102" s="76"/>
      <c r="K102" s="76"/>
      <c r="L102" s="3"/>
      <c r="M102" s="3"/>
      <c r="N102" s="718"/>
    </row>
    <row r="103" spans="1:14" x14ac:dyDescent="0.35">
      <c r="A103" s="4"/>
      <c r="B103" s="3"/>
      <c r="C103" s="3"/>
      <c r="D103" s="3"/>
      <c r="E103" s="3"/>
      <c r="F103" s="3"/>
      <c r="G103" s="76"/>
      <c r="H103" s="76"/>
      <c r="I103" s="76"/>
      <c r="J103" s="76"/>
      <c r="K103" s="76"/>
      <c r="L103" s="3"/>
      <c r="M103" s="3"/>
      <c r="N103" s="718"/>
    </row>
    <row r="104" spans="1:14" x14ac:dyDescent="0.35">
      <c r="A104" s="4"/>
      <c r="B104" s="3"/>
      <c r="C104" s="3"/>
      <c r="D104" s="3"/>
      <c r="E104" s="3"/>
      <c r="F104" s="3"/>
      <c r="G104" s="76"/>
      <c r="H104" s="76"/>
      <c r="I104" s="76"/>
      <c r="J104" s="76"/>
      <c r="K104" s="76"/>
      <c r="L104" s="3"/>
      <c r="M104" s="3"/>
      <c r="N104" s="718"/>
    </row>
    <row r="105" spans="1:14" x14ac:dyDescent="0.35">
      <c r="A105" s="4"/>
      <c r="B105" s="3"/>
      <c r="C105" s="3"/>
      <c r="D105" s="3"/>
      <c r="E105" s="3"/>
      <c r="F105" s="3"/>
      <c r="G105" s="76"/>
      <c r="H105" s="76"/>
      <c r="I105" s="76"/>
      <c r="J105" s="76"/>
      <c r="K105" s="76"/>
      <c r="L105" s="3"/>
      <c r="M105" s="3"/>
      <c r="N105" s="718"/>
    </row>
    <row r="106" spans="1:14" x14ac:dyDescent="0.35">
      <c r="A106" s="4"/>
      <c r="B106" s="3"/>
      <c r="C106" s="3"/>
      <c r="D106" s="3"/>
      <c r="E106" s="3"/>
      <c r="F106" s="3"/>
      <c r="G106" s="76"/>
      <c r="H106" s="76"/>
      <c r="I106" s="76"/>
      <c r="J106" s="76"/>
      <c r="K106" s="76"/>
      <c r="L106" s="3"/>
      <c r="M106" s="3"/>
      <c r="N106" s="718"/>
    </row>
    <row r="107" spans="1:14" x14ac:dyDescent="0.35">
      <c r="A107" s="4"/>
      <c r="B107" s="3"/>
      <c r="C107" s="3"/>
      <c r="D107" s="3"/>
      <c r="E107" s="3"/>
      <c r="F107" s="3"/>
      <c r="G107" s="76"/>
      <c r="H107" s="76"/>
      <c r="I107" s="76"/>
      <c r="J107" s="76"/>
      <c r="K107" s="76"/>
      <c r="L107" s="3"/>
      <c r="M107" s="3"/>
      <c r="N107" s="718"/>
    </row>
    <row r="108" spans="1:14" x14ac:dyDescent="0.35">
      <c r="A108" s="4"/>
      <c r="B108" s="3"/>
      <c r="C108" s="3"/>
      <c r="D108" s="3"/>
      <c r="E108" s="3"/>
      <c r="F108" s="3"/>
      <c r="G108" s="76"/>
      <c r="H108" s="76"/>
      <c r="I108" s="76"/>
      <c r="J108" s="76"/>
      <c r="K108" s="76"/>
      <c r="L108" s="3"/>
      <c r="M108" s="3"/>
      <c r="N108" s="718"/>
    </row>
    <row r="109" spans="1:14" x14ac:dyDescent="0.35">
      <c r="A109" s="4"/>
      <c r="B109" s="3"/>
      <c r="C109" s="3"/>
      <c r="D109" s="3"/>
      <c r="E109" s="3"/>
      <c r="F109" s="3"/>
      <c r="G109" s="76"/>
      <c r="H109" s="76"/>
      <c r="I109" s="76"/>
      <c r="J109" s="76"/>
      <c r="K109" s="76"/>
      <c r="L109" s="3"/>
      <c r="M109" s="3"/>
      <c r="N109" s="718"/>
    </row>
    <row r="110" spans="1:14" x14ac:dyDescent="0.35">
      <c r="A110" s="4"/>
      <c r="B110" s="3"/>
      <c r="C110" s="3"/>
      <c r="D110" s="3"/>
      <c r="E110" s="3"/>
      <c r="F110" s="3"/>
      <c r="G110" s="76"/>
      <c r="H110" s="76"/>
      <c r="I110" s="76"/>
      <c r="J110" s="76"/>
      <c r="K110" s="76"/>
      <c r="L110" s="3"/>
      <c r="M110" s="3"/>
      <c r="N110" s="718"/>
    </row>
    <row r="111" spans="1:14" x14ac:dyDescent="0.35">
      <c r="A111" s="4"/>
      <c r="B111" s="3"/>
      <c r="C111" s="3"/>
      <c r="D111" s="3"/>
      <c r="E111" s="3"/>
      <c r="F111" s="3"/>
      <c r="G111" s="76"/>
      <c r="H111" s="76"/>
      <c r="I111" s="76"/>
      <c r="J111" s="76"/>
      <c r="K111" s="76"/>
      <c r="L111" s="3"/>
      <c r="M111" s="3"/>
      <c r="N111" s="718"/>
    </row>
    <row r="112" spans="1:14" x14ac:dyDescent="0.35">
      <c r="A112" s="4"/>
      <c r="B112" s="3"/>
      <c r="C112" s="3"/>
      <c r="D112" s="3"/>
      <c r="E112" s="3"/>
      <c r="F112" s="3"/>
      <c r="G112" s="76"/>
      <c r="H112" s="76"/>
      <c r="I112" s="76"/>
      <c r="J112" s="76"/>
      <c r="K112" s="76"/>
      <c r="L112" s="3"/>
      <c r="M112" s="3"/>
      <c r="N112" s="718"/>
    </row>
    <row r="113" spans="1:14" x14ac:dyDescent="0.35">
      <c r="A113" s="4"/>
      <c r="B113" s="3"/>
      <c r="C113" s="3"/>
      <c r="D113" s="3"/>
      <c r="E113" s="3"/>
      <c r="F113" s="3"/>
      <c r="G113" s="76"/>
      <c r="H113" s="76"/>
      <c r="I113" s="76"/>
      <c r="J113" s="76"/>
      <c r="K113" s="76"/>
      <c r="L113" s="3"/>
      <c r="M113" s="3"/>
      <c r="N113" s="718"/>
    </row>
    <row r="114" spans="1:14" x14ac:dyDescent="0.35">
      <c r="A114" s="4"/>
      <c r="B114" s="3"/>
      <c r="C114" s="3"/>
      <c r="D114" s="3"/>
      <c r="E114" s="3"/>
      <c r="F114" s="3"/>
      <c r="G114" s="76"/>
      <c r="H114" s="76"/>
      <c r="I114" s="76"/>
      <c r="J114" s="76"/>
      <c r="K114" s="76"/>
      <c r="L114" s="3"/>
      <c r="M114" s="3"/>
      <c r="N114" s="718"/>
    </row>
    <row r="115" spans="1:14" x14ac:dyDescent="0.35">
      <c r="A115" s="4"/>
      <c r="B115" s="3"/>
      <c r="C115" s="3"/>
      <c r="D115" s="3"/>
      <c r="E115" s="3"/>
      <c r="F115" s="3"/>
      <c r="G115" s="76"/>
      <c r="H115" s="76"/>
      <c r="I115" s="76"/>
      <c r="J115" s="76"/>
      <c r="K115" s="76"/>
      <c r="L115" s="3"/>
      <c r="M115" s="3"/>
      <c r="N115" s="718"/>
    </row>
    <row r="116" spans="1:14" x14ac:dyDescent="0.35">
      <c r="A116" s="4"/>
      <c r="B116" s="3"/>
      <c r="C116" s="3"/>
      <c r="D116" s="3"/>
      <c r="E116" s="3"/>
      <c r="F116" s="3"/>
      <c r="G116" s="76"/>
      <c r="H116" s="76"/>
      <c r="I116" s="76"/>
      <c r="J116" s="76"/>
      <c r="K116" s="76"/>
      <c r="L116" s="3"/>
      <c r="M116" s="3"/>
      <c r="N116" s="718"/>
    </row>
    <row r="117" spans="1:14" x14ac:dyDescent="0.35">
      <c r="A117" s="4"/>
      <c r="B117" s="3"/>
      <c r="C117" s="3"/>
      <c r="D117" s="3"/>
      <c r="E117" s="3"/>
      <c r="F117" s="3"/>
      <c r="G117" s="76"/>
      <c r="H117" s="76"/>
      <c r="I117" s="76"/>
      <c r="J117" s="76"/>
      <c r="K117" s="76"/>
      <c r="L117" s="3"/>
      <c r="M117" s="3"/>
      <c r="N117" s="718"/>
    </row>
    <row r="118" spans="1:14" x14ac:dyDescent="0.35">
      <c r="A118" s="4"/>
      <c r="B118" s="3"/>
      <c r="C118" s="3"/>
      <c r="D118" s="3"/>
      <c r="E118" s="3"/>
      <c r="F118" s="3"/>
      <c r="G118" s="76"/>
      <c r="H118" s="76"/>
      <c r="I118" s="76"/>
      <c r="J118" s="76"/>
      <c r="K118" s="76"/>
      <c r="L118" s="3"/>
      <c r="M118" s="3"/>
      <c r="N118" s="718"/>
    </row>
    <row r="119" spans="1:14" x14ac:dyDescent="0.35">
      <c r="A119" s="4"/>
      <c r="B119" s="3"/>
      <c r="C119" s="3"/>
      <c r="D119" s="3"/>
      <c r="E119" s="3"/>
      <c r="F119" s="3"/>
      <c r="G119" s="76"/>
      <c r="H119" s="76"/>
      <c r="I119" s="76"/>
      <c r="J119" s="76"/>
      <c r="K119" s="76"/>
      <c r="L119" s="3"/>
      <c r="M119" s="3"/>
      <c r="N119" s="718"/>
    </row>
    <row r="120" spans="1:14" x14ac:dyDescent="0.35">
      <c r="A120" s="4"/>
      <c r="B120" s="3"/>
      <c r="C120" s="3"/>
      <c r="D120" s="3"/>
      <c r="E120" s="3"/>
      <c r="F120" s="3"/>
      <c r="G120" s="76"/>
      <c r="H120" s="76"/>
      <c r="I120" s="76"/>
      <c r="J120" s="76"/>
      <c r="K120" s="76"/>
      <c r="L120" s="3"/>
      <c r="M120" s="3"/>
      <c r="N120" s="718"/>
    </row>
    <row r="121" spans="1:14" x14ac:dyDescent="0.35">
      <c r="A121" s="4"/>
      <c r="B121" s="3"/>
      <c r="C121" s="3"/>
      <c r="D121" s="3"/>
      <c r="E121" s="3"/>
      <c r="F121" s="3"/>
      <c r="G121" s="76"/>
      <c r="H121" s="76"/>
      <c r="I121" s="76"/>
      <c r="J121" s="76"/>
      <c r="K121" s="76"/>
      <c r="L121" s="3"/>
      <c r="M121" s="3"/>
      <c r="N121" s="718"/>
    </row>
    <row r="122" spans="1:14" x14ac:dyDescent="0.35">
      <c r="A122" s="4"/>
      <c r="B122" s="3"/>
      <c r="C122" s="3"/>
      <c r="D122" s="3"/>
      <c r="E122" s="3"/>
      <c r="F122" s="3"/>
      <c r="G122" s="76"/>
      <c r="H122" s="76"/>
      <c r="I122" s="76"/>
      <c r="J122" s="76"/>
      <c r="K122" s="76"/>
      <c r="L122" s="3"/>
      <c r="M122" s="3"/>
      <c r="N122" s="718"/>
    </row>
    <row r="123" spans="1:14" x14ac:dyDescent="0.35">
      <c r="A123" s="4"/>
      <c r="B123" s="3"/>
      <c r="C123" s="3"/>
      <c r="D123" s="3"/>
      <c r="E123" s="3"/>
      <c r="F123" s="3"/>
      <c r="G123" s="76"/>
      <c r="H123" s="76"/>
      <c r="I123" s="76"/>
      <c r="J123" s="76"/>
      <c r="K123" s="76"/>
      <c r="L123" s="3"/>
      <c r="M123" s="3"/>
      <c r="N123" s="718"/>
    </row>
    <row r="124" spans="1:14" x14ac:dyDescent="0.35">
      <c r="A124" s="4"/>
      <c r="B124" s="3"/>
      <c r="C124" s="3"/>
      <c r="D124" s="3"/>
      <c r="E124" s="3"/>
      <c r="F124" s="3"/>
      <c r="G124" s="76"/>
      <c r="H124" s="76"/>
      <c r="I124" s="76"/>
      <c r="J124" s="76"/>
      <c r="K124" s="76"/>
      <c r="L124" s="3"/>
      <c r="M124" s="3"/>
      <c r="N124" s="718"/>
    </row>
    <row r="125" spans="1:14" x14ac:dyDescent="0.35">
      <c r="A125" s="4"/>
      <c r="B125" s="3"/>
      <c r="C125" s="3"/>
      <c r="D125" s="3"/>
      <c r="E125" s="3"/>
      <c r="F125" s="3"/>
      <c r="G125" s="76"/>
      <c r="H125" s="76"/>
      <c r="I125" s="76"/>
      <c r="J125" s="76"/>
      <c r="K125" s="76"/>
      <c r="L125" s="3"/>
      <c r="M125" s="3"/>
      <c r="N125" s="718"/>
    </row>
    <row r="126" spans="1:14" x14ac:dyDescent="0.35">
      <c r="A126" s="4"/>
      <c r="B126" s="3"/>
      <c r="C126" s="3"/>
      <c r="D126" s="3"/>
      <c r="E126" s="3"/>
      <c r="F126" s="3"/>
      <c r="G126" s="76"/>
      <c r="H126" s="76"/>
      <c r="I126" s="76"/>
      <c r="J126" s="76"/>
      <c r="K126" s="76"/>
      <c r="L126" s="3"/>
      <c r="M126" s="3"/>
      <c r="N126" s="718"/>
    </row>
    <row r="127" spans="1:14" x14ac:dyDescent="0.35">
      <c r="A127" s="4"/>
      <c r="B127" s="3"/>
      <c r="C127" s="3"/>
      <c r="D127" s="3"/>
      <c r="E127" s="3"/>
      <c r="F127" s="3"/>
      <c r="G127" s="76"/>
      <c r="H127" s="76"/>
      <c r="I127" s="76"/>
      <c r="J127" s="76"/>
      <c r="K127" s="76"/>
      <c r="L127" s="3"/>
      <c r="M127" s="3"/>
      <c r="N127" s="718"/>
    </row>
    <row r="128" spans="1:14" x14ac:dyDescent="0.35">
      <c r="A128" s="4"/>
      <c r="B128" s="3"/>
      <c r="C128" s="3"/>
      <c r="D128" s="3"/>
      <c r="E128" s="3"/>
      <c r="F128" s="3"/>
      <c r="G128" s="76"/>
      <c r="H128" s="76"/>
      <c r="I128" s="76"/>
      <c r="J128" s="76"/>
      <c r="K128" s="76"/>
      <c r="L128" s="3"/>
      <c r="M128" s="3"/>
      <c r="N128" s="718"/>
    </row>
    <row r="129" spans="1:14" x14ac:dyDescent="0.35">
      <c r="A129" s="4"/>
      <c r="B129" s="3"/>
      <c r="C129" s="3"/>
      <c r="D129" s="3"/>
      <c r="E129" s="3"/>
      <c r="F129" s="3"/>
      <c r="G129" s="76"/>
      <c r="H129" s="76"/>
      <c r="I129" s="76"/>
      <c r="J129" s="76"/>
      <c r="K129" s="76"/>
      <c r="L129" s="3"/>
      <c r="M129" s="3"/>
      <c r="N129" s="718"/>
    </row>
    <row r="130" spans="1:14" x14ac:dyDescent="0.35">
      <c r="A130" s="4"/>
      <c r="B130" s="3"/>
      <c r="C130" s="3"/>
      <c r="D130" s="3"/>
      <c r="E130" s="3"/>
      <c r="F130" s="3"/>
      <c r="G130" s="76"/>
      <c r="H130" s="76"/>
      <c r="I130" s="76"/>
      <c r="J130" s="76"/>
      <c r="K130" s="76"/>
      <c r="L130" s="3"/>
      <c r="M130" s="3"/>
      <c r="N130" s="718"/>
    </row>
    <row r="131" spans="1:14" x14ac:dyDescent="0.35">
      <c r="A131" s="4"/>
      <c r="B131" s="3"/>
      <c r="C131" s="3"/>
      <c r="D131" s="3"/>
      <c r="E131" s="3"/>
      <c r="F131" s="3"/>
      <c r="G131" s="3"/>
      <c r="H131" s="3"/>
      <c r="I131" s="3"/>
      <c r="J131" s="3"/>
      <c r="K131" s="3"/>
      <c r="L131" s="3"/>
      <c r="M131" s="3"/>
      <c r="N131" s="718"/>
    </row>
    <row r="132" spans="1:14" x14ac:dyDescent="0.35">
      <c r="A132" s="4"/>
      <c r="B132" s="3"/>
      <c r="C132" s="3"/>
      <c r="D132" s="3"/>
      <c r="E132" s="3"/>
      <c r="F132" s="3"/>
      <c r="G132" s="3"/>
      <c r="H132" s="3"/>
      <c r="I132" s="3"/>
      <c r="J132" s="3"/>
      <c r="K132" s="3"/>
      <c r="L132" s="3"/>
      <c r="M132" s="3"/>
      <c r="N132" s="718"/>
    </row>
    <row r="133" spans="1:14" x14ac:dyDescent="0.35">
      <c r="A133" s="4"/>
      <c r="B133" s="3"/>
      <c r="C133" s="3"/>
      <c r="D133" s="3"/>
      <c r="E133" s="3"/>
      <c r="F133" s="3"/>
      <c r="G133" s="3"/>
      <c r="H133" s="3"/>
      <c r="I133" s="3"/>
      <c r="J133" s="3"/>
      <c r="K133" s="3"/>
      <c r="L133" s="3"/>
      <c r="M133" s="3"/>
      <c r="N133" s="718"/>
    </row>
    <row r="134" spans="1:14" x14ac:dyDescent="0.35">
      <c r="A134" s="4"/>
      <c r="B134" s="3"/>
      <c r="C134" s="3"/>
      <c r="D134" s="3"/>
      <c r="E134" s="3"/>
      <c r="F134" s="3"/>
      <c r="G134" s="3"/>
      <c r="H134" s="3"/>
      <c r="I134" s="3"/>
      <c r="J134" s="3"/>
      <c r="K134" s="3"/>
      <c r="L134" s="3"/>
      <c r="M134" s="3"/>
      <c r="N134" s="718"/>
    </row>
    <row r="135" spans="1:14" x14ac:dyDescent="0.35">
      <c r="A135" s="4"/>
      <c r="B135" s="3"/>
      <c r="C135" s="3"/>
      <c r="D135" s="3"/>
      <c r="E135" s="3"/>
      <c r="F135" s="3"/>
      <c r="G135" s="3"/>
      <c r="H135" s="3"/>
      <c r="I135" s="3"/>
      <c r="J135" s="3"/>
      <c r="K135" s="3"/>
      <c r="L135" s="3"/>
      <c r="M135" s="3"/>
      <c r="N135" s="718"/>
    </row>
    <row r="136" spans="1:14" x14ac:dyDescent="0.35">
      <c r="A136" s="4"/>
      <c r="B136" s="3"/>
      <c r="C136" s="3"/>
      <c r="D136" s="3"/>
      <c r="E136" s="3"/>
      <c r="F136" s="3"/>
      <c r="G136" s="3"/>
      <c r="H136" s="3"/>
      <c r="I136" s="3"/>
      <c r="J136" s="3"/>
      <c r="K136" s="3"/>
      <c r="L136" s="3"/>
      <c r="M136" s="3"/>
      <c r="N136" s="718"/>
    </row>
    <row r="137" spans="1:14" x14ac:dyDescent="0.35">
      <c r="A137" s="4"/>
      <c r="B137" s="3"/>
      <c r="C137" s="3"/>
      <c r="D137" s="3"/>
      <c r="E137" s="3"/>
      <c r="F137" s="3"/>
      <c r="G137" s="3"/>
      <c r="H137" s="3"/>
      <c r="I137" s="3"/>
      <c r="J137" s="3"/>
      <c r="K137" s="3"/>
      <c r="L137" s="3"/>
      <c r="M137" s="3"/>
      <c r="N137" s="718"/>
    </row>
    <row r="138" spans="1:14" x14ac:dyDescent="0.35">
      <c r="A138" s="4"/>
      <c r="B138" s="3"/>
      <c r="C138" s="3"/>
      <c r="D138" s="3"/>
      <c r="E138" s="3"/>
      <c r="F138" s="3"/>
      <c r="G138" s="3"/>
      <c r="H138" s="3"/>
      <c r="I138" s="3"/>
      <c r="J138" s="3"/>
      <c r="K138" s="3"/>
      <c r="L138" s="3"/>
      <c r="M138" s="3"/>
      <c r="N138" s="718"/>
    </row>
    <row r="139" spans="1:14" x14ac:dyDescent="0.35">
      <c r="A139" s="4"/>
      <c r="B139" s="3"/>
      <c r="C139" s="3"/>
      <c r="D139" s="3"/>
      <c r="E139" s="3"/>
      <c r="F139" s="3"/>
      <c r="G139" s="3"/>
      <c r="H139" s="3"/>
      <c r="I139" s="3"/>
      <c r="J139" s="3"/>
      <c r="K139" s="3"/>
      <c r="L139" s="3"/>
      <c r="M139" s="3"/>
      <c r="N139" s="718"/>
    </row>
    <row r="140" spans="1:14" x14ac:dyDescent="0.35">
      <c r="A140" s="4"/>
      <c r="B140" s="3"/>
      <c r="C140" s="3"/>
      <c r="D140" s="3"/>
      <c r="E140" s="3"/>
      <c r="F140" s="3"/>
      <c r="G140" s="3"/>
      <c r="H140" s="3"/>
      <c r="I140" s="3"/>
      <c r="J140" s="3"/>
      <c r="K140" s="3"/>
      <c r="L140" s="3"/>
      <c r="M140" s="3"/>
      <c r="N140" s="718"/>
    </row>
    <row r="141" spans="1:14" x14ac:dyDescent="0.35">
      <c r="A141" s="4"/>
      <c r="B141" s="3"/>
      <c r="C141" s="3"/>
      <c r="D141" s="3"/>
      <c r="E141" s="3"/>
      <c r="F141" s="3"/>
      <c r="G141" s="3"/>
      <c r="H141" s="3"/>
      <c r="I141" s="3"/>
      <c r="J141" s="3"/>
      <c r="K141" s="3"/>
      <c r="L141" s="3"/>
      <c r="M141" s="3"/>
      <c r="N141" s="718"/>
    </row>
    <row r="142" spans="1:14" x14ac:dyDescent="0.35">
      <c r="A142" s="4"/>
      <c r="B142" s="3"/>
      <c r="C142" s="3"/>
      <c r="D142" s="3"/>
      <c r="E142" s="3"/>
      <c r="F142" s="3"/>
      <c r="G142" s="3"/>
      <c r="H142" s="3"/>
      <c r="I142" s="3"/>
      <c r="J142" s="3"/>
      <c r="K142" s="3"/>
      <c r="L142" s="3"/>
      <c r="M142" s="3"/>
      <c r="N142" s="718"/>
    </row>
    <row r="143" spans="1:14" x14ac:dyDescent="0.35">
      <c r="A143" s="4"/>
      <c r="B143" s="3"/>
      <c r="C143" s="3"/>
      <c r="D143" s="3"/>
      <c r="E143" s="3"/>
      <c r="F143" s="3"/>
      <c r="G143" s="3"/>
      <c r="H143" s="3"/>
      <c r="I143" s="3"/>
      <c r="J143" s="3"/>
      <c r="K143" s="3"/>
      <c r="L143" s="3"/>
      <c r="M143" s="3"/>
      <c r="N143" s="718"/>
    </row>
    <row r="144" spans="1:14" x14ac:dyDescent="0.35">
      <c r="A144" s="4"/>
      <c r="B144" s="3"/>
      <c r="C144" s="3"/>
      <c r="D144" s="3"/>
      <c r="E144" s="3"/>
      <c r="F144" s="3"/>
      <c r="G144" s="3"/>
      <c r="H144" s="3"/>
      <c r="I144" s="3"/>
      <c r="J144" s="3"/>
      <c r="K144" s="3"/>
      <c r="L144" s="3"/>
      <c r="M144" s="3"/>
      <c r="N144" s="718"/>
    </row>
    <row r="145" spans="1:14" x14ac:dyDescent="0.35">
      <c r="A145" s="4"/>
      <c r="B145" s="3"/>
      <c r="C145" s="3"/>
      <c r="D145" s="3"/>
      <c r="E145" s="3"/>
      <c r="F145" s="3"/>
      <c r="G145" s="3"/>
      <c r="H145" s="3"/>
      <c r="I145" s="3"/>
      <c r="J145" s="3"/>
      <c r="K145" s="3"/>
      <c r="L145" s="3"/>
      <c r="M145" s="3"/>
      <c r="N145" s="718"/>
    </row>
    <row r="146" spans="1:14" x14ac:dyDescent="0.35">
      <c r="A146" s="4"/>
      <c r="B146" s="3"/>
      <c r="C146" s="3"/>
      <c r="D146" s="3"/>
      <c r="E146" s="3"/>
      <c r="F146" s="3"/>
      <c r="G146" s="3"/>
      <c r="H146" s="3"/>
      <c r="I146" s="3"/>
      <c r="J146" s="3"/>
      <c r="K146" s="3"/>
      <c r="L146" s="3"/>
      <c r="M146" s="3"/>
      <c r="N146" s="718"/>
    </row>
    <row r="147" spans="1:14" x14ac:dyDescent="0.35">
      <c r="A147" s="4"/>
      <c r="B147" s="3"/>
      <c r="C147" s="3"/>
      <c r="D147" s="3"/>
      <c r="E147" s="3"/>
      <c r="F147" s="3"/>
      <c r="G147" s="3"/>
      <c r="H147" s="3"/>
      <c r="I147" s="3"/>
      <c r="J147" s="3"/>
      <c r="K147" s="3"/>
      <c r="L147" s="3"/>
      <c r="M147" s="3"/>
      <c r="N147" s="718"/>
    </row>
    <row r="148" spans="1:14" x14ac:dyDescent="0.35">
      <c r="A148" s="4"/>
      <c r="B148" s="3"/>
      <c r="C148" s="3"/>
      <c r="D148" s="3"/>
      <c r="E148" s="3"/>
      <c r="F148" s="3"/>
      <c r="G148" s="3"/>
      <c r="H148" s="3"/>
      <c r="I148" s="3"/>
      <c r="J148" s="3"/>
      <c r="K148" s="3"/>
      <c r="L148" s="3"/>
      <c r="M148" s="3"/>
      <c r="N148" s="718"/>
    </row>
    <row r="149" spans="1:14" x14ac:dyDescent="0.35">
      <c r="A149" s="4"/>
      <c r="B149" s="3"/>
      <c r="C149" s="3"/>
      <c r="D149" s="3"/>
      <c r="E149" s="3"/>
      <c r="F149" s="3"/>
      <c r="G149" s="3"/>
      <c r="H149" s="3"/>
      <c r="I149" s="3"/>
      <c r="J149" s="3"/>
      <c r="K149" s="3"/>
      <c r="L149" s="3"/>
      <c r="M149" s="3"/>
      <c r="N149" s="718"/>
    </row>
    <row r="150" spans="1:14" x14ac:dyDescent="0.35">
      <c r="A150" s="4"/>
      <c r="B150" s="3"/>
      <c r="C150" s="3"/>
      <c r="D150" s="3"/>
      <c r="E150" s="3"/>
      <c r="F150" s="3"/>
      <c r="G150" s="3"/>
      <c r="H150" s="3"/>
      <c r="I150" s="3"/>
      <c r="J150" s="3"/>
      <c r="K150" s="3"/>
      <c r="L150" s="3"/>
      <c r="M150" s="3"/>
      <c r="N150" s="718"/>
    </row>
    <row r="151" spans="1:14" x14ac:dyDescent="0.35">
      <c r="A151" s="4"/>
      <c r="B151" s="3"/>
      <c r="C151" s="3"/>
      <c r="D151" s="3"/>
      <c r="E151" s="3"/>
      <c r="F151" s="3"/>
      <c r="G151" s="3"/>
      <c r="H151" s="3"/>
      <c r="I151" s="3"/>
      <c r="J151" s="3"/>
      <c r="K151" s="3"/>
      <c r="L151" s="3"/>
      <c r="M151" s="3"/>
      <c r="N151" s="718"/>
    </row>
    <row r="152" spans="1:14" x14ac:dyDescent="0.35">
      <c r="A152" s="4"/>
      <c r="B152" s="3"/>
      <c r="C152" s="3"/>
      <c r="D152" s="3"/>
      <c r="E152" s="3"/>
      <c r="F152" s="3"/>
      <c r="G152" s="3"/>
      <c r="H152" s="3"/>
      <c r="I152" s="3"/>
      <c r="J152" s="3"/>
      <c r="K152" s="3"/>
      <c r="L152" s="3"/>
      <c r="M152" s="3"/>
      <c r="N152" s="718"/>
    </row>
    <row r="153" spans="1:14" x14ac:dyDescent="0.35">
      <c r="A153" s="4"/>
      <c r="B153" s="3"/>
      <c r="C153" s="3"/>
      <c r="D153" s="3"/>
      <c r="E153" s="3"/>
      <c r="F153" s="3"/>
      <c r="G153" s="3"/>
      <c r="H153" s="3"/>
      <c r="I153" s="3"/>
      <c r="J153" s="3"/>
      <c r="K153" s="3"/>
      <c r="L153" s="3"/>
      <c r="M153" s="3"/>
      <c r="N153" s="718"/>
    </row>
    <row r="154" spans="1:14" x14ac:dyDescent="0.35">
      <c r="A154" s="4"/>
      <c r="B154" s="3"/>
      <c r="C154" s="3"/>
      <c r="D154" s="3"/>
      <c r="E154" s="3"/>
      <c r="F154" s="3"/>
      <c r="G154" s="3"/>
      <c r="H154" s="3"/>
      <c r="I154" s="3"/>
      <c r="J154" s="3"/>
      <c r="K154" s="3"/>
      <c r="L154" s="3"/>
      <c r="M154" s="3"/>
      <c r="N154" s="718"/>
    </row>
    <row r="155" spans="1:14" x14ac:dyDescent="0.35">
      <c r="A155" s="4"/>
      <c r="B155" s="3"/>
      <c r="C155" s="3"/>
      <c r="D155" s="3"/>
      <c r="E155" s="3"/>
      <c r="F155" s="3"/>
      <c r="G155" s="3"/>
      <c r="H155" s="3"/>
      <c r="I155" s="3"/>
      <c r="J155" s="3"/>
      <c r="K155" s="3"/>
      <c r="L155" s="3"/>
      <c r="M155" s="3"/>
      <c r="N155" s="718"/>
    </row>
    <row r="156" spans="1:14" x14ac:dyDescent="0.35">
      <c r="A156" s="4"/>
      <c r="B156" s="3"/>
      <c r="C156" s="3"/>
      <c r="D156" s="3"/>
      <c r="E156" s="3"/>
      <c r="F156" s="3"/>
      <c r="G156" s="3"/>
      <c r="H156" s="3"/>
      <c r="I156" s="3"/>
      <c r="J156" s="3"/>
      <c r="K156" s="3"/>
      <c r="L156" s="3"/>
      <c r="M156" s="3"/>
      <c r="N156" s="718"/>
    </row>
    <row r="157" spans="1:14" ht="15" thickBot="1" x14ac:dyDescent="0.4">
      <c r="A157" s="33"/>
      <c r="B157" s="34"/>
      <c r="C157" s="34"/>
      <c r="D157" s="34"/>
      <c r="E157" s="34"/>
      <c r="F157" s="34"/>
      <c r="G157" s="34"/>
      <c r="H157" s="34"/>
      <c r="I157" s="34"/>
      <c r="J157" s="34"/>
      <c r="K157" s="34"/>
      <c r="L157" s="34"/>
      <c r="M157" s="34"/>
      <c r="N157" s="719"/>
    </row>
  </sheetData>
  <mergeCells count="7">
    <mergeCell ref="O6:R6"/>
    <mergeCell ref="A1:N1"/>
    <mergeCell ref="A2:N2"/>
    <mergeCell ref="A3:M3"/>
    <mergeCell ref="A4:A5"/>
    <mergeCell ref="B4:B5"/>
    <mergeCell ref="C4:E4"/>
  </mergeCells>
  <conditionalFormatting sqref="C13">
    <cfRule type="duplicateValues" dxfId="74" priority="1"/>
  </conditionalFormatting>
  <conditionalFormatting sqref="D6:D14">
    <cfRule type="duplicateValues" dxfId="73" priority="205"/>
  </conditionalFormatting>
  <dataValidations disablePrompts="1" count="1">
    <dataValidation type="decimal" operator="greaterThanOrEqual" allowBlank="1" showInputMessage="1" showErrorMessage="1" sqref="L20:L21" xr:uid="{00000000-0002-0000-0900-000000000000}">
      <formula1>0</formula1>
    </dataValidation>
  </dataValidations>
  <pageMargins left="0.7" right="0.7" top="0.75" bottom="0.75" header="0.3" footer="0.3"/>
  <pageSetup scale="52"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2" tint="-0.499984740745262"/>
  </sheetPr>
  <dimension ref="A1:I121"/>
  <sheetViews>
    <sheetView topLeftCell="A16" zoomScaleNormal="100" workbookViewId="0">
      <selection activeCell="C102" sqref="C102"/>
    </sheetView>
  </sheetViews>
  <sheetFormatPr defaultColWidth="9.1796875" defaultRowHeight="14.5" x14ac:dyDescent="0.35"/>
  <cols>
    <col min="1" max="1" width="9.26953125" style="16" customWidth="1"/>
    <col min="2" max="2" width="9.1796875" style="16"/>
    <col min="3" max="3" width="11.7265625" style="16" customWidth="1"/>
    <col min="4" max="4" width="13.453125" style="16" bestFit="1" customWidth="1"/>
    <col min="5" max="6" width="12.54296875" style="16" customWidth="1"/>
    <col min="7" max="7" width="14.453125" style="16" customWidth="1"/>
    <col min="8" max="8" width="19.26953125" style="1062" customWidth="1"/>
    <col min="9" max="9" width="22.54296875" style="16" customWidth="1"/>
    <col min="10" max="10" width="11" style="16" bestFit="1" customWidth="1"/>
    <col min="11" max="16384" width="9.1796875" style="16"/>
  </cols>
  <sheetData>
    <row r="1" spans="1:9" ht="15" thickBot="1" x14ac:dyDescent="0.4">
      <c r="A1" s="1411" t="str">
        <f>OPGW!A1</f>
        <v>KEC International Limited</v>
      </c>
      <c r="B1" s="1412"/>
      <c r="C1" s="1412"/>
      <c r="D1" s="1412"/>
      <c r="E1" s="1412"/>
      <c r="F1" s="1412"/>
      <c r="G1" s="1412"/>
      <c r="H1" s="1412"/>
      <c r="I1" s="1413"/>
    </row>
    <row r="2" spans="1:9" x14ac:dyDescent="0.35">
      <c r="A2" s="1414" t="str">
        <f>OPGW!A2</f>
        <v xml:space="preserve"> TA413 : 765 KV D/C Bikaner III - Neemrana II TL02</v>
      </c>
      <c r="B2" s="1415"/>
      <c r="C2" s="1415"/>
      <c r="D2" s="1415"/>
      <c r="E2" s="1415"/>
      <c r="F2" s="1415"/>
      <c r="G2" s="1415"/>
      <c r="H2" s="1415"/>
      <c r="I2" s="1416"/>
    </row>
    <row r="3" spans="1:9" ht="15.5" x14ac:dyDescent="0.35">
      <c r="A3" s="1417" t="s">
        <v>96</v>
      </c>
      <c r="B3" s="1418"/>
      <c r="C3" s="1418"/>
      <c r="D3" s="1418"/>
      <c r="E3" s="1418"/>
      <c r="F3" s="1418"/>
      <c r="G3" s="1418"/>
      <c r="H3" s="1418"/>
      <c r="I3" s="712" t="str">
        <f>TA413_PBNTL!M1</f>
        <v>08.10.2025</v>
      </c>
    </row>
    <row r="4" spans="1:9" ht="27.75" customHeight="1" x14ac:dyDescent="0.35">
      <c r="A4" s="96" t="s">
        <v>42</v>
      </c>
      <c r="B4" s="55" t="s">
        <v>43</v>
      </c>
      <c r="C4" s="56" t="s">
        <v>44</v>
      </c>
      <c r="D4" s="55" t="s">
        <v>45</v>
      </c>
      <c r="E4" s="57" t="s">
        <v>47</v>
      </c>
      <c r="F4" s="57" t="s">
        <v>48</v>
      </c>
      <c r="G4" s="58" t="s">
        <v>90</v>
      </c>
      <c r="H4" s="1070" t="s">
        <v>49</v>
      </c>
      <c r="I4" s="97" t="s">
        <v>1</v>
      </c>
    </row>
    <row r="5" spans="1:9" x14ac:dyDescent="0.35">
      <c r="A5" s="17">
        <v>1</v>
      </c>
      <c r="B5" s="13">
        <v>1</v>
      </c>
      <c r="C5" s="92" t="s">
        <v>597</v>
      </c>
      <c r="D5" s="81" t="str">
        <f>VLOOKUP(C5,'Erection Compiled'!$C$5:$D$51,2,0)</f>
        <v>DA+6</v>
      </c>
      <c r="E5" s="84">
        <v>45669</v>
      </c>
      <c r="F5" s="84">
        <v>45669</v>
      </c>
      <c r="G5" s="13" t="s">
        <v>1224</v>
      </c>
      <c r="H5" s="79" t="s">
        <v>1225</v>
      </c>
      <c r="I5" s="1115" t="s">
        <v>981</v>
      </c>
    </row>
    <row r="6" spans="1:9" x14ac:dyDescent="0.35">
      <c r="A6" s="17">
        <v>2</v>
      </c>
      <c r="B6" s="13">
        <v>2</v>
      </c>
      <c r="C6" s="92" t="s">
        <v>600</v>
      </c>
      <c r="D6" s="81" t="str">
        <f>VLOOKUP(C6,'Erection Compiled'!$C$5:$D$51,2,0)</f>
        <v>DA+0</v>
      </c>
      <c r="E6" s="84">
        <v>45670</v>
      </c>
      <c r="F6" s="84">
        <v>45670</v>
      </c>
      <c r="G6" s="13" t="s">
        <v>1224</v>
      </c>
      <c r="H6" s="79" t="s">
        <v>1225</v>
      </c>
      <c r="I6" s="1115" t="s">
        <v>981</v>
      </c>
    </row>
    <row r="7" spans="1:9" x14ac:dyDescent="0.35">
      <c r="A7" s="17">
        <v>3</v>
      </c>
      <c r="B7" s="13">
        <v>3</v>
      </c>
      <c r="C7" s="92" t="s">
        <v>603</v>
      </c>
      <c r="D7" s="81" t="str">
        <f>VLOOKUP(C7,'Erection Compiled'!$C$5:$D$51,2,0)</f>
        <v>DA-3</v>
      </c>
      <c r="E7" s="84">
        <v>45671</v>
      </c>
      <c r="F7" s="84">
        <v>45671</v>
      </c>
      <c r="G7" s="13" t="s">
        <v>1224</v>
      </c>
      <c r="H7" s="79" t="s">
        <v>1225</v>
      </c>
      <c r="I7" s="1115" t="s">
        <v>981</v>
      </c>
    </row>
    <row r="8" spans="1:9" ht="16.5" customHeight="1" x14ac:dyDescent="0.35">
      <c r="A8" s="17">
        <v>4</v>
      </c>
      <c r="B8" s="13">
        <v>4</v>
      </c>
      <c r="C8" s="711" t="s">
        <v>596</v>
      </c>
      <c r="D8" s="81" t="str">
        <f>VLOOKUP(C8,'Erection Compiled'!$C$5:$D$51,2,0)</f>
        <v>DA+1.5</v>
      </c>
      <c r="E8" s="84">
        <v>45672</v>
      </c>
      <c r="F8" s="84">
        <v>45672</v>
      </c>
      <c r="G8" s="13" t="s">
        <v>1224</v>
      </c>
      <c r="H8" s="79" t="s">
        <v>1225</v>
      </c>
      <c r="I8" s="1115" t="s">
        <v>981</v>
      </c>
    </row>
    <row r="9" spans="1:9" x14ac:dyDescent="0.35">
      <c r="A9" s="17">
        <v>5</v>
      </c>
      <c r="B9" s="13">
        <v>5</v>
      </c>
      <c r="C9" s="92" t="s">
        <v>599</v>
      </c>
      <c r="D9" s="81" t="str">
        <f>VLOOKUP(C9,'Erection Compiled'!$C$5:$D$51,2,0)</f>
        <v>DA+3</v>
      </c>
      <c r="E9" s="84">
        <v>45673</v>
      </c>
      <c r="F9" s="84">
        <v>45673</v>
      </c>
      <c r="G9" s="13" t="s">
        <v>1224</v>
      </c>
      <c r="H9" s="79" t="s">
        <v>1225</v>
      </c>
      <c r="I9" s="1115" t="s">
        <v>981</v>
      </c>
    </row>
    <row r="10" spans="1:9" x14ac:dyDescent="0.35">
      <c r="A10" s="17">
        <v>6</v>
      </c>
      <c r="B10" s="13">
        <v>6</v>
      </c>
      <c r="C10" s="92" t="s">
        <v>598</v>
      </c>
      <c r="D10" s="81" t="str">
        <f>VLOOKUP(C10,'Erection Compiled'!$C$5:$D$51,2,0)</f>
        <v>DA+9</v>
      </c>
      <c r="E10" s="84">
        <v>45676</v>
      </c>
      <c r="F10" s="84">
        <v>45676</v>
      </c>
      <c r="G10" s="13" t="s">
        <v>1224</v>
      </c>
      <c r="H10" s="79" t="s">
        <v>1225</v>
      </c>
      <c r="I10" s="1115" t="s">
        <v>981</v>
      </c>
    </row>
    <row r="11" spans="1:9" x14ac:dyDescent="0.35">
      <c r="A11" s="17">
        <v>7</v>
      </c>
      <c r="B11" s="13">
        <v>7</v>
      </c>
      <c r="C11" s="92" t="s">
        <v>602</v>
      </c>
      <c r="D11" s="81" t="str">
        <f>VLOOKUP(C11,'Erection Compiled'!$C$5:$D$51,2,0)</f>
        <v>DA+1.5</v>
      </c>
      <c r="E11" s="84">
        <v>45678</v>
      </c>
      <c r="F11" s="84">
        <v>45678</v>
      </c>
      <c r="G11" s="13" t="s">
        <v>1224</v>
      </c>
      <c r="H11" s="79" t="s">
        <v>1225</v>
      </c>
      <c r="I11" s="1115" t="s">
        <v>981</v>
      </c>
    </row>
    <row r="12" spans="1:9" x14ac:dyDescent="0.35">
      <c r="A12" s="17">
        <v>8</v>
      </c>
      <c r="B12" s="13">
        <v>8</v>
      </c>
      <c r="C12" s="92" t="s">
        <v>605</v>
      </c>
      <c r="D12" s="81" t="str">
        <f>VLOOKUP(C12,'Erection Compiled'!$C$5:$D$51,2,0)</f>
        <v>DA+3</v>
      </c>
      <c r="E12" s="84">
        <v>45679</v>
      </c>
      <c r="F12" s="84">
        <v>45679</v>
      </c>
      <c r="G12" s="13" t="s">
        <v>1224</v>
      </c>
      <c r="H12" s="79" t="s">
        <v>1225</v>
      </c>
      <c r="I12" s="1115" t="s">
        <v>981</v>
      </c>
    </row>
    <row r="13" spans="1:9" x14ac:dyDescent="0.35">
      <c r="A13" s="17">
        <v>9</v>
      </c>
      <c r="B13" s="13">
        <v>9</v>
      </c>
      <c r="C13" s="92" t="s">
        <v>595</v>
      </c>
      <c r="D13" s="81" t="str">
        <f>VLOOKUP(C13,'Erection Compiled'!$C$5:$D$51,2,0)</f>
        <v>DA+9</v>
      </c>
      <c r="E13" s="84">
        <v>45682</v>
      </c>
      <c r="F13" s="84">
        <v>45682</v>
      </c>
      <c r="G13" s="13" t="s">
        <v>1224</v>
      </c>
      <c r="H13" s="79" t="s">
        <v>1225</v>
      </c>
      <c r="I13" s="1115" t="s">
        <v>981</v>
      </c>
    </row>
    <row r="14" spans="1:9" x14ac:dyDescent="0.35">
      <c r="A14" s="17">
        <v>10</v>
      </c>
      <c r="B14" s="13">
        <v>10</v>
      </c>
      <c r="C14" s="92" t="s">
        <v>604</v>
      </c>
      <c r="D14" s="81" t="str">
        <f>VLOOKUP(C14,'Erection Compiled'!$C$5:$D$51,2,0)</f>
        <v>DA+1.5</v>
      </c>
      <c r="E14" s="84">
        <v>45684</v>
      </c>
      <c r="F14" s="84">
        <v>45684</v>
      </c>
      <c r="G14" s="13" t="s">
        <v>1224</v>
      </c>
      <c r="H14" s="79" t="s">
        <v>1225</v>
      </c>
      <c r="I14" s="1115" t="s">
        <v>981</v>
      </c>
    </row>
    <row r="15" spans="1:9" x14ac:dyDescent="0.35">
      <c r="A15" s="17">
        <v>11</v>
      </c>
      <c r="B15" s="13">
        <v>11</v>
      </c>
      <c r="C15" s="92" t="s">
        <v>607</v>
      </c>
      <c r="D15" s="81" t="str">
        <f>VLOOKUP(C15,'Erection Compiled'!$C$5:$D$51,2,0)</f>
        <v>DA+6</v>
      </c>
      <c r="E15" s="84">
        <v>45686</v>
      </c>
      <c r="F15" s="84">
        <v>45686</v>
      </c>
      <c r="G15" s="13" t="s">
        <v>1224</v>
      </c>
      <c r="H15" s="79" t="s">
        <v>1225</v>
      </c>
      <c r="I15" s="1115" t="s">
        <v>981</v>
      </c>
    </row>
    <row r="16" spans="1:9" x14ac:dyDescent="0.35">
      <c r="A16" s="17">
        <v>12</v>
      </c>
      <c r="B16" s="13">
        <v>12</v>
      </c>
      <c r="C16" s="92" t="s">
        <v>611</v>
      </c>
      <c r="D16" s="81" t="str">
        <f>VLOOKUP(C16,'Erection Compiled'!$C$5:$D$51,2,0)</f>
        <v>DA+9</v>
      </c>
      <c r="E16" s="84">
        <v>45687</v>
      </c>
      <c r="F16" s="84">
        <v>45687</v>
      </c>
      <c r="G16" s="13" t="s">
        <v>1224</v>
      </c>
      <c r="H16" s="79" t="s">
        <v>1225</v>
      </c>
      <c r="I16" s="1115" t="s">
        <v>981</v>
      </c>
    </row>
    <row r="17" spans="1:9" x14ac:dyDescent="0.35">
      <c r="A17" s="17">
        <v>13</v>
      </c>
      <c r="B17" s="13">
        <v>13</v>
      </c>
      <c r="C17" s="13" t="s">
        <v>613</v>
      </c>
      <c r="D17" s="81" t="str">
        <f>VLOOKUP(C17,'Erection Compiled'!$C$5:$D$51,2,0)</f>
        <v>DA+3</v>
      </c>
      <c r="E17" s="84">
        <v>45688</v>
      </c>
      <c r="F17" s="84">
        <v>45688</v>
      </c>
      <c r="G17" s="13" t="s">
        <v>1224</v>
      </c>
      <c r="H17" s="79" t="s">
        <v>1225</v>
      </c>
      <c r="I17" s="1115" t="s">
        <v>981</v>
      </c>
    </row>
    <row r="18" spans="1:9" x14ac:dyDescent="0.35">
      <c r="A18" s="17">
        <v>14</v>
      </c>
      <c r="B18" s="13">
        <v>1</v>
      </c>
      <c r="C18" s="92" t="s">
        <v>594</v>
      </c>
      <c r="D18" s="81" t="str">
        <f>VLOOKUP(C18,'Erection Compiled'!$C$5:$D$51,2,0)</f>
        <v>DA+9</v>
      </c>
      <c r="E18" s="84">
        <v>45690</v>
      </c>
      <c r="F18" s="84">
        <v>45690</v>
      </c>
      <c r="G18" s="13" t="s">
        <v>1224</v>
      </c>
      <c r="H18" s="79" t="s">
        <v>1225</v>
      </c>
      <c r="I18" s="1115" t="s">
        <v>981</v>
      </c>
    </row>
    <row r="19" spans="1:9" x14ac:dyDescent="0.35">
      <c r="A19" s="17">
        <v>15</v>
      </c>
      <c r="B19" s="13">
        <v>2</v>
      </c>
      <c r="C19" s="92" t="s">
        <v>614</v>
      </c>
      <c r="D19" s="81" t="str">
        <f>VLOOKUP(C19,'Erection Compiled'!$C$5:$D$51,2,0)</f>
        <v>DA+6</v>
      </c>
      <c r="E19" s="84">
        <v>45691</v>
      </c>
      <c r="F19" s="84">
        <v>45691</v>
      </c>
      <c r="G19" s="13" t="s">
        <v>1224</v>
      </c>
      <c r="H19" s="79" t="s">
        <v>1225</v>
      </c>
      <c r="I19" s="1115" t="s">
        <v>981</v>
      </c>
    </row>
    <row r="20" spans="1:9" x14ac:dyDescent="0.35">
      <c r="A20" s="17">
        <v>16</v>
      </c>
      <c r="B20" s="13">
        <v>3</v>
      </c>
      <c r="C20" s="92" t="s">
        <v>601</v>
      </c>
      <c r="D20" s="81" t="str">
        <f>VLOOKUP(C20,'Erection Compiled'!$C$5:$D$51,2,0)</f>
        <v>DA+0</v>
      </c>
      <c r="E20" s="84">
        <v>45692</v>
      </c>
      <c r="F20" s="84">
        <v>45692</v>
      </c>
      <c r="G20" s="13" t="s">
        <v>1224</v>
      </c>
      <c r="H20" s="79" t="s">
        <v>1225</v>
      </c>
      <c r="I20" s="1115" t="s">
        <v>981</v>
      </c>
    </row>
    <row r="21" spans="1:9" x14ac:dyDescent="0.35">
      <c r="A21" s="17">
        <v>17</v>
      </c>
      <c r="B21" s="13">
        <v>4</v>
      </c>
      <c r="C21" s="773" t="s">
        <v>451</v>
      </c>
      <c r="D21" s="81" t="str">
        <f>VLOOKUP(C21,'Erection Compiled'!$C$5:$D$51,2,0)</f>
        <v>DA+0</v>
      </c>
      <c r="E21" s="84">
        <v>45694</v>
      </c>
      <c r="F21" s="84">
        <v>45328</v>
      </c>
      <c r="G21" s="13" t="s">
        <v>1224</v>
      </c>
      <c r="H21" s="79" t="s">
        <v>1225</v>
      </c>
      <c r="I21" s="1115" t="s">
        <v>981</v>
      </c>
    </row>
    <row r="22" spans="1:9" x14ac:dyDescent="0.35">
      <c r="A22" s="17">
        <v>18</v>
      </c>
      <c r="B22" s="13">
        <v>5</v>
      </c>
      <c r="C22" s="92" t="s">
        <v>452</v>
      </c>
      <c r="D22" s="81" t="str">
        <f>VLOOKUP(C22,'Erection Compiled'!$C$5:$D$51,2,0)</f>
        <v>DA+3</v>
      </c>
      <c r="E22" s="84">
        <v>45695</v>
      </c>
      <c r="F22" s="84">
        <v>45695</v>
      </c>
      <c r="G22" s="13" t="s">
        <v>1224</v>
      </c>
      <c r="H22" s="79" t="s">
        <v>1225</v>
      </c>
      <c r="I22" s="1115" t="s">
        <v>981</v>
      </c>
    </row>
    <row r="23" spans="1:9" x14ac:dyDescent="0.35">
      <c r="A23" s="17">
        <v>19</v>
      </c>
      <c r="B23" s="13">
        <v>6</v>
      </c>
      <c r="C23" s="773" t="s">
        <v>453</v>
      </c>
      <c r="D23" s="81" t="str">
        <f>VLOOKUP(C23,'Erection Compiled'!$C$5:$D$51,2,0)</f>
        <v>DA+0</v>
      </c>
      <c r="E23" s="84">
        <v>45696</v>
      </c>
      <c r="F23" s="84">
        <v>45696</v>
      </c>
      <c r="G23" s="13" t="s">
        <v>1224</v>
      </c>
      <c r="H23" s="79" t="s">
        <v>1225</v>
      </c>
      <c r="I23" s="1115" t="s">
        <v>981</v>
      </c>
    </row>
    <row r="24" spans="1:9" x14ac:dyDescent="0.35">
      <c r="A24" s="17">
        <v>20</v>
      </c>
      <c r="B24" s="13">
        <v>7</v>
      </c>
      <c r="C24" s="92" t="s">
        <v>918</v>
      </c>
      <c r="D24" s="81" t="str">
        <f>VLOOKUP(C24,'Erection Compiled'!$C$5:$D$51,2,0)</f>
        <v>DA+6</v>
      </c>
      <c r="E24" s="84">
        <v>45697</v>
      </c>
      <c r="F24" s="84">
        <v>45697</v>
      </c>
      <c r="G24" s="13" t="s">
        <v>1224</v>
      </c>
      <c r="H24" s="79" t="s">
        <v>1225</v>
      </c>
      <c r="I24" s="1115" t="s">
        <v>981</v>
      </c>
    </row>
    <row r="25" spans="1:9" x14ac:dyDescent="0.35">
      <c r="A25" s="17">
        <v>21</v>
      </c>
      <c r="B25" s="13">
        <v>8</v>
      </c>
      <c r="C25" s="92" t="s">
        <v>919</v>
      </c>
      <c r="D25" s="81" t="str">
        <f>VLOOKUP(C25,'Erection Compiled'!$C$5:$D$51,2,0)</f>
        <v>DA+6</v>
      </c>
      <c r="E25" s="84">
        <v>45697</v>
      </c>
      <c r="F25" s="84">
        <v>45697</v>
      </c>
      <c r="G25" s="13" t="s">
        <v>1224</v>
      </c>
      <c r="H25" s="79" t="s">
        <v>1225</v>
      </c>
      <c r="I25" s="1115" t="s">
        <v>981</v>
      </c>
    </row>
    <row r="26" spans="1:9" x14ac:dyDescent="0.35">
      <c r="A26" s="17">
        <v>22</v>
      </c>
      <c r="B26" s="13">
        <v>9</v>
      </c>
      <c r="C26" s="92" t="s">
        <v>923</v>
      </c>
      <c r="D26" s="81" t="str">
        <f>VLOOKUP(C26,'Erection Compiled'!$C$5:$D$51,2,0)</f>
        <v>DA+9</v>
      </c>
      <c r="E26" s="84">
        <v>45698</v>
      </c>
      <c r="F26" s="84">
        <v>45698</v>
      </c>
      <c r="G26" s="13" t="s">
        <v>1224</v>
      </c>
      <c r="H26" s="79" t="s">
        <v>1225</v>
      </c>
      <c r="I26" s="1115" t="s">
        <v>981</v>
      </c>
    </row>
    <row r="27" spans="1:9" x14ac:dyDescent="0.35">
      <c r="A27" s="17">
        <v>23</v>
      </c>
      <c r="B27" s="13">
        <v>10</v>
      </c>
      <c r="C27" s="92" t="s">
        <v>26</v>
      </c>
      <c r="D27" s="81" t="str">
        <f>VLOOKUP(C27,'Erection Compiled'!$C$5:$D$51,2,0)</f>
        <v>DA+0</v>
      </c>
      <c r="E27" s="84">
        <v>45698</v>
      </c>
      <c r="F27" s="84">
        <v>45698</v>
      </c>
      <c r="G27" s="13" t="s">
        <v>1224</v>
      </c>
      <c r="H27" s="79" t="s">
        <v>1225</v>
      </c>
      <c r="I27" s="1115" t="s">
        <v>981</v>
      </c>
    </row>
    <row r="28" spans="1:9" x14ac:dyDescent="0.35">
      <c r="A28" s="17">
        <v>24</v>
      </c>
      <c r="B28" s="13">
        <v>11</v>
      </c>
      <c r="C28" s="92" t="s">
        <v>512</v>
      </c>
      <c r="D28" s="81" t="str">
        <f>VLOOKUP(C28,'Erection Compiled'!$C$5:$D$692,2,0)</f>
        <v>DA+3</v>
      </c>
      <c r="E28" s="782">
        <v>45697</v>
      </c>
      <c r="F28" s="782">
        <v>45697</v>
      </c>
      <c r="G28" s="81" t="s">
        <v>1224</v>
      </c>
      <c r="H28" s="80" t="s">
        <v>1261</v>
      </c>
      <c r="I28" s="1115" t="s">
        <v>981</v>
      </c>
    </row>
    <row r="29" spans="1:9" x14ac:dyDescent="0.35">
      <c r="A29" s="17">
        <v>25</v>
      </c>
      <c r="B29" s="13">
        <v>12</v>
      </c>
      <c r="C29" s="92" t="s">
        <v>513</v>
      </c>
      <c r="D29" s="81" t="str">
        <f>VLOOKUP(C29,'Erection Compiled'!$C$5:$D$692,2,0)</f>
        <v>DA+3</v>
      </c>
      <c r="E29" s="84">
        <f>E28+1</f>
        <v>45698</v>
      </c>
      <c r="F29" s="84">
        <f>F28+1</f>
        <v>45698</v>
      </c>
      <c r="G29" s="81" t="s">
        <v>1224</v>
      </c>
      <c r="H29" s="80" t="s">
        <v>1261</v>
      </c>
      <c r="I29" s="1115" t="s">
        <v>981</v>
      </c>
    </row>
    <row r="30" spans="1:9" x14ac:dyDescent="0.35">
      <c r="A30" s="17">
        <v>26</v>
      </c>
      <c r="B30" s="13">
        <v>13</v>
      </c>
      <c r="C30" s="92" t="s">
        <v>495</v>
      </c>
      <c r="D30" s="81" t="str">
        <f>VLOOKUP(C30,'Erection Compiled'!$C$5:$D$692,2,0)</f>
        <v>DA-3</v>
      </c>
      <c r="E30" s="84">
        <v>45698</v>
      </c>
      <c r="F30" s="84">
        <v>45698</v>
      </c>
      <c r="G30" s="81" t="s">
        <v>1224</v>
      </c>
      <c r="H30" s="80" t="s">
        <v>1261</v>
      </c>
      <c r="I30" s="1115" t="s">
        <v>981</v>
      </c>
    </row>
    <row r="31" spans="1:9" x14ac:dyDescent="0.35">
      <c r="A31" s="17">
        <v>27</v>
      </c>
      <c r="B31" s="13">
        <v>14</v>
      </c>
      <c r="C31" s="92" t="s">
        <v>514</v>
      </c>
      <c r="D31" s="81" t="str">
        <f>VLOOKUP(C31,'Erection Compiled'!$C$5:$D$692,2,0)</f>
        <v>DA+3</v>
      </c>
      <c r="E31" s="84">
        <v>45699</v>
      </c>
      <c r="F31" s="84">
        <v>45699</v>
      </c>
      <c r="G31" s="81" t="s">
        <v>1224</v>
      </c>
      <c r="H31" s="80" t="s">
        <v>1261</v>
      </c>
      <c r="I31" s="1115" t="s">
        <v>981</v>
      </c>
    </row>
    <row r="32" spans="1:9" x14ac:dyDescent="0.35">
      <c r="A32" s="17">
        <v>28</v>
      </c>
      <c r="B32" s="13">
        <v>15</v>
      </c>
      <c r="C32" s="1053" t="s">
        <v>515</v>
      </c>
      <c r="D32" s="81" t="str">
        <f>VLOOKUP(C32,'Erection Compiled'!$C$5:$D$692,2,0)</f>
        <v>DA+3</v>
      </c>
      <c r="E32" s="84">
        <v>45699</v>
      </c>
      <c r="F32" s="84">
        <v>45699</v>
      </c>
      <c r="G32" s="81" t="s">
        <v>1224</v>
      </c>
      <c r="H32" s="80" t="s">
        <v>1261</v>
      </c>
      <c r="I32" s="1115" t="s">
        <v>981</v>
      </c>
    </row>
    <row r="33" spans="1:9" x14ac:dyDescent="0.35">
      <c r="A33" s="17">
        <v>29</v>
      </c>
      <c r="B33" s="13">
        <v>16</v>
      </c>
      <c r="C33" s="92" t="s">
        <v>409</v>
      </c>
      <c r="D33" s="81" t="str">
        <f>VLOOKUP(C33,'Erection Compiled'!$C$5:$D$692,2,0)</f>
        <v>DA-3</v>
      </c>
      <c r="E33" s="84">
        <v>45700</v>
      </c>
      <c r="F33" s="84">
        <v>45700</v>
      </c>
      <c r="G33" s="81" t="s">
        <v>1224</v>
      </c>
      <c r="H33" s="80" t="s">
        <v>1261</v>
      </c>
      <c r="I33" s="1115" t="s">
        <v>981</v>
      </c>
    </row>
    <row r="34" spans="1:9" x14ac:dyDescent="0.35">
      <c r="A34" s="17">
        <v>30</v>
      </c>
      <c r="B34" s="13">
        <v>17</v>
      </c>
      <c r="C34" s="92" t="s">
        <v>410</v>
      </c>
      <c r="D34" s="81" t="str">
        <f>VLOOKUP(C34,'Erection Compiled'!$C$5:$D$692,2,0)</f>
        <v>DA+6</v>
      </c>
      <c r="E34" s="84">
        <v>45701</v>
      </c>
      <c r="F34" s="84">
        <v>45701</v>
      </c>
      <c r="G34" s="81" t="s">
        <v>1224</v>
      </c>
      <c r="H34" s="80" t="s">
        <v>1261</v>
      </c>
      <c r="I34" s="1115" t="s">
        <v>981</v>
      </c>
    </row>
    <row r="35" spans="1:9" x14ac:dyDescent="0.35">
      <c r="A35" s="17">
        <v>31</v>
      </c>
      <c r="B35" s="13">
        <v>18</v>
      </c>
      <c r="C35" s="92" t="s">
        <v>413</v>
      </c>
      <c r="D35" s="81" t="str">
        <f>VLOOKUP(C35,'Erection Compiled'!$C$5:$D$692,2,0)</f>
        <v>DA+9</v>
      </c>
      <c r="E35" s="84">
        <v>45702</v>
      </c>
      <c r="F35" s="84">
        <v>45702</v>
      </c>
      <c r="G35" s="81" t="s">
        <v>1224</v>
      </c>
      <c r="H35" s="80" t="s">
        <v>1261</v>
      </c>
      <c r="I35" s="1115" t="s">
        <v>981</v>
      </c>
    </row>
    <row r="36" spans="1:9" x14ac:dyDescent="0.35">
      <c r="A36" s="17">
        <v>32</v>
      </c>
      <c r="B36" s="13">
        <v>19</v>
      </c>
      <c r="C36" s="92" t="s">
        <v>414</v>
      </c>
      <c r="D36" s="81" t="str">
        <f>VLOOKUP(C36,'Erection Compiled'!$C$5:$D$692,2,0)</f>
        <v>DA+3</v>
      </c>
      <c r="E36" s="84">
        <v>45703</v>
      </c>
      <c r="F36" s="84">
        <v>45703</v>
      </c>
      <c r="G36" s="81" t="s">
        <v>1224</v>
      </c>
      <c r="H36" s="80" t="s">
        <v>1261</v>
      </c>
      <c r="I36" s="1115" t="s">
        <v>981</v>
      </c>
    </row>
    <row r="37" spans="1:9" x14ac:dyDescent="0.35">
      <c r="A37" s="17">
        <v>33</v>
      </c>
      <c r="B37" s="13">
        <v>20</v>
      </c>
      <c r="C37" s="92" t="s">
        <v>415</v>
      </c>
      <c r="D37" s="81" t="str">
        <f>VLOOKUP(C37,'Erection Compiled'!$C$5:$D$692,2,0)</f>
        <v>DA+3</v>
      </c>
      <c r="E37" s="84">
        <v>45704</v>
      </c>
      <c r="F37" s="84">
        <v>45704</v>
      </c>
      <c r="G37" s="81" t="s">
        <v>1224</v>
      </c>
      <c r="H37" s="80" t="s">
        <v>1261</v>
      </c>
      <c r="I37" s="1115" t="s">
        <v>981</v>
      </c>
    </row>
    <row r="38" spans="1:9" x14ac:dyDescent="0.35">
      <c r="A38" s="17">
        <v>34</v>
      </c>
      <c r="B38" s="13">
        <v>21</v>
      </c>
      <c r="C38" s="92" t="s">
        <v>416</v>
      </c>
      <c r="D38" s="81" t="str">
        <f>VLOOKUP(C38,'Erection Compiled'!$C$5:$D$692,2,0)</f>
        <v>DA+9</v>
      </c>
      <c r="E38" s="84">
        <v>45705</v>
      </c>
      <c r="F38" s="84">
        <v>45705</v>
      </c>
      <c r="G38" s="81" t="s">
        <v>1224</v>
      </c>
      <c r="H38" s="80" t="s">
        <v>1261</v>
      </c>
      <c r="I38" s="1115" t="s">
        <v>981</v>
      </c>
    </row>
    <row r="39" spans="1:9" x14ac:dyDescent="0.35">
      <c r="A39" s="17">
        <v>35</v>
      </c>
      <c r="B39" s="13">
        <v>22</v>
      </c>
      <c r="C39" s="92" t="s">
        <v>417</v>
      </c>
      <c r="D39" s="81" t="str">
        <f>VLOOKUP(C39,'Erection Compiled'!$C$5:$D$692,2,0)</f>
        <v>DA+3</v>
      </c>
      <c r="E39" s="84">
        <v>45705</v>
      </c>
      <c r="F39" s="84">
        <v>45705</v>
      </c>
      <c r="G39" s="81" t="s">
        <v>1224</v>
      </c>
      <c r="H39" s="80" t="s">
        <v>1261</v>
      </c>
      <c r="I39" s="1115" t="s">
        <v>981</v>
      </c>
    </row>
    <row r="40" spans="1:9" x14ac:dyDescent="0.35">
      <c r="A40" s="17">
        <v>36</v>
      </c>
      <c r="B40" s="13">
        <v>23</v>
      </c>
      <c r="C40" s="92" t="s">
        <v>418</v>
      </c>
      <c r="D40" s="81" t="str">
        <f>VLOOKUP(C40,'Erection Compiled'!$C$5:$D$692,2,0)</f>
        <v>DA+0</v>
      </c>
      <c r="E40" s="84">
        <v>45705</v>
      </c>
      <c r="F40" s="84">
        <v>45705</v>
      </c>
      <c r="G40" s="81" t="s">
        <v>1224</v>
      </c>
      <c r="H40" s="80" t="s">
        <v>1261</v>
      </c>
      <c r="I40" s="1115" t="s">
        <v>981</v>
      </c>
    </row>
    <row r="41" spans="1:9" x14ac:dyDescent="0.35">
      <c r="A41" s="17">
        <v>37</v>
      </c>
      <c r="B41" s="13">
        <v>24</v>
      </c>
      <c r="C41" s="92" t="s">
        <v>270</v>
      </c>
      <c r="D41" s="81" t="str">
        <f>VLOOKUP(C41,'Erection Compiled'!$C$5:$D$692,2,0)</f>
        <v>DB1+0</v>
      </c>
      <c r="E41" s="84">
        <v>45706</v>
      </c>
      <c r="F41" s="84">
        <v>45706</v>
      </c>
      <c r="G41" s="81" t="s">
        <v>1224</v>
      </c>
      <c r="H41" s="80" t="s">
        <v>1261</v>
      </c>
      <c r="I41" s="1115" t="s">
        <v>981</v>
      </c>
    </row>
    <row r="42" spans="1:9" x14ac:dyDescent="0.35">
      <c r="A42" s="17">
        <v>38</v>
      </c>
      <c r="B42" s="13">
        <v>25</v>
      </c>
      <c r="C42" s="92" t="s">
        <v>510</v>
      </c>
      <c r="D42" s="81" t="str">
        <f>VLOOKUP(C42,'Erection Compiled'!$C$5:$D$692,2,0)</f>
        <v>DB1+6</v>
      </c>
      <c r="E42" s="84">
        <v>45709</v>
      </c>
      <c r="F42" s="84">
        <v>45709</v>
      </c>
      <c r="G42" s="81" t="s">
        <v>1224</v>
      </c>
      <c r="H42" s="80" t="s">
        <v>1261</v>
      </c>
      <c r="I42" s="1115" t="s">
        <v>981</v>
      </c>
    </row>
    <row r="43" spans="1:9" x14ac:dyDescent="0.35">
      <c r="A43" s="17">
        <v>39</v>
      </c>
      <c r="B43" s="13">
        <v>26</v>
      </c>
      <c r="C43" s="92" t="s">
        <v>173</v>
      </c>
      <c r="D43" s="81" t="str">
        <f>VLOOKUP(C43,'Erection Compiled'!$C$5:$D$692,2,0)</f>
        <v>DB1+6</v>
      </c>
      <c r="E43" s="84">
        <v>45711</v>
      </c>
      <c r="F43" s="84">
        <v>45711</v>
      </c>
      <c r="G43" s="81" t="s">
        <v>1224</v>
      </c>
      <c r="H43" s="80" t="s">
        <v>1261</v>
      </c>
      <c r="I43" s="1115" t="s">
        <v>981</v>
      </c>
    </row>
    <row r="44" spans="1:9" x14ac:dyDescent="0.35">
      <c r="A44" s="17">
        <v>40</v>
      </c>
      <c r="B44" s="13">
        <v>1</v>
      </c>
      <c r="C44" s="92" t="s">
        <v>411</v>
      </c>
      <c r="D44" s="81" t="str">
        <f>VLOOKUP(C44,'Erection Compiled'!$C$5:$D$692,2,0)</f>
        <v>DA+9</v>
      </c>
      <c r="E44" s="84">
        <v>45734</v>
      </c>
      <c r="F44" s="84">
        <v>45734</v>
      </c>
      <c r="G44" s="81" t="s">
        <v>1224</v>
      </c>
      <c r="H44" s="80" t="s">
        <v>1261</v>
      </c>
      <c r="I44" s="1115" t="s">
        <v>981</v>
      </c>
    </row>
    <row r="45" spans="1:9" x14ac:dyDescent="0.35">
      <c r="A45" s="17">
        <v>41</v>
      </c>
      <c r="B45" s="13">
        <v>2</v>
      </c>
      <c r="C45" s="92" t="s">
        <v>412</v>
      </c>
      <c r="D45" s="81" t="str">
        <f>VLOOKUP(C45,'Erection Compiled'!$C$5:$D$692,2,0)</f>
        <v>DA+6</v>
      </c>
      <c r="E45" s="84">
        <v>45734</v>
      </c>
      <c r="F45" s="84">
        <v>45734</v>
      </c>
      <c r="G45" s="81" t="s">
        <v>1224</v>
      </c>
      <c r="H45" s="80" t="s">
        <v>1261</v>
      </c>
      <c r="I45" s="1115" t="s">
        <v>981</v>
      </c>
    </row>
    <row r="46" spans="1:9" x14ac:dyDescent="0.35">
      <c r="A46" s="17">
        <v>42</v>
      </c>
      <c r="B46" s="13">
        <v>3</v>
      </c>
      <c r="C46" s="92" t="s">
        <v>72</v>
      </c>
      <c r="D46" s="81" t="str">
        <f>VLOOKUP(C46,'Erection Compiled'!$C$5:$D$692,2,0)</f>
        <v>DB2+0</v>
      </c>
      <c r="E46" s="84">
        <v>45736</v>
      </c>
      <c r="F46" s="84">
        <v>45736</v>
      </c>
      <c r="G46" s="81" t="s">
        <v>1224</v>
      </c>
      <c r="H46" s="80" t="s">
        <v>1504</v>
      </c>
      <c r="I46" s="1115" t="s">
        <v>981</v>
      </c>
    </row>
    <row r="47" spans="1:9" x14ac:dyDescent="0.35">
      <c r="A47" s="17">
        <v>43</v>
      </c>
      <c r="B47" s="13">
        <v>4</v>
      </c>
      <c r="C47" s="92" t="s">
        <v>794</v>
      </c>
      <c r="D47" s="81" t="str">
        <f>VLOOKUP(C47,'Erection Compiled'!$C$5:$D$692,2,0)</f>
        <v>DB1+0</v>
      </c>
      <c r="E47" s="84">
        <v>45738</v>
      </c>
      <c r="F47" s="84">
        <v>45738</v>
      </c>
      <c r="G47" s="13" t="s">
        <v>1224</v>
      </c>
      <c r="H47" s="80" t="s">
        <v>1504</v>
      </c>
      <c r="I47" s="1115" t="s">
        <v>981</v>
      </c>
    </row>
    <row r="48" spans="1:9" x14ac:dyDescent="0.35">
      <c r="A48" s="17">
        <v>44</v>
      </c>
      <c r="B48" s="13">
        <v>5</v>
      </c>
      <c r="C48" s="92" t="s">
        <v>800</v>
      </c>
      <c r="D48" s="81" t="str">
        <f>VLOOKUP(C48,'Erection Compiled'!$C$5:$D$692,2,0)</f>
        <v>DA+3</v>
      </c>
      <c r="E48" s="84">
        <v>45738</v>
      </c>
      <c r="F48" s="84">
        <v>45738</v>
      </c>
      <c r="G48" s="13" t="s">
        <v>1224</v>
      </c>
      <c r="H48" s="80" t="s">
        <v>1504</v>
      </c>
      <c r="I48" s="1115" t="s">
        <v>981</v>
      </c>
    </row>
    <row r="49" spans="1:9" x14ac:dyDescent="0.35">
      <c r="A49" s="17">
        <v>45</v>
      </c>
      <c r="B49" s="13">
        <v>6</v>
      </c>
      <c r="C49" s="92" t="s">
        <v>798</v>
      </c>
      <c r="D49" s="81" t="str">
        <f>VLOOKUP(C49,'Erection Compiled'!$C$5:$D$692,2,0)</f>
        <v>DA+9</v>
      </c>
      <c r="E49" s="84">
        <v>45739</v>
      </c>
      <c r="F49" s="84">
        <v>45739</v>
      </c>
      <c r="G49" s="13" t="s">
        <v>1224</v>
      </c>
      <c r="H49" s="80" t="s">
        <v>1504</v>
      </c>
      <c r="I49" s="1115" t="s">
        <v>981</v>
      </c>
    </row>
    <row r="50" spans="1:9" x14ac:dyDescent="0.35">
      <c r="A50" s="17">
        <v>46</v>
      </c>
      <c r="B50" s="13">
        <v>7</v>
      </c>
      <c r="C50" s="92" t="s">
        <v>795</v>
      </c>
      <c r="D50" s="81" t="str">
        <f>VLOOKUP(C50,'Erection Compiled'!$C$5:$D$692,2,0)</f>
        <v>DA+3</v>
      </c>
      <c r="E50" s="84">
        <v>45740</v>
      </c>
      <c r="F50" s="84">
        <v>45740</v>
      </c>
      <c r="G50" s="13" t="s">
        <v>1224</v>
      </c>
      <c r="H50" s="80" t="s">
        <v>1504</v>
      </c>
      <c r="I50" s="1115" t="s">
        <v>981</v>
      </c>
    </row>
    <row r="51" spans="1:9" x14ac:dyDescent="0.35">
      <c r="A51" s="17">
        <v>47</v>
      </c>
      <c r="B51" s="13">
        <v>8</v>
      </c>
      <c r="C51" s="92" t="s">
        <v>796</v>
      </c>
      <c r="D51" s="81" t="str">
        <f>VLOOKUP(C51,'Erection Compiled'!$C$5:$D$692,2,0)</f>
        <v>DA+1.5</v>
      </c>
      <c r="E51" s="84">
        <v>45740</v>
      </c>
      <c r="F51" s="84">
        <v>45740</v>
      </c>
      <c r="G51" s="13" t="s">
        <v>1224</v>
      </c>
      <c r="H51" s="80" t="s">
        <v>1504</v>
      </c>
      <c r="I51" s="1115" t="s">
        <v>981</v>
      </c>
    </row>
    <row r="52" spans="1:9" x14ac:dyDescent="0.35">
      <c r="A52" s="17">
        <v>48</v>
      </c>
      <c r="B52" s="13">
        <v>9</v>
      </c>
      <c r="C52" s="1053" t="s">
        <v>797</v>
      </c>
      <c r="D52" s="81" t="str">
        <f>VLOOKUP(C52,'Erection Compiled'!$C$5:$D$692,2,0)</f>
        <v>DA+3</v>
      </c>
      <c r="E52" s="84">
        <v>45741</v>
      </c>
      <c r="F52" s="84">
        <v>45741</v>
      </c>
      <c r="G52" s="13" t="s">
        <v>1224</v>
      </c>
      <c r="H52" s="80" t="s">
        <v>1504</v>
      </c>
      <c r="I52" s="1115" t="s">
        <v>981</v>
      </c>
    </row>
    <row r="53" spans="1:9" x14ac:dyDescent="0.35">
      <c r="A53" s="17">
        <v>49</v>
      </c>
      <c r="B53" s="13">
        <v>10</v>
      </c>
      <c r="C53" s="92" t="s">
        <v>799</v>
      </c>
      <c r="D53" s="81" t="str">
        <f>VLOOKUP(C53,'Erection Compiled'!$C$5:$D$692,2,0)</f>
        <v>DA+3</v>
      </c>
      <c r="E53" s="84">
        <v>45741</v>
      </c>
      <c r="F53" s="84">
        <v>45741</v>
      </c>
      <c r="G53" s="13" t="s">
        <v>1224</v>
      </c>
      <c r="H53" s="80" t="s">
        <v>1504</v>
      </c>
      <c r="I53" s="1115" t="s">
        <v>981</v>
      </c>
    </row>
    <row r="54" spans="1:9" x14ac:dyDescent="0.35">
      <c r="A54" s="17">
        <v>50</v>
      </c>
      <c r="B54" s="13">
        <v>11</v>
      </c>
      <c r="C54" s="773" t="s">
        <v>387</v>
      </c>
      <c r="D54" s="81" t="str">
        <f>VLOOKUP(C54,'Erection Compiled'!$C$5:$D$692,2,0)</f>
        <v>DA+6</v>
      </c>
      <c r="E54" s="84">
        <v>45741</v>
      </c>
      <c r="F54" s="84">
        <v>45741</v>
      </c>
      <c r="G54" s="13" t="s">
        <v>1224</v>
      </c>
      <c r="H54" s="80" t="s">
        <v>1504</v>
      </c>
      <c r="I54" s="1115" t="s">
        <v>981</v>
      </c>
    </row>
    <row r="55" spans="1:9" x14ac:dyDescent="0.35">
      <c r="A55" s="17">
        <v>51</v>
      </c>
      <c r="B55" s="13">
        <v>12</v>
      </c>
      <c r="C55" s="92" t="s">
        <v>424</v>
      </c>
      <c r="D55" s="81" t="str">
        <f>VLOOKUP(C55,'Erection Compiled'!$C$5:$D$692,2,0)</f>
        <v>DA+0</v>
      </c>
      <c r="E55" s="84">
        <v>45741</v>
      </c>
      <c r="F55" s="84">
        <v>45741</v>
      </c>
      <c r="G55" s="13" t="s">
        <v>1224</v>
      </c>
      <c r="H55" s="80" t="s">
        <v>1504</v>
      </c>
      <c r="I55" s="1115" t="s">
        <v>981</v>
      </c>
    </row>
    <row r="56" spans="1:9" x14ac:dyDescent="0.35">
      <c r="A56" s="17">
        <v>52</v>
      </c>
      <c r="B56" s="13">
        <v>13</v>
      </c>
      <c r="C56" s="92" t="s">
        <v>423</v>
      </c>
      <c r="D56" s="81" t="str">
        <f>VLOOKUP(C56,'Erection Compiled'!$C$5:$D$692,2,0)</f>
        <v>DA+3</v>
      </c>
      <c r="E56" s="84">
        <v>45743</v>
      </c>
      <c r="F56" s="84">
        <v>45743</v>
      </c>
      <c r="G56" s="13" t="s">
        <v>1224</v>
      </c>
      <c r="H56" s="80" t="s">
        <v>1504</v>
      </c>
      <c r="I56" s="1115" t="s">
        <v>981</v>
      </c>
    </row>
    <row r="57" spans="1:9" x14ac:dyDescent="0.35">
      <c r="A57" s="17">
        <v>53</v>
      </c>
      <c r="B57" s="13">
        <v>14</v>
      </c>
      <c r="C57" s="773" t="s">
        <v>421</v>
      </c>
      <c r="D57" s="81" t="str">
        <f>VLOOKUP(C57,'Erection Compiled'!$C$5:$D$692,2,0)</f>
        <v>DA+3</v>
      </c>
      <c r="E57" s="84">
        <v>45743</v>
      </c>
      <c r="F57" s="84">
        <v>45743</v>
      </c>
      <c r="G57" s="13" t="s">
        <v>1224</v>
      </c>
      <c r="H57" s="80" t="s">
        <v>1504</v>
      </c>
      <c r="I57" s="1115" t="s">
        <v>981</v>
      </c>
    </row>
    <row r="58" spans="1:9" x14ac:dyDescent="0.35">
      <c r="A58" s="17">
        <v>54</v>
      </c>
      <c r="B58" s="13">
        <v>15</v>
      </c>
      <c r="C58" s="92" t="s">
        <v>626</v>
      </c>
      <c r="D58" s="81" t="str">
        <f>VLOOKUP(C58,'Erection Compiled'!$C$5:$D$692,2,0)</f>
        <v>DA+0</v>
      </c>
      <c r="E58" s="84">
        <v>45747</v>
      </c>
      <c r="F58" s="84">
        <v>45747</v>
      </c>
      <c r="G58" s="13" t="s">
        <v>1224</v>
      </c>
      <c r="H58" s="80" t="s">
        <v>1504</v>
      </c>
      <c r="I58" s="1115" t="s">
        <v>981</v>
      </c>
    </row>
    <row r="59" spans="1:9" x14ac:dyDescent="0.35">
      <c r="A59" s="17">
        <v>55</v>
      </c>
      <c r="B59" s="13">
        <v>1</v>
      </c>
      <c r="C59" s="92" t="s">
        <v>627</v>
      </c>
      <c r="D59" s="81" t="str">
        <f>VLOOKUP(C59,'Erection Compiled'!$C$5:$D$692,2,0)</f>
        <v>DA+0</v>
      </c>
      <c r="E59" s="84">
        <v>45752</v>
      </c>
      <c r="F59" s="84">
        <v>45752</v>
      </c>
      <c r="G59" s="13" t="s">
        <v>1224</v>
      </c>
      <c r="H59" s="80" t="s">
        <v>1504</v>
      </c>
      <c r="I59" s="1115" t="s">
        <v>981</v>
      </c>
    </row>
    <row r="60" spans="1:9" x14ac:dyDescent="0.35">
      <c r="A60" s="17">
        <v>56</v>
      </c>
      <c r="B60" s="13">
        <v>2</v>
      </c>
      <c r="C60" s="92" t="s">
        <v>628</v>
      </c>
      <c r="D60" s="81" t="str">
        <f>VLOOKUP(C60,'Erection Compiled'!$C$5:$D$692,2,0)</f>
        <v>DA+3</v>
      </c>
      <c r="E60" s="84">
        <v>45753</v>
      </c>
      <c r="F60" s="84">
        <v>45753</v>
      </c>
      <c r="G60" s="13" t="s">
        <v>1224</v>
      </c>
      <c r="H60" s="80" t="s">
        <v>1504</v>
      </c>
      <c r="I60" s="1115" t="s">
        <v>981</v>
      </c>
    </row>
    <row r="61" spans="1:9" x14ac:dyDescent="0.35">
      <c r="A61" s="17">
        <v>57</v>
      </c>
      <c r="B61" s="13">
        <v>3</v>
      </c>
      <c r="C61" s="92" t="s">
        <v>629</v>
      </c>
      <c r="D61" s="81" t="str">
        <f>VLOOKUP(C61,'Erection Compiled'!$C$5:$D$692,2,0)</f>
        <v>DA+1.5</v>
      </c>
      <c r="E61" s="84">
        <v>45753</v>
      </c>
      <c r="F61" s="84">
        <v>45753</v>
      </c>
      <c r="G61" s="13" t="s">
        <v>1224</v>
      </c>
      <c r="H61" s="80" t="s">
        <v>1504</v>
      </c>
      <c r="I61" s="1115" t="s">
        <v>981</v>
      </c>
    </row>
    <row r="62" spans="1:9" x14ac:dyDescent="0.35">
      <c r="A62" s="17">
        <v>58</v>
      </c>
      <c r="B62" s="13">
        <v>4</v>
      </c>
      <c r="C62" s="92" t="s">
        <v>630</v>
      </c>
      <c r="D62" s="81" t="str">
        <f>VLOOKUP(C62,'Erection Compiled'!$C$5:$D$692,2,0)</f>
        <v>DA+3</v>
      </c>
      <c r="E62" s="84">
        <v>45756</v>
      </c>
      <c r="F62" s="84">
        <f>E62</f>
        <v>45756</v>
      </c>
      <c r="G62" s="13" t="s">
        <v>1224</v>
      </c>
      <c r="H62" s="80" t="s">
        <v>1504</v>
      </c>
      <c r="I62" s="1115" t="s">
        <v>981</v>
      </c>
    </row>
    <row r="63" spans="1:9" x14ac:dyDescent="0.35">
      <c r="A63" s="17">
        <v>59</v>
      </c>
      <c r="B63" s="13">
        <v>5</v>
      </c>
      <c r="C63" s="92" t="s">
        <v>631</v>
      </c>
      <c r="D63" s="81" t="str">
        <f>VLOOKUP(C63,'Erection Compiled'!$C$5:$D$692,2,0)</f>
        <v>DA+6</v>
      </c>
      <c r="E63" s="84">
        <v>45756</v>
      </c>
      <c r="F63" s="84">
        <f t="shared" ref="F63:F70" si="0">E63</f>
        <v>45756</v>
      </c>
      <c r="G63" s="13" t="s">
        <v>1224</v>
      </c>
      <c r="H63" s="80" t="s">
        <v>1504</v>
      </c>
      <c r="I63" s="1115" t="s">
        <v>981</v>
      </c>
    </row>
    <row r="64" spans="1:9" x14ac:dyDescent="0.35">
      <c r="A64" s="17">
        <v>60</v>
      </c>
      <c r="B64" s="13">
        <v>6</v>
      </c>
      <c r="C64" s="92" t="s">
        <v>633</v>
      </c>
      <c r="D64" s="81" t="str">
        <f>VLOOKUP(C64,'Erection Compiled'!$C$5:$D$692,2,0)</f>
        <v>DA+1.5</v>
      </c>
      <c r="E64" s="84">
        <v>45756</v>
      </c>
      <c r="F64" s="84">
        <f t="shared" si="0"/>
        <v>45756</v>
      </c>
      <c r="G64" s="13" t="s">
        <v>1224</v>
      </c>
      <c r="H64" s="80" t="s">
        <v>1504</v>
      </c>
      <c r="I64" s="1115" t="s">
        <v>981</v>
      </c>
    </row>
    <row r="65" spans="1:9" x14ac:dyDescent="0.35">
      <c r="A65" s="17">
        <v>61</v>
      </c>
      <c r="B65" s="13">
        <v>7</v>
      </c>
      <c r="C65" s="92" t="s">
        <v>634</v>
      </c>
      <c r="D65" s="81" t="str">
        <f>VLOOKUP(C65,'Erection Compiled'!$C$5:$D$692,2,0)</f>
        <v>DA+0</v>
      </c>
      <c r="E65" s="84">
        <v>45756</v>
      </c>
      <c r="F65" s="84">
        <f t="shared" si="0"/>
        <v>45756</v>
      </c>
      <c r="G65" s="13" t="s">
        <v>1224</v>
      </c>
      <c r="H65" s="80" t="s">
        <v>1504</v>
      </c>
      <c r="I65" s="1115" t="s">
        <v>981</v>
      </c>
    </row>
    <row r="66" spans="1:9" x14ac:dyDescent="0.35">
      <c r="A66" s="17">
        <v>62</v>
      </c>
      <c r="B66" s="13">
        <v>8</v>
      </c>
      <c r="C66" s="92" t="s">
        <v>635</v>
      </c>
      <c r="D66" s="81" t="str">
        <f>VLOOKUP(C66,'Erection Compiled'!$C$5:$D$692,2,0)</f>
        <v>DA+3</v>
      </c>
      <c r="E66" s="84">
        <v>45756</v>
      </c>
      <c r="F66" s="84">
        <f t="shared" si="0"/>
        <v>45756</v>
      </c>
      <c r="G66" s="13" t="s">
        <v>1224</v>
      </c>
      <c r="H66" s="80" t="s">
        <v>1504</v>
      </c>
      <c r="I66" s="1115" t="s">
        <v>981</v>
      </c>
    </row>
    <row r="67" spans="1:9" x14ac:dyDescent="0.35">
      <c r="A67" s="17">
        <v>63</v>
      </c>
      <c r="B67" s="13">
        <v>9</v>
      </c>
      <c r="C67" s="92" t="s">
        <v>589</v>
      </c>
      <c r="D67" s="81" t="str">
        <f>VLOOKUP(C67,'Erection Compiled'!$C$5:$D$692,2,0)</f>
        <v>DA+6</v>
      </c>
      <c r="E67" s="84">
        <v>45775</v>
      </c>
      <c r="F67" s="84">
        <f t="shared" si="0"/>
        <v>45775</v>
      </c>
      <c r="G67" s="13" t="s">
        <v>1224</v>
      </c>
      <c r="H67" s="79" t="s">
        <v>1225</v>
      </c>
      <c r="I67" s="1115" t="s">
        <v>981</v>
      </c>
    </row>
    <row r="68" spans="1:9" x14ac:dyDescent="0.35">
      <c r="A68" s="17">
        <v>64</v>
      </c>
      <c r="B68" s="13">
        <v>1</v>
      </c>
      <c r="C68" s="92" t="s">
        <v>496</v>
      </c>
      <c r="D68" s="81" t="str">
        <f>VLOOKUP(C68,'Erection Compiled'!$C$5:$D$692,2,0)</f>
        <v>DA+6</v>
      </c>
      <c r="E68" s="84">
        <v>45776</v>
      </c>
      <c r="F68" s="84">
        <f t="shared" si="0"/>
        <v>45776</v>
      </c>
      <c r="G68" s="13" t="s">
        <v>1224</v>
      </c>
      <c r="H68" s="79" t="s">
        <v>1225</v>
      </c>
      <c r="I68" s="1115" t="s">
        <v>981</v>
      </c>
    </row>
    <row r="69" spans="1:9" x14ac:dyDescent="0.35">
      <c r="A69" s="17">
        <v>65</v>
      </c>
      <c r="B69" s="13">
        <v>2</v>
      </c>
      <c r="C69" s="92" t="s">
        <v>499</v>
      </c>
      <c r="D69" s="81" t="str">
        <f>VLOOKUP(C69,'Erection Compiled'!$C$5:$D$692,2,0)</f>
        <v>DA+6</v>
      </c>
      <c r="E69" s="84">
        <v>45776</v>
      </c>
      <c r="F69" s="84">
        <f t="shared" si="0"/>
        <v>45776</v>
      </c>
      <c r="G69" s="13" t="s">
        <v>1224</v>
      </c>
      <c r="H69" s="79" t="s">
        <v>1225</v>
      </c>
      <c r="I69" s="1115" t="s">
        <v>981</v>
      </c>
    </row>
    <row r="70" spans="1:9" x14ac:dyDescent="0.35">
      <c r="A70" s="17">
        <v>66</v>
      </c>
      <c r="B70" s="13">
        <v>3</v>
      </c>
      <c r="C70" s="92" t="s">
        <v>500</v>
      </c>
      <c r="D70" s="81" t="str">
        <f>VLOOKUP(C70,'Erection Compiled'!$C$5:$D$692,2,0)</f>
        <v>DA-1.5</v>
      </c>
      <c r="E70" s="84">
        <v>45777</v>
      </c>
      <c r="F70" s="84">
        <f t="shared" si="0"/>
        <v>45777</v>
      </c>
      <c r="G70" s="13" t="s">
        <v>1224</v>
      </c>
      <c r="H70" s="79" t="s">
        <v>1225</v>
      </c>
      <c r="I70" s="1115" t="s">
        <v>981</v>
      </c>
    </row>
    <row r="71" spans="1:9" x14ac:dyDescent="0.35">
      <c r="A71" s="17">
        <v>67</v>
      </c>
      <c r="B71" s="13">
        <v>4</v>
      </c>
      <c r="C71" s="92" t="s">
        <v>588</v>
      </c>
      <c r="D71" s="81" t="str">
        <f>VLOOKUP(C71,'Erection Compiled'!$C$5:$D$692,2,0)</f>
        <v>DA+0</v>
      </c>
      <c r="E71" s="84">
        <v>45777</v>
      </c>
      <c r="F71" s="84">
        <f>E71</f>
        <v>45777</v>
      </c>
      <c r="G71" s="13" t="s">
        <v>1224</v>
      </c>
      <c r="H71" s="79" t="s">
        <v>1225</v>
      </c>
      <c r="I71" s="1115" t="s">
        <v>981</v>
      </c>
    </row>
    <row r="72" spans="1:9" x14ac:dyDescent="0.35">
      <c r="A72" s="17">
        <v>68</v>
      </c>
      <c r="B72" s="13">
        <v>5</v>
      </c>
      <c r="C72" s="92" t="s">
        <v>591</v>
      </c>
      <c r="D72" s="81" t="str">
        <f>VLOOKUP(C72,'Erection Compiled'!$C$5:$D$692,2,0)</f>
        <v>DA+3</v>
      </c>
      <c r="E72" s="84">
        <v>45778</v>
      </c>
      <c r="F72" s="84">
        <f t="shared" ref="F72:F80" si="1">E72</f>
        <v>45778</v>
      </c>
      <c r="G72" s="13" t="s">
        <v>1224</v>
      </c>
      <c r="H72" s="79" t="s">
        <v>1225</v>
      </c>
      <c r="I72" s="1115" t="s">
        <v>981</v>
      </c>
    </row>
    <row r="73" spans="1:9" x14ac:dyDescent="0.35">
      <c r="A73" s="17">
        <v>69</v>
      </c>
      <c r="B73" s="13">
        <v>6</v>
      </c>
      <c r="C73" s="92" t="s">
        <v>73</v>
      </c>
      <c r="D73" s="81" t="str">
        <f>VLOOKUP(C73,'Erection Compiled'!$C$5:$D$692,2,0)</f>
        <v>DB1+3</v>
      </c>
      <c r="E73" s="84">
        <v>45779</v>
      </c>
      <c r="F73" s="84">
        <f t="shared" si="1"/>
        <v>45779</v>
      </c>
      <c r="G73" s="13" t="s">
        <v>1224</v>
      </c>
      <c r="H73" s="79" t="s">
        <v>1225</v>
      </c>
      <c r="I73" s="1115" t="s">
        <v>981</v>
      </c>
    </row>
    <row r="74" spans="1:9" x14ac:dyDescent="0.35">
      <c r="A74" s="17">
        <v>70</v>
      </c>
      <c r="B74" s="13">
        <v>7</v>
      </c>
      <c r="C74" s="92" t="s">
        <v>74</v>
      </c>
      <c r="D74" s="81" t="str">
        <f>VLOOKUP(C74,'Erection Compiled'!$C$5:$D$692,2,0)</f>
        <v>DB2+0</v>
      </c>
      <c r="E74" s="84">
        <v>45780</v>
      </c>
      <c r="F74" s="84">
        <f t="shared" si="1"/>
        <v>45780</v>
      </c>
      <c r="G74" s="13" t="s">
        <v>1224</v>
      </c>
      <c r="H74" s="79" t="s">
        <v>1225</v>
      </c>
      <c r="I74" s="1115" t="s">
        <v>981</v>
      </c>
    </row>
    <row r="75" spans="1:9" x14ac:dyDescent="0.35">
      <c r="A75" s="17">
        <v>71</v>
      </c>
      <c r="B75" s="13">
        <v>8</v>
      </c>
      <c r="C75" s="92" t="s">
        <v>637</v>
      </c>
      <c r="D75" s="81" t="str">
        <f>VLOOKUP(C75,'Erection Compiled'!$C$5:$D$692,2,0)</f>
        <v>DA-1.5</v>
      </c>
      <c r="E75" s="84">
        <v>45780</v>
      </c>
      <c r="F75" s="84">
        <f t="shared" si="1"/>
        <v>45780</v>
      </c>
      <c r="G75" s="13" t="s">
        <v>1224</v>
      </c>
      <c r="H75" s="79" t="s">
        <v>1225</v>
      </c>
      <c r="I75" s="1115" t="s">
        <v>981</v>
      </c>
    </row>
    <row r="76" spans="1:9" x14ac:dyDescent="0.35">
      <c r="A76" s="17">
        <v>72</v>
      </c>
      <c r="B76" s="13">
        <v>9</v>
      </c>
      <c r="C76" s="92" t="s">
        <v>638</v>
      </c>
      <c r="D76" s="81" t="str">
        <f>VLOOKUP(C76,'Erection Compiled'!$C$5:$D$692,2,0)</f>
        <v>DA+3</v>
      </c>
      <c r="E76" s="84">
        <v>45781</v>
      </c>
      <c r="F76" s="84">
        <f t="shared" si="1"/>
        <v>45781</v>
      </c>
      <c r="G76" s="13" t="s">
        <v>1224</v>
      </c>
      <c r="H76" s="79" t="s">
        <v>1225</v>
      </c>
      <c r="I76" s="1115" t="s">
        <v>981</v>
      </c>
    </row>
    <row r="77" spans="1:9" x14ac:dyDescent="0.35">
      <c r="A77" s="17">
        <v>73</v>
      </c>
      <c r="B77" s="13">
        <v>10</v>
      </c>
      <c r="C77" s="92" t="s">
        <v>639</v>
      </c>
      <c r="D77" s="81" t="str">
        <f>VLOOKUP(C77,'Erection Compiled'!$C$5:$D$692,2,0)</f>
        <v>DA+1.5</v>
      </c>
      <c r="E77" s="84">
        <v>45782</v>
      </c>
      <c r="F77" s="84">
        <f t="shared" si="1"/>
        <v>45782</v>
      </c>
      <c r="G77" s="13" t="s">
        <v>1224</v>
      </c>
      <c r="H77" s="79" t="s">
        <v>1225</v>
      </c>
      <c r="I77" s="1115" t="s">
        <v>981</v>
      </c>
    </row>
    <row r="78" spans="1:9" x14ac:dyDescent="0.35">
      <c r="A78" s="17">
        <v>74</v>
      </c>
      <c r="B78" s="13">
        <v>11</v>
      </c>
      <c r="C78" s="92" t="s">
        <v>640</v>
      </c>
      <c r="D78" s="81" t="str">
        <f>VLOOKUP(C78,'Erection Compiled'!$C$5:$D$692,2,0)</f>
        <v>DA+3</v>
      </c>
      <c r="E78" s="84">
        <v>45783</v>
      </c>
      <c r="F78" s="84">
        <f t="shared" si="1"/>
        <v>45783</v>
      </c>
      <c r="G78" s="13" t="s">
        <v>1224</v>
      </c>
      <c r="H78" s="79" t="s">
        <v>1225</v>
      </c>
      <c r="I78" s="1115" t="s">
        <v>981</v>
      </c>
    </row>
    <row r="79" spans="1:9" x14ac:dyDescent="0.35">
      <c r="A79" s="17">
        <v>75</v>
      </c>
      <c r="B79" s="13">
        <v>12</v>
      </c>
      <c r="C79" s="92" t="s">
        <v>641</v>
      </c>
      <c r="D79" s="81" t="str">
        <f>VLOOKUP(C79,'Erection Compiled'!$C$5:$D$692,2,0)</f>
        <v>DA+1.5</v>
      </c>
      <c r="E79" s="84">
        <v>45783</v>
      </c>
      <c r="F79" s="84">
        <f t="shared" si="1"/>
        <v>45783</v>
      </c>
      <c r="G79" s="13" t="s">
        <v>1224</v>
      </c>
      <c r="H79" s="79" t="s">
        <v>1225</v>
      </c>
      <c r="I79" s="1115" t="s">
        <v>981</v>
      </c>
    </row>
    <row r="80" spans="1:9" x14ac:dyDescent="0.35">
      <c r="A80" s="17">
        <v>76</v>
      </c>
      <c r="B80" s="13">
        <v>13</v>
      </c>
      <c r="C80" s="773" t="s">
        <v>642</v>
      </c>
      <c r="D80" s="81" t="str">
        <f>VLOOKUP(C80,'Erection Compiled'!$C$5:$D$692,2,0)</f>
        <v>DA+1.5</v>
      </c>
      <c r="E80" s="84">
        <v>45785</v>
      </c>
      <c r="F80" s="84">
        <f t="shared" si="1"/>
        <v>45785</v>
      </c>
      <c r="G80" s="13" t="s">
        <v>1224</v>
      </c>
      <c r="H80" s="79" t="s">
        <v>1225</v>
      </c>
      <c r="I80" s="1115" t="s">
        <v>981</v>
      </c>
    </row>
    <row r="81" spans="1:9" x14ac:dyDescent="0.35">
      <c r="A81" s="17">
        <v>77</v>
      </c>
      <c r="B81" s="13">
        <v>14</v>
      </c>
      <c r="C81" s="773" t="s">
        <v>432</v>
      </c>
      <c r="D81" s="81" t="str">
        <f>VLOOKUP(C81,'Erection Compiled'!$C$5:$D$692,2,0)</f>
        <v>DA+3</v>
      </c>
      <c r="E81" s="84">
        <v>45789</v>
      </c>
      <c r="F81" s="84">
        <f t="shared" ref="F81:F90" si="2">E81</f>
        <v>45789</v>
      </c>
      <c r="G81" s="13" t="s">
        <v>1224</v>
      </c>
      <c r="H81" s="79" t="s">
        <v>1495</v>
      </c>
      <c r="I81" s="1091" t="s">
        <v>981</v>
      </c>
    </row>
    <row r="82" spans="1:9" x14ac:dyDescent="0.35">
      <c r="A82" s="17">
        <v>78</v>
      </c>
      <c r="B82" s="13">
        <v>15</v>
      </c>
      <c r="C82" s="92" t="s">
        <v>433</v>
      </c>
      <c r="D82" s="81" t="str">
        <f>VLOOKUP(C82,'Erection Compiled'!$C$5:$D$692,2,0)</f>
        <v>DA+3</v>
      </c>
      <c r="E82" s="84">
        <v>45789</v>
      </c>
      <c r="F82" s="84">
        <f t="shared" si="2"/>
        <v>45789</v>
      </c>
      <c r="G82" s="13" t="s">
        <v>1224</v>
      </c>
      <c r="H82" s="79" t="s">
        <v>1495</v>
      </c>
      <c r="I82" s="1091" t="s">
        <v>981</v>
      </c>
    </row>
    <row r="83" spans="1:9" x14ac:dyDescent="0.35">
      <c r="A83" s="17">
        <v>79</v>
      </c>
      <c r="B83" s="13">
        <v>16</v>
      </c>
      <c r="C83" s="92" t="s">
        <v>435</v>
      </c>
      <c r="D83" s="81" t="str">
        <f>VLOOKUP(C83,'Erection Compiled'!$C$5:$D$692,2,0)</f>
        <v>DA+3</v>
      </c>
      <c r="E83" s="84">
        <v>45790</v>
      </c>
      <c r="F83" s="84">
        <f t="shared" si="2"/>
        <v>45790</v>
      </c>
      <c r="G83" s="13" t="s">
        <v>1224</v>
      </c>
      <c r="H83" s="79" t="s">
        <v>1495</v>
      </c>
      <c r="I83" s="1091" t="s">
        <v>981</v>
      </c>
    </row>
    <row r="84" spans="1:9" x14ac:dyDescent="0.35">
      <c r="A84" s="17">
        <v>80</v>
      </c>
      <c r="B84" s="13">
        <v>17</v>
      </c>
      <c r="C84" s="92" t="s">
        <v>436</v>
      </c>
      <c r="D84" s="81" t="str">
        <f>VLOOKUP(C84,'Erection Compiled'!$C$5:$D$692,2,0)</f>
        <v>DA+9</v>
      </c>
      <c r="E84" s="84">
        <v>45792</v>
      </c>
      <c r="F84" s="84">
        <f t="shared" si="2"/>
        <v>45792</v>
      </c>
      <c r="G84" s="13" t="s">
        <v>1224</v>
      </c>
      <c r="H84" s="79" t="s">
        <v>1495</v>
      </c>
      <c r="I84" s="1091" t="s">
        <v>981</v>
      </c>
    </row>
    <row r="85" spans="1:9" x14ac:dyDescent="0.35">
      <c r="A85" s="17">
        <v>81</v>
      </c>
      <c r="B85" s="13">
        <v>18</v>
      </c>
      <c r="C85" s="92" t="s">
        <v>643</v>
      </c>
      <c r="D85" s="81" t="str">
        <f>VLOOKUP(C85,'Erection Compiled'!$C$5:$D$692,2,0)</f>
        <v>DA+3</v>
      </c>
      <c r="E85" s="84">
        <v>45798</v>
      </c>
      <c r="F85" s="84">
        <f t="shared" si="2"/>
        <v>45798</v>
      </c>
      <c r="G85" s="13" t="s">
        <v>1224</v>
      </c>
      <c r="H85" s="79" t="s">
        <v>1495</v>
      </c>
      <c r="I85" s="1091" t="s">
        <v>981</v>
      </c>
    </row>
    <row r="86" spans="1:9" x14ac:dyDescent="0.35">
      <c r="A86" s="17">
        <v>82</v>
      </c>
      <c r="B86" s="13">
        <v>19</v>
      </c>
      <c r="C86" s="92" t="s">
        <v>644</v>
      </c>
      <c r="D86" s="81" t="str">
        <f>VLOOKUP(C86,'Erection Compiled'!$C$5:$D$692,2,0)</f>
        <v>DA+1.5</v>
      </c>
      <c r="E86" s="84">
        <v>45798</v>
      </c>
      <c r="F86" s="84">
        <f t="shared" si="2"/>
        <v>45798</v>
      </c>
      <c r="G86" s="13" t="s">
        <v>1224</v>
      </c>
      <c r="H86" s="79" t="s">
        <v>1495</v>
      </c>
      <c r="I86" s="1091" t="s">
        <v>981</v>
      </c>
    </row>
    <row r="87" spans="1:9" x14ac:dyDescent="0.35">
      <c r="A87" s="17">
        <v>83</v>
      </c>
      <c r="B87" s="13">
        <v>20</v>
      </c>
      <c r="C87" s="92" t="s">
        <v>645</v>
      </c>
      <c r="D87" s="81" t="str">
        <f>VLOOKUP(C87,'Erection Compiled'!$C$5:$D$692,2,0)</f>
        <v>DA+6</v>
      </c>
      <c r="E87" s="84">
        <v>45799</v>
      </c>
      <c r="F87" s="84">
        <f t="shared" si="2"/>
        <v>45799</v>
      </c>
      <c r="G87" s="13" t="s">
        <v>1224</v>
      </c>
      <c r="H87" s="79" t="s">
        <v>1225</v>
      </c>
      <c r="I87" s="1091" t="s">
        <v>981</v>
      </c>
    </row>
    <row r="88" spans="1:9" x14ac:dyDescent="0.35">
      <c r="A88" s="17">
        <v>84</v>
      </c>
      <c r="B88" s="13">
        <v>21</v>
      </c>
      <c r="C88" s="92" t="s">
        <v>646</v>
      </c>
      <c r="D88" s="81" t="str">
        <f>VLOOKUP(C88,'Erection Compiled'!$C$5:$D$692,2,0)</f>
        <v>DA+3</v>
      </c>
      <c r="E88" s="84">
        <f>E87+1</f>
        <v>45800</v>
      </c>
      <c r="F88" s="84">
        <f t="shared" si="2"/>
        <v>45800</v>
      </c>
      <c r="G88" s="13" t="s">
        <v>1224</v>
      </c>
      <c r="H88" s="79" t="s">
        <v>1225</v>
      </c>
      <c r="I88" s="1091" t="s">
        <v>981</v>
      </c>
    </row>
    <row r="89" spans="1:9" x14ac:dyDescent="0.35">
      <c r="A89" s="17">
        <v>85</v>
      </c>
      <c r="B89" s="13">
        <v>22</v>
      </c>
      <c r="C89" s="92" t="s">
        <v>647</v>
      </c>
      <c r="D89" s="81" t="str">
        <f>VLOOKUP(C89,'Erection Compiled'!$C$5:$D$692,2,0)</f>
        <v>DA+6</v>
      </c>
      <c r="E89" s="84">
        <f>E88+1</f>
        <v>45801</v>
      </c>
      <c r="F89" s="84">
        <f t="shared" si="2"/>
        <v>45801</v>
      </c>
      <c r="G89" s="13" t="s">
        <v>1224</v>
      </c>
      <c r="H89" s="79" t="s">
        <v>1225</v>
      </c>
      <c r="I89" s="1091" t="s">
        <v>981</v>
      </c>
    </row>
    <row r="90" spans="1:9" x14ac:dyDescent="0.35">
      <c r="A90" s="17">
        <v>86</v>
      </c>
      <c r="B90" s="13">
        <v>23</v>
      </c>
      <c r="C90" s="92" t="s">
        <v>215</v>
      </c>
      <c r="D90" s="81" t="str">
        <f>VLOOKUP(C90,'Erection Compiled'!$C$5:$D$692,2,0)</f>
        <v>DA+6</v>
      </c>
      <c r="E90" s="84">
        <f>E89+1</f>
        <v>45802</v>
      </c>
      <c r="F90" s="84">
        <f t="shared" si="2"/>
        <v>45802</v>
      </c>
      <c r="G90" s="13" t="s">
        <v>1224</v>
      </c>
      <c r="H90" s="79" t="s">
        <v>1225</v>
      </c>
      <c r="I90" s="1091" t="s">
        <v>981</v>
      </c>
    </row>
    <row r="91" spans="1:9" x14ac:dyDescent="0.35">
      <c r="A91" s="17">
        <v>87</v>
      </c>
      <c r="B91" s="13">
        <v>24</v>
      </c>
      <c r="C91" s="92" t="s">
        <v>5</v>
      </c>
      <c r="D91" s="81" t="str">
        <f>VLOOKUP(C91,'Erection Compiled'!$C$5:$D$692,2,0)</f>
        <v>DA+3</v>
      </c>
      <c r="E91" s="84">
        <v>45804</v>
      </c>
      <c r="F91" s="84">
        <v>45804</v>
      </c>
      <c r="G91" s="13" t="s">
        <v>1224</v>
      </c>
      <c r="H91" s="79" t="s">
        <v>1225</v>
      </c>
      <c r="I91" s="1091" t="s">
        <v>981</v>
      </c>
    </row>
    <row r="92" spans="1:9" x14ac:dyDescent="0.35">
      <c r="A92" s="17">
        <v>88</v>
      </c>
      <c r="B92" s="13">
        <v>25</v>
      </c>
      <c r="C92" s="92" t="s">
        <v>6</v>
      </c>
      <c r="D92" s="81" t="str">
        <f>VLOOKUP(C92,'Erection Compiled'!$C$5:$D$692,2,0)</f>
        <v>DA+6</v>
      </c>
      <c r="E92" s="84">
        <v>45805</v>
      </c>
      <c r="F92" s="84">
        <v>45805</v>
      </c>
      <c r="G92" s="13" t="s">
        <v>1224</v>
      </c>
      <c r="H92" s="79" t="s">
        <v>1225</v>
      </c>
      <c r="I92" s="1091" t="s">
        <v>981</v>
      </c>
    </row>
    <row r="93" spans="1:9" x14ac:dyDescent="0.35">
      <c r="A93" s="17">
        <v>89</v>
      </c>
      <c r="B93" s="13">
        <v>26</v>
      </c>
      <c r="C93" s="92" t="s">
        <v>649</v>
      </c>
      <c r="D93" s="81" t="str">
        <f>VLOOKUP(C93,'Erection Compiled'!$C$5:$D$692,2,0)</f>
        <v>DA+9</v>
      </c>
      <c r="E93" s="84">
        <v>45806</v>
      </c>
      <c r="F93" s="84">
        <v>45806</v>
      </c>
      <c r="G93" s="13" t="s">
        <v>1224</v>
      </c>
      <c r="H93" s="79" t="s">
        <v>1225</v>
      </c>
      <c r="I93" s="1091" t="s">
        <v>981</v>
      </c>
    </row>
    <row r="94" spans="1:9" x14ac:dyDescent="0.35">
      <c r="A94" s="17">
        <v>90</v>
      </c>
      <c r="B94" s="13">
        <v>27</v>
      </c>
      <c r="C94" s="92" t="s">
        <v>650</v>
      </c>
      <c r="D94" s="81" t="str">
        <f>VLOOKUP(C94,'Erection Compiled'!$C$5:$D$692,2,0)</f>
        <v>DA+9</v>
      </c>
      <c r="E94" s="84">
        <v>45807</v>
      </c>
      <c r="F94" s="84">
        <v>45807</v>
      </c>
      <c r="G94" s="13" t="s">
        <v>1224</v>
      </c>
      <c r="H94" s="79" t="s">
        <v>1225</v>
      </c>
      <c r="I94" s="1091" t="s">
        <v>981</v>
      </c>
    </row>
    <row r="95" spans="1:9" x14ac:dyDescent="0.35">
      <c r="A95" s="17">
        <v>91</v>
      </c>
      <c r="B95" s="13">
        <v>1</v>
      </c>
      <c r="C95" s="92" t="s">
        <v>269</v>
      </c>
      <c r="D95" s="81" t="str">
        <f>VLOOKUP(C95,'Erection Compiled'!$C$5:$D$692,2,0)</f>
        <v>DB2+0</v>
      </c>
      <c r="E95" s="84">
        <v>45927</v>
      </c>
      <c r="F95" s="84">
        <v>45927</v>
      </c>
      <c r="G95" s="13" t="s">
        <v>1224</v>
      </c>
      <c r="H95" s="79" t="s">
        <v>470</v>
      </c>
      <c r="I95" s="1091" t="s">
        <v>981</v>
      </c>
    </row>
    <row r="96" spans="1:9" x14ac:dyDescent="0.35">
      <c r="A96" s="17">
        <v>92</v>
      </c>
      <c r="B96" s="13">
        <v>2</v>
      </c>
      <c r="C96" s="1191" t="s">
        <v>497</v>
      </c>
      <c r="D96" s="81" t="str">
        <f>VLOOKUP(C96,'Erection Compiled'!$C$5:$D$692,2,0)</f>
        <v>DA+9</v>
      </c>
      <c r="E96" s="84">
        <v>45928</v>
      </c>
      <c r="F96" s="84">
        <v>45928</v>
      </c>
      <c r="G96" s="13" t="s">
        <v>1224</v>
      </c>
      <c r="H96" s="79" t="s">
        <v>470</v>
      </c>
      <c r="I96" s="1091" t="s">
        <v>981</v>
      </c>
    </row>
    <row r="97" spans="1:9" x14ac:dyDescent="0.35">
      <c r="A97" s="17">
        <v>93</v>
      </c>
      <c r="B97" s="13">
        <v>1</v>
      </c>
      <c r="C97" s="1205" t="s">
        <v>511</v>
      </c>
      <c r="D97" s="81" t="str">
        <f>VLOOKUP(C97,'Erection Compiled'!$C$5:$D$692,2,0)</f>
        <v>DA+1.5</v>
      </c>
      <c r="E97" s="134">
        <v>45931</v>
      </c>
      <c r="F97" s="134">
        <f>E97+1</f>
        <v>45932</v>
      </c>
      <c r="G97" s="13" t="s">
        <v>1224</v>
      </c>
      <c r="H97" s="79" t="s">
        <v>470</v>
      </c>
      <c r="I97" s="1091" t="s">
        <v>981</v>
      </c>
    </row>
    <row r="98" spans="1:9" x14ac:dyDescent="0.35">
      <c r="A98" s="17">
        <v>94</v>
      </c>
      <c r="B98" s="13">
        <v>2</v>
      </c>
      <c r="C98" s="1206" t="s">
        <v>419</v>
      </c>
      <c r="D98" s="81" t="str">
        <f>VLOOKUP(C98,'Erection Compiled'!$C$5:$D$692,2,0)</f>
        <v>DA+9</v>
      </c>
      <c r="E98" s="134">
        <f>F97+1</f>
        <v>45933</v>
      </c>
      <c r="F98" s="134">
        <f>E98+1</f>
        <v>45934</v>
      </c>
      <c r="G98" s="13" t="s">
        <v>1224</v>
      </c>
      <c r="H98" s="79" t="s">
        <v>470</v>
      </c>
      <c r="I98" s="1091" t="s">
        <v>981</v>
      </c>
    </row>
    <row r="99" spans="1:9" x14ac:dyDescent="0.35">
      <c r="A99" s="17">
        <v>95</v>
      </c>
      <c r="B99" s="13">
        <v>3</v>
      </c>
      <c r="C99" s="1205" t="s">
        <v>501</v>
      </c>
      <c r="D99" s="81" t="str">
        <f>VLOOKUP(C99,'Erection Compiled'!$C$5:$D$692,2,0)</f>
        <v>DB1+12</v>
      </c>
      <c r="E99" s="134">
        <f>E98+2</f>
        <v>45935</v>
      </c>
      <c r="F99" s="134">
        <f>E99+1</f>
        <v>45936</v>
      </c>
      <c r="G99" s="13" t="s">
        <v>1224</v>
      </c>
      <c r="H99" s="79" t="s">
        <v>470</v>
      </c>
      <c r="I99" s="1091" t="s">
        <v>981</v>
      </c>
    </row>
    <row r="100" spans="1:9" x14ac:dyDescent="0.35">
      <c r="A100" s="17">
        <v>96</v>
      </c>
      <c r="B100" s="13"/>
      <c r="C100" s="1114"/>
      <c r="D100" s="81" t="str">
        <f>IFERROR(VLOOKUP(C100,'Erection Compiled'!$C$5:$D$18,2,0),"")</f>
        <v/>
      </c>
      <c r="E100" s="134"/>
      <c r="F100" s="134"/>
      <c r="G100" s="13"/>
      <c r="H100" s="79"/>
      <c r="I100" s="1091"/>
    </row>
    <row r="101" spans="1:9" x14ac:dyDescent="0.35">
      <c r="A101" s="17">
        <v>97</v>
      </c>
      <c r="B101" s="13"/>
      <c r="C101" s="1114"/>
      <c r="D101" s="81" t="str">
        <f>IFERROR(VLOOKUP(C101,'Erection Compiled'!$C$5:$D$18,2,0),"")</f>
        <v/>
      </c>
      <c r="E101" s="134"/>
      <c r="F101" s="134"/>
      <c r="G101" s="13"/>
      <c r="H101" s="79"/>
      <c r="I101" s="1091"/>
    </row>
    <row r="102" spans="1:9" x14ac:dyDescent="0.35">
      <c r="A102" s="17">
        <v>98</v>
      </c>
      <c r="B102" s="13"/>
      <c r="C102" s="1114"/>
      <c r="D102" s="81" t="str">
        <f>IFERROR(VLOOKUP(C102,'Erection Compiled'!$C$5:$D$18,2,0),"")</f>
        <v/>
      </c>
      <c r="E102" s="134"/>
      <c r="F102" s="134"/>
      <c r="G102" s="13"/>
      <c r="H102" s="79"/>
      <c r="I102" s="1091"/>
    </row>
    <row r="103" spans="1:9" x14ac:dyDescent="0.35">
      <c r="A103" s="17">
        <v>99</v>
      </c>
      <c r="B103" s="13"/>
      <c r="C103" s="1114"/>
      <c r="D103" s="81" t="str">
        <f>IFERROR(VLOOKUP(C103,'Erection Compiled'!$C$5:$D$18,2,0),"")</f>
        <v/>
      </c>
      <c r="E103" s="134"/>
      <c r="F103" s="134"/>
      <c r="G103" s="13"/>
      <c r="H103" s="79"/>
      <c r="I103" s="1091"/>
    </row>
    <row r="104" spans="1:9" x14ac:dyDescent="0.35">
      <c r="A104" s="17">
        <v>100</v>
      </c>
      <c r="B104" s="13"/>
      <c r="C104" s="1114"/>
      <c r="D104" s="81" t="str">
        <f>IFERROR(VLOOKUP(C104,'Erection Compiled'!$C$5:$D$18,2,0),"")</f>
        <v/>
      </c>
      <c r="E104" s="134"/>
      <c r="F104" s="134"/>
      <c r="G104" s="13"/>
      <c r="H104" s="79"/>
      <c r="I104" s="1091"/>
    </row>
    <row r="105" spans="1:9" x14ac:dyDescent="0.35">
      <c r="A105" s="17">
        <v>101</v>
      </c>
      <c r="B105" s="13"/>
      <c r="C105" s="13"/>
      <c r="D105" s="81" t="str">
        <f>IFERROR(VLOOKUP(C105,'Erection Compiled'!$C$5:$D$18,2,0),"")</f>
        <v/>
      </c>
      <c r="E105" s="134"/>
      <c r="F105" s="134"/>
      <c r="G105" s="13"/>
      <c r="H105" s="79"/>
      <c r="I105" s="1091"/>
    </row>
    <row r="106" spans="1:9" x14ac:dyDescent="0.35">
      <c r="A106" s="17">
        <v>102</v>
      </c>
      <c r="B106" s="13"/>
      <c r="C106" s="13"/>
      <c r="D106" s="81" t="str">
        <f>IFERROR(VLOOKUP(C106,'Erection Compiled'!$C$5:$D$18,2,0),"")</f>
        <v/>
      </c>
      <c r="E106" s="134"/>
      <c r="F106" s="134"/>
      <c r="G106" s="13"/>
      <c r="H106" s="79"/>
      <c r="I106" s="1091"/>
    </row>
    <row r="107" spans="1:9" x14ac:dyDescent="0.35">
      <c r="A107" s="17">
        <v>103</v>
      </c>
      <c r="B107" s="13"/>
      <c r="C107" s="13"/>
      <c r="D107" s="81" t="str">
        <f>IFERROR(VLOOKUP(C107,'Erection Compiled'!$C$5:$D$18,2,0),"")</f>
        <v/>
      </c>
      <c r="E107" s="134"/>
      <c r="F107" s="134"/>
      <c r="G107" s="13"/>
      <c r="H107" s="79"/>
      <c r="I107" s="1091"/>
    </row>
    <row r="108" spans="1:9" x14ac:dyDescent="0.35">
      <c r="A108" s="17">
        <v>104</v>
      </c>
      <c r="B108" s="13"/>
      <c r="C108" s="13"/>
      <c r="D108" s="81" t="str">
        <f>IFERROR(VLOOKUP(C108,'Erection Compiled'!$C$5:$D$18,2,0),"")</f>
        <v/>
      </c>
      <c r="E108" s="134"/>
      <c r="F108" s="134"/>
      <c r="G108" s="13"/>
      <c r="H108" s="79"/>
      <c r="I108" s="1091"/>
    </row>
    <row r="109" spans="1:9" x14ac:dyDescent="0.35">
      <c r="A109" s="17">
        <v>105</v>
      </c>
      <c r="B109" s="13"/>
      <c r="C109" s="13"/>
      <c r="D109" s="81" t="str">
        <f>IFERROR(VLOOKUP(C109,'Erection Compiled'!$C$5:$D$18,2,0),"")</f>
        <v/>
      </c>
      <c r="E109" s="134"/>
      <c r="F109" s="134"/>
      <c r="G109" s="13"/>
      <c r="H109" s="79"/>
      <c r="I109" s="1091"/>
    </row>
    <row r="110" spans="1:9" x14ac:dyDescent="0.35">
      <c r="A110" s="17">
        <v>106</v>
      </c>
      <c r="B110" s="13"/>
      <c r="C110" s="13"/>
      <c r="D110" s="81" t="str">
        <f>IFERROR(VLOOKUP(C110,'Erection Compiled'!$C$5:$D$18,2,0),"")</f>
        <v/>
      </c>
      <c r="E110" s="134"/>
      <c r="F110" s="134"/>
      <c r="G110" s="13"/>
      <c r="H110" s="79"/>
      <c r="I110" s="1091"/>
    </row>
    <row r="111" spans="1:9" x14ac:dyDescent="0.35">
      <c r="A111" s="17">
        <v>107</v>
      </c>
      <c r="B111" s="13"/>
      <c r="C111" s="13"/>
      <c r="D111" s="81" t="str">
        <f>IFERROR(VLOOKUP(C111,'Erection Compiled'!$C$5:$D$18,2,0),"")</f>
        <v/>
      </c>
      <c r="E111" s="134"/>
      <c r="F111" s="134"/>
      <c r="G111" s="13"/>
      <c r="H111" s="79"/>
      <c r="I111" s="1091"/>
    </row>
    <row r="112" spans="1:9" x14ac:dyDescent="0.35">
      <c r="A112" s="17">
        <v>108</v>
      </c>
      <c r="B112" s="13"/>
      <c r="C112" s="13"/>
      <c r="D112" s="81" t="str">
        <f>IFERROR(VLOOKUP(C112,'Erection Compiled'!$C$5:$D$18,2,0),"")</f>
        <v/>
      </c>
      <c r="E112" s="134"/>
      <c r="F112" s="134"/>
      <c r="G112" s="13"/>
      <c r="H112" s="79"/>
      <c r="I112" s="1091"/>
    </row>
    <row r="113" spans="1:9" x14ac:dyDescent="0.35">
      <c r="A113" s="17">
        <v>109</v>
      </c>
      <c r="B113" s="13"/>
      <c r="C113" s="13"/>
      <c r="D113" s="81" t="str">
        <f>IFERROR(VLOOKUP(C113,'Erection Compiled'!$C$5:$D$18,2,0),"")</f>
        <v/>
      </c>
      <c r="E113" s="134"/>
      <c r="F113" s="134"/>
      <c r="G113" s="13"/>
      <c r="H113" s="79"/>
      <c r="I113" s="1091"/>
    </row>
    <row r="114" spans="1:9" x14ac:dyDescent="0.35">
      <c r="A114" s="17">
        <v>110</v>
      </c>
      <c r="B114" s="13"/>
      <c r="C114" s="13"/>
      <c r="D114" s="81" t="str">
        <f>IFERROR(VLOOKUP(C114,'Erection Compiled'!$C$5:$D$18,2,0),"")</f>
        <v/>
      </c>
      <c r="E114" s="134"/>
      <c r="F114" s="134"/>
      <c r="G114" s="13"/>
      <c r="H114" s="79"/>
      <c r="I114" s="1091"/>
    </row>
    <row r="115" spans="1:9" x14ac:dyDescent="0.35">
      <c r="A115" s="17">
        <v>111</v>
      </c>
      <c r="B115" s="13"/>
      <c r="C115" s="13"/>
      <c r="D115" s="81" t="str">
        <f>IFERROR(VLOOKUP(C115,'Erection Compiled'!$C$5:$D$18,2,0),"")</f>
        <v/>
      </c>
      <c r="E115" s="134"/>
      <c r="F115" s="134"/>
      <c r="G115" s="13"/>
      <c r="H115" s="79"/>
      <c r="I115" s="1091"/>
    </row>
    <row r="116" spans="1:9" x14ac:dyDescent="0.35">
      <c r="A116" s="17">
        <v>112</v>
      </c>
      <c r="B116" s="13"/>
      <c r="C116" s="13"/>
      <c r="D116" s="81" t="str">
        <f>IFERROR(VLOOKUP(C116,'Erection Compiled'!$C$5:$D$18,2,0),"")</f>
        <v/>
      </c>
      <c r="E116" s="134"/>
      <c r="F116" s="134"/>
      <c r="G116" s="13"/>
      <c r="H116" s="79"/>
      <c r="I116" s="1091"/>
    </row>
    <row r="117" spans="1:9" x14ac:dyDescent="0.35">
      <c r="A117" s="17">
        <v>113</v>
      </c>
      <c r="B117" s="13"/>
      <c r="C117" s="13"/>
      <c r="D117" s="81" t="str">
        <f>IFERROR(VLOOKUP(C117,'Erection Compiled'!$C$5:$D$18,2,0),"")</f>
        <v/>
      </c>
      <c r="E117" s="134"/>
      <c r="F117" s="134"/>
      <c r="G117" s="13"/>
      <c r="H117" s="79"/>
      <c r="I117" s="1091"/>
    </row>
    <row r="118" spans="1:9" x14ac:dyDescent="0.35">
      <c r="A118" s="17">
        <v>114</v>
      </c>
      <c r="B118" s="13"/>
      <c r="C118" s="13"/>
      <c r="D118" s="81" t="str">
        <f>IFERROR(VLOOKUP(C118,'Erection Compiled'!$C$5:$D$18,2,0),"")</f>
        <v/>
      </c>
      <c r="E118" s="134"/>
      <c r="F118" s="134"/>
      <c r="G118" s="13"/>
      <c r="H118" s="79"/>
      <c r="I118" s="1091"/>
    </row>
    <row r="119" spans="1:9" x14ac:dyDescent="0.35">
      <c r="A119" s="17">
        <v>115</v>
      </c>
      <c r="B119" s="13"/>
      <c r="C119" s="13"/>
      <c r="D119" s="81" t="str">
        <f>IFERROR(VLOOKUP(C119,'Erection Compiled'!$C$5:$D$18,2,0),"")</f>
        <v/>
      </c>
      <c r="E119" s="134"/>
      <c r="F119" s="134"/>
      <c r="G119" s="13"/>
      <c r="H119" s="79"/>
      <c r="I119" s="1091"/>
    </row>
    <row r="120" spans="1:9" x14ac:dyDescent="0.35">
      <c r="A120" s="17">
        <v>116</v>
      </c>
      <c r="B120" s="13"/>
      <c r="C120" s="13"/>
      <c r="D120" s="81" t="str">
        <f>IFERROR(VLOOKUP(C120,'Erection Compiled'!$C$5:$D$18,2,0),"")</f>
        <v/>
      </c>
      <c r="E120" s="134"/>
      <c r="F120" s="134"/>
      <c r="G120" s="13"/>
      <c r="H120" s="79"/>
      <c r="I120" s="1091"/>
    </row>
    <row r="121" spans="1:9" x14ac:dyDescent="0.35">
      <c r="A121" s="17">
        <v>117</v>
      </c>
      <c r="B121" s="13"/>
      <c r="C121" s="13"/>
      <c r="D121" s="81" t="str">
        <f>IFERROR(VLOOKUP(C121,'Erection Compiled'!$C$5:$D$18,2,0),"")</f>
        <v/>
      </c>
      <c r="E121" s="134"/>
      <c r="F121" s="134"/>
      <c r="G121" s="13"/>
      <c r="H121" s="79"/>
      <c r="I121" s="1091"/>
    </row>
  </sheetData>
  <autoFilter ref="A4:J121" xr:uid="{00000000-0001-0000-0800-000000000000}"/>
  <mergeCells count="3">
    <mergeCell ref="A1:I1"/>
    <mergeCell ref="A2:I2"/>
    <mergeCell ref="A3:H3"/>
  </mergeCells>
  <conditionalFormatting sqref="C1:C4 C97:C65283">
    <cfRule type="expression" dxfId="72" priority="1388" stopIfTrue="1">
      <formula>AND(COUNTIF($C$74:$C$75, C1)+COUNTIF($C$1:$C$4, C1)+COUNTIF($C$76:$C$65283, C1)&gt;1,NOT(ISBLANK(C1)))</formula>
    </cfRule>
    <cfRule type="expression" dxfId="71" priority="1389" stopIfTrue="1">
      <formula>AND(COUNTIF($C$10:$C$10, C1)+COUNTIF($C$1:$C$4, C1)+COUNTIF($C$11:$C$75, C1)+COUNTIF($C$76:$C$65283, C1)&gt;1,NOT(ISBLANK(C1)))</formula>
    </cfRule>
  </conditionalFormatting>
  <conditionalFormatting sqref="C1:C1048576">
    <cfRule type="duplicateValues" dxfId="70" priority="1"/>
    <cfRule type="duplicateValues" dxfId="69" priority="2"/>
    <cfRule type="duplicateValues" dxfId="68" priority="3"/>
    <cfRule type="duplicateValues" dxfId="67" priority="4"/>
  </conditionalFormatting>
  <conditionalFormatting sqref="C9:C16 C5:C7 C18:C39 C41:C96">
    <cfRule type="duplicateValues" dxfId="66" priority="1387"/>
  </conditionalFormatting>
  <conditionalFormatting sqref="C40">
    <cfRule type="duplicateValues" dxfId="65" priority="5"/>
  </conditionalFormatting>
  <conditionalFormatting sqref="C97:C65283">
    <cfRule type="expression" dxfId="64" priority="1406" stopIfTrue="1">
      <formula>AND(COUNTIF($C$74:$C$75, C97)+COUNTIF($C$76:$C$65283, C97)&gt;1,NOT(ISBLANK(C97)))</formula>
    </cfRule>
  </conditionalFormatting>
  <pageMargins left="0.7" right="0.7" top="0.75" bottom="0.75" header="0.3" footer="0.3"/>
  <pageSetup scale="74" orientation="portrait"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rgb="FF00B0F0"/>
  </sheetPr>
  <dimension ref="A1:L16"/>
  <sheetViews>
    <sheetView workbookViewId="0">
      <selection activeCell="P12" sqref="P12"/>
    </sheetView>
  </sheetViews>
  <sheetFormatPr defaultColWidth="9.1796875" defaultRowHeight="14.5" x14ac:dyDescent="0.35"/>
  <cols>
    <col min="1" max="1" width="7.7265625" style="2" customWidth="1"/>
    <col min="2" max="2" width="8.1796875" style="2" customWidth="1"/>
    <col min="3" max="3" width="9.1796875" style="2"/>
    <col min="4" max="5" width="9.54296875" style="2" customWidth="1"/>
    <col min="6" max="6" width="11.7265625" style="2" customWidth="1"/>
    <col min="7" max="7" width="11.7265625" style="2" hidden="1" customWidth="1"/>
    <col min="8" max="10" width="11.7265625" style="2" customWidth="1"/>
    <col min="11" max="11" width="18.7265625" style="2" customWidth="1"/>
    <col min="12" max="12" width="15.453125" style="2" customWidth="1"/>
    <col min="13" max="16384" width="9.1796875" style="2"/>
  </cols>
  <sheetData>
    <row r="1" spans="1:12" ht="15.5" x14ac:dyDescent="0.35">
      <c r="A1" s="1401" t="str">
        <f>Stringing!A1</f>
        <v>KEC International Limited</v>
      </c>
      <c r="B1" s="1402"/>
      <c r="C1" s="1402"/>
      <c r="D1" s="1402"/>
      <c r="E1" s="1402"/>
      <c r="F1" s="1402"/>
      <c r="G1" s="1402"/>
      <c r="H1" s="1402"/>
      <c r="I1" s="1402"/>
      <c r="J1" s="1402"/>
      <c r="K1" s="1402"/>
      <c r="L1" s="1403"/>
    </row>
    <row r="2" spans="1:12" ht="15.5" x14ac:dyDescent="0.35">
      <c r="A2" s="1401" t="str">
        <f>Stringing!A2</f>
        <v xml:space="preserve"> TA413 : 765 KV D/C Bikaner III - Neemrana II TL02</v>
      </c>
      <c r="B2" s="1402"/>
      <c r="C2" s="1402"/>
      <c r="D2" s="1402"/>
      <c r="E2" s="1402"/>
      <c r="F2" s="1402"/>
      <c r="G2" s="1402"/>
      <c r="H2" s="1402"/>
      <c r="I2" s="1402"/>
      <c r="J2" s="1402"/>
      <c r="K2" s="1402"/>
      <c r="L2" s="1403"/>
    </row>
    <row r="3" spans="1:12" ht="15.5" x14ac:dyDescent="0.35">
      <c r="A3" s="1419" t="s">
        <v>113</v>
      </c>
      <c r="B3" s="1420"/>
      <c r="C3" s="1420"/>
      <c r="D3" s="1420"/>
      <c r="E3" s="1420"/>
      <c r="F3" s="1420"/>
      <c r="G3" s="1420"/>
      <c r="H3" s="1420"/>
      <c r="I3" s="1420"/>
      <c r="J3" s="1420"/>
      <c r="K3" s="1420"/>
      <c r="L3" s="83" t="str">
        <f>TA413_PBNTL!M1</f>
        <v>08.10.2025</v>
      </c>
    </row>
    <row r="4" spans="1:12" ht="15.65" customHeight="1" x14ac:dyDescent="0.35">
      <c r="A4" s="1421" t="s">
        <v>114</v>
      </c>
      <c r="B4" s="1342" t="s">
        <v>115</v>
      </c>
      <c r="C4" s="1424" t="s">
        <v>97</v>
      </c>
      <c r="D4" s="1420"/>
      <c r="E4" s="1420"/>
      <c r="F4" s="1420"/>
      <c r="G4" s="1425"/>
      <c r="H4" s="1423" t="s">
        <v>107</v>
      </c>
      <c r="I4" s="1423" t="s">
        <v>108</v>
      </c>
      <c r="J4" s="1423" t="s">
        <v>102</v>
      </c>
      <c r="K4" s="1426" t="s">
        <v>90</v>
      </c>
      <c r="L4" s="1428" t="s">
        <v>1</v>
      </c>
    </row>
    <row r="5" spans="1:12" ht="44" thickBot="1" x14ac:dyDescent="0.4">
      <c r="A5" s="1422"/>
      <c r="B5" s="1423"/>
      <c r="C5" s="6" t="s">
        <v>98</v>
      </c>
      <c r="D5" s="5" t="s">
        <v>99</v>
      </c>
      <c r="E5" s="6" t="s">
        <v>117</v>
      </c>
      <c r="F5" s="6" t="s">
        <v>118</v>
      </c>
      <c r="G5" s="6" t="s">
        <v>119</v>
      </c>
      <c r="H5" s="1339"/>
      <c r="I5" s="1339"/>
      <c r="J5" s="1339"/>
      <c r="K5" s="1427"/>
      <c r="L5" s="1429"/>
    </row>
    <row r="6" spans="1:12" x14ac:dyDescent="0.35">
      <c r="A6" s="30">
        <v>1</v>
      </c>
      <c r="B6" s="31">
        <v>1</v>
      </c>
      <c r="C6" s="31" t="s">
        <v>173</v>
      </c>
      <c r="D6" s="39" t="s">
        <v>605</v>
      </c>
      <c r="E6" s="31">
        <v>4.5469999999999997</v>
      </c>
      <c r="F6" s="1028">
        <v>5</v>
      </c>
      <c r="G6" s="31"/>
      <c r="H6" s="147" t="s">
        <v>1479</v>
      </c>
      <c r="I6" s="147" t="s">
        <v>1479</v>
      </c>
      <c r="J6" s="147" t="s">
        <v>1479</v>
      </c>
      <c r="K6" s="131" t="s">
        <v>1478</v>
      </c>
      <c r="L6" s="42"/>
    </row>
    <row r="7" spans="1:12" x14ac:dyDescent="0.35">
      <c r="A7" s="4">
        <v>2</v>
      </c>
      <c r="B7" s="3">
        <v>2</v>
      </c>
      <c r="C7" s="7" t="s">
        <v>794</v>
      </c>
      <c r="D7" s="7" t="s">
        <v>630</v>
      </c>
      <c r="E7" s="3">
        <v>4.4550000000000001</v>
      </c>
      <c r="F7" s="32">
        <v>4.6660000000000004</v>
      </c>
      <c r="G7" s="3"/>
      <c r="H7" s="44" t="s">
        <v>1477</v>
      </c>
      <c r="I7" s="44" t="s">
        <v>1477</v>
      </c>
      <c r="J7" s="44" t="s">
        <v>1477</v>
      </c>
      <c r="K7" s="3" t="s">
        <v>1478</v>
      </c>
      <c r="L7" s="38"/>
    </row>
    <row r="8" spans="1:12" x14ac:dyDescent="0.35">
      <c r="A8" s="4">
        <v>3</v>
      </c>
      <c r="B8" s="3">
        <v>3</v>
      </c>
      <c r="C8" s="7" t="s">
        <v>630</v>
      </c>
      <c r="D8" s="37" t="s">
        <v>642</v>
      </c>
      <c r="E8" s="32">
        <v>4.6100000000000003</v>
      </c>
      <c r="F8" s="32">
        <v>5</v>
      </c>
      <c r="G8" s="3"/>
      <c r="H8" s="44">
        <v>45771</v>
      </c>
      <c r="I8" s="44" t="s">
        <v>1482</v>
      </c>
      <c r="J8" s="44" t="s">
        <v>1482</v>
      </c>
      <c r="K8" s="3" t="s">
        <v>1478</v>
      </c>
      <c r="L8" s="38"/>
    </row>
    <row r="9" spans="1:12" x14ac:dyDescent="0.35">
      <c r="A9" s="4">
        <v>4</v>
      </c>
      <c r="B9" s="3">
        <v>4</v>
      </c>
      <c r="C9" s="7"/>
      <c r="D9" s="148"/>
      <c r="E9" s="3"/>
      <c r="F9" s="3"/>
      <c r="G9" s="3"/>
      <c r="H9" s="44"/>
      <c r="I9" s="44"/>
      <c r="J9" s="44"/>
      <c r="K9" s="3"/>
      <c r="L9" s="38"/>
    </row>
    <row r="10" spans="1:12" x14ac:dyDescent="0.35">
      <c r="A10" s="4"/>
      <c r="B10" s="3"/>
      <c r="C10" s="7"/>
      <c r="D10" s="7"/>
      <c r="E10" s="3"/>
      <c r="F10" s="3"/>
      <c r="G10" s="3"/>
      <c r="H10" s="44"/>
      <c r="I10" s="44"/>
      <c r="J10" s="44"/>
      <c r="K10" s="3"/>
      <c r="L10" s="38"/>
    </row>
    <row r="11" spans="1:12" x14ac:dyDescent="0.35">
      <c r="A11" s="4"/>
      <c r="B11" s="3"/>
      <c r="C11" s="3"/>
      <c r="D11" s="3"/>
      <c r="E11" s="3"/>
      <c r="F11" s="3"/>
      <c r="G11" s="3"/>
      <c r="H11" s="44"/>
      <c r="I11" s="44"/>
      <c r="J11" s="44"/>
      <c r="K11" s="3"/>
      <c r="L11" s="38"/>
    </row>
    <row r="12" spans="1:12" x14ac:dyDescent="0.35">
      <c r="A12" s="4"/>
      <c r="B12" s="3"/>
      <c r="C12" s="3"/>
      <c r="D12" s="3"/>
      <c r="E12" s="3"/>
      <c r="F12" s="3"/>
      <c r="G12" s="3"/>
      <c r="H12" s="44"/>
      <c r="I12" s="44"/>
      <c r="J12" s="44"/>
      <c r="K12" s="3"/>
      <c r="L12" s="38"/>
    </row>
    <row r="13" spans="1:12" x14ac:dyDescent="0.35">
      <c r="A13" s="4"/>
      <c r="B13" s="3"/>
      <c r="C13" s="3"/>
      <c r="D13" s="3"/>
      <c r="E13" s="3"/>
      <c r="F13" s="3"/>
      <c r="G13" s="32"/>
      <c r="H13" s="44"/>
      <c r="I13" s="44"/>
      <c r="J13" s="44"/>
      <c r="K13" s="3"/>
      <c r="L13" s="35"/>
    </row>
    <row r="14" spans="1:12" ht="15" thickBot="1" x14ac:dyDescent="0.4">
      <c r="A14" s="33"/>
      <c r="B14" s="34"/>
      <c r="C14" s="34"/>
      <c r="D14" s="34"/>
      <c r="E14" s="34"/>
      <c r="F14" s="34"/>
      <c r="G14" s="34"/>
      <c r="H14" s="34"/>
      <c r="I14" s="34"/>
      <c r="J14" s="34"/>
      <c r="K14" s="34"/>
      <c r="L14" s="36"/>
    </row>
    <row r="16" spans="1:12" x14ac:dyDescent="0.35">
      <c r="E16" s="23">
        <f>+SUM(E6:E14)</f>
        <v>13.611999999999998</v>
      </c>
      <c r="F16" s="2">
        <f>+SUM(F6:F14)</f>
        <v>14.666</v>
      </c>
    </row>
  </sheetData>
  <mergeCells count="11">
    <mergeCell ref="A1:L1"/>
    <mergeCell ref="A2:L2"/>
    <mergeCell ref="A3:K3"/>
    <mergeCell ref="A4:A5"/>
    <mergeCell ref="B4:B5"/>
    <mergeCell ref="C4:G4"/>
    <mergeCell ref="H4:H5"/>
    <mergeCell ref="I4:I5"/>
    <mergeCell ref="J4:J5"/>
    <mergeCell ref="K4:K5"/>
    <mergeCell ref="L4:L5"/>
  </mergeCells>
  <conditionalFormatting sqref="D6:D9 D11 D12:E12">
    <cfRule type="expression" dxfId="63" priority="196" stopIfTrue="1">
      <formula>AND(COUNTIF($D$12:$E$12, D6)+COUNTIF($D$11:$D$11, D6)+COUNTIF($D$6:$D$9, D6)&gt;1,NOT(ISBLANK(D6)))</formula>
    </cfRule>
  </conditionalFormatting>
  <conditionalFormatting sqref="D9">
    <cfRule type="duplicateValues" dxfId="62" priority="193"/>
  </conditionalFormatting>
  <conditionalFormatting sqref="D10">
    <cfRule type="duplicateValues" dxfId="61" priority="192"/>
  </conditionalFormatting>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tint="0.39997558519241921"/>
  </sheetPr>
  <dimension ref="A1:L14"/>
  <sheetViews>
    <sheetView workbookViewId="0">
      <selection sqref="A1:L1"/>
    </sheetView>
  </sheetViews>
  <sheetFormatPr defaultColWidth="9.1796875" defaultRowHeight="14.5" x14ac:dyDescent="0.35"/>
  <cols>
    <col min="1" max="1" width="7.1796875" style="16" bestFit="1" customWidth="1"/>
    <col min="2" max="2" width="7.453125" style="16" bestFit="1" customWidth="1"/>
    <col min="3" max="9" width="11.1796875" style="16" customWidth="1"/>
    <col min="10" max="11" width="18.7265625" style="16" customWidth="1"/>
    <col min="12" max="12" width="15.453125" style="16" customWidth="1"/>
    <col min="13" max="16384" width="9.1796875" style="16"/>
  </cols>
  <sheetData>
    <row r="1" spans="1:12" ht="15.5" x14ac:dyDescent="0.35">
      <c r="A1" s="1404" t="s">
        <v>125</v>
      </c>
      <c r="B1" s="1405"/>
      <c r="C1" s="1405"/>
      <c r="D1" s="1405"/>
      <c r="E1" s="1405"/>
      <c r="F1" s="1405"/>
      <c r="G1" s="1405"/>
      <c r="H1" s="1405"/>
      <c r="I1" s="1405"/>
      <c r="J1" s="1405"/>
      <c r="K1" s="1405"/>
      <c r="L1" s="1406"/>
    </row>
    <row r="2" spans="1:12" ht="15.5" x14ac:dyDescent="0.35">
      <c r="A2" s="1366" t="e">
        <f>#REF!</f>
        <v>#REF!</v>
      </c>
      <c r="B2" s="1367"/>
      <c r="C2" s="1367"/>
      <c r="D2" s="1367"/>
      <c r="E2" s="1367"/>
      <c r="F2" s="1367"/>
      <c r="G2" s="1367"/>
      <c r="H2" s="1367"/>
      <c r="I2" s="1367"/>
      <c r="J2" s="1367"/>
      <c r="K2" s="1367"/>
      <c r="L2" s="1430"/>
    </row>
    <row r="3" spans="1:12" ht="16" thickBot="1" x14ac:dyDescent="0.4">
      <c r="A3" s="1431" t="s">
        <v>121</v>
      </c>
      <c r="B3" s="1432"/>
      <c r="C3" s="1432"/>
      <c r="D3" s="1432"/>
      <c r="E3" s="1432"/>
      <c r="F3" s="1432"/>
      <c r="G3" s="1432"/>
      <c r="H3" s="1432"/>
      <c r="I3" s="1432"/>
      <c r="J3" s="1432"/>
      <c r="K3" s="1432"/>
      <c r="L3" s="82" t="str">
        <f>TA413_PBNTL!M1</f>
        <v>08.10.2025</v>
      </c>
    </row>
    <row r="4" spans="1:12" ht="44" thickBot="1" x14ac:dyDescent="0.4">
      <c r="A4" s="61" t="s">
        <v>42</v>
      </c>
      <c r="B4" s="62" t="s">
        <v>43</v>
      </c>
      <c r="C4" s="63" t="s">
        <v>44</v>
      </c>
      <c r="D4" s="62" t="s">
        <v>45</v>
      </c>
      <c r="E4" s="64" t="s">
        <v>120</v>
      </c>
      <c r="F4" s="64" t="s">
        <v>116</v>
      </c>
      <c r="G4" s="64" t="s">
        <v>122</v>
      </c>
      <c r="H4" s="64" t="s">
        <v>123</v>
      </c>
      <c r="I4" s="64" t="s">
        <v>124</v>
      </c>
      <c r="J4" s="65" t="s">
        <v>90</v>
      </c>
      <c r="K4" s="62" t="s">
        <v>49</v>
      </c>
      <c r="L4" s="66" t="s">
        <v>1</v>
      </c>
    </row>
    <row r="5" spans="1:12" x14ac:dyDescent="0.35">
      <c r="A5" s="67"/>
      <c r="B5" s="68"/>
      <c r="C5" s="68"/>
      <c r="D5" s="68"/>
      <c r="E5" s="68"/>
      <c r="F5" s="68"/>
      <c r="G5" s="68"/>
      <c r="H5" s="68"/>
      <c r="I5" s="68"/>
      <c r="J5" s="68"/>
      <c r="K5" s="68"/>
      <c r="L5" s="69"/>
    </row>
    <row r="6" spans="1:12" x14ac:dyDescent="0.35">
      <c r="A6" s="17"/>
      <c r="B6" s="13"/>
      <c r="C6" s="70"/>
      <c r="D6" s="13"/>
      <c r="E6" s="13"/>
      <c r="F6" s="13"/>
      <c r="G6" s="13"/>
      <c r="H6" s="13"/>
      <c r="I6" s="13"/>
      <c r="J6" s="13"/>
      <c r="K6" s="13"/>
      <c r="L6" s="60"/>
    </row>
    <row r="7" spans="1:12" x14ac:dyDescent="0.35">
      <c r="A7" s="17"/>
      <c r="B7" s="13"/>
      <c r="C7" s="70"/>
      <c r="D7" s="13"/>
      <c r="E7" s="13"/>
      <c r="F7" s="13"/>
      <c r="G7" s="13"/>
      <c r="H7" s="13"/>
      <c r="I7" s="13"/>
      <c r="J7" s="13"/>
      <c r="K7" s="13"/>
      <c r="L7" s="60"/>
    </row>
    <row r="8" spans="1:12" x14ac:dyDescent="0.35">
      <c r="A8" s="17"/>
      <c r="B8" s="13"/>
      <c r="C8" s="70"/>
      <c r="D8" s="13"/>
      <c r="E8" s="13"/>
      <c r="F8" s="13"/>
      <c r="G8" s="13"/>
      <c r="H8" s="13"/>
      <c r="I8" s="13"/>
      <c r="J8" s="13"/>
      <c r="K8" s="13"/>
      <c r="L8" s="60"/>
    </row>
    <row r="9" spans="1:12" x14ac:dyDescent="0.35">
      <c r="A9" s="17"/>
      <c r="B9" s="13"/>
      <c r="C9" s="70"/>
      <c r="D9" s="13"/>
      <c r="E9" s="13"/>
      <c r="F9" s="13"/>
      <c r="G9" s="13"/>
      <c r="H9" s="13"/>
      <c r="I9" s="13"/>
      <c r="J9" s="13"/>
      <c r="K9" s="13"/>
      <c r="L9" s="60"/>
    </row>
    <row r="10" spans="1:12" x14ac:dyDescent="0.35">
      <c r="A10" s="17"/>
      <c r="B10" s="13"/>
      <c r="C10" s="70"/>
      <c r="D10" s="13"/>
      <c r="E10" s="13"/>
      <c r="F10" s="13"/>
      <c r="G10" s="13"/>
      <c r="H10" s="13"/>
      <c r="I10" s="13"/>
      <c r="J10" s="13"/>
      <c r="K10" s="13"/>
      <c r="L10" s="60"/>
    </row>
    <row r="11" spans="1:12" x14ac:dyDescent="0.35">
      <c r="A11" s="17"/>
      <c r="B11" s="13"/>
      <c r="C11" s="70"/>
      <c r="D11" s="13"/>
      <c r="E11" s="13"/>
      <c r="F11" s="13"/>
      <c r="G11" s="13"/>
      <c r="H11" s="13"/>
      <c r="I11" s="13"/>
      <c r="J11" s="13"/>
      <c r="K11" s="13"/>
      <c r="L11" s="60"/>
    </row>
    <row r="12" spans="1:12" x14ac:dyDescent="0.35">
      <c r="A12" s="17"/>
      <c r="B12" s="13"/>
      <c r="C12" s="70"/>
      <c r="D12" s="13"/>
      <c r="E12" s="13"/>
      <c r="F12" s="13"/>
      <c r="G12" s="13"/>
      <c r="H12" s="13"/>
      <c r="I12" s="13"/>
      <c r="J12" s="13"/>
      <c r="K12" s="13"/>
      <c r="L12" s="60"/>
    </row>
    <row r="13" spans="1:12" x14ac:dyDescent="0.35">
      <c r="A13" s="17"/>
      <c r="B13" s="13"/>
      <c r="C13" s="59"/>
      <c r="D13" s="13"/>
      <c r="E13" s="13"/>
      <c r="F13" s="13"/>
      <c r="G13" s="13"/>
      <c r="H13" s="13"/>
      <c r="I13" s="13"/>
      <c r="J13" s="13"/>
      <c r="K13" s="13"/>
      <c r="L13" s="60"/>
    </row>
    <row r="14" spans="1:12" ht="15" thickBot="1" x14ac:dyDescent="0.4">
      <c r="A14" s="22"/>
      <c r="B14" s="20"/>
      <c r="C14" s="71"/>
      <c r="D14" s="72"/>
      <c r="E14" s="20"/>
      <c r="F14" s="20"/>
      <c r="G14" s="20"/>
      <c r="H14" s="20"/>
      <c r="I14" s="20"/>
      <c r="J14" s="20"/>
      <c r="K14" s="20"/>
      <c r="L14" s="73"/>
    </row>
  </sheetData>
  <mergeCells count="3">
    <mergeCell ref="A1:L1"/>
    <mergeCell ref="A2:L2"/>
    <mergeCell ref="A3:K3"/>
  </mergeCells>
  <conditionalFormatting sqref="C1:C12 C14:C65536">
    <cfRule type="expression" dxfId="60" priority="204" stopIfTrue="1">
      <formula>AND(COUNTIF($C$14:$C$65536, C1)+COUNTIF($C$1:$C$12, C1)&gt;1,NOT(ISBLANK(C1)))</formula>
    </cfRule>
  </conditionalFormatting>
  <conditionalFormatting sqref="C1:C1048576">
    <cfRule type="duplicateValues" dxfId="59" priority="198"/>
  </conditionalFormatting>
  <conditionalFormatting sqref="C5">
    <cfRule type="duplicateValues" dxfId="58" priority="194"/>
  </conditionalFormatting>
  <conditionalFormatting sqref="C13">
    <cfRule type="duplicateValues" dxfId="57" priority="46"/>
    <cfRule type="duplicateValues" dxfId="56" priority="47"/>
    <cfRule type="duplicateValues" dxfId="55" priority="48"/>
    <cfRule type="duplicateValues" dxfId="54" priority="49"/>
    <cfRule type="duplicateValues" dxfId="53" priority="50"/>
    <cfRule type="duplicateValues" dxfId="52" priority="51"/>
  </conditionalFormatting>
  <conditionalFormatting sqref="C14:C65536">
    <cfRule type="duplicateValues" dxfId="51" priority="74"/>
  </conditionalFormatting>
  <pageMargins left="0.7" right="0.7" top="0.75" bottom="0.75" header="0.3" footer="0.3"/>
  <pageSetup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0459A-289A-4685-A79A-A4C1CB2D2633}">
  <sheetPr codeName="Sheet21">
    <tabColor rgb="FFFF0000"/>
    <pageSetUpPr fitToPage="1"/>
  </sheetPr>
  <dimension ref="B1:K88"/>
  <sheetViews>
    <sheetView showGridLines="0" view="pageBreakPreview" topLeftCell="A14" zoomScale="106" zoomScaleNormal="100" zoomScaleSheetLayoutView="106" workbookViewId="0">
      <selection activeCell="B16" sqref="B16:J16"/>
    </sheetView>
  </sheetViews>
  <sheetFormatPr defaultColWidth="9.1796875" defaultRowHeight="14.5" x14ac:dyDescent="0.35"/>
  <cols>
    <col min="1" max="1" width="2" style="494" customWidth="1"/>
    <col min="2" max="2" width="9.1796875" style="494"/>
    <col min="3" max="3" width="32.453125" style="494" bestFit="1" customWidth="1"/>
    <col min="4" max="4" width="9" style="494" customWidth="1"/>
    <col min="5" max="5" width="10" style="494" customWidth="1"/>
    <col min="6" max="6" width="12.1796875" style="494" customWidth="1"/>
    <col min="7" max="7" width="12.81640625" style="494" customWidth="1"/>
    <col min="8" max="8" width="13.26953125" style="494" customWidth="1"/>
    <col min="9" max="9" width="11.453125" style="494" customWidth="1"/>
    <col min="10" max="10" width="27.54296875" style="494" bestFit="1" customWidth="1"/>
    <col min="11" max="16384" width="9.1796875" style="494"/>
  </cols>
  <sheetData>
    <row r="1" spans="2:11" ht="21" x14ac:dyDescent="0.35">
      <c r="B1" s="1444" t="s">
        <v>1029</v>
      </c>
      <c r="C1" s="1445"/>
      <c r="D1" s="1445"/>
      <c r="E1" s="1445"/>
      <c r="F1" s="1445"/>
      <c r="G1" s="1445"/>
      <c r="H1" s="1445"/>
      <c r="I1" s="1446"/>
      <c r="J1" s="874" t="str">
        <f>TA413_PBNTL!M1</f>
        <v>08.10.2025</v>
      </c>
    </row>
    <row r="2" spans="2:11" x14ac:dyDescent="0.35">
      <c r="B2" s="1447" t="str">
        <f>[184]TA413_PBNTL!A3</f>
        <v>Name of Line: 765 KV D/C Bikaner III - Neemrana II TL02</v>
      </c>
      <c r="C2" s="1448"/>
      <c r="D2" s="1448"/>
      <c r="E2" s="1448"/>
      <c r="F2" s="1448"/>
      <c r="G2" s="1448"/>
      <c r="H2" s="1448"/>
      <c r="I2" s="1449" t="s">
        <v>934</v>
      </c>
      <c r="J2" s="1450"/>
    </row>
    <row r="3" spans="2:11" ht="9.75" customHeight="1" thickBot="1" x14ac:dyDescent="0.4">
      <c r="B3" s="875"/>
      <c r="C3" s="876"/>
      <c r="D3" s="876"/>
      <c r="E3" s="876"/>
      <c r="F3" s="876"/>
      <c r="G3" s="876"/>
      <c r="H3" s="876"/>
      <c r="I3" s="876"/>
      <c r="J3" s="877"/>
    </row>
    <row r="4" spans="2:11" ht="18.75" customHeight="1" x14ac:dyDescent="0.35">
      <c r="B4" s="1451" t="s">
        <v>684</v>
      </c>
      <c r="C4" s="1453" t="s">
        <v>136</v>
      </c>
      <c r="D4" s="1453" t="s">
        <v>282</v>
      </c>
      <c r="E4" s="1455" t="s">
        <v>935</v>
      </c>
      <c r="F4" s="1455" t="s">
        <v>936</v>
      </c>
      <c r="G4" s="1453" t="s">
        <v>1653</v>
      </c>
      <c r="H4" s="1457" t="s">
        <v>937</v>
      </c>
      <c r="I4" s="1458"/>
      <c r="J4" s="871" t="s">
        <v>0</v>
      </c>
    </row>
    <row r="5" spans="2:11" x14ac:dyDescent="0.35">
      <c r="B5" s="1452"/>
      <c r="C5" s="1454"/>
      <c r="D5" s="1454"/>
      <c r="E5" s="1456"/>
      <c r="F5" s="1456"/>
      <c r="G5" s="1454"/>
      <c r="H5" s="872" t="s">
        <v>938</v>
      </c>
      <c r="I5" s="872" t="s">
        <v>830</v>
      </c>
      <c r="J5" s="873" t="s">
        <v>938</v>
      </c>
    </row>
    <row r="6" spans="2:11" x14ac:dyDescent="0.35">
      <c r="B6" s="495" t="s">
        <v>939</v>
      </c>
      <c r="C6" s="496" t="s">
        <v>940</v>
      </c>
      <c r="D6" s="497"/>
      <c r="E6" s="497"/>
      <c r="F6" s="497"/>
      <c r="G6" s="497"/>
      <c r="H6" s="497"/>
      <c r="I6" s="497"/>
      <c r="J6" s="498"/>
    </row>
    <row r="7" spans="2:11" x14ac:dyDescent="0.35">
      <c r="B7" s="839">
        <v>1</v>
      </c>
      <c r="C7" s="837" t="s">
        <v>520</v>
      </c>
      <c r="D7" s="823" t="s">
        <v>131</v>
      </c>
      <c r="E7" s="824">
        <v>287</v>
      </c>
      <c r="F7" s="824">
        <v>313</v>
      </c>
      <c r="G7" s="824">
        <v>287</v>
      </c>
      <c r="H7" s="824">
        <v>313</v>
      </c>
      <c r="I7" s="825">
        <f>H7/F7</f>
        <v>1</v>
      </c>
      <c r="J7" s="826">
        <f>F7-H7</f>
        <v>0</v>
      </c>
      <c r="K7" s="1055"/>
    </row>
    <row r="8" spans="2:11" x14ac:dyDescent="0.35">
      <c r="B8" s="839">
        <v>2</v>
      </c>
      <c r="C8" s="837" t="s">
        <v>232</v>
      </c>
      <c r="D8" s="823" t="s">
        <v>127</v>
      </c>
      <c r="E8" s="824">
        <v>287</v>
      </c>
      <c r="F8" s="824">
        <v>306</v>
      </c>
      <c r="G8" s="824">
        <v>287</v>
      </c>
      <c r="H8" s="824">
        <v>299</v>
      </c>
      <c r="I8" s="825">
        <f t="shared" ref="I8:I15" si="0">H8/F8</f>
        <v>0.97712418300653592</v>
      </c>
      <c r="J8" s="826">
        <f>F8-H8</f>
        <v>7</v>
      </c>
    </row>
    <row r="9" spans="2:11" x14ac:dyDescent="0.35">
      <c r="B9" s="839">
        <v>3</v>
      </c>
      <c r="C9" s="837" t="s">
        <v>941</v>
      </c>
      <c r="D9" s="823" t="s">
        <v>164</v>
      </c>
      <c r="E9" s="827">
        <v>4095</v>
      </c>
      <c r="F9" s="827">
        <v>4285.0559999999996</v>
      </c>
      <c r="G9" s="827">
        <v>4095</v>
      </c>
      <c r="H9" s="828">
        <v>4094.9850000000001</v>
      </c>
      <c r="I9" s="825">
        <f t="shared" si="0"/>
        <v>0.95564328680885391</v>
      </c>
      <c r="J9" s="826">
        <f t="shared" ref="J9:J15" si="1">F9-H9</f>
        <v>190.07099999999946</v>
      </c>
    </row>
    <row r="10" spans="2:11" ht="15.65" customHeight="1" x14ac:dyDescent="0.35">
      <c r="B10" s="839">
        <v>4</v>
      </c>
      <c r="C10" s="837" t="s">
        <v>954</v>
      </c>
      <c r="D10" s="823" t="s">
        <v>830</v>
      </c>
      <c r="E10" s="825">
        <v>1</v>
      </c>
      <c r="F10" s="825">
        <v>1</v>
      </c>
      <c r="G10" s="825">
        <v>1</v>
      </c>
      <c r="H10" s="829">
        <v>1</v>
      </c>
      <c r="I10" s="825">
        <f t="shared" si="0"/>
        <v>1</v>
      </c>
      <c r="J10" s="826">
        <f t="shared" si="1"/>
        <v>0</v>
      </c>
    </row>
    <row r="11" spans="2:11" x14ac:dyDescent="0.35">
      <c r="B11" s="839">
        <v>5</v>
      </c>
      <c r="C11" s="837" t="s">
        <v>942</v>
      </c>
      <c r="D11" s="823" t="s">
        <v>164</v>
      </c>
      <c r="E11" s="827">
        <v>114</v>
      </c>
      <c r="F11" s="827">
        <v>121.471</v>
      </c>
      <c r="G11" s="830">
        <v>1</v>
      </c>
      <c r="H11" s="831">
        <f>46.28+46.28+21.37</f>
        <v>113.93</v>
      </c>
      <c r="I11" s="825">
        <f t="shared" si="0"/>
        <v>0.93791933877221723</v>
      </c>
      <c r="J11" s="826">
        <f t="shared" si="1"/>
        <v>7.5409999999999968</v>
      </c>
    </row>
    <row r="12" spans="2:11" x14ac:dyDescent="0.35">
      <c r="B12" s="839">
        <v>6</v>
      </c>
      <c r="C12" s="837" t="s">
        <v>138</v>
      </c>
      <c r="D12" s="763" t="s">
        <v>830</v>
      </c>
      <c r="E12" s="825">
        <v>1</v>
      </c>
      <c r="F12" s="825">
        <v>1</v>
      </c>
      <c r="G12" s="830">
        <v>1</v>
      </c>
      <c r="H12" s="830">
        <v>1</v>
      </c>
      <c r="I12" s="825">
        <f t="shared" si="0"/>
        <v>1</v>
      </c>
      <c r="J12" s="826">
        <f t="shared" si="1"/>
        <v>0</v>
      </c>
    </row>
    <row r="13" spans="2:11" x14ac:dyDescent="0.35">
      <c r="B13" s="839">
        <v>7</v>
      </c>
      <c r="C13" s="837" t="s">
        <v>106</v>
      </c>
      <c r="D13" s="823" t="s">
        <v>127</v>
      </c>
      <c r="E13" s="827">
        <v>10480</v>
      </c>
      <c r="F13" s="827">
        <v>11844</v>
      </c>
      <c r="G13" s="827">
        <v>10480</v>
      </c>
      <c r="H13" s="831">
        <v>10480</v>
      </c>
      <c r="I13" s="825">
        <f t="shared" si="0"/>
        <v>0.88483620398514018</v>
      </c>
      <c r="J13" s="826">
        <f t="shared" si="1"/>
        <v>1364</v>
      </c>
      <c r="K13" s="1055"/>
    </row>
    <row r="14" spans="2:11" x14ac:dyDescent="0.35">
      <c r="B14" s="839">
        <v>8</v>
      </c>
      <c r="C14" s="837" t="s">
        <v>943</v>
      </c>
      <c r="D14" s="823" t="s">
        <v>164</v>
      </c>
      <c r="E14" s="832">
        <v>118.557</v>
      </c>
      <c r="F14" s="832">
        <v>123.542</v>
      </c>
      <c r="G14" s="833">
        <v>1</v>
      </c>
      <c r="H14" s="1005">
        <f>80+37.33</f>
        <v>117.33</v>
      </c>
      <c r="I14" s="825">
        <f t="shared" si="0"/>
        <v>0.94971750497806406</v>
      </c>
      <c r="J14" s="826">
        <f t="shared" si="1"/>
        <v>6.2120000000000033</v>
      </c>
    </row>
    <row r="15" spans="2:11" ht="15" thickBot="1" x14ac:dyDescent="0.4">
      <c r="B15" s="840">
        <v>9</v>
      </c>
      <c r="C15" s="838" t="s">
        <v>944</v>
      </c>
      <c r="D15" s="834" t="s">
        <v>830</v>
      </c>
      <c r="E15" s="835">
        <v>1</v>
      </c>
      <c r="F15" s="835">
        <v>1</v>
      </c>
      <c r="G15" s="836">
        <v>1</v>
      </c>
      <c r="H15" s="836">
        <v>1</v>
      </c>
      <c r="I15" s="825">
        <f t="shared" si="0"/>
        <v>1</v>
      </c>
      <c r="J15" s="826">
        <f t="shared" si="1"/>
        <v>0</v>
      </c>
    </row>
    <row r="16" spans="2:11" ht="19" thickBot="1" x14ac:dyDescent="0.4">
      <c r="B16" s="1441" t="s">
        <v>1030</v>
      </c>
      <c r="C16" s="1442"/>
      <c r="D16" s="1442"/>
      <c r="E16" s="1442"/>
      <c r="F16" s="1442"/>
      <c r="G16" s="1442"/>
      <c r="H16" s="1442"/>
      <c r="I16" s="1442"/>
      <c r="J16" s="1443"/>
    </row>
    <row r="17" spans="2:11" ht="27.75" customHeight="1" thickBot="1" x14ac:dyDescent="0.4">
      <c r="B17" s="499" t="s">
        <v>684</v>
      </c>
      <c r="C17" s="500" t="s">
        <v>136</v>
      </c>
      <c r="D17" s="500" t="s">
        <v>282</v>
      </c>
      <c r="E17" s="500" t="s">
        <v>935</v>
      </c>
      <c r="F17" s="500" t="s">
        <v>967</v>
      </c>
      <c r="G17" s="500" t="s">
        <v>945</v>
      </c>
      <c r="H17" s="500" t="s">
        <v>946</v>
      </c>
      <c r="I17" s="501" t="s">
        <v>958</v>
      </c>
      <c r="J17" s="501" t="s">
        <v>1</v>
      </c>
    </row>
    <row r="18" spans="2:11" ht="15" thickBot="1" x14ac:dyDescent="0.4">
      <c r="B18" s="502"/>
      <c r="C18" s="503"/>
      <c r="D18" s="504"/>
      <c r="E18" s="504"/>
      <c r="F18" s="505" t="s">
        <v>86</v>
      </c>
      <c r="G18" s="505" t="s">
        <v>87</v>
      </c>
      <c r="H18" s="506" t="s">
        <v>947</v>
      </c>
      <c r="I18" s="506" t="s">
        <v>830</v>
      </c>
      <c r="J18" s="507"/>
    </row>
    <row r="19" spans="2:11" x14ac:dyDescent="0.35">
      <c r="B19" s="841" t="s">
        <v>939</v>
      </c>
      <c r="C19" s="842" t="s">
        <v>949</v>
      </c>
      <c r="D19" s="843"/>
      <c r="E19" s="844"/>
      <c r="F19" s="845"/>
      <c r="G19" s="846"/>
      <c r="H19" s="847"/>
      <c r="I19" s="848"/>
      <c r="J19" s="849"/>
    </row>
    <row r="20" spans="2:11" x14ac:dyDescent="0.35">
      <c r="B20" s="850" t="s">
        <v>950</v>
      </c>
      <c r="C20" s="851" t="s">
        <v>872</v>
      </c>
      <c r="D20" s="852"/>
      <c r="E20" s="853"/>
      <c r="F20" s="853"/>
      <c r="G20" s="853"/>
      <c r="H20" s="853"/>
      <c r="I20" s="854"/>
      <c r="J20" s="855"/>
    </row>
    <row r="21" spans="2:11" x14ac:dyDescent="0.35">
      <c r="B21" s="856">
        <v>1</v>
      </c>
      <c r="C21" s="857" t="s">
        <v>968</v>
      </c>
      <c r="D21" s="852" t="s">
        <v>951</v>
      </c>
      <c r="E21" s="858">
        <v>241</v>
      </c>
      <c r="F21" s="859">
        <v>246</v>
      </c>
      <c r="G21" s="859">
        <v>246</v>
      </c>
      <c r="H21" s="860">
        <f>F21-G21</f>
        <v>0</v>
      </c>
      <c r="I21" s="861">
        <f>G21/F21</f>
        <v>1</v>
      </c>
      <c r="J21" s="862"/>
    </row>
    <row r="22" spans="2:11" x14ac:dyDescent="0.35">
      <c r="B22" s="856">
        <v>2</v>
      </c>
      <c r="C22" s="857" t="s">
        <v>1173</v>
      </c>
      <c r="D22" s="852" t="s">
        <v>951</v>
      </c>
      <c r="E22" s="863">
        <v>26</v>
      </c>
      <c r="F22" s="859">
        <v>27</v>
      </c>
      <c r="G22" s="859">
        <f>26+1</f>
        <v>27</v>
      </c>
      <c r="H22" s="860">
        <f t="shared" ref="H22:H31" si="2">F22-G22</f>
        <v>0</v>
      </c>
      <c r="I22" s="861">
        <f t="shared" ref="I22:I31" si="3">G22/F22</f>
        <v>1</v>
      </c>
      <c r="J22" s="862"/>
      <c r="K22" s="494">
        <f>241-233</f>
        <v>8</v>
      </c>
    </row>
    <row r="23" spans="2:11" x14ac:dyDescent="0.35">
      <c r="B23" s="856">
        <v>3</v>
      </c>
      <c r="C23" s="857" t="s">
        <v>1174</v>
      </c>
      <c r="D23" s="852" t="s">
        <v>951</v>
      </c>
      <c r="E23" s="863">
        <v>3</v>
      </c>
      <c r="F23" s="859">
        <v>4</v>
      </c>
      <c r="G23" s="859">
        <f>3+1</f>
        <v>4</v>
      </c>
      <c r="H23" s="860">
        <f t="shared" si="2"/>
        <v>0</v>
      </c>
      <c r="I23" s="861">
        <f t="shared" si="3"/>
        <v>1</v>
      </c>
      <c r="J23" s="862"/>
    </row>
    <row r="24" spans="2:11" x14ac:dyDescent="0.35">
      <c r="B24" s="856">
        <v>4</v>
      </c>
      <c r="C24" s="857" t="s">
        <v>1175</v>
      </c>
      <c r="D24" s="852" t="s">
        <v>951</v>
      </c>
      <c r="E24" s="863">
        <v>10</v>
      </c>
      <c r="F24" s="859">
        <v>10</v>
      </c>
      <c r="G24" s="859">
        <v>10</v>
      </c>
      <c r="H24" s="860">
        <f t="shared" si="2"/>
        <v>0</v>
      </c>
      <c r="I24" s="861">
        <f t="shared" si="3"/>
        <v>1</v>
      </c>
      <c r="J24" s="862"/>
    </row>
    <row r="25" spans="2:11" x14ac:dyDescent="0.35">
      <c r="B25" s="856">
        <v>5</v>
      </c>
      <c r="C25" s="857" t="s">
        <v>1176</v>
      </c>
      <c r="D25" s="852" t="s">
        <v>951</v>
      </c>
      <c r="E25" s="863">
        <v>2</v>
      </c>
      <c r="F25" s="859">
        <v>2</v>
      </c>
      <c r="G25" s="859">
        <v>2</v>
      </c>
      <c r="H25" s="860">
        <f t="shared" si="2"/>
        <v>0</v>
      </c>
      <c r="I25" s="861">
        <f t="shared" si="3"/>
        <v>1</v>
      </c>
      <c r="J25" s="862"/>
    </row>
    <row r="26" spans="2:11" x14ac:dyDescent="0.35">
      <c r="B26" s="856">
        <v>6</v>
      </c>
      <c r="C26" s="857" t="s">
        <v>1177</v>
      </c>
      <c r="D26" s="852" t="s">
        <v>951</v>
      </c>
      <c r="E26" s="863">
        <v>4</v>
      </c>
      <c r="F26" s="859">
        <v>3</v>
      </c>
      <c r="G26" s="859">
        <v>3</v>
      </c>
      <c r="H26" s="860">
        <f t="shared" si="2"/>
        <v>0</v>
      </c>
      <c r="I26" s="861">
        <f t="shared" si="3"/>
        <v>1</v>
      </c>
      <c r="J26" s="862"/>
    </row>
    <row r="27" spans="2:11" x14ac:dyDescent="0.35">
      <c r="B27" s="856">
        <v>7</v>
      </c>
      <c r="C27" s="857" t="s">
        <v>1178</v>
      </c>
      <c r="D27" s="852" t="s">
        <v>951</v>
      </c>
      <c r="E27" s="863">
        <v>1</v>
      </c>
      <c r="F27" s="859">
        <v>1</v>
      </c>
      <c r="G27" s="859">
        <v>1</v>
      </c>
      <c r="H27" s="860">
        <f t="shared" si="2"/>
        <v>0</v>
      </c>
      <c r="I27" s="861">
        <f t="shared" si="3"/>
        <v>1</v>
      </c>
      <c r="J27" s="862"/>
    </row>
    <row r="28" spans="2:11" x14ac:dyDescent="0.35">
      <c r="B28" s="856">
        <v>8</v>
      </c>
      <c r="C28" s="857" t="s">
        <v>1170</v>
      </c>
      <c r="D28" s="852" t="s">
        <v>951</v>
      </c>
      <c r="E28" s="858">
        <v>2</v>
      </c>
      <c r="F28" s="859">
        <v>3</v>
      </c>
      <c r="G28" s="859">
        <v>3</v>
      </c>
      <c r="H28" s="860">
        <f t="shared" si="2"/>
        <v>0</v>
      </c>
      <c r="I28" s="861">
        <f t="shared" si="3"/>
        <v>1</v>
      </c>
      <c r="J28" s="862"/>
    </row>
    <row r="29" spans="2:11" x14ac:dyDescent="0.35">
      <c r="B29" s="864">
        <v>9</v>
      </c>
      <c r="C29" s="857" t="s">
        <v>1171</v>
      </c>
      <c r="D29" s="852" t="s">
        <v>951</v>
      </c>
      <c r="E29" s="865">
        <v>4</v>
      </c>
      <c r="F29" s="866">
        <v>4</v>
      </c>
      <c r="G29" s="866">
        <v>4</v>
      </c>
      <c r="H29" s="867">
        <f t="shared" si="2"/>
        <v>0</v>
      </c>
      <c r="I29" s="868">
        <f t="shared" si="3"/>
        <v>1</v>
      </c>
      <c r="J29" s="869"/>
    </row>
    <row r="30" spans="2:11" x14ac:dyDescent="0.35">
      <c r="B30" s="864">
        <v>10</v>
      </c>
      <c r="C30" s="870" t="s">
        <v>1172</v>
      </c>
      <c r="D30" s="852" t="s">
        <v>951</v>
      </c>
      <c r="E30" s="865">
        <v>4</v>
      </c>
      <c r="F30" s="866">
        <v>4</v>
      </c>
      <c r="G30" s="866">
        <v>4</v>
      </c>
      <c r="H30" s="867">
        <f t="shared" si="2"/>
        <v>0</v>
      </c>
      <c r="I30" s="868">
        <f t="shared" si="3"/>
        <v>1</v>
      </c>
      <c r="J30" s="869"/>
    </row>
    <row r="31" spans="2:11" x14ac:dyDescent="0.35">
      <c r="B31" s="864">
        <v>11</v>
      </c>
      <c r="C31" s="870" t="s">
        <v>1233</v>
      </c>
      <c r="D31" s="852" t="s">
        <v>951</v>
      </c>
      <c r="E31" s="865">
        <v>2</v>
      </c>
      <c r="F31" s="866">
        <v>2</v>
      </c>
      <c r="G31" s="866">
        <v>2</v>
      </c>
      <c r="H31" s="867">
        <f t="shared" si="2"/>
        <v>0</v>
      </c>
      <c r="I31" s="868">
        <f t="shared" si="3"/>
        <v>1</v>
      </c>
      <c r="J31" s="869"/>
    </row>
    <row r="32" spans="2:11" x14ac:dyDescent="0.35">
      <c r="B32" s="1035"/>
      <c r="C32" s="1036" t="s">
        <v>233</v>
      </c>
      <c r="D32" s="852"/>
      <c r="E32" s="1032">
        <f>SUM(E21:E31)</f>
        <v>299</v>
      </c>
      <c r="F32" s="1032">
        <f>SUM(F21:F31)</f>
        <v>306</v>
      </c>
      <c r="G32" s="1032">
        <f>SUM(G21:G31)</f>
        <v>306</v>
      </c>
      <c r="H32" s="1032">
        <f>SUM(H21:H31)</f>
        <v>0</v>
      </c>
      <c r="I32" s="1032"/>
      <c r="J32" s="860"/>
    </row>
    <row r="33" spans="2:10" hidden="1" x14ac:dyDescent="0.35">
      <c r="B33" s="1033" t="s">
        <v>948</v>
      </c>
      <c r="C33" s="1034" t="s">
        <v>953</v>
      </c>
      <c r="D33" s="1029"/>
      <c r="E33" s="1030"/>
      <c r="F33" s="1030"/>
      <c r="G33" s="1030"/>
      <c r="H33" s="1030"/>
      <c r="I33" s="1030"/>
      <c r="J33" s="1031"/>
    </row>
    <row r="34" spans="2:10" hidden="1" x14ac:dyDescent="0.35">
      <c r="B34" s="509"/>
      <c r="C34" s="510" t="s">
        <v>952</v>
      </c>
      <c r="D34" s="511"/>
      <c r="E34" s="512"/>
      <c r="F34" s="512"/>
      <c r="G34" s="512"/>
      <c r="H34" s="512"/>
      <c r="I34" s="512"/>
      <c r="J34" s="516"/>
    </row>
    <row r="35" spans="2:10" hidden="1" x14ac:dyDescent="0.35">
      <c r="B35" s="517">
        <v>1</v>
      </c>
      <c r="C35" s="518" t="s">
        <v>963</v>
      </c>
      <c r="D35" s="511" t="s">
        <v>127</v>
      </c>
      <c r="E35" s="1433">
        <v>241</v>
      </c>
      <c r="F35" s="519">
        <v>12</v>
      </c>
      <c r="G35" s="743">
        <v>10</v>
      </c>
      <c r="H35" s="514">
        <f t="shared" ref="H35:H42" si="4">F35-G35</f>
        <v>2</v>
      </c>
      <c r="I35" s="555">
        <f t="shared" ref="I35:I42" si="5">G35/F35</f>
        <v>0.83333333333333337</v>
      </c>
      <c r="J35" s="520"/>
    </row>
    <row r="36" spans="2:10" hidden="1" x14ac:dyDescent="0.35">
      <c r="B36" s="517">
        <v>2</v>
      </c>
      <c r="C36" s="518" t="s">
        <v>964</v>
      </c>
      <c r="D36" s="511" t="s">
        <v>127</v>
      </c>
      <c r="E36" s="1434"/>
      <c r="F36" s="519">
        <v>12</v>
      </c>
      <c r="G36" s="743">
        <v>7</v>
      </c>
      <c r="H36" s="514">
        <f t="shared" si="4"/>
        <v>5</v>
      </c>
      <c r="I36" s="555">
        <f t="shared" si="5"/>
        <v>0.58333333333333337</v>
      </c>
      <c r="J36" s="520"/>
    </row>
    <row r="37" spans="2:10" hidden="1" x14ac:dyDescent="0.35">
      <c r="B37" s="517">
        <v>3</v>
      </c>
      <c r="C37" s="518" t="s">
        <v>904</v>
      </c>
      <c r="D37" s="511" t="s">
        <v>127</v>
      </c>
      <c r="E37" s="1434"/>
      <c r="F37" s="519">
        <v>33</v>
      </c>
      <c r="G37" s="742">
        <v>115</v>
      </c>
      <c r="H37" s="514">
        <f t="shared" si="4"/>
        <v>-82</v>
      </c>
      <c r="I37" s="555">
        <f t="shared" si="5"/>
        <v>3.4848484848484849</v>
      </c>
      <c r="J37" s="520"/>
    </row>
    <row r="38" spans="2:10" hidden="1" x14ac:dyDescent="0.35">
      <c r="B38" s="517">
        <v>4</v>
      </c>
      <c r="C38" s="518" t="s">
        <v>965</v>
      </c>
      <c r="D38" s="511" t="s">
        <v>127</v>
      </c>
      <c r="E38" s="1434"/>
      <c r="F38" s="519">
        <v>24</v>
      </c>
      <c r="G38" s="742">
        <v>17</v>
      </c>
      <c r="H38" s="514">
        <f t="shared" si="4"/>
        <v>7</v>
      </c>
      <c r="I38" s="555">
        <f t="shared" si="5"/>
        <v>0.70833333333333337</v>
      </c>
      <c r="J38" s="520"/>
    </row>
    <row r="39" spans="2:10" hidden="1" x14ac:dyDescent="0.35">
      <c r="B39" s="517">
        <v>5</v>
      </c>
      <c r="C39" s="518" t="s">
        <v>901</v>
      </c>
      <c r="D39" s="511" t="s">
        <v>127</v>
      </c>
      <c r="E39" s="1434"/>
      <c r="F39" s="523">
        <v>70</v>
      </c>
      <c r="G39" s="742">
        <v>60</v>
      </c>
      <c r="H39" s="514">
        <f t="shared" si="4"/>
        <v>10</v>
      </c>
      <c r="I39" s="555">
        <f t="shared" si="5"/>
        <v>0.8571428571428571</v>
      </c>
      <c r="J39" s="520"/>
    </row>
    <row r="40" spans="2:10" hidden="1" x14ac:dyDescent="0.35">
      <c r="B40" s="517">
        <v>6</v>
      </c>
      <c r="C40" s="518" t="s">
        <v>1027</v>
      </c>
      <c r="D40" s="511" t="s">
        <v>127</v>
      </c>
      <c r="E40" s="1434"/>
      <c r="F40" s="523">
        <v>1</v>
      </c>
      <c r="G40" s="521"/>
      <c r="H40" s="514">
        <f t="shared" si="4"/>
        <v>1</v>
      </c>
      <c r="I40" s="555">
        <f t="shared" si="5"/>
        <v>0</v>
      </c>
      <c r="J40" s="520"/>
    </row>
    <row r="41" spans="2:10" hidden="1" x14ac:dyDescent="0.35">
      <c r="B41" s="517">
        <v>7</v>
      </c>
      <c r="C41" s="518" t="s">
        <v>902</v>
      </c>
      <c r="D41" s="511" t="s">
        <v>127</v>
      </c>
      <c r="E41" s="1434"/>
      <c r="F41" s="523">
        <v>47</v>
      </c>
      <c r="G41" s="742">
        <v>44</v>
      </c>
      <c r="H41" s="514">
        <f t="shared" si="4"/>
        <v>3</v>
      </c>
      <c r="I41" s="555">
        <f t="shared" si="5"/>
        <v>0.93617021276595747</v>
      </c>
      <c r="J41" s="520"/>
    </row>
    <row r="42" spans="2:10" hidden="1" x14ac:dyDescent="0.35">
      <c r="B42" s="517">
        <v>8</v>
      </c>
      <c r="C42" s="518" t="s">
        <v>903</v>
      </c>
      <c r="D42" s="511" t="s">
        <v>127</v>
      </c>
      <c r="E42" s="1435"/>
      <c r="F42" s="523">
        <v>47</v>
      </c>
      <c r="G42" s="742">
        <v>38</v>
      </c>
      <c r="H42" s="514">
        <f t="shared" si="4"/>
        <v>9</v>
      </c>
      <c r="I42" s="555">
        <f t="shared" si="5"/>
        <v>0.80851063829787229</v>
      </c>
      <c r="J42" s="520"/>
    </row>
    <row r="43" spans="2:10" ht="15" hidden="1" thickBot="1" x14ac:dyDescent="0.4">
      <c r="B43" s="524"/>
      <c r="C43" s="525" t="s">
        <v>233</v>
      </c>
      <c r="D43" s="526"/>
      <c r="E43" s="527">
        <f>SUM(E35:E42)</f>
        <v>241</v>
      </c>
      <c r="F43" s="528">
        <f>SUM(F35:F42)</f>
        <v>246</v>
      </c>
      <c r="G43" s="528">
        <f>SUM(G35:G42)</f>
        <v>291</v>
      </c>
      <c r="H43" s="528">
        <f>SUM(H35:H42)</f>
        <v>-45</v>
      </c>
      <c r="I43" s="527"/>
      <c r="J43" s="529"/>
    </row>
    <row r="44" spans="2:10" hidden="1" x14ac:dyDescent="0.35">
      <c r="B44" s="530">
        <v>1</v>
      </c>
      <c r="C44" s="531" t="s">
        <v>408</v>
      </c>
      <c r="D44" s="515"/>
      <c r="E44" s="508"/>
      <c r="F44" s="532"/>
      <c r="G44" s="532"/>
      <c r="H44" s="532"/>
      <c r="I44" s="533"/>
      <c r="J44" s="516"/>
    </row>
    <row r="45" spans="2:10" hidden="1" x14ac:dyDescent="0.35">
      <c r="B45" s="517" t="s">
        <v>140</v>
      </c>
      <c r="C45" s="149" t="s">
        <v>205</v>
      </c>
      <c r="D45" s="535" t="s">
        <v>165</v>
      </c>
      <c r="E45" s="1436">
        <v>12</v>
      </c>
      <c r="F45" s="536">
        <v>7</v>
      </c>
      <c r="G45" s="521">
        <v>11</v>
      </c>
      <c r="H45" s="537"/>
      <c r="I45" s="555">
        <f t="shared" ref="I45" si="6">G45/F45</f>
        <v>1.5714285714285714</v>
      </c>
      <c r="J45" s="520"/>
    </row>
    <row r="46" spans="2:10" hidden="1" x14ac:dyDescent="0.35">
      <c r="B46" s="517" t="s">
        <v>141</v>
      </c>
      <c r="C46" s="149" t="s">
        <v>234</v>
      </c>
      <c r="D46" s="535" t="s">
        <v>165</v>
      </c>
      <c r="E46" s="1437"/>
      <c r="F46" s="536">
        <v>2</v>
      </c>
      <c r="G46" s="521"/>
      <c r="H46" s="537"/>
      <c r="I46" s="555">
        <f t="shared" ref="I46:I54" si="7">G46/F46</f>
        <v>0</v>
      </c>
      <c r="J46" s="520"/>
    </row>
    <row r="47" spans="2:10" hidden="1" x14ac:dyDescent="0.35">
      <c r="B47" s="517" t="s">
        <v>142</v>
      </c>
      <c r="C47" s="149" t="s">
        <v>235</v>
      </c>
      <c r="D47" s="535" t="s">
        <v>165</v>
      </c>
      <c r="E47" s="1437"/>
      <c r="F47" s="536">
        <v>6</v>
      </c>
      <c r="G47" s="521">
        <v>3</v>
      </c>
      <c r="H47" s="537"/>
      <c r="I47" s="555">
        <f t="shared" si="7"/>
        <v>0.5</v>
      </c>
      <c r="J47" s="520"/>
    </row>
    <row r="48" spans="2:10" hidden="1" x14ac:dyDescent="0.35">
      <c r="B48" s="517" t="s">
        <v>143</v>
      </c>
      <c r="C48" s="149" t="s">
        <v>219</v>
      </c>
      <c r="D48" s="535" t="s">
        <v>165</v>
      </c>
      <c r="E48" s="1437"/>
      <c r="F48" s="536">
        <v>12</v>
      </c>
      <c r="G48" s="521">
        <v>4</v>
      </c>
      <c r="H48" s="537"/>
      <c r="I48" s="555">
        <f t="shared" si="7"/>
        <v>0.33333333333333331</v>
      </c>
      <c r="J48" s="520"/>
    </row>
    <row r="49" spans="2:10" hidden="1" x14ac:dyDescent="0.35">
      <c r="B49" s="517" t="s">
        <v>144</v>
      </c>
      <c r="C49" s="149" t="s">
        <v>420</v>
      </c>
      <c r="D49" s="535" t="s">
        <v>165</v>
      </c>
      <c r="E49" s="1437"/>
      <c r="F49" s="536">
        <v>4</v>
      </c>
      <c r="G49" s="521"/>
      <c r="H49" s="537"/>
      <c r="I49" s="555">
        <f t="shared" si="7"/>
        <v>0</v>
      </c>
      <c r="J49" s="520"/>
    </row>
    <row r="50" spans="2:10" hidden="1" x14ac:dyDescent="0.35">
      <c r="B50" s="517">
        <v>2</v>
      </c>
      <c r="C50" s="510" t="s">
        <v>407</v>
      </c>
      <c r="D50" s="511"/>
      <c r="E50" s="1437"/>
      <c r="F50" s="538"/>
      <c r="G50" s="521"/>
      <c r="H50" s="537"/>
      <c r="I50" s="555"/>
      <c r="J50" s="520"/>
    </row>
    <row r="51" spans="2:10" hidden="1" x14ac:dyDescent="0.35">
      <c r="B51" s="517" t="s">
        <v>140</v>
      </c>
      <c r="C51" s="149" t="s">
        <v>192</v>
      </c>
      <c r="D51" s="535" t="s">
        <v>165</v>
      </c>
      <c r="E51" s="1437"/>
      <c r="F51" s="536">
        <v>6</v>
      </c>
      <c r="G51" s="521">
        <v>4</v>
      </c>
      <c r="H51" s="537"/>
      <c r="I51" s="555">
        <f t="shared" si="7"/>
        <v>0.66666666666666663</v>
      </c>
      <c r="J51" s="520"/>
    </row>
    <row r="52" spans="2:10" hidden="1" x14ac:dyDescent="0.35">
      <c r="B52" s="517" t="s">
        <v>141</v>
      </c>
      <c r="C52" s="149" t="s">
        <v>236</v>
      </c>
      <c r="D52" s="535" t="s">
        <v>165</v>
      </c>
      <c r="E52" s="1437"/>
      <c r="F52" s="536">
        <v>2</v>
      </c>
      <c r="G52" s="521"/>
      <c r="H52" s="537"/>
      <c r="I52" s="555">
        <f t="shared" si="7"/>
        <v>0</v>
      </c>
      <c r="J52" s="520"/>
    </row>
    <row r="53" spans="2:10" hidden="1" x14ac:dyDescent="0.35">
      <c r="B53" s="517" t="s">
        <v>142</v>
      </c>
      <c r="C53" s="149" t="s">
        <v>237</v>
      </c>
      <c r="D53" s="535" t="s">
        <v>165</v>
      </c>
      <c r="E53" s="1437"/>
      <c r="F53" s="536">
        <v>1</v>
      </c>
      <c r="G53" s="521"/>
      <c r="H53" s="537"/>
      <c r="I53" s="555">
        <f t="shared" si="7"/>
        <v>0</v>
      </c>
      <c r="J53" s="520"/>
    </row>
    <row r="54" spans="2:10" ht="15" hidden="1" thickBot="1" x14ac:dyDescent="0.4">
      <c r="B54" s="592" t="s">
        <v>143</v>
      </c>
      <c r="C54" s="593" t="s">
        <v>223</v>
      </c>
      <c r="D54" s="594" t="s">
        <v>165</v>
      </c>
      <c r="E54" s="1437"/>
      <c r="F54" s="595">
        <v>1</v>
      </c>
      <c r="G54" s="596"/>
      <c r="H54" s="591"/>
      <c r="I54" s="597">
        <f t="shared" si="7"/>
        <v>0</v>
      </c>
      <c r="J54" s="598"/>
    </row>
    <row r="55" spans="2:10" ht="15" hidden="1" thickBot="1" x14ac:dyDescent="0.4">
      <c r="B55" s="599"/>
      <c r="C55" s="600" t="s">
        <v>955</v>
      </c>
      <c r="D55" s="601"/>
      <c r="E55" s="602">
        <f>SUM(E45:E48)</f>
        <v>12</v>
      </c>
      <c r="F55" s="602">
        <f>SUM(F45:F54)</f>
        <v>41</v>
      </c>
      <c r="G55" s="602">
        <f>SUM(G45:G48)</f>
        <v>18</v>
      </c>
      <c r="H55" s="602">
        <f>SUM(H45:H49)</f>
        <v>0</v>
      </c>
      <c r="I55" s="602"/>
      <c r="J55" s="603"/>
    </row>
    <row r="56" spans="2:10" hidden="1" x14ac:dyDescent="0.35">
      <c r="B56" s="530">
        <v>1</v>
      </c>
      <c r="C56" s="531" t="s">
        <v>1028</v>
      </c>
      <c r="D56" s="515"/>
      <c r="E56" s="540"/>
      <c r="F56" s="540"/>
      <c r="G56" s="540"/>
      <c r="H56" s="540"/>
      <c r="I56" s="541"/>
      <c r="J56" s="534"/>
    </row>
    <row r="57" spans="2:10" hidden="1" x14ac:dyDescent="0.35">
      <c r="B57" s="517" t="s">
        <v>140</v>
      </c>
      <c r="C57" s="149" t="s">
        <v>206</v>
      </c>
      <c r="D57" s="535" t="s">
        <v>165</v>
      </c>
      <c r="E57" s="1438">
        <v>5</v>
      </c>
      <c r="F57" s="536">
        <v>0</v>
      </c>
      <c r="G57" s="537"/>
      <c r="H57" s="542"/>
      <c r="I57" s="555"/>
      <c r="J57" s="520"/>
    </row>
    <row r="58" spans="2:10" hidden="1" x14ac:dyDescent="0.35">
      <c r="B58" s="517" t="s">
        <v>141</v>
      </c>
      <c r="C58" s="149" t="s">
        <v>193</v>
      </c>
      <c r="D58" s="535" t="s">
        <v>165</v>
      </c>
      <c r="E58" s="1439"/>
      <c r="F58" s="536">
        <v>1</v>
      </c>
      <c r="G58" s="537"/>
      <c r="H58" s="542"/>
      <c r="I58" s="555"/>
      <c r="J58" s="520"/>
    </row>
    <row r="59" spans="2:10" hidden="1" x14ac:dyDescent="0.35">
      <c r="B59" s="517" t="s">
        <v>142</v>
      </c>
      <c r="C59" s="149" t="s">
        <v>225</v>
      </c>
      <c r="D59" s="535" t="s">
        <v>165</v>
      </c>
      <c r="E59" s="1439"/>
      <c r="F59" s="536">
        <v>1</v>
      </c>
      <c r="G59" s="537"/>
      <c r="H59" s="542"/>
      <c r="I59" s="555"/>
      <c r="J59" s="520"/>
    </row>
    <row r="60" spans="2:10" hidden="1" x14ac:dyDescent="0.35">
      <c r="B60" s="517" t="s">
        <v>143</v>
      </c>
      <c r="C60" s="149" t="s">
        <v>222</v>
      </c>
      <c r="D60" s="535" t="s">
        <v>165</v>
      </c>
      <c r="E60" s="1439"/>
      <c r="F60" s="536">
        <f>E60</f>
        <v>0</v>
      </c>
      <c r="G60" s="537"/>
      <c r="H60" s="542"/>
      <c r="I60" s="555"/>
      <c r="J60" s="520"/>
    </row>
    <row r="61" spans="2:10" hidden="1" x14ac:dyDescent="0.35">
      <c r="B61" s="517" t="s">
        <v>144</v>
      </c>
      <c r="C61" s="149" t="s">
        <v>218</v>
      </c>
      <c r="D61" s="535" t="s">
        <v>165</v>
      </c>
      <c r="E61" s="1439"/>
      <c r="F61" s="536">
        <f>E61</f>
        <v>0</v>
      </c>
      <c r="G61" s="537"/>
      <c r="H61" s="542"/>
      <c r="I61" s="555"/>
      <c r="J61" s="520"/>
    </row>
    <row r="62" spans="2:10" hidden="1" x14ac:dyDescent="0.35">
      <c r="B62" s="517">
        <v>2</v>
      </c>
      <c r="C62" s="543" t="s">
        <v>516</v>
      </c>
      <c r="D62" s="511"/>
      <c r="E62" s="1439"/>
      <c r="F62" s="521"/>
      <c r="G62" s="537"/>
      <c r="H62" s="542"/>
      <c r="I62" s="513"/>
      <c r="J62" s="520"/>
    </row>
    <row r="63" spans="2:10" hidden="1" x14ac:dyDescent="0.35">
      <c r="B63" s="517" t="s">
        <v>140</v>
      </c>
      <c r="C63" s="149" t="s">
        <v>258</v>
      </c>
      <c r="D63" s="535" t="s">
        <v>165</v>
      </c>
      <c r="E63" s="1439"/>
      <c r="F63" s="536">
        <f>E63</f>
        <v>0</v>
      </c>
      <c r="G63" s="537"/>
      <c r="H63" s="542"/>
      <c r="I63" s="513"/>
      <c r="J63" s="520"/>
    </row>
    <row r="64" spans="2:10" hidden="1" x14ac:dyDescent="0.35">
      <c r="B64" s="517" t="s">
        <v>141</v>
      </c>
      <c r="C64" s="149" t="s">
        <v>181</v>
      </c>
      <c r="D64" s="535" t="s">
        <v>165</v>
      </c>
      <c r="E64" s="1439"/>
      <c r="F64" s="536">
        <v>3</v>
      </c>
      <c r="G64" s="537">
        <v>2</v>
      </c>
      <c r="H64" s="542"/>
      <c r="I64" s="513"/>
      <c r="J64" s="520"/>
    </row>
    <row r="65" spans="2:10" hidden="1" x14ac:dyDescent="0.35">
      <c r="B65" s="517" t="s">
        <v>142</v>
      </c>
      <c r="C65" s="149" t="s">
        <v>227</v>
      </c>
      <c r="D65" s="535" t="s">
        <v>165</v>
      </c>
      <c r="E65" s="1439"/>
      <c r="F65" s="536">
        <f>E65</f>
        <v>0</v>
      </c>
      <c r="G65" s="537"/>
      <c r="H65" s="542"/>
      <c r="I65" s="513"/>
      <c r="J65" s="520"/>
    </row>
    <row r="66" spans="2:10" hidden="1" x14ac:dyDescent="0.35">
      <c r="B66" s="517" t="s">
        <v>143</v>
      </c>
      <c r="C66" s="149" t="s">
        <v>238</v>
      </c>
      <c r="D66" s="535" t="s">
        <v>165</v>
      </c>
      <c r="E66" s="1439"/>
      <c r="F66" s="536">
        <f>E66</f>
        <v>0</v>
      </c>
      <c r="G66" s="537"/>
      <c r="H66" s="542"/>
      <c r="I66" s="513"/>
      <c r="J66" s="520"/>
    </row>
    <row r="67" spans="2:10" hidden="1" x14ac:dyDescent="0.35">
      <c r="B67" s="517" t="s">
        <v>144</v>
      </c>
      <c r="C67" s="149" t="s">
        <v>224</v>
      </c>
      <c r="D67" s="535" t="s">
        <v>165</v>
      </c>
      <c r="E67" s="1439"/>
      <c r="F67" s="536">
        <f>E67</f>
        <v>0</v>
      </c>
      <c r="G67" s="537"/>
      <c r="H67" s="542"/>
      <c r="I67" s="513"/>
      <c r="J67" s="520"/>
    </row>
    <row r="68" spans="2:10" hidden="1" x14ac:dyDescent="0.35">
      <c r="B68" s="517" t="s">
        <v>1234</v>
      </c>
      <c r="C68" s="149" t="s">
        <v>447</v>
      </c>
      <c r="D68" s="535" t="s">
        <v>165</v>
      </c>
      <c r="E68" s="1440"/>
      <c r="F68" s="536">
        <v>1</v>
      </c>
      <c r="G68" s="537"/>
      <c r="H68" s="542"/>
      <c r="I68" s="513"/>
      <c r="J68" s="520"/>
    </row>
    <row r="69" spans="2:10" ht="15" hidden="1" thickBot="1" x14ac:dyDescent="0.4">
      <c r="B69" s="524"/>
      <c r="C69" s="525" t="s">
        <v>956</v>
      </c>
      <c r="D69" s="539"/>
      <c r="E69" s="544">
        <f>SUM(E57:E68)</f>
        <v>5</v>
      </c>
      <c r="F69" s="544">
        <f>SUM(F57:F68)</f>
        <v>6</v>
      </c>
      <c r="G69" s="545">
        <f>SUM(G57:G68)</f>
        <v>2</v>
      </c>
      <c r="H69" s="544">
        <f>SUM(H57:H61)</f>
        <v>0</v>
      </c>
      <c r="I69" s="545">
        <f>SUM(I57:I60)</f>
        <v>0</v>
      </c>
      <c r="J69" s="546"/>
    </row>
    <row r="70" spans="2:10" hidden="1" x14ac:dyDescent="0.35">
      <c r="B70" s="530"/>
      <c r="C70" s="531" t="s">
        <v>517</v>
      </c>
      <c r="D70" s="515"/>
      <c r="E70" s="508"/>
      <c r="F70" s="532"/>
      <c r="G70" s="532"/>
      <c r="H70" s="532"/>
      <c r="I70" s="533"/>
      <c r="J70" s="534"/>
    </row>
    <row r="71" spans="2:10" hidden="1" x14ac:dyDescent="0.35">
      <c r="B71" s="517" t="s">
        <v>140</v>
      </c>
      <c r="C71" s="149" t="s">
        <v>228</v>
      </c>
      <c r="D71" s="535" t="s">
        <v>165</v>
      </c>
      <c r="E71" s="1438">
        <v>29</v>
      </c>
      <c r="F71" s="536">
        <v>0</v>
      </c>
      <c r="G71" s="521"/>
      <c r="H71" s="542"/>
      <c r="I71" s="522"/>
      <c r="J71" s="520"/>
    </row>
    <row r="72" spans="2:10" hidden="1" x14ac:dyDescent="0.35">
      <c r="B72" s="517" t="s">
        <v>141</v>
      </c>
      <c r="C72" s="149" t="s">
        <v>186</v>
      </c>
      <c r="D72" s="535" t="s">
        <v>165</v>
      </c>
      <c r="E72" s="1439"/>
      <c r="F72" s="536">
        <v>2</v>
      </c>
      <c r="G72" s="521"/>
      <c r="H72" s="542"/>
      <c r="I72" s="513"/>
      <c r="J72" s="520"/>
    </row>
    <row r="73" spans="2:10" hidden="1" x14ac:dyDescent="0.35">
      <c r="B73" s="517" t="s">
        <v>142</v>
      </c>
      <c r="C73" s="149" t="s">
        <v>191</v>
      </c>
      <c r="D73" s="535" t="s">
        <v>165</v>
      </c>
      <c r="E73" s="1439"/>
      <c r="F73" s="536">
        <f>E73</f>
        <v>0</v>
      </c>
      <c r="G73" s="521"/>
      <c r="H73" s="542"/>
      <c r="I73" s="513"/>
      <c r="J73" s="520"/>
    </row>
    <row r="74" spans="2:10" hidden="1" x14ac:dyDescent="0.35">
      <c r="B74" s="517" t="s">
        <v>143</v>
      </c>
      <c r="C74" s="149" t="s">
        <v>239</v>
      </c>
      <c r="D74" s="535" t="s">
        <v>165</v>
      </c>
      <c r="E74" s="1439"/>
      <c r="F74" s="536">
        <f>E74</f>
        <v>0</v>
      </c>
      <c r="G74" s="521"/>
      <c r="H74" s="542"/>
      <c r="I74" s="513"/>
      <c r="J74" s="520"/>
    </row>
    <row r="75" spans="2:10" hidden="1" x14ac:dyDescent="0.35">
      <c r="B75" s="517" t="s">
        <v>144</v>
      </c>
      <c r="C75" s="149" t="s">
        <v>216</v>
      </c>
      <c r="D75" s="535" t="s">
        <v>165</v>
      </c>
      <c r="E75" s="1439"/>
      <c r="F75" s="536">
        <f>E75</f>
        <v>0</v>
      </c>
      <c r="G75" s="521"/>
      <c r="H75" s="542"/>
      <c r="I75" s="513"/>
      <c r="J75" s="520"/>
    </row>
    <row r="76" spans="2:10" hidden="1" x14ac:dyDescent="0.35">
      <c r="B76" s="517" t="s">
        <v>145</v>
      </c>
      <c r="C76" s="149" t="s">
        <v>251</v>
      </c>
      <c r="D76" s="535" t="s">
        <v>165</v>
      </c>
      <c r="E76" s="1439"/>
      <c r="F76" s="536">
        <f>E76</f>
        <v>0</v>
      </c>
      <c r="G76" s="521"/>
      <c r="H76" s="542"/>
      <c r="I76" s="513"/>
      <c r="J76" s="520"/>
    </row>
    <row r="77" spans="2:10" hidden="1" x14ac:dyDescent="0.35">
      <c r="B77" s="517" t="s">
        <v>146</v>
      </c>
      <c r="C77" s="149" t="s">
        <v>248</v>
      </c>
      <c r="D77" s="535" t="s">
        <v>165</v>
      </c>
      <c r="E77" s="1439"/>
      <c r="F77" s="536">
        <f>E77</f>
        <v>0</v>
      </c>
      <c r="G77" s="521"/>
      <c r="H77" s="542"/>
      <c r="I77" s="513"/>
      <c r="J77" s="520"/>
    </row>
    <row r="78" spans="2:10" hidden="1" x14ac:dyDescent="0.35">
      <c r="B78" s="517">
        <v>2</v>
      </c>
      <c r="C78" s="547" t="s">
        <v>406</v>
      </c>
      <c r="D78" s="511"/>
      <c r="E78" s="1439"/>
      <c r="F78" s="521"/>
      <c r="G78" s="521"/>
      <c r="H78" s="542"/>
      <c r="I78" s="513"/>
      <c r="J78" s="520"/>
    </row>
    <row r="79" spans="2:10" hidden="1" x14ac:dyDescent="0.35">
      <c r="B79" s="517" t="s">
        <v>140</v>
      </c>
      <c r="C79" s="149" t="s">
        <v>229</v>
      </c>
      <c r="D79" s="535" t="s">
        <v>165</v>
      </c>
      <c r="E79" s="1439"/>
      <c r="F79" s="521">
        <v>0</v>
      </c>
      <c r="G79" s="521"/>
      <c r="H79" s="542"/>
      <c r="I79" s="513"/>
      <c r="J79" s="520"/>
    </row>
    <row r="80" spans="2:10" hidden="1" x14ac:dyDescent="0.35">
      <c r="B80" s="517" t="s">
        <v>141</v>
      </c>
      <c r="C80" s="149" t="s">
        <v>196</v>
      </c>
      <c r="D80" s="535" t="s">
        <v>165</v>
      </c>
      <c r="E80" s="1439"/>
      <c r="F80" s="521">
        <v>1</v>
      </c>
      <c r="G80" s="521">
        <v>5</v>
      </c>
      <c r="H80" s="542"/>
      <c r="I80" s="513"/>
      <c r="J80" s="520"/>
    </row>
    <row r="81" spans="2:10" hidden="1" x14ac:dyDescent="0.35">
      <c r="B81" s="517" t="s">
        <v>142</v>
      </c>
      <c r="C81" s="149" t="s">
        <v>221</v>
      </c>
      <c r="D81" s="535" t="s">
        <v>165</v>
      </c>
      <c r="E81" s="1439"/>
      <c r="F81" s="521">
        <v>2</v>
      </c>
      <c r="G81" s="521">
        <v>2</v>
      </c>
      <c r="H81" s="542"/>
      <c r="I81" s="513"/>
      <c r="J81" s="520"/>
    </row>
    <row r="82" spans="2:10" hidden="1" x14ac:dyDescent="0.35">
      <c r="B82" s="517" t="s">
        <v>143</v>
      </c>
      <c r="C82" s="149" t="s">
        <v>220</v>
      </c>
      <c r="D82" s="535" t="s">
        <v>165</v>
      </c>
      <c r="E82" s="1439"/>
      <c r="F82" s="521">
        <v>0</v>
      </c>
      <c r="G82" s="521"/>
      <c r="H82" s="542"/>
      <c r="I82" s="513"/>
      <c r="J82" s="520"/>
    </row>
    <row r="83" spans="2:10" hidden="1" x14ac:dyDescent="0.35">
      <c r="B83" s="517" t="s">
        <v>144</v>
      </c>
      <c r="C83" s="149" t="s">
        <v>217</v>
      </c>
      <c r="D83" s="535" t="s">
        <v>165</v>
      </c>
      <c r="E83" s="1439"/>
      <c r="F83" s="521">
        <v>1</v>
      </c>
      <c r="G83" s="521">
        <v>1</v>
      </c>
      <c r="H83" s="542"/>
      <c r="I83" s="513"/>
      <c r="J83" s="520"/>
    </row>
    <row r="84" spans="2:10" hidden="1" x14ac:dyDescent="0.35">
      <c r="B84" s="517" t="s">
        <v>145</v>
      </c>
      <c r="C84" s="149" t="s">
        <v>194</v>
      </c>
      <c r="D84" s="535" t="s">
        <v>165</v>
      </c>
      <c r="E84" s="1439"/>
      <c r="F84" s="521">
        <v>2</v>
      </c>
      <c r="G84" s="521">
        <v>2</v>
      </c>
      <c r="H84" s="542"/>
      <c r="I84" s="513"/>
      <c r="J84" s="520"/>
    </row>
    <row r="85" spans="2:10" hidden="1" x14ac:dyDescent="0.35">
      <c r="B85" s="517" t="s">
        <v>146</v>
      </c>
      <c r="C85" s="149" t="s">
        <v>226</v>
      </c>
      <c r="D85" s="535" t="s">
        <v>165</v>
      </c>
      <c r="E85" s="1439"/>
      <c r="F85" s="521">
        <v>2</v>
      </c>
      <c r="G85" s="521">
        <v>2</v>
      </c>
      <c r="H85" s="542"/>
      <c r="I85" s="513"/>
      <c r="J85" s="520"/>
    </row>
    <row r="86" spans="2:10" hidden="1" x14ac:dyDescent="0.35">
      <c r="B86" s="517" t="s">
        <v>147</v>
      </c>
      <c r="C86" s="149" t="s">
        <v>448</v>
      </c>
      <c r="D86" s="535" t="s">
        <v>165</v>
      </c>
      <c r="E86" s="1440"/>
      <c r="F86" s="521">
        <v>2</v>
      </c>
      <c r="G86" s="521"/>
      <c r="H86" s="542"/>
      <c r="I86" s="513"/>
      <c r="J86" s="520"/>
    </row>
    <row r="87" spans="2:10" ht="15" hidden="1" thickBot="1" x14ac:dyDescent="0.4">
      <c r="B87" s="524"/>
      <c r="C87" s="525" t="s">
        <v>966</v>
      </c>
      <c r="D87" s="539"/>
      <c r="E87" s="545">
        <f t="shared" ref="E87:I87" si="8">SUM(E71:E76)</f>
        <v>29</v>
      </c>
      <c r="F87" s="545">
        <f>SUM(F71:F86)</f>
        <v>12</v>
      </c>
      <c r="G87" s="545">
        <f t="shared" si="8"/>
        <v>0</v>
      </c>
      <c r="H87" s="544">
        <f>SUM(H71:H76)</f>
        <v>0</v>
      </c>
      <c r="I87" s="548">
        <f t="shared" si="8"/>
        <v>0</v>
      </c>
      <c r="J87" s="546"/>
    </row>
    <row r="88" spans="2:10" ht="15" hidden="1" thickBot="1" x14ac:dyDescent="0.4">
      <c r="B88" s="549"/>
      <c r="C88" s="550" t="s">
        <v>957</v>
      </c>
      <c r="D88" s="551"/>
      <c r="E88" s="552">
        <f t="shared" ref="E88:I88" si="9">E43+E55+E69+E87</f>
        <v>287</v>
      </c>
      <c r="F88" s="552">
        <f t="shared" si="9"/>
        <v>305</v>
      </c>
      <c r="G88" s="552">
        <f t="shared" si="9"/>
        <v>311</v>
      </c>
      <c r="H88" s="553">
        <f t="shared" si="9"/>
        <v>-45</v>
      </c>
      <c r="I88" s="552">
        <f t="shared" si="9"/>
        <v>0</v>
      </c>
      <c r="J88" s="554"/>
    </row>
  </sheetData>
  <mergeCells count="15">
    <mergeCell ref="B1:I1"/>
    <mergeCell ref="B2:H2"/>
    <mergeCell ref="I2:J2"/>
    <mergeCell ref="B4:B5"/>
    <mergeCell ref="C4:C5"/>
    <mergeCell ref="D4:D5"/>
    <mergeCell ref="E4:E5"/>
    <mergeCell ref="F4:F5"/>
    <mergeCell ref="G4:G5"/>
    <mergeCell ref="H4:I4"/>
    <mergeCell ref="E35:E42"/>
    <mergeCell ref="E45:E54"/>
    <mergeCell ref="E57:E68"/>
    <mergeCell ref="E71:E86"/>
    <mergeCell ref="B16:J16"/>
  </mergeCells>
  <pageMargins left="0.7" right="0.7" top="0.75" bottom="0.75" header="0.3" footer="0.3"/>
  <pageSetup scale="87" orientation="landscape" horizontalDpi="300" verticalDpi="300" r:id="rId1"/>
  <ignoredErrors>
    <ignoredError sqref="F55:H55 F87 H69"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FFFF00"/>
    <pageSetUpPr fitToPage="1"/>
  </sheetPr>
  <dimension ref="A1:Q56"/>
  <sheetViews>
    <sheetView zoomScale="90" zoomScaleNormal="90" workbookViewId="0">
      <selection activeCell="D7" sqref="D7:D19"/>
    </sheetView>
  </sheetViews>
  <sheetFormatPr defaultColWidth="9.1796875" defaultRowHeight="14.5" x14ac:dyDescent="0.35"/>
  <cols>
    <col min="1" max="1" width="6.26953125" style="2" bestFit="1" customWidth="1"/>
    <col min="2" max="2" width="83.7265625" style="9" customWidth="1"/>
    <col min="3" max="3" width="6.7265625" style="9" customWidth="1"/>
    <col min="4" max="4" width="9.26953125" style="2" customWidth="1"/>
    <col min="5" max="5" width="11.26953125" style="2" customWidth="1"/>
    <col min="6" max="6" width="11" style="16" bestFit="1" customWidth="1"/>
    <col min="7" max="7" width="13.26953125" style="2" customWidth="1"/>
    <col min="8" max="8" width="12.81640625" style="2" hidden="1" customWidth="1"/>
    <col min="9" max="9" width="12.54296875" style="2" hidden="1" customWidth="1"/>
    <col min="10" max="10" width="28.453125" style="16" bestFit="1" customWidth="1"/>
    <col min="11" max="11" width="29.81640625" style="16" hidden="1" customWidth="1"/>
    <col min="12" max="12" width="9.1796875" style="168"/>
    <col min="13" max="16384" width="9.1796875" style="2"/>
  </cols>
  <sheetData>
    <row r="1" spans="1:17" s="10" customFormat="1" ht="17" x14ac:dyDescent="0.35">
      <c r="A1" s="1460" t="s">
        <v>125</v>
      </c>
      <c r="B1" s="1461"/>
      <c r="C1" s="1461"/>
      <c r="D1" s="1461"/>
      <c r="E1" s="1461"/>
      <c r="F1" s="1461"/>
      <c r="G1" s="1461"/>
      <c r="H1" s="1461"/>
      <c r="I1" s="1461"/>
      <c r="J1" s="1461"/>
      <c r="K1" s="1461"/>
    </row>
    <row r="2" spans="1:17" s="10" customFormat="1" ht="17" x14ac:dyDescent="0.35">
      <c r="A2" s="707" t="str">
        <f>Foundation!A2</f>
        <v xml:space="preserve"> TA413 : 765 KV D/C Bikaner III - Neemrana II TL02</v>
      </c>
      <c r="B2" s="708"/>
      <c r="C2" s="708"/>
      <c r="D2" s="708"/>
      <c r="E2" s="708"/>
      <c r="F2" s="708"/>
      <c r="G2" s="708"/>
      <c r="H2" s="708"/>
      <c r="I2" s="708"/>
      <c r="J2" s="708"/>
      <c r="K2" s="708"/>
    </row>
    <row r="3" spans="1:17" s="10" customFormat="1" ht="17" x14ac:dyDescent="0.35">
      <c r="A3" s="1460" t="s">
        <v>149</v>
      </c>
      <c r="B3" s="1461"/>
      <c r="C3" s="1461"/>
      <c r="D3" s="1461"/>
      <c r="E3" s="1461"/>
      <c r="F3" s="1461"/>
      <c r="G3" s="1461"/>
      <c r="H3" s="1461"/>
      <c r="I3" s="1461"/>
      <c r="J3" s="1461"/>
      <c r="K3" s="1461"/>
    </row>
    <row r="4" spans="1:17" ht="15.5" x14ac:dyDescent="0.35">
      <c r="A4" s="1392"/>
      <c r="B4" s="1392"/>
      <c r="C4" s="1392"/>
      <c r="D4" s="1392"/>
      <c r="E4" s="1392"/>
      <c r="F4" s="1392"/>
      <c r="G4" s="1392"/>
      <c r="H4" s="1459" t="str">
        <f>TA413_PBNTL!M1</f>
        <v>08.10.2025</v>
      </c>
      <c r="I4" s="1459"/>
      <c r="J4" s="1459"/>
      <c r="K4" s="1459"/>
      <c r="L4" s="2"/>
    </row>
    <row r="5" spans="1:17" ht="43.5" x14ac:dyDescent="0.35">
      <c r="A5" s="47" t="s">
        <v>20</v>
      </c>
      <c r="B5" s="47" t="s">
        <v>136</v>
      </c>
      <c r="C5" s="95" t="s">
        <v>91</v>
      </c>
      <c r="D5" s="95" t="s">
        <v>253</v>
      </c>
      <c r="E5" s="95" t="s">
        <v>254</v>
      </c>
      <c r="F5" s="90" t="s">
        <v>92</v>
      </c>
      <c r="G5" s="95" t="s">
        <v>93</v>
      </c>
      <c r="H5" s="12" t="s">
        <v>85</v>
      </c>
      <c r="I5" s="11" t="s">
        <v>0</v>
      </c>
      <c r="J5" s="90" t="s">
        <v>230</v>
      </c>
      <c r="K5" s="90" t="s">
        <v>33</v>
      </c>
      <c r="L5" s="2"/>
    </row>
    <row r="6" spans="1:17" x14ac:dyDescent="0.35">
      <c r="A6" s="98" t="s">
        <v>86</v>
      </c>
      <c r="B6" s="99" t="s">
        <v>106</v>
      </c>
      <c r="C6" s="95"/>
      <c r="D6" s="95"/>
      <c r="E6" s="95"/>
      <c r="F6" s="493"/>
      <c r="G6" s="95"/>
      <c r="H6" s="12"/>
      <c r="I6" s="11"/>
      <c r="J6" s="90"/>
      <c r="K6" s="90"/>
      <c r="L6" s="2">
        <f>D7-F7</f>
        <v>0</v>
      </c>
    </row>
    <row r="7" spans="1:17" ht="15.5" x14ac:dyDescent="0.35">
      <c r="A7" s="3" t="s">
        <v>140</v>
      </c>
      <c r="B7" s="149" t="s">
        <v>327</v>
      </c>
      <c r="C7" s="3" t="s">
        <v>127</v>
      </c>
      <c r="D7" s="3">
        <v>5968</v>
      </c>
      <c r="E7" s="3">
        <v>6084</v>
      </c>
      <c r="F7" s="3">
        <v>5968</v>
      </c>
      <c r="G7" s="3">
        <f>+E7-F7</f>
        <v>116</v>
      </c>
      <c r="H7" s="100">
        <v>343</v>
      </c>
      <c r="I7" s="101">
        <f>+F7-H7</f>
        <v>5625</v>
      </c>
      <c r="J7" s="150" t="s">
        <v>1575</v>
      </c>
      <c r="K7" s="78"/>
      <c r="L7" s="2">
        <f>D8-F8</f>
        <v>0</v>
      </c>
      <c r="O7" s="205">
        <f>D7+D8</f>
        <v>10480</v>
      </c>
      <c r="P7" s="2">
        <f>G7+G8</f>
        <v>1364</v>
      </c>
      <c r="Q7" s="168">
        <f>P7/O7</f>
        <v>0.1301526717557252</v>
      </c>
    </row>
    <row r="8" spans="1:17" ht="15.5" x14ac:dyDescent="0.35">
      <c r="A8" s="3" t="s">
        <v>141</v>
      </c>
      <c r="B8" s="149" t="s">
        <v>328</v>
      </c>
      <c r="C8" s="3" t="s">
        <v>127</v>
      </c>
      <c r="D8" s="3">
        <v>4512</v>
      </c>
      <c r="E8" s="3">
        <v>5760</v>
      </c>
      <c r="F8" s="3">
        <v>4512</v>
      </c>
      <c r="G8" s="3">
        <f>+E8-F8</f>
        <v>1248</v>
      </c>
      <c r="H8" s="100">
        <v>313</v>
      </c>
      <c r="I8" s="101">
        <f>+F8-H8</f>
        <v>4199</v>
      </c>
      <c r="J8" s="150" t="s">
        <v>1575</v>
      </c>
      <c r="K8" s="78"/>
      <c r="L8" s="2"/>
    </row>
    <row r="9" spans="1:17" ht="15.5" x14ac:dyDescent="0.35">
      <c r="A9" s="98" t="s">
        <v>87</v>
      </c>
      <c r="B9" s="99" t="s">
        <v>1000</v>
      </c>
      <c r="C9" s="3" t="s">
        <v>148</v>
      </c>
      <c r="D9" s="3">
        <v>4095</v>
      </c>
      <c r="E9" s="146">
        <v>4285.0559999999996</v>
      </c>
      <c r="F9" s="778">
        <v>4094.9850000000001</v>
      </c>
      <c r="G9" s="146">
        <f>+E9-F9</f>
        <v>190.07099999999946</v>
      </c>
      <c r="H9" s="100">
        <v>288.67099999999999</v>
      </c>
      <c r="I9" s="101">
        <f>+F9-H9</f>
        <v>3806.3140000000003</v>
      </c>
      <c r="J9" s="150" t="s">
        <v>356</v>
      </c>
      <c r="K9" s="78"/>
      <c r="L9" s="2">
        <v>1788</v>
      </c>
      <c r="M9" s="2" t="s">
        <v>1010</v>
      </c>
      <c r="N9" s="167">
        <f>E9-F9</f>
        <v>190.07099999999946</v>
      </c>
      <c r="Q9" s="205"/>
    </row>
    <row r="10" spans="1:17" ht="15.5" x14ac:dyDescent="0.35">
      <c r="A10" s="98" t="s">
        <v>88</v>
      </c>
      <c r="B10" s="99" t="s">
        <v>130</v>
      </c>
      <c r="C10" s="3" t="s">
        <v>148</v>
      </c>
      <c r="D10" s="102">
        <v>114</v>
      </c>
      <c r="E10" s="32">
        <v>121.471</v>
      </c>
      <c r="F10" s="687">
        <f>46.275+46.275+21.37</f>
        <v>113.92</v>
      </c>
      <c r="G10" s="146">
        <f>+E10-F10</f>
        <v>7.5510000000000019</v>
      </c>
      <c r="H10" s="100">
        <v>29.32</v>
      </c>
      <c r="I10" s="101">
        <f t="shared" ref="I10:I33" si="0">+F10-H10</f>
        <v>84.6</v>
      </c>
      <c r="J10" s="150" t="s">
        <v>355</v>
      </c>
      <c r="K10" s="78"/>
      <c r="L10" s="2">
        <v>30</v>
      </c>
      <c r="M10" s="2" t="s">
        <v>1010</v>
      </c>
      <c r="O10" s="218"/>
    </row>
    <row r="11" spans="1:17" x14ac:dyDescent="0.35">
      <c r="A11" s="98" t="s">
        <v>89</v>
      </c>
      <c r="B11" s="99" t="s">
        <v>137</v>
      </c>
      <c r="C11" s="3"/>
      <c r="D11" s="102"/>
      <c r="E11" s="102"/>
      <c r="F11" s="81"/>
      <c r="G11" s="3"/>
      <c r="H11" s="100"/>
      <c r="I11" s="101"/>
      <c r="J11" s="13"/>
      <c r="K11" s="74"/>
      <c r="L11" s="2"/>
    </row>
    <row r="12" spans="1:17" ht="15.5" x14ac:dyDescent="0.35">
      <c r="A12" s="3" t="s">
        <v>140</v>
      </c>
      <c r="B12" s="77" t="s">
        <v>329</v>
      </c>
      <c r="C12" s="3" t="s">
        <v>131</v>
      </c>
      <c r="D12" s="3">
        <v>1446</v>
      </c>
      <c r="E12" s="3">
        <v>1476</v>
      </c>
      <c r="F12" s="81">
        <v>1446</v>
      </c>
      <c r="G12" s="3">
        <f>+E12-F12</f>
        <v>30</v>
      </c>
      <c r="H12" s="100">
        <v>348</v>
      </c>
      <c r="I12" s="101">
        <f t="shared" si="0"/>
        <v>1098</v>
      </c>
      <c r="J12" s="150" t="s">
        <v>357</v>
      </c>
      <c r="K12" s="78"/>
      <c r="L12" s="168">
        <f>F12/D12</f>
        <v>1</v>
      </c>
    </row>
    <row r="13" spans="1:17" ht="15.5" x14ac:dyDescent="0.35">
      <c r="A13" s="3" t="s">
        <v>141</v>
      </c>
      <c r="B13" s="77" t="s">
        <v>330</v>
      </c>
      <c r="C13" s="3" t="s">
        <v>131</v>
      </c>
      <c r="D13" s="3">
        <v>88</v>
      </c>
      <c r="E13" s="3">
        <v>86</v>
      </c>
      <c r="F13" s="81">
        <v>66</v>
      </c>
      <c r="G13" s="3">
        <f t="shared" ref="G13:G19" si="1">+E13-F13</f>
        <v>20</v>
      </c>
      <c r="H13" s="100">
        <v>156</v>
      </c>
      <c r="I13" s="101">
        <f t="shared" si="0"/>
        <v>-90</v>
      </c>
      <c r="J13" s="150" t="s">
        <v>357</v>
      </c>
      <c r="K13" s="78"/>
      <c r="L13" s="168">
        <f t="shared" ref="L13:L14" si="2">F13/D13</f>
        <v>0.75</v>
      </c>
    </row>
    <row r="14" spans="1:17" ht="15.5" x14ac:dyDescent="0.35">
      <c r="A14" s="3" t="s">
        <v>142</v>
      </c>
      <c r="B14" s="78" t="s">
        <v>331</v>
      </c>
      <c r="C14" s="3" t="s">
        <v>131</v>
      </c>
      <c r="D14" s="3">
        <v>564</v>
      </c>
      <c r="E14" s="3">
        <v>720</v>
      </c>
      <c r="F14" s="81">
        <v>563</v>
      </c>
      <c r="G14" s="3">
        <f t="shared" si="1"/>
        <v>157</v>
      </c>
      <c r="H14" s="100"/>
      <c r="I14" s="101">
        <f t="shared" si="0"/>
        <v>563</v>
      </c>
      <c r="J14" s="150" t="s">
        <v>357</v>
      </c>
      <c r="K14" s="78"/>
      <c r="L14" s="168">
        <f t="shared" si="2"/>
        <v>0.99822695035460995</v>
      </c>
      <c r="N14" s="167"/>
    </row>
    <row r="15" spans="1:17" x14ac:dyDescent="0.35">
      <c r="A15" s="98" t="s">
        <v>128</v>
      </c>
      <c r="B15" s="99" t="s">
        <v>1001</v>
      </c>
      <c r="C15" s="3"/>
      <c r="D15" s="3"/>
      <c r="E15" s="3"/>
      <c r="F15" s="81"/>
      <c r="G15" s="3"/>
      <c r="H15" s="100"/>
      <c r="I15" s="101"/>
      <c r="J15" s="13"/>
      <c r="K15" s="78"/>
      <c r="N15" s="205"/>
    </row>
    <row r="16" spans="1:17" ht="15.5" x14ac:dyDescent="0.35">
      <c r="A16" s="3" t="s">
        <v>140</v>
      </c>
      <c r="B16" s="77" t="s">
        <v>332</v>
      </c>
      <c r="C16" s="3" t="s">
        <v>127</v>
      </c>
      <c r="D16" s="3">
        <v>2048</v>
      </c>
      <c r="E16" s="3">
        <f t="shared" ref="E16:E17" si="3">D16</f>
        <v>2048</v>
      </c>
      <c r="F16" s="81">
        <v>1900</v>
      </c>
      <c r="G16" s="146">
        <f>+E16-F16</f>
        <v>148</v>
      </c>
      <c r="H16" s="100">
        <v>86</v>
      </c>
      <c r="I16" s="101">
        <f t="shared" si="0"/>
        <v>1814</v>
      </c>
      <c r="J16" s="150" t="s">
        <v>357</v>
      </c>
      <c r="K16" s="78"/>
      <c r="L16" s="168">
        <f t="shared" ref="L16:L19" si="4">F16/D16</f>
        <v>0.927734375</v>
      </c>
    </row>
    <row r="17" spans="1:15" ht="15.5" x14ac:dyDescent="0.35">
      <c r="A17" s="3" t="s">
        <v>141</v>
      </c>
      <c r="B17" s="77" t="s">
        <v>333</v>
      </c>
      <c r="C17" s="3" t="s">
        <v>127</v>
      </c>
      <c r="D17" s="3">
        <v>683</v>
      </c>
      <c r="E17" s="3">
        <f t="shared" si="3"/>
        <v>683</v>
      </c>
      <c r="F17" s="81">
        <v>478</v>
      </c>
      <c r="G17" s="146">
        <f t="shared" si="1"/>
        <v>205</v>
      </c>
      <c r="H17" s="100">
        <v>22</v>
      </c>
      <c r="I17" s="101">
        <f t="shared" si="0"/>
        <v>456</v>
      </c>
      <c r="J17" s="150" t="s">
        <v>357</v>
      </c>
      <c r="K17" s="78"/>
      <c r="L17" s="168">
        <f t="shared" si="4"/>
        <v>0.69985358711566614</v>
      </c>
    </row>
    <row r="18" spans="1:15" ht="15.5" x14ac:dyDescent="0.35">
      <c r="A18" s="3" t="s">
        <v>142</v>
      </c>
      <c r="B18" s="77" t="s">
        <v>334</v>
      </c>
      <c r="C18" s="3" t="s">
        <v>127</v>
      </c>
      <c r="D18" s="3">
        <v>12054</v>
      </c>
      <c r="E18" s="3">
        <v>13002</v>
      </c>
      <c r="F18" s="81">
        <v>12054</v>
      </c>
      <c r="G18" s="146">
        <f t="shared" si="1"/>
        <v>948</v>
      </c>
      <c r="H18" s="100">
        <v>913</v>
      </c>
      <c r="I18" s="101">
        <f t="shared" si="0"/>
        <v>11141</v>
      </c>
      <c r="J18" s="150" t="s">
        <v>357</v>
      </c>
      <c r="K18" s="78"/>
      <c r="L18" s="168">
        <f t="shared" si="4"/>
        <v>1</v>
      </c>
    </row>
    <row r="19" spans="1:15" ht="15.5" x14ac:dyDescent="0.35">
      <c r="A19" s="3" t="s">
        <v>143</v>
      </c>
      <c r="B19" s="77" t="s">
        <v>335</v>
      </c>
      <c r="C19" s="3" t="s">
        <v>127</v>
      </c>
      <c r="D19" s="3">
        <v>1380</v>
      </c>
      <c r="E19" s="3">
        <v>2225</v>
      </c>
      <c r="F19" s="81">
        <v>1380</v>
      </c>
      <c r="G19" s="146">
        <f t="shared" si="1"/>
        <v>845</v>
      </c>
      <c r="H19" s="100">
        <v>73</v>
      </c>
      <c r="I19" s="101">
        <f t="shared" si="0"/>
        <v>1307</v>
      </c>
      <c r="J19" s="150" t="s">
        <v>357</v>
      </c>
      <c r="K19" s="78"/>
      <c r="L19" s="168">
        <f t="shared" si="4"/>
        <v>1</v>
      </c>
    </row>
    <row r="20" spans="1:15" x14ac:dyDescent="0.35">
      <c r="A20" s="98" t="s">
        <v>129</v>
      </c>
      <c r="B20" s="99" t="s">
        <v>138</v>
      </c>
      <c r="C20" s="3"/>
      <c r="D20" s="3"/>
      <c r="E20" s="3"/>
      <c r="F20" s="81"/>
      <c r="G20" s="146"/>
      <c r="H20" s="100"/>
      <c r="I20" s="101"/>
      <c r="J20" s="13"/>
      <c r="K20" s="74"/>
    </row>
    <row r="21" spans="1:15" ht="15.5" x14ac:dyDescent="0.35">
      <c r="A21" s="3" t="s">
        <v>141</v>
      </c>
      <c r="B21" s="77" t="s">
        <v>162</v>
      </c>
      <c r="C21" s="3" t="s">
        <v>127</v>
      </c>
      <c r="D21" s="3">
        <v>335</v>
      </c>
      <c r="E21" s="3">
        <v>366</v>
      </c>
      <c r="F21" s="81">
        <v>335</v>
      </c>
      <c r="G21" s="146">
        <f t="shared" ref="G21:G42" si="5">+E21-F21</f>
        <v>31</v>
      </c>
      <c r="H21" s="100">
        <v>14</v>
      </c>
      <c r="I21" s="101">
        <f t="shared" si="0"/>
        <v>321</v>
      </c>
      <c r="J21" s="150" t="s">
        <v>357</v>
      </c>
      <c r="K21" s="78"/>
      <c r="L21" s="168">
        <f>F21/D21</f>
        <v>1</v>
      </c>
    </row>
    <row r="22" spans="1:15" ht="15.5" x14ac:dyDescent="0.35">
      <c r="A22" s="3" t="s">
        <v>142</v>
      </c>
      <c r="B22" s="77" t="s">
        <v>133</v>
      </c>
      <c r="C22" s="3" t="s">
        <v>127</v>
      </c>
      <c r="D22" s="3">
        <v>670</v>
      </c>
      <c r="E22" s="3">
        <v>732</v>
      </c>
      <c r="F22" s="81">
        <v>670</v>
      </c>
      <c r="G22" s="146">
        <f t="shared" si="5"/>
        <v>62</v>
      </c>
      <c r="H22" s="100">
        <v>148</v>
      </c>
      <c r="I22" s="101">
        <f>+F22-H22</f>
        <v>522</v>
      </c>
      <c r="J22" s="150" t="s">
        <v>357</v>
      </c>
      <c r="K22" s="78"/>
      <c r="L22" s="168">
        <f>F22/D22</f>
        <v>1</v>
      </c>
    </row>
    <row r="23" spans="1:15" ht="22.15" customHeight="1" x14ac:dyDescent="0.35">
      <c r="A23" s="3" t="s">
        <v>143</v>
      </c>
      <c r="B23" s="77" t="s">
        <v>134</v>
      </c>
      <c r="C23" s="3" t="s">
        <v>127</v>
      </c>
      <c r="D23" s="3">
        <v>241</v>
      </c>
      <c r="E23" s="3">
        <v>246</v>
      </c>
      <c r="F23" s="81">
        <v>240</v>
      </c>
      <c r="G23" s="146">
        <f t="shared" si="5"/>
        <v>6</v>
      </c>
      <c r="H23" s="100">
        <v>50</v>
      </c>
      <c r="I23" s="101">
        <f t="shared" si="0"/>
        <v>190</v>
      </c>
      <c r="J23" s="150" t="s">
        <v>357</v>
      </c>
      <c r="K23" s="78"/>
      <c r="L23" s="168">
        <f t="shared" ref="L23:L25" si="6">F23/D23</f>
        <v>0.99585062240663902</v>
      </c>
    </row>
    <row r="24" spans="1:15" ht="15.5" x14ac:dyDescent="0.35">
      <c r="A24" s="3" t="s">
        <v>144</v>
      </c>
      <c r="B24" s="77" t="s">
        <v>135</v>
      </c>
      <c r="C24" s="3" t="s">
        <v>127</v>
      </c>
      <c r="D24" s="3">
        <v>92</v>
      </c>
      <c r="E24" s="3">
        <v>120</v>
      </c>
      <c r="F24" s="81">
        <v>92</v>
      </c>
      <c r="G24" s="146">
        <f t="shared" si="5"/>
        <v>28</v>
      </c>
      <c r="H24" s="100">
        <v>28</v>
      </c>
      <c r="I24" s="101">
        <f t="shared" si="0"/>
        <v>64</v>
      </c>
      <c r="J24" s="150" t="s">
        <v>357</v>
      </c>
      <c r="K24" s="78"/>
      <c r="L24" s="168">
        <f t="shared" si="6"/>
        <v>1</v>
      </c>
    </row>
    <row r="25" spans="1:15" ht="15.5" x14ac:dyDescent="0.35">
      <c r="A25" s="3" t="s">
        <v>145</v>
      </c>
      <c r="B25" s="77" t="s">
        <v>336</v>
      </c>
      <c r="C25" s="3" t="s">
        <v>127</v>
      </c>
      <c r="D25" s="3">
        <v>63</v>
      </c>
      <c r="E25" s="3">
        <f t="shared" ref="E25:E41" si="7">D25</f>
        <v>63</v>
      </c>
      <c r="F25" s="81">
        <v>58</v>
      </c>
      <c r="G25" s="146">
        <f t="shared" si="5"/>
        <v>5</v>
      </c>
      <c r="H25" s="100"/>
      <c r="I25" s="101"/>
      <c r="J25" s="150" t="s">
        <v>357</v>
      </c>
      <c r="K25" s="78"/>
      <c r="L25" s="168">
        <f t="shared" si="6"/>
        <v>0.92063492063492058</v>
      </c>
    </row>
    <row r="26" spans="1:15" x14ac:dyDescent="0.35">
      <c r="A26" s="98" t="s">
        <v>292</v>
      </c>
      <c r="B26" s="99" t="s">
        <v>139</v>
      </c>
      <c r="C26" s="3"/>
      <c r="D26" s="3"/>
      <c r="E26" s="3"/>
      <c r="F26" s="81"/>
      <c r="G26" s="3"/>
      <c r="H26" s="100"/>
      <c r="I26" s="101">
        <f t="shared" si="0"/>
        <v>0</v>
      </c>
      <c r="J26" s="13"/>
      <c r="K26" s="74"/>
    </row>
    <row r="27" spans="1:15" ht="15.5" x14ac:dyDescent="0.35">
      <c r="A27" s="3" t="s">
        <v>140</v>
      </c>
      <c r="B27" s="77" t="s">
        <v>337</v>
      </c>
      <c r="C27" s="3" t="s">
        <v>338</v>
      </c>
      <c r="D27" s="146">
        <v>118.557</v>
      </c>
      <c r="E27" s="146">
        <v>123.542</v>
      </c>
      <c r="F27" s="687">
        <f>80+37.33</f>
        <v>117.33</v>
      </c>
      <c r="G27" s="146">
        <f t="shared" si="5"/>
        <v>6.2120000000000033</v>
      </c>
      <c r="H27" s="100"/>
      <c r="I27" s="101">
        <f t="shared" si="0"/>
        <v>117.33</v>
      </c>
      <c r="J27" s="150" t="s">
        <v>356</v>
      </c>
      <c r="K27" s="78"/>
      <c r="L27" s="168">
        <f t="shared" ref="L27:L34" si="8">F27/D27</f>
        <v>0.98965054783774886</v>
      </c>
      <c r="O27" s="2">
        <v>117.33</v>
      </c>
    </row>
    <row r="28" spans="1:15" ht="15.5" x14ac:dyDescent="0.35">
      <c r="A28" s="3" t="s">
        <v>141</v>
      </c>
      <c r="B28" s="77" t="s">
        <v>339</v>
      </c>
      <c r="C28" s="3" t="s">
        <v>127</v>
      </c>
      <c r="D28" s="3">
        <v>1167</v>
      </c>
      <c r="E28" s="3">
        <v>933</v>
      </c>
      <c r="F28" s="81">
        <v>896</v>
      </c>
      <c r="G28" s="146">
        <f t="shared" si="5"/>
        <v>37</v>
      </c>
      <c r="H28" s="100"/>
      <c r="I28" s="101">
        <f t="shared" si="0"/>
        <v>896</v>
      </c>
      <c r="J28" s="150" t="s">
        <v>357</v>
      </c>
      <c r="K28" s="78"/>
      <c r="L28" s="168">
        <f t="shared" si="8"/>
        <v>0.76778063410454156</v>
      </c>
    </row>
    <row r="29" spans="1:15" ht="15.5" x14ac:dyDescent="0.35">
      <c r="A29" s="3" t="s">
        <v>142</v>
      </c>
      <c r="B29" s="77" t="s">
        <v>340</v>
      </c>
      <c r="C29" s="3" t="s">
        <v>127</v>
      </c>
      <c r="D29" s="3">
        <v>237</v>
      </c>
      <c r="E29" s="3">
        <v>226</v>
      </c>
      <c r="F29" s="81">
        <v>222</v>
      </c>
      <c r="G29" s="146">
        <f t="shared" si="5"/>
        <v>4</v>
      </c>
      <c r="H29" s="100"/>
      <c r="I29" s="101">
        <f t="shared" si="0"/>
        <v>222</v>
      </c>
      <c r="J29" s="150" t="s">
        <v>357</v>
      </c>
      <c r="K29" s="78"/>
      <c r="L29" s="168">
        <f t="shared" si="8"/>
        <v>0.93670886075949367</v>
      </c>
    </row>
    <row r="30" spans="1:15" ht="15.5" x14ac:dyDescent="0.35">
      <c r="A30" s="3" t="s">
        <v>143</v>
      </c>
      <c r="B30" s="77" t="s">
        <v>341</v>
      </c>
      <c r="C30" s="3" t="s">
        <v>127</v>
      </c>
      <c r="D30" s="3">
        <v>5</v>
      </c>
      <c r="E30" s="3">
        <v>20</v>
      </c>
      <c r="F30" s="81">
        <v>5</v>
      </c>
      <c r="G30" s="146">
        <f t="shared" si="5"/>
        <v>15</v>
      </c>
      <c r="H30" s="100"/>
      <c r="I30" s="101">
        <f t="shared" si="0"/>
        <v>5</v>
      </c>
      <c r="J30" s="150" t="s">
        <v>357</v>
      </c>
      <c r="K30" s="78"/>
      <c r="L30" s="168">
        <f t="shared" si="8"/>
        <v>1</v>
      </c>
    </row>
    <row r="31" spans="1:15" ht="15.5" x14ac:dyDescent="0.35">
      <c r="A31" s="3" t="s">
        <v>144</v>
      </c>
      <c r="B31" s="77" t="s">
        <v>342</v>
      </c>
      <c r="C31" s="3" t="s">
        <v>127</v>
      </c>
      <c r="D31" s="3">
        <v>20</v>
      </c>
      <c r="E31" s="3">
        <v>20</v>
      </c>
      <c r="F31" s="81">
        <v>20</v>
      </c>
      <c r="G31" s="146">
        <f t="shared" si="5"/>
        <v>0</v>
      </c>
      <c r="H31" s="100"/>
      <c r="I31" s="101">
        <f t="shared" si="0"/>
        <v>20</v>
      </c>
      <c r="J31" s="150" t="s">
        <v>357</v>
      </c>
      <c r="K31" s="78"/>
      <c r="L31" s="168">
        <f t="shared" si="8"/>
        <v>1</v>
      </c>
    </row>
    <row r="32" spans="1:15" ht="15.5" x14ac:dyDescent="0.35">
      <c r="A32" s="3" t="s">
        <v>145</v>
      </c>
      <c r="B32" s="77" t="s">
        <v>343</v>
      </c>
      <c r="C32" s="3" t="s">
        <v>127</v>
      </c>
      <c r="D32" s="3">
        <v>21</v>
      </c>
      <c r="E32" s="3">
        <v>53</v>
      </c>
      <c r="F32" s="81">
        <v>21</v>
      </c>
      <c r="G32" s="146">
        <f t="shared" si="5"/>
        <v>32</v>
      </c>
      <c r="H32" s="100"/>
      <c r="I32" s="101">
        <f t="shared" si="0"/>
        <v>21</v>
      </c>
      <c r="J32" s="150" t="s">
        <v>357</v>
      </c>
      <c r="K32" s="78"/>
      <c r="L32" s="168">
        <f t="shared" si="8"/>
        <v>1</v>
      </c>
    </row>
    <row r="33" spans="1:12" ht="15.5" x14ac:dyDescent="0.35">
      <c r="A33" s="3" t="s">
        <v>146</v>
      </c>
      <c r="B33" s="77" t="s">
        <v>344</v>
      </c>
      <c r="C33" s="3" t="s">
        <v>127</v>
      </c>
      <c r="D33" s="3">
        <v>1</v>
      </c>
      <c r="E33" s="3">
        <f t="shared" si="7"/>
        <v>1</v>
      </c>
      <c r="F33" s="81">
        <v>1</v>
      </c>
      <c r="G33" s="146">
        <f t="shared" si="5"/>
        <v>0</v>
      </c>
      <c r="H33" s="100"/>
      <c r="I33" s="101">
        <f t="shared" si="0"/>
        <v>1</v>
      </c>
      <c r="J33" s="150" t="s">
        <v>357</v>
      </c>
      <c r="K33" s="78"/>
      <c r="L33" s="168">
        <f t="shared" si="8"/>
        <v>1</v>
      </c>
    </row>
    <row r="34" spans="1:12" ht="15.5" x14ac:dyDescent="0.35">
      <c r="A34" s="3" t="s">
        <v>147</v>
      </c>
      <c r="B34" s="77" t="s">
        <v>163</v>
      </c>
      <c r="C34" s="3" t="s">
        <v>127</v>
      </c>
      <c r="D34" s="3">
        <v>1228</v>
      </c>
      <c r="E34" s="3">
        <v>859</v>
      </c>
      <c r="F34" s="81">
        <v>859</v>
      </c>
      <c r="G34" s="146">
        <f t="shared" si="5"/>
        <v>0</v>
      </c>
      <c r="H34" s="100">
        <v>2</v>
      </c>
      <c r="I34" s="101">
        <f>+F34-H34</f>
        <v>857</v>
      </c>
      <c r="J34" s="150" t="s">
        <v>357</v>
      </c>
      <c r="K34" s="78" t="s">
        <v>311</v>
      </c>
      <c r="L34" s="168">
        <f t="shared" si="8"/>
        <v>0.69951140065146578</v>
      </c>
    </row>
    <row r="35" spans="1:12" x14ac:dyDescent="0.35">
      <c r="A35" s="98" t="s">
        <v>293</v>
      </c>
      <c r="B35" s="99" t="s">
        <v>294</v>
      </c>
      <c r="C35" s="3"/>
      <c r="D35" s="3"/>
      <c r="E35" s="3"/>
      <c r="F35" s="81"/>
      <c r="G35" s="3"/>
      <c r="H35" s="100"/>
      <c r="I35" s="101"/>
      <c r="J35" s="13"/>
      <c r="K35" s="78"/>
    </row>
    <row r="36" spans="1:12" ht="15.5" x14ac:dyDescent="0.35">
      <c r="A36" s="3" t="s">
        <v>345</v>
      </c>
      <c r="B36" s="89" t="s">
        <v>346</v>
      </c>
      <c r="C36" s="3" t="s">
        <v>132</v>
      </c>
      <c r="D36" s="3">
        <v>200</v>
      </c>
      <c r="E36" s="13">
        <v>306</v>
      </c>
      <c r="F36" s="81">
        <v>303</v>
      </c>
      <c r="G36" s="146">
        <f t="shared" si="5"/>
        <v>3</v>
      </c>
      <c r="H36" s="118" t="e">
        <f>COUNTIF(Earthing!#REF!,"Pipe Type")</f>
        <v>#REF!</v>
      </c>
      <c r="I36" s="101" t="e">
        <f>+F36-H36</f>
        <v>#REF!</v>
      </c>
      <c r="J36" s="150" t="s">
        <v>358</v>
      </c>
      <c r="K36" s="13"/>
      <c r="L36" s="168">
        <f>F36/D36</f>
        <v>1.5149999999999999</v>
      </c>
    </row>
    <row r="37" spans="1:12" ht="15.5" x14ac:dyDescent="0.35">
      <c r="A37" s="3" t="s">
        <v>347</v>
      </c>
      <c r="B37" s="89" t="s">
        <v>348</v>
      </c>
      <c r="C37" s="3" t="s">
        <v>132</v>
      </c>
      <c r="D37" s="3">
        <v>80</v>
      </c>
      <c r="E37" s="13">
        <v>10</v>
      </c>
      <c r="F37" s="81">
        <v>10</v>
      </c>
      <c r="G37" s="146">
        <f t="shared" si="5"/>
        <v>0</v>
      </c>
      <c r="H37" s="100">
        <f>COUNTA(Foundation!G5:G551)</f>
        <v>313</v>
      </c>
      <c r="I37" s="101">
        <f>+F37-H37</f>
        <v>-303</v>
      </c>
      <c r="J37" s="150" t="s">
        <v>358</v>
      </c>
      <c r="K37" s="13"/>
    </row>
    <row r="38" spans="1:12" ht="15.5" x14ac:dyDescent="0.35">
      <c r="A38" s="3" t="s">
        <v>349</v>
      </c>
      <c r="B38" s="89" t="s">
        <v>350</v>
      </c>
      <c r="C38" s="3" t="s">
        <v>132</v>
      </c>
      <c r="D38" s="3">
        <v>200</v>
      </c>
      <c r="E38" s="13">
        <v>313</v>
      </c>
      <c r="F38" s="81">
        <v>310</v>
      </c>
      <c r="G38" s="146">
        <f t="shared" si="5"/>
        <v>3</v>
      </c>
      <c r="H38" s="118" t="e">
        <f>COUNTIF(Earthing!#REF!,"Counterpoise")</f>
        <v>#REF!</v>
      </c>
      <c r="I38" s="101" t="e">
        <f>+F38-H38</f>
        <v>#REF!</v>
      </c>
      <c r="J38" s="150" t="s">
        <v>358</v>
      </c>
      <c r="K38" s="13"/>
    </row>
    <row r="39" spans="1:12" ht="15.5" x14ac:dyDescent="0.35">
      <c r="A39" s="3" t="s">
        <v>143</v>
      </c>
      <c r="B39" s="89" t="s">
        <v>351</v>
      </c>
      <c r="C39" s="3" t="s">
        <v>132</v>
      </c>
      <c r="D39" s="3">
        <v>9</v>
      </c>
      <c r="E39" s="3">
        <f t="shared" si="7"/>
        <v>9</v>
      </c>
      <c r="F39" s="81"/>
      <c r="G39" s="146">
        <f t="shared" si="5"/>
        <v>9</v>
      </c>
      <c r="H39" s="118"/>
      <c r="I39" s="101"/>
      <c r="J39" s="150" t="s">
        <v>357</v>
      </c>
      <c r="K39" s="13"/>
    </row>
    <row r="40" spans="1:12" ht="15.5" x14ac:dyDescent="0.35">
      <c r="A40" s="3" t="s">
        <v>144</v>
      </c>
      <c r="B40" s="89" t="s">
        <v>352</v>
      </c>
      <c r="C40" s="3" t="s">
        <v>132</v>
      </c>
      <c r="D40" s="3">
        <v>12</v>
      </c>
      <c r="E40" s="3">
        <v>12</v>
      </c>
      <c r="F40" s="81"/>
      <c r="G40" s="146">
        <f t="shared" si="5"/>
        <v>12</v>
      </c>
      <c r="H40" s="118"/>
      <c r="I40" s="101"/>
      <c r="J40" s="150" t="s">
        <v>357</v>
      </c>
      <c r="K40" s="13"/>
    </row>
    <row r="41" spans="1:12" ht="15.5" x14ac:dyDescent="0.35">
      <c r="A41" s="3" t="s">
        <v>145</v>
      </c>
      <c r="B41" s="89" t="s">
        <v>353</v>
      </c>
      <c r="C41" s="3" t="s">
        <v>132</v>
      </c>
      <c r="D41" s="3">
        <v>4</v>
      </c>
      <c r="E41" s="3">
        <f t="shared" si="7"/>
        <v>4</v>
      </c>
      <c r="F41" s="81"/>
      <c r="G41" s="146">
        <f t="shared" si="5"/>
        <v>4</v>
      </c>
      <c r="H41" s="118"/>
      <c r="I41" s="101"/>
      <c r="J41" s="150" t="s">
        <v>357</v>
      </c>
      <c r="K41" s="13"/>
    </row>
    <row r="42" spans="1:12" ht="15.5" x14ac:dyDescent="0.35">
      <c r="A42" s="1150" t="s">
        <v>146</v>
      </c>
      <c r="B42" s="1151" t="s">
        <v>354</v>
      </c>
      <c r="C42" s="1150" t="s">
        <v>132</v>
      </c>
      <c r="D42" s="1150">
        <v>9</v>
      </c>
      <c r="E42" s="1150">
        <v>0</v>
      </c>
      <c r="F42" s="1143"/>
      <c r="G42" s="1152">
        <f t="shared" si="5"/>
        <v>0</v>
      </c>
      <c r="H42" s="118"/>
      <c r="I42" s="1153"/>
      <c r="J42" s="1154" t="s">
        <v>357</v>
      </c>
      <c r="K42" s="13"/>
    </row>
    <row r="43" spans="1:12" x14ac:dyDescent="0.35">
      <c r="A43" s="98" t="s">
        <v>939</v>
      </c>
      <c r="B43" s="99" t="s">
        <v>1568</v>
      </c>
      <c r="C43" s="89"/>
      <c r="D43" s="3"/>
      <c r="E43" s="3"/>
      <c r="F43" s="13"/>
      <c r="G43" s="3"/>
      <c r="H43" s="3"/>
      <c r="I43" s="3"/>
      <c r="J43" s="13"/>
      <c r="K43" s="13"/>
    </row>
    <row r="44" spans="1:12" ht="15.5" x14ac:dyDescent="0.35">
      <c r="A44" s="3" t="s">
        <v>345</v>
      </c>
      <c r="B44" s="647" t="s">
        <v>1562</v>
      </c>
      <c r="C44" s="1149" t="s">
        <v>1563</v>
      </c>
      <c r="D44" s="3">
        <v>287</v>
      </c>
      <c r="E44" s="3">
        <v>306</v>
      </c>
      <c r="F44" s="13">
        <v>306</v>
      </c>
      <c r="G44" s="3">
        <f>E44-F44</f>
        <v>0</v>
      </c>
      <c r="H44" s="3"/>
      <c r="I44" s="3"/>
      <c r="J44" s="1154" t="s">
        <v>1573</v>
      </c>
      <c r="K44" s="13"/>
    </row>
    <row r="45" spans="1:12" ht="15.5" x14ac:dyDescent="0.35">
      <c r="A45" s="3" t="s">
        <v>347</v>
      </c>
      <c r="B45" s="647" t="s">
        <v>1564</v>
      </c>
      <c r="C45" s="1149" t="s">
        <v>1563</v>
      </c>
      <c r="D45" s="3">
        <v>287</v>
      </c>
      <c r="E45" s="3">
        <v>306</v>
      </c>
      <c r="F45" s="13">
        <v>306</v>
      </c>
      <c r="G45" s="3">
        <f t="shared" ref="G45:G52" si="9">E45-F45</f>
        <v>0</v>
      </c>
      <c r="H45" s="3"/>
      <c r="I45" s="3"/>
      <c r="J45" s="1154" t="s">
        <v>1573</v>
      </c>
      <c r="K45" s="13"/>
    </row>
    <row r="46" spans="1:12" ht="15.5" x14ac:dyDescent="0.35">
      <c r="A46" s="3" t="s">
        <v>349</v>
      </c>
      <c r="B46" s="647" t="s">
        <v>1574</v>
      </c>
      <c r="C46" s="1149" t="s">
        <v>165</v>
      </c>
      <c r="D46" s="3">
        <v>574</v>
      </c>
      <c r="E46" s="3">
        <v>612</v>
      </c>
      <c r="F46" s="13">
        <v>612</v>
      </c>
      <c r="G46" s="3">
        <f t="shared" si="9"/>
        <v>0</v>
      </c>
      <c r="H46" s="3"/>
      <c r="I46" s="3"/>
      <c r="J46" s="1154" t="s">
        <v>1573</v>
      </c>
      <c r="K46" s="13"/>
    </row>
    <row r="47" spans="1:12" ht="15.5" x14ac:dyDescent="0.35">
      <c r="A47" s="3" t="s">
        <v>143</v>
      </c>
      <c r="B47" s="647" t="s">
        <v>1565</v>
      </c>
      <c r="C47" s="1149" t="s">
        <v>165</v>
      </c>
      <c r="D47" s="3">
        <v>287</v>
      </c>
      <c r="E47" s="3">
        <v>306</v>
      </c>
      <c r="F47" s="13">
        <v>306</v>
      </c>
      <c r="G47" s="3">
        <f t="shared" si="9"/>
        <v>0</v>
      </c>
      <c r="H47" s="3"/>
      <c r="I47" s="3"/>
      <c r="J47" s="1154" t="s">
        <v>1573</v>
      </c>
      <c r="K47" s="13"/>
    </row>
    <row r="48" spans="1:12" ht="15.5" x14ac:dyDescent="0.35">
      <c r="A48" s="3" t="s">
        <v>144</v>
      </c>
      <c r="B48" s="647" t="s">
        <v>1566</v>
      </c>
      <c r="C48" s="1149" t="s">
        <v>165</v>
      </c>
      <c r="D48" s="3">
        <v>287</v>
      </c>
      <c r="E48" s="3">
        <v>306</v>
      </c>
      <c r="F48" s="13"/>
      <c r="G48" s="3">
        <f t="shared" si="9"/>
        <v>306</v>
      </c>
      <c r="H48" s="3"/>
      <c r="I48" s="3"/>
      <c r="J48" s="1154" t="s">
        <v>1573</v>
      </c>
      <c r="K48" s="13"/>
    </row>
    <row r="49" spans="1:11" ht="15.5" x14ac:dyDescent="0.35">
      <c r="A49" s="3" t="s">
        <v>145</v>
      </c>
      <c r="B49" s="647" t="s">
        <v>1567</v>
      </c>
      <c r="C49" s="1149" t="s">
        <v>165</v>
      </c>
      <c r="D49" s="3">
        <v>482</v>
      </c>
      <c r="E49" s="3">
        <v>492</v>
      </c>
      <c r="F49" s="13">
        <v>492</v>
      </c>
      <c r="G49" s="3">
        <f t="shared" si="9"/>
        <v>0</v>
      </c>
      <c r="H49" s="3"/>
      <c r="I49" s="3"/>
      <c r="J49" s="1154" t="s">
        <v>1573</v>
      </c>
      <c r="K49" s="13" t="s">
        <v>1576</v>
      </c>
    </row>
    <row r="50" spans="1:11" ht="15.5" x14ac:dyDescent="0.35">
      <c r="A50" s="3" t="s">
        <v>146</v>
      </c>
      <c r="B50" s="89" t="s">
        <v>1569</v>
      </c>
      <c r="C50" s="3" t="s">
        <v>1563</v>
      </c>
      <c r="D50" s="3">
        <v>100</v>
      </c>
      <c r="E50" s="3">
        <v>100</v>
      </c>
      <c r="F50" s="13"/>
      <c r="G50" s="3">
        <f t="shared" si="9"/>
        <v>100</v>
      </c>
      <c r="H50" s="3"/>
      <c r="I50" s="3"/>
      <c r="J50" s="1154"/>
      <c r="K50" s="13"/>
    </row>
    <row r="51" spans="1:11" ht="15.5" x14ac:dyDescent="0.35">
      <c r="A51" s="3" t="s">
        <v>147</v>
      </c>
      <c r="B51" s="89" t="s">
        <v>1570</v>
      </c>
      <c r="C51" s="3" t="s">
        <v>165</v>
      </c>
      <c r="D51" s="3">
        <v>96</v>
      </c>
      <c r="E51" s="3">
        <v>96</v>
      </c>
      <c r="F51" s="13"/>
      <c r="G51" s="3">
        <f t="shared" si="9"/>
        <v>96</v>
      </c>
      <c r="H51" s="3"/>
      <c r="I51" s="3"/>
      <c r="J51" s="1154"/>
      <c r="K51" s="13"/>
    </row>
    <row r="52" spans="1:11" ht="15.5" x14ac:dyDescent="0.35">
      <c r="A52" s="3" t="s">
        <v>1572</v>
      </c>
      <c r="B52" s="89" t="s">
        <v>1571</v>
      </c>
      <c r="C52" s="3" t="s">
        <v>165</v>
      </c>
      <c r="D52" s="3">
        <v>4</v>
      </c>
      <c r="E52" s="3">
        <v>4</v>
      </c>
      <c r="F52" s="13"/>
      <c r="G52" s="3">
        <f t="shared" si="9"/>
        <v>4</v>
      </c>
      <c r="H52" s="3"/>
      <c r="I52" s="3"/>
      <c r="J52" s="150"/>
      <c r="K52" s="13"/>
    </row>
    <row r="55" spans="1:11" x14ac:dyDescent="0.35">
      <c r="E55" s="2">
        <f>E49*3</f>
        <v>1476</v>
      </c>
    </row>
    <row r="56" spans="1:11" x14ac:dyDescent="0.35">
      <c r="E56" s="2">
        <f>F49/2</f>
        <v>246</v>
      </c>
    </row>
  </sheetData>
  <mergeCells count="4">
    <mergeCell ref="A4:G4"/>
    <mergeCell ref="H4:K4"/>
    <mergeCell ref="A1:K1"/>
    <mergeCell ref="A3:K3"/>
  </mergeCells>
  <printOptions horizontalCentered="1"/>
  <pageMargins left="0.3" right="0.24" top="0.26" bottom="0" header="3.9370078740157501E-2" footer="0"/>
  <pageSetup paperSize="9" scale="9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tabColor rgb="FF00B0F0"/>
  </sheetPr>
  <dimension ref="B1:L64"/>
  <sheetViews>
    <sheetView showGridLines="0" zoomScaleNormal="100" workbookViewId="0">
      <pane ySplit="3" topLeftCell="A4" activePane="bottomLeft" state="frozen"/>
      <selection activeCell="D60" sqref="D60"/>
      <selection pane="bottomLeft" activeCell="J5" sqref="J5"/>
    </sheetView>
  </sheetViews>
  <sheetFormatPr defaultRowHeight="14.5" x14ac:dyDescent="0.35"/>
  <cols>
    <col min="1" max="1" width="0.81640625" customWidth="1"/>
    <col min="3" max="3" width="10.81640625" bestFit="1" customWidth="1"/>
    <col min="6" max="6" width="24.54296875" customWidth="1"/>
    <col min="8" max="8" width="19.453125" customWidth="1"/>
    <col min="9" max="9" width="17.26953125" customWidth="1"/>
    <col min="10" max="10" width="14.54296875" customWidth="1"/>
    <col min="11" max="11" width="10.54296875" customWidth="1"/>
    <col min="12" max="12" width="23.7265625" customWidth="1"/>
    <col min="13" max="13" width="0.1796875" customWidth="1"/>
  </cols>
  <sheetData>
    <row r="1" spans="2:12" x14ac:dyDescent="0.35">
      <c r="B1" s="1462" t="str">
        <f>TA413_PBNTL!A1</f>
        <v xml:space="preserve"> TA413 : 765 KV D/C Bikaner III - Neemrana II TL02</v>
      </c>
      <c r="C1" s="1463"/>
      <c r="D1" s="1463"/>
      <c r="E1" s="1463"/>
      <c r="F1" s="1463"/>
      <c r="G1" s="1463"/>
      <c r="H1" s="1463"/>
      <c r="I1" s="1463"/>
      <c r="J1" s="1463"/>
      <c r="K1" s="1463"/>
      <c r="L1" s="1464"/>
    </row>
    <row r="2" spans="2:12" x14ac:dyDescent="0.35">
      <c r="B2" s="123" t="s">
        <v>296</v>
      </c>
      <c r="C2" s="1465" t="s">
        <v>98</v>
      </c>
      <c r="D2" s="1465" t="s">
        <v>99</v>
      </c>
      <c r="E2" s="1465" t="s">
        <v>297</v>
      </c>
      <c r="F2" s="1465" t="s">
        <v>298</v>
      </c>
      <c r="G2" s="1465" t="s">
        <v>299</v>
      </c>
      <c r="H2" s="1465" t="s">
        <v>300</v>
      </c>
      <c r="I2" s="1462" t="s">
        <v>301</v>
      </c>
      <c r="J2" s="1463"/>
      <c r="K2" s="1464"/>
      <c r="L2" s="1465" t="s">
        <v>1</v>
      </c>
    </row>
    <row r="3" spans="2:12" x14ac:dyDescent="0.35">
      <c r="B3" s="124" t="s">
        <v>302</v>
      </c>
      <c r="C3" s="1466"/>
      <c r="D3" s="1466"/>
      <c r="E3" s="1466"/>
      <c r="F3" s="1466"/>
      <c r="G3" s="1466"/>
      <c r="H3" s="1466"/>
      <c r="I3" s="124" t="s">
        <v>303</v>
      </c>
      <c r="J3" s="124" t="s">
        <v>304</v>
      </c>
      <c r="K3" s="124" t="s">
        <v>305</v>
      </c>
      <c r="L3" s="1466"/>
    </row>
    <row r="4" spans="2:12" x14ac:dyDescent="0.35">
      <c r="B4" s="1462" t="s">
        <v>359</v>
      </c>
      <c r="C4" s="1463"/>
      <c r="D4" s="1463"/>
      <c r="E4" s="1463"/>
      <c r="F4" s="1463"/>
      <c r="G4" s="1463"/>
      <c r="H4" s="1463"/>
      <c r="I4" s="1463"/>
      <c r="J4" s="1463"/>
      <c r="K4" s="1463"/>
      <c r="L4" s="1464"/>
    </row>
    <row r="5" spans="2:12" ht="29.5" customHeight="1" x14ac:dyDescent="0.35">
      <c r="B5" s="151">
        <f>+SUBTOTAL(3,$C$5:$C5)</f>
        <v>1</v>
      </c>
      <c r="C5" s="151" t="s">
        <v>309</v>
      </c>
      <c r="D5" s="151" t="s">
        <v>367</v>
      </c>
      <c r="E5" s="152">
        <v>329.72800000000001</v>
      </c>
      <c r="F5" s="153" t="s">
        <v>960</v>
      </c>
      <c r="G5" s="151" t="s">
        <v>366</v>
      </c>
      <c r="H5" s="153" t="s">
        <v>51</v>
      </c>
      <c r="I5" s="1100" t="s">
        <v>1518</v>
      </c>
      <c r="J5" s="153" t="s">
        <v>1629</v>
      </c>
      <c r="K5" s="154"/>
      <c r="L5" s="155"/>
    </row>
    <row r="6" spans="2:12" ht="29.5" customHeight="1" x14ac:dyDescent="0.35">
      <c r="B6" s="151">
        <f>+SUBTOTAL(3,$C$5:$C6)</f>
        <v>2</v>
      </c>
      <c r="C6" s="151" t="s">
        <v>369</v>
      </c>
      <c r="D6" s="151" t="s">
        <v>370</v>
      </c>
      <c r="E6" s="152">
        <v>223.816</v>
      </c>
      <c r="F6" s="153" t="s">
        <v>368</v>
      </c>
      <c r="G6" s="151" t="s">
        <v>1220</v>
      </c>
      <c r="H6" s="153" t="s">
        <v>51</v>
      </c>
      <c r="I6" s="151" t="s">
        <v>1481</v>
      </c>
      <c r="J6" s="153"/>
      <c r="K6" s="154"/>
      <c r="L6" s="155"/>
    </row>
    <row r="7" spans="2:12" ht="29.5" customHeight="1" x14ac:dyDescent="0.35">
      <c r="B7" s="151">
        <f>+SUBTOTAL(3,$C$5:$C7)</f>
        <v>3</v>
      </c>
      <c r="C7" s="151" t="s">
        <v>374</v>
      </c>
      <c r="D7" s="151" t="s">
        <v>375</v>
      </c>
      <c r="E7" s="152">
        <v>259.048</v>
      </c>
      <c r="F7" s="153" t="s">
        <v>962</v>
      </c>
      <c r="G7" s="151" t="s">
        <v>366</v>
      </c>
      <c r="H7" s="153" t="s">
        <v>51</v>
      </c>
      <c r="I7" s="151" t="s">
        <v>1497</v>
      </c>
      <c r="J7" s="153"/>
      <c r="K7" s="154"/>
      <c r="L7" s="155"/>
    </row>
    <row r="8" spans="2:12" ht="29.5" customHeight="1" x14ac:dyDescent="0.35">
      <c r="B8" s="151">
        <f>+SUBTOTAL(3,$C$5:$C8)</f>
        <v>4</v>
      </c>
      <c r="C8" s="151" t="s">
        <v>376</v>
      </c>
      <c r="D8" s="151" t="s">
        <v>306</v>
      </c>
      <c r="E8" s="152">
        <v>244.029</v>
      </c>
      <c r="F8" s="153" t="s">
        <v>961</v>
      </c>
      <c r="G8" s="151" t="s">
        <v>366</v>
      </c>
      <c r="H8" s="153" t="s">
        <v>51</v>
      </c>
      <c r="I8" s="151" t="s">
        <v>1498</v>
      </c>
      <c r="J8" s="153"/>
      <c r="K8" s="154"/>
      <c r="L8" s="155"/>
    </row>
    <row r="9" spans="2:12" ht="29.5" customHeight="1" x14ac:dyDescent="0.35">
      <c r="B9" s="151">
        <f>+SUBTOTAL(3,$C$5:$C9)</f>
        <v>5</v>
      </c>
      <c r="C9" s="151" t="s">
        <v>307</v>
      </c>
      <c r="D9" s="151" t="s">
        <v>377</v>
      </c>
      <c r="E9" s="152">
        <v>203.47900000000001</v>
      </c>
      <c r="F9" s="153" t="s">
        <v>378</v>
      </c>
      <c r="G9" s="151" t="s">
        <v>168</v>
      </c>
      <c r="H9" s="153" t="s">
        <v>51</v>
      </c>
      <c r="I9" s="151" t="s">
        <v>1499</v>
      </c>
      <c r="J9" s="153"/>
      <c r="K9" s="154"/>
      <c r="L9" s="155"/>
    </row>
    <row r="10" spans="2:12" ht="29.5" customHeight="1" x14ac:dyDescent="0.35">
      <c r="B10" s="151">
        <v>6</v>
      </c>
      <c r="C10" s="151" t="s">
        <v>1306</v>
      </c>
      <c r="D10" s="151" t="s">
        <v>1307</v>
      </c>
      <c r="E10" s="152">
        <v>208</v>
      </c>
      <c r="F10" s="153" t="s">
        <v>1407</v>
      </c>
      <c r="G10" s="151" t="s">
        <v>366</v>
      </c>
      <c r="H10" s="153" t="s">
        <v>51</v>
      </c>
      <c r="I10" s="151" t="s">
        <v>1500</v>
      </c>
      <c r="J10" s="153"/>
      <c r="K10" s="154"/>
      <c r="L10" s="155"/>
    </row>
    <row r="11" spans="2:12" ht="29.5" customHeight="1" x14ac:dyDescent="0.35">
      <c r="B11" s="1467" t="s">
        <v>959</v>
      </c>
      <c r="C11" s="1468"/>
      <c r="D11" s="1468"/>
      <c r="E11" s="1468"/>
      <c r="F11" s="1468"/>
      <c r="G11" s="1468"/>
      <c r="H11" s="1468"/>
      <c r="I11" s="1468"/>
      <c r="J11" s="1468"/>
      <c r="K11" s="1468"/>
      <c r="L11" s="1469"/>
    </row>
    <row r="12" spans="2:12" ht="29.5" customHeight="1" x14ac:dyDescent="0.35">
      <c r="B12" s="125">
        <f>+SUBTOTAL(3,$C$5:$C12)</f>
        <v>7</v>
      </c>
      <c r="C12" s="125" t="s">
        <v>308</v>
      </c>
      <c r="D12" s="125" t="s">
        <v>309</v>
      </c>
      <c r="E12" s="126">
        <v>242.893</v>
      </c>
      <c r="F12" s="127" t="s">
        <v>365</v>
      </c>
      <c r="G12" s="127"/>
      <c r="H12" s="153" t="s">
        <v>51</v>
      </c>
      <c r="I12" s="156" t="s">
        <v>1517</v>
      </c>
      <c r="J12" s="156"/>
      <c r="K12" s="154"/>
      <c r="L12" s="155" t="s">
        <v>1506</v>
      </c>
    </row>
    <row r="13" spans="2:12" ht="29.5" customHeight="1" x14ac:dyDescent="0.35">
      <c r="B13" s="125">
        <f>+SUBTOTAL(3,$C$5:$C13)</f>
        <v>8</v>
      </c>
      <c r="C13" s="125" t="s">
        <v>379</v>
      </c>
      <c r="D13" s="125" t="s">
        <v>380</v>
      </c>
      <c r="E13" s="126">
        <v>211.209</v>
      </c>
      <c r="F13" s="127" t="s">
        <v>1489</v>
      </c>
      <c r="G13" s="127"/>
      <c r="H13" s="153" t="s">
        <v>51</v>
      </c>
      <c r="I13" s="156" t="s">
        <v>1414</v>
      </c>
      <c r="J13" s="156"/>
      <c r="K13" s="154"/>
      <c r="L13" s="155" t="s">
        <v>1263</v>
      </c>
    </row>
    <row r="14" spans="2:12" hidden="1" x14ac:dyDescent="0.35">
      <c r="B14" s="1462" t="s">
        <v>364</v>
      </c>
      <c r="C14" s="1463"/>
      <c r="D14" s="1463"/>
      <c r="E14" s="1463"/>
      <c r="F14" s="1463"/>
      <c r="G14" s="1463"/>
      <c r="H14" s="1463"/>
      <c r="I14" s="1463"/>
      <c r="J14" s="1463"/>
      <c r="K14" s="1463"/>
      <c r="L14" s="1464"/>
    </row>
    <row r="15" spans="2:12" hidden="1" x14ac:dyDescent="0.35">
      <c r="B15" s="125">
        <f>+SUBTOTAL(3,$C$5:$C15)</f>
        <v>9</v>
      </c>
      <c r="C15" s="125" t="s">
        <v>363</v>
      </c>
      <c r="D15" s="125" t="s">
        <v>362</v>
      </c>
      <c r="E15" s="126">
        <v>311.12599999999998</v>
      </c>
      <c r="F15" s="127" t="s">
        <v>384</v>
      </c>
      <c r="G15" s="127"/>
      <c r="H15" s="153"/>
      <c r="I15" s="153"/>
      <c r="J15" s="156"/>
      <c r="K15" s="154"/>
      <c r="L15" s="128"/>
    </row>
    <row r="16" spans="2:12" hidden="1" x14ac:dyDescent="0.35">
      <c r="B16" s="125">
        <f>+SUBTOTAL(3,$C$5:$C16)</f>
        <v>10</v>
      </c>
      <c r="C16" s="125" t="s">
        <v>381</v>
      </c>
      <c r="D16" s="125" t="s">
        <v>382</v>
      </c>
      <c r="E16" s="126">
        <v>4333.3690000000006</v>
      </c>
      <c r="F16" s="127" t="s">
        <v>383</v>
      </c>
      <c r="G16" s="127"/>
      <c r="H16" s="153"/>
      <c r="I16" s="153"/>
      <c r="J16" s="156"/>
      <c r="K16" s="154"/>
      <c r="L16" s="128"/>
    </row>
    <row r="17" spans="2:12" ht="29.5" customHeight="1" x14ac:dyDescent="0.35">
      <c r="B17" s="1462" t="s">
        <v>360</v>
      </c>
      <c r="C17" s="1463"/>
      <c r="D17" s="1463"/>
      <c r="E17" s="1463"/>
      <c r="F17" s="1463"/>
      <c r="G17" s="1463"/>
      <c r="H17" s="1463"/>
      <c r="I17" s="1463"/>
      <c r="J17" s="1463"/>
      <c r="K17" s="1463"/>
      <c r="L17" s="1464"/>
    </row>
    <row r="18" spans="2:12" ht="29.5" customHeight="1" x14ac:dyDescent="0.35">
      <c r="B18" s="125">
        <f>+SUBTOTAL(3,$C$5:$C18)</f>
        <v>11</v>
      </c>
      <c r="C18" s="125" t="s">
        <v>371</v>
      </c>
      <c r="D18" s="125" t="s">
        <v>372</v>
      </c>
      <c r="E18" s="126">
        <v>279.36</v>
      </c>
      <c r="F18" s="127" t="s">
        <v>373</v>
      </c>
      <c r="G18" s="127"/>
      <c r="H18" s="153" t="s">
        <v>1217</v>
      </c>
      <c r="I18" s="156" t="s">
        <v>1513</v>
      </c>
      <c r="J18" s="156"/>
      <c r="K18" s="154"/>
      <c r="L18" s="155" t="s">
        <v>1503</v>
      </c>
    </row>
    <row r="19" spans="2:12" ht="29.5" hidden="1" customHeight="1" x14ac:dyDescent="0.35">
      <c r="B19" s="1462" t="s">
        <v>361</v>
      </c>
      <c r="C19" s="1463"/>
      <c r="D19" s="1463"/>
      <c r="E19" s="1463"/>
      <c r="F19" s="1463"/>
      <c r="G19" s="1463"/>
      <c r="H19" s="1463"/>
      <c r="I19" s="1463"/>
      <c r="J19" s="1463"/>
      <c r="K19" s="1463"/>
      <c r="L19" s="1464"/>
    </row>
    <row r="20" spans="2:12" ht="21.75" hidden="1" customHeight="1" x14ac:dyDescent="0.35">
      <c r="B20" s="125">
        <f>+SUBTOTAL(3,$C$5:$C20)</f>
        <v>12</v>
      </c>
      <c r="C20" s="125" t="s">
        <v>370</v>
      </c>
      <c r="D20" s="125" t="s">
        <v>385</v>
      </c>
      <c r="E20" s="126">
        <v>5020</v>
      </c>
      <c r="F20" s="127" t="s">
        <v>386</v>
      </c>
      <c r="G20" s="127"/>
      <c r="H20" s="127"/>
      <c r="I20" s="153"/>
      <c r="J20" s="153"/>
      <c r="K20" s="128"/>
      <c r="L20" s="125"/>
    </row>
    <row r="21" spans="2:12" hidden="1" x14ac:dyDescent="0.35"/>
    <row r="58" spans="2:2" x14ac:dyDescent="0.35">
      <c r="B58" t="s">
        <v>547</v>
      </c>
    </row>
    <row r="59" spans="2:2" x14ac:dyDescent="0.35">
      <c r="B59" t="s">
        <v>548</v>
      </c>
    </row>
    <row r="60" spans="2:2" x14ac:dyDescent="0.35">
      <c r="B60" t="s">
        <v>549</v>
      </c>
    </row>
    <row r="61" spans="2:2" x14ac:dyDescent="0.35">
      <c r="B61" t="s">
        <v>550</v>
      </c>
    </row>
    <row r="62" spans="2:2" x14ac:dyDescent="0.35">
      <c r="B62" t="s">
        <v>551</v>
      </c>
    </row>
    <row r="63" spans="2:2" x14ac:dyDescent="0.35">
      <c r="B63" t="s">
        <v>552</v>
      </c>
    </row>
    <row r="64" spans="2:2" x14ac:dyDescent="0.35">
      <c r="B64" t="s">
        <v>553</v>
      </c>
    </row>
  </sheetData>
  <mergeCells count="14">
    <mergeCell ref="B19:L19"/>
    <mergeCell ref="B1:L1"/>
    <mergeCell ref="C2:C3"/>
    <mergeCell ref="D2:D3"/>
    <mergeCell ref="E2:E3"/>
    <mergeCell ref="F2:F3"/>
    <mergeCell ref="G2:G3"/>
    <mergeCell ref="H2:H3"/>
    <mergeCell ref="I2:K2"/>
    <mergeCell ref="L2:L3"/>
    <mergeCell ref="B4:L4"/>
    <mergeCell ref="B11:L11"/>
    <mergeCell ref="B17:L17"/>
    <mergeCell ref="B14:L14"/>
  </mergeCells>
  <conditionalFormatting sqref="H1:H20">
    <cfRule type="cellIs" dxfId="50" priority="3" operator="equal">
      <formula>"Hold"</formula>
    </cfRule>
    <cfRule type="cellIs" dxfId="49" priority="4" operator="equal">
      <formula>"Approved"</formula>
    </cfRule>
  </conditionalFormatting>
  <pageMargins left="0.66" right="0.49" top="0.75" bottom="0.32" header="0.3" footer="0.3"/>
  <pageSetup paperSize="9" scale="81" orientation="landscape"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5059-0E0E-4D90-96F2-C8F9C46281D6}">
  <sheetPr codeName="Sheet24">
    <tabColor rgb="FFFF0000"/>
    <pageSetUpPr fitToPage="1"/>
  </sheetPr>
  <dimension ref="A1:O1279"/>
  <sheetViews>
    <sheetView view="pageBreakPreview" zoomScale="78" zoomScaleNormal="100" zoomScaleSheetLayoutView="96" workbookViewId="0">
      <pane ySplit="5" topLeftCell="A6" activePane="bottomLeft" state="frozen"/>
      <selection activeCell="F1276" sqref="F1276"/>
      <selection pane="bottomLeft" activeCell="I7" sqref="I7"/>
    </sheetView>
  </sheetViews>
  <sheetFormatPr defaultColWidth="9.1796875" defaultRowHeight="14.5" x14ac:dyDescent="0.35"/>
  <cols>
    <col min="1" max="1" width="8.81640625" style="43" customWidth="1"/>
    <col min="2" max="2" width="17" style="43" customWidth="1"/>
    <col min="3" max="3" width="19" style="43" customWidth="1"/>
    <col min="4" max="4" width="28.1796875" style="43" customWidth="1"/>
    <col min="5" max="5" width="20.54296875" style="43" customWidth="1"/>
    <col min="6" max="6" width="32.54296875" style="43" customWidth="1"/>
    <col min="7" max="7" width="36.54296875" style="43" bestFit="1" customWidth="1"/>
    <col min="8" max="8" width="14.26953125" style="43" hidden="1" customWidth="1"/>
    <col min="9" max="9" width="44.7265625" style="43" customWidth="1"/>
    <col min="10" max="11" width="9.1796875" style="43"/>
    <col min="12" max="12" width="12.453125" style="43" bestFit="1" customWidth="1"/>
    <col min="13" max="16384" width="9.1796875" style="43"/>
  </cols>
  <sheetData>
    <row r="1" spans="1:12" ht="18" customHeight="1" x14ac:dyDescent="0.35">
      <c r="A1" s="1484" t="s">
        <v>1042</v>
      </c>
      <c r="B1" s="1484"/>
      <c r="C1" s="1484"/>
      <c r="D1" s="1484"/>
      <c r="E1" s="1484"/>
      <c r="F1" s="1484"/>
      <c r="G1" s="1484"/>
      <c r="H1" s="1484"/>
      <c r="I1" s="1484"/>
    </row>
    <row r="2" spans="1:12" ht="18" customHeight="1" x14ac:dyDescent="0.35">
      <c r="A2" s="1484" t="s">
        <v>1043</v>
      </c>
      <c r="B2" s="1484"/>
      <c r="C2" s="1484"/>
      <c r="D2" s="1484"/>
      <c r="E2" s="1484"/>
      <c r="F2" s="1484"/>
      <c r="G2" s="1484"/>
      <c r="H2" s="1484"/>
      <c r="I2" s="1484"/>
    </row>
    <row r="3" spans="1:12" ht="18" customHeight="1" x14ac:dyDescent="0.35">
      <c r="A3" s="1484" t="s">
        <v>1044</v>
      </c>
      <c r="B3" s="1484"/>
      <c r="C3" s="1484"/>
      <c r="D3" s="1484"/>
      <c r="E3" s="1484"/>
      <c r="F3" s="1484"/>
      <c r="G3" s="1484"/>
      <c r="H3" s="1484"/>
      <c r="I3" s="1484"/>
    </row>
    <row r="4" spans="1:12" ht="20.25" customHeight="1" x14ac:dyDescent="0.35">
      <c r="A4" s="1485" t="s">
        <v>1045</v>
      </c>
      <c r="B4" s="1485"/>
      <c r="C4" s="1485"/>
      <c r="D4" s="1485"/>
      <c r="E4" s="1485"/>
      <c r="F4" s="1485"/>
      <c r="G4" s="1485"/>
      <c r="H4" s="1485"/>
      <c r="I4" s="1485"/>
    </row>
    <row r="5" spans="1:12" ht="30" customHeight="1" x14ac:dyDescent="0.35">
      <c r="A5" s="561" t="s">
        <v>1046</v>
      </c>
      <c r="B5" s="1486" t="s">
        <v>1047</v>
      </c>
      <c r="C5" s="1487"/>
      <c r="D5" s="1488"/>
      <c r="E5" s="562" t="s">
        <v>1048</v>
      </c>
      <c r="F5" s="562" t="s">
        <v>1049</v>
      </c>
      <c r="G5" s="561" t="s">
        <v>95</v>
      </c>
      <c r="H5" s="561" t="s">
        <v>1050</v>
      </c>
      <c r="I5" s="561" t="s">
        <v>1</v>
      </c>
    </row>
    <row r="6" spans="1:12" ht="18.5" x14ac:dyDescent="0.35">
      <c r="A6" s="1489" t="s">
        <v>1051</v>
      </c>
      <c r="B6" s="1489"/>
      <c r="C6" s="1489"/>
      <c r="D6" s="1489"/>
      <c r="E6" s="1489"/>
      <c r="F6" s="1489"/>
      <c r="G6" s="1489"/>
      <c r="H6" s="1489"/>
      <c r="I6" s="1489"/>
    </row>
    <row r="7" spans="1:12" ht="64.5" customHeight="1" x14ac:dyDescent="0.35">
      <c r="A7" s="680">
        <v>1</v>
      </c>
      <c r="B7" s="681" t="s">
        <v>566</v>
      </c>
      <c r="C7" s="680" t="s">
        <v>567</v>
      </c>
      <c r="D7" s="682" t="s">
        <v>960</v>
      </c>
      <c r="E7" s="680" t="s">
        <v>366</v>
      </c>
      <c r="F7" s="680" t="s">
        <v>1052</v>
      </c>
      <c r="G7" s="682" t="s">
        <v>1116</v>
      </c>
      <c r="H7" s="683"/>
      <c r="I7" s="683" t="s">
        <v>1241</v>
      </c>
    </row>
    <row r="8" spans="1:12" ht="58" x14ac:dyDescent="0.35">
      <c r="A8" s="680">
        <v>2</v>
      </c>
      <c r="B8" s="681" t="s">
        <v>568</v>
      </c>
      <c r="C8" s="680" t="s">
        <v>569</v>
      </c>
      <c r="D8" s="682" t="s">
        <v>368</v>
      </c>
      <c r="E8" s="680" t="s">
        <v>1122</v>
      </c>
      <c r="F8" s="680" t="s">
        <v>1052</v>
      </c>
      <c r="G8" s="682" t="s">
        <v>1116</v>
      </c>
      <c r="H8" s="683"/>
      <c r="I8" s="683" t="s">
        <v>1243</v>
      </c>
      <c r="L8" s="654"/>
    </row>
    <row r="9" spans="1:12" ht="68.25" customHeight="1" x14ac:dyDescent="0.35">
      <c r="A9" s="680">
        <v>3</v>
      </c>
      <c r="B9" s="681" t="s">
        <v>576</v>
      </c>
      <c r="C9" s="680" t="s">
        <v>577</v>
      </c>
      <c r="D9" s="682" t="s">
        <v>962</v>
      </c>
      <c r="E9" s="680" t="s">
        <v>366</v>
      </c>
      <c r="F9" s="680" t="s">
        <v>1052</v>
      </c>
      <c r="G9" s="682" t="s">
        <v>1116</v>
      </c>
      <c r="H9" s="683"/>
      <c r="I9" s="683" t="s">
        <v>1240</v>
      </c>
    </row>
    <row r="10" spans="1:12" ht="66" customHeight="1" x14ac:dyDescent="0.35">
      <c r="A10" s="680">
        <v>4</v>
      </c>
      <c r="B10" s="681" t="s">
        <v>578</v>
      </c>
      <c r="C10" s="680" t="s">
        <v>579</v>
      </c>
      <c r="D10" s="682" t="s">
        <v>961</v>
      </c>
      <c r="E10" s="680" t="s">
        <v>366</v>
      </c>
      <c r="F10" s="680" t="s">
        <v>1052</v>
      </c>
      <c r="G10" s="682" t="s">
        <v>1116</v>
      </c>
      <c r="H10" s="683"/>
      <c r="I10" s="683" t="s">
        <v>1240</v>
      </c>
    </row>
    <row r="11" spans="1:12" ht="66" customHeight="1" x14ac:dyDescent="0.35">
      <c r="A11" s="680">
        <v>5</v>
      </c>
      <c r="B11" s="681" t="s">
        <v>580</v>
      </c>
      <c r="C11" s="680" t="s">
        <v>581</v>
      </c>
      <c r="D11" s="682" t="s">
        <v>378</v>
      </c>
      <c r="E11" s="680" t="s">
        <v>168</v>
      </c>
      <c r="F11" s="680" t="s">
        <v>1052</v>
      </c>
      <c r="G11" s="682" t="s">
        <v>1116</v>
      </c>
      <c r="H11" s="683"/>
      <c r="I11" s="683" t="s">
        <v>1242</v>
      </c>
    </row>
    <row r="12" spans="1:12" ht="66" customHeight="1" x14ac:dyDescent="0.35">
      <c r="A12" s="680">
        <v>6</v>
      </c>
      <c r="B12" s="681" t="s">
        <v>1306</v>
      </c>
      <c r="C12" s="680" t="s">
        <v>1307</v>
      </c>
      <c r="D12" s="682" t="s">
        <v>1407</v>
      </c>
      <c r="E12" s="680" t="s">
        <v>366</v>
      </c>
      <c r="F12" s="680" t="s">
        <v>1408</v>
      </c>
      <c r="G12" s="682" t="s">
        <v>1409</v>
      </c>
      <c r="H12" s="683"/>
      <c r="I12" s="683" t="s">
        <v>1461</v>
      </c>
    </row>
    <row r="13" spans="1:12" ht="19.5" customHeight="1" x14ac:dyDescent="0.35">
      <c r="A13" s="1475"/>
      <c r="B13" s="1476"/>
      <c r="C13" s="1476"/>
      <c r="D13" s="1476"/>
      <c r="E13" s="1476"/>
      <c r="F13" s="1476"/>
      <c r="G13" s="1476"/>
      <c r="H13" s="1476"/>
      <c r="I13" s="1477"/>
    </row>
    <row r="14" spans="1:12" ht="19.5" customHeight="1" x14ac:dyDescent="0.35">
      <c r="A14" s="1478" t="s">
        <v>1053</v>
      </c>
      <c r="B14" s="1479"/>
      <c r="C14" s="1479"/>
      <c r="D14" s="1479"/>
      <c r="E14" s="1479"/>
      <c r="F14" s="1479"/>
      <c r="G14" s="1479"/>
      <c r="H14" s="1479"/>
      <c r="I14" s="1480"/>
    </row>
    <row r="15" spans="1:12" ht="66.75" customHeight="1" x14ac:dyDescent="0.35">
      <c r="A15" s="563">
        <v>1</v>
      </c>
      <c r="B15" s="46" t="s">
        <v>573</v>
      </c>
      <c r="C15" s="563" t="s">
        <v>574</v>
      </c>
      <c r="D15" s="564" t="s">
        <v>1054</v>
      </c>
      <c r="E15" s="563" t="s">
        <v>1055</v>
      </c>
      <c r="F15" s="563" t="s">
        <v>1056</v>
      </c>
      <c r="G15" s="564" t="s">
        <v>1520</v>
      </c>
      <c r="H15" s="565"/>
      <c r="I15" s="565" t="s">
        <v>1511</v>
      </c>
    </row>
    <row r="16" spans="1:12" ht="19.5" customHeight="1" x14ac:dyDescent="0.35">
      <c r="A16" s="1475"/>
      <c r="B16" s="1476"/>
      <c r="C16" s="1476"/>
      <c r="D16" s="1476"/>
      <c r="E16" s="1476"/>
      <c r="F16" s="1476"/>
      <c r="G16" s="1476"/>
      <c r="H16" s="1476"/>
      <c r="I16" s="1477"/>
    </row>
    <row r="17" spans="1:9" ht="19.5" customHeight="1" x14ac:dyDescent="0.35">
      <c r="A17" s="1478" t="s">
        <v>1057</v>
      </c>
      <c r="B17" s="1479"/>
      <c r="C17" s="1479"/>
      <c r="D17" s="1479"/>
      <c r="E17" s="1479"/>
      <c r="F17" s="1479"/>
      <c r="G17" s="1479"/>
      <c r="H17" s="1479"/>
      <c r="I17" s="1480"/>
    </row>
    <row r="18" spans="1:9" ht="30" customHeight="1" x14ac:dyDescent="0.35">
      <c r="A18" s="563">
        <v>1</v>
      </c>
      <c r="B18" s="1481" t="s">
        <v>1097</v>
      </c>
      <c r="C18" s="1482"/>
      <c r="D18" s="564" t="s">
        <v>279</v>
      </c>
      <c r="E18" s="563" t="s">
        <v>1058</v>
      </c>
      <c r="F18" s="563" t="s">
        <v>1059</v>
      </c>
      <c r="G18" s="564" t="s">
        <v>1546</v>
      </c>
      <c r="H18" s="565"/>
      <c r="I18" s="564" t="s">
        <v>1546</v>
      </c>
    </row>
    <row r="19" spans="1:9" ht="30" customHeight="1" x14ac:dyDescent="0.35">
      <c r="A19" s="563">
        <v>2</v>
      </c>
      <c r="B19" s="1481" t="s">
        <v>1098</v>
      </c>
      <c r="C19" s="1482"/>
      <c r="D19" s="564" t="s">
        <v>279</v>
      </c>
      <c r="E19" s="563" t="s">
        <v>1058</v>
      </c>
      <c r="F19" s="563" t="s">
        <v>1059</v>
      </c>
      <c r="G19" s="564" t="s">
        <v>1546</v>
      </c>
      <c r="H19" s="565"/>
      <c r="I19" s="564" t="s">
        <v>1546</v>
      </c>
    </row>
    <row r="20" spans="1:9" ht="19.5" customHeight="1" x14ac:dyDescent="0.35">
      <c r="A20" s="1475"/>
      <c r="B20" s="1476"/>
      <c r="C20" s="1476"/>
      <c r="D20" s="1476"/>
      <c r="E20" s="1476"/>
      <c r="F20" s="1476"/>
      <c r="G20" s="1476"/>
      <c r="H20" s="1476"/>
      <c r="I20" s="1477"/>
    </row>
    <row r="21" spans="1:9" ht="19.5" customHeight="1" x14ac:dyDescent="0.35">
      <c r="A21" s="1478" t="s">
        <v>1060</v>
      </c>
      <c r="B21" s="1479"/>
      <c r="C21" s="1479"/>
      <c r="D21" s="1479"/>
      <c r="E21" s="1479"/>
      <c r="F21" s="1479"/>
      <c r="G21" s="1479"/>
      <c r="H21" s="1479"/>
      <c r="I21" s="1480"/>
    </row>
    <row r="22" spans="1:9" ht="59.25" customHeight="1" x14ac:dyDescent="0.35">
      <c r="A22" s="567">
        <v>1</v>
      </c>
      <c r="B22" s="568" t="s">
        <v>438</v>
      </c>
      <c r="C22" s="568" t="s">
        <v>439</v>
      </c>
      <c r="D22" s="564" t="s">
        <v>1061</v>
      </c>
      <c r="E22" s="563" t="s">
        <v>1062</v>
      </c>
      <c r="F22" s="563" t="s">
        <v>1109</v>
      </c>
      <c r="G22" s="564" t="s">
        <v>1117</v>
      </c>
      <c r="H22" s="563"/>
      <c r="I22" s="566" t="s">
        <v>1547</v>
      </c>
    </row>
    <row r="23" spans="1:9" ht="19.5" customHeight="1" x14ac:dyDescent="0.35">
      <c r="A23" s="1475"/>
      <c r="B23" s="1476"/>
      <c r="C23" s="1476"/>
      <c r="D23" s="1476"/>
      <c r="E23" s="1476"/>
      <c r="F23" s="1476"/>
      <c r="G23" s="1476"/>
      <c r="H23" s="1476"/>
      <c r="I23" s="1477"/>
    </row>
    <row r="24" spans="1:9" ht="19.5" customHeight="1" x14ac:dyDescent="0.35">
      <c r="A24" s="1478" t="s">
        <v>1063</v>
      </c>
      <c r="B24" s="1479"/>
      <c r="C24" s="1479"/>
      <c r="D24" s="1479"/>
      <c r="E24" s="1479"/>
      <c r="F24" s="1479"/>
      <c r="G24" s="1479"/>
      <c r="H24" s="1479"/>
      <c r="I24" s="1480"/>
    </row>
    <row r="25" spans="1:9" ht="72" customHeight="1" x14ac:dyDescent="0.35">
      <c r="A25" s="563">
        <v>1</v>
      </c>
      <c r="B25" s="1481" t="s">
        <v>565</v>
      </c>
      <c r="C25" s="1482" t="s">
        <v>566</v>
      </c>
      <c r="D25" s="564" t="s">
        <v>365</v>
      </c>
      <c r="E25" s="563" t="s">
        <v>1064</v>
      </c>
      <c r="F25" s="563" t="s">
        <v>1065</v>
      </c>
      <c r="G25" s="564" t="s">
        <v>1116</v>
      </c>
      <c r="H25" s="565"/>
      <c r="I25" s="564" t="s">
        <v>1507</v>
      </c>
    </row>
    <row r="26" spans="1:9" ht="66" customHeight="1" x14ac:dyDescent="0.35">
      <c r="A26" s="563">
        <v>2</v>
      </c>
      <c r="B26" s="1481" t="s">
        <v>582</v>
      </c>
      <c r="C26" s="1482" t="s">
        <v>583</v>
      </c>
      <c r="D26" s="564" t="s">
        <v>1066</v>
      </c>
      <c r="E26" s="563" t="s">
        <v>1064</v>
      </c>
      <c r="F26" s="563" t="s">
        <v>1065</v>
      </c>
      <c r="G26" s="564" t="s">
        <v>1116</v>
      </c>
      <c r="H26" s="565"/>
      <c r="I26" s="564" t="s">
        <v>1508</v>
      </c>
    </row>
    <row r="27" spans="1:9" ht="12" customHeight="1" x14ac:dyDescent="0.35">
      <c r="A27" s="1475"/>
      <c r="B27" s="1476"/>
      <c r="C27" s="1476"/>
      <c r="D27" s="1476"/>
      <c r="E27" s="1476"/>
      <c r="F27" s="1476"/>
      <c r="G27" s="1476"/>
      <c r="H27" s="1476"/>
      <c r="I27" s="1477"/>
    </row>
    <row r="28" spans="1:9" ht="19.5" hidden="1" customHeight="1" x14ac:dyDescent="0.35">
      <c r="A28" s="1478" t="s">
        <v>1067</v>
      </c>
      <c r="B28" s="1479"/>
      <c r="C28" s="1479"/>
      <c r="D28" s="1479"/>
      <c r="E28" s="1479"/>
      <c r="F28" s="1479"/>
      <c r="G28" s="1479"/>
      <c r="H28" s="1479"/>
      <c r="I28" s="1480"/>
    </row>
    <row r="29" spans="1:9" ht="26.25" hidden="1" customHeight="1" x14ac:dyDescent="0.35">
      <c r="A29" s="563">
        <v>1</v>
      </c>
      <c r="B29" s="568" t="s">
        <v>363</v>
      </c>
      <c r="C29" s="568" t="s">
        <v>362</v>
      </c>
      <c r="D29" s="564" t="s">
        <v>384</v>
      </c>
      <c r="E29" s="569" t="s">
        <v>1064</v>
      </c>
      <c r="F29" s="570" t="s">
        <v>1068</v>
      </c>
      <c r="G29" s="563" t="s">
        <v>1069</v>
      </c>
      <c r="H29" s="563"/>
      <c r="I29" s="564" t="s">
        <v>1070</v>
      </c>
    </row>
    <row r="30" spans="1:9" ht="19.5" hidden="1" customHeight="1" x14ac:dyDescent="0.35">
      <c r="A30" s="563">
        <v>2</v>
      </c>
      <c r="B30" s="568" t="s">
        <v>381</v>
      </c>
      <c r="C30" s="571" t="s">
        <v>382</v>
      </c>
      <c r="D30" s="564" t="s">
        <v>383</v>
      </c>
      <c r="E30" s="569" t="s">
        <v>1064</v>
      </c>
      <c r="F30" s="570" t="s">
        <v>1068</v>
      </c>
      <c r="G30" s="563" t="s">
        <v>1069</v>
      </c>
      <c r="H30" s="563"/>
      <c r="I30" s="564" t="s">
        <v>1070</v>
      </c>
    </row>
    <row r="31" spans="1:9" ht="19.5" hidden="1" customHeight="1" x14ac:dyDescent="0.35">
      <c r="A31" s="612"/>
      <c r="B31" s="613"/>
      <c r="C31" s="614"/>
      <c r="D31" s="615"/>
      <c r="E31" s="616"/>
      <c r="F31" s="617"/>
      <c r="G31" s="618"/>
      <c r="H31" s="618"/>
      <c r="I31" s="619"/>
    </row>
    <row r="32" spans="1:9" ht="19.5" customHeight="1" x14ac:dyDescent="0.35">
      <c r="A32" s="1478" t="s">
        <v>1105</v>
      </c>
      <c r="B32" s="1479"/>
      <c r="C32" s="1479"/>
      <c r="D32" s="1479"/>
      <c r="E32" s="1479"/>
      <c r="F32" s="1479"/>
      <c r="G32" s="1479"/>
      <c r="H32" s="1479"/>
      <c r="I32" s="1480"/>
    </row>
    <row r="33" spans="1:11" ht="72.5" x14ac:dyDescent="0.35">
      <c r="A33" s="563">
        <v>1</v>
      </c>
      <c r="B33" s="568" t="s">
        <v>1106</v>
      </c>
      <c r="C33" s="568" t="s">
        <v>1107</v>
      </c>
      <c r="D33" s="564" t="s">
        <v>1108</v>
      </c>
      <c r="E33" s="569" t="s">
        <v>1064</v>
      </c>
      <c r="F33" s="563" t="s">
        <v>1065</v>
      </c>
      <c r="G33" s="564" t="s">
        <v>1117</v>
      </c>
      <c r="H33" s="563"/>
      <c r="I33" s="564" t="s">
        <v>1558</v>
      </c>
    </row>
    <row r="34" spans="1:11" ht="19.5" customHeight="1" x14ac:dyDescent="0.35">
      <c r="A34" s="1475"/>
      <c r="B34" s="1476"/>
      <c r="C34" s="1476"/>
      <c r="D34" s="1476"/>
      <c r="E34" s="1476"/>
      <c r="F34" s="1476"/>
      <c r="G34" s="1476"/>
      <c r="H34" s="1476"/>
      <c r="I34" s="1477"/>
    </row>
    <row r="35" spans="1:11" ht="19.5" customHeight="1" x14ac:dyDescent="0.35">
      <c r="A35" s="572" t="s">
        <v>1046</v>
      </c>
      <c r="B35" s="1483" t="s">
        <v>1071</v>
      </c>
      <c r="C35" s="1483"/>
      <c r="D35" s="1483"/>
      <c r="E35" s="572" t="s">
        <v>1072</v>
      </c>
      <c r="F35" s="572" t="s">
        <v>1073</v>
      </c>
      <c r="G35" s="572" t="s">
        <v>1074</v>
      </c>
      <c r="H35" s="561" t="s">
        <v>1050</v>
      </c>
      <c r="I35" s="561" t="s">
        <v>1</v>
      </c>
    </row>
    <row r="36" spans="1:11" x14ac:dyDescent="0.35">
      <c r="A36" s="567">
        <v>1</v>
      </c>
      <c r="B36" s="1471" t="s">
        <v>1075</v>
      </c>
      <c r="C36" s="1471"/>
      <c r="D36" s="1471"/>
      <c r="E36" s="1006">
        <v>6</v>
      </c>
      <c r="F36" s="567">
        <v>6</v>
      </c>
      <c r="G36" s="569">
        <v>6</v>
      </c>
      <c r="H36" s="567"/>
      <c r="I36" s="565" t="s">
        <v>51</v>
      </c>
    </row>
    <row r="37" spans="1:11" x14ac:dyDescent="0.35">
      <c r="A37" s="567">
        <v>2</v>
      </c>
      <c r="B37" s="1471" t="s">
        <v>1076</v>
      </c>
      <c r="C37" s="1471"/>
      <c r="D37" s="1471"/>
      <c r="E37" s="1006">
        <v>2</v>
      </c>
      <c r="F37" s="567">
        <v>2</v>
      </c>
      <c r="G37" s="569">
        <v>2</v>
      </c>
      <c r="H37" s="569"/>
      <c r="I37" s="565" t="s">
        <v>51</v>
      </c>
      <c r="K37" s="8"/>
    </row>
    <row r="38" spans="1:11" x14ac:dyDescent="0.35">
      <c r="A38" s="567">
        <v>3</v>
      </c>
      <c r="B38" s="1471" t="s">
        <v>1077</v>
      </c>
      <c r="C38" s="1471"/>
      <c r="D38" s="1471"/>
      <c r="E38" s="1006">
        <v>1</v>
      </c>
      <c r="F38" s="567">
        <v>1</v>
      </c>
      <c r="G38" s="564">
        <v>1</v>
      </c>
      <c r="H38" s="569"/>
      <c r="I38" s="565" t="s">
        <v>1519</v>
      </c>
      <c r="K38" s="8"/>
    </row>
    <row r="39" spans="1:11" ht="33.75" customHeight="1" x14ac:dyDescent="0.35">
      <c r="A39" s="567">
        <v>4</v>
      </c>
      <c r="B39" s="1471" t="s">
        <v>1078</v>
      </c>
      <c r="C39" s="1471"/>
      <c r="D39" s="1471"/>
      <c r="E39" s="1006">
        <v>1</v>
      </c>
      <c r="F39" s="567">
        <v>1</v>
      </c>
      <c r="G39" s="564"/>
      <c r="H39" s="569"/>
      <c r="I39" s="565" t="s">
        <v>1548</v>
      </c>
      <c r="K39" s="8"/>
    </row>
    <row r="40" spans="1:11" x14ac:dyDescent="0.35">
      <c r="A40" s="567">
        <v>5</v>
      </c>
      <c r="B40" s="1471" t="s">
        <v>1410</v>
      </c>
      <c r="C40" s="1471"/>
      <c r="D40" s="1471"/>
      <c r="E40" s="567">
        <v>1</v>
      </c>
      <c r="F40" s="567">
        <v>1</v>
      </c>
      <c r="G40" s="77">
        <v>1</v>
      </c>
      <c r="H40" s="569"/>
      <c r="I40" s="77" t="s">
        <v>1521</v>
      </c>
      <c r="K40" s="8"/>
    </row>
    <row r="41" spans="1:11" ht="29" hidden="1" x14ac:dyDescent="0.35">
      <c r="A41" s="567">
        <v>6</v>
      </c>
      <c r="B41" s="1471" t="s">
        <v>1079</v>
      </c>
      <c r="C41" s="1471"/>
      <c r="D41" s="1471"/>
      <c r="E41" s="1006">
        <v>1</v>
      </c>
      <c r="F41" s="567">
        <v>1</v>
      </c>
      <c r="G41" s="569" t="s">
        <v>1501</v>
      </c>
      <c r="H41" s="569"/>
      <c r="I41" s="564" t="s">
        <v>1104</v>
      </c>
      <c r="K41" s="8"/>
    </row>
    <row r="42" spans="1:11" x14ac:dyDescent="0.35">
      <c r="A42" s="567">
        <v>5</v>
      </c>
      <c r="B42" s="1471" t="s">
        <v>1080</v>
      </c>
      <c r="C42" s="1471"/>
      <c r="D42" s="1471"/>
      <c r="E42" s="1006">
        <v>1</v>
      </c>
      <c r="F42" s="567">
        <v>1</v>
      </c>
      <c r="G42" s="569">
        <v>1</v>
      </c>
      <c r="H42" s="569"/>
      <c r="I42" s="77" t="s">
        <v>1521</v>
      </c>
      <c r="K42" s="8"/>
    </row>
    <row r="43" spans="1:11" ht="33.75" customHeight="1" x14ac:dyDescent="0.35">
      <c r="A43" s="567">
        <v>6</v>
      </c>
      <c r="B43" s="1472" t="s">
        <v>1081</v>
      </c>
      <c r="C43" s="1473"/>
      <c r="D43" s="1474"/>
      <c r="E43" s="1006">
        <v>1</v>
      </c>
      <c r="F43" s="567">
        <v>1</v>
      </c>
      <c r="G43" s="569" t="s">
        <v>1502</v>
      </c>
      <c r="H43" s="566"/>
      <c r="I43" s="564" t="s">
        <v>1559</v>
      </c>
    </row>
    <row r="44" spans="1:11" ht="29" x14ac:dyDescent="0.35">
      <c r="A44" s="567">
        <v>7</v>
      </c>
      <c r="B44" s="604" t="s">
        <v>1110</v>
      </c>
      <c r="C44" s="605"/>
      <c r="D44" s="606"/>
      <c r="E44" s="1006">
        <v>1</v>
      </c>
      <c r="F44" s="567">
        <v>1</v>
      </c>
      <c r="G44" s="564" t="s">
        <v>1549</v>
      </c>
      <c r="H44" s="566"/>
      <c r="I44" s="564" t="s">
        <v>1123</v>
      </c>
    </row>
    <row r="45" spans="1:11" ht="18.5" x14ac:dyDescent="0.35">
      <c r="A45" s="567">
        <v>8</v>
      </c>
      <c r="B45" s="604" t="s">
        <v>1522</v>
      </c>
      <c r="C45" s="605"/>
      <c r="D45" s="606"/>
      <c r="E45" s="1006"/>
      <c r="F45" s="567"/>
      <c r="G45" s="564"/>
      <c r="H45" s="566"/>
      <c r="I45" s="564" t="s">
        <v>1523</v>
      </c>
    </row>
    <row r="46" spans="1:11" ht="19.5" customHeight="1" x14ac:dyDescent="0.35">
      <c r="A46" s="1470" t="s">
        <v>83</v>
      </c>
      <c r="B46" s="1470"/>
      <c r="C46" s="1470"/>
      <c r="D46" s="1470"/>
      <c r="E46" s="573">
        <f>SUM(E36:E44)</f>
        <v>15</v>
      </c>
      <c r="F46" s="573">
        <f>SUM(F36:F44)</f>
        <v>15</v>
      </c>
      <c r="G46" s="573">
        <f>SUM(G36:G44)</f>
        <v>11</v>
      </c>
      <c r="H46" s="573"/>
      <c r="I46" s="574"/>
    </row>
    <row r="1279" spans="2:15" x14ac:dyDescent="0.35">
      <c r="B1279" s="1068">
        <v>45795</v>
      </c>
      <c r="K1279" s="43">
        <v>1</v>
      </c>
      <c r="L1279" s="43">
        <v>1</v>
      </c>
      <c r="N1279" s="43">
        <v>1</v>
      </c>
      <c r="O1279" s="43">
        <v>1</v>
      </c>
    </row>
  </sheetData>
  <mergeCells count="32">
    <mergeCell ref="B19:C19"/>
    <mergeCell ref="A1:I1"/>
    <mergeCell ref="A2:I2"/>
    <mergeCell ref="A3:I3"/>
    <mergeCell ref="A4:I4"/>
    <mergeCell ref="B5:D5"/>
    <mergeCell ref="A6:I6"/>
    <mergeCell ref="A13:I13"/>
    <mergeCell ref="A14:I14"/>
    <mergeCell ref="A16:I16"/>
    <mergeCell ref="A17:I17"/>
    <mergeCell ref="B18:C18"/>
    <mergeCell ref="B37:D37"/>
    <mergeCell ref="A20:I20"/>
    <mergeCell ref="A21:I21"/>
    <mergeCell ref="A23:I23"/>
    <mergeCell ref="A24:I24"/>
    <mergeCell ref="B25:C25"/>
    <mergeCell ref="B26:C26"/>
    <mergeCell ref="A27:I27"/>
    <mergeCell ref="A28:I28"/>
    <mergeCell ref="A34:I34"/>
    <mergeCell ref="B35:D35"/>
    <mergeCell ref="B36:D36"/>
    <mergeCell ref="A32:I32"/>
    <mergeCell ref="A46:D46"/>
    <mergeCell ref="B38:D38"/>
    <mergeCell ref="B39:D39"/>
    <mergeCell ref="B40:D40"/>
    <mergeCell ref="B41:D41"/>
    <mergeCell ref="B42:D42"/>
    <mergeCell ref="B43:D43"/>
  </mergeCells>
  <printOptions horizontalCentered="1"/>
  <pageMargins left="0.118110236220472" right="0.118110236220472" top="0.39" bottom="0.17" header="0.118110236220472" footer="0.118110236220472"/>
  <pageSetup paperSize="9" scale="49" orientation="portrait" r:id="rId1"/>
  <rowBreaks count="1" manualBreakCount="1">
    <brk id="27" max="16383" man="1"/>
  </rowBreaks>
  <colBreaks count="1" manualBreakCount="1">
    <brk id="9" max="1048575" man="1"/>
  </colBreak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B723-8176-4E60-8DA2-B1E49E93C3B0}">
  <sheetPr codeName="Sheet26">
    <tabColor rgb="FFFF0000"/>
  </sheetPr>
  <dimension ref="A1:M303"/>
  <sheetViews>
    <sheetView showGridLines="0" topLeftCell="A125" zoomScaleNormal="100" workbookViewId="0">
      <selection activeCell="H17" sqref="H17"/>
    </sheetView>
  </sheetViews>
  <sheetFormatPr defaultColWidth="9.1796875" defaultRowHeight="14.5" x14ac:dyDescent="0.35"/>
  <cols>
    <col min="1" max="2" width="12.1796875" style="162" customWidth="1"/>
    <col min="3" max="3" width="14.7265625" style="163" bestFit="1" customWidth="1"/>
    <col min="4" max="4" width="11.1796875" style="181" bestFit="1" customWidth="1"/>
    <col min="5" max="5" width="22" style="163" customWidth="1"/>
    <col min="6" max="6" width="16.81640625" style="163" customWidth="1"/>
    <col min="7" max="7" width="3.453125" style="162" customWidth="1"/>
    <col min="8" max="8" width="13" style="162" bestFit="1" customWidth="1"/>
    <col min="9" max="9" width="12" style="162" customWidth="1"/>
    <col min="10" max="10" width="11.1796875" style="162" customWidth="1"/>
    <col min="11" max="16384" width="9.1796875" style="162"/>
  </cols>
  <sheetData>
    <row r="1" spans="1:6" ht="15" thickBot="1" x14ac:dyDescent="0.4"/>
    <row r="2" spans="1:6" s="160" customFormat="1" ht="16.5" customHeight="1" thickBot="1" x14ac:dyDescent="0.35">
      <c r="A2" s="1490" t="s">
        <v>681</v>
      </c>
      <c r="B2" s="1491"/>
      <c r="C2" s="1491"/>
      <c r="D2" s="1492"/>
      <c r="E2" s="1491"/>
      <c r="F2" s="1493"/>
    </row>
    <row r="3" spans="1:6" s="161" customFormat="1" ht="18.5" x14ac:dyDescent="0.35">
      <c r="A3" s="1494" t="s">
        <v>94</v>
      </c>
      <c r="B3" s="331" t="s">
        <v>671</v>
      </c>
      <c r="C3" s="331" t="s">
        <v>670</v>
      </c>
      <c r="D3" s="331" t="s">
        <v>503</v>
      </c>
      <c r="E3" s="331" t="s">
        <v>1004</v>
      </c>
      <c r="F3" s="331" t="s">
        <v>1</v>
      </c>
    </row>
    <row r="4" spans="1:6" s="161" customFormat="1" ht="19" thickBot="1" x14ac:dyDescent="0.4">
      <c r="A4" s="1495"/>
      <c r="B4" s="452" t="s">
        <v>539</v>
      </c>
      <c r="C4" s="452" t="s">
        <v>540</v>
      </c>
      <c r="D4" s="452" t="s">
        <v>504</v>
      </c>
      <c r="E4" s="453" t="str">
        <f>TA413_PBNTL!M1</f>
        <v>08.10.2025</v>
      </c>
      <c r="F4" s="452"/>
    </row>
    <row r="5" spans="1:6" s="332" customFormat="1" ht="15.5" x14ac:dyDescent="0.35">
      <c r="A5" s="454">
        <f>SUBTOTAL(103,$C$5:C5)</f>
        <v>1</v>
      </c>
      <c r="B5" s="455" t="s">
        <v>541</v>
      </c>
      <c r="C5" s="456" t="s">
        <v>252</v>
      </c>
      <c r="D5" s="457" t="s">
        <v>252</v>
      </c>
      <c r="E5" s="458" t="s">
        <v>51</v>
      </c>
      <c r="F5" s="459"/>
    </row>
    <row r="6" spans="1:6" s="332" customFormat="1" ht="15.5" x14ac:dyDescent="0.35">
      <c r="A6" s="460">
        <f>SUBTOTAL(103,$C$5:C6)</f>
        <v>2</v>
      </c>
      <c r="B6" s="461" t="s">
        <v>542</v>
      </c>
      <c r="C6" s="462" t="s">
        <v>276</v>
      </c>
      <c r="D6" s="463" t="s">
        <v>196</v>
      </c>
      <c r="E6" s="464" t="s">
        <v>672</v>
      </c>
      <c r="F6" s="465"/>
    </row>
    <row r="7" spans="1:6" s="332" customFormat="1" ht="15.5" x14ac:dyDescent="0.35">
      <c r="A7" s="460">
        <f>SUBTOTAL(103,$C$5:C7)</f>
        <v>3</v>
      </c>
      <c r="B7" s="461" t="s">
        <v>543</v>
      </c>
      <c r="C7" s="462" t="s">
        <v>277</v>
      </c>
      <c r="D7" s="463" t="s">
        <v>186</v>
      </c>
      <c r="E7" s="464" t="s">
        <v>672</v>
      </c>
      <c r="F7" s="465"/>
    </row>
    <row r="8" spans="1:6" s="332" customFormat="1" ht="15.5" x14ac:dyDescent="0.35">
      <c r="A8" s="460">
        <f>SUBTOTAL(103,$C$5:C8)</f>
        <v>4</v>
      </c>
      <c r="B8" s="461" t="s">
        <v>544</v>
      </c>
      <c r="C8" s="462" t="s">
        <v>278</v>
      </c>
      <c r="D8" s="466" t="s">
        <v>192</v>
      </c>
      <c r="E8" s="464" t="s">
        <v>51</v>
      </c>
      <c r="F8" s="465"/>
    </row>
    <row r="9" spans="1:6" s="332" customFormat="1" ht="15.5" x14ac:dyDescent="0.35">
      <c r="A9" s="460">
        <f>SUBTOTAL(103,$C$5:C9)</f>
        <v>5</v>
      </c>
      <c r="B9" s="462"/>
      <c r="C9" s="462" t="s">
        <v>545</v>
      </c>
      <c r="D9" s="466" t="s">
        <v>2</v>
      </c>
      <c r="E9" s="464" t="s">
        <v>51</v>
      </c>
      <c r="F9" s="465"/>
    </row>
    <row r="10" spans="1:6" s="332" customFormat="1" ht="15.5" x14ac:dyDescent="0.35">
      <c r="A10" s="460">
        <f>SUBTOTAL(103,$C$5:C10)</f>
        <v>6</v>
      </c>
      <c r="B10" s="462"/>
      <c r="C10" s="462" t="s">
        <v>546</v>
      </c>
      <c r="D10" s="466" t="s">
        <v>80</v>
      </c>
      <c r="E10" s="464" t="s">
        <v>51</v>
      </c>
      <c r="F10" s="465"/>
    </row>
    <row r="11" spans="1:6" s="332" customFormat="1" ht="15.5" x14ac:dyDescent="0.35">
      <c r="A11" s="460">
        <f>SUBTOTAL(103,$C$5:C11)</f>
        <v>7</v>
      </c>
      <c r="B11" s="462"/>
      <c r="C11" s="462" t="s">
        <v>547</v>
      </c>
      <c r="D11" s="466" t="s">
        <v>2</v>
      </c>
      <c r="E11" s="464" t="s">
        <v>51</v>
      </c>
      <c r="F11" s="465"/>
    </row>
    <row r="12" spans="1:6" s="332" customFormat="1" ht="15.5" x14ac:dyDescent="0.35">
      <c r="A12" s="460">
        <f>SUBTOTAL(103,$C$5:C12)</f>
        <v>8</v>
      </c>
      <c r="B12" s="462"/>
      <c r="C12" s="462" t="s">
        <v>548</v>
      </c>
      <c r="D12" s="466" t="s">
        <v>80</v>
      </c>
      <c r="E12" s="464" t="s">
        <v>51</v>
      </c>
      <c r="F12" s="465"/>
    </row>
    <row r="13" spans="1:6" s="332" customFormat="1" ht="15.5" x14ac:dyDescent="0.35">
      <c r="A13" s="460">
        <f>SUBTOTAL(103,$C$5:C13)</f>
        <v>9</v>
      </c>
      <c r="B13" s="462"/>
      <c r="C13" s="462" t="s">
        <v>549</v>
      </c>
      <c r="D13" s="466" t="s">
        <v>2</v>
      </c>
      <c r="E13" s="464" t="s">
        <v>51</v>
      </c>
      <c r="F13" s="465"/>
    </row>
    <row r="14" spans="1:6" s="332" customFormat="1" ht="15.5" x14ac:dyDescent="0.35">
      <c r="A14" s="460">
        <f>SUBTOTAL(103,$C$5:C14)</f>
        <v>10</v>
      </c>
      <c r="B14" s="462"/>
      <c r="C14" s="462" t="s">
        <v>550</v>
      </c>
      <c r="D14" s="466" t="s">
        <v>2</v>
      </c>
      <c r="E14" s="464" t="s">
        <v>51</v>
      </c>
      <c r="F14" s="465"/>
    </row>
    <row r="15" spans="1:6" s="332" customFormat="1" ht="15.5" x14ac:dyDescent="0.35">
      <c r="A15" s="460">
        <f>SUBTOTAL(103,$C$5:C15)</f>
        <v>11</v>
      </c>
      <c r="B15" s="462"/>
      <c r="C15" s="462" t="s">
        <v>551</v>
      </c>
      <c r="D15" s="466" t="s">
        <v>2</v>
      </c>
      <c r="E15" s="464" t="s">
        <v>51</v>
      </c>
      <c r="F15" s="465"/>
    </row>
    <row r="16" spans="1:6" s="332" customFormat="1" ht="15.5" x14ac:dyDescent="0.35">
      <c r="A16" s="460">
        <f>SUBTOTAL(103,$C$5:C16)</f>
        <v>12</v>
      </c>
      <c r="B16" s="462"/>
      <c r="C16" s="462" t="s">
        <v>552</v>
      </c>
      <c r="D16" s="466" t="s">
        <v>3</v>
      </c>
      <c r="E16" s="464" t="s">
        <v>51</v>
      </c>
      <c r="F16" s="465"/>
    </row>
    <row r="17" spans="1:13" s="332" customFormat="1" ht="15.5" x14ac:dyDescent="0.35">
      <c r="A17" s="460">
        <f>SUBTOTAL(103,$C$5:C17)</f>
        <v>13</v>
      </c>
      <c r="B17" s="462"/>
      <c r="C17" s="462" t="s">
        <v>553</v>
      </c>
      <c r="D17" s="466" t="s">
        <v>3</v>
      </c>
      <c r="E17" s="464" t="s">
        <v>51</v>
      </c>
      <c r="F17" s="465"/>
    </row>
    <row r="18" spans="1:13" s="332" customFormat="1" ht="15.5" x14ac:dyDescent="0.35">
      <c r="A18" s="460">
        <f>SUBTOTAL(103,$C$5:C18)</f>
        <v>14</v>
      </c>
      <c r="B18" s="462"/>
      <c r="C18" s="462" t="s">
        <v>554</v>
      </c>
      <c r="D18" s="466" t="s">
        <v>50</v>
      </c>
      <c r="E18" s="464" t="s">
        <v>51</v>
      </c>
      <c r="F18" s="465"/>
    </row>
    <row r="19" spans="1:13" s="332" customFormat="1" ht="15.5" x14ac:dyDescent="0.35">
      <c r="A19" s="460">
        <f>SUBTOTAL(103,$C$5:C19)</f>
        <v>15</v>
      </c>
      <c r="B19" s="462"/>
      <c r="C19" s="462" t="s">
        <v>555</v>
      </c>
      <c r="D19" s="466" t="s">
        <v>3</v>
      </c>
      <c r="E19" s="464" t="s">
        <v>51</v>
      </c>
      <c r="F19" s="465"/>
    </row>
    <row r="20" spans="1:13" s="332" customFormat="1" ht="15.5" x14ac:dyDescent="0.35">
      <c r="A20" s="460">
        <f>SUBTOTAL(103,$C$5:C20)</f>
        <v>16</v>
      </c>
      <c r="B20" s="461" t="s">
        <v>556</v>
      </c>
      <c r="C20" s="467" t="s">
        <v>264</v>
      </c>
      <c r="D20" s="466" t="s">
        <v>219</v>
      </c>
      <c r="E20" s="464" t="s">
        <v>51</v>
      </c>
      <c r="F20" s="465"/>
      <c r="M20" s="970"/>
    </row>
    <row r="21" spans="1:13" s="332" customFormat="1" ht="15.5" x14ac:dyDescent="0.35">
      <c r="A21" s="460">
        <f>SUBTOTAL(103,$C$5:C21)</f>
        <v>17</v>
      </c>
      <c r="B21" s="462"/>
      <c r="C21" s="462" t="s">
        <v>471</v>
      </c>
      <c r="D21" s="466" t="s">
        <v>80</v>
      </c>
      <c r="E21" s="464" t="s">
        <v>51</v>
      </c>
      <c r="F21" s="465"/>
      <c r="M21" s="970"/>
    </row>
    <row r="22" spans="1:13" s="332" customFormat="1" ht="15.5" x14ac:dyDescent="0.35">
      <c r="A22" s="460">
        <f>SUBTOTAL(103,$C$5:C22)</f>
        <v>18</v>
      </c>
      <c r="B22" s="462"/>
      <c r="C22" s="462" t="s">
        <v>472</v>
      </c>
      <c r="D22" s="466" t="s">
        <v>2</v>
      </c>
      <c r="E22" s="464" t="s">
        <v>51</v>
      </c>
      <c r="F22" s="465"/>
    </row>
    <row r="23" spans="1:13" s="332" customFormat="1" ht="15.5" x14ac:dyDescent="0.35">
      <c r="A23" s="460">
        <f>SUBTOTAL(103,$C$5:C23)</f>
        <v>19</v>
      </c>
      <c r="B23" s="462"/>
      <c r="C23" s="462" t="s">
        <v>473</v>
      </c>
      <c r="D23" s="466" t="s">
        <v>2</v>
      </c>
      <c r="E23" s="464" t="s">
        <v>51</v>
      </c>
      <c r="F23" s="465"/>
    </row>
    <row r="24" spans="1:13" s="332" customFormat="1" ht="15.5" x14ac:dyDescent="0.35">
      <c r="A24" s="460">
        <f>SUBTOTAL(103,$C$5:C24)</f>
        <v>20</v>
      </c>
      <c r="B24" s="462"/>
      <c r="C24" s="462" t="s">
        <v>474</v>
      </c>
      <c r="D24" s="466" t="s">
        <v>80</v>
      </c>
      <c r="E24" s="464" t="s">
        <v>51</v>
      </c>
      <c r="F24" s="465"/>
    </row>
    <row r="25" spans="1:13" s="332" customFormat="1" ht="15.5" x14ac:dyDescent="0.35">
      <c r="A25" s="460">
        <f>SUBTOTAL(103,$C$5:C25)</f>
        <v>21</v>
      </c>
      <c r="B25" s="462"/>
      <c r="C25" s="462" t="s">
        <v>475</v>
      </c>
      <c r="D25" s="466" t="s">
        <v>80</v>
      </c>
      <c r="E25" s="464" t="s">
        <v>51</v>
      </c>
      <c r="F25" s="465"/>
    </row>
    <row r="26" spans="1:13" s="332" customFormat="1" ht="15.5" x14ac:dyDescent="0.35">
      <c r="A26" s="460">
        <f>SUBTOTAL(103,$C$5:C26)</f>
        <v>22</v>
      </c>
      <c r="B26" s="461" t="s">
        <v>908</v>
      </c>
      <c r="C26" s="467" t="s">
        <v>909</v>
      </c>
      <c r="D26" s="466" t="s">
        <v>234</v>
      </c>
      <c r="E26" s="464" t="s">
        <v>51</v>
      </c>
      <c r="F26" s="465"/>
    </row>
    <row r="27" spans="1:13" s="332" customFormat="1" ht="15.5" x14ac:dyDescent="0.35">
      <c r="A27" s="460">
        <f>SUBTOTAL(103,$C$5:C27)</f>
        <v>23</v>
      </c>
      <c r="B27" s="462"/>
      <c r="C27" s="462" t="s">
        <v>910</v>
      </c>
      <c r="D27" s="466" t="s">
        <v>80</v>
      </c>
      <c r="E27" s="464" t="s">
        <v>51</v>
      </c>
      <c r="F27" s="465"/>
    </row>
    <row r="28" spans="1:13" s="332" customFormat="1" ht="15.5" x14ac:dyDescent="0.35">
      <c r="A28" s="460">
        <f>SUBTOTAL(103,$C$5:C28)</f>
        <v>24</v>
      </c>
      <c r="B28" s="462"/>
      <c r="C28" s="462" t="s">
        <v>911</v>
      </c>
      <c r="D28" s="466" t="s">
        <v>80</v>
      </c>
      <c r="E28" s="464" t="s">
        <v>51</v>
      </c>
      <c r="F28" s="465"/>
    </row>
    <row r="29" spans="1:13" s="332" customFormat="1" ht="15.5" x14ac:dyDescent="0.35">
      <c r="A29" s="460">
        <f>SUBTOTAL(103,$C$5:C29)</f>
        <v>25</v>
      </c>
      <c r="B29" s="462"/>
      <c r="C29" s="462" t="s">
        <v>912</v>
      </c>
      <c r="D29" s="466" t="s">
        <v>50</v>
      </c>
      <c r="E29" s="464" t="s">
        <v>51</v>
      </c>
      <c r="F29" s="465"/>
    </row>
    <row r="30" spans="1:13" s="332" customFormat="1" ht="15.5" x14ac:dyDescent="0.35">
      <c r="A30" s="460">
        <f>SUBTOTAL(103,$C$5:C30)</f>
        <v>26</v>
      </c>
      <c r="B30" s="462"/>
      <c r="C30" s="462" t="s">
        <v>913</v>
      </c>
      <c r="D30" s="466" t="s">
        <v>80</v>
      </c>
      <c r="E30" s="464" t="s">
        <v>51</v>
      </c>
      <c r="F30" s="465"/>
    </row>
    <row r="31" spans="1:13" s="332" customFormat="1" ht="15.5" x14ac:dyDescent="0.35">
      <c r="A31" s="460">
        <f>SUBTOTAL(103,$C$5:C31)</f>
        <v>27</v>
      </c>
      <c r="B31" s="462"/>
      <c r="C31" s="462" t="s">
        <v>914</v>
      </c>
      <c r="D31" s="466" t="s">
        <v>50</v>
      </c>
      <c r="E31" s="464" t="s">
        <v>51</v>
      </c>
      <c r="F31" s="465"/>
    </row>
    <row r="32" spans="1:13" s="332" customFormat="1" ht="15.5" x14ac:dyDescent="0.35">
      <c r="A32" s="460">
        <f>SUBTOTAL(103,$C$5:C32)</f>
        <v>28</v>
      </c>
      <c r="B32" s="462"/>
      <c r="C32" s="462" t="s">
        <v>915</v>
      </c>
      <c r="D32" s="466" t="s">
        <v>50</v>
      </c>
      <c r="E32" s="464" t="s">
        <v>51</v>
      </c>
      <c r="F32" s="465"/>
    </row>
    <row r="33" spans="1:10" s="332" customFormat="1" ht="15.5" x14ac:dyDescent="0.35">
      <c r="A33" s="460">
        <f>SUBTOTAL(103,$C$5:C33)</f>
        <v>29</v>
      </c>
      <c r="B33" s="461" t="s">
        <v>557</v>
      </c>
      <c r="C33" s="467" t="s">
        <v>265</v>
      </c>
      <c r="D33" s="466" t="s">
        <v>235</v>
      </c>
      <c r="E33" s="464" t="s">
        <v>51</v>
      </c>
      <c r="F33" s="465"/>
    </row>
    <row r="34" spans="1:10" s="332" customFormat="1" ht="15.5" x14ac:dyDescent="0.35">
      <c r="A34" s="460">
        <f>SUBTOTAL(103,$C$5:C34)</f>
        <v>30</v>
      </c>
      <c r="B34" s="462"/>
      <c r="C34" s="462" t="s">
        <v>476</v>
      </c>
      <c r="D34" s="466" t="s">
        <v>80</v>
      </c>
      <c r="E34" s="464" t="s">
        <v>51</v>
      </c>
      <c r="F34" s="465"/>
    </row>
    <row r="35" spans="1:10" s="332" customFormat="1" ht="15.5" x14ac:dyDescent="0.35">
      <c r="A35" s="460">
        <f>SUBTOTAL(103,$C$5:C35)</f>
        <v>31</v>
      </c>
      <c r="B35" s="462"/>
      <c r="C35" s="462" t="s">
        <v>477</v>
      </c>
      <c r="D35" s="466" t="s">
        <v>50</v>
      </c>
      <c r="E35" s="464" t="s">
        <v>51</v>
      </c>
      <c r="F35" s="465"/>
    </row>
    <row r="36" spans="1:10" s="332" customFormat="1" ht="15.5" x14ac:dyDescent="0.35">
      <c r="A36" s="460">
        <f>SUBTOTAL(103,$C$5:C36)</f>
        <v>32</v>
      </c>
      <c r="B36" s="462"/>
      <c r="C36" s="462" t="s">
        <v>478</v>
      </c>
      <c r="D36" s="466" t="s">
        <v>50</v>
      </c>
      <c r="E36" s="464" t="s">
        <v>51</v>
      </c>
      <c r="F36" s="465"/>
      <c r="J36" s="332">
        <f>SUM(J35:J35)</f>
        <v>0</v>
      </c>
    </row>
    <row r="37" spans="1:10" s="332" customFormat="1" ht="15.5" x14ac:dyDescent="0.35">
      <c r="A37" s="460">
        <f>SUBTOTAL(103,$C$5:C37)</f>
        <v>33</v>
      </c>
      <c r="B37" s="462"/>
      <c r="C37" s="462" t="s">
        <v>479</v>
      </c>
      <c r="D37" s="466" t="s">
        <v>159</v>
      </c>
      <c r="E37" s="464" t="s">
        <v>51</v>
      </c>
      <c r="F37" s="465"/>
    </row>
    <row r="38" spans="1:10" s="332" customFormat="1" ht="15.5" x14ac:dyDescent="0.35">
      <c r="A38" s="460">
        <f>SUBTOTAL(103,$C$5:C38)</f>
        <v>34</v>
      </c>
      <c r="B38" s="462"/>
      <c r="C38" s="462" t="s">
        <v>480</v>
      </c>
      <c r="D38" s="466" t="s">
        <v>80</v>
      </c>
      <c r="E38" s="464" t="s">
        <v>51</v>
      </c>
      <c r="F38" s="465"/>
    </row>
    <row r="39" spans="1:10" s="332" customFormat="1" ht="15.5" x14ac:dyDescent="0.35">
      <c r="A39" s="460">
        <f>SUBTOTAL(103,$C$5:C39)</f>
        <v>35</v>
      </c>
      <c r="B39" s="462"/>
      <c r="C39" s="462" t="s">
        <v>481</v>
      </c>
      <c r="D39" s="466" t="s">
        <v>2</v>
      </c>
      <c r="E39" s="464" t="s">
        <v>51</v>
      </c>
      <c r="F39" s="465"/>
    </row>
    <row r="40" spans="1:10" s="332" customFormat="1" ht="15.5" x14ac:dyDescent="0.35">
      <c r="A40" s="460">
        <f>SUBTOTAL(103,$C$5:C40)</f>
        <v>36</v>
      </c>
      <c r="B40" s="462"/>
      <c r="C40" s="462" t="s">
        <v>482</v>
      </c>
      <c r="D40" s="466" t="s">
        <v>50</v>
      </c>
      <c r="E40" s="464" t="s">
        <v>51</v>
      </c>
      <c r="F40" s="465"/>
    </row>
    <row r="41" spans="1:10" s="332" customFormat="1" ht="15.5" x14ac:dyDescent="0.35">
      <c r="A41" s="460">
        <f>SUBTOTAL(103,$C$5:C41)</f>
        <v>37</v>
      </c>
      <c r="B41" s="462"/>
      <c r="C41" s="462" t="s">
        <v>483</v>
      </c>
      <c r="D41" s="466" t="s">
        <v>80</v>
      </c>
      <c r="E41" s="464" t="s">
        <v>51</v>
      </c>
      <c r="F41" s="465"/>
    </row>
    <row r="42" spans="1:10" s="332" customFormat="1" ht="15.5" x14ac:dyDescent="0.35">
      <c r="A42" s="460">
        <f>SUBTOTAL(103,$C$5:C42)</f>
        <v>38</v>
      </c>
      <c r="B42" s="462"/>
      <c r="C42" s="462" t="s">
        <v>484</v>
      </c>
      <c r="D42" s="466" t="s">
        <v>80</v>
      </c>
      <c r="E42" s="464" t="s">
        <v>51</v>
      </c>
      <c r="F42" s="465"/>
    </row>
    <row r="43" spans="1:10" s="332" customFormat="1" ht="15.5" x14ac:dyDescent="0.35">
      <c r="A43" s="460">
        <f>SUBTOTAL(103,$C$5:C43)</f>
        <v>39</v>
      </c>
      <c r="B43" s="462"/>
      <c r="C43" s="462" t="s">
        <v>485</v>
      </c>
      <c r="D43" s="466" t="s">
        <v>50</v>
      </c>
      <c r="E43" s="464" t="s">
        <v>51</v>
      </c>
      <c r="F43" s="465"/>
    </row>
    <row r="44" spans="1:10" s="332" customFormat="1" ht="15.5" x14ac:dyDescent="0.35">
      <c r="A44" s="460">
        <f>SUBTOTAL(103,$C$5:C44)</f>
        <v>40</v>
      </c>
      <c r="B44" s="461" t="s">
        <v>690</v>
      </c>
      <c r="C44" s="462" t="s">
        <v>691</v>
      </c>
      <c r="D44" s="466" t="s">
        <v>420</v>
      </c>
      <c r="E44" s="464" t="s">
        <v>51</v>
      </c>
      <c r="F44" s="465"/>
    </row>
    <row r="45" spans="1:10" s="332" customFormat="1" ht="15.5" x14ac:dyDescent="0.35">
      <c r="A45" s="460">
        <f>SUBTOTAL(103,$C$5:C45)</f>
        <v>41</v>
      </c>
      <c r="B45" s="461" t="s">
        <v>558</v>
      </c>
      <c r="C45" s="467" t="s">
        <v>266</v>
      </c>
      <c r="D45" s="466" t="s">
        <v>219</v>
      </c>
      <c r="E45" s="464" t="s">
        <v>51</v>
      </c>
      <c r="F45" s="465"/>
    </row>
    <row r="46" spans="1:10" s="332" customFormat="1" ht="15.5" x14ac:dyDescent="0.35">
      <c r="A46" s="460">
        <f>SUBTOTAL(103,$C$5:C46)</f>
        <v>42</v>
      </c>
      <c r="B46" s="462"/>
      <c r="C46" s="462" t="s">
        <v>267</v>
      </c>
      <c r="D46" s="466" t="s">
        <v>50</v>
      </c>
      <c r="E46" s="464" t="s">
        <v>51</v>
      </c>
      <c r="F46" s="465"/>
    </row>
    <row r="47" spans="1:10" s="332" customFormat="1" ht="15.5" x14ac:dyDescent="0.35">
      <c r="A47" s="460">
        <f>SUBTOTAL(103,$C$5:C47)</f>
        <v>43</v>
      </c>
      <c r="B47" s="462"/>
      <c r="C47" s="462" t="s">
        <v>268</v>
      </c>
      <c r="D47" s="466" t="s">
        <v>80</v>
      </c>
      <c r="E47" s="464" t="s">
        <v>51</v>
      </c>
      <c r="F47" s="465"/>
    </row>
    <row r="48" spans="1:10" s="332" customFormat="1" ht="15.5" x14ac:dyDescent="0.35">
      <c r="A48" s="460">
        <f>SUBTOTAL(103,$C$5:C48)</f>
        <v>44</v>
      </c>
      <c r="B48" s="462"/>
      <c r="C48" s="462" t="s">
        <v>486</v>
      </c>
      <c r="D48" s="466" t="s">
        <v>2</v>
      </c>
      <c r="E48" s="464" t="s">
        <v>51</v>
      </c>
      <c r="F48" s="465"/>
    </row>
    <row r="49" spans="1:6" s="332" customFormat="1" ht="15.5" x14ac:dyDescent="0.35">
      <c r="A49" s="460">
        <f>SUBTOTAL(103,$C$5:C49)</f>
        <v>45</v>
      </c>
      <c r="B49" s="462"/>
      <c r="C49" s="462" t="s">
        <v>487</v>
      </c>
      <c r="D49" s="466" t="s">
        <v>50</v>
      </c>
      <c r="E49" s="464" t="s">
        <v>51</v>
      </c>
      <c r="F49" s="465"/>
    </row>
    <row r="50" spans="1:6" s="332" customFormat="1" ht="15.5" x14ac:dyDescent="0.35">
      <c r="A50" s="460">
        <f>SUBTOTAL(103,$C$5:C50)</f>
        <v>46</v>
      </c>
      <c r="B50" s="462"/>
      <c r="C50" s="462" t="s">
        <v>488</v>
      </c>
      <c r="D50" s="466" t="s">
        <v>50</v>
      </c>
      <c r="E50" s="464" t="s">
        <v>51</v>
      </c>
      <c r="F50" s="465"/>
    </row>
    <row r="51" spans="1:6" s="332" customFormat="1" ht="15.5" x14ac:dyDescent="0.35">
      <c r="A51" s="460">
        <f>SUBTOTAL(103,$C$5:C51)</f>
        <v>47</v>
      </c>
      <c r="B51" s="462"/>
      <c r="C51" s="462" t="s">
        <v>489</v>
      </c>
      <c r="D51" s="466" t="s">
        <v>4</v>
      </c>
      <c r="E51" s="464" t="s">
        <v>51</v>
      </c>
      <c r="F51" s="465"/>
    </row>
    <row r="52" spans="1:6" s="332" customFormat="1" ht="15.5" x14ac:dyDescent="0.35">
      <c r="A52" s="460">
        <f>SUBTOTAL(103,$C$5:C52)</f>
        <v>48</v>
      </c>
      <c r="B52" s="462"/>
      <c r="C52" s="462" t="s">
        <v>490</v>
      </c>
      <c r="D52" s="466" t="s">
        <v>178</v>
      </c>
      <c r="E52" s="464" t="s">
        <v>51</v>
      </c>
      <c r="F52" s="465"/>
    </row>
    <row r="53" spans="1:6" s="332" customFormat="1" ht="15.5" x14ac:dyDescent="0.35">
      <c r="A53" s="460">
        <f>SUBTOTAL(103,$C$5:C53)</f>
        <v>49</v>
      </c>
      <c r="B53" s="462"/>
      <c r="C53" s="462" t="s">
        <v>491</v>
      </c>
      <c r="D53" s="466" t="s">
        <v>2</v>
      </c>
      <c r="E53" s="464" t="s">
        <v>51</v>
      </c>
      <c r="F53" s="465"/>
    </row>
    <row r="54" spans="1:6" s="332" customFormat="1" ht="15.5" x14ac:dyDescent="0.35">
      <c r="A54" s="460">
        <f>SUBTOTAL(103,$C$5:C54)</f>
        <v>50</v>
      </c>
      <c r="B54" s="462"/>
      <c r="C54" s="462" t="s">
        <v>492</v>
      </c>
      <c r="D54" s="466" t="s">
        <v>80</v>
      </c>
      <c r="E54" s="464" t="s">
        <v>51</v>
      </c>
      <c r="F54" s="465"/>
    </row>
    <row r="55" spans="1:6" s="332" customFormat="1" ht="15.5" x14ac:dyDescent="0.35">
      <c r="A55" s="460">
        <f>SUBTOTAL(103,$C$5:C55)</f>
        <v>51</v>
      </c>
      <c r="B55" s="462"/>
      <c r="C55" s="462" t="s">
        <v>493</v>
      </c>
      <c r="D55" s="466" t="s">
        <v>178</v>
      </c>
      <c r="E55" s="464" t="s">
        <v>51</v>
      </c>
      <c r="F55" s="465"/>
    </row>
    <row r="56" spans="1:6" s="332" customFormat="1" ht="15.5" x14ac:dyDescent="0.35">
      <c r="A56" s="460">
        <f>SUBTOTAL(103,$C$5:C56)</f>
        <v>52</v>
      </c>
      <c r="B56" s="462"/>
      <c r="C56" s="462" t="s">
        <v>494</v>
      </c>
      <c r="D56" s="466" t="s">
        <v>159</v>
      </c>
      <c r="E56" s="464" t="s">
        <v>51</v>
      </c>
      <c r="F56" s="465"/>
    </row>
    <row r="57" spans="1:6" s="332" customFormat="1" ht="15.5" x14ac:dyDescent="0.35">
      <c r="A57" s="460">
        <f>SUBTOTAL(103,$C$5:C57)</f>
        <v>53</v>
      </c>
      <c r="B57" s="462"/>
      <c r="C57" s="462" t="s">
        <v>509</v>
      </c>
      <c r="D57" s="466" t="s">
        <v>178</v>
      </c>
      <c r="E57" s="464" t="s">
        <v>51</v>
      </c>
      <c r="F57" s="465"/>
    </row>
    <row r="58" spans="1:6" s="332" customFormat="1" ht="15.5" x14ac:dyDescent="0.35">
      <c r="A58" s="460">
        <f>SUBTOTAL(103,$C$5:C58)</f>
        <v>54</v>
      </c>
      <c r="B58" s="461" t="s">
        <v>559</v>
      </c>
      <c r="C58" s="462" t="s">
        <v>269</v>
      </c>
      <c r="D58" s="466" t="s">
        <v>192</v>
      </c>
      <c r="E58" s="464" t="s">
        <v>51</v>
      </c>
      <c r="F58" s="465"/>
    </row>
    <row r="59" spans="1:6" s="332" customFormat="1" ht="15.5" x14ac:dyDescent="0.35">
      <c r="A59" s="460">
        <f>SUBTOTAL(103,$C$5:C59)</f>
        <v>55</v>
      </c>
      <c r="B59" s="462"/>
      <c r="C59" s="462" t="s">
        <v>495</v>
      </c>
      <c r="D59" s="466" t="s">
        <v>4</v>
      </c>
      <c r="E59" s="464" t="s">
        <v>51</v>
      </c>
      <c r="F59" s="465"/>
    </row>
    <row r="60" spans="1:6" s="332" customFormat="1" ht="15.5" x14ac:dyDescent="0.35">
      <c r="A60" s="460">
        <f>SUBTOTAL(103,$C$5:C60)</f>
        <v>56</v>
      </c>
      <c r="B60" s="462"/>
      <c r="C60" s="462" t="s">
        <v>496</v>
      </c>
      <c r="D60" s="466" t="s">
        <v>80</v>
      </c>
      <c r="E60" s="464" t="s">
        <v>51</v>
      </c>
      <c r="F60" s="465"/>
    </row>
    <row r="61" spans="1:6" s="332" customFormat="1" ht="15.5" x14ac:dyDescent="0.35">
      <c r="A61" s="460">
        <f>SUBTOTAL(103,$C$5:C61)</f>
        <v>57</v>
      </c>
      <c r="B61" s="462"/>
      <c r="C61" s="462" t="s">
        <v>497</v>
      </c>
      <c r="D61" s="466" t="s">
        <v>50</v>
      </c>
      <c r="E61" s="464" t="s">
        <v>51</v>
      </c>
      <c r="F61" s="465"/>
    </row>
    <row r="62" spans="1:6" s="332" customFormat="1" ht="15.5" x14ac:dyDescent="0.35">
      <c r="A62" s="460">
        <f>SUBTOTAL(103,$C$5:C62)</f>
        <v>58</v>
      </c>
      <c r="B62" s="462"/>
      <c r="C62" s="462" t="s">
        <v>498</v>
      </c>
      <c r="D62" s="466" t="s">
        <v>80</v>
      </c>
      <c r="E62" s="464" t="s">
        <v>51</v>
      </c>
      <c r="F62" s="465"/>
    </row>
    <row r="63" spans="1:6" s="332" customFormat="1" ht="15.5" x14ac:dyDescent="0.35">
      <c r="A63" s="460">
        <f>SUBTOTAL(103,$C$5:C63)</f>
        <v>59</v>
      </c>
      <c r="B63" s="462"/>
      <c r="C63" s="462" t="s">
        <v>499</v>
      </c>
      <c r="D63" s="466" t="s">
        <v>80</v>
      </c>
      <c r="E63" s="464" t="s">
        <v>51</v>
      </c>
      <c r="F63" s="465"/>
    </row>
    <row r="64" spans="1:6" s="332" customFormat="1" ht="15.5" x14ac:dyDescent="0.35">
      <c r="A64" s="460">
        <f>SUBTOTAL(103,$C$5:C64)</f>
        <v>60</v>
      </c>
      <c r="B64" s="462"/>
      <c r="C64" s="462" t="s">
        <v>500</v>
      </c>
      <c r="D64" s="466" t="s">
        <v>159</v>
      </c>
      <c r="E64" s="464" t="s">
        <v>51</v>
      </c>
      <c r="F64" s="465"/>
    </row>
    <row r="65" spans="1:6" s="332" customFormat="1" ht="15.5" x14ac:dyDescent="0.35">
      <c r="A65" s="460">
        <f>SUBTOTAL(103,$C$5:C65)</f>
        <v>61</v>
      </c>
      <c r="B65" s="461" t="s">
        <v>560</v>
      </c>
      <c r="C65" s="467" t="s">
        <v>510</v>
      </c>
      <c r="D65" s="466" t="s">
        <v>235</v>
      </c>
      <c r="E65" s="464" t="s">
        <v>51</v>
      </c>
      <c r="F65" s="465"/>
    </row>
    <row r="66" spans="1:6" s="332" customFormat="1" ht="15.5" x14ac:dyDescent="0.35">
      <c r="A66" s="460">
        <f>SUBTOTAL(103,$C$5:C66)</f>
        <v>62</v>
      </c>
      <c r="B66" s="462"/>
      <c r="C66" s="462" t="s">
        <v>511</v>
      </c>
      <c r="D66" s="466" t="s">
        <v>178</v>
      </c>
      <c r="E66" s="464" t="s">
        <v>51</v>
      </c>
      <c r="F66" s="465"/>
    </row>
    <row r="67" spans="1:6" s="332" customFormat="1" ht="15.5" x14ac:dyDescent="0.35">
      <c r="A67" s="460">
        <f>SUBTOTAL(103,$C$5:C67)</f>
        <v>63</v>
      </c>
      <c r="B67" s="462"/>
      <c r="C67" s="462" t="s">
        <v>512</v>
      </c>
      <c r="D67" s="466" t="s">
        <v>2</v>
      </c>
      <c r="E67" s="464" t="s">
        <v>51</v>
      </c>
      <c r="F67" s="465"/>
    </row>
    <row r="68" spans="1:6" s="332" customFormat="1" ht="15.5" x14ac:dyDescent="0.35">
      <c r="A68" s="460">
        <f>SUBTOTAL(103,$C$5:C68)</f>
        <v>64</v>
      </c>
      <c r="B68" s="462"/>
      <c r="C68" s="462" t="s">
        <v>513</v>
      </c>
      <c r="D68" s="466" t="s">
        <v>2</v>
      </c>
      <c r="E68" s="464" t="s">
        <v>51</v>
      </c>
      <c r="F68" s="465"/>
    </row>
    <row r="69" spans="1:6" s="332" customFormat="1" ht="15.5" x14ac:dyDescent="0.35">
      <c r="A69" s="460">
        <f>SUBTOTAL(103,$C$5:C69)</f>
        <v>65</v>
      </c>
      <c r="B69" s="462"/>
      <c r="C69" s="462" t="s">
        <v>514</v>
      </c>
      <c r="D69" s="466" t="s">
        <v>2</v>
      </c>
      <c r="E69" s="464" t="s">
        <v>51</v>
      </c>
      <c r="F69" s="465"/>
    </row>
    <row r="70" spans="1:6" s="332" customFormat="1" ht="15.5" x14ac:dyDescent="0.35">
      <c r="A70" s="460">
        <f>SUBTOTAL(103,$C$5:C70)</f>
        <v>66</v>
      </c>
      <c r="B70" s="462"/>
      <c r="C70" s="462" t="s">
        <v>515</v>
      </c>
      <c r="D70" s="466" t="s">
        <v>2</v>
      </c>
      <c r="E70" s="464" t="s">
        <v>51</v>
      </c>
      <c r="F70" s="465"/>
    </row>
    <row r="71" spans="1:6" s="332" customFormat="1" ht="15.5" x14ac:dyDescent="0.35">
      <c r="A71" s="460">
        <f>SUBTOTAL(103,$C$5:C71)</f>
        <v>67</v>
      </c>
      <c r="B71" s="461" t="s">
        <v>561</v>
      </c>
      <c r="C71" s="467" t="s">
        <v>270</v>
      </c>
      <c r="D71" s="466" t="s">
        <v>205</v>
      </c>
      <c r="E71" s="464" t="s">
        <v>51</v>
      </c>
      <c r="F71" s="465"/>
    </row>
    <row r="72" spans="1:6" s="332" customFormat="1" ht="15.5" x14ac:dyDescent="0.35">
      <c r="A72" s="460">
        <f>SUBTOTAL(103,$C$5:C72)</f>
        <v>68</v>
      </c>
      <c r="B72" s="462"/>
      <c r="C72" s="462" t="s">
        <v>409</v>
      </c>
      <c r="D72" s="466" t="s">
        <v>4</v>
      </c>
      <c r="E72" s="464" t="s">
        <v>51</v>
      </c>
      <c r="F72" s="465"/>
    </row>
    <row r="73" spans="1:6" s="332" customFormat="1" ht="15.5" x14ac:dyDescent="0.35">
      <c r="A73" s="460">
        <f>SUBTOTAL(103,$C$5:C73)</f>
        <v>69</v>
      </c>
      <c r="B73" s="462"/>
      <c r="C73" s="462" t="s">
        <v>410</v>
      </c>
      <c r="D73" s="466" t="s">
        <v>80</v>
      </c>
      <c r="E73" s="464" t="s">
        <v>51</v>
      </c>
      <c r="F73" s="465"/>
    </row>
    <row r="74" spans="1:6" s="332" customFormat="1" ht="15.5" x14ac:dyDescent="0.35">
      <c r="A74" s="460">
        <f>SUBTOTAL(103,$C$5:C74)</f>
        <v>70</v>
      </c>
      <c r="B74" s="462"/>
      <c r="C74" s="462" t="s">
        <v>411</v>
      </c>
      <c r="D74" s="466" t="s">
        <v>50</v>
      </c>
      <c r="E74" s="464" t="s">
        <v>51</v>
      </c>
      <c r="F74" s="465"/>
    </row>
    <row r="75" spans="1:6" s="332" customFormat="1" ht="15.5" x14ac:dyDescent="0.35">
      <c r="A75" s="460">
        <f>SUBTOTAL(103,$C$5:C75)</f>
        <v>71</v>
      </c>
      <c r="B75" s="462"/>
      <c r="C75" s="462" t="s">
        <v>412</v>
      </c>
      <c r="D75" s="466" t="s">
        <v>80</v>
      </c>
      <c r="E75" s="464" t="s">
        <v>51</v>
      </c>
      <c r="F75" s="465"/>
    </row>
    <row r="76" spans="1:6" s="332" customFormat="1" ht="15.5" x14ac:dyDescent="0.35">
      <c r="A76" s="460">
        <f>SUBTOTAL(103,$C$5:C76)</f>
        <v>72</v>
      </c>
      <c r="B76" s="462"/>
      <c r="C76" s="462" t="s">
        <v>413</v>
      </c>
      <c r="D76" s="466" t="s">
        <v>50</v>
      </c>
      <c r="E76" s="464" t="s">
        <v>51</v>
      </c>
      <c r="F76" s="465"/>
    </row>
    <row r="77" spans="1:6" s="332" customFormat="1" ht="15.5" x14ac:dyDescent="0.35">
      <c r="A77" s="460">
        <f>SUBTOTAL(103,$C$5:C77)</f>
        <v>73</v>
      </c>
      <c r="B77" s="462"/>
      <c r="C77" s="462" t="s">
        <v>414</v>
      </c>
      <c r="D77" s="466" t="s">
        <v>2</v>
      </c>
      <c r="E77" s="464" t="s">
        <v>51</v>
      </c>
      <c r="F77" s="465"/>
    </row>
    <row r="78" spans="1:6" s="332" customFormat="1" ht="15.5" x14ac:dyDescent="0.35">
      <c r="A78" s="460">
        <f>SUBTOTAL(103,$C$5:C78)</f>
        <v>74</v>
      </c>
      <c r="B78" s="462"/>
      <c r="C78" s="462" t="s">
        <v>415</v>
      </c>
      <c r="D78" s="466" t="s">
        <v>2</v>
      </c>
      <c r="E78" s="464" t="s">
        <v>51</v>
      </c>
      <c r="F78" s="465"/>
    </row>
    <row r="79" spans="1:6" s="332" customFormat="1" ht="15.5" x14ac:dyDescent="0.35">
      <c r="A79" s="460">
        <f>SUBTOTAL(103,$C$5:C79)</f>
        <v>75</v>
      </c>
      <c r="B79" s="462"/>
      <c r="C79" s="462" t="s">
        <v>416</v>
      </c>
      <c r="D79" s="466" t="s">
        <v>50</v>
      </c>
      <c r="E79" s="464" t="s">
        <v>51</v>
      </c>
      <c r="F79" s="465"/>
    </row>
    <row r="80" spans="1:6" s="332" customFormat="1" ht="15.5" x14ac:dyDescent="0.35">
      <c r="A80" s="460">
        <f>SUBTOTAL(103,$C$5:C80)</f>
        <v>76</v>
      </c>
      <c r="B80" s="462"/>
      <c r="C80" s="462" t="s">
        <v>417</v>
      </c>
      <c r="D80" s="466" t="s">
        <v>2</v>
      </c>
      <c r="E80" s="464" t="s">
        <v>51</v>
      </c>
      <c r="F80" s="465"/>
    </row>
    <row r="81" spans="1:6" s="332" customFormat="1" ht="15.5" x14ac:dyDescent="0.35">
      <c r="A81" s="460">
        <f>SUBTOTAL(103,$C$5:C81)</f>
        <v>77</v>
      </c>
      <c r="B81" s="462"/>
      <c r="C81" s="462" t="s">
        <v>418</v>
      </c>
      <c r="D81" s="466" t="s">
        <v>3</v>
      </c>
      <c r="E81" s="464" t="s">
        <v>51</v>
      </c>
      <c r="F81" s="465"/>
    </row>
    <row r="82" spans="1:6" s="332" customFormat="1" ht="15.5" x14ac:dyDescent="0.35">
      <c r="A82" s="460">
        <f>SUBTOTAL(103,$C$5:C82)</f>
        <v>78</v>
      </c>
      <c r="B82" s="462"/>
      <c r="C82" s="462" t="s">
        <v>419</v>
      </c>
      <c r="D82" s="466" t="s">
        <v>50</v>
      </c>
      <c r="E82" s="464" t="s">
        <v>51</v>
      </c>
      <c r="F82" s="465"/>
    </row>
    <row r="83" spans="1:6" s="332" customFormat="1" ht="15.5" x14ac:dyDescent="0.35">
      <c r="A83" s="460">
        <f>SUBTOTAL(103,$C$5:C83)</f>
        <v>79</v>
      </c>
      <c r="B83" s="461" t="s">
        <v>562</v>
      </c>
      <c r="C83" s="462" t="s">
        <v>501</v>
      </c>
      <c r="D83" s="466" t="s">
        <v>420</v>
      </c>
      <c r="E83" s="464" t="s">
        <v>51</v>
      </c>
      <c r="F83" s="465"/>
    </row>
    <row r="84" spans="1:6" s="332" customFormat="1" ht="15.5" x14ac:dyDescent="0.35">
      <c r="A84" s="460">
        <f>SUBTOTAL(103,$C$5:C84)</f>
        <v>80</v>
      </c>
      <c r="B84" s="461" t="s">
        <v>563</v>
      </c>
      <c r="C84" s="462" t="s">
        <v>271</v>
      </c>
      <c r="D84" s="466" t="s">
        <v>420</v>
      </c>
      <c r="E84" s="464" t="s">
        <v>51</v>
      </c>
      <c r="F84" s="465"/>
    </row>
    <row r="85" spans="1:6" s="332" customFormat="1" ht="15.5" x14ac:dyDescent="0.35">
      <c r="A85" s="460">
        <f>SUBTOTAL(103,$C$5:C85)</f>
        <v>81</v>
      </c>
      <c r="B85" s="462"/>
      <c r="C85" s="462" t="s">
        <v>421</v>
      </c>
      <c r="D85" s="466" t="s">
        <v>2</v>
      </c>
      <c r="E85" s="464" t="s">
        <v>51</v>
      </c>
      <c r="F85" s="465"/>
    </row>
    <row r="86" spans="1:6" s="332" customFormat="1" ht="15.5" x14ac:dyDescent="0.35">
      <c r="A86" s="460">
        <f>SUBTOTAL(103,$C$5:C86)</f>
        <v>82</v>
      </c>
      <c r="B86" s="462"/>
      <c r="C86" s="462" t="s">
        <v>423</v>
      </c>
      <c r="D86" s="466" t="s">
        <v>2</v>
      </c>
      <c r="E86" s="464" t="s">
        <v>51</v>
      </c>
      <c r="F86" s="465"/>
    </row>
    <row r="87" spans="1:6" s="332" customFormat="1" ht="15.5" x14ac:dyDescent="0.35">
      <c r="A87" s="460">
        <f>SUBTOTAL(103,$C$5:C87)</f>
        <v>83</v>
      </c>
      <c r="B87" s="462"/>
      <c r="C87" s="462" t="s">
        <v>424</v>
      </c>
      <c r="D87" s="466" t="s">
        <v>3</v>
      </c>
      <c r="E87" s="464" t="s">
        <v>51</v>
      </c>
      <c r="F87" s="465"/>
    </row>
    <row r="88" spans="1:6" s="332" customFormat="1" ht="15.5" x14ac:dyDescent="0.35">
      <c r="A88" s="460">
        <f>SUBTOTAL(103,$C$5:C88)</f>
        <v>84</v>
      </c>
      <c r="B88" s="462"/>
      <c r="C88" s="462" t="s">
        <v>387</v>
      </c>
      <c r="D88" s="466" t="s">
        <v>80</v>
      </c>
      <c r="E88" s="464" t="s">
        <v>51</v>
      </c>
      <c r="F88" s="465"/>
    </row>
    <row r="89" spans="1:6" s="332" customFormat="1" ht="15.5" x14ac:dyDescent="0.35">
      <c r="A89" s="460">
        <f>SUBTOTAL(103,$C$5:C89)</f>
        <v>85</v>
      </c>
      <c r="B89" s="462"/>
      <c r="C89" s="462" t="s">
        <v>388</v>
      </c>
      <c r="D89" s="466" t="s">
        <v>2</v>
      </c>
      <c r="E89" s="464" t="s">
        <v>51</v>
      </c>
      <c r="F89" s="465"/>
    </row>
    <row r="90" spans="1:6" s="332" customFormat="1" ht="15.5" x14ac:dyDescent="0.35">
      <c r="A90" s="460">
        <f>SUBTOTAL(103,$C$5:C90)</f>
        <v>86</v>
      </c>
      <c r="B90" s="462"/>
      <c r="C90" s="462" t="s">
        <v>389</v>
      </c>
      <c r="D90" s="466" t="s">
        <v>2</v>
      </c>
      <c r="E90" s="464" t="s">
        <v>51</v>
      </c>
      <c r="F90" s="465"/>
    </row>
    <row r="91" spans="1:6" s="332" customFormat="1" ht="15.5" x14ac:dyDescent="0.35">
      <c r="A91" s="460">
        <f>SUBTOTAL(103,$C$5:C91)</f>
        <v>87</v>
      </c>
      <c r="B91" s="462"/>
      <c r="C91" s="462" t="s">
        <v>425</v>
      </c>
      <c r="D91" s="466" t="s">
        <v>50</v>
      </c>
      <c r="E91" s="464" t="s">
        <v>51</v>
      </c>
      <c r="F91" s="465"/>
    </row>
    <row r="92" spans="1:6" s="332" customFormat="1" ht="15.5" x14ac:dyDescent="0.35">
      <c r="A92" s="460">
        <f>SUBTOTAL(103,$C$5:C92)</f>
        <v>88</v>
      </c>
      <c r="B92" s="462"/>
      <c r="C92" s="462" t="s">
        <v>426</v>
      </c>
      <c r="D92" s="466" t="s">
        <v>3</v>
      </c>
      <c r="E92" s="464" t="s">
        <v>51</v>
      </c>
      <c r="F92" s="465"/>
    </row>
    <row r="93" spans="1:6" s="332" customFormat="1" ht="15.5" x14ac:dyDescent="0.35">
      <c r="A93" s="460">
        <f>SUBTOTAL(103,$C$5:C93)</f>
        <v>89</v>
      </c>
      <c r="B93" s="462"/>
      <c r="C93" s="462" t="s">
        <v>427</v>
      </c>
      <c r="D93" s="466" t="s">
        <v>3</v>
      </c>
      <c r="E93" s="464" t="s">
        <v>51</v>
      </c>
      <c r="F93" s="465"/>
    </row>
    <row r="94" spans="1:6" s="332" customFormat="1" ht="15.5" x14ac:dyDescent="0.35">
      <c r="A94" s="460">
        <f>SUBTOTAL(103,$C$5:C94)</f>
        <v>90</v>
      </c>
      <c r="B94" s="462"/>
      <c r="C94" s="462" t="s">
        <v>428</v>
      </c>
      <c r="D94" s="466" t="s">
        <v>2</v>
      </c>
      <c r="E94" s="464" t="s">
        <v>51</v>
      </c>
      <c r="F94" s="465"/>
    </row>
    <row r="95" spans="1:6" s="332" customFormat="1" ht="15.5" x14ac:dyDescent="0.35">
      <c r="A95" s="460">
        <f>SUBTOTAL(103,$C$5:C95)</f>
        <v>91</v>
      </c>
      <c r="B95" s="462"/>
      <c r="C95" s="462" t="s">
        <v>429</v>
      </c>
      <c r="D95" s="466" t="s">
        <v>2</v>
      </c>
      <c r="E95" s="464" t="s">
        <v>51</v>
      </c>
      <c r="F95" s="465"/>
    </row>
    <row r="96" spans="1:6" s="332" customFormat="1" ht="15.5" x14ac:dyDescent="0.35">
      <c r="A96" s="460">
        <f>SUBTOTAL(103,$C$5:C96)</f>
        <v>92</v>
      </c>
      <c r="B96" s="461" t="s">
        <v>564</v>
      </c>
      <c r="C96" s="462" t="s">
        <v>272</v>
      </c>
      <c r="D96" s="466" t="s">
        <v>235</v>
      </c>
      <c r="E96" s="464" t="s">
        <v>51</v>
      </c>
      <c r="F96" s="465"/>
    </row>
    <row r="97" spans="1:6" s="332" customFormat="1" ht="15.5" x14ac:dyDescent="0.35">
      <c r="A97" s="460">
        <f>SUBTOTAL(103,$C$5:C97)</f>
        <v>93</v>
      </c>
      <c r="B97" s="462"/>
      <c r="C97" s="462" t="s">
        <v>430</v>
      </c>
      <c r="D97" s="466" t="s">
        <v>2</v>
      </c>
      <c r="E97" s="464" t="s">
        <v>51</v>
      </c>
      <c r="F97" s="465"/>
    </row>
    <row r="98" spans="1:6" s="332" customFormat="1" ht="15.5" x14ac:dyDescent="0.35">
      <c r="A98" s="460">
        <f>SUBTOTAL(103,$C$5:C98)</f>
        <v>94</v>
      </c>
      <c r="B98" s="462"/>
      <c r="C98" s="462" t="s">
        <v>431</v>
      </c>
      <c r="D98" s="466" t="s">
        <v>2</v>
      </c>
      <c r="E98" s="464" t="s">
        <v>51</v>
      </c>
      <c r="F98" s="465"/>
    </row>
    <row r="99" spans="1:6" s="332" customFormat="1" ht="15.5" x14ac:dyDescent="0.35">
      <c r="A99" s="460">
        <f>SUBTOTAL(103,$C$5:C99)</f>
        <v>95</v>
      </c>
      <c r="B99" s="461" t="s">
        <v>565</v>
      </c>
      <c r="C99" s="462" t="s">
        <v>273</v>
      </c>
      <c r="D99" s="466" t="s">
        <v>186</v>
      </c>
      <c r="E99" s="464" t="s">
        <v>672</v>
      </c>
      <c r="F99" s="465" t="s">
        <v>1087</v>
      </c>
    </row>
    <row r="100" spans="1:6" s="332" customFormat="1" ht="15.5" x14ac:dyDescent="0.35">
      <c r="A100" s="460">
        <f>SUBTOTAL(103,$C$5:C100)</f>
        <v>96</v>
      </c>
      <c r="B100" s="461" t="s">
        <v>566</v>
      </c>
      <c r="C100" s="462" t="s">
        <v>274</v>
      </c>
      <c r="D100" s="466" t="s">
        <v>219</v>
      </c>
      <c r="E100" s="464" t="s">
        <v>1198</v>
      </c>
      <c r="F100" s="465" t="s">
        <v>1086</v>
      </c>
    </row>
    <row r="101" spans="1:6" s="332" customFormat="1" ht="15.5" x14ac:dyDescent="0.35">
      <c r="A101" s="460">
        <f>SUBTOTAL(103,$C$5:C101)</f>
        <v>97</v>
      </c>
      <c r="B101" s="461" t="s">
        <v>567</v>
      </c>
      <c r="C101" s="462" t="s">
        <v>275</v>
      </c>
      <c r="D101" s="466" t="s">
        <v>217</v>
      </c>
      <c r="E101" s="464" t="s">
        <v>672</v>
      </c>
      <c r="F101" s="465" t="s">
        <v>1086</v>
      </c>
    </row>
    <row r="102" spans="1:6" s="332" customFormat="1" ht="15.5" x14ac:dyDescent="0.35">
      <c r="A102" s="460">
        <f>SUBTOTAL(103,$C$5:C102)</f>
        <v>98</v>
      </c>
      <c r="B102" s="461" t="s">
        <v>673</v>
      </c>
      <c r="C102" s="462" t="s">
        <v>502</v>
      </c>
      <c r="D102" s="466" t="s">
        <v>219</v>
      </c>
      <c r="E102" s="464" t="s">
        <v>51</v>
      </c>
      <c r="F102" s="465"/>
    </row>
    <row r="103" spans="1:6" s="332" customFormat="1" ht="15.5" x14ac:dyDescent="0.35">
      <c r="A103" s="460">
        <f>SUBTOTAL(103,$C$5:C103)</f>
        <v>99</v>
      </c>
      <c r="B103" s="461" t="s">
        <v>568</v>
      </c>
      <c r="C103" s="462" t="s">
        <v>11</v>
      </c>
      <c r="D103" s="466" t="s">
        <v>194</v>
      </c>
      <c r="E103" s="464" t="s">
        <v>672</v>
      </c>
      <c r="F103" s="465" t="s">
        <v>1086</v>
      </c>
    </row>
    <row r="104" spans="1:6" s="332" customFormat="1" ht="15.5" x14ac:dyDescent="0.35">
      <c r="A104" s="460">
        <f>SUBTOTAL(103,$C$5:C104)</f>
        <v>100</v>
      </c>
      <c r="B104" s="461" t="s">
        <v>569</v>
      </c>
      <c r="C104" s="462" t="s">
        <v>174</v>
      </c>
      <c r="D104" s="466" t="s">
        <v>226</v>
      </c>
      <c r="E104" s="464" t="s">
        <v>672</v>
      </c>
      <c r="F104" s="465" t="s">
        <v>1086</v>
      </c>
    </row>
    <row r="105" spans="1:6" s="332" customFormat="1" ht="15.5" x14ac:dyDescent="0.35">
      <c r="A105" s="460">
        <f>SUBTOTAL(103,$C$5:C105)</f>
        <v>101</v>
      </c>
      <c r="B105" s="462"/>
      <c r="C105" s="462" t="s">
        <v>315</v>
      </c>
      <c r="D105" s="466" t="s">
        <v>80</v>
      </c>
      <c r="E105" s="464" t="s">
        <v>51</v>
      </c>
      <c r="F105" s="465"/>
    </row>
    <row r="106" spans="1:6" s="332" customFormat="1" ht="15.5" x14ac:dyDescent="0.35">
      <c r="A106" s="460">
        <f>SUBTOTAL(103,$C$5:C106)</f>
        <v>102</v>
      </c>
      <c r="B106" s="462"/>
      <c r="C106" s="462" t="s">
        <v>432</v>
      </c>
      <c r="D106" s="466" t="s">
        <v>2</v>
      </c>
      <c r="E106" s="464" t="s">
        <v>51</v>
      </c>
      <c r="F106" s="465"/>
    </row>
    <row r="107" spans="1:6" s="332" customFormat="1" ht="15.5" x14ac:dyDescent="0.35">
      <c r="A107" s="460">
        <f>SUBTOTAL(103,$C$5:C107)</f>
        <v>103</v>
      </c>
      <c r="B107" s="462"/>
      <c r="C107" s="462" t="s">
        <v>433</v>
      </c>
      <c r="D107" s="466" t="s">
        <v>2</v>
      </c>
      <c r="E107" s="464" t="s">
        <v>51</v>
      </c>
      <c r="F107" s="465"/>
    </row>
    <row r="108" spans="1:6" s="332" customFormat="1" ht="15.5" x14ac:dyDescent="0.35">
      <c r="A108" s="460">
        <f>SUBTOTAL(103,$C$5:C108)</f>
        <v>104</v>
      </c>
      <c r="B108" s="462"/>
      <c r="C108" s="462" t="s">
        <v>434</v>
      </c>
      <c r="D108" s="466" t="s">
        <v>80</v>
      </c>
      <c r="E108" s="464" t="s">
        <v>51</v>
      </c>
      <c r="F108" s="465"/>
    </row>
    <row r="109" spans="1:6" s="332" customFormat="1" ht="15.5" x14ac:dyDescent="0.35">
      <c r="A109" s="460">
        <f>SUBTOTAL(103,$C$5:C109)</f>
        <v>105</v>
      </c>
      <c r="B109" s="462"/>
      <c r="C109" s="462" t="s">
        <v>435</v>
      </c>
      <c r="D109" s="466" t="s">
        <v>2</v>
      </c>
      <c r="E109" s="464" t="s">
        <v>51</v>
      </c>
      <c r="F109" s="465"/>
    </row>
    <row r="110" spans="1:6" s="332" customFormat="1" ht="15.5" x14ac:dyDescent="0.35">
      <c r="A110" s="460">
        <f>SUBTOTAL(103,$C$5:C110)</f>
        <v>106</v>
      </c>
      <c r="B110" s="462"/>
      <c r="C110" s="462" t="s">
        <v>436</v>
      </c>
      <c r="D110" s="466" t="s">
        <v>50</v>
      </c>
      <c r="E110" s="464" t="s">
        <v>51</v>
      </c>
      <c r="F110" s="465"/>
    </row>
    <row r="111" spans="1:6" s="332" customFormat="1" ht="15.5" x14ac:dyDescent="0.35">
      <c r="A111" s="460">
        <f>SUBTOTAL(103,$C$5:C111)</f>
        <v>107</v>
      </c>
      <c r="B111" s="462"/>
      <c r="C111" s="462" t="s">
        <v>437</v>
      </c>
      <c r="D111" s="466" t="s">
        <v>3</v>
      </c>
      <c r="E111" s="464" t="s">
        <v>51</v>
      </c>
      <c r="F111" s="465"/>
    </row>
    <row r="112" spans="1:6" s="332" customFormat="1" ht="15.5" x14ac:dyDescent="0.35">
      <c r="A112" s="460">
        <f>SUBTOTAL(103,$C$5:C112)</f>
        <v>108</v>
      </c>
      <c r="B112" s="462"/>
      <c r="C112" s="462" t="s">
        <v>438</v>
      </c>
      <c r="D112" s="466" t="s">
        <v>178</v>
      </c>
      <c r="E112" s="464" t="s">
        <v>51</v>
      </c>
      <c r="F112" s="465"/>
    </row>
    <row r="113" spans="1:6" s="332" customFormat="1" ht="15.5" x14ac:dyDescent="0.35">
      <c r="A113" s="460">
        <f>SUBTOTAL(103,$C$5:C113)</f>
        <v>109</v>
      </c>
      <c r="B113" s="462"/>
      <c r="C113" s="462" t="s">
        <v>439</v>
      </c>
      <c r="D113" s="466" t="s">
        <v>3</v>
      </c>
      <c r="E113" s="464" t="s">
        <v>51</v>
      </c>
      <c r="F113" s="465"/>
    </row>
    <row r="114" spans="1:6" s="332" customFormat="1" ht="15.5" x14ac:dyDescent="0.35">
      <c r="A114" s="460">
        <f>SUBTOTAL(103,$C$5:C114)</f>
        <v>110</v>
      </c>
      <c r="B114" s="462"/>
      <c r="C114" s="462" t="s">
        <v>440</v>
      </c>
      <c r="D114" s="466" t="s">
        <v>159</v>
      </c>
      <c r="E114" s="464" t="s">
        <v>51</v>
      </c>
      <c r="F114" s="465"/>
    </row>
    <row r="115" spans="1:6" s="332" customFormat="1" ht="15.5" x14ac:dyDescent="0.35">
      <c r="A115" s="460">
        <f>SUBTOTAL(103,$C$5:C115)</f>
        <v>111</v>
      </c>
      <c r="B115" s="462"/>
      <c r="C115" s="462" t="s">
        <v>441</v>
      </c>
      <c r="D115" s="466" t="s">
        <v>3</v>
      </c>
      <c r="E115" s="464" t="s">
        <v>51</v>
      </c>
      <c r="F115" s="465"/>
    </row>
    <row r="116" spans="1:6" s="332" customFormat="1" ht="15.5" x14ac:dyDescent="0.35">
      <c r="A116" s="460">
        <f>SUBTOTAL(103,$C$5:C116)</f>
        <v>112</v>
      </c>
      <c r="B116" s="462"/>
      <c r="C116" s="462" t="s">
        <v>442</v>
      </c>
      <c r="D116" s="466" t="s">
        <v>80</v>
      </c>
      <c r="E116" s="464" t="s">
        <v>51</v>
      </c>
      <c r="F116" s="465"/>
    </row>
    <row r="117" spans="1:6" s="332" customFormat="1" ht="15.5" x14ac:dyDescent="0.35">
      <c r="A117" s="460">
        <f>SUBTOTAL(103,$C$5:C117)</f>
        <v>113</v>
      </c>
      <c r="B117" s="461" t="s">
        <v>570</v>
      </c>
      <c r="C117" s="462" t="s">
        <v>12</v>
      </c>
      <c r="D117" s="466" t="s">
        <v>181</v>
      </c>
      <c r="E117" s="464" t="s">
        <v>51</v>
      </c>
      <c r="F117" s="465"/>
    </row>
    <row r="118" spans="1:6" s="332" customFormat="1" ht="15.5" x14ac:dyDescent="0.35">
      <c r="A118" s="460">
        <f>SUBTOTAL(103,$C$5:C118)</f>
        <v>114</v>
      </c>
      <c r="B118" s="461" t="s">
        <v>571</v>
      </c>
      <c r="C118" s="462" t="s">
        <v>13</v>
      </c>
      <c r="D118" s="466" t="s">
        <v>225</v>
      </c>
      <c r="E118" s="464" t="s">
        <v>51</v>
      </c>
      <c r="F118" s="465"/>
    </row>
    <row r="119" spans="1:6" s="332" customFormat="1" ht="15.5" x14ac:dyDescent="0.35">
      <c r="A119" s="460">
        <f>SUBTOTAL(103,$C$5:C119)</f>
        <v>115</v>
      </c>
      <c r="B119" s="461" t="s">
        <v>572</v>
      </c>
      <c r="C119" s="462" t="s">
        <v>52</v>
      </c>
      <c r="D119" s="466" t="s">
        <v>237</v>
      </c>
      <c r="E119" s="464" t="s">
        <v>51</v>
      </c>
      <c r="F119" s="465"/>
    </row>
    <row r="120" spans="1:6" s="332" customFormat="1" ht="15.5" x14ac:dyDescent="0.35">
      <c r="A120" s="460">
        <f>SUBTOTAL(103,$C$5:C120)</f>
        <v>116</v>
      </c>
      <c r="B120" s="462"/>
      <c r="C120" s="462" t="s">
        <v>200</v>
      </c>
      <c r="D120" s="466" t="s">
        <v>2</v>
      </c>
      <c r="E120" s="464" t="s">
        <v>51</v>
      </c>
      <c r="F120" s="465"/>
    </row>
    <row r="121" spans="1:6" s="332" customFormat="1" ht="15.5" x14ac:dyDescent="0.35">
      <c r="A121" s="460">
        <f>SUBTOTAL(103,$C$5:C121)</f>
        <v>117</v>
      </c>
      <c r="B121" s="462"/>
      <c r="C121" s="462" t="s">
        <v>201</v>
      </c>
      <c r="D121" s="466" t="s">
        <v>178</v>
      </c>
      <c r="E121" s="464" t="s">
        <v>51</v>
      </c>
      <c r="F121" s="465"/>
    </row>
    <row r="122" spans="1:6" s="332" customFormat="1" ht="15.5" x14ac:dyDescent="0.35">
      <c r="A122" s="460">
        <f>SUBTOTAL(103,$C$5:C122)</f>
        <v>118</v>
      </c>
      <c r="B122" s="462"/>
      <c r="C122" s="462" t="s">
        <v>262</v>
      </c>
      <c r="D122" s="466" t="s">
        <v>80</v>
      </c>
      <c r="E122" s="464" t="s">
        <v>51</v>
      </c>
      <c r="F122" s="465"/>
    </row>
    <row r="123" spans="1:6" s="332" customFormat="1" ht="15.5" x14ac:dyDescent="0.35">
      <c r="A123" s="460">
        <f>SUBTOTAL(103,$C$5:C123)</f>
        <v>119</v>
      </c>
      <c r="B123" s="462"/>
      <c r="C123" s="462" t="s">
        <v>261</v>
      </c>
      <c r="D123" s="466" t="s">
        <v>4</v>
      </c>
      <c r="E123" s="464" t="s">
        <v>51</v>
      </c>
      <c r="F123" s="465"/>
    </row>
    <row r="124" spans="1:6" s="332" customFormat="1" ht="15.5" x14ac:dyDescent="0.35">
      <c r="A124" s="460">
        <f>SUBTOTAL(103,$C$5:C124)</f>
        <v>120</v>
      </c>
      <c r="B124" s="462"/>
      <c r="C124" s="462" t="s">
        <v>260</v>
      </c>
      <c r="D124" s="466" t="s">
        <v>3</v>
      </c>
      <c r="E124" s="464" t="s">
        <v>51</v>
      </c>
      <c r="F124" s="465"/>
    </row>
    <row r="125" spans="1:6" s="332" customFormat="1" ht="15.5" x14ac:dyDescent="0.35">
      <c r="A125" s="460">
        <f>SUBTOTAL(103,$C$5:C125)</f>
        <v>121</v>
      </c>
      <c r="B125" s="462"/>
      <c r="C125" s="462" t="s">
        <v>259</v>
      </c>
      <c r="D125" s="466" t="s">
        <v>50</v>
      </c>
      <c r="E125" s="464" t="s">
        <v>51</v>
      </c>
      <c r="F125" s="465"/>
    </row>
    <row r="126" spans="1:6" s="332" customFormat="1" ht="15.5" x14ac:dyDescent="0.35">
      <c r="A126" s="460">
        <f>SUBTOTAL(103,$C$5:C126)</f>
        <v>122</v>
      </c>
      <c r="B126" s="462"/>
      <c r="C126" s="462" t="s">
        <v>443</v>
      </c>
      <c r="D126" s="466" t="s">
        <v>178</v>
      </c>
      <c r="E126" s="464" t="s">
        <v>51</v>
      </c>
      <c r="F126" s="465"/>
    </row>
    <row r="127" spans="1:6" s="332" customFormat="1" ht="15.5" x14ac:dyDescent="0.35">
      <c r="A127" s="460">
        <f>SUBTOTAL(103,$C$5:C127)</f>
        <v>123</v>
      </c>
      <c r="B127" s="461" t="s">
        <v>573</v>
      </c>
      <c r="C127" s="462" t="s">
        <v>53</v>
      </c>
      <c r="D127" s="466" t="s">
        <v>221</v>
      </c>
      <c r="E127" s="464" t="s">
        <v>672</v>
      </c>
      <c r="F127" s="465" t="s">
        <v>1085</v>
      </c>
    </row>
    <row r="128" spans="1:6" s="332" customFormat="1" ht="15.5" x14ac:dyDescent="0.35">
      <c r="A128" s="460">
        <f>SUBTOTAL(103,$C$5:C128)</f>
        <v>124</v>
      </c>
      <c r="B128" s="461" t="s">
        <v>574</v>
      </c>
      <c r="C128" s="462" t="s">
        <v>54</v>
      </c>
      <c r="D128" s="466" t="s">
        <v>221</v>
      </c>
      <c r="E128" s="464" t="s">
        <v>672</v>
      </c>
      <c r="F128" s="465" t="s">
        <v>1085</v>
      </c>
    </row>
    <row r="129" spans="1:6" s="332" customFormat="1" ht="15.5" x14ac:dyDescent="0.35">
      <c r="A129" s="460">
        <f>SUBTOTAL(103,$C$5:C129)</f>
        <v>125</v>
      </c>
      <c r="B129" s="462"/>
      <c r="C129" s="462" t="s">
        <v>182</v>
      </c>
      <c r="D129" s="466" t="s">
        <v>4</v>
      </c>
      <c r="E129" s="464" t="s">
        <v>51</v>
      </c>
      <c r="F129" s="465"/>
    </row>
    <row r="130" spans="1:6" s="332" customFormat="1" ht="15.5" x14ac:dyDescent="0.35">
      <c r="A130" s="460">
        <f>SUBTOTAL(103,$C$5:C130)</f>
        <v>126</v>
      </c>
      <c r="B130" s="462"/>
      <c r="C130" s="462" t="s">
        <v>183</v>
      </c>
      <c r="D130" s="466" t="s">
        <v>4</v>
      </c>
      <c r="E130" s="464" t="s">
        <v>51</v>
      </c>
      <c r="F130" s="465"/>
    </row>
    <row r="131" spans="1:6" s="332" customFormat="1" ht="15.5" x14ac:dyDescent="0.35">
      <c r="A131" s="460">
        <f>SUBTOTAL(103,$C$5:C131)</f>
        <v>127</v>
      </c>
      <c r="B131" s="462"/>
      <c r="C131" s="462" t="s">
        <v>184</v>
      </c>
      <c r="D131" s="466" t="s">
        <v>178</v>
      </c>
      <c r="E131" s="464" t="s">
        <v>51</v>
      </c>
      <c r="F131" s="465"/>
    </row>
    <row r="132" spans="1:6" s="332" customFormat="1" ht="15.5" x14ac:dyDescent="0.35">
      <c r="A132" s="460">
        <f>SUBTOTAL(103,$C$5:C132)</f>
        <v>128</v>
      </c>
      <c r="B132" s="462"/>
      <c r="C132" s="462" t="s">
        <v>185</v>
      </c>
      <c r="D132" s="466" t="s">
        <v>2</v>
      </c>
      <c r="E132" s="464" t="s">
        <v>51</v>
      </c>
      <c r="F132" s="465"/>
    </row>
    <row r="133" spans="1:6" s="332" customFormat="1" ht="15.5" x14ac:dyDescent="0.35">
      <c r="A133" s="460">
        <f>SUBTOTAL(103,$C$5:C133)</f>
        <v>129</v>
      </c>
      <c r="B133" s="462"/>
      <c r="C133" s="462" t="s">
        <v>444</v>
      </c>
      <c r="D133" s="466" t="s">
        <v>3</v>
      </c>
      <c r="E133" s="464" t="s">
        <v>51</v>
      </c>
      <c r="F133" s="465"/>
    </row>
    <row r="134" spans="1:6" s="332" customFormat="1" ht="15.5" x14ac:dyDescent="0.35">
      <c r="A134" s="460">
        <f>SUBTOTAL(103,$C$5:C134)</f>
        <v>130</v>
      </c>
      <c r="B134" s="462"/>
      <c r="C134" s="462" t="s">
        <v>445</v>
      </c>
      <c r="D134" s="466" t="s">
        <v>4</v>
      </c>
      <c r="E134" s="464" t="s">
        <v>51</v>
      </c>
      <c r="F134" s="465"/>
    </row>
    <row r="135" spans="1:6" s="332" customFormat="1" ht="15.5" x14ac:dyDescent="0.35">
      <c r="A135" s="460">
        <f>SUBTOTAL(103,$C$5:C135)</f>
        <v>131</v>
      </c>
      <c r="B135" s="461" t="s">
        <v>575</v>
      </c>
      <c r="C135" s="462" t="s">
        <v>55</v>
      </c>
      <c r="D135" s="466" t="s">
        <v>205</v>
      </c>
      <c r="E135" s="464" t="s">
        <v>51</v>
      </c>
      <c r="F135" s="465"/>
    </row>
    <row r="136" spans="1:6" s="332" customFormat="1" ht="15.5" x14ac:dyDescent="0.35">
      <c r="A136" s="460">
        <f>SUBTOTAL(103,$C$5:C136)</f>
        <v>132</v>
      </c>
      <c r="B136" s="462"/>
      <c r="C136" s="462" t="s">
        <v>187</v>
      </c>
      <c r="D136" s="466" t="s">
        <v>3</v>
      </c>
      <c r="E136" s="464" t="s">
        <v>51</v>
      </c>
      <c r="F136" s="465"/>
    </row>
    <row r="137" spans="1:6" s="332" customFormat="1" ht="15.5" x14ac:dyDescent="0.35">
      <c r="A137" s="460">
        <f>SUBTOTAL(103,$C$5:C137)</f>
        <v>133</v>
      </c>
      <c r="B137" s="462"/>
      <c r="C137" s="462" t="s">
        <v>188</v>
      </c>
      <c r="D137" s="466" t="s">
        <v>80</v>
      </c>
      <c r="E137" s="464" t="s">
        <v>51</v>
      </c>
      <c r="F137" s="465"/>
    </row>
    <row r="138" spans="1:6" s="332" customFormat="1" ht="15.5" x14ac:dyDescent="0.35">
      <c r="A138" s="460">
        <f>SUBTOTAL(103,$C$5:C138)</f>
        <v>134</v>
      </c>
      <c r="B138" s="462"/>
      <c r="C138" s="462" t="s">
        <v>189</v>
      </c>
      <c r="D138" s="466" t="s">
        <v>80</v>
      </c>
      <c r="E138" s="464" t="s">
        <v>51</v>
      </c>
      <c r="F138" s="465"/>
    </row>
    <row r="139" spans="1:6" s="332" customFormat="1" ht="15.5" x14ac:dyDescent="0.35">
      <c r="A139" s="460">
        <f>SUBTOTAL(103,$C$5:C139)</f>
        <v>135</v>
      </c>
      <c r="B139" s="462"/>
      <c r="C139" s="462" t="s">
        <v>190</v>
      </c>
      <c r="D139" s="466" t="s">
        <v>3</v>
      </c>
      <c r="E139" s="464" t="s">
        <v>51</v>
      </c>
      <c r="F139" s="465"/>
    </row>
    <row r="140" spans="1:6" s="332" customFormat="1" ht="15.5" x14ac:dyDescent="0.35">
      <c r="A140" s="460">
        <f>SUBTOTAL(103,$C$5:C140)</f>
        <v>136</v>
      </c>
      <c r="B140" s="462"/>
      <c r="C140" s="462" t="s">
        <v>446</v>
      </c>
      <c r="D140" s="466" t="s">
        <v>3</v>
      </c>
      <c r="E140" s="464" t="s">
        <v>51</v>
      </c>
      <c r="F140" s="465"/>
    </row>
    <row r="141" spans="1:6" s="332" customFormat="1" ht="15.5" x14ac:dyDescent="0.35">
      <c r="A141" s="460">
        <f>SUBTOTAL(103,$C$5:C141)</f>
        <v>137</v>
      </c>
      <c r="B141" s="461" t="s">
        <v>576</v>
      </c>
      <c r="C141" s="462" t="s">
        <v>56</v>
      </c>
      <c r="D141" s="466" t="s">
        <v>447</v>
      </c>
      <c r="E141" s="464" t="s">
        <v>51</v>
      </c>
      <c r="F141" s="465" t="s">
        <v>1086</v>
      </c>
    </row>
    <row r="142" spans="1:6" s="332" customFormat="1" ht="15.5" x14ac:dyDescent="0.35">
      <c r="A142" s="460">
        <f>SUBTOTAL(103,$C$5:C142)</f>
        <v>138</v>
      </c>
      <c r="B142" s="461" t="s">
        <v>577</v>
      </c>
      <c r="C142" s="462" t="s">
        <v>57</v>
      </c>
      <c r="D142" s="466" t="s">
        <v>223</v>
      </c>
      <c r="E142" s="464" t="s">
        <v>51</v>
      </c>
      <c r="F142" s="465" t="s">
        <v>1086</v>
      </c>
    </row>
    <row r="143" spans="1:6" s="332" customFormat="1" ht="15.5" x14ac:dyDescent="0.35">
      <c r="A143" s="460">
        <f>SUBTOTAL(103,$C$5:C143)</f>
        <v>139</v>
      </c>
      <c r="B143" s="461" t="s">
        <v>692</v>
      </c>
      <c r="C143" s="462" t="s">
        <v>693</v>
      </c>
      <c r="D143" s="466" t="s">
        <v>219</v>
      </c>
      <c r="E143" s="464" t="s">
        <v>51</v>
      </c>
      <c r="F143" s="465"/>
    </row>
    <row r="144" spans="1:6" s="332" customFormat="1" ht="15.5" x14ac:dyDescent="0.35">
      <c r="A144" s="460">
        <f>SUBTOTAL(103,$C$5:C144)</f>
        <v>140</v>
      </c>
      <c r="B144" s="461" t="s">
        <v>578</v>
      </c>
      <c r="C144" s="462" t="s">
        <v>58</v>
      </c>
      <c r="D144" s="466" t="s">
        <v>194</v>
      </c>
      <c r="E144" s="464" t="s">
        <v>51</v>
      </c>
      <c r="F144" s="465" t="s">
        <v>1086</v>
      </c>
    </row>
    <row r="145" spans="1:6" s="332" customFormat="1" ht="15.5" x14ac:dyDescent="0.35">
      <c r="A145" s="460">
        <f>SUBTOTAL(103,$C$5:C145)</f>
        <v>141</v>
      </c>
      <c r="B145" s="461" t="s">
        <v>579</v>
      </c>
      <c r="C145" s="462" t="s">
        <v>59</v>
      </c>
      <c r="D145" s="466" t="s">
        <v>194</v>
      </c>
      <c r="E145" s="464" t="s">
        <v>51</v>
      </c>
      <c r="F145" s="465" t="s">
        <v>1086</v>
      </c>
    </row>
    <row r="146" spans="1:6" s="332" customFormat="1" ht="15.5" x14ac:dyDescent="0.35">
      <c r="A146" s="460">
        <f>SUBTOTAL(103,$C$5:C146)</f>
        <v>142</v>
      </c>
      <c r="B146" s="461" t="s">
        <v>580</v>
      </c>
      <c r="C146" s="462" t="s">
        <v>60</v>
      </c>
      <c r="D146" s="466" t="s">
        <v>448</v>
      </c>
      <c r="E146" s="464" t="s">
        <v>51</v>
      </c>
      <c r="F146" s="465" t="s">
        <v>1086</v>
      </c>
    </row>
    <row r="147" spans="1:6" s="332" customFormat="1" ht="15.5" x14ac:dyDescent="0.35">
      <c r="A147" s="460">
        <f>SUBTOTAL(103,$C$5:C147)</f>
        <v>143</v>
      </c>
      <c r="B147" s="461" t="s">
        <v>581</v>
      </c>
      <c r="C147" s="462" t="s">
        <v>61</v>
      </c>
      <c r="D147" s="466" t="s">
        <v>448</v>
      </c>
      <c r="E147" s="464" t="s">
        <v>51</v>
      </c>
      <c r="F147" s="465" t="s">
        <v>1086</v>
      </c>
    </row>
    <row r="148" spans="1:6" s="332" customFormat="1" ht="15.5" x14ac:dyDescent="0.35">
      <c r="A148" s="460">
        <f>SUBTOTAL(103,$C$5:C148)</f>
        <v>144</v>
      </c>
      <c r="B148" s="462"/>
      <c r="C148" s="462" t="s">
        <v>62</v>
      </c>
      <c r="D148" s="466" t="s">
        <v>50</v>
      </c>
      <c r="E148" s="464" t="s">
        <v>51</v>
      </c>
      <c r="F148" s="465"/>
    </row>
    <row r="149" spans="1:6" s="332" customFormat="1" ht="15.5" x14ac:dyDescent="0.35">
      <c r="A149" s="460">
        <f>SUBTOTAL(103,$C$5:C149)</f>
        <v>145</v>
      </c>
      <c r="B149" s="468"/>
      <c r="C149" s="462" t="s">
        <v>63</v>
      </c>
      <c r="D149" s="466" t="s">
        <v>159</v>
      </c>
      <c r="E149" s="464" t="s">
        <v>51</v>
      </c>
      <c r="F149" s="465"/>
    </row>
    <row r="150" spans="1:6" s="332" customFormat="1" ht="15.5" x14ac:dyDescent="0.35">
      <c r="A150" s="460">
        <f>SUBTOTAL(103,$C$5:C150)</f>
        <v>146</v>
      </c>
      <c r="B150" s="462"/>
      <c r="C150" s="462" t="s">
        <v>158</v>
      </c>
      <c r="D150" s="466" t="s">
        <v>178</v>
      </c>
      <c r="E150" s="464" t="s">
        <v>51</v>
      </c>
      <c r="F150" s="465"/>
    </row>
    <row r="151" spans="1:6" s="332" customFormat="1" ht="15.5" x14ac:dyDescent="0.35">
      <c r="A151" s="460">
        <f>SUBTOTAL(103,$C$5:C151)</f>
        <v>147</v>
      </c>
      <c r="B151" s="462"/>
      <c r="C151" s="462" t="s">
        <v>160</v>
      </c>
      <c r="D151" s="466" t="s">
        <v>178</v>
      </c>
      <c r="E151" s="464" t="s">
        <v>51</v>
      </c>
      <c r="F151" s="465"/>
    </row>
    <row r="152" spans="1:6" s="332" customFormat="1" ht="15.5" x14ac:dyDescent="0.35">
      <c r="A152" s="460">
        <f>SUBTOTAL(103,$C$5:C152)</f>
        <v>148</v>
      </c>
      <c r="B152" s="462"/>
      <c r="C152" s="462" t="s">
        <v>161</v>
      </c>
      <c r="D152" s="466" t="s">
        <v>159</v>
      </c>
      <c r="E152" s="464" t="s">
        <v>51</v>
      </c>
      <c r="F152" s="465"/>
    </row>
    <row r="153" spans="1:6" s="332" customFormat="1" ht="15.5" x14ac:dyDescent="0.35">
      <c r="A153" s="460">
        <f>SUBTOTAL(103,$C$5:C153)</f>
        <v>149</v>
      </c>
      <c r="B153" s="462"/>
      <c r="C153" s="462" t="s">
        <v>169</v>
      </c>
      <c r="D153" s="466" t="s">
        <v>4</v>
      </c>
      <c r="E153" s="464" t="s">
        <v>51</v>
      </c>
      <c r="F153" s="465"/>
    </row>
    <row r="154" spans="1:6" s="332" customFormat="1" ht="15.5" x14ac:dyDescent="0.35">
      <c r="A154" s="460">
        <f>SUBTOTAL(103,$C$5:C154)</f>
        <v>150</v>
      </c>
      <c r="B154" s="461" t="s">
        <v>582</v>
      </c>
      <c r="C154" s="462" t="s">
        <v>64</v>
      </c>
      <c r="D154" s="466" t="s">
        <v>258</v>
      </c>
      <c r="E154" s="464" t="s">
        <v>672</v>
      </c>
      <c r="F154" s="465" t="s">
        <v>1087</v>
      </c>
    </row>
    <row r="155" spans="1:6" s="332" customFormat="1" ht="15.5" x14ac:dyDescent="0.35">
      <c r="A155" s="460">
        <f>SUBTOTAL(103,$C$5:C155)</f>
        <v>151</v>
      </c>
      <c r="B155" s="461" t="s">
        <v>583</v>
      </c>
      <c r="C155" s="462" t="s">
        <v>65</v>
      </c>
      <c r="D155" s="466" t="s">
        <v>193</v>
      </c>
      <c r="E155" s="464" t="s">
        <v>672</v>
      </c>
      <c r="F155" s="465" t="s">
        <v>1087</v>
      </c>
    </row>
    <row r="156" spans="1:6" s="332" customFormat="1" ht="15.5" x14ac:dyDescent="0.35">
      <c r="A156" s="460">
        <f>SUBTOTAL(103,$C$5:C156)</f>
        <v>152</v>
      </c>
      <c r="B156" s="462"/>
      <c r="C156" s="462" t="s">
        <v>449</v>
      </c>
      <c r="D156" s="466" t="s">
        <v>80</v>
      </c>
      <c r="E156" s="464" t="s">
        <v>51</v>
      </c>
      <c r="F156" s="465"/>
    </row>
    <row r="157" spans="1:6" s="332" customFormat="1" ht="15.5" x14ac:dyDescent="0.35">
      <c r="A157" s="460">
        <f>SUBTOTAL(103,$C$5:C157)</f>
        <v>153</v>
      </c>
      <c r="B157" s="462"/>
      <c r="C157" s="462" t="s">
        <v>450</v>
      </c>
      <c r="D157" s="466" t="s">
        <v>3</v>
      </c>
      <c r="E157" s="464" t="s">
        <v>51</v>
      </c>
      <c r="F157" s="465"/>
    </row>
    <row r="158" spans="1:6" s="332" customFormat="1" ht="15.5" x14ac:dyDescent="0.35">
      <c r="A158" s="460">
        <f>SUBTOTAL(103,$C$5:C158)</f>
        <v>154</v>
      </c>
      <c r="B158" s="462"/>
      <c r="C158" s="462" t="s">
        <v>451</v>
      </c>
      <c r="D158" s="466" t="s">
        <v>3</v>
      </c>
      <c r="E158" s="464" t="s">
        <v>51</v>
      </c>
      <c r="F158" s="465"/>
    </row>
    <row r="159" spans="1:6" s="332" customFormat="1" ht="15.5" x14ac:dyDescent="0.35">
      <c r="A159" s="460">
        <f>SUBTOTAL(103,$C$5:C159)</f>
        <v>155</v>
      </c>
      <c r="B159" s="462"/>
      <c r="C159" s="462" t="s">
        <v>452</v>
      </c>
      <c r="D159" s="466" t="s">
        <v>2</v>
      </c>
      <c r="E159" s="464" t="s">
        <v>51</v>
      </c>
      <c r="F159" s="465"/>
    </row>
    <row r="160" spans="1:6" s="332" customFormat="1" ht="15.5" x14ac:dyDescent="0.35">
      <c r="A160" s="460">
        <f>SUBTOTAL(103,$C$5:C160)</f>
        <v>156</v>
      </c>
      <c r="B160" s="462"/>
      <c r="C160" s="462" t="s">
        <v>453</v>
      </c>
      <c r="D160" s="466" t="s">
        <v>3</v>
      </c>
      <c r="E160" s="464" t="s">
        <v>51</v>
      </c>
      <c r="F160" s="465"/>
    </row>
    <row r="161" spans="1:6" s="332" customFormat="1" ht="15.5" x14ac:dyDescent="0.35">
      <c r="A161" s="460">
        <f>SUBTOTAL(103,$C$5:C161)</f>
        <v>157</v>
      </c>
      <c r="B161" s="461" t="s">
        <v>916</v>
      </c>
      <c r="C161" s="462" t="s">
        <v>917</v>
      </c>
      <c r="D161" s="466" t="s">
        <v>205</v>
      </c>
      <c r="E161" s="464" t="s">
        <v>51</v>
      </c>
      <c r="F161" s="465"/>
    </row>
    <row r="162" spans="1:6" s="332" customFormat="1" ht="15.5" x14ac:dyDescent="0.35">
      <c r="A162" s="460">
        <f>SUBTOTAL(103,$C$5:C162)</f>
        <v>158</v>
      </c>
      <c r="B162" s="462"/>
      <c r="C162" s="462" t="s">
        <v>918</v>
      </c>
      <c r="D162" s="466" t="s">
        <v>80</v>
      </c>
      <c r="E162" s="464" t="s">
        <v>51</v>
      </c>
      <c r="F162" s="465"/>
    </row>
    <row r="163" spans="1:6" s="332" customFormat="1" ht="15.5" x14ac:dyDescent="0.35">
      <c r="A163" s="460">
        <f>SUBTOTAL(103,$C$5:C163)</f>
        <v>159</v>
      </c>
      <c r="B163" s="462"/>
      <c r="C163" s="462" t="s">
        <v>919</v>
      </c>
      <c r="D163" s="466" t="s">
        <v>80</v>
      </c>
      <c r="E163" s="464" t="s">
        <v>51</v>
      </c>
      <c r="F163" s="465"/>
    </row>
    <row r="164" spans="1:6" s="332" customFormat="1" ht="15.5" x14ac:dyDescent="0.35">
      <c r="A164" s="460">
        <f>SUBTOTAL(103,$C$5:C164)</f>
        <v>160</v>
      </c>
      <c r="B164" s="462"/>
      <c r="C164" s="462" t="s">
        <v>920</v>
      </c>
      <c r="D164" s="466" t="s">
        <v>80</v>
      </c>
      <c r="E164" s="464" t="s">
        <v>51</v>
      </c>
      <c r="F164" s="465"/>
    </row>
    <row r="165" spans="1:6" s="332" customFormat="1" ht="15.5" x14ac:dyDescent="0.35">
      <c r="A165" s="460">
        <f>SUBTOTAL(103,$C$5:C165)</f>
        <v>161</v>
      </c>
      <c r="B165" s="462"/>
      <c r="C165" s="462" t="s">
        <v>921</v>
      </c>
      <c r="D165" s="466" t="s">
        <v>2</v>
      </c>
      <c r="E165" s="464" t="s">
        <v>51</v>
      </c>
      <c r="F165" s="465"/>
    </row>
    <row r="166" spans="1:6" s="332" customFormat="1" ht="15.5" x14ac:dyDescent="0.35">
      <c r="A166" s="460">
        <f>SUBTOTAL(103,$C$5:C166)</f>
        <v>162</v>
      </c>
      <c r="B166" s="462"/>
      <c r="C166" s="558" t="s">
        <v>922</v>
      </c>
      <c r="D166" s="559" t="s">
        <v>80</v>
      </c>
      <c r="E166" s="464" t="s">
        <v>51</v>
      </c>
      <c r="F166" s="465"/>
    </row>
    <row r="167" spans="1:6" s="332" customFormat="1" ht="15.5" x14ac:dyDescent="0.35">
      <c r="A167" s="460">
        <f>SUBTOTAL(103,$C$5:C167)</f>
        <v>163</v>
      </c>
      <c r="B167" s="462"/>
      <c r="C167" s="462" t="s">
        <v>923</v>
      </c>
      <c r="D167" s="466" t="s">
        <v>50</v>
      </c>
      <c r="E167" s="464" t="s">
        <v>51</v>
      </c>
      <c r="F167" s="465"/>
    </row>
    <row r="168" spans="1:6" s="332" customFormat="1" ht="15.5" x14ac:dyDescent="0.35">
      <c r="A168" s="460">
        <f>SUBTOTAL(103,$C$5:C168)</f>
        <v>164</v>
      </c>
      <c r="B168" s="461" t="s">
        <v>584</v>
      </c>
      <c r="C168" s="462" t="s">
        <v>66</v>
      </c>
      <c r="D168" s="466" t="s">
        <v>205</v>
      </c>
      <c r="E168" s="464" t="s">
        <v>51</v>
      </c>
      <c r="F168" s="465"/>
    </row>
    <row r="169" spans="1:6" s="332" customFormat="1" ht="15.5" x14ac:dyDescent="0.35">
      <c r="A169" s="460">
        <f>SUBTOTAL(103,$C$5:C169)</f>
        <v>165</v>
      </c>
      <c r="B169" s="462"/>
      <c r="C169" s="462" t="s">
        <v>26</v>
      </c>
      <c r="D169" s="466" t="s">
        <v>3</v>
      </c>
      <c r="E169" s="464" t="s">
        <v>51</v>
      </c>
      <c r="F169" s="465"/>
    </row>
    <row r="170" spans="1:6" s="332" customFormat="1" ht="15.5" x14ac:dyDescent="0.35">
      <c r="A170" s="460">
        <f>SUBTOTAL(103,$C$5:C170)</f>
        <v>166</v>
      </c>
      <c r="B170" s="462"/>
      <c r="C170" s="462" t="s">
        <v>454</v>
      </c>
      <c r="D170" s="466" t="s">
        <v>50</v>
      </c>
      <c r="E170" s="464" t="s">
        <v>51</v>
      </c>
      <c r="F170" s="465"/>
    </row>
    <row r="171" spans="1:6" s="332" customFormat="1" ht="15.5" x14ac:dyDescent="0.35">
      <c r="A171" s="460">
        <f>SUBTOTAL(103,$C$5:C171)</f>
        <v>167</v>
      </c>
      <c r="B171" s="462"/>
      <c r="C171" s="462" t="s">
        <v>455</v>
      </c>
      <c r="D171" s="466" t="s">
        <v>2</v>
      </c>
      <c r="E171" s="464" t="s">
        <v>51</v>
      </c>
      <c r="F171" s="465"/>
    </row>
    <row r="172" spans="1:6" s="332" customFormat="1" ht="15.5" x14ac:dyDescent="0.35">
      <c r="A172" s="460">
        <f>SUBTOTAL(103,$C$5:C172)</f>
        <v>168</v>
      </c>
      <c r="B172" s="462"/>
      <c r="C172" s="462" t="s">
        <v>456</v>
      </c>
      <c r="D172" s="466" t="s">
        <v>50</v>
      </c>
      <c r="E172" s="464" t="s">
        <v>51</v>
      </c>
      <c r="F172" s="465"/>
    </row>
    <row r="173" spans="1:6" s="332" customFormat="1" ht="15.5" x14ac:dyDescent="0.35">
      <c r="A173" s="460">
        <f>SUBTOTAL(103,$C$5:C173)</f>
        <v>169</v>
      </c>
      <c r="B173" s="462"/>
      <c r="C173" s="462" t="s">
        <v>457</v>
      </c>
      <c r="D173" s="466" t="s">
        <v>3</v>
      </c>
      <c r="E173" s="464" t="s">
        <v>51</v>
      </c>
      <c r="F173" s="465"/>
    </row>
    <row r="174" spans="1:6" s="332" customFormat="1" ht="15.5" x14ac:dyDescent="0.35">
      <c r="A174" s="460">
        <f>SUBTOTAL(103,$C$5:C174)</f>
        <v>170</v>
      </c>
      <c r="B174" s="462"/>
      <c r="C174" s="462" t="s">
        <v>458</v>
      </c>
      <c r="D174" s="466" t="s">
        <v>80</v>
      </c>
      <c r="E174" s="464" t="s">
        <v>51</v>
      </c>
      <c r="F174" s="465"/>
    </row>
    <row r="175" spans="1:6" s="332" customFormat="1" ht="15.5" x14ac:dyDescent="0.35">
      <c r="A175" s="460">
        <f>SUBTOTAL(103,$C$5:C175)</f>
        <v>171</v>
      </c>
      <c r="B175" s="462"/>
      <c r="C175" s="462" t="s">
        <v>459</v>
      </c>
      <c r="D175" s="466" t="s">
        <v>4</v>
      </c>
      <c r="E175" s="464" t="s">
        <v>51</v>
      </c>
      <c r="F175" s="465"/>
    </row>
    <row r="176" spans="1:6" s="332" customFormat="1" ht="15.5" x14ac:dyDescent="0.35">
      <c r="A176" s="460">
        <f>SUBTOTAL(103,$C$5:C176)</f>
        <v>172</v>
      </c>
      <c r="B176" s="462"/>
      <c r="C176" s="462" t="s">
        <v>460</v>
      </c>
      <c r="D176" s="466" t="s">
        <v>2</v>
      </c>
      <c r="E176" s="464" t="s">
        <v>51</v>
      </c>
      <c r="F176" s="465"/>
    </row>
    <row r="177" spans="1:6" s="332" customFormat="1" ht="15.5" x14ac:dyDescent="0.35">
      <c r="A177" s="460">
        <f>SUBTOTAL(103,$C$5:C177)</f>
        <v>173</v>
      </c>
      <c r="B177" s="462"/>
      <c r="C177" s="462" t="s">
        <v>461</v>
      </c>
      <c r="D177" s="466" t="s">
        <v>4</v>
      </c>
      <c r="E177" s="464" t="s">
        <v>51</v>
      </c>
      <c r="F177" s="465"/>
    </row>
    <row r="178" spans="1:6" s="332" customFormat="1" ht="15.5" x14ac:dyDescent="0.35">
      <c r="A178" s="460">
        <f>SUBTOTAL(103,$C$5:C178)</f>
        <v>174</v>
      </c>
      <c r="B178" s="462"/>
      <c r="C178" s="462" t="s">
        <v>462</v>
      </c>
      <c r="D178" s="466" t="s">
        <v>2</v>
      </c>
      <c r="E178" s="464" t="s">
        <v>51</v>
      </c>
      <c r="F178" s="465"/>
    </row>
    <row r="179" spans="1:6" s="332" customFormat="1" ht="15.5" x14ac:dyDescent="0.35">
      <c r="A179" s="460">
        <f>SUBTOTAL(103,$C$5:C179)</f>
        <v>175</v>
      </c>
      <c r="B179" s="461" t="s">
        <v>585</v>
      </c>
      <c r="C179" s="462" t="s">
        <v>9</v>
      </c>
      <c r="D179" s="466" t="s">
        <v>205</v>
      </c>
      <c r="E179" s="464" t="s">
        <v>51</v>
      </c>
      <c r="F179" s="465"/>
    </row>
    <row r="180" spans="1:6" s="332" customFormat="1" ht="15.5" x14ac:dyDescent="0.35">
      <c r="A180" s="460">
        <f>SUBTOTAL(103,$C$5:C180)</f>
        <v>176</v>
      </c>
      <c r="B180" s="462"/>
      <c r="C180" s="462" t="s">
        <v>84</v>
      </c>
      <c r="D180" s="466" t="s">
        <v>2</v>
      </c>
      <c r="E180" s="464" t="s">
        <v>51</v>
      </c>
      <c r="F180" s="465"/>
    </row>
    <row r="181" spans="1:6" s="332" customFormat="1" ht="15.5" x14ac:dyDescent="0.35">
      <c r="A181" s="460">
        <f>SUBTOTAL(103,$C$5:C181)</f>
        <v>177</v>
      </c>
      <c r="B181" s="462"/>
      <c r="C181" s="462" t="s">
        <v>170</v>
      </c>
      <c r="D181" s="466" t="s">
        <v>178</v>
      </c>
      <c r="E181" s="464" t="s">
        <v>51</v>
      </c>
      <c r="F181" s="465"/>
    </row>
    <row r="182" spans="1:6" s="332" customFormat="1" ht="15.5" x14ac:dyDescent="0.35">
      <c r="A182" s="460">
        <f>SUBTOTAL(103,$C$5:C182)</f>
        <v>178</v>
      </c>
      <c r="B182" s="462"/>
      <c r="C182" s="462" t="s">
        <v>171</v>
      </c>
      <c r="D182" s="466" t="s">
        <v>2</v>
      </c>
      <c r="E182" s="464" t="s">
        <v>51</v>
      </c>
      <c r="F182" s="465"/>
    </row>
    <row r="183" spans="1:6" s="332" customFormat="1" ht="15.5" x14ac:dyDescent="0.35">
      <c r="A183" s="460">
        <f>SUBTOTAL(103,$C$5:C183)</f>
        <v>179</v>
      </c>
      <c r="B183" s="462"/>
      <c r="C183" s="462" t="s">
        <v>463</v>
      </c>
      <c r="D183" s="466" t="s">
        <v>159</v>
      </c>
      <c r="E183" s="464" t="s">
        <v>51</v>
      </c>
      <c r="F183" s="465"/>
    </row>
    <row r="184" spans="1:6" s="332" customFormat="1" ht="15.5" x14ac:dyDescent="0.35">
      <c r="A184" s="460">
        <f>SUBTOTAL(103,$C$5:C184)</f>
        <v>180</v>
      </c>
      <c r="B184" s="462"/>
      <c r="C184" s="462" t="s">
        <v>464</v>
      </c>
      <c r="D184" s="466" t="s">
        <v>80</v>
      </c>
      <c r="E184" s="464" t="s">
        <v>51</v>
      </c>
      <c r="F184" s="465"/>
    </row>
    <row r="185" spans="1:6" s="332" customFormat="1" ht="15.5" x14ac:dyDescent="0.35">
      <c r="A185" s="460">
        <f>SUBTOTAL(103,$C$5:C185)</f>
        <v>181</v>
      </c>
      <c r="B185" s="462"/>
      <c r="C185" s="462" t="s">
        <v>465</v>
      </c>
      <c r="D185" s="466" t="s">
        <v>50</v>
      </c>
      <c r="E185" s="464" t="s">
        <v>51</v>
      </c>
      <c r="F185" s="465"/>
    </row>
    <row r="186" spans="1:6" s="332" customFormat="1" ht="15.5" x14ac:dyDescent="0.35">
      <c r="A186" s="460">
        <f>SUBTOTAL(103,$C$5:C186)</f>
        <v>182</v>
      </c>
      <c r="B186" s="462"/>
      <c r="C186" s="462" t="s">
        <v>466</v>
      </c>
      <c r="D186" s="466" t="s">
        <v>3</v>
      </c>
      <c r="E186" s="464" t="s">
        <v>51</v>
      </c>
      <c r="F186" s="465"/>
    </row>
    <row r="187" spans="1:6" s="332" customFormat="1" ht="15.5" x14ac:dyDescent="0.35">
      <c r="A187" s="460">
        <f>SUBTOTAL(103,$C$5:C187)</f>
        <v>183</v>
      </c>
      <c r="B187" s="462"/>
      <c r="C187" s="462" t="s">
        <v>467</v>
      </c>
      <c r="D187" s="466" t="s">
        <v>3</v>
      </c>
      <c r="E187" s="464" t="s">
        <v>51</v>
      </c>
      <c r="F187" s="465"/>
    </row>
    <row r="188" spans="1:6" s="332" customFormat="1" ht="15.5" x14ac:dyDescent="0.35">
      <c r="A188" s="460">
        <f>SUBTOTAL(103,$C$5:C188)</f>
        <v>184</v>
      </c>
      <c r="B188" s="462"/>
      <c r="C188" s="462" t="s">
        <v>468</v>
      </c>
      <c r="D188" s="466" t="s">
        <v>178</v>
      </c>
      <c r="E188" s="464" t="s">
        <v>51</v>
      </c>
      <c r="F188" s="465"/>
    </row>
    <row r="189" spans="1:6" s="332" customFormat="1" ht="15.5" x14ac:dyDescent="0.35">
      <c r="A189" s="460">
        <f>SUBTOTAL(103,$C$5:C189)</f>
        <v>185</v>
      </c>
      <c r="B189" s="462"/>
      <c r="C189" s="462" t="s">
        <v>469</v>
      </c>
      <c r="D189" s="466" t="s">
        <v>1006</v>
      </c>
      <c r="E189" s="464" t="s">
        <v>51</v>
      </c>
      <c r="F189" s="465"/>
    </row>
    <row r="190" spans="1:6" s="332" customFormat="1" ht="15.5" x14ac:dyDescent="0.35">
      <c r="A190" s="460">
        <f>SUBTOTAL(103,$C$5:C190)</f>
        <v>186</v>
      </c>
      <c r="B190" s="461" t="s">
        <v>586</v>
      </c>
      <c r="C190" s="462" t="s">
        <v>10</v>
      </c>
      <c r="D190" s="466" t="s">
        <v>192</v>
      </c>
      <c r="E190" s="464" t="s">
        <v>51</v>
      </c>
      <c r="F190" s="465"/>
    </row>
    <row r="191" spans="1:6" s="332" customFormat="1" ht="15.5" x14ac:dyDescent="0.35">
      <c r="A191" s="460">
        <f>SUBTOTAL(103,$C$5:C191)</f>
        <v>187</v>
      </c>
      <c r="B191" s="462"/>
      <c r="C191" s="462" t="s">
        <v>67</v>
      </c>
      <c r="D191" s="466" t="s">
        <v>80</v>
      </c>
      <c r="E191" s="464" t="s">
        <v>51</v>
      </c>
      <c r="F191" s="465"/>
    </row>
    <row r="192" spans="1:6" s="332" customFormat="1" ht="15.5" x14ac:dyDescent="0.35">
      <c r="A192" s="460">
        <f>SUBTOTAL(103,$C$5:C192)</f>
        <v>188</v>
      </c>
      <c r="B192" s="462"/>
      <c r="C192" s="462" t="s">
        <v>172</v>
      </c>
      <c r="D192" s="466" t="s">
        <v>50</v>
      </c>
      <c r="E192" s="464" t="s">
        <v>51</v>
      </c>
      <c r="F192" s="465"/>
    </row>
    <row r="193" spans="1:6" s="332" customFormat="1" ht="15.5" x14ac:dyDescent="0.35">
      <c r="A193" s="460">
        <f>SUBTOTAL(103,$C$5:C193)</f>
        <v>189</v>
      </c>
      <c r="B193" s="462"/>
      <c r="C193" s="462" t="s">
        <v>892</v>
      </c>
      <c r="D193" s="466" t="s">
        <v>80</v>
      </c>
      <c r="E193" s="464" t="s">
        <v>51</v>
      </c>
      <c r="F193" s="465"/>
    </row>
    <row r="194" spans="1:6" s="332" customFormat="1" ht="15.5" x14ac:dyDescent="0.35">
      <c r="A194" s="460">
        <f>SUBTOTAL(103,$C$5:C194)</f>
        <v>190</v>
      </c>
      <c r="B194" s="462"/>
      <c r="C194" s="462" t="s">
        <v>893</v>
      </c>
      <c r="D194" s="466" t="s">
        <v>50</v>
      </c>
      <c r="E194" s="464" t="s">
        <v>51</v>
      </c>
      <c r="F194" s="465"/>
    </row>
    <row r="195" spans="1:6" s="332" customFormat="1" ht="15.5" x14ac:dyDescent="0.35">
      <c r="A195" s="460">
        <f>SUBTOTAL(103,$C$5:C195)</f>
        <v>191</v>
      </c>
      <c r="B195" s="462"/>
      <c r="C195" s="462" t="s">
        <v>894</v>
      </c>
      <c r="D195" s="466" t="s">
        <v>50</v>
      </c>
      <c r="E195" s="464" t="s">
        <v>51</v>
      </c>
      <c r="F195" s="465"/>
    </row>
    <row r="196" spans="1:6" s="332" customFormat="1" ht="15.5" x14ac:dyDescent="0.35">
      <c r="A196" s="460">
        <f>SUBTOTAL(103,$C$5:C196)</f>
        <v>192</v>
      </c>
      <c r="B196" s="462"/>
      <c r="C196" s="462" t="s">
        <v>895</v>
      </c>
      <c r="D196" s="466" t="s">
        <v>50</v>
      </c>
      <c r="E196" s="464" t="s">
        <v>51</v>
      </c>
      <c r="F196" s="465"/>
    </row>
    <row r="197" spans="1:6" s="332" customFormat="1" ht="15.5" x14ac:dyDescent="0.35">
      <c r="A197" s="460">
        <f>SUBTOTAL(103,$C$5:C197)</f>
        <v>193</v>
      </c>
      <c r="B197" s="462"/>
      <c r="C197" s="462" t="s">
        <v>896</v>
      </c>
      <c r="D197" s="466" t="s">
        <v>2</v>
      </c>
      <c r="E197" s="464" t="s">
        <v>51</v>
      </c>
      <c r="F197" s="465"/>
    </row>
    <row r="198" spans="1:6" s="332" customFormat="1" ht="15.5" x14ac:dyDescent="0.35">
      <c r="A198" s="460">
        <f>SUBTOTAL(103,$C$5:C198)</f>
        <v>194</v>
      </c>
      <c r="B198" s="461" t="s">
        <v>924</v>
      </c>
      <c r="C198" s="462" t="s">
        <v>792</v>
      </c>
      <c r="D198" s="466" t="s">
        <v>219</v>
      </c>
      <c r="E198" s="464" t="s">
        <v>51</v>
      </c>
      <c r="F198" s="465"/>
    </row>
    <row r="199" spans="1:6" s="332" customFormat="1" ht="15.5" x14ac:dyDescent="0.35">
      <c r="A199" s="460">
        <f>SUBTOTAL(103,$C$5:C199)</f>
        <v>195</v>
      </c>
      <c r="B199" s="462"/>
      <c r="C199" s="462" t="s">
        <v>793</v>
      </c>
      <c r="D199" s="466" t="s">
        <v>80</v>
      </c>
      <c r="E199" s="464" t="s">
        <v>51</v>
      </c>
      <c r="F199" s="465"/>
    </row>
    <row r="200" spans="1:6" s="332" customFormat="1" ht="15.5" x14ac:dyDescent="0.35">
      <c r="A200" s="460">
        <f>SUBTOTAL(103,$C$5:C200)</f>
        <v>196</v>
      </c>
      <c r="B200" s="461" t="s">
        <v>587</v>
      </c>
      <c r="C200" s="462" t="s">
        <v>68</v>
      </c>
      <c r="D200" s="466" t="s">
        <v>219</v>
      </c>
      <c r="E200" s="464" t="s">
        <v>51</v>
      </c>
      <c r="F200" s="465"/>
    </row>
    <row r="201" spans="1:6" s="332" customFormat="1" ht="15.5" x14ac:dyDescent="0.35">
      <c r="A201" s="460">
        <f>SUBTOTAL(103,$C$5:C201)</f>
        <v>197</v>
      </c>
      <c r="B201" s="462"/>
      <c r="C201" s="462" t="s">
        <v>69</v>
      </c>
      <c r="D201" s="466" t="s">
        <v>50</v>
      </c>
      <c r="E201" s="464" t="s">
        <v>51</v>
      </c>
      <c r="F201" s="465"/>
    </row>
    <row r="202" spans="1:6" s="332" customFormat="1" ht="15.5" x14ac:dyDescent="0.35">
      <c r="A202" s="460">
        <f>SUBTOTAL(103,$C$5:C202)</f>
        <v>198</v>
      </c>
      <c r="B202" s="462"/>
      <c r="C202" s="462" t="s">
        <v>70</v>
      </c>
      <c r="D202" s="466" t="s">
        <v>50</v>
      </c>
      <c r="E202" s="464" t="s">
        <v>51</v>
      </c>
      <c r="F202" s="465"/>
    </row>
    <row r="203" spans="1:6" s="332" customFormat="1" ht="15.5" x14ac:dyDescent="0.35">
      <c r="A203" s="460">
        <f>SUBTOTAL(103,$C$5:C203)</f>
        <v>199</v>
      </c>
      <c r="B203" s="462"/>
      <c r="C203" s="462" t="s">
        <v>71</v>
      </c>
      <c r="D203" s="466" t="s">
        <v>2</v>
      </c>
      <c r="E203" s="464" t="s">
        <v>51</v>
      </c>
      <c r="F203" s="465"/>
    </row>
    <row r="204" spans="1:6" s="332" customFormat="1" ht="15.5" x14ac:dyDescent="0.35">
      <c r="A204" s="460">
        <f>SUBTOTAL(103,$C$5:C204)</f>
        <v>200</v>
      </c>
      <c r="B204" s="462"/>
      <c r="C204" s="462" t="s">
        <v>195</v>
      </c>
      <c r="D204" s="466" t="s">
        <v>2</v>
      </c>
      <c r="E204" s="464" t="s">
        <v>51</v>
      </c>
      <c r="F204" s="465"/>
    </row>
    <row r="205" spans="1:6" s="332" customFormat="1" ht="15.5" x14ac:dyDescent="0.35">
      <c r="A205" s="460">
        <f>SUBTOTAL(103,$C$5:C205)</f>
        <v>201</v>
      </c>
      <c r="B205" s="462"/>
      <c r="C205" s="462" t="s">
        <v>588</v>
      </c>
      <c r="D205" s="466" t="s">
        <v>3</v>
      </c>
      <c r="E205" s="464" t="s">
        <v>51</v>
      </c>
      <c r="F205" s="465"/>
    </row>
    <row r="206" spans="1:6" s="332" customFormat="1" ht="15.5" x14ac:dyDescent="0.35">
      <c r="A206" s="460">
        <f>SUBTOTAL(103,$C$5:C206)</f>
        <v>202</v>
      </c>
      <c r="B206" s="462"/>
      <c r="C206" s="462" t="s">
        <v>589</v>
      </c>
      <c r="D206" s="466" t="s">
        <v>80</v>
      </c>
      <c r="E206" s="464" t="s">
        <v>51</v>
      </c>
      <c r="F206" s="465"/>
    </row>
    <row r="207" spans="1:6" s="332" customFormat="1" ht="15.5" x14ac:dyDescent="0.35">
      <c r="A207" s="460">
        <f>SUBTOTAL(103,$C$5:C207)</f>
        <v>203</v>
      </c>
      <c r="B207" s="462"/>
      <c r="C207" s="462" t="s">
        <v>590</v>
      </c>
      <c r="D207" s="466" t="s">
        <v>80</v>
      </c>
      <c r="E207" s="464" t="s">
        <v>51</v>
      </c>
      <c r="F207" s="465"/>
    </row>
    <row r="208" spans="1:6" s="332" customFormat="1" ht="15.5" x14ac:dyDescent="0.35">
      <c r="A208" s="460">
        <f>SUBTOTAL(103,$C$5:C208)</f>
        <v>204</v>
      </c>
      <c r="B208" s="462"/>
      <c r="C208" s="462" t="s">
        <v>591</v>
      </c>
      <c r="D208" s="466" t="s">
        <v>2</v>
      </c>
      <c r="E208" s="464" t="s">
        <v>51</v>
      </c>
      <c r="F208" s="465"/>
    </row>
    <row r="209" spans="1:6" s="332" customFormat="1" ht="15.5" x14ac:dyDescent="0.35">
      <c r="A209" s="460">
        <f>SUBTOTAL(103,$C$5:C209)</f>
        <v>205</v>
      </c>
      <c r="B209" s="462"/>
      <c r="C209" s="462" t="s">
        <v>592</v>
      </c>
      <c r="D209" s="466" t="s">
        <v>178</v>
      </c>
      <c r="E209" s="464" t="s">
        <v>51</v>
      </c>
      <c r="F209" s="465"/>
    </row>
    <row r="210" spans="1:6" s="332" customFormat="1" ht="15.5" x14ac:dyDescent="0.35">
      <c r="A210" s="460">
        <f>SUBTOTAL(103,$C$5:C210)</f>
        <v>206</v>
      </c>
      <c r="B210" s="461" t="s">
        <v>593</v>
      </c>
      <c r="C210" s="462" t="s">
        <v>173</v>
      </c>
      <c r="D210" s="466" t="s">
        <v>235</v>
      </c>
      <c r="E210" s="464" t="s">
        <v>51</v>
      </c>
      <c r="F210" s="465"/>
    </row>
    <row r="211" spans="1:6" s="332" customFormat="1" ht="15.5" x14ac:dyDescent="0.35">
      <c r="A211" s="460">
        <f>SUBTOTAL(103,$C$5:C211)</f>
        <v>207</v>
      </c>
      <c r="B211" s="462"/>
      <c r="C211" s="462" t="s">
        <v>594</v>
      </c>
      <c r="D211" s="466" t="s">
        <v>50</v>
      </c>
      <c r="E211" s="464" t="s">
        <v>51</v>
      </c>
      <c r="F211" s="465"/>
    </row>
    <row r="212" spans="1:6" s="332" customFormat="1" ht="15.5" x14ac:dyDescent="0.35">
      <c r="A212" s="460">
        <f>SUBTOTAL(103,$C$5:C212)</f>
        <v>208</v>
      </c>
      <c r="B212" s="462"/>
      <c r="C212" s="462" t="s">
        <v>595</v>
      </c>
      <c r="D212" s="466" t="s">
        <v>50</v>
      </c>
      <c r="E212" s="464" t="s">
        <v>51</v>
      </c>
      <c r="F212" s="465"/>
    </row>
    <row r="213" spans="1:6" s="332" customFormat="1" ht="15.5" x14ac:dyDescent="0.35">
      <c r="A213" s="460">
        <f>SUBTOTAL(103,$C$5:C213)</f>
        <v>209</v>
      </c>
      <c r="B213" s="462"/>
      <c r="C213" s="462" t="s">
        <v>596</v>
      </c>
      <c r="D213" s="466" t="s">
        <v>178</v>
      </c>
      <c r="E213" s="464" t="s">
        <v>51</v>
      </c>
      <c r="F213" s="465"/>
    </row>
    <row r="214" spans="1:6" s="332" customFormat="1" ht="15.5" x14ac:dyDescent="0.35">
      <c r="A214" s="460">
        <f>SUBTOTAL(103,$C$5:C214)</f>
        <v>210</v>
      </c>
      <c r="B214" s="462"/>
      <c r="C214" s="462" t="s">
        <v>597</v>
      </c>
      <c r="D214" s="466" t="s">
        <v>80</v>
      </c>
      <c r="E214" s="464" t="s">
        <v>51</v>
      </c>
      <c r="F214" s="465"/>
    </row>
    <row r="215" spans="1:6" s="332" customFormat="1" ht="15.5" x14ac:dyDescent="0.35">
      <c r="A215" s="460">
        <f>SUBTOTAL(103,$C$5:C215)</f>
        <v>211</v>
      </c>
      <c r="B215" s="462"/>
      <c r="C215" s="462" t="s">
        <v>598</v>
      </c>
      <c r="D215" s="466" t="s">
        <v>50</v>
      </c>
      <c r="E215" s="464" t="s">
        <v>51</v>
      </c>
      <c r="F215" s="465"/>
    </row>
    <row r="216" spans="1:6" s="332" customFormat="1" ht="15.5" x14ac:dyDescent="0.35">
      <c r="A216" s="460">
        <f>SUBTOTAL(103,$C$5:C216)</f>
        <v>212</v>
      </c>
      <c r="B216" s="462"/>
      <c r="C216" s="462" t="s">
        <v>599</v>
      </c>
      <c r="D216" s="466" t="s">
        <v>2</v>
      </c>
      <c r="E216" s="464" t="s">
        <v>51</v>
      </c>
      <c r="F216" s="465"/>
    </row>
    <row r="217" spans="1:6" s="332" customFormat="1" ht="15.5" x14ac:dyDescent="0.35">
      <c r="A217" s="460">
        <f>SUBTOTAL(103,$C$5:C217)</f>
        <v>213</v>
      </c>
      <c r="B217" s="462"/>
      <c r="C217" s="462" t="s">
        <v>600</v>
      </c>
      <c r="D217" s="466" t="s">
        <v>3</v>
      </c>
      <c r="E217" s="464" t="s">
        <v>51</v>
      </c>
      <c r="F217" s="465"/>
    </row>
    <row r="218" spans="1:6" s="332" customFormat="1" ht="15.5" x14ac:dyDescent="0.35">
      <c r="A218" s="460">
        <f>SUBTOTAL(103,$C$5:C218)</f>
        <v>214</v>
      </c>
      <c r="B218" s="462"/>
      <c r="C218" s="462" t="s">
        <v>601</v>
      </c>
      <c r="D218" s="466" t="s">
        <v>3</v>
      </c>
      <c r="E218" s="464" t="s">
        <v>51</v>
      </c>
      <c r="F218" s="465"/>
    </row>
    <row r="219" spans="1:6" s="332" customFormat="1" ht="15.5" x14ac:dyDescent="0.35">
      <c r="A219" s="460">
        <f>SUBTOTAL(103,$C$5:C219)</f>
        <v>215</v>
      </c>
      <c r="B219" s="462"/>
      <c r="C219" s="462" t="s">
        <v>602</v>
      </c>
      <c r="D219" s="466" t="s">
        <v>178</v>
      </c>
      <c r="E219" s="464" t="s">
        <v>51</v>
      </c>
      <c r="F219" s="465"/>
    </row>
    <row r="220" spans="1:6" s="332" customFormat="1" ht="15.5" x14ac:dyDescent="0.35">
      <c r="A220" s="460">
        <f>SUBTOTAL(103,$C$5:C220)</f>
        <v>216</v>
      </c>
      <c r="B220" s="462"/>
      <c r="C220" s="462" t="s">
        <v>603</v>
      </c>
      <c r="D220" s="466" t="s">
        <v>4</v>
      </c>
      <c r="E220" s="464" t="s">
        <v>51</v>
      </c>
      <c r="F220" s="465"/>
    </row>
    <row r="221" spans="1:6" s="332" customFormat="1" ht="15.5" x14ac:dyDescent="0.35">
      <c r="A221" s="460">
        <f>SUBTOTAL(103,$C$5:C221)</f>
        <v>217</v>
      </c>
      <c r="B221" s="462"/>
      <c r="C221" s="462" t="s">
        <v>604</v>
      </c>
      <c r="D221" s="466" t="s">
        <v>178</v>
      </c>
      <c r="E221" s="464" t="s">
        <v>51</v>
      </c>
      <c r="F221" s="465"/>
    </row>
    <row r="222" spans="1:6" s="332" customFormat="1" ht="15.5" x14ac:dyDescent="0.35">
      <c r="A222" s="460">
        <f>SUBTOTAL(103,$C$5:C222)</f>
        <v>218</v>
      </c>
      <c r="B222" s="462"/>
      <c r="C222" s="462" t="s">
        <v>605</v>
      </c>
      <c r="D222" s="466" t="s">
        <v>2</v>
      </c>
      <c r="E222" s="464" t="s">
        <v>51</v>
      </c>
      <c r="F222" s="465"/>
    </row>
    <row r="223" spans="1:6" s="332" customFormat="1" ht="15.5" x14ac:dyDescent="0.35">
      <c r="A223" s="460">
        <f>SUBTOTAL(103,$C$5:C223)</f>
        <v>219</v>
      </c>
      <c r="B223" s="461" t="s">
        <v>606</v>
      </c>
      <c r="C223" s="462" t="s">
        <v>72</v>
      </c>
      <c r="D223" s="466" t="s">
        <v>192</v>
      </c>
      <c r="E223" s="464" t="s">
        <v>51</v>
      </c>
      <c r="F223" s="465"/>
    </row>
    <row r="224" spans="1:6" s="332" customFormat="1" ht="15.5" x14ac:dyDescent="0.35">
      <c r="A224" s="460">
        <f>SUBTOTAL(103,$C$5:C224)</f>
        <v>220</v>
      </c>
      <c r="B224" s="462"/>
      <c r="C224" s="462" t="s">
        <v>607</v>
      </c>
      <c r="D224" s="466" t="s">
        <v>80</v>
      </c>
      <c r="E224" s="464" t="s">
        <v>51</v>
      </c>
      <c r="F224" s="465"/>
    </row>
    <row r="225" spans="1:6" s="332" customFormat="1" ht="15.5" x14ac:dyDescent="0.35">
      <c r="A225" s="460">
        <f>SUBTOTAL(103,$C$5:C225)</f>
        <v>221</v>
      </c>
      <c r="B225" s="462"/>
      <c r="C225" s="462" t="s">
        <v>608</v>
      </c>
      <c r="D225" s="466" t="s">
        <v>80</v>
      </c>
      <c r="E225" s="464" t="s">
        <v>51</v>
      </c>
      <c r="F225" s="465"/>
    </row>
    <row r="226" spans="1:6" s="332" customFormat="1" ht="15.5" x14ac:dyDescent="0.35">
      <c r="A226" s="460">
        <f>SUBTOTAL(103,$C$5:C226)</f>
        <v>222</v>
      </c>
      <c r="B226" s="462"/>
      <c r="C226" s="462" t="s">
        <v>609</v>
      </c>
      <c r="D226" s="466" t="s">
        <v>4</v>
      </c>
      <c r="E226" s="464" t="s">
        <v>51</v>
      </c>
      <c r="F226" s="465"/>
    </row>
    <row r="227" spans="1:6" s="332" customFormat="1" ht="15.5" x14ac:dyDescent="0.35">
      <c r="A227" s="460">
        <f>SUBTOTAL(103,$C$5:C227)</f>
        <v>223</v>
      </c>
      <c r="B227" s="462"/>
      <c r="C227" s="462" t="s">
        <v>610</v>
      </c>
      <c r="D227" s="466" t="s">
        <v>50</v>
      </c>
      <c r="E227" s="464" t="s">
        <v>51</v>
      </c>
      <c r="F227" s="465"/>
    </row>
    <row r="228" spans="1:6" s="332" customFormat="1" ht="15.5" x14ac:dyDescent="0.35">
      <c r="A228" s="460">
        <f>SUBTOTAL(103,$C$5:C228)</f>
        <v>224</v>
      </c>
      <c r="B228" s="462"/>
      <c r="C228" s="462" t="s">
        <v>611</v>
      </c>
      <c r="D228" s="466" t="s">
        <v>50</v>
      </c>
      <c r="E228" s="464" t="s">
        <v>51</v>
      </c>
      <c r="F228" s="465"/>
    </row>
    <row r="229" spans="1:6" s="332" customFormat="1" ht="15.5" x14ac:dyDescent="0.35">
      <c r="A229" s="460">
        <f>SUBTOTAL(103,$C$5:C229)</f>
        <v>225</v>
      </c>
      <c r="B229" s="462"/>
      <c r="C229" s="462" t="s">
        <v>612</v>
      </c>
      <c r="D229" s="466" t="s">
        <v>80</v>
      </c>
      <c r="E229" s="464" t="s">
        <v>51</v>
      </c>
      <c r="F229" s="465"/>
    </row>
    <row r="230" spans="1:6" s="332" customFormat="1" ht="15.5" x14ac:dyDescent="0.35">
      <c r="A230" s="460">
        <f>SUBTOTAL(103,$C$5:C230)</f>
        <v>226</v>
      </c>
      <c r="B230" s="462"/>
      <c r="C230" s="462" t="s">
        <v>613</v>
      </c>
      <c r="D230" s="466" t="s">
        <v>2</v>
      </c>
      <c r="E230" s="464" t="s">
        <v>51</v>
      </c>
      <c r="F230" s="465"/>
    </row>
    <row r="231" spans="1:6" s="332" customFormat="1" ht="15.5" x14ac:dyDescent="0.35">
      <c r="A231" s="460">
        <f>SUBTOTAL(103,$C$5:C231)</f>
        <v>227</v>
      </c>
      <c r="B231" s="462"/>
      <c r="C231" s="462" t="s">
        <v>614</v>
      </c>
      <c r="D231" s="466" t="s">
        <v>80</v>
      </c>
      <c r="E231" s="464" t="s">
        <v>51</v>
      </c>
      <c r="F231" s="465"/>
    </row>
    <row r="232" spans="1:6" s="332" customFormat="1" ht="15.5" x14ac:dyDescent="0.35">
      <c r="A232" s="460">
        <f>SUBTOTAL(103,$C$5:C232)</f>
        <v>228</v>
      </c>
      <c r="B232" s="462"/>
      <c r="C232" s="462" t="s">
        <v>615</v>
      </c>
      <c r="D232" s="466" t="s">
        <v>178</v>
      </c>
      <c r="E232" s="464" t="s">
        <v>51</v>
      </c>
      <c r="F232" s="465"/>
    </row>
    <row r="233" spans="1:6" s="332" customFormat="1" ht="15.5" x14ac:dyDescent="0.35">
      <c r="A233" s="460">
        <f>SUBTOTAL(103,$C$5:C233)</f>
        <v>229</v>
      </c>
      <c r="B233" s="462"/>
      <c r="C233" s="462" t="s">
        <v>616</v>
      </c>
      <c r="D233" s="466" t="s">
        <v>2</v>
      </c>
      <c r="E233" s="464" t="s">
        <v>51</v>
      </c>
      <c r="F233" s="465"/>
    </row>
    <row r="234" spans="1:6" s="332" customFormat="1" ht="15.5" x14ac:dyDescent="0.35">
      <c r="A234" s="460">
        <f>SUBTOTAL(103,$C$5:C234)</f>
        <v>230</v>
      </c>
      <c r="B234" s="462"/>
      <c r="C234" s="462" t="s">
        <v>617</v>
      </c>
      <c r="D234" s="466" t="s">
        <v>2</v>
      </c>
      <c r="E234" s="464" t="s">
        <v>51</v>
      </c>
      <c r="F234" s="465"/>
    </row>
    <row r="235" spans="1:6" s="332" customFormat="1" ht="15.5" x14ac:dyDescent="0.35">
      <c r="A235" s="460">
        <f>SUBTOTAL(103,$C$5:C235)</f>
        <v>231</v>
      </c>
      <c r="B235" s="461" t="s">
        <v>618</v>
      </c>
      <c r="C235" s="462" t="s">
        <v>8</v>
      </c>
      <c r="D235" s="466" t="s">
        <v>236</v>
      </c>
      <c r="E235" s="464" t="s">
        <v>51</v>
      </c>
      <c r="F235" s="465"/>
    </row>
    <row r="236" spans="1:6" s="332" customFormat="1" ht="15.5" x14ac:dyDescent="0.35">
      <c r="A236" s="460">
        <f>SUBTOTAL(103,$C$5:C236)</f>
        <v>232</v>
      </c>
      <c r="B236" s="462"/>
      <c r="C236" s="462" t="s">
        <v>249</v>
      </c>
      <c r="D236" s="466" t="s">
        <v>219</v>
      </c>
      <c r="E236" s="464" t="s">
        <v>51</v>
      </c>
      <c r="F236" s="465"/>
    </row>
    <row r="237" spans="1:6" s="332" customFormat="1" ht="15.5" x14ac:dyDescent="0.35">
      <c r="A237" s="460">
        <f>SUBTOTAL(103,$C$5:C237)</f>
        <v>233</v>
      </c>
      <c r="B237" s="462"/>
      <c r="C237" s="462" t="s">
        <v>250</v>
      </c>
      <c r="D237" s="466" t="s">
        <v>2</v>
      </c>
      <c r="E237" s="464" t="s">
        <v>51</v>
      </c>
      <c r="F237" s="465"/>
    </row>
    <row r="238" spans="1:6" s="332" customFormat="1" ht="15.5" x14ac:dyDescent="0.35">
      <c r="A238" s="460">
        <f>SUBTOTAL(103,$C$5:C238)</f>
        <v>234</v>
      </c>
      <c r="B238" s="462"/>
      <c r="C238" s="462" t="s">
        <v>213</v>
      </c>
      <c r="D238" s="466" t="s">
        <v>50</v>
      </c>
      <c r="E238" s="464" t="s">
        <v>51</v>
      </c>
      <c r="F238" s="465"/>
    </row>
    <row r="239" spans="1:6" s="332" customFormat="1" ht="15.5" x14ac:dyDescent="0.35">
      <c r="A239" s="460">
        <f>SUBTOTAL(103,$C$5:C239)</f>
        <v>235</v>
      </c>
      <c r="B239" s="461" t="s">
        <v>619</v>
      </c>
      <c r="C239" s="462" t="s">
        <v>175</v>
      </c>
      <c r="D239" s="466" t="s">
        <v>236</v>
      </c>
      <c r="E239" s="464" t="s">
        <v>51</v>
      </c>
      <c r="F239" s="465"/>
    </row>
    <row r="240" spans="1:6" s="332" customFormat="1" ht="15.5" x14ac:dyDescent="0.35">
      <c r="A240" s="460">
        <f>SUBTOTAL(103,$C$5:C240)</f>
        <v>236</v>
      </c>
      <c r="B240" s="462"/>
      <c r="C240" s="462" t="s">
        <v>620</v>
      </c>
      <c r="D240" s="466" t="s">
        <v>2</v>
      </c>
      <c r="E240" s="464" t="s">
        <v>51</v>
      </c>
      <c r="F240" s="465"/>
    </row>
    <row r="241" spans="1:6" s="332" customFormat="1" ht="15.5" x14ac:dyDescent="0.35">
      <c r="A241" s="460">
        <f>SUBTOTAL(103,$C$5:C241)</f>
        <v>237</v>
      </c>
      <c r="B241" s="462"/>
      <c r="C241" s="462" t="s">
        <v>621</v>
      </c>
      <c r="D241" s="466" t="s">
        <v>2</v>
      </c>
      <c r="E241" s="464" t="s">
        <v>51</v>
      </c>
      <c r="F241" s="465"/>
    </row>
    <row r="242" spans="1:6" s="332" customFormat="1" ht="15.5" x14ac:dyDescent="0.35">
      <c r="A242" s="460">
        <f>SUBTOTAL(103,$C$5:C242)</f>
        <v>238</v>
      </c>
      <c r="B242" s="462"/>
      <c r="C242" s="462" t="s">
        <v>622</v>
      </c>
      <c r="D242" s="466" t="s">
        <v>159</v>
      </c>
      <c r="E242" s="464" t="s">
        <v>51</v>
      </c>
      <c r="F242" s="465"/>
    </row>
    <row r="243" spans="1:6" s="332" customFormat="1" ht="15.5" x14ac:dyDescent="0.35">
      <c r="A243" s="460">
        <f>SUBTOTAL(103,$C$5:C243)</f>
        <v>239</v>
      </c>
      <c r="B243" s="462"/>
      <c r="C243" s="462" t="s">
        <v>623</v>
      </c>
      <c r="D243" s="466" t="s">
        <v>50</v>
      </c>
      <c r="E243" s="464" t="s">
        <v>51</v>
      </c>
      <c r="F243" s="465"/>
    </row>
    <row r="244" spans="1:6" s="332" customFormat="1" ht="15.5" x14ac:dyDescent="0.35">
      <c r="A244" s="460">
        <f>SUBTOTAL(103,$C$5:C244)</f>
        <v>240</v>
      </c>
      <c r="B244" s="462"/>
      <c r="C244" s="462" t="s">
        <v>624</v>
      </c>
      <c r="D244" s="466" t="s">
        <v>2</v>
      </c>
      <c r="E244" s="464" t="s">
        <v>51</v>
      </c>
      <c r="F244" s="465"/>
    </row>
    <row r="245" spans="1:6" s="332" customFormat="1" ht="15.5" x14ac:dyDescent="0.35">
      <c r="A245" s="460">
        <f>SUBTOTAL(103,$C$5:C245)</f>
        <v>241</v>
      </c>
      <c r="B245" s="461" t="s">
        <v>809</v>
      </c>
      <c r="C245" s="462" t="s">
        <v>794</v>
      </c>
      <c r="D245" s="466" t="s">
        <v>205</v>
      </c>
      <c r="E245" s="464" t="s">
        <v>51</v>
      </c>
      <c r="F245" s="465"/>
    </row>
    <row r="246" spans="1:6" s="332" customFormat="1" ht="15.5" x14ac:dyDescent="0.35">
      <c r="A246" s="460">
        <f>SUBTOTAL(103,$C$5:C246)</f>
        <v>242</v>
      </c>
      <c r="B246" s="462"/>
      <c r="C246" s="462" t="s">
        <v>795</v>
      </c>
      <c r="D246" s="466" t="s">
        <v>2</v>
      </c>
      <c r="E246" s="464" t="s">
        <v>51</v>
      </c>
      <c r="F246" s="465"/>
    </row>
    <row r="247" spans="1:6" s="332" customFormat="1" ht="15.5" x14ac:dyDescent="0.35">
      <c r="A247" s="460">
        <f>SUBTOTAL(103,$C$5:C247)</f>
        <v>243</v>
      </c>
      <c r="B247" s="462"/>
      <c r="C247" s="462" t="s">
        <v>796</v>
      </c>
      <c r="D247" s="466" t="s">
        <v>178</v>
      </c>
      <c r="E247" s="464" t="s">
        <v>51</v>
      </c>
      <c r="F247" s="465"/>
    </row>
    <row r="248" spans="1:6" s="332" customFormat="1" ht="15.5" x14ac:dyDescent="0.35">
      <c r="A248" s="460">
        <f>SUBTOTAL(103,$C$5:C248)</f>
        <v>244</v>
      </c>
      <c r="B248" s="462"/>
      <c r="C248" s="462" t="s">
        <v>797</v>
      </c>
      <c r="D248" s="466" t="s">
        <v>2</v>
      </c>
      <c r="E248" s="464" t="s">
        <v>51</v>
      </c>
      <c r="F248" s="465"/>
    </row>
    <row r="249" spans="1:6" s="332" customFormat="1" ht="15.5" x14ac:dyDescent="0.35">
      <c r="A249" s="460">
        <f>SUBTOTAL(103,$C$5:C249)</f>
        <v>245</v>
      </c>
      <c r="B249" s="462"/>
      <c r="C249" s="462" t="s">
        <v>798</v>
      </c>
      <c r="D249" s="466" t="s">
        <v>50</v>
      </c>
      <c r="E249" s="464" t="s">
        <v>51</v>
      </c>
      <c r="F249" s="465"/>
    </row>
    <row r="250" spans="1:6" s="332" customFormat="1" ht="15.5" x14ac:dyDescent="0.35">
      <c r="A250" s="460">
        <f>SUBTOTAL(103,$C$5:C250)</f>
        <v>246</v>
      </c>
      <c r="B250" s="462"/>
      <c r="C250" s="462" t="s">
        <v>799</v>
      </c>
      <c r="D250" s="466" t="s">
        <v>2</v>
      </c>
      <c r="E250" s="464" t="s">
        <v>51</v>
      </c>
      <c r="F250" s="465"/>
    </row>
    <row r="251" spans="1:6" s="332" customFormat="1" ht="15.5" x14ac:dyDescent="0.35">
      <c r="A251" s="460">
        <f>SUBTOTAL(103,$C$5:C251)</f>
        <v>247</v>
      </c>
      <c r="B251" s="462"/>
      <c r="C251" s="462" t="s">
        <v>800</v>
      </c>
      <c r="D251" s="466" t="s">
        <v>2</v>
      </c>
      <c r="E251" s="464" t="s">
        <v>51</v>
      </c>
      <c r="F251" s="465"/>
    </row>
    <row r="252" spans="1:6" s="332" customFormat="1" ht="15.5" x14ac:dyDescent="0.35">
      <c r="A252" s="460">
        <f>SUBTOTAL(103,$C$5:C252)</f>
        <v>248</v>
      </c>
      <c r="B252" s="461" t="s">
        <v>625</v>
      </c>
      <c r="C252" s="462" t="s">
        <v>73</v>
      </c>
      <c r="D252" s="466" t="s">
        <v>234</v>
      </c>
      <c r="E252" s="464" t="s">
        <v>51</v>
      </c>
      <c r="F252" s="465"/>
    </row>
    <row r="253" spans="1:6" s="332" customFormat="1" ht="15.5" x14ac:dyDescent="0.35">
      <c r="A253" s="460">
        <f>SUBTOTAL(103,$C$5:C253)</f>
        <v>249</v>
      </c>
      <c r="B253" s="462"/>
      <c r="C253" s="462" t="s">
        <v>626</v>
      </c>
      <c r="D253" s="466" t="s">
        <v>3</v>
      </c>
      <c r="E253" s="464" t="s">
        <v>51</v>
      </c>
      <c r="F253" s="465"/>
    </row>
    <row r="254" spans="1:6" s="332" customFormat="1" ht="15.5" x14ac:dyDescent="0.35">
      <c r="A254" s="460">
        <f>SUBTOTAL(103,$C$5:C254)</f>
        <v>250</v>
      </c>
      <c r="B254" s="462"/>
      <c r="C254" s="462" t="s">
        <v>627</v>
      </c>
      <c r="D254" s="466" t="s">
        <v>3</v>
      </c>
      <c r="E254" s="464" t="s">
        <v>51</v>
      </c>
      <c r="F254" s="465"/>
    </row>
    <row r="255" spans="1:6" s="332" customFormat="1" ht="15.5" x14ac:dyDescent="0.35">
      <c r="A255" s="460">
        <f>SUBTOTAL(103,$C$5:C255)</f>
        <v>251</v>
      </c>
      <c r="B255" s="462"/>
      <c r="C255" s="462" t="s">
        <v>628</v>
      </c>
      <c r="D255" s="466" t="s">
        <v>2</v>
      </c>
      <c r="E255" s="464" t="s">
        <v>51</v>
      </c>
      <c r="F255" s="465"/>
    </row>
    <row r="256" spans="1:6" s="332" customFormat="1" ht="15.5" x14ac:dyDescent="0.35">
      <c r="A256" s="460">
        <f>SUBTOTAL(103,$C$5:C256)</f>
        <v>252</v>
      </c>
      <c r="B256" s="462"/>
      <c r="C256" s="462" t="s">
        <v>629</v>
      </c>
      <c r="D256" s="466" t="s">
        <v>178</v>
      </c>
      <c r="E256" s="464" t="s">
        <v>51</v>
      </c>
      <c r="F256" s="465"/>
    </row>
    <row r="257" spans="1:6" s="332" customFormat="1" ht="15.5" x14ac:dyDescent="0.35">
      <c r="A257" s="460">
        <f>SUBTOTAL(103,$C$5:C257)</f>
        <v>253</v>
      </c>
      <c r="B257" s="462"/>
      <c r="C257" s="462" t="s">
        <v>630</v>
      </c>
      <c r="D257" s="466" t="s">
        <v>2</v>
      </c>
      <c r="E257" s="464" t="s">
        <v>51</v>
      </c>
      <c r="F257" s="465"/>
    </row>
    <row r="258" spans="1:6" s="332" customFormat="1" ht="15.5" x14ac:dyDescent="0.35">
      <c r="A258" s="460">
        <f>SUBTOTAL(103,$C$5:C258)</f>
        <v>254</v>
      </c>
      <c r="B258" s="462"/>
      <c r="C258" s="462" t="s">
        <v>631</v>
      </c>
      <c r="D258" s="466" t="s">
        <v>80</v>
      </c>
      <c r="E258" s="464" t="s">
        <v>51</v>
      </c>
      <c r="F258" s="465"/>
    </row>
    <row r="259" spans="1:6" s="332" customFormat="1" ht="15.5" x14ac:dyDescent="0.35">
      <c r="A259" s="460">
        <f>SUBTOTAL(103,$C$5:C259)</f>
        <v>255</v>
      </c>
      <c r="B259" s="462"/>
      <c r="C259" s="462" t="s">
        <v>632</v>
      </c>
      <c r="D259" s="466" t="s">
        <v>50</v>
      </c>
      <c r="E259" s="464" t="s">
        <v>51</v>
      </c>
      <c r="F259" s="465"/>
    </row>
    <row r="260" spans="1:6" s="332" customFormat="1" ht="15.5" x14ac:dyDescent="0.35">
      <c r="A260" s="460">
        <f>SUBTOTAL(103,$C$5:C260)</f>
        <v>256</v>
      </c>
      <c r="B260" s="462"/>
      <c r="C260" s="462" t="s">
        <v>633</v>
      </c>
      <c r="D260" s="466" t="s">
        <v>178</v>
      </c>
      <c r="E260" s="464" t="s">
        <v>51</v>
      </c>
      <c r="F260" s="465"/>
    </row>
    <row r="261" spans="1:6" s="332" customFormat="1" ht="15.5" x14ac:dyDescent="0.35">
      <c r="A261" s="460">
        <f>SUBTOTAL(103,$C$5:C261)</f>
        <v>257</v>
      </c>
      <c r="B261" s="462"/>
      <c r="C261" s="462" t="s">
        <v>634</v>
      </c>
      <c r="D261" s="466" t="s">
        <v>3</v>
      </c>
      <c r="E261" s="464" t="s">
        <v>51</v>
      </c>
      <c r="F261" s="465"/>
    </row>
    <row r="262" spans="1:6" s="332" customFormat="1" ht="15.5" x14ac:dyDescent="0.35">
      <c r="A262" s="460">
        <f>SUBTOTAL(103,$C$5:C262)</f>
        <v>258</v>
      </c>
      <c r="B262" s="462"/>
      <c r="C262" s="462" t="s">
        <v>635</v>
      </c>
      <c r="D262" s="466" t="s">
        <v>2</v>
      </c>
      <c r="E262" s="464" t="s">
        <v>51</v>
      </c>
      <c r="F262" s="465"/>
    </row>
    <row r="263" spans="1:6" s="332" customFormat="1" ht="15.5" x14ac:dyDescent="0.35">
      <c r="A263" s="460">
        <f>SUBTOTAL(103,$C$5:C263)</f>
        <v>259</v>
      </c>
      <c r="B263" s="461" t="s">
        <v>636</v>
      </c>
      <c r="C263" s="462" t="s">
        <v>74</v>
      </c>
      <c r="D263" s="466" t="s">
        <v>192</v>
      </c>
      <c r="E263" s="464" t="s">
        <v>51</v>
      </c>
      <c r="F263" s="465"/>
    </row>
    <row r="264" spans="1:6" s="332" customFormat="1" ht="15.5" x14ac:dyDescent="0.35">
      <c r="A264" s="460">
        <f>SUBTOTAL(103,$C$5:C264)</f>
        <v>260</v>
      </c>
      <c r="B264" s="462"/>
      <c r="C264" s="462" t="s">
        <v>637</v>
      </c>
      <c r="D264" s="466" t="s">
        <v>159</v>
      </c>
      <c r="E264" s="464" t="s">
        <v>51</v>
      </c>
      <c r="F264" s="465"/>
    </row>
    <row r="265" spans="1:6" s="332" customFormat="1" ht="15.5" x14ac:dyDescent="0.35">
      <c r="A265" s="460">
        <f>SUBTOTAL(103,$C$5:C265)</f>
        <v>261</v>
      </c>
      <c r="B265" s="462"/>
      <c r="C265" s="462" t="s">
        <v>638</v>
      </c>
      <c r="D265" s="466" t="s">
        <v>2</v>
      </c>
      <c r="E265" s="464" t="s">
        <v>51</v>
      </c>
      <c r="F265" s="465"/>
    </row>
    <row r="266" spans="1:6" s="332" customFormat="1" ht="15.5" x14ac:dyDescent="0.35">
      <c r="A266" s="460">
        <f>SUBTOTAL(103,$C$5:C266)</f>
        <v>262</v>
      </c>
      <c r="B266" s="462"/>
      <c r="C266" s="462" t="s">
        <v>639</v>
      </c>
      <c r="D266" s="466" t="s">
        <v>178</v>
      </c>
      <c r="E266" s="464" t="s">
        <v>51</v>
      </c>
      <c r="F266" s="465"/>
    </row>
    <row r="267" spans="1:6" s="332" customFormat="1" ht="15.5" x14ac:dyDescent="0.35">
      <c r="A267" s="460">
        <f>SUBTOTAL(103,$C$5:C267)</f>
        <v>263</v>
      </c>
      <c r="B267" s="462"/>
      <c r="C267" s="462" t="s">
        <v>640</v>
      </c>
      <c r="D267" s="466" t="s">
        <v>2</v>
      </c>
      <c r="E267" s="464" t="s">
        <v>51</v>
      </c>
      <c r="F267" s="465"/>
    </row>
    <row r="268" spans="1:6" s="332" customFormat="1" ht="15.5" x14ac:dyDescent="0.35">
      <c r="A268" s="460">
        <f>SUBTOTAL(103,$C$5:C268)</f>
        <v>264</v>
      </c>
      <c r="B268" s="462"/>
      <c r="C268" s="462" t="s">
        <v>641</v>
      </c>
      <c r="D268" s="466" t="s">
        <v>178</v>
      </c>
      <c r="E268" s="464" t="s">
        <v>51</v>
      </c>
      <c r="F268" s="465"/>
    </row>
    <row r="269" spans="1:6" s="332" customFormat="1" ht="15.5" x14ac:dyDescent="0.35">
      <c r="A269" s="460">
        <f>SUBTOTAL(103,$C$5:C269)</f>
        <v>265</v>
      </c>
      <c r="B269" s="462"/>
      <c r="C269" s="462" t="s">
        <v>642</v>
      </c>
      <c r="D269" s="466" t="s">
        <v>178</v>
      </c>
      <c r="E269" s="464" t="s">
        <v>51</v>
      </c>
      <c r="F269" s="465"/>
    </row>
    <row r="270" spans="1:6" s="332" customFormat="1" ht="15.5" x14ac:dyDescent="0.35">
      <c r="A270" s="460">
        <f>SUBTOTAL(103,$C$5:C270)</f>
        <v>266</v>
      </c>
      <c r="B270" s="462"/>
      <c r="C270" s="462" t="s">
        <v>643</v>
      </c>
      <c r="D270" s="466" t="s">
        <v>2</v>
      </c>
      <c r="E270" s="464" t="s">
        <v>51</v>
      </c>
      <c r="F270" s="465"/>
    </row>
    <row r="271" spans="1:6" s="332" customFormat="1" ht="15.5" x14ac:dyDescent="0.35">
      <c r="A271" s="460">
        <f>SUBTOTAL(103,$C$5:C271)</f>
        <v>267</v>
      </c>
      <c r="B271" s="462"/>
      <c r="C271" s="462" t="s">
        <v>644</v>
      </c>
      <c r="D271" s="466" t="s">
        <v>178</v>
      </c>
      <c r="E271" s="464" t="s">
        <v>51</v>
      </c>
      <c r="F271" s="465"/>
    </row>
    <row r="272" spans="1:6" s="332" customFormat="1" ht="15.5" x14ac:dyDescent="0.35">
      <c r="A272" s="460">
        <f>SUBTOTAL(103,$C$5:C272)</f>
        <v>268</v>
      </c>
      <c r="B272" s="462"/>
      <c r="C272" s="462" t="s">
        <v>645</v>
      </c>
      <c r="D272" s="466" t="s">
        <v>80</v>
      </c>
      <c r="E272" s="464" t="s">
        <v>51</v>
      </c>
      <c r="F272" s="465"/>
    </row>
    <row r="273" spans="1:6" s="332" customFormat="1" ht="15.5" x14ac:dyDescent="0.35">
      <c r="A273" s="460">
        <f>SUBTOTAL(103,$C$5:C273)</f>
        <v>269</v>
      </c>
      <c r="B273" s="462"/>
      <c r="C273" s="462" t="s">
        <v>646</v>
      </c>
      <c r="D273" s="466" t="s">
        <v>2</v>
      </c>
      <c r="E273" s="464" t="s">
        <v>51</v>
      </c>
      <c r="F273" s="465"/>
    </row>
    <row r="274" spans="1:6" s="332" customFormat="1" ht="15.5" x14ac:dyDescent="0.35">
      <c r="A274" s="460">
        <f>SUBTOTAL(103,$C$5:C274)</f>
        <v>270</v>
      </c>
      <c r="B274" s="462"/>
      <c r="C274" s="462" t="s">
        <v>647</v>
      </c>
      <c r="D274" s="466" t="s">
        <v>80</v>
      </c>
      <c r="E274" s="464" t="s">
        <v>51</v>
      </c>
      <c r="F274" s="465"/>
    </row>
    <row r="275" spans="1:6" s="332" customFormat="1" ht="15.5" x14ac:dyDescent="0.35">
      <c r="A275" s="460">
        <f>SUBTOTAL(103,$C$5:C275)</f>
        <v>271</v>
      </c>
      <c r="B275" s="461" t="s">
        <v>648</v>
      </c>
      <c r="C275" s="462" t="s">
        <v>75</v>
      </c>
      <c r="D275" s="466" t="s">
        <v>235</v>
      </c>
      <c r="E275" s="464" t="s">
        <v>51</v>
      </c>
      <c r="F275" s="465"/>
    </row>
    <row r="276" spans="1:6" s="332" customFormat="1" ht="15.5" x14ac:dyDescent="0.35">
      <c r="A276" s="460">
        <f>SUBTOTAL(103,$C$5:C276)</f>
        <v>272</v>
      </c>
      <c r="B276" s="462"/>
      <c r="C276" s="462" t="s">
        <v>214</v>
      </c>
      <c r="D276" s="466" t="s">
        <v>50</v>
      </c>
      <c r="E276" s="464" t="s">
        <v>51</v>
      </c>
      <c r="F276" s="465"/>
    </row>
    <row r="277" spans="1:6" s="332" customFormat="1" ht="15.5" x14ac:dyDescent="0.35">
      <c r="A277" s="460">
        <f>SUBTOTAL(103,$C$5:C277)</f>
        <v>273</v>
      </c>
      <c r="B277" s="462"/>
      <c r="C277" s="462" t="s">
        <v>215</v>
      </c>
      <c r="D277" s="466" t="s">
        <v>80</v>
      </c>
      <c r="E277" s="464" t="s">
        <v>51</v>
      </c>
      <c r="F277" s="465"/>
    </row>
    <row r="278" spans="1:6" s="332" customFormat="1" ht="15.5" x14ac:dyDescent="0.35">
      <c r="A278" s="460">
        <f>SUBTOTAL(103,$C$5:C278)</f>
        <v>274</v>
      </c>
      <c r="B278" s="462"/>
      <c r="C278" s="462" t="s">
        <v>5</v>
      </c>
      <c r="D278" s="466" t="s">
        <v>2</v>
      </c>
      <c r="E278" s="464" t="s">
        <v>51</v>
      </c>
      <c r="F278" s="465"/>
    </row>
    <row r="279" spans="1:6" s="332" customFormat="1" ht="15.5" x14ac:dyDescent="0.35">
      <c r="A279" s="460">
        <f>SUBTOTAL(103,$C$5:C279)</f>
        <v>275</v>
      </c>
      <c r="B279" s="462"/>
      <c r="C279" s="462" t="s">
        <v>6</v>
      </c>
      <c r="D279" s="466" t="s">
        <v>80</v>
      </c>
      <c r="E279" s="464" t="s">
        <v>51</v>
      </c>
      <c r="F279" s="465"/>
    </row>
    <row r="280" spans="1:6" s="332" customFormat="1" ht="15.5" x14ac:dyDescent="0.35">
      <c r="A280" s="460">
        <f>SUBTOTAL(103,$C$5:C280)</f>
        <v>276</v>
      </c>
      <c r="B280" s="462"/>
      <c r="C280" s="462" t="s">
        <v>649</v>
      </c>
      <c r="D280" s="466" t="s">
        <v>50</v>
      </c>
      <c r="E280" s="464" t="s">
        <v>51</v>
      </c>
      <c r="F280" s="465"/>
    </row>
    <row r="281" spans="1:6" s="332" customFormat="1" ht="15.5" x14ac:dyDescent="0.35">
      <c r="A281" s="460">
        <f>SUBTOTAL(103,$C$5:C281)</f>
        <v>277</v>
      </c>
      <c r="B281" s="462"/>
      <c r="C281" s="462" t="s">
        <v>650</v>
      </c>
      <c r="D281" s="466" t="s">
        <v>50</v>
      </c>
      <c r="E281" s="464" t="s">
        <v>51</v>
      </c>
      <c r="F281" s="465"/>
    </row>
    <row r="282" spans="1:6" s="332" customFormat="1" ht="15.5" x14ac:dyDescent="0.35">
      <c r="A282" s="460">
        <f>SUBTOTAL(103,$C$5:C282)</f>
        <v>278</v>
      </c>
      <c r="B282" s="462"/>
      <c r="C282" s="462" t="s">
        <v>651</v>
      </c>
      <c r="D282" s="466" t="s">
        <v>2</v>
      </c>
      <c r="E282" s="464" t="s">
        <v>51</v>
      </c>
      <c r="F282" s="465"/>
    </row>
    <row r="283" spans="1:6" s="332" customFormat="1" ht="15.5" x14ac:dyDescent="0.35">
      <c r="A283" s="460">
        <f>SUBTOTAL(103,$C$5:C283)</f>
        <v>279</v>
      </c>
      <c r="B283" s="462"/>
      <c r="C283" s="462" t="s">
        <v>652</v>
      </c>
      <c r="D283" s="466" t="s">
        <v>159</v>
      </c>
      <c r="E283" s="464" t="s">
        <v>51</v>
      </c>
      <c r="F283" s="465"/>
    </row>
    <row r="284" spans="1:6" s="332" customFormat="1" ht="15.5" x14ac:dyDescent="0.35">
      <c r="A284" s="460">
        <f>SUBTOTAL(103,$C$5:C284)</f>
        <v>280</v>
      </c>
      <c r="B284" s="462"/>
      <c r="C284" s="462" t="s">
        <v>653</v>
      </c>
      <c r="D284" s="466" t="s">
        <v>50</v>
      </c>
      <c r="E284" s="464" t="s">
        <v>51</v>
      </c>
      <c r="F284" s="465"/>
    </row>
    <row r="285" spans="1:6" s="332" customFormat="1" ht="15.5" x14ac:dyDescent="0.35">
      <c r="A285" s="460">
        <f>SUBTOTAL(103,$C$5:C285)</f>
        <v>281</v>
      </c>
      <c r="B285" s="462"/>
      <c r="C285" s="462" t="s">
        <v>654</v>
      </c>
      <c r="D285" s="466" t="s">
        <v>2</v>
      </c>
      <c r="E285" s="464" t="s">
        <v>51</v>
      </c>
      <c r="F285" s="465"/>
    </row>
    <row r="286" spans="1:6" s="332" customFormat="1" ht="15.5" x14ac:dyDescent="0.35">
      <c r="A286" s="460">
        <f>SUBTOTAL(103,$C$5:C286)</f>
        <v>282</v>
      </c>
      <c r="B286" s="462"/>
      <c r="C286" s="462" t="s">
        <v>655</v>
      </c>
      <c r="D286" s="466" t="s">
        <v>50</v>
      </c>
      <c r="E286" s="464" t="s">
        <v>51</v>
      </c>
      <c r="F286" s="465"/>
    </row>
    <row r="287" spans="1:6" s="332" customFormat="1" ht="15.5" x14ac:dyDescent="0.35">
      <c r="A287" s="460">
        <f>SUBTOTAL(103,$C$5:C287)</f>
        <v>283</v>
      </c>
      <c r="B287" s="461" t="s">
        <v>656</v>
      </c>
      <c r="C287" s="462" t="s">
        <v>657</v>
      </c>
      <c r="D287" s="466" t="s">
        <v>219</v>
      </c>
      <c r="E287" s="464" t="s">
        <v>51</v>
      </c>
      <c r="F287" s="465"/>
    </row>
    <row r="288" spans="1:6" s="332" customFormat="1" ht="15.5" x14ac:dyDescent="0.35">
      <c r="A288" s="460">
        <f>SUBTOTAL(103,$C$5:C288)</f>
        <v>284</v>
      </c>
      <c r="B288" s="461" t="s">
        <v>658</v>
      </c>
      <c r="C288" s="462" t="s">
        <v>76</v>
      </c>
      <c r="D288" s="466" t="s">
        <v>219</v>
      </c>
      <c r="E288" s="464" t="s">
        <v>51</v>
      </c>
      <c r="F288" s="465"/>
    </row>
    <row r="289" spans="1:6" s="332" customFormat="1" ht="15.5" x14ac:dyDescent="0.35">
      <c r="A289" s="460">
        <f>SUBTOTAL(103,$C$5:C289)</f>
        <v>285</v>
      </c>
      <c r="B289" s="462"/>
      <c r="C289" s="462" t="s">
        <v>77</v>
      </c>
      <c r="D289" s="466" t="s">
        <v>50</v>
      </c>
      <c r="E289" s="464" t="s">
        <v>51</v>
      </c>
      <c r="F289" s="465"/>
    </row>
    <row r="290" spans="1:6" s="332" customFormat="1" ht="15.5" x14ac:dyDescent="0.35">
      <c r="A290" s="460">
        <f>SUBTOTAL(103,$C$5:C290)</f>
        <v>286</v>
      </c>
      <c r="B290" s="461" t="s">
        <v>659</v>
      </c>
      <c r="C290" s="462" t="s">
        <v>78</v>
      </c>
      <c r="D290" s="466" t="s">
        <v>192</v>
      </c>
      <c r="E290" s="464" t="s">
        <v>51</v>
      </c>
      <c r="F290" s="465"/>
    </row>
    <row r="291" spans="1:6" s="332" customFormat="1" ht="15.5" x14ac:dyDescent="0.35">
      <c r="A291" s="460">
        <f>SUBTOTAL(103,$C$5:C291)</f>
        <v>287</v>
      </c>
      <c r="B291" s="462"/>
      <c r="C291" s="462" t="s">
        <v>179</v>
      </c>
      <c r="D291" s="466" t="s">
        <v>2</v>
      </c>
      <c r="E291" s="464" t="s">
        <v>51</v>
      </c>
      <c r="F291" s="465"/>
    </row>
    <row r="292" spans="1:6" s="332" customFormat="1" ht="15.5" x14ac:dyDescent="0.35">
      <c r="A292" s="460">
        <f>SUBTOTAL(103,$C$5:C292)</f>
        <v>288</v>
      </c>
      <c r="B292" s="462"/>
      <c r="C292" s="462" t="s">
        <v>180</v>
      </c>
      <c r="D292" s="466" t="s">
        <v>50</v>
      </c>
      <c r="E292" s="464" t="s">
        <v>51</v>
      </c>
      <c r="F292" s="465"/>
    </row>
    <row r="293" spans="1:6" s="332" customFormat="1" ht="15.5" x14ac:dyDescent="0.35">
      <c r="A293" s="460">
        <f>SUBTOTAL(103,$C$5:C293)</f>
        <v>289</v>
      </c>
      <c r="B293" s="462"/>
      <c r="C293" s="462" t="s">
        <v>177</v>
      </c>
      <c r="D293" s="466" t="s">
        <v>219</v>
      </c>
      <c r="E293" s="464" t="s">
        <v>51</v>
      </c>
      <c r="F293" s="465"/>
    </row>
    <row r="294" spans="1:6" s="332" customFormat="1" ht="15.5" x14ac:dyDescent="0.35">
      <c r="A294" s="460">
        <f>SUBTOTAL(103,$C$5:C294)</f>
        <v>290</v>
      </c>
      <c r="B294" s="461" t="s">
        <v>660</v>
      </c>
      <c r="C294" s="462" t="s">
        <v>79</v>
      </c>
      <c r="D294" s="466" t="s">
        <v>205</v>
      </c>
      <c r="E294" s="464" t="s">
        <v>51</v>
      </c>
      <c r="F294" s="465"/>
    </row>
    <row r="295" spans="1:6" s="332" customFormat="1" ht="15.5" x14ac:dyDescent="0.35">
      <c r="A295" s="460">
        <f>SUBTOTAL(103,$C$5:C295)</f>
        <v>291</v>
      </c>
      <c r="B295" s="462"/>
      <c r="C295" s="462" t="s">
        <v>661</v>
      </c>
      <c r="D295" s="466" t="s">
        <v>159</v>
      </c>
      <c r="E295" s="464" t="s">
        <v>51</v>
      </c>
      <c r="F295" s="465"/>
    </row>
    <row r="296" spans="1:6" s="332" customFormat="1" ht="15.5" x14ac:dyDescent="0.35">
      <c r="A296" s="460">
        <f>SUBTOTAL(103,$C$5:C296)</f>
        <v>292</v>
      </c>
      <c r="B296" s="462"/>
      <c r="C296" s="462" t="s">
        <v>662</v>
      </c>
      <c r="D296" s="466" t="s">
        <v>80</v>
      </c>
      <c r="E296" s="464" t="s">
        <v>51</v>
      </c>
      <c r="F296" s="465"/>
    </row>
    <row r="297" spans="1:6" s="332" customFormat="1" ht="15.5" x14ac:dyDescent="0.35">
      <c r="A297" s="460">
        <f>SUBTOTAL(103,$C$5:C297)</f>
        <v>293</v>
      </c>
      <c r="B297" s="462"/>
      <c r="C297" s="462" t="s">
        <v>663</v>
      </c>
      <c r="D297" s="466" t="s">
        <v>159</v>
      </c>
      <c r="E297" s="464" t="s">
        <v>51</v>
      </c>
      <c r="F297" s="465"/>
    </row>
    <row r="298" spans="1:6" s="332" customFormat="1" ht="15.5" x14ac:dyDescent="0.35">
      <c r="A298" s="460">
        <f>SUBTOTAL(103,$C$5:C298)</f>
        <v>294</v>
      </c>
      <c r="B298" s="462"/>
      <c r="C298" s="462" t="s">
        <v>664</v>
      </c>
      <c r="D298" s="466" t="s">
        <v>3</v>
      </c>
      <c r="E298" s="464" t="s">
        <v>51</v>
      </c>
      <c r="F298" s="465"/>
    </row>
    <row r="299" spans="1:6" s="332" customFormat="1" ht="48" x14ac:dyDescent="0.4">
      <c r="A299" s="460">
        <f>SUBTOTAL(103,$C$5:C299)</f>
        <v>295</v>
      </c>
      <c r="B299" s="462" t="s">
        <v>1262</v>
      </c>
      <c r="C299" s="645" t="s">
        <v>665</v>
      </c>
      <c r="D299" s="644" t="s">
        <v>181</v>
      </c>
      <c r="E299" s="464" t="s">
        <v>51</v>
      </c>
      <c r="F299" s="716" t="s">
        <v>1165</v>
      </c>
    </row>
    <row r="300" spans="1:6" s="332" customFormat="1" ht="15.5" x14ac:dyDescent="0.35">
      <c r="A300" s="460">
        <f>SUBTOTAL(103,$C$5:C300)</f>
        <v>296</v>
      </c>
      <c r="B300" s="462"/>
      <c r="C300" s="462" t="s">
        <v>666</v>
      </c>
      <c r="D300" s="466" t="s">
        <v>2</v>
      </c>
      <c r="E300" s="464" t="s">
        <v>51</v>
      </c>
      <c r="F300" s="465"/>
    </row>
    <row r="301" spans="1:6" s="332" customFormat="1" ht="15.5" x14ac:dyDescent="0.35">
      <c r="A301" s="460">
        <f>SUBTOTAL(103,$C$5:C301)</f>
        <v>297</v>
      </c>
      <c r="B301" s="462"/>
      <c r="C301" s="462" t="s">
        <v>667</v>
      </c>
      <c r="D301" s="466" t="s">
        <v>3</v>
      </c>
      <c r="E301" s="464" t="s">
        <v>51</v>
      </c>
      <c r="F301" s="465"/>
    </row>
    <row r="302" spans="1:6" s="332" customFormat="1" ht="15.5" x14ac:dyDescent="0.35">
      <c r="A302" s="460">
        <f>SUBTOTAL(103,$C$5:C302)</f>
        <v>298</v>
      </c>
      <c r="B302" s="462"/>
      <c r="C302" s="462" t="s">
        <v>668</v>
      </c>
      <c r="D302" s="466" t="s">
        <v>50</v>
      </c>
      <c r="E302" s="464" t="s">
        <v>51</v>
      </c>
      <c r="F302" s="465"/>
    </row>
    <row r="303" spans="1:6" s="332" customFormat="1" ht="16" thickBot="1" x14ac:dyDescent="0.4">
      <c r="A303" s="469">
        <f>SUBTOTAL(103,$C$5:C303)</f>
        <v>299</v>
      </c>
      <c r="B303" s="470" t="s">
        <v>669</v>
      </c>
      <c r="C303" s="471" t="s">
        <v>7</v>
      </c>
      <c r="D303" s="472" t="s">
        <v>235</v>
      </c>
      <c r="E303" s="473" t="s">
        <v>51</v>
      </c>
      <c r="F303" s="474"/>
    </row>
  </sheetData>
  <autoFilter ref="A4:G302" xr:uid="{1D362497-E018-47D6-96F1-15FDDB54571B}"/>
  <mergeCells count="2">
    <mergeCell ref="A2:F2"/>
    <mergeCell ref="A3:A4"/>
  </mergeCells>
  <conditionalFormatting sqref="C3:C1048576">
    <cfRule type="duplicateValues" dxfId="48" priority="3"/>
    <cfRule type="duplicateValues" dxfId="47" priority="4"/>
  </conditionalFormatting>
  <pageMargins left="0.7" right="0.7" top="0.75" bottom="0.75" header="0.3" footer="0.3"/>
  <pageSetup scale="68"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16C91-871D-4CE7-8F08-2774E0259BFF}">
  <sheetPr codeName="Sheet2">
    <tabColor rgb="FFFFFF00"/>
    <pageSetUpPr fitToPage="1"/>
  </sheetPr>
  <dimension ref="A1:O314"/>
  <sheetViews>
    <sheetView showGridLines="0" view="pageBreakPreview" zoomScale="85" zoomScaleNormal="70" zoomScaleSheetLayoutView="85" workbookViewId="0">
      <pane ySplit="3" topLeftCell="A30" activePane="bottomLeft" state="frozen"/>
      <selection activeCell="B1" sqref="B1:L1"/>
      <selection pane="bottomLeft" activeCell="M4" sqref="M4:N12"/>
    </sheetView>
  </sheetViews>
  <sheetFormatPr defaultColWidth="9.1796875" defaultRowHeight="14.5" x14ac:dyDescent="0.35"/>
  <cols>
    <col min="2" max="2" width="16.7265625" customWidth="1"/>
    <col min="3" max="3" width="18" customWidth="1"/>
    <col min="4" max="4" width="4" customWidth="1"/>
    <col min="5" max="5" width="11.453125" style="162" bestFit="1" customWidth="1"/>
    <col min="6" max="6" width="13.7265625" style="162" customWidth="1"/>
    <col min="7" max="7" width="16.7265625" style="162" customWidth="1"/>
    <col min="8" max="8" width="1.81640625" style="162" customWidth="1"/>
    <col min="9" max="9" width="12.1796875" style="162" customWidth="1"/>
    <col min="10" max="10" width="16.453125" style="659" customWidth="1"/>
    <col min="11" max="11" width="18.54296875" style="660" customWidth="1"/>
    <col min="12" max="12" width="4.1796875" style="162" customWidth="1"/>
    <col min="13" max="13" width="14.26953125" style="162" customWidth="1"/>
    <col min="14" max="14" width="14.54296875" style="162" customWidth="1"/>
    <col min="15" max="15" width="16.26953125" style="162" customWidth="1"/>
    <col min="16" max="16384" width="9.1796875" style="162"/>
  </cols>
  <sheetData>
    <row r="1" spans="1:15" s="160" customFormat="1" ht="27" customHeight="1" thickBot="1" x14ac:dyDescent="0.35">
      <c r="A1" s="1502" t="s">
        <v>1396</v>
      </c>
      <c r="B1" s="1503"/>
      <c r="C1" s="1503"/>
      <c r="D1" s="1503"/>
      <c r="E1" s="1503"/>
      <c r="F1" s="1503"/>
      <c r="G1" s="1504"/>
      <c r="H1" s="1499"/>
      <c r="I1" s="1490" t="s">
        <v>1397</v>
      </c>
      <c r="J1" s="1491"/>
      <c r="K1" s="1491"/>
      <c r="L1" s="1491"/>
      <c r="M1" s="1491"/>
      <c r="N1" s="1491"/>
      <c r="O1" s="1493"/>
    </row>
    <row r="2" spans="1:15" s="161" customFormat="1" ht="29.25" customHeight="1" thickBot="1" x14ac:dyDescent="0.4">
      <c r="A2" s="1509" t="s">
        <v>94</v>
      </c>
      <c r="B2" s="918" t="s">
        <v>670</v>
      </c>
      <c r="C2" s="919" t="s">
        <v>503</v>
      </c>
      <c r="E2" s="1496" t="s">
        <v>1003</v>
      </c>
      <c r="F2" s="1496"/>
      <c r="G2" s="1497"/>
      <c r="H2" s="1500"/>
      <c r="I2" s="1509" t="s">
        <v>94</v>
      </c>
      <c r="J2" s="918" t="s">
        <v>670</v>
      </c>
      <c r="K2" s="919" t="s">
        <v>503</v>
      </c>
      <c r="L2" s="956"/>
      <c r="M2" s="1518" t="s">
        <v>1003</v>
      </c>
      <c r="N2" s="1518"/>
      <c r="O2" s="1519"/>
    </row>
    <row r="3" spans="1:15" s="161" customFormat="1" ht="31.5" customHeight="1" thickBot="1" x14ac:dyDescent="0.4">
      <c r="A3" s="1510"/>
      <c r="B3" s="925" t="s">
        <v>540</v>
      </c>
      <c r="C3" s="926" t="s">
        <v>504</v>
      </c>
      <c r="E3" s="954" t="s">
        <v>930</v>
      </c>
      <c r="F3" s="955" t="s">
        <v>1395</v>
      </c>
      <c r="G3" s="963" t="s">
        <v>1005</v>
      </c>
      <c r="H3" s="1500"/>
      <c r="I3" s="1517"/>
      <c r="J3" s="425" t="s">
        <v>540</v>
      </c>
      <c r="K3" s="920" t="s">
        <v>504</v>
      </c>
      <c r="M3" s="990" t="s">
        <v>930</v>
      </c>
      <c r="N3" s="990" t="s">
        <v>1395</v>
      </c>
      <c r="O3" s="991" t="s">
        <v>1005</v>
      </c>
    </row>
    <row r="4" spans="1:15" s="161" customFormat="1" ht="18.5" x14ac:dyDescent="0.35">
      <c r="A4" s="927">
        <v>0</v>
      </c>
      <c r="B4" s="928" t="s">
        <v>252</v>
      </c>
      <c r="C4" s="929" t="s">
        <v>252</v>
      </c>
      <c r="E4" s="922" t="s">
        <v>3</v>
      </c>
      <c r="F4" s="917">
        <f>COUNTIF('Tower Abstarct '!$D$5:D303,E4)</f>
        <v>30</v>
      </c>
      <c r="G4" s="1498">
        <v>241</v>
      </c>
      <c r="H4" s="1500"/>
      <c r="I4" s="937">
        <v>0</v>
      </c>
      <c r="J4" s="435" t="s">
        <v>1184</v>
      </c>
      <c r="K4" s="938" t="s">
        <v>252</v>
      </c>
      <c r="M4" s="658" t="s">
        <v>3</v>
      </c>
      <c r="N4" s="917">
        <f t="shared" ref="N4:N33" si="0">COUNTIF($K$4:$K$310,M4)</f>
        <v>33</v>
      </c>
      <c r="O4" s="1511">
        <v>246</v>
      </c>
    </row>
    <row r="5" spans="1:15" s="161" customFormat="1" ht="18.75" customHeight="1" x14ac:dyDescent="0.35">
      <c r="A5" s="930">
        <v>1</v>
      </c>
      <c r="B5" s="800" t="s">
        <v>276</v>
      </c>
      <c r="C5" s="931" t="s">
        <v>196</v>
      </c>
      <c r="E5" s="922" t="s">
        <v>178</v>
      </c>
      <c r="F5" s="917">
        <f>COUNTIF('Tower Abstarct '!$D$5:D304,E5)</f>
        <v>24</v>
      </c>
      <c r="G5" s="1498"/>
      <c r="H5" s="1500"/>
      <c r="I5" s="937">
        <f>SUBTOTAL(103,$J$5:J5)</f>
        <v>1</v>
      </c>
      <c r="J5" s="435" t="s">
        <v>276</v>
      </c>
      <c r="K5" s="939" t="s">
        <v>196</v>
      </c>
      <c r="M5" s="658" t="s">
        <v>159</v>
      </c>
      <c r="N5" s="917">
        <f t="shared" si="0"/>
        <v>12</v>
      </c>
      <c r="O5" s="1512"/>
    </row>
    <row r="6" spans="1:15" s="161" customFormat="1" ht="18.75" customHeight="1" x14ac:dyDescent="0.35">
      <c r="A6" s="930">
        <v>2</v>
      </c>
      <c r="B6" s="800" t="s">
        <v>277</v>
      </c>
      <c r="C6" s="931" t="s">
        <v>186</v>
      </c>
      <c r="E6" s="922" t="s">
        <v>2</v>
      </c>
      <c r="F6" s="917">
        <f>COUNTIF('Tower Abstarct '!$D$5:D305,E6)</f>
        <v>66</v>
      </c>
      <c r="G6" s="1498"/>
      <c r="H6" s="1500"/>
      <c r="I6" s="937">
        <f>SUBTOTAL(103,$J$5:J6)</f>
        <v>2</v>
      </c>
      <c r="J6" s="794" t="s">
        <v>1286</v>
      </c>
      <c r="K6" s="939" t="s">
        <v>186</v>
      </c>
      <c r="M6" s="658" t="s">
        <v>4</v>
      </c>
      <c r="N6" s="915">
        <f t="shared" si="0"/>
        <v>12</v>
      </c>
      <c r="O6" s="1512"/>
    </row>
    <row r="7" spans="1:15" s="161" customFormat="1" ht="18.75" customHeight="1" x14ac:dyDescent="0.35">
      <c r="A7" s="930">
        <v>3</v>
      </c>
      <c r="B7" s="800" t="s">
        <v>278</v>
      </c>
      <c r="C7" s="932" t="s">
        <v>192</v>
      </c>
      <c r="E7" s="922" t="s">
        <v>1006</v>
      </c>
      <c r="F7" s="917">
        <f>COUNTIF('Tower Abstarct '!$D$5:D306,E7)</f>
        <v>1</v>
      </c>
      <c r="G7" s="1498"/>
      <c r="H7" s="1500"/>
      <c r="I7" s="937">
        <f>SUBTOTAL(103,$J$5:J7)</f>
        <v>3</v>
      </c>
      <c r="J7" s="435" t="s">
        <v>1288</v>
      </c>
      <c r="K7" s="938" t="s">
        <v>3</v>
      </c>
      <c r="M7" s="658" t="s">
        <v>178</v>
      </c>
      <c r="N7" s="915">
        <f t="shared" si="0"/>
        <v>24</v>
      </c>
      <c r="O7" s="1512"/>
    </row>
    <row r="8" spans="1:15" s="161" customFormat="1" ht="18.75" customHeight="1" x14ac:dyDescent="0.35">
      <c r="A8" s="930">
        <v>4</v>
      </c>
      <c r="B8" s="800" t="s">
        <v>545</v>
      </c>
      <c r="C8" s="932" t="s">
        <v>2</v>
      </c>
      <c r="E8" s="922" t="s">
        <v>80</v>
      </c>
      <c r="F8" s="917">
        <f>COUNTIF('Tower Abstarct '!$D$5:D306,E8)</f>
        <v>49</v>
      </c>
      <c r="G8" s="1498"/>
      <c r="H8" s="1500"/>
      <c r="I8" s="937">
        <f>SUBTOTAL(103,$J$5:J8)</f>
        <v>4</v>
      </c>
      <c r="J8" s="435" t="s">
        <v>1289</v>
      </c>
      <c r="K8" s="938" t="s">
        <v>2</v>
      </c>
      <c r="M8" s="658" t="s">
        <v>2</v>
      </c>
      <c r="N8" s="915">
        <f t="shared" si="0"/>
        <v>70</v>
      </c>
      <c r="O8" s="1512"/>
    </row>
    <row r="9" spans="1:15" s="161" customFormat="1" ht="18.75" customHeight="1" x14ac:dyDescent="0.35">
      <c r="A9" s="930">
        <v>5</v>
      </c>
      <c r="B9" s="800" t="s">
        <v>546</v>
      </c>
      <c r="C9" s="932" t="s">
        <v>80</v>
      </c>
      <c r="E9" s="922" t="s">
        <v>50</v>
      </c>
      <c r="F9" s="917">
        <f>COUNTIF('Tower Abstarct '!$D$5:D307,E9)</f>
        <v>47</v>
      </c>
      <c r="G9" s="1498"/>
      <c r="H9" s="1500"/>
      <c r="I9" s="937">
        <f>SUBTOTAL(103,$J$5:J9)</f>
        <v>5</v>
      </c>
      <c r="J9" s="435" t="s">
        <v>1290</v>
      </c>
      <c r="K9" s="938" t="s">
        <v>2</v>
      </c>
      <c r="M9" s="658" t="s">
        <v>1006</v>
      </c>
      <c r="N9" s="915">
        <f t="shared" si="0"/>
        <v>1</v>
      </c>
      <c r="O9" s="1512"/>
    </row>
    <row r="10" spans="1:15" s="161" customFormat="1" ht="18.75" customHeight="1" x14ac:dyDescent="0.35">
      <c r="A10" s="930">
        <v>6</v>
      </c>
      <c r="B10" s="800" t="s">
        <v>547</v>
      </c>
      <c r="C10" s="932" t="s">
        <v>2</v>
      </c>
      <c r="E10" s="922" t="s">
        <v>159</v>
      </c>
      <c r="F10" s="917">
        <f>COUNTIF('Tower Abstarct '!$D$5:D308,E10)</f>
        <v>12</v>
      </c>
      <c r="G10" s="1498"/>
      <c r="H10" s="1500"/>
      <c r="I10" s="937">
        <f>SUBTOTAL(103,$J$5:J10)</f>
        <v>6</v>
      </c>
      <c r="J10" s="435" t="s">
        <v>1291</v>
      </c>
      <c r="K10" s="938" t="s">
        <v>2</v>
      </c>
      <c r="M10" s="658" t="s">
        <v>80</v>
      </c>
      <c r="N10" s="915">
        <f t="shared" si="0"/>
        <v>47</v>
      </c>
      <c r="O10" s="1512"/>
    </row>
    <row r="11" spans="1:15" s="161" customFormat="1" ht="18.75" customHeight="1" x14ac:dyDescent="0.35">
      <c r="A11" s="930">
        <v>7</v>
      </c>
      <c r="B11" s="800" t="s">
        <v>548</v>
      </c>
      <c r="C11" s="932" t="s">
        <v>80</v>
      </c>
      <c r="E11" s="922" t="s">
        <v>4</v>
      </c>
      <c r="F11" s="917">
        <f>COUNTIF('Tower Abstarct '!$D$5:D309,E11)</f>
        <v>12</v>
      </c>
      <c r="G11" s="1498"/>
      <c r="H11" s="1500"/>
      <c r="I11" s="937">
        <f>SUBTOTAL(103,$J$5:J11)</f>
        <v>7</v>
      </c>
      <c r="J11" s="435" t="s">
        <v>1292</v>
      </c>
      <c r="K11" s="938" t="s">
        <v>2</v>
      </c>
      <c r="M11" s="658" t="s">
        <v>50</v>
      </c>
      <c r="N11" s="915">
        <f t="shared" si="0"/>
        <v>47</v>
      </c>
      <c r="O11" s="1513"/>
    </row>
    <row r="12" spans="1:15" s="161" customFormat="1" ht="18.75" customHeight="1" x14ac:dyDescent="0.35">
      <c r="A12" s="930">
        <v>8</v>
      </c>
      <c r="B12" s="800" t="s">
        <v>549</v>
      </c>
      <c r="C12" s="932" t="s">
        <v>2</v>
      </c>
      <c r="E12" s="946" t="s">
        <v>205</v>
      </c>
      <c r="F12" s="947">
        <f>COUNTIF('Tower Abstarct '!$D$5:D310,E12)</f>
        <v>7</v>
      </c>
      <c r="G12" s="1498">
        <v>29</v>
      </c>
      <c r="H12" s="1500"/>
      <c r="I12" s="937">
        <f>SUBTOTAL(103,$J$5:J12)</f>
        <v>8</v>
      </c>
      <c r="J12" s="435" t="s">
        <v>1293</v>
      </c>
      <c r="K12" s="938" t="s">
        <v>80</v>
      </c>
      <c r="M12" s="658" t="s">
        <v>205</v>
      </c>
      <c r="N12" s="915">
        <f t="shared" si="0"/>
        <v>7</v>
      </c>
      <c r="O12" s="1511">
        <v>31</v>
      </c>
    </row>
    <row r="13" spans="1:15" s="161" customFormat="1" ht="18.75" customHeight="1" x14ac:dyDescent="0.35">
      <c r="A13" s="930">
        <v>9</v>
      </c>
      <c r="B13" s="800" t="s">
        <v>550</v>
      </c>
      <c r="C13" s="932" t="s">
        <v>2</v>
      </c>
      <c r="E13" s="946" t="s">
        <v>234</v>
      </c>
      <c r="F13" s="947">
        <f>COUNTIF('Tower Abstarct '!$D$5:D312,E13)</f>
        <v>2</v>
      </c>
      <c r="G13" s="1498"/>
      <c r="H13" s="1500"/>
      <c r="I13" s="937">
        <f>SUBTOTAL(103,$J$5:J13)</f>
        <v>9</v>
      </c>
      <c r="J13" s="435" t="s">
        <v>1294</v>
      </c>
      <c r="K13" s="938" t="s">
        <v>191</v>
      </c>
      <c r="M13" s="658" t="s">
        <v>234</v>
      </c>
      <c r="N13" s="915">
        <f t="shared" si="0"/>
        <v>2</v>
      </c>
      <c r="O13" s="1512"/>
    </row>
    <row r="14" spans="1:15" s="161" customFormat="1" ht="18.75" customHeight="1" x14ac:dyDescent="0.35">
      <c r="A14" s="930">
        <v>10</v>
      </c>
      <c r="B14" s="800" t="s">
        <v>551</v>
      </c>
      <c r="C14" s="932" t="s">
        <v>2</v>
      </c>
      <c r="E14" s="946" t="s">
        <v>235</v>
      </c>
      <c r="F14" s="947">
        <f>COUNTIF('Tower Abstarct '!$D$5:D313,E14)</f>
        <v>6</v>
      </c>
      <c r="G14" s="1498"/>
      <c r="H14" s="1500"/>
      <c r="I14" s="937">
        <f>SUBTOTAL(103,$J$5:J14)</f>
        <v>10</v>
      </c>
      <c r="J14" s="435" t="s">
        <v>1295</v>
      </c>
      <c r="K14" s="938" t="s">
        <v>2</v>
      </c>
      <c r="M14" s="658" t="s">
        <v>235</v>
      </c>
      <c r="N14" s="915">
        <f t="shared" si="0"/>
        <v>6</v>
      </c>
      <c r="O14" s="1512"/>
    </row>
    <row r="15" spans="1:15" s="161" customFormat="1" ht="18.75" customHeight="1" x14ac:dyDescent="0.35">
      <c r="A15" s="930">
        <v>11</v>
      </c>
      <c r="B15" s="800" t="s">
        <v>552</v>
      </c>
      <c r="C15" s="932" t="s">
        <v>3</v>
      </c>
      <c r="E15" s="946" t="s">
        <v>219</v>
      </c>
      <c r="F15" s="947">
        <f>COUNTIF('Tower Abstarct '!$D$5:D314,E15)</f>
        <v>11</v>
      </c>
      <c r="G15" s="1498"/>
      <c r="H15" s="1500"/>
      <c r="I15" s="937">
        <f>SUBTOTAL(103,$J$5:J15)</f>
        <v>11</v>
      </c>
      <c r="J15" s="435" t="s">
        <v>1296</v>
      </c>
      <c r="K15" s="938" t="s">
        <v>2</v>
      </c>
      <c r="M15" s="658" t="s">
        <v>219</v>
      </c>
      <c r="N15" s="915">
        <f t="shared" si="0"/>
        <v>12</v>
      </c>
      <c r="O15" s="1512"/>
    </row>
    <row r="16" spans="1:15" s="161" customFormat="1" ht="18.75" customHeight="1" x14ac:dyDescent="0.35">
      <c r="A16" s="930">
        <v>12</v>
      </c>
      <c r="B16" s="800" t="s">
        <v>553</v>
      </c>
      <c r="C16" s="932" t="s">
        <v>3</v>
      </c>
      <c r="E16" s="946" t="s">
        <v>420</v>
      </c>
      <c r="F16" s="947">
        <f>COUNTIF('Tower Abstarct '!$D$5:D311,E16)</f>
        <v>3</v>
      </c>
      <c r="G16" s="1498"/>
      <c r="H16" s="1500"/>
      <c r="I16" s="937">
        <f>SUBTOTAL(103,$J$5:J16)</f>
        <v>12</v>
      </c>
      <c r="J16" s="435" t="s">
        <v>1297</v>
      </c>
      <c r="K16" s="938" t="s">
        <v>3</v>
      </c>
      <c r="M16" s="658" t="s">
        <v>420</v>
      </c>
      <c r="N16" s="915">
        <f t="shared" si="0"/>
        <v>4</v>
      </c>
      <c r="O16" s="1513"/>
    </row>
    <row r="17" spans="1:15" s="161" customFormat="1" ht="18.75" customHeight="1" x14ac:dyDescent="0.35">
      <c r="A17" s="930">
        <v>13</v>
      </c>
      <c r="B17" s="800" t="s">
        <v>554</v>
      </c>
      <c r="C17" s="932" t="s">
        <v>50</v>
      </c>
      <c r="E17" s="946" t="s">
        <v>192</v>
      </c>
      <c r="F17" s="947">
        <f>COUNTIF('Tower Abstarct '!$D$5:D315,E17)</f>
        <v>6</v>
      </c>
      <c r="G17" s="1498">
        <v>10</v>
      </c>
      <c r="H17" s="1500"/>
      <c r="I17" s="937">
        <f>SUBTOTAL(103,$J$5:J17)</f>
        <v>13</v>
      </c>
      <c r="J17" s="435" t="s">
        <v>1298</v>
      </c>
      <c r="K17" s="938" t="s">
        <v>3</v>
      </c>
      <c r="M17" s="658" t="s">
        <v>192</v>
      </c>
      <c r="N17" s="915">
        <f t="shared" si="0"/>
        <v>5</v>
      </c>
      <c r="O17" s="1514">
        <v>10</v>
      </c>
    </row>
    <row r="18" spans="1:15" s="161" customFormat="1" ht="18.75" customHeight="1" x14ac:dyDescent="0.35">
      <c r="A18" s="930">
        <v>14</v>
      </c>
      <c r="B18" s="800" t="s">
        <v>555</v>
      </c>
      <c r="C18" s="932" t="s">
        <v>3</v>
      </c>
      <c r="E18" s="946" t="s">
        <v>236</v>
      </c>
      <c r="F18" s="947">
        <f>COUNTIF('Tower Abstarct '!$D$5:D316,E18)</f>
        <v>2</v>
      </c>
      <c r="G18" s="1498"/>
      <c r="H18" s="1500"/>
      <c r="I18" s="937">
        <f>SUBTOTAL(103,$J$5:J18)</f>
        <v>14</v>
      </c>
      <c r="J18" s="435" t="s">
        <v>1299</v>
      </c>
      <c r="K18" s="938" t="s">
        <v>2</v>
      </c>
      <c r="M18" s="658" t="s">
        <v>236</v>
      </c>
      <c r="N18" s="915">
        <f t="shared" si="0"/>
        <v>2</v>
      </c>
      <c r="O18" s="1515"/>
    </row>
    <row r="19" spans="1:15" s="610" customFormat="1" ht="18.75" customHeight="1" x14ac:dyDescent="0.35">
      <c r="A19" s="930">
        <v>15</v>
      </c>
      <c r="B19" s="967" t="s">
        <v>264</v>
      </c>
      <c r="C19" s="968" t="s">
        <v>219</v>
      </c>
      <c r="D19" s="692"/>
      <c r="E19" s="946" t="s">
        <v>237</v>
      </c>
      <c r="F19" s="947">
        <f>COUNTIF('Tower Abstarct '!$D$5:D317,E19)</f>
        <v>1</v>
      </c>
      <c r="G19" s="1498"/>
      <c r="H19" s="1500"/>
      <c r="I19" s="937">
        <f>SUBTOTAL(103,$J$5:J19)</f>
        <v>15</v>
      </c>
      <c r="J19" s="607" t="s">
        <v>1300</v>
      </c>
      <c r="K19" s="940" t="s">
        <v>3</v>
      </c>
      <c r="M19" s="658" t="s">
        <v>237</v>
      </c>
      <c r="N19" s="915">
        <f t="shared" si="0"/>
        <v>1</v>
      </c>
      <c r="O19" s="1515"/>
    </row>
    <row r="20" spans="1:15" s="161" customFormat="1" ht="18.75" customHeight="1" x14ac:dyDescent="0.35">
      <c r="A20" s="930">
        <v>16</v>
      </c>
      <c r="B20" s="800" t="s">
        <v>471</v>
      </c>
      <c r="C20" s="932" t="s">
        <v>80</v>
      </c>
      <c r="E20" s="946" t="s">
        <v>223</v>
      </c>
      <c r="F20" s="947">
        <f>COUNTIF('Tower Abstarct '!$D$5:D318,E20)</f>
        <v>1</v>
      </c>
      <c r="G20" s="1498"/>
      <c r="H20" s="1500"/>
      <c r="I20" s="937">
        <f>SUBTOTAL(103,$J$5:J20)</f>
        <v>16</v>
      </c>
      <c r="J20" s="435" t="s">
        <v>1301</v>
      </c>
      <c r="K20" s="938" t="s">
        <v>219</v>
      </c>
      <c r="M20" s="658" t="s">
        <v>223</v>
      </c>
      <c r="N20" s="915">
        <f t="shared" si="0"/>
        <v>2</v>
      </c>
      <c r="O20" s="1516"/>
    </row>
    <row r="21" spans="1:15" s="161" customFormat="1" ht="18.75" customHeight="1" x14ac:dyDescent="0.35">
      <c r="A21" s="930">
        <v>17</v>
      </c>
      <c r="B21" s="800" t="s">
        <v>472</v>
      </c>
      <c r="C21" s="932" t="s">
        <v>2</v>
      </c>
      <c r="E21" s="948" t="s">
        <v>193</v>
      </c>
      <c r="F21" s="949">
        <f>COUNTIF('Tower Abstarct '!$D$5:D319,E21)</f>
        <v>1</v>
      </c>
      <c r="G21" s="1498">
        <v>2</v>
      </c>
      <c r="H21" s="1500"/>
      <c r="I21" s="937">
        <f>SUBTOTAL(103,$J$5:J21)</f>
        <v>17</v>
      </c>
      <c r="J21" s="435" t="s">
        <v>1302</v>
      </c>
      <c r="K21" s="938" t="s">
        <v>2</v>
      </c>
      <c r="M21" s="658" t="s">
        <v>193</v>
      </c>
      <c r="N21" s="915">
        <f t="shared" si="0"/>
        <v>1</v>
      </c>
      <c r="O21" s="1514">
        <v>2</v>
      </c>
    </row>
    <row r="22" spans="1:15" s="161" customFormat="1" ht="18.75" customHeight="1" x14ac:dyDescent="0.35">
      <c r="A22" s="930">
        <v>18</v>
      </c>
      <c r="B22" s="800" t="s">
        <v>473</v>
      </c>
      <c r="C22" s="932" t="s">
        <v>2</v>
      </c>
      <c r="E22" s="948" t="s">
        <v>225</v>
      </c>
      <c r="F22" s="949">
        <f>COUNTIF('Tower Abstarct '!$D$5:D320,E22)</f>
        <v>1</v>
      </c>
      <c r="G22" s="1498"/>
      <c r="H22" s="1500"/>
      <c r="I22" s="937">
        <f>SUBTOTAL(103,$J$5:J22)</f>
        <v>18</v>
      </c>
      <c r="J22" s="435" t="s">
        <v>1303</v>
      </c>
      <c r="K22" s="938" t="s">
        <v>50</v>
      </c>
      <c r="M22" s="658" t="s">
        <v>225</v>
      </c>
      <c r="N22" s="915">
        <f t="shared" si="0"/>
        <v>1</v>
      </c>
      <c r="O22" s="1516"/>
    </row>
    <row r="23" spans="1:15" s="161" customFormat="1" ht="18.75" customHeight="1" x14ac:dyDescent="0.35">
      <c r="A23" s="930">
        <v>19</v>
      </c>
      <c r="B23" s="800" t="s">
        <v>474</v>
      </c>
      <c r="C23" s="932" t="s">
        <v>80</v>
      </c>
      <c r="E23" s="950" t="s">
        <v>181</v>
      </c>
      <c r="F23" s="949">
        <v>1</v>
      </c>
      <c r="G23" s="1498">
        <v>3</v>
      </c>
      <c r="H23" s="1500"/>
      <c r="I23" s="937">
        <f>SUBTOTAL(103,$J$5:J23)</f>
        <v>19</v>
      </c>
      <c r="J23" s="435" t="s">
        <v>1304</v>
      </c>
      <c r="K23" s="938" t="s">
        <v>80</v>
      </c>
      <c r="M23" s="992" t="s">
        <v>181</v>
      </c>
      <c r="N23" s="915">
        <f t="shared" si="0"/>
        <v>2</v>
      </c>
      <c r="O23" s="1514">
        <v>4</v>
      </c>
    </row>
    <row r="24" spans="1:15" s="161" customFormat="1" ht="18.75" customHeight="1" x14ac:dyDescent="0.35">
      <c r="A24" s="930">
        <v>20</v>
      </c>
      <c r="B24" s="800" t="s">
        <v>475</v>
      </c>
      <c r="C24" s="932" t="s">
        <v>80</v>
      </c>
      <c r="E24" s="950" t="s">
        <v>258</v>
      </c>
      <c r="F24" s="949">
        <f>COUNTIF('Tower Abstarct '!$D$5:D322,E24)</f>
        <v>1</v>
      </c>
      <c r="G24" s="1498"/>
      <c r="H24" s="1500"/>
      <c r="I24" s="989">
        <f>SUBTOTAL(103,$J$5:J24)</f>
        <v>20</v>
      </c>
      <c r="J24" s="657" t="s">
        <v>264</v>
      </c>
      <c r="K24" s="941" t="s">
        <v>223</v>
      </c>
      <c r="M24" s="992" t="s">
        <v>258</v>
      </c>
      <c r="N24" s="915">
        <f t="shared" si="0"/>
        <v>1</v>
      </c>
      <c r="O24" s="1515"/>
    </row>
    <row r="25" spans="1:15" s="161" customFormat="1" ht="18.75" customHeight="1" x14ac:dyDescent="0.35">
      <c r="A25" s="930">
        <v>21</v>
      </c>
      <c r="B25" s="967" t="s">
        <v>909</v>
      </c>
      <c r="C25" s="968" t="s">
        <v>234</v>
      </c>
      <c r="E25" s="948" t="s">
        <v>447</v>
      </c>
      <c r="F25" s="949">
        <f>COUNTIF('Tower Abstarct '!$D$5:D322,E25)</f>
        <v>1</v>
      </c>
      <c r="G25" s="1498"/>
      <c r="H25" s="1500"/>
      <c r="I25" s="937">
        <f>SUBTOTAL(103,$J$5:J25)</f>
        <v>21</v>
      </c>
      <c r="J25" s="435" t="s">
        <v>475</v>
      </c>
      <c r="K25" s="938" t="s">
        <v>80</v>
      </c>
      <c r="M25" s="992" t="s">
        <v>447</v>
      </c>
      <c r="N25" s="915">
        <f t="shared" si="0"/>
        <v>1</v>
      </c>
      <c r="O25" s="1516"/>
    </row>
    <row r="26" spans="1:15" s="692" customFormat="1" ht="18.75" customHeight="1" x14ac:dyDescent="0.35">
      <c r="A26" s="930">
        <v>22</v>
      </c>
      <c r="B26" s="800" t="s">
        <v>910</v>
      </c>
      <c r="C26" s="932" t="s">
        <v>80</v>
      </c>
      <c r="E26" s="951" t="s">
        <v>1262</v>
      </c>
      <c r="F26" s="916">
        <v>1</v>
      </c>
      <c r="G26" s="964">
        <v>1</v>
      </c>
      <c r="H26" s="1500"/>
      <c r="I26" s="937">
        <f>SUBTOTAL(103,$J$5:J26)</f>
        <v>22</v>
      </c>
      <c r="J26" s="435" t="s">
        <v>909</v>
      </c>
      <c r="K26" s="938" t="s">
        <v>234</v>
      </c>
      <c r="M26" s="787" t="s">
        <v>186</v>
      </c>
      <c r="N26" s="915">
        <f t="shared" si="0"/>
        <v>2</v>
      </c>
      <c r="O26" s="1514">
        <v>3</v>
      </c>
    </row>
    <row r="27" spans="1:15" s="161" customFormat="1" ht="18.75" customHeight="1" x14ac:dyDescent="0.35">
      <c r="A27" s="930">
        <v>23</v>
      </c>
      <c r="B27" s="800" t="s">
        <v>911</v>
      </c>
      <c r="C27" s="932" t="s">
        <v>80</v>
      </c>
      <c r="E27" s="952" t="s">
        <v>186</v>
      </c>
      <c r="F27" s="953">
        <f>COUNTIF('Tower Abstarct '!$D$5:D323,E27)</f>
        <v>2</v>
      </c>
      <c r="G27" s="957">
        <v>2</v>
      </c>
      <c r="H27" s="1500"/>
      <c r="I27" s="937">
        <f>SUBTOTAL(103,$J$5:J27)</f>
        <v>23</v>
      </c>
      <c r="J27" s="435" t="s">
        <v>910</v>
      </c>
      <c r="K27" s="938" t="s">
        <v>80</v>
      </c>
      <c r="M27" s="658" t="s">
        <v>191</v>
      </c>
      <c r="N27" s="915">
        <f t="shared" si="0"/>
        <v>1</v>
      </c>
      <c r="O27" s="1515"/>
    </row>
    <row r="28" spans="1:15" s="161" customFormat="1" ht="18.75" customHeight="1" x14ac:dyDescent="0.35">
      <c r="A28" s="930">
        <v>24</v>
      </c>
      <c r="B28" s="800" t="s">
        <v>912</v>
      </c>
      <c r="C28" s="932" t="s">
        <v>50</v>
      </c>
      <c r="E28" s="952" t="s">
        <v>196</v>
      </c>
      <c r="F28" s="953">
        <f>COUNTIF('Tower Abstarct '!$D$5:D324,E28)</f>
        <v>1</v>
      </c>
      <c r="G28" s="1498">
        <v>10</v>
      </c>
      <c r="H28" s="1500"/>
      <c r="I28" s="937">
        <f>SUBTOTAL(103,$J$5:J28)</f>
        <v>24</v>
      </c>
      <c r="J28" s="435" t="s">
        <v>911</v>
      </c>
      <c r="K28" s="938" t="s">
        <v>80</v>
      </c>
      <c r="M28" s="787" t="s">
        <v>196</v>
      </c>
      <c r="N28" s="915">
        <f t="shared" si="0"/>
        <v>1</v>
      </c>
      <c r="O28" s="1514">
        <v>10</v>
      </c>
    </row>
    <row r="29" spans="1:15" s="161" customFormat="1" ht="18.75" customHeight="1" x14ac:dyDescent="0.35">
      <c r="A29" s="930">
        <v>25</v>
      </c>
      <c r="B29" s="800" t="s">
        <v>913</v>
      </c>
      <c r="C29" s="932" t="s">
        <v>80</v>
      </c>
      <c r="E29" s="952" t="s">
        <v>221</v>
      </c>
      <c r="F29" s="953">
        <f>COUNTIF('Tower Abstarct '!$D$5:D327,E29)</f>
        <v>2</v>
      </c>
      <c r="G29" s="1498"/>
      <c r="H29" s="1500"/>
      <c r="I29" s="937">
        <f>SUBTOTAL(103,$J$5:J29)</f>
        <v>25</v>
      </c>
      <c r="J29" s="435" t="s">
        <v>912</v>
      </c>
      <c r="K29" s="938" t="s">
        <v>50</v>
      </c>
      <c r="M29" s="658" t="s">
        <v>221</v>
      </c>
      <c r="N29" s="915">
        <f t="shared" si="0"/>
        <v>2</v>
      </c>
      <c r="O29" s="1515"/>
    </row>
    <row r="30" spans="1:15" s="161" customFormat="1" ht="18.75" customHeight="1" x14ac:dyDescent="0.35">
      <c r="A30" s="930">
        <v>26</v>
      </c>
      <c r="B30" s="800" t="s">
        <v>914</v>
      </c>
      <c r="C30" s="932" t="s">
        <v>50</v>
      </c>
      <c r="E30" s="952" t="s">
        <v>217</v>
      </c>
      <c r="F30" s="953">
        <f>COUNTIF('Tower Abstarct '!$D$5:D329,E30)</f>
        <v>1</v>
      </c>
      <c r="G30" s="1498"/>
      <c r="H30" s="1500"/>
      <c r="I30" s="937">
        <f>SUBTOTAL(103,$J$5:J30)</f>
        <v>26</v>
      </c>
      <c r="J30" s="435" t="s">
        <v>913</v>
      </c>
      <c r="K30" s="938" t="s">
        <v>80</v>
      </c>
      <c r="M30" s="658" t="s">
        <v>217</v>
      </c>
      <c r="N30" s="915">
        <f t="shared" si="0"/>
        <v>1</v>
      </c>
      <c r="O30" s="1515"/>
    </row>
    <row r="31" spans="1:15" s="161" customFormat="1" ht="18.75" customHeight="1" x14ac:dyDescent="0.35">
      <c r="A31" s="930">
        <v>27</v>
      </c>
      <c r="B31" s="800" t="s">
        <v>915</v>
      </c>
      <c r="C31" s="932" t="s">
        <v>50</v>
      </c>
      <c r="E31" s="952" t="s">
        <v>194</v>
      </c>
      <c r="F31" s="953">
        <f>COUNTIF('Tower Abstarct '!$D$5:D325,E31)</f>
        <v>3</v>
      </c>
      <c r="G31" s="1498"/>
      <c r="H31" s="1500"/>
      <c r="I31" s="937">
        <f>SUBTOTAL(103,$J$5:J31)</f>
        <v>27</v>
      </c>
      <c r="J31" s="435" t="s">
        <v>914</v>
      </c>
      <c r="K31" s="938" t="s">
        <v>50</v>
      </c>
      <c r="M31" s="658" t="s">
        <v>194</v>
      </c>
      <c r="N31" s="915">
        <f t="shared" si="0"/>
        <v>3</v>
      </c>
      <c r="O31" s="1515"/>
    </row>
    <row r="32" spans="1:15" s="161" customFormat="1" ht="18.75" customHeight="1" x14ac:dyDescent="0.35">
      <c r="A32" s="930">
        <v>28</v>
      </c>
      <c r="B32" s="967" t="s">
        <v>265</v>
      </c>
      <c r="C32" s="932" t="s">
        <v>235</v>
      </c>
      <c r="E32" s="952" t="s">
        <v>226</v>
      </c>
      <c r="F32" s="953">
        <f>COUNTIF('Tower Abstarct '!$D$5:D326,E32)</f>
        <v>1</v>
      </c>
      <c r="G32" s="1498"/>
      <c r="H32" s="1500"/>
      <c r="I32" s="937">
        <f>SUBTOTAL(103,$J$5:J32)</f>
        <v>28</v>
      </c>
      <c r="J32" s="435" t="s">
        <v>915</v>
      </c>
      <c r="K32" s="938" t="s">
        <v>50</v>
      </c>
      <c r="M32" s="658" t="s">
        <v>226</v>
      </c>
      <c r="N32" s="915">
        <f t="shared" si="0"/>
        <v>1</v>
      </c>
      <c r="O32" s="1515"/>
    </row>
    <row r="33" spans="1:15" s="161" customFormat="1" ht="18.75" customHeight="1" x14ac:dyDescent="0.35">
      <c r="A33" s="930">
        <v>29</v>
      </c>
      <c r="B33" s="800" t="s">
        <v>476</v>
      </c>
      <c r="C33" s="932" t="s">
        <v>80</v>
      </c>
      <c r="E33" s="952" t="s">
        <v>448</v>
      </c>
      <c r="F33" s="953">
        <f>COUNTIF('Tower Abstarct '!$D$5:D328,E33)</f>
        <v>2</v>
      </c>
      <c r="G33" s="1498"/>
      <c r="H33" s="1500"/>
      <c r="I33" s="937">
        <f>SUBTOTAL(103,$J$5:J33)</f>
        <v>29</v>
      </c>
      <c r="J33" s="435" t="s">
        <v>265</v>
      </c>
      <c r="K33" s="938" t="s">
        <v>235</v>
      </c>
      <c r="M33" s="658" t="s">
        <v>448</v>
      </c>
      <c r="N33" s="915">
        <f t="shared" si="0"/>
        <v>2</v>
      </c>
      <c r="O33" s="1516"/>
    </row>
    <row r="34" spans="1:15" s="161" customFormat="1" ht="18.75" customHeight="1" x14ac:dyDescent="0.35">
      <c r="A34" s="930">
        <v>30</v>
      </c>
      <c r="B34" s="800" t="s">
        <v>477</v>
      </c>
      <c r="C34" s="932" t="s">
        <v>50</v>
      </c>
      <c r="E34" s="1505" t="s">
        <v>1005</v>
      </c>
      <c r="F34" s="1506"/>
      <c r="G34" s="957">
        <f>SUM(G4:G33)</f>
        <v>298</v>
      </c>
      <c r="H34" s="1500"/>
      <c r="I34" s="937">
        <f>SUBTOTAL(103,$J$5:J34)</f>
        <v>30</v>
      </c>
      <c r="J34" s="435" t="s">
        <v>476</v>
      </c>
      <c r="K34" s="938" t="s">
        <v>80</v>
      </c>
      <c r="M34" s="1507" t="s">
        <v>1005</v>
      </c>
      <c r="N34" s="1508"/>
      <c r="O34" s="993">
        <f>SUM(O4:O33)</f>
        <v>306</v>
      </c>
    </row>
    <row r="35" spans="1:15" s="161" customFormat="1" ht="18.75" customHeight="1" x14ac:dyDescent="0.35">
      <c r="A35" s="930">
        <v>31</v>
      </c>
      <c r="B35" s="800" t="s">
        <v>478</v>
      </c>
      <c r="C35" s="932" t="s">
        <v>50</v>
      </c>
      <c r="G35" s="958"/>
      <c r="H35" s="1500"/>
      <c r="I35" s="937">
        <f>SUBTOTAL(103,$J$5:J35)</f>
        <v>31</v>
      </c>
      <c r="J35" s="435" t="s">
        <v>477</v>
      </c>
      <c r="K35" s="938" t="s">
        <v>50</v>
      </c>
      <c r="O35" s="958"/>
    </row>
    <row r="36" spans="1:15" s="161" customFormat="1" ht="18.75" customHeight="1" x14ac:dyDescent="0.35">
      <c r="A36" s="930">
        <v>32</v>
      </c>
      <c r="B36" s="800" t="s">
        <v>479</v>
      </c>
      <c r="C36" s="932" t="s">
        <v>159</v>
      </c>
      <c r="G36" s="958"/>
      <c r="H36" s="1500"/>
      <c r="I36" s="937">
        <f>SUBTOTAL(103,$J$5:J36)</f>
        <v>32</v>
      </c>
      <c r="J36" s="435" t="s">
        <v>478</v>
      </c>
      <c r="K36" s="938" t="s">
        <v>50</v>
      </c>
      <c r="O36" s="958"/>
    </row>
    <row r="37" spans="1:15" s="161" customFormat="1" ht="18.75" customHeight="1" x14ac:dyDescent="0.35">
      <c r="A37" s="930">
        <v>33</v>
      </c>
      <c r="B37" s="800" t="s">
        <v>480</v>
      </c>
      <c r="C37" s="932" t="s">
        <v>80</v>
      </c>
      <c r="G37" s="958"/>
      <c r="H37" s="1500"/>
      <c r="I37" s="937">
        <f>SUBTOTAL(103,$J$5:J37)</f>
        <v>33</v>
      </c>
      <c r="J37" s="435" t="s">
        <v>479</v>
      </c>
      <c r="K37" s="938" t="s">
        <v>159</v>
      </c>
      <c r="O37" s="958"/>
    </row>
    <row r="38" spans="1:15" s="161" customFormat="1" ht="18.75" customHeight="1" x14ac:dyDescent="0.35">
      <c r="A38" s="930">
        <v>34</v>
      </c>
      <c r="B38" s="800" t="s">
        <v>481</v>
      </c>
      <c r="C38" s="932" t="s">
        <v>2</v>
      </c>
      <c r="G38" s="958"/>
      <c r="H38" s="1500"/>
      <c r="I38" s="937">
        <f>SUBTOTAL(103,$J$5:J38)</f>
        <v>34</v>
      </c>
      <c r="J38" s="435" t="s">
        <v>480</v>
      </c>
      <c r="K38" s="938" t="s">
        <v>80</v>
      </c>
      <c r="O38" s="958"/>
    </row>
    <row r="39" spans="1:15" s="161" customFormat="1" ht="18.75" customHeight="1" x14ac:dyDescent="0.35">
      <c r="A39" s="930">
        <v>35</v>
      </c>
      <c r="B39" s="800" t="s">
        <v>482</v>
      </c>
      <c r="C39" s="932" t="s">
        <v>50</v>
      </c>
      <c r="G39" s="958"/>
      <c r="H39" s="1500"/>
      <c r="I39" s="937">
        <f>SUBTOTAL(103,$J$5:J39)</f>
        <v>35</v>
      </c>
      <c r="J39" s="435" t="s">
        <v>481</v>
      </c>
      <c r="K39" s="938" t="s">
        <v>2</v>
      </c>
      <c r="O39" s="958"/>
    </row>
    <row r="40" spans="1:15" s="161" customFormat="1" ht="18.75" customHeight="1" x14ac:dyDescent="0.35">
      <c r="A40" s="930">
        <v>36</v>
      </c>
      <c r="B40" s="800" t="s">
        <v>483</v>
      </c>
      <c r="C40" s="932" t="s">
        <v>80</v>
      </c>
      <c r="G40" s="958"/>
      <c r="H40" s="1500"/>
      <c r="I40" s="937">
        <f>SUBTOTAL(103,$J$5:J40)</f>
        <v>36</v>
      </c>
      <c r="J40" s="435" t="s">
        <v>482</v>
      </c>
      <c r="K40" s="938" t="s">
        <v>50</v>
      </c>
      <c r="O40" s="958"/>
    </row>
    <row r="41" spans="1:15" s="161" customFormat="1" ht="18.75" customHeight="1" x14ac:dyDescent="0.35">
      <c r="A41" s="930">
        <v>37</v>
      </c>
      <c r="B41" s="800" t="s">
        <v>484</v>
      </c>
      <c r="C41" s="932" t="s">
        <v>80</v>
      </c>
      <c r="G41" s="958"/>
      <c r="H41" s="1500"/>
      <c r="I41" s="937">
        <f>SUBTOTAL(103,$J$5:J41)</f>
        <v>37</v>
      </c>
      <c r="J41" s="435" t="s">
        <v>483</v>
      </c>
      <c r="K41" s="938" t="s">
        <v>80</v>
      </c>
      <c r="O41" s="958"/>
    </row>
    <row r="42" spans="1:15" s="161" customFormat="1" ht="18.75" customHeight="1" x14ac:dyDescent="0.35">
      <c r="A42" s="930">
        <v>38</v>
      </c>
      <c r="B42" s="800" t="s">
        <v>485</v>
      </c>
      <c r="C42" s="932" t="s">
        <v>50</v>
      </c>
      <c r="G42" s="958"/>
      <c r="H42" s="1500"/>
      <c r="I42" s="937">
        <f>SUBTOTAL(103,$J$5:J42)</f>
        <v>38</v>
      </c>
      <c r="J42" s="435" t="s">
        <v>484</v>
      </c>
      <c r="K42" s="938" t="s">
        <v>80</v>
      </c>
      <c r="O42" s="958"/>
    </row>
    <row r="43" spans="1:15" s="161" customFormat="1" ht="18.75" customHeight="1" x14ac:dyDescent="0.35">
      <c r="A43" s="930">
        <v>39</v>
      </c>
      <c r="B43" s="800" t="s">
        <v>691</v>
      </c>
      <c r="C43" s="932" t="s">
        <v>420</v>
      </c>
      <c r="G43" s="958"/>
      <c r="H43" s="1500"/>
      <c r="I43" s="937">
        <f>SUBTOTAL(103,$J$5:J43)</f>
        <v>39</v>
      </c>
      <c r="J43" s="435" t="s">
        <v>485</v>
      </c>
      <c r="K43" s="938" t="s">
        <v>50</v>
      </c>
      <c r="O43" s="958"/>
    </row>
    <row r="44" spans="1:15" s="692" customFormat="1" ht="18.75" customHeight="1" x14ac:dyDescent="0.35">
      <c r="A44" s="969">
        <v>40</v>
      </c>
      <c r="B44" s="967" t="s">
        <v>266</v>
      </c>
      <c r="C44" s="968" t="s">
        <v>219</v>
      </c>
      <c r="G44" s="959"/>
      <c r="H44" s="1500"/>
      <c r="I44" s="942">
        <f>SUBTOTAL(103,$J$5:J44)</f>
        <v>40</v>
      </c>
      <c r="J44" s="435" t="s">
        <v>691</v>
      </c>
      <c r="K44" s="938" t="s">
        <v>420</v>
      </c>
      <c r="O44" s="959"/>
    </row>
    <row r="45" spans="1:15" s="692" customFormat="1" ht="18.75" customHeight="1" x14ac:dyDescent="0.35">
      <c r="A45" s="969">
        <v>41</v>
      </c>
      <c r="B45" s="967" t="s">
        <v>267</v>
      </c>
      <c r="C45" s="968" t="s">
        <v>50</v>
      </c>
      <c r="G45" s="959"/>
      <c r="H45" s="1500"/>
      <c r="I45" s="942">
        <f>SUBTOTAL(103,$J$5:J45)</f>
        <v>41</v>
      </c>
      <c r="J45" s="435" t="s">
        <v>266</v>
      </c>
      <c r="K45" s="938" t="s">
        <v>219</v>
      </c>
      <c r="O45" s="959"/>
    </row>
    <row r="46" spans="1:15" s="692" customFormat="1" ht="18.75" customHeight="1" x14ac:dyDescent="0.35">
      <c r="A46" s="969">
        <v>42</v>
      </c>
      <c r="B46" s="967" t="s">
        <v>268</v>
      </c>
      <c r="C46" s="968" t="s">
        <v>80</v>
      </c>
      <c r="G46" s="959"/>
      <c r="H46" s="1500"/>
      <c r="I46" s="942">
        <f>SUBTOTAL(103,$J$5:J46)</f>
        <v>42</v>
      </c>
      <c r="J46" s="435" t="s">
        <v>267</v>
      </c>
      <c r="K46" s="938" t="s">
        <v>50</v>
      </c>
      <c r="O46" s="959"/>
    </row>
    <row r="47" spans="1:15" s="692" customFormat="1" ht="18.75" customHeight="1" x14ac:dyDescent="0.35">
      <c r="A47" s="969">
        <v>43</v>
      </c>
      <c r="B47" s="967" t="s">
        <v>486</v>
      </c>
      <c r="C47" s="968" t="s">
        <v>2</v>
      </c>
      <c r="G47" s="959"/>
      <c r="H47" s="1500"/>
      <c r="I47" s="942">
        <f>SUBTOTAL(103,$J$5:J47)</f>
        <v>43</v>
      </c>
      <c r="J47" s="435" t="s">
        <v>268</v>
      </c>
      <c r="K47" s="938" t="s">
        <v>80</v>
      </c>
      <c r="O47" s="959"/>
    </row>
    <row r="48" spans="1:15" s="692" customFormat="1" ht="18.75" customHeight="1" x14ac:dyDescent="0.35">
      <c r="A48" s="969">
        <v>44</v>
      </c>
      <c r="B48" s="967" t="s">
        <v>487</v>
      </c>
      <c r="C48" s="968" t="s">
        <v>50</v>
      </c>
      <c r="G48" s="959"/>
      <c r="H48" s="1500"/>
      <c r="I48" s="942">
        <f>SUBTOTAL(103,$J$5:J48)</f>
        <v>44</v>
      </c>
      <c r="J48" s="435" t="s">
        <v>486</v>
      </c>
      <c r="K48" s="938" t="s">
        <v>2</v>
      </c>
      <c r="O48" s="959"/>
    </row>
    <row r="49" spans="1:15" s="692" customFormat="1" ht="18.75" customHeight="1" x14ac:dyDescent="0.35">
      <c r="A49" s="969">
        <v>45</v>
      </c>
      <c r="B49" s="967" t="s">
        <v>488</v>
      </c>
      <c r="C49" s="968" t="s">
        <v>50</v>
      </c>
      <c r="G49" s="959"/>
      <c r="H49" s="1500"/>
      <c r="I49" s="942">
        <f>SUBTOTAL(103,$J$5:J49)</f>
        <v>45</v>
      </c>
      <c r="J49" s="435" t="s">
        <v>487</v>
      </c>
      <c r="K49" s="938" t="s">
        <v>50</v>
      </c>
      <c r="O49" s="959"/>
    </row>
    <row r="50" spans="1:15" s="692" customFormat="1" ht="18.75" customHeight="1" x14ac:dyDescent="0.35">
      <c r="A50" s="969">
        <v>46</v>
      </c>
      <c r="B50" s="967" t="s">
        <v>489</v>
      </c>
      <c r="C50" s="968" t="s">
        <v>4</v>
      </c>
      <c r="G50" s="959"/>
      <c r="H50" s="1500"/>
      <c r="I50" s="942">
        <f>SUBTOTAL(103,$J$5:J50)</f>
        <v>46</v>
      </c>
      <c r="J50" s="435" t="s">
        <v>488</v>
      </c>
      <c r="K50" s="938" t="s">
        <v>50</v>
      </c>
      <c r="O50" s="959"/>
    </row>
    <row r="51" spans="1:15" s="692" customFormat="1" ht="18.75" customHeight="1" x14ac:dyDescent="0.35">
      <c r="A51" s="969">
        <v>47</v>
      </c>
      <c r="B51" s="967" t="s">
        <v>490</v>
      </c>
      <c r="C51" s="968" t="s">
        <v>178</v>
      </c>
      <c r="G51" s="959"/>
      <c r="H51" s="1500"/>
      <c r="I51" s="942">
        <f>SUBTOTAL(103,$J$5:J51)</f>
        <v>47</v>
      </c>
      <c r="J51" s="435" t="s">
        <v>489</v>
      </c>
      <c r="K51" s="938" t="s">
        <v>4</v>
      </c>
      <c r="O51" s="959"/>
    </row>
    <row r="52" spans="1:15" s="692" customFormat="1" ht="18.75" customHeight="1" x14ac:dyDescent="0.35">
      <c r="A52" s="969">
        <v>48</v>
      </c>
      <c r="B52" s="967" t="s">
        <v>491</v>
      </c>
      <c r="C52" s="968" t="s">
        <v>2</v>
      </c>
      <c r="G52" s="959"/>
      <c r="H52" s="1500"/>
      <c r="I52" s="942">
        <f>SUBTOTAL(103,$J$5:J52)</f>
        <v>48</v>
      </c>
      <c r="J52" s="435" t="s">
        <v>490</v>
      </c>
      <c r="K52" s="938" t="s">
        <v>178</v>
      </c>
      <c r="O52" s="959"/>
    </row>
    <row r="53" spans="1:15" s="692" customFormat="1" ht="18.75" customHeight="1" x14ac:dyDescent="0.35">
      <c r="A53" s="969">
        <v>49</v>
      </c>
      <c r="B53" s="967" t="s">
        <v>492</v>
      </c>
      <c r="C53" s="968" t="s">
        <v>80</v>
      </c>
      <c r="G53" s="959"/>
      <c r="H53" s="1500"/>
      <c r="I53" s="942">
        <f>SUBTOTAL(103,$J$5:J53)</f>
        <v>49</v>
      </c>
      <c r="J53" s="435" t="s">
        <v>491</v>
      </c>
      <c r="K53" s="938" t="s">
        <v>2</v>
      </c>
      <c r="O53" s="959"/>
    </row>
    <row r="54" spans="1:15" s="692" customFormat="1" ht="18.75" customHeight="1" x14ac:dyDescent="0.35">
      <c r="A54" s="969">
        <v>50</v>
      </c>
      <c r="B54" s="967" t="s">
        <v>493</v>
      </c>
      <c r="C54" s="968" t="s">
        <v>178</v>
      </c>
      <c r="G54" s="959"/>
      <c r="H54" s="1500"/>
      <c r="I54" s="942">
        <f>SUBTOTAL(103,$J$5:J54)</f>
        <v>50</v>
      </c>
      <c r="J54" s="435" t="s">
        <v>492</v>
      </c>
      <c r="K54" s="938" t="s">
        <v>80</v>
      </c>
      <c r="O54" s="959"/>
    </row>
    <row r="55" spans="1:15" s="692" customFormat="1" ht="18.75" customHeight="1" x14ac:dyDescent="0.35">
      <c r="A55" s="969">
        <v>51</v>
      </c>
      <c r="B55" s="967" t="s">
        <v>494</v>
      </c>
      <c r="C55" s="968" t="s">
        <v>159</v>
      </c>
      <c r="G55" s="959"/>
      <c r="H55" s="1500"/>
      <c r="I55" s="942">
        <f>SUBTOTAL(103,$J$5:J55)</f>
        <v>51</v>
      </c>
      <c r="J55" s="435" t="s">
        <v>493</v>
      </c>
      <c r="K55" s="938" t="s">
        <v>178</v>
      </c>
      <c r="O55" s="959"/>
    </row>
    <row r="56" spans="1:15" s="692" customFormat="1" ht="18.75" customHeight="1" x14ac:dyDescent="0.35">
      <c r="A56" s="969">
        <v>52</v>
      </c>
      <c r="B56" s="967" t="s">
        <v>509</v>
      </c>
      <c r="C56" s="968" t="s">
        <v>178</v>
      </c>
      <c r="G56" s="959"/>
      <c r="H56" s="1500"/>
      <c r="I56" s="942">
        <f>SUBTOTAL(103,$J$5:J56)</f>
        <v>52</v>
      </c>
      <c r="J56" s="435" t="s">
        <v>494</v>
      </c>
      <c r="K56" s="938" t="s">
        <v>159</v>
      </c>
      <c r="O56" s="959"/>
    </row>
    <row r="57" spans="1:15" s="692" customFormat="1" ht="18.75" customHeight="1" x14ac:dyDescent="0.35">
      <c r="A57" s="969">
        <v>53</v>
      </c>
      <c r="B57" s="967" t="s">
        <v>269</v>
      </c>
      <c r="C57" s="968" t="s">
        <v>192</v>
      </c>
      <c r="G57" s="959"/>
      <c r="H57" s="1500"/>
      <c r="I57" s="942">
        <f>SUBTOTAL(103,$J$5:J57)</f>
        <v>53</v>
      </c>
      <c r="J57" s="435" t="s">
        <v>509</v>
      </c>
      <c r="K57" s="938" t="s">
        <v>178</v>
      </c>
      <c r="O57" s="959"/>
    </row>
    <row r="58" spans="1:15" s="692" customFormat="1" ht="18.75" customHeight="1" x14ac:dyDescent="0.35">
      <c r="A58" s="969">
        <v>54</v>
      </c>
      <c r="B58" s="967" t="s">
        <v>495</v>
      </c>
      <c r="C58" s="968" t="s">
        <v>4</v>
      </c>
      <c r="G58" s="959"/>
      <c r="H58" s="1500"/>
      <c r="I58" s="942">
        <f>SUBTOTAL(103,$J$5:J58)</f>
        <v>54</v>
      </c>
      <c r="J58" s="435" t="s">
        <v>269</v>
      </c>
      <c r="K58" s="938" t="s">
        <v>192</v>
      </c>
      <c r="O58" s="959"/>
    </row>
    <row r="59" spans="1:15" s="692" customFormat="1" ht="18.75" customHeight="1" x14ac:dyDescent="0.35">
      <c r="A59" s="969">
        <v>55</v>
      </c>
      <c r="B59" s="967" t="s">
        <v>496</v>
      </c>
      <c r="C59" s="968" t="s">
        <v>80</v>
      </c>
      <c r="G59" s="959"/>
      <c r="H59" s="1500"/>
      <c r="I59" s="942">
        <f>SUBTOTAL(103,$J$5:J59)</f>
        <v>55</v>
      </c>
      <c r="J59" s="435" t="s">
        <v>495</v>
      </c>
      <c r="K59" s="938" t="s">
        <v>4</v>
      </c>
      <c r="O59" s="959"/>
    </row>
    <row r="60" spans="1:15" s="692" customFormat="1" ht="18.75" customHeight="1" x14ac:dyDescent="0.35">
      <c r="A60" s="969">
        <v>56</v>
      </c>
      <c r="B60" s="967" t="s">
        <v>497</v>
      </c>
      <c r="C60" s="968" t="s">
        <v>50</v>
      </c>
      <c r="G60" s="959"/>
      <c r="H60" s="1500"/>
      <c r="I60" s="942">
        <f>SUBTOTAL(103,$J$5:J60)</f>
        <v>56</v>
      </c>
      <c r="J60" s="435" t="s">
        <v>496</v>
      </c>
      <c r="K60" s="938" t="s">
        <v>80</v>
      </c>
      <c r="O60" s="959"/>
    </row>
    <row r="61" spans="1:15" s="692" customFormat="1" ht="18.75" customHeight="1" x14ac:dyDescent="0.35">
      <c r="A61" s="969">
        <v>57</v>
      </c>
      <c r="B61" s="967" t="s">
        <v>498</v>
      </c>
      <c r="C61" s="968" t="s">
        <v>80</v>
      </c>
      <c r="G61" s="959"/>
      <c r="H61" s="1500"/>
      <c r="I61" s="942">
        <f>SUBTOTAL(103,$J$5:J61)</f>
        <v>57</v>
      </c>
      <c r="J61" s="435" t="s">
        <v>497</v>
      </c>
      <c r="K61" s="938" t="s">
        <v>50</v>
      </c>
      <c r="O61" s="959"/>
    </row>
    <row r="62" spans="1:15" s="692" customFormat="1" ht="18.75" customHeight="1" x14ac:dyDescent="0.35">
      <c r="A62" s="969">
        <v>58</v>
      </c>
      <c r="B62" s="967" t="s">
        <v>499</v>
      </c>
      <c r="C62" s="968" t="s">
        <v>80</v>
      </c>
      <c r="G62" s="959"/>
      <c r="H62" s="1500"/>
      <c r="I62" s="942">
        <f>SUBTOTAL(103,$J$5:J62)</f>
        <v>58</v>
      </c>
      <c r="J62" s="435" t="s">
        <v>498</v>
      </c>
      <c r="K62" s="938" t="s">
        <v>80</v>
      </c>
      <c r="O62" s="959"/>
    </row>
    <row r="63" spans="1:15" s="692" customFormat="1" ht="18.75" customHeight="1" x14ac:dyDescent="0.35">
      <c r="A63" s="969">
        <v>59</v>
      </c>
      <c r="B63" s="967" t="s">
        <v>500</v>
      </c>
      <c r="C63" s="968" t="s">
        <v>159</v>
      </c>
      <c r="G63" s="959"/>
      <c r="H63" s="1500"/>
      <c r="I63" s="942">
        <f>SUBTOTAL(103,$J$5:J63)</f>
        <v>59</v>
      </c>
      <c r="J63" s="435" t="s">
        <v>499</v>
      </c>
      <c r="K63" s="938" t="s">
        <v>80</v>
      </c>
      <c r="O63" s="959"/>
    </row>
    <row r="64" spans="1:15" s="692" customFormat="1" ht="18.75" customHeight="1" x14ac:dyDescent="0.35">
      <c r="A64" s="969">
        <v>60</v>
      </c>
      <c r="B64" s="967" t="s">
        <v>510</v>
      </c>
      <c r="C64" s="968" t="s">
        <v>235</v>
      </c>
      <c r="G64" s="959"/>
      <c r="H64" s="1500"/>
      <c r="I64" s="942">
        <f>SUBTOTAL(103,$J$5:J64)</f>
        <v>60</v>
      </c>
      <c r="J64" s="435" t="s">
        <v>500</v>
      </c>
      <c r="K64" s="938" t="s">
        <v>159</v>
      </c>
      <c r="O64" s="959"/>
    </row>
    <row r="65" spans="1:15" s="692" customFormat="1" ht="18.75" customHeight="1" x14ac:dyDescent="0.35">
      <c r="A65" s="969">
        <v>61</v>
      </c>
      <c r="B65" s="967" t="s">
        <v>511</v>
      </c>
      <c r="C65" s="968" t="s">
        <v>178</v>
      </c>
      <c r="G65" s="959"/>
      <c r="H65" s="1500"/>
      <c r="I65" s="942">
        <f>SUBTOTAL(103,$J$5:J65)</f>
        <v>61</v>
      </c>
      <c r="J65" s="435" t="s">
        <v>510</v>
      </c>
      <c r="K65" s="938" t="s">
        <v>235</v>
      </c>
      <c r="O65" s="959"/>
    </row>
    <row r="66" spans="1:15" s="692" customFormat="1" ht="18.75" customHeight="1" x14ac:dyDescent="0.35">
      <c r="A66" s="969">
        <v>62</v>
      </c>
      <c r="B66" s="967" t="s">
        <v>512</v>
      </c>
      <c r="C66" s="968" t="s">
        <v>2</v>
      </c>
      <c r="G66" s="959"/>
      <c r="H66" s="1500"/>
      <c r="I66" s="942">
        <f>SUBTOTAL(103,$J$5:J66)</f>
        <v>62</v>
      </c>
      <c r="J66" s="435" t="s">
        <v>511</v>
      </c>
      <c r="K66" s="938" t="s">
        <v>178</v>
      </c>
      <c r="O66" s="959"/>
    </row>
    <row r="67" spans="1:15" s="692" customFormat="1" ht="18.75" customHeight="1" x14ac:dyDescent="0.35">
      <c r="A67" s="969">
        <v>63</v>
      </c>
      <c r="B67" s="967" t="s">
        <v>513</v>
      </c>
      <c r="C67" s="968" t="s">
        <v>2</v>
      </c>
      <c r="G67" s="959"/>
      <c r="H67" s="1500"/>
      <c r="I67" s="942">
        <f>SUBTOTAL(103,$J$5:J67)</f>
        <v>63</v>
      </c>
      <c r="J67" s="435" t="s">
        <v>512</v>
      </c>
      <c r="K67" s="938" t="s">
        <v>2</v>
      </c>
      <c r="O67" s="959"/>
    </row>
    <row r="68" spans="1:15" s="692" customFormat="1" ht="18.75" customHeight="1" x14ac:dyDescent="0.35">
      <c r="A68" s="969">
        <v>64</v>
      </c>
      <c r="B68" s="967" t="s">
        <v>514</v>
      </c>
      <c r="C68" s="968" t="s">
        <v>2</v>
      </c>
      <c r="G68" s="959"/>
      <c r="H68" s="1500"/>
      <c r="I68" s="942">
        <f>SUBTOTAL(103,$J$5:J68)</f>
        <v>64</v>
      </c>
      <c r="J68" s="435" t="s">
        <v>513</v>
      </c>
      <c r="K68" s="938" t="s">
        <v>2</v>
      </c>
      <c r="O68" s="959"/>
    </row>
    <row r="69" spans="1:15" s="692" customFormat="1" ht="18.75" customHeight="1" x14ac:dyDescent="0.35">
      <c r="A69" s="969">
        <v>65</v>
      </c>
      <c r="B69" s="967" t="s">
        <v>515</v>
      </c>
      <c r="C69" s="968" t="s">
        <v>2</v>
      </c>
      <c r="G69" s="959"/>
      <c r="H69" s="1500"/>
      <c r="I69" s="942">
        <f>SUBTOTAL(103,$J$5:J69)</f>
        <v>65</v>
      </c>
      <c r="J69" s="435" t="s">
        <v>514</v>
      </c>
      <c r="K69" s="938" t="s">
        <v>2</v>
      </c>
      <c r="O69" s="959"/>
    </row>
    <row r="70" spans="1:15" s="692" customFormat="1" ht="18.75" customHeight="1" x14ac:dyDescent="0.35">
      <c r="A70" s="969">
        <v>66</v>
      </c>
      <c r="B70" s="967" t="s">
        <v>270</v>
      </c>
      <c r="C70" s="968" t="s">
        <v>205</v>
      </c>
      <c r="G70" s="959"/>
      <c r="H70" s="1500"/>
      <c r="I70" s="942">
        <f>SUBTOTAL(103,$J$5:J70)</f>
        <v>66</v>
      </c>
      <c r="J70" s="435" t="s">
        <v>515</v>
      </c>
      <c r="K70" s="938" t="s">
        <v>2</v>
      </c>
      <c r="O70" s="959"/>
    </row>
    <row r="71" spans="1:15" s="692" customFormat="1" ht="18.75" customHeight="1" x14ac:dyDescent="0.35">
      <c r="A71" s="969">
        <v>67</v>
      </c>
      <c r="B71" s="967" t="s">
        <v>409</v>
      </c>
      <c r="C71" s="968" t="s">
        <v>4</v>
      </c>
      <c r="G71" s="959"/>
      <c r="H71" s="1500"/>
      <c r="I71" s="942">
        <f>SUBTOTAL(103,$J$5:J71)</f>
        <v>67</v>
      </c>
      <c r="J71" s="435" t="s">
        <v>270</v>
      </c>
      <c r="K71" s="938" t="s">
        <v>205</v>
      </c>
      <c r="O71" s="959"/>
    </row>
    <row r="72" spans="1:15" s="692" customFormat="1" ht="18.75" customHeight="1" x14ac:dyDescent="0.35">
      <c r="A72" s="969">
        <v>68</v>
      </c>
      <c r="B72" s="967" t="s">
        <v>410</v>
      </c>
      <c r="C72" s="968" t="s">
        <v>80</v>
      </c>
      <c r="G72" s="959"/>
      <c r="H72" s="1500"/>
      <c r="I72" s="942">
        <f>SUBTOTAL(103,$J$5:J72)</f>
        <v>68</v>
      </c>
      <c r="J72" s="435" t="s">
        <v>409</v>
      </c>
      <c r="K72" s="938" t="s">
        <v>4</v>
      </c>
      <c r="O72" s="959"/>
    </row>
    <row r="73" spans="1:15" s="692" customFormat="1" ht="18.75" customHeight="1" x14ac:dyDescent="0.35">
      <c r="A73" s="969">
        <v>69</v>
      </c>
      <c r="B73" s="967" t="s">
        <v>411</v>
      </c>
      <c r="C73" s="968" t="s">
        <v>50</v>
      </c>
      <c r="G73" s="959"/>
      <c r="H73" s="1500"/>
      <c r="I73" s="942">
        <f>SUBTOTAL(103,$J$5:J73)</f>
        <v>69</v>
      </c>
      <c r="J73" s="435" t="s">
        <v>410</v>
      </c>
      <c r="K73" s="938" t="s">
        <v>80</v>
      </c>
      <c r="O73" s="959"/>
    </row>
    <row r="74" spans="1:15" s="692" customFormat="1" ht="18.75" customHeight="1" x14ac:dyDescent="0.35">
      <c r="A74" s="969">
        <v>70</v>
      </c>
      <c r="B74" s="967" t="s">
        <v>412</v>
      </c>
      <c r="C74" s="968" t="s">
        <v>80</v>
      </c>
      <c r="G74" s="959"/>
      <c r="H74" s="1500"/>
      <c r="I74" s="942">
        <f>SUBTOTAL(103,$J$5:J74)</f>
        <v>70</v>
      </c>
      <c r="J74" s="435" t="s">
        <v>411</v>
      </c>
      <c r="K74" s="938" t="s">
        <v>50</v>
      </c>
      <c r="O74" s="959"/>
    </row>
    <row r="75" spans="1:15" s="692" customFormat="1" ht="18.75" customHeight="1" x14ac:dyDescent="0.35">
      <c r="A75" s="969">
        <v>71</v>
      </c>
      <c r="B75" s="967" t="s">
        <v>413</v>
      </c>
      <c r="C75" s="968" t="s">
        <v>50</v>
      </c>
      <c r="G75" s="959"/>
      <c r="H75" s="1500"/>
      <c r="I75" s="942">
        <f>SUBTOTAL(103,$J$5:J75)</f>
        <v>71</v>
      </c>
      <c r="J75" s="435" t="s">
        <v>412</v>
      </c>
      <c r="K75" s="938" t="s">
        <v>80</v>
      </c>
      <c r="O75" s="959"/>
    </row>
    <row r="76" spans="1:15" s="692" customFormat="1" ht="18.75" customHeight="1" x14ac:dyDescent="0.35">
      <c r="A76" s="969">
        <v>72</v>
      </c>
      <c r="B76" s="967" t="s">
        <v>414</v>
      </c>
      <c r="C76" s="968" t="s">
        <v>2</v>
      </c>
      <c r="G76" s="959"/>
      <c r="H76" s="1500"/>
      <c r="I76" s="942">
        <f>SUBTOTAL(103,$J$5:J76)</f>
        <v>72</v>
      </c>
      <c r="J76" s="435" t="s">
        <v>413</v>
      </c>
      <c r="K76" s="938" t="s">
        <v>50</v>
      </c>
      <c r="O76" s="959"/>
    </row>
    <row r="77" spans="1:15" s="692" customFormat="1" ht="18.75" customHeight="1" x14ac:dyDescent="0.35">
      <c r="A77" s="969">
        <v>73</v>
      </c>
      <c r="B77" s="967" t="s">
        <v>415</v>
      </c>
      <c r="C77" s="968" t="s">
        <v>2</v>
      </c>
      <c r="G77" s="959"/>
      <c r="H77" s="1500"/>
      <c r="I77" s="942">
        <f>SUBTOTAL(103,$J$5:J77)</f>
        <v>73</v>
      </c>
      <c r="J77" s="435" t="s">
        <v>414</v>
      </c>
      <c r="K77" s="938" t="s">
        <v>2</v>
      </c>
      <c r="O77" s="959"/>
    </row>
    <row r="78" spans="1:15" s="692" customFormat="1" ht="18.75" customHeight="1" x14ac:dyDescent="0.35">
      <c r="A78" s="969">
        <v>74</v>
      </c>
      <c r="B78" s="967" t="s">
        <v>416</v>
      </c>
      <c r="C78" s="968" t="s">
        <v>50</v>
      </c>
      <c r="G78" s="959"/>
      <c r="H78" s="1500"/>
      <c r="I78" s="942">
        <f>SUBTOTAL(103,$J$5:J78)</f>
        <v>74</v>
      </c>
      <c r="J78" s="435" t="s">
        <v>415</v>
      </c>
      <c r="K78" s="938" t="s">
        <v>2</v>
      </c>
      <c r="O78" s="959"/>
    </row>
    <row r="79" spans="1:15" s="692" customFormat="1" ht="18.75" customHeight="1" x14ac:dyDescent="0.35">
      <c r="A79" s="969">
        <v>75</v>
      </c>
      <c r="B79" s="967" t="s">
        <v>417</v>
      </c>
      <c r="C79" s="968" t="s">
        <v>2</v>
      </c>
      <c r="G79" s="959"/>
      <c r="H79" s="1500"/>
      <c r="I79" s="942">
        <f>SUBTOTAL(103,$J$5:J79)</f>
        <v>75</v>
      </c>
      <c r="J79" s="435" t="s">
        <v>416</v>
      </c>
      <c r="K79" s="938" t="s">
        <v>50</v>
      </c>
      <c r="O79" s="959"/>
    </row>
    <row r="80" spans="1:15" s="692" customFormat="1" ht="18.75" customHeight="1" x14ac:dyDescent="0.35">
      <c r="A80" s="969">
        <v>76</v>
      </c>
      <c r="B80" s="967" t="s">
        <v>418</v>
      </c>
      <c r="C80" s="968" t="s">
        <v>3</v>
      </c>
      <c r="G80" s="959"/>
      <c r="H80" s="1500"/>
      <c r="I80" s="942">
        <f>SUBTOTAL(103,$J$5:J80)</f>
        <v>76</v>
      </c>
      <c r="J80" s="435" t="s">
        <v>417</v>
      </c>
      <c r="K80" s="938" t="s">
        <v>2</v>
      </c>
      <c r="O80" s="959"/>
    </row>
    <row r="81" spans="1:15" s="161" customFormat="1" ht="18.75" customHeight="1" x14ac:dyDescent="0.35">
      <c r="A81" s="930">
        <v>77</v>
      </c>
      <c r="B81" s="800" t="s">
        <v>419</v>
      </c>
      <c r="C81" s="932" t="s">
        <v>50</v>
      </c>
      <c r="G81" s="958"/>
      <c r="H81" s="1500"/>
      <c r="I81" s="937">
        <f>SUBTOTAL(103,$J$5:J81)</f>
        <v>77</v>
      </c>
      <c r="J81" s="435" t="s">
        <v>418</v>
      </c>
      <c r="K81" s="938" t="s">
        <v>3</v>
      </c>
      <c r="O81" s="958"/>
    </row>
    <row r="82" spans="1:15" s="161" customFormat="1" ht="18.75" customHeight="1" x14ac:dyDescent="0.35">
      <c r="A82" s="930">
        <v>78</v>
      </c>
      <c r="B82" s="800" t="s">
        <v>501</v>
      </c>
      <c r="C82" s="932" t="s">
        <v>420</v>
      </c>
      <c r="G82" s="958"/>
      <c r="H82" s="1500"/>
      <c r="I82" s="937">
        <f>SUBTOTAL(103,$J$5:J82)</f>
        <v>78</v>
      </c>
      <c r="J82" s="435" t="s">
        <v>419</v>
      </c>
      <c r="K82" s="938" t="s">
        <v>50</v>
      </c>
      <c r="O82" s="958"/>
    </row>
    <row r="83" spans="1:15" s="161" customFormat="1" ht="18.75" customHeight="1" x14ac:dyDescent="0.35">
      <c r="A83" s="930">
        <v>79</v>
      </c>
      <c r="B83" s="800" t="s">
        <v>271</v>
      </c>
      <c r="C83" s="932" t="s">
        <v>420</v>
      </c>
      <c r="G83" s="958"/>
      <c r="H83" s="1500"/>
      <c r="I83" s="937">
        <f>SUBTOTAL(103,$J$5:J83)</f>
        <v>79</v>
      </c>
      <c r="J83" s="435" t="s">
        <v>501</v>
      </c>
      <c r="K83" s="938" t="s">
        <v>420</v>
      </c>
      <c r="O83" s="958"/>
    </row>
    <row r="84" spans="1:15" s="161" customFormat="1" ht="18.75" customHeight="1" x14ac:dyDescent="0.35">
      <c r="A84" s="930">
        <v>80</v>
      </c>
      <c r="B84" s="800" t="s">
        <v>421</v>
      </c>
      <c r="C84" s="932" t="s">
        <v>2</v>
      </c>
      <c r="G84" s="958"/>
      <c r="H84" s="1500"/>
      <c r="I84" s="937">
        <f>SUBTOTAL(103,$J$5:J84)</f>
        <v>80</v>
      </c>
      <c r="J84" s="435" t="s">
        <v>271</v>
      </c>
      <c r="K84" s="938" t="s">
        <v>420</v>
      </c>
      <c r="O84" s="958"/>
    </row>
    <row r="85" spans="1:15" s="161" customFormat="1" ht="18.75" customHeight="1" x14ac:dyDescent="0.35">
      <c r="A85" s="930">
        <v>81</v>
      </c>
      <c r="B85" s="800" t="s">
        <v>423</v>
      </c>
      <c r="C85" s="932" t="s">
        <v>2</v>
      </c>
      <c r="G85" s="958"/>
      <c r="H85" s="1500"/>
      <c r="I85" s="937">
        <f>SUBTOTAL(103,$J$5:J85)</f>
        <v>81</v>
      </c>
      <c r="J85" s="435" t="s">
        <v>421</v>
      </c>
      <c r="K85" s="938" t="s">
        <v>2</v>
      </c>
      <c r="O85" s="958"/>
    </row>
    <row r="86" spans="1:15" s="161" customFormat="1" ht="18.75" customHeight="1" x14ac:dyDescent="0.35">
      <c r="A86" s="930">
        <v>82</v>
      </c>
      <c r="B86" s="800" t="s">
        <v>424</v>
      </c>
      <c r="C86" s="932" t="s">
        <v>3</v>
      </c>
      <c r="G86" s="958"/>
      <c r="H86" s="1500"/>
      <c r="I86" s="937">
        <f>SUBTOTAL(103,$J$5:J86)</f>
        <v>82</v>
      </c>
      <c r="J86" s="435" t="s">
        <v>423</v>
      </c>
      <c r="K86" s="938" t="s">
        <v>2</v>
      </c>
      <c r="O86" s="958"/>
    </row>
    <row r="87" spans="1:15" s="161" customFormat="1" ht="18.75" customHeight="1" x14ac:dyDescent="0.35">
      <c r="A87" s="930">
        <v>83</v>
      </c>
      <c r="B87" s="800" t="s">
        <v>387</v>
      </c>
      <c r="C87" s="932" t="s">
        <v>80</v>
      </c>
      <c r="G87" s="958"/>
      <c r="H87" s="1500"/>
      <c r="I87" s="937">
        <f>SUBTOTAL(103,$J$5:J87)</f>
        <v>83</v>
      </c>
      <c r="J87" s="435" t="s">
        <v>424</v>
      </c>
      <c r="K87" s="938" t="s">
        <v>3</v>
      </c>
      <c r="O87" s="958"/>
    </row>
    <row r="88" spans="1:15" s="161" customFormat="1" ht="18.75" customHeight="1" x14ac:dyDescent="0.35">
      <c r="A88" s="930">
        <v>84</v>
      </c>
      <c r="B88" s="800" t="s">
        <v>388</v>
      </c>
      <c r="C88" s="932" t="s">
        <v>2</v>
      </c>
      <c r="G88" s="958"/>
      <c r="H88" s="1500"/>
      <c r="I88" s="937">
        <f>SUBTOTAL(103,$J$5:J88)</f>
        <v>84</v>
      </c>
      <c r="J88" s="435" t="s">
        <v>387</v>
      </c>
      <c r="K88" s="938" t="s">
        <v>80</v>
      </c>
      <c r="O88" s="958"/>
    </row>
    <row r="89" spans="1:15" s="161" customFormat="1" ht="18.75" customHeight="1" x14ac:dyDescent="0.35">
      <c r="A89" s="930">
        <v>85</v>
      </c>
      <c r="B89" s="800" t="s">
        <v>389</v>
      </c>
      <c r="C89" s="932" t="s">
        <v>2</v>
      </c>
      <c r="G89" s="958"/>
      <c r="H89" s="1500"/>
      <c r="I89" s="937">
        <f>SUBTOTAL(103,$J$5:J89)</f>
        <v>85</v>
      </c>
      <c r="J89" s="435" t="s">
        <v>388</v>
      </c>
      <c r="K89" s="938" t="s">
        <v>2</v>
      </c>
      <c r="O89" s="958"/>
    </row>
    <row r="90" spans="1:15" s="161" customFormat="1" ht="18.75" customHeight="1" x14ac:dyDescent="0.35">
      <c r="A90" s="930">
        <v>86</v>
      </c>
      <c r="B90" s="800" t="s">
        <v>425</v>
      </c>
      <c r="C90" s="932" t="s">
        <v>50</v>
      </c>
      <c r="G90" s="958"/>
      <c r="H90" s="1500"/>
      <c r="I90" s="937">
        <f>SUBTOTAL(103,$J$5:J90)</f>
        <v>86</v>
      </c>
      <c r="J90" s="435" t="s">
        <v>389</v>
      </c>
      <c r="K90" s="938" t="s">
        <v>2</v>
      </c>
      <c r="O90" s="958"/>
    </row>
    <row r="91" spans="1:15" s="161" customFormat="1" ht="18.75" customHeight="1" x14ac:dyDescent="0.35">
      <c r="A91" s="930">
        <v>87</v>
      </c>
      <c r="B91" s="800" t="s">
        <v>426</v>
      </c>
      <c r="C91" s="932" t="s">
        <v>3</v>
      </c>
      <c r="G91" s="958"/>
      <c r="H91" s="1500"/>
      <c r="I91" s="937">
        <f>SUBTOTAL(103,$J$5:J91)</f>
        <v>87</v>
      </c>
      <c r="J91" s="435" t="s">
        <v>425</v>
      </c>
      <c r="K91" s="938" t="s">
        <v>50</v>
      </c>
      <c r="O91" s="958"/>
    </row>
    <row r="92" spans="1:15" s="161" customFormat="1" ht="18.75" customHeight="1" x14ac:dyDescent="0.35">
      <c r="A92" s="930">
        <v>88</v>
      </c>
      <c r="B92" s="800" t="s">
        <v>427</v>
      </c>
      <c r="C92" s="932" t="s">
        <v>3</v>
      </c>
      <c r="G92" s="958"/>
      <c r="H92" s="1500"/>
      <c r="I92" s="937">
        <f>SUBTOTAL(103,$J$4:J93)</f>
        <v>90</v>
      </c>
      <c r="J92" s="435" t="s">
        <v>426</v>
      </c>
      <c r="K92" s="938" t="s">
        <v>3</v>
      </c>
      <c r="O92" s="958"/>
    </row>
    <row r="93" spans="1:15" s="161" customFormat="1" ht="18.75" customHeight="1" x14ac:dyDescent="0.35">
      <c r="A93" s="930">
        <v>89</v>
      </c>
      <c r="B93" s="800" t="s">
        <v>428</v>
      </c>
      <c r="C93" s="932" t="s">
        <v>2</v>
      </c>
      <c r="G93" s="958"/>
      <c r="H93" s="1500"/>
      <c r="I93" s="937">
        <f>SUBTOTAL(103,$J$5:J93)</f>
        <v>89</v>
      </c>
      <c r="J93" s="435" t="s">
        <v>427</v>
      </c>
      <c r="K93" s="938" t="s">
        <v>3</v>
      </c>
      <c r="O93" s="958"/>
    </row>
    <row r="94" spans="1:15" s="161" customFormat="1" ht="18.75" customHeight="1" x14ac:dyDescent="0.35">
      <c r="A94" s="930">
        <v>90</v>
      </c>
      <c r="B94" s="800" t="s">
        <v>429</v>
      </c>
      <c r="C94" s="932" t="s">
        <v>2</v>
      </c>
      <c r="G94" s="958"/>
      <c r="H94" s="1500"/>
      <c r="I94" s="937">
        <f>SUBTOTAL(103,$J$5:J94)</f>
        <v>90</v>
      </c>
      <c r="J94" s="435" t="s">
        <v>428</v>
      </c>
      <c r="K94" s="938" t="s">
        <v>2</v>
      </c>
      <c r="O94" s="958"/>
    </row>
    <row r="95" spans="1:15" s="161" customFormat="1" ht="18.75" customHeight="1" x14ac:dyDescent="0.35">
      <c r="A95" s="930">
        <v>91</v>
      </c>
      <c r="B95" s="800" t="s">
        <v>272</v>
      </c>
      <c r="C95" s="932" t="s">
        <v>235</v>
      </c>
      <c r="G95" s="958"/>
      <c r="H95" s="1500"/>
      <c r="I95" s="937">
        <f>SUBTOTAL(103,$J$5:J95)</f>
        <v>91</v>
      </c>
      <c r="J95" s="435" t="s">
        <v>429</v>
      </c>
      <c r="K95" s="938" t="s">
        <v>2</v>
      </c>
      <c r="O95" s="958"/>
    </row>
    <row r="96" spans="1:15" s="161" customFormat="1" ht="18.75" customHeight="1" x14ac:dyDescent="0.35">
      <c r="A96" s="930">
        <v>92</v>
      </c>
      <c r="B96" s="800" t="s">
        <v>430</v>
      </c>
      <c r="C96" s="932" t="s">
        <v>2</v>
      </c>
      <c r="G96" s="958"/>
      <c r="H96" s="1500"/>
      <c r="I96" s="937">
        <f>SUBTOTAL(103,$J$5:J96)</f>
        <v>92</v>
      </c>
      <c r="J96" s="435" t="s">
        <v>272</v>
      </c>
      <c r="K96" s="938" t="s">
        <v>235</v>
      </c>
      <c r="O96" s="958"/>
    </row>
    <row r="97" spans="1:15" s="161" customFormat="1" ht="18.75" customHeight="1" x14ac:dyDescent="0.35">
      <c r="A97" s="930">
        <v>93</v>
      </c>
      <c r="B97" s="800" t="s">
        <v>431</v>
      </c>
      <c r="C97" s="932" t="s">
        <v>2</v>
      </c>
      <c r="G97" s="958"/>
      <c r="H97" s="1500"/>
      <c r="I97" s="937">
        <f>SUBTOTAL(103,$J$5:J97)</f>
        <v>93</v>
      </c>
      <c r="J97" s="435" t="s">
        <v>430</v>
      </c>
      <c r="K97" s="938" t="s">
        <v>2</v>
      </c>
      <c r="O97" s="958"/>
    </row>
    <row r="98" spans="1:15" s="161" customFormat="1" ht="18.75" customHeight="1" x14ac:dyDescent="0.35">
      <c r="A98" s="930">
        <v>94</v>
      </c>
      <c r="B98" s="800" t="s">
        <v>273</v>
      </c>
      <c r="C98" s="932" t="s">
        <v>186</v>
      </c>
      <c r="G98" s="958"/>
      <c r="H98" s="1500"/>
      <c r="I98" s="937">
        <f>SUBTOTAL(103,$J$5:J98)</f>
        <v>94</v>
      </c>
      <c r="J98" s="435" t="s">
        <v>431</v>
      </c>
      <c r="K98" s="938" t="s">
        <v>2</v>
      </c>
      <c r="O98" s="958"/>
    </row>
    <row r="99" spans="1:15" s="161" customFormat="1" ht="18.75" customHeight="1" x14ac:dyDescent="0.35">
      <c r="A99" s="930">
        <v>95</v>
      </c>
      <c r="B99" s="800" t="s">
        <v>274</v>
      </c>
      <c r="C99" s="932" t="s">
        <v>219</v>
      </c>
      <c r="G99" s="958"/>
      <c r="H99" s="1500"/>
      <c r="I99" s="937">
        <f>SUBTOTAL(103,$J$5:J99)</f>
        <v>95</v>
      </c>
      <c r="J99" s="435" t="s">
        <v>273</v>
      </c>
      <c r="K99" s="938" t="s">
        <v>186</v>
      </c>
      <c r="O99" s="958"/>
    </row>
    <row r="100" spans="1:15" s="161" customFormat="1" ht="18.75" customHeight="1" x14ac:dyDescent="0.35">
      <c r="A100" s="930">
        <v>96</v>
      </c>
      <c r="B100" s="800" t="s">
        <v>275</v>
      </c>
      <c r="C100" s="932" t="s">
        <v>217</v>
      </c>
      <c r="G100" s="958"/>
      <c r="H100" s="1500"/>
      <c r="I100" s="937">
        <f>SUBTOTAL(103,$J$5:J100)</f>
        <v>96</v>
      </c>
      <c r="J100" s="435" t="s">
        <v>274</v>
      </c>
      <c r="K100" s="938" t="s">
        <v>219</v>
      </c>
      <c r="O100" s="958"/>
    </row>
    <row r="101" spans="1:15" s="161" customFormat="1" ht="18.75" customHeight="1" x14ac:dyDescent="0.35">
      <c r="A101" s="930">
        <v>97</v>
      </c>
      <c r="B101" s="800" t="s">
        <v>502</v>
      </c>
      <c r="C101" s="932" t="s">
        <v>219</v>
      </c>
      <c r="G101" s="958"/>
      <c r="H101" s="1500"/>
      <c r="I101" s="937">
        <f>SUBTOTAL(103,$J$5:J101)</f>
        <v>97</v>
      </c>
      <c r="J101" s="435" t="s">
        <v>275</v>
      </c>
      <c r="K101" s="938" t="s">
        <v>217</v>
      </c>
      <c r="O101" s="958"/>
    </row>
    <row r="102" spans="1:15" s="161" customFormat="1" ht="18.75" customHeight="1" x14ac:dyDescent="0.35">
      <c r="A102" s="930">
        <v>98</v>
      </c>
      <c r="B102" s="800" t="s">
        <v>11</v>
      </c>
      <c r="C102" s="932" t="s">
        <v>194</v>
      </c>
      <c r="G102" s="958"/>
      <c r="H102" s="1500"/>
      <c r="I102" s="937">
        <f>SUBTOTAL(103,$J$5:J102)</f>
        <v>98</v>
      </c>
      <c r="J102" s="435" t="s">
        <v>502</v>
      </c>
      <c r="K102" s="938" t="s">
        <v>219</v>
      </c>
      <c r="O102" s="958"/>
    </row>
    <row r="103" spans="1:15" s="161" customFormat="1" ht="18.75" customHeight="1" x14ac:dyDescent="0.35">
      <c r="A103" s="930">
        <v>99</v>
      </c>
      <c r="B103" s="800" t="s">
        <v>174</v>
      </c>
      <c r="C103" s="932" t="s">
        <v>226</v>
      </c>
      <c r="G103" s="958"/>
      <c r="H103" s="1500"/>
      <c r="I103" s="937">
        <f>SUBTOTAL(103,$J$5:J103)</f>
        <v>99</v>
      </c>
      <c r="J103" s="435" t="s">
        <v>11</v>
      </c>
      <c r="K103" s="938" t="s">
        <v>194</v>
      </c>
      <c r="O103" s="958"/>
    </row>
    <row r="104" spans="1:15" s="161" customFormat="1" ht="18.75" customHeight="1" x14ac:dyDescent="0.35">
      <c r="A104" s="930">
        <v>100</v>
      </c>
      <c r="B104" s="800" t="s">
        <v>315</v>
      </c>
      <c r="C104" s="932" t="s">
        <v>80</v>
      </c>
      <c r="G104" s="958"/>
      <c r="H104" s="1500"/>
      <c r="I104" s="937">
        <f>SUBTOTAL(103,$J$5:J104)</f>
        <v>100</v>
      </c>
      <c r="J104" s="435" t="s">
        <v>174</v>
      </c>
      <c r="K104" s="938" t="s">
        <v>226</v>
      </c>
      <c r="O104" s="958"/>
    </row>
    <row r="105" spans="1:15" s="161" customFormat="1" ht="18.75" customHeight="1" x14ac:dyDescent="0.35">
      <c r="A105" s="930">
        <v>101</v>
      </c>
      <c r="B105" s="800" t="s">
        <v>432</v>
      </c>
      <c r="C105" s="932" t="s">
        <v>2</v>
      </c>
      <c r="G105" s="958"/>
      <c r="H105" s="1500"/>
      <c r="I105" s="937">
        <f>SUBTOTAL(103,$J$5:J105)</f>
        <v>101</v>
      </c>
      <c r="J105" s="435" t="s">
        <v>315</v>
      </c>
      <c r="K105" s="938" t="s">
        <v>80</v>
      </c>
      <c r="O105" s="958"/>
    </row>
    <row r="106" spans="1:15" s="161" customFormat="1" ht="18.75" customHeight="1" x14ac:dyDescent="0.35">
      <c r="A106" s="930">
        <v>102</v>
      </c>
      <c r="B106" s="800" t="s">
        <v>433</v>
      </c>
      <c r="C106" s="932" t="s">
        <v>2</v>
      </c>
      <c r="G106" s="958"/>
      <c r="H106" s="1500"/>
      <c r="I106" s="937">
        <f>SUBTOTAL(103,$J$5:J106)</f>
        <v>102</v>
      </c>
      <c r="J106" s="435" t="s">
        <v>432</v>
      </c>
      <c r="K106" s="938" t="s">
        <v>2</v>
      </c>
      <c r="O106" s="958"/>
    </row>
    <row r="107" spans="1:15" s="161" customFormat="1" ht="18.75" customHeight="1" x14ac:dyDescent="0.35">
      <c r="A107" s="930">
        <v>103</v>
      </c>
      <c r="B107" s="800" t="s">
        <v>434</v>
      </c>
      <c r="C107" s="932" t="s">
        <v>80</v>
      </c>
      <c r="G107" s="958"/>
      <c r="H107" s="1500"/>
      <c r="I107" s="937">
        <f>SUBTOTAL(103,$J$5:J107)</f>
        <v>103</v>
      </c>
      <c r="J107" s="435" t="s">
        <v>433</v>
      </c>
      <c r="K107" s="938" t="s">
        <v>2</v>
      </c>
      <c r="O107" s="958"/>
    </row>
    <row r="108" spans="1:15" s="161" customFormat="1" ht="18.75" customHeight="1" x14ac:dyDescent="0.35">
      <c r="A108" s="930">
        <v>104</v>
      </c>
      <c r="B108" s="800" t="s">
        <v>435</v>
      </c>
      <c r="C108" s="932" t="s">
        <v>2</v>
      </c>
      <c r="G108" s="958"/>
      <c r="H108" s="1500"/>
      <c r="I108" s="937">
        <f>SUBTOTAL(103,$J$5:J108)</f>
        <v>104</v>
      </c>
      <c r="J108" s="435" t="s">
        <v>434</v>
      </c>
      <c r="K108" s="938" t="s">
        <v>80</v>
      </c>
      <c r="O108" s="958"/>
    </row>
    <row r="109" spans="1:15" s="161" customFormat="1" ht="18.75" customHeight="1" x14ac:dyDescent="0.35">
      <c r="A109" s="930">
        <v>105</v>
      </c>
      <c r="B109" s="800" t="s">
        <v>436</v>
      </c>
      <c r="C109" s="932" t="s">
        <v>50</v>
      </c>
      <c r="G109" s="958"/>
      <c r="H109" s="1500"/>
      <c r="I109" s="937">
        <f>SUBTOTAL(103,$J$5:J109)</f>
        <v>105</v>
      </c>
      <c r="J109" s="435" t="s">
        <v>435</v>
      </c>
      <c r="K109" s="938" t="s">
        <v>2</v>
      </c>
      <c r="O109" s="958"/>
    </row>
    <row r="110" spans="1:15" s="161" customFormat="1" ht="18.75" customHeight="1" x14ac:dyDescent="0.35">
      <c r="A110" s="930">
        <v>106</v>
      </c>
      <c r="B110" s="800" t="s">
        <v>437</v>
      </c>
      <c r="C110" s="932" t="s">
        <v>3</v>
      </c>
      <c r="G110" s="958"/>
      <c r="H110" s="1500"/>
      <c r="I110" s="937">
        <f>SUBTOTAL(103,$J$5:J110)</f>
        <v>106</v>
      </c>
      <c r="J110" s="435" t="s">
        <v>436</v>
      </c>
      <c r="K110" s="938" t="s">
        <v>50</v>
      </c>
      <c r="O110" s="958"/>
    </row>
    <row r="111" spans="1:15" s="161" customFormat="1" ht="18.75" customHeight="1" x14ac:dyDescent="0.35">
      <c r="A111" s="930">
        <v>107</v>
      </c>
      <c r="B111" s="800" t="s">
        <v>438</v>
      </c>
      <c r="C111" s="932" t="s">
        <v>178</v>
      </c>
      <c r="G111" s="958"/>
      <c r="H111" s="1500"/>
      <c r="I111" s="937">
        <f>SUBTOTAL(103,$J$5:J111)</f>
        <v>107</v>
      </c>
      <c r="J111" s="435" t="s">
        <v>437</v>
      </c>
      <c r="K111" s="938" t="s">
        <v>3</v>
      </c>
      <c r="O111" s="958"/>
    </row>
    <row r="112" spans="1:15" s="161" customFormat="1" ht="18.75" customHeight="1" x14ac:dyDescent="0.35">
      <c r="A112" s="930">
        <v>108</v>
      </c>
      <c r="B112" s="800" t="s">
        <v>439</v>
      </c>
      <c r="C112" s="932" t="s">
        <v>3</v>
      </c>
      <c r="G112" s="958"/>
      <c r="H112" s="1500"/>
      <c r="I112" s="937">
        <f>SUBTOTAL(103,$J$5:J112)</f>
        <v>108</v>
      </c>
      <c r="J112" s="435" t="s">
        <v>438</v>
      </c>
      <c r="K112" s="938" t="s">
        <v>178</v>
      </c>
      <c r="O112" s="958"/>
    </row>
    <row r="113" spans="1:15" s="161" customFormat="1" ht="18.75" customHeight="1" x14ac:dyDescent="0.35">
      <c r="A113" s="930">
        <v>109</v>
      </c>
      <c r="B113" s="800" t="s">
        <v>440</v>
      </c>
      <c r="C113" s="932" t="s">
        <v>159</v>
      </c>
      <c r="G113" s="958"/>
      <c r="H113" s="1500"/>
      <c r="I113" s="937">
        <f>SUBTOTAL(103,$J$5:J113)</f>
        <v>109</v>
      </c>
      <c r="J113" s="435" t="s">
        <v>439</v>
      </c>
      <c r="K113" s="938" t="s">
        <v>3</v>
      </c>
      <c r="O113" s="958"/>
    </row>
    <row r="114" spans="1:15" s="161" customFormat="1" ht="18.75" customHeight="1" x14ac:dyDescent="0.35">
      <c r="A114" s="930">
        <v>110</v>
      </c>
      <c r="B114" s="800" t="s">
        <v>441</v>
      </c>
      <c r="C114" s="932" t="s">
        <v>3</v>
      </c>
      <c r="G114" s="958"/>
      <c r="H114" s="1500"/>
      <c r="I114" s="937">
        <f>SUBTOTAL(103,$J$5:J114)</f>
        <v>110</v>
      </c>
      <c r="J114" s="435" t="s">
        <v>440</v>
      </c>
      <c r="K114" s="938" t="s">
        <v>159</v>
      </c>
      <c r="O114" s="958"/>
    </row>
    <row r="115" spans="1:15" s="161" customFormat="1" ht="18.75" customHeight="1" x14ac:dyDescent="0.35">
      <c r="A115" s="930">
        <v>111</v>
      </c>
      <c r="B115" s="800" t="s">
        <v>442</v>
      </c>
      <c r="C115" s="932" t="s">
        <v>80</v>
      </c>
      <c r="G115" s="958"/>
      <c r="H115" s="1500"/>
      <c r="I115" s="937">
        <f>SUBTOTAL(103,$J$5:J115)</f>
        <v>111</v>
      </c>
      <c r="J115" s="435" t="s">
        <v>441</v>
      </c>
      <c r="K115" s="938" t="s">
        <v>3</v>
      </c>
      <c r="O115" s="958"/>
    </row>
    <row r="116" spans="1:15" s="161" customFormat="1" ht="18.75" customHeight="1" x14ac:dyDescent="0.35">
      <c r="A116" s="930">
        <v>112</v>
      </c>
      <c r="B116" s="800" t="s">
        <v>12</v>
      </c>
      <c r="C116" s="932" t="s">
        <v>181</v>
      </c>
      <c r="G116" s="958"/>
      <c r="H116" s="1500"/>
      <c r="I116" s="937">
        <f>SUBTOTAL(103,$J$5:J116)</f>
        <v>112</v>
      </c>
      <c r="J116" s="435" t="s">
        <v>442</v>
      </c>
      <c r="K116" s="938" t="s">
        <v>80</v>
      </c>
      <c r="O116" s="958"/>
    </row>
    <row r="117" spans="1:15" s="161" customFormat="1" ht="18.75" customHeight="1" x14ac:dyDescent="0.35">
      <c r="A117" s="930">
        <v>113</v>
      </c>
      <c r="B117" s="800" t="s">
        <v>13</v>
      </c>
      <c r="C117" s="932" t="s">
        <v>225</v>
      </c>
      <c r="G117" s="958"/>
      <c r="H117" s="1500"/>
      <c r="I117" s="937">
        <f>SUBTOTAL(103,$J$5:J117)</f>
        <v>113</v>
      </c>
      <c r="J117" s="435" t="s">
        <v>12</v>
      </c>
      <c r="K117" s="938" t="s">
        <v>181</v>
      </c>
      <c r="O117" s="958"/>
    </row>
    <row r="118" spans="1:15" s="161" customFormat="1" ht="18.75" customHeight="1" x14ac:dyDescent="0.35">
      <c r="A118" s="930">
        <v>114</v>
      </c>
      <c r="B118" s="800" t="s">
        <v>52</v>
      </c>
      <c r="C118" s="932" t="s">
        <v>237</v>
      </c>
      <c r="G118" s="958"/>
      <c r="H118" s="1500"/>
      <c r="I118" s="937">
        <f>SUBTOTAL(103,$J$5:J118)</f>
        <v>114</v>
      </c>
      <c r="J118" s="435" t="s">
        <v>13</v>
      </c>
      <c r="K118" s="938" t="s">
        <v>225</v>
      </c>
      <c r="O118" s="958"/>
    </row>
    <row r="119" spans="1:15" s="161" customFormat="1" ht="18.75" customHeight="1" x14ac:dyDescent="0.35">
      <c r="A119" s="930">
        <v>115</v>
      </c>
      <c r="B119" s="800" t="s">
        <v>200</v>
      </c>
      <c r="C119" s="932" t="s">
        <v>2</v>
      </c>
      <c r="G119" s="958"/>
      <c r="H119" s="1500"/>
      <c r="I119" s="937">
        <f>SUBTOTAL(103,$J$5:J119)</f>
        <v>115</v>
      </c>
      <c r="J119" s="435" t="s">
        <v>52</v>
      </c>
      <c r="K119" s="938" t="s">
        <v>237</v>
      </c>
      <c r="O119" s="958"/>
    </row>
    <row r="120" spans="1:15" s="161" customFormat="1" ht="18.75" customHeight="1" x14ac:dyDescent="0.35">
      <c r="A120" s="930">
        <v>116</v>
      </c>
      <c r="B120" s="800" t="s">
        <v>201</v>
      </c>
      <c r="C120" s="932" t="s">
        <v>178</v>
      </c>
      <c r="G120" s="958"/>
      <c r="H120" s="1500"/>
      <c r="I120" s="937">
        <f>SUBTOTAL(103,$J$5:J120)</f>
        <v>116</v>
      </c>
      <c r="J120" s="435" t="s">
        <v>200</v>
      </c>
      <c r="K120" s="938" t="s">
        <v>2</v>
      </c>
      <c r="O120" s="958"/>
    </row>
    <row r="121" spans="1:15" s="161" customFormat="1" ht="18.75" customHeight="1" x14ac:dyDescent="0.35">
      <c r="A121" s="930">
        <v>117</v>
      </c>
      <c r="B121" s="800" t="s">
        <v>262</v>
      </c>
      <c r="C121" s="932" t="s">
        <v>80</v>
      </c>
      <c r="G121" s="958"/>
      <c r="H121" s="1500"/>
      <c r="I121" s="937">
        <f>SUBTOTAL(103,$J$5:J121)</f>
        <v>117</v>
      </c>
      <c r="J121" s="435" t="s">
        <v>201</v>
      </c>
      <c r="K121" s="938" t="s">
        <v>178</v>
      </c>
      <c r="O121" s="958"/>
    </row>
    <row r="122" spans="1:15" s="161" customFormat="1" ht="18.75" customHeight="1" x14ac:dyDescent="0.35">
      <c r="A122" s="930">
        <v>118</v>
      </c>
      <c r="B122" s="800" t="s">
        <v>261</v>
      </c>
      <c r="C122" s="932" t="s">
        <v>4</v>
      </c>
      <c r="G122" s="958"/>
      <c r="H122" s="1500"/>
      <c r="I122" s="937">
        <f>SUBTOTAL(103,$J$5:J122)</f>
        <v>118</v>
      </c>
      <c r="J122" s="435" t="s">
        <v>262</v>
      </c>
      <c r="K122" s="938" t="s">
        <v>80</v>
      </c>
      <c r="O122" s="958"/>
    </row>
    <row r="123" spans="1:15" s="161" customFormat="1" ht="18.75" customHeight="1" x14ac:dyDescent="0.35">
      <c r="A123" s="930">
        <v>119</v>
      </c>
      <c r="B123" s="800" t="s">
        <v>260</v>
      </c>
      <c r="C123" s="932" t="s">
        <v>3</v>
      </c>
      <c r="G123" s="958"/>
      <c r="H123" s="1500"/>
      <c r="I123" s="937">
        <f>SUBTOTAL(103,$J$5:J123)</f>
        <v>119</v>
      </c>
      <c r="J123" s="435" t="s">
        <v>261</v>
      </c>
      <c r="K123" s="938" t="s">
        <v>4</v>
      </c>
      <c r="O123" s="958"/>
    </row>
    <row r="124" spans="1:15" s="161" customFormat="1" ht="18.75" customHeight="1" x14ac:dyDescent="0.35">
      <c r="A124" s="930">
        <v>120</v>
      </c>
      <c r="B124" s="800" t="s">
        <v>259</v>
      </c>
      <c r="C124" s="932" t="s">
        <v>50</v>
      </c>
      <c r="G124" s="958"/>
      <c r="H124" s="1500"/>
      <c r="I124" s="937">
        <f>SUBTOTAL(103,$J$5:J124)</f>
        <v>120</v>
      </c>
      <c r="J124" s="435" t="s">
        <v>260</v>
      </c>
      <c r="K124" s="938" t="s">
        <v>3</v>
      </c>
      <c r="O124" s="958"/>
    </row>
    <row r="125" spans="1:15" s="161" customFormat="1" ht="18.75" customHeight="1" x14ac:dyDescent="0.35">
      <c r="A125" s="930">
        <v>121</v>
      </c>
      <c r="B125" s="800" t="s">
        <v>443</v>
      </c>
      <c r="C125" s="932" t="s">
        <v>178</v>
      </c>
      <c r="G125" s="958"/>
      <c r="H125" s="1500"/>
      <c r="I125" s="937">
        <f>SUBTOTAL(103,$J$5:J125)</f>
        <v>121</v>
      </c>
      <c r="J125" s="435" t="s">
        <v>259</v>
      </c>
      <c r="K125" s="938" t="s">
        <v>50</v>
      </c>
      <c r="O125" s="958"/>
    </row>
    <row r="126" spans="1:15" s="161" customFormat="1" ht="18.75" customHeight="1" x14ac:dyDescent="0.35">
      <c r="A126" s="930">
        <v>122</v>
      </c>
      <c r="B126" s="800" t="s">
        <v>53</v>
      </c>
      <c r="C126" s="932" t="s">
        <v>221</v>
      </c>
      <c r="G126" s="958"/>
      <c r="H126" s="1500"/>
      <c r="I126" s="937">
        <f>SUBTOTAL(103,$J$5:J126)</f>
        <v>122</v>
      </c>
      <c r="J126" s="435" t="s">
        <v>443</v>
      </c>
      <c r="K126" s="938" t="s">
        <v>178</v>
      </c>
      <c r="O126" s="958"/>
    </row>
    <row r="127" spans="1:15" s="161" customFormat="1" ht="18.75" customHeight="1" x14ac:dyDescent="0.35">
      <c r="A127" s="930">
        <v>123</v>
      </c>
      <c r="B127" s="800" t="s">
        <v>54</v>
      </c>
      <c r="C127" s="932" t="s">
        <v>221</v>
      </c>
      <c r="G127" s="958"/>
      <c r="H127" s="1500"/>
      <c r="I127" s="937">
        <f>SUBTOTAL(103,$J$5:J127)</f>
        <v>123</v>
      </c>
      <c r="J127" s="435" t="s">
        <v>53</v>
      </c>
      <c r="K127" s="938" t="s">
        <v>221</v>
      </c>
      <c r="O127" s="958"/>
    </row>
    <row r="128" spans="1:15" s="161" customFormat="1" ht="18.75" customHeight="1" x14ac:dyDescent="0.35">
      <c r="A128" s="930">
        <v>124</v>
      </c>
      <c r="B128" s="800" t="s">
        <v>182</v>
      </c>
      <c r="C128" s="932" t="s">
        <v>4</v>
      </c>
      <c r="G128" s="958"/>
      <c r="H128" s="1500"/>
      <c r="I128" s="937">
        <f>SUBTOTAL(103,$J$5:J128)</f>
        <v>124</v>
      </c>
      <c r="J128" s="435" t="s">
        <v>54</v>
      </c>
      <c r="K128" s="938" t="s">
        <v>221</v>
      </c>
      <c r="O128" s="958"/>
    </row>
    <row r="129" spans="1:15" s="161" customFormat="1" ht="18.75" customHeight="1" x14ac:dyDescent="0.35">
      <c r="A129" s="930">
        <v>125</v>
      </c>
      <c r="B129" s="800" t="s">
        <v>183</v>
      </c>
      <c r="C129" s="932" t="s">
        <v>4</v>
      </c>
      <c r="G129" s="958"/>
      <c r="H129" s="1500"/>
      <c r="I129" s="937">
        <f>SUBTOTAL(103,$J$5:J129)</f>
        <v>125</v>
      </c>
      <c r="J129" s="435" t="s">
        <v>182</v>
      </c>
      <c r="K129" s="938" t="s">
        <v>4</v>
      </c>
      <c r="O129" s="958"/>
    </row>
    <row r="130" spans="1:15" s="161" customFormat="1" ht="18.75" customHeight="1" x14ac:dyDescent="0.35">
      <c r="A130" s="930">
        <v>126</v>
      </c>
      <c r="B130" s="800" t="s">
        <v>184</v>
      </c>
      <c r="C130" s="932" t="s">
        <v>178</v>
      </c>
      <c r="G130" s="958"/>
      <c r="H130" s="1500"/>
      <c r="I130" s="937">
        <f>SUBTOTAL(103,$J$5:J130)</f>
        <v>126</v>
      </c>
      <c r="J130" s="435" t="s">
        <v>183</v>
      </c>
      <c r="K130" s="938" t="s">
        <v>4</v>
      </c>
      <c r="O130" s="958"/>
    </row>
    <row r="131" spans="1:15" s="161" customFormat="1" ht="18.75" customHeight="1" x14ac:dyDescent="0.35">
      <c r="A131" s="930">
        <v>127</v>
      </c>
      <c r="B131" s="800" t="s">
        <v>185</v>
      </c>
      <c r="C131" s="932" t="s">
        <v>2</v>
      </c>
      <c r="G131" s="958"/>
      <c r="H131" s="1500"/>
      <c r="I131" s="937">
        <f>SUBTOTAL(103,$J$5:J131)</f>
        <v>127</v>
      </c>
      <c r="J131" s="435" t="s">
        <v>184</v>
      </c>
      <c r="K131" s="938" t="s">
        <v>178</v>
      </c>
      <c r="O131" s="958"/>
    </row>
    <row r="132" spans="1:15" s="161" customFormat="1" ht="18.75" customHeight="1" x14ac:dyDescent="0.35">
      <c r="A132" s="930">
        <v>128</v>
      </c>
      <c r="B132" s="800" t="s">
        <v>444</v>
      </c>
      <c r="C132" s="932" t="s">
        <v>3</v>
      </c>
      <c r="G132" s="958"/>
      <c r="H132" s="1500"/>
      <c r="I132" s="937">
        <f>SUBTOTAL(103,$J$5:J132)</f>
        <v>128</v>
      </c>
      <c r="J132" s="435" t="s">
        <v>185</v>
      </c>
      <c r="K132" s="938" t="s">
        <v>2</v>
      </c>
      <c r="O132" s="958"/>
    </row>
    <row r="133" spans="1:15" s="161" customFormat="1" ht="18.75" customHeight="1" x14ac:dyDescent="0.35">
      <c r="A133" s="930">
        <v>129</v>
      </c>
      <c r="B133" s="800" t="s">
        <v>445</v>
      </c>
      <c r="C133" s="932" t="s">
        <v>4</v>
      </c>
      <c r="G133" s="958"/>
      <c r="H133" s="1500"/>
      <c r="I133" s="937">
        <f>SUBTOTAL(103,$J$5:J133)</f>
        <v>129</v>
      </c>
      <c r="J133" s="435" t="s">
        <v>444</v>
      </c>
      <c r="K133" s="938" t="s">
        <v>3</v>
      </c>
      <c r="O133" s="958"/>
    </row>
    <row r="134" spans="1:15" s="161" customFormat="1" ht="18.75" customHeight="1" x14ac:dyDescent="0.35">
      <c r="A134" s="930">
        <v>130</v>
      </c>
      <c r="B134" s="800" t="s">
        <v>55</v>
      </c>
      <c r="C134" s="932" t="s">
        <v>205</v>
      </c>
      <c r="G134" s="958"/>
      <c r="H134" s="1500"/>
      <c r="I134" s="937">
        <f>SUBTOTAL(103,$J$5:J134)</f>
        <v>130</v>
      </c>
      <c r="J134" s="435" t="s">
        <v>445</v>
      </c>
      <c r="K134" s="938" t="s">
        <v>4</v>
      </c>
      <c r="O134" s="958"/>
    </row>
    <row r="135" spans="1:15" s="161" customFormat="1" ht="18.75" customHeight="1" x14ac:dyDescent="0.35">
      <c r="A135" s="930">
        <v>131</v>
      </c>
      <c r="B135" s="800" t="s">
        <v>187</v>
      </c>
      <c r="C135" s="932" t="s">
        <v>3</v>
      </c>
      <c r="G135" s="958"/>
      <c r="H135" s="1500"/>
      <c r="I135" s="937">
        <f>SUBTOTAL(103,$J$5:J135)</f>
        <v>131</v>
      </c>
      <c r="J135" s="435" t="s">
        <v>55</v>
      </c>
      <c r="K135" s="938" t="s">
        <v>205</v>
      </c>
      <c r="O135" s="958"/>
    </row>
    <row r="136" spans="1:15" s="161" customFormat="1" ht="18.75" customHeight="1" x14ac:dyDescent="0.35">
      <c r="A136" s="930">
        <v>132</v>
      </c>
      <c r="B136" s="800" t="s">
        <v>188</v>
      </c>
      <c r="C136" s="932" t="s">
        <v>80</v>
      </c>
      <c r="G136" s="958"/>
      <c r="H136" s="1500"/>
      <c r="I136" s="937">
        <f>SUBTOTAL(103,$J$5:J136)</f>
        <v>132</v>
      </c>
      <c r="J136" s="435" t="s">
        <v>187</v>
      </c>
      <c r="K136" s="938" t="s">
        <v>3</v>
      </c>
      <c r="O136" s="958"/>
    </row>
    <row r="137" spans="1:15" s="161" customFormat="1" ht="18.75" customHeight="1" x14ac:dyDescent="0.35">
      <c r="A137" s="930">
        <v>133</v>
      </c>
      <c r="B137" s="800" t="s">
        <v>189</v>
      </c>
      <c r="C137" s="932" t="s">
        <v>80</v>
      </c>
      <c r="G137" s="958"/>
      <c r="H137" s="1500"/>
      <c r="I137" s="937">
        <f>SUBTOTAL(103,$J$5:J137)</f>
        <v>133</v>
      </c>
      <c r="J137" s="435" t="s">
        <v>188</v>
      </c>
      <c r="K137" s="938" t="s">
        <v>80</v>
      </c>
      <c r="O137" s="958"/>
    </row>
    <row r="138" spans="1:15" s="161" customFormat="1" ht="18.75" customHeight="1" x14ac:dyDescent="0.35">
      <c r="A138" s="930">
        <v>134</v>
      </c>
      <c r="B138" s="800" t="s">
        <v>190</v>
      </c>
      <c r="C138" s="932" t="s">
        <v>3</v>
      </c>
      <c r="G138" s="958"/>
      <c r="H138" s="1500"/>
      <c r="I138" s="937">
        <f>SUBTOTAL(103,$J$5:J138)</f>
        <v>134</v>
      </c>
      <c r="J138" s="435" t="s">
        <v>189</v>
      </c>
      <c r="K138" s="938" t="s">
        <v>80</v>
      </c>
      <c r="O138" s="958"/>
    </row>
    <row r="139" spans="1:15" s="161" customFormat="1" ht="18.75" customHeight="1" x14ac:dyDescent="0.35">
      <c r="A139" s="930">
        <v>135</v>
      </c>
      <c r="B139" s="800" t="s">
        <v>446</v>
      </c>
      <c r="C139" s="932" t="s">
        <v>3</v>
      </c>
      <c r="G139" s="958"/>
      <c r="H139" s="1500"/>
      <c r="I139" s="937">
        <f>SUBTOTAL(103,$J$5:J139)</f>
        <v>135</v>
      </c>
      <c r="J139" s="435" t="s">
        <v>190</v>
      </c>
      <c r="K139" s="938" t="s">
        <v>3</v>
      </c>
      <c r="O139" s="958"/>
    </row>
    <row r="140" spans="1:15" s="161" customFormat="1" ht="18.75" customHeight="1" x14ac:dyDescent="0.35">
      <c r="A140" s="930">
        <v>136</v>
      </c>
      <c r="B140" s="800" t="s">
        <v>56</v>
      </c>
      <c r="C140" s="932" t="s">
        <v>447</v>
      </c>
      <c r="G140" s="958"/>
      <c r="H140" s="1500"/>
      <c r="I140" s="937">
        <f>SUBTOTAL(103,$J$5:J140)</f>
        <v>136</v>
      </c>
      <c r="J140" s="435" t="s">
        <v>446</v>
      </c>
      <c r="K140" s="938" t="s">
        <v>3</v>
      </c>
      <c r="O140" s="958"/>
    </row>
    <row r="141" spans="1:15" s="161" customFormat="1" ht="18.75" customHeight="1" x14ac:dyDescent="0.35">
      <c r="A141" s="930">
        <v>137</v>
      </c>
      <c r="B141" s="800" t="s">
        <v>57</v>
      </c>
      <c r="C141" s="932" t="s">
        <v>223</v>
      </c>
      <c r="G141" s="958"/>
      <c r="H141" s="1500"/>
      <c r="I141" s="937">
        <f>SUBTOTAL(103,$J$5:J141)</f>
        <v>137</v>
      </c>
      <c r="J141" s="435" t="s">
        <v>56</v>
      </c>
      <c r="K141" s="938" t="s">
        <v>447</v>
      </c>
      <c r="O141" s="958"/>
    </row>
    <row r="142" spans="1:15" s="161" customFormat="1" ht="18.75" customHeight="1" x14ac:dyDescent="0.35">
      <c r="A142" s="930">
        <v>138</v>
      </c>
      <c r="B142" s="800" t="s">
        <v>693</v>
      </c>
      <c r="C142" s="932" t="s">
        <v>219</v>
      </c>
      <c r="G142" s="958"/>
      <c r="H142" s="1500"/>
      <c r="I142" s="937">
        <f>SUBTOTAL(103,$J$5:J142)</f>
        <v>138</v>
      </c>
      <c r="J142" s="435" t="s">
        <v>57</v>
      </c>
      <c r="K142" s="938" t="s">
        <v>223</v>
      </c>
      <c r="O142" s="958"/>
    </row>
    <row r="143" spans="1:15" s="161" customFormat="1" ht="18.75" customHeight="1" x14ac:dyDescent="0.35">
      <c r="A143" s="930">
        <v>139</v>
      </c>
      <c r="B143" s="800" t="s">
        <v>58</v>
      </c>
      <c r="C143" s="932" t="s">
        <v>194</v>
      </c>
      <c r="G143" s="958"/>
      <c r="H143" s="1500"/>
      <c r="I143" s="937">
        <f>SUBTOTAL(103,$J$5:J143)</f>
        <v>139</v>
      </c>
      <c r="J143" s="435" t="s">
        <v>693</v>
      </c>
      <c r="K143" s="938" t="s">
        <v>219</v>
      </c>
      <c r="O143" s="958"/>
    </row>
    <row r="144" spans="1:15" s="161" customFormat="1" ht="18.75" customHeight="1" x14ac:dyDescent="0.35">
      <c r="A144" s="930">
        <v>140</v>
      </c>
      <c r="B144" s="800" t="s">
        <v>59</v>
      </c>
      <c r="C144" s="932" t="s">
        <v>194</v>
      </c>
      <c r="G144" s="958"/>
      <c r="H144" s="1500"/>
      <c r="I144" s="937">
        <f>SUBTOTAL(103,$J$5:J144)</f>
        <v>140</v>
      </c>
      <c r="J144" s="435" t="s">
        <v>58</v>
      </c>
      <c r="K144" s="938" t="s">
        <v>194</v>
      </c>
      <c r="O144" s="958"/>
    </row>
    <row r="145" spans="1:15" s="161" customFormat="1" ht="18.75" customHeight="1" x14ac:dyDescent="0.35">
      <c r="A145" s="930">
        <v>141</v>
      </c>
      <c r="B145" s="800" t="s">
        <v>60</v>
      </c>
      <c r="C145" s="932" t="s">
        <v>448</v>
      </c>
      <c r="G145" s="958"/>
      <c r="H145" s="1500"/>
      <c r="I145" s="937">
        <f>SUBTOTAL(103,$J$5:J145)</f>
        <v>141</v>
      </c>
      <c r="J145" s="435" t="s">
        <v>59</v>
      </c>
      <c r="K145" s="938" t="s">
        <v>194</v>
      </c>
      <c r="O145" s="958"/>
    </row>
    <row r="146" spans="1:15" s="161" customFormat="1" ht="18.75" customHeight="1" x14ac:dyDescent="0.35">
      <c r="A146" s="930">
        <v>142</v>
      </c>
      <c r="B146" s="800" t="s">
        <v>61</v>
      </c>
      <c r="C146" s="932" t="s">
        <v>448</v>
      </c>
      <c r="G146" s="958"/>
      <c r="H146" s="1500"/>
      <c r="I146" s="937">
        <f>SUBTOTAL(103,$J$5:J146)</f>
        <v>142</v>
      </c>
      <c r="J146" s="435" t="s">
        <v>60</v>
      </c>
      <c r="K146" s="938" t="s">
        <v>448</v>
      </c>
      <c r="O146" s="958"/>
    </row>
    <row r="147" spans="1:15" s="161" customFormat="1" ht="18.75" customHeight="1" x14ac:dyDescent="0.35">
      <c r="A147" s="930">
        <v>143</v>
      </c>
      <c r="B147" s="800" t="s">
        <v>62</v>
      </c>
      <c r="C147" s="932" t="s">
        <v>50</v>
      </c>
      <c r="G147" s="958"/>
      <c r="H147" s="1500"/>
      <c r="I147" s="937">
        <f>SUBTOTAL(103,$J$5:J147)</f>
        <v>143</v>
      </c>
      <c r="J147" s="435" t="s">
        <v>61</v>
      </c>
      <c r="K147" s="938" t="s">
        <v>448</v>
      </c>
      <c r="O147" s="958"/>
    </row>
    <row r="148" spans="1:15" s="161" customFormat="1" ht="18.75" customHeight="1" x14ac:dyDescent="0.35">
      <c r="A148" s="930">
        <v>144</v>
      </c>
      <c r="B148" s="800" t="s">
        <v>63</v>
      </c>
      <c r="C148" s="932" t="s">
        <v>159</v>
      </c>
      <c r="G148" s="958"/>
      <c r="H148" s="1500"/>
      <c r="I148" s="937">
        <f>SUBTOTAL(103,$J$5:J148)</f>
        <v>144</v>
      </c>
      <c r="J148" s="435" t="s">
        <v>62</v>
      </c>
      <c r="K148" s="938" t="s">
        <v>50</v>
      </c>
      <c r="O148" s="958"/>
    </row>
    <row r="149" spans="1:15" s="161" customFormat="1" ht="18.75" customHeight="1" x14ac:dyDescent="0.35">
      <c r="A149" s="930">
        <v>145</v>
      </c>
      <c r="B149" s="800" t="s">
        <v>158</v>
      </c>
      <c r="C149" s="932" t="s">
        <v>178</v>
      </c>
      <c r="G149" s="958"/>
      <c r="H149" s="1500"/>
      <c r="I149" s="937">
        <f>SUBTOTAL(103,$J$5:J149)</f>
        <v>145</v>
      </c>
      <c r="J149" s="435" t="s">
        <v>63</v>
      </c>
      <c r="K149" s="938" t="s">
        <v>159</v>
      </c>
      <c r="O149" s="958"/>
    </row>
    <row r="150" spans="1:15" s="161" customFormat="1" ht="18.75" customHeight="1" x14ac:dyDescent="0.35">
      <c r="A150" s="930">
        <v>146</v>
      </c>
      <c r="B150" s="800" t="s">
        <v>160</v>
      </c>
      <c r="C150" s="932" t="s">
        <v>178</v>
      </c>
      <c r="G150" s="958"/>
      <c r="H150" s="1500"/>
      <c r="I150" s="937">
        <f>SUBTOTAL(103,$J$5:J150)</f>
        <v>146</v>
      </c>
      <c r="J150" s="435" t="s">
        <v>158</v>
      </c>
      <c r="K150" s="938" t="s">
        <v>178</v>
      </c>
      <c r="O150" s="958"/>
    </row>
    <row r="151" spans="1:15" s="161" customFormat="1" ht="18.75" customHeight="1" x14ac:dyDescent="0.35">
      <c r="A151" s="930">
        <v>147</v>
      </c>
      <c r="B151" s="800" t="s">
        <v>161</v>
      </c>
      <c r="C151" s="932" t="s">
        <v>159</v>
      </c>
      <c r="G151" s="958"/>
      <c r="H151" s="1500"/>
      <c r="I151" s="937">
        <f>SUBTOTAL(103,$J$5:J151)</f>
        <v>147</v>
      </c>
      <c r="J151" s="435" t="s">
        <v>160</v>
      </c>
      <c r="K151" s="938" t="s">
        <v>178</v>
      </c>
      <c r="O151" s="958"/>
    </row>
    <row r="152" spans="1:15" s="161" customFormat="1" ht="18.75" customHeight="1" x14ac:dyDescent="0.35">
      <c r="A152" s="930">
        <v>148</v>
      </c>
      <c r="B152" s="800" t="s">
        <v>169</v>
      </c>
      <c r="C152" s="932" t="s">
        <v>4</v>
      </c>
      <c r="G152" s="958"/>
      <c r="H152" s="1500"/>
      <c r="I152" s="937">
        <f>SUBTOTAL(103,$J$5:J152)</f>
        <v>148</v>
      </c>
      <c r="J152" s="435" t="s">
        <v>161</v>
      </c>
      <c r="K152" s="938" t="s">
        <v>159</v>
      </c>
      <c r="O152" s="958"/>
    </row>
    <row r="153" spans="1:15" s="161" customFormat="1" ht="18.75" customHeight="1" x14ac:dyDescent="0.35">
      <c r="A153" s="930">
        <v>149</v>
      </c>
      <c r="B153" s="800" t="s">
        <v>64</v>
      </c>
      <c r="C153" s="932" t="s">
        <v>258</v>
      </c>
      <c r="G153" s="958"/>
      <c r="H153" s="1500"/>
      <c r="I153" s="937">
        <f>SUBTOTAL(103,$J$5:J153)</f>
        <v>149</v>
      </c>
      <c r="J153" s="435" t="s">
        <v>169</v>
      </c>
      <c r="K153" s="938" t="s">
        <v>4</v>
      </c>
      <c r="O153" s="958"/>
    </row>
    <row r="154" spans="1:15" s="161" customFormat="1" ht="18.75" customHeight="1" x14ac:dyDescent="0.35">
      <c r="A154" s="930">
        <v>150</v>
      </c>
      <c r="B154" s="800" t="s">
        <v>65</v>
      </c>
      <c r="C154" s="932" t="s">
        <v>193</v>
      </c>
      <c r="G154" s="958"/>
      <c r="H154" s="1500"/>
      <c r="I154" s="937">
        <f>SUBTOTAL(103,$J$5:J154)</f>
        <v>150</v>
      </c>
      <c r="J154" s="435" t="s">
        <v>64</v>
      </c>
      <c r="K154" s="938" t="s">
        <v>258</v>
      </c>
      <c r="O154" s="958"/>
    </row>
    <row r="155" spans="1:15" s="161" customFormat="1" ht="18.75" customHeight="1" x14ac:dyDescent="0.35">
      <c r="A155" s="930">
        <v>151</v>
      </c>
      <c r="B155" s="800" t="s">
        <v>449</v>
      </c>
      <c r="C155" s="932" t="s">
        <v>80</v>
      </c>
      <c r="G155" s="958"/>
      <c r="H155" s="1500"/>
      <c r="I155" s="937">
        <f>SUBTOTAL(103,$J$5:J155)</f>
        <v>151</v>
      </c>
      <c r="J155" s="435" t="s">
        <v>65</v>
      </c>
      <c r="K155" s="938" t="s">
        <v>193</v>
      </c>
      <c r="O155" s="958"/>
    </row>
    <row r="156" spans="1:15" s="161" customFormat="1" ht="18.75" customHeight="1" x14ac:dyDescent="0.35">
      <c r="A156" s="930">
        <v>152</v>
      </c>
      <c r="B156" s="800" t="s">
        <v>450</v>
      </c>
      <c r="C156" s="932" t="s">
        <v>3</v>
      </c>
      <c r="G156" s="958"/>
      <c r="H156" s="1500"/>
      <c r="I156" s="937">
        <f>SUBTOTAL(103,$J$5:J156)</f>
        <v>152</v>
      </c>
      <c r="J156" s="435" t="s">
        <v>449</v>
      </c>
      <c r="K156" s="938" t="s">
        <v>80</v>
      </c>
      <c r="O156" s="958"/>
    </row>
    <row r="157" spans="1:15" s="161" customFormat="1" ht="18.75" customHeight="1" x14ac:dyDescent="0.35">
      <c r="A157" s="930">
        <v>153</v>
      </c>
      <c r="B157" s="800" t="s">
        <v>451</v>
      </c>
      <c r="C157" s="932" t="s">
        <v>3</v>
      </c>
      <c r="G157" s="958"/>
      <c r="H157" s="1500"/>
      <c r="I157" s="937">
        <f>SUBTOTAL(103,$J$5:J157)</f>
        <v>153</v>
      </c>
      <c r="J157" s="435" t="s">
        <v>450</v>
      </c>
      <c r="K157" s="938" t="s">
        <v>3</v>
      </c>
      <c r="O157" s="958"/>
    </row>
    <row r="158" spans="1:15" s="161" customFormat="1" ht="18.75" customHeight="1" x14ac:dyDescent="0.35">
      <c r="A158" s="930">
        <v>154</v>
      </c>
      <c r="B158" s="800" t="s">
        <v>452</v>
      </c>
      <c r="C158" s="932" t="s">
        <v>2</v>
      </c>
      <c r="G158" s="958"/>
      <c r="H158" s="1500"/>
      <c r="I158" s="937">
        <f>SUBTOTAL(103,$J$5:J158)</f>
        <v>154</v>
      </c>
      <c r="J158" s="435" t="s">
        <v>451</v>
      </c>
      <c r="K158" s="938" t="s">
        <v>3</v>
      </c>
      <c r="O158" s="958"/>
    </row>
    <row r="159" spans="1:15" s="161" customFormat="1" ht="18.75" customHeight="1" x14ac:dyDescent="0.35">
      <c r="A159" s="930">
        <v>155</v>
      </c>
      <c r="B159" s="800" t="s">
        <v>453</v>
      </c>
      <c r="C159" s="932" t="s">
        <v>3</v>
      </c>
      <c r="G159" s="958"/>
      <c r="H159" s="1500"/>
      <c r="I159" s="937">
        <f>SUBTOTAL(103,$J$5:J159)</f>
        <v>155</v>
      </c>
      <c r="J159" s="435" t="s">
        <v>452</v>
      </c>
      <c r="K159" s="938" t="s">
        <v>2</v>
      </c>
      <c r="O159" s="958"/>
    </row>
    <row r="160" spans="1:15" s="161" customFormat="1" ht="18.75" customHeight="1" x14ac:dyDescent="0.35">
      <c r="A160" s="930">
        <v>156</v>
      </c>
      <c r="B160" s="800" t="s">
        <v>917</v>
      </c>
      <c r="C160" s="932" t="s">
        <v>205</v>
      </c>
      <c r="G160" s="958"/>
      <c r="H160" s="1500"/>
      <c r="I160" s="937">
        <f>SUBTOTAL(103,$J$5:J160)</f>
        <v>156</v>
      </c>
      <c r="J160" s="435" t="s">
        <v>453</v>
      </c>
      <c r="K160" s="938" t="s">
        <v>3</v>
      </c>
      <c r="O160" s="958"/>
    </row>
    <row r="161" spans="1:15" s="161" customFormat="1" ht="18.75" customHeight="1" x14ac:dyDescent="0.35">
      <c r="A161" s="930">
        <v>157</v>
      </c>
      <c r="B161" s="800" t="s">
        <v>918</v>
      </c>
      <c r="C161" s="932" t="s">
        <v>80</v>
      </c>
      <c r="G161" s="958"/>
      <c r="H161" s="1500"/>
      <c r="I161" s="937">
        <f>SUBTOTAL(103,$J$5:J161)</f>
        <v>157</v>
      </c>
      <c r="J161" s="435" t="s">
        <v>917</v>
      </c>
      <c r="K161" s="938" t="s">
        <v>205</v>
      </c>
      <c r="O161" s="958"/>
    </row>
    <row r="162" spans="1:15" s="161" customFormat="1" ht="18.75" customHeight="1" x14ac:dyDescent="0.35">
      <c r="A162" s="930">
        <v>158</v>
      </c>
      <c r="B162" s="800" t="s">
        <v>919</v>
      </c>
      <c r="C162" s="932" t="s">
        <v>80</v>
      </c>
      <c r="G162" s="958"/>
      <c r="H162" s="1500"/>
      <c r="I162" s="937">
        <f>SUBTOTAL(103,$J$5:J162)</f>
        <v>158</v>
      </c>
      <c r="J162" s="435" t="s">
        <v>918</v>
      </c>
      <c r="K162" s="938" t="s">
        <v>80</v>
      </c>
      <c r="O162" s="958"/>
    </row>
    <row r="163" spans="1:15" s="161" customFormat="1" ht="18.75" customHeight="1" x14ac:dyDescent="0.35">
      <c r="A163" s="930">
        <v>159</v>
      </c>
      <c r="B163" s="800" t="s">
        <v>920</v>
      </c>
      <c r="C163" s="932" t="s">
        <v>80</v>
      </c>
      <c r="G163" s="958"/>
      <c r="H163" s="1500"/>
      <c r="I163" s="937">
        <f>SUBTOTAL(103,$J$5:J163)</f>
        <v>159</v>
      </c>
      <c r="J163" s="435" t="s">
        <v>919</v>
      </c>
      <c r="K163" s="938" t="s">
        <v>80</v>
      </c>
      <c r="O163" s="958"/>
    </row>
    <row r="164" spans="1:15" s="161" customFormat="1" ht="18.75" customHeight="1" x14ac:dyDescent="0.35">
      <c r="A164" s="930">
        <v>160</v>
      </c>
      <c r="B164" s="800" t="s">
        <v>921</v>
      </c>
      <c r="C164" s="932" t="s">
        <v>2</v>
      </c>
      <c r="G164" s="958"/>
      <c r="H164" s="1500"/>
      <c r="I164" s="937">
        <f>SUBTOTAL(103,$J$5:J164)</f>
        <v>160</v>
      </c>
      <c r="J164" s="435" t="s">
        <v>920</v>
      </c>
      <c r="K164" s="938" t="s">
        <v>80</v>
      </c>
      <c r="O164" s="958"/>
    </row>
    <row r="165" spans="1:15" s="161" customFormat="1" ht="18.75" customHeight="1" x14ac:dyDescent="0.35">
      <c r="A165" s="930">
        <v>161</v>
      </c>
      <c r="B165" s="923" t="s">
        <v>922</v>
      </c>
      <c r="C165" s="933" t="s">
        <v>80</v>
      </c>
      <c r="G165" s="958"/>
      <c r="H165" s="1500"/>
      <c r="I165" s="937">
        <f>SUBTOTAL(103,$J$5:J165)</f>
        <v>161</v>
      </c>
      <c r="J165" s="435" t="s">
        <v>921</v>
      </c>
      <c r="K165" s="938" t="s">
        <v>2</v>
      </c>
      <c r="O165" s="958"/>
    </row>
    <row r="166" spans="1:15" s="161" customFormat="1" ht="18.75" customHeight="1" x14ac:dyDescent="0.35">
      <c r="A166" s="930">
        <v>162</v>
      </c>
      <c r="B166" s="800" t="s">
        <v>923</v>
      </c>
      <c r="C166" s="932" t="s">
        <v>50</v>
      </c>
      <c r="G166" s="958"/>
      <c r="H166" s="1500"/>
      <c r="I166" s="937">
        <f>SUBTOTAL(103,$J$5:J166)</f>
        <v>162</v>
      </c>
      <c r="J166" s="435" t="s">
        <v>922</v>
      </c>
      <c r="K166" s="938" t="s">
        <v>80</v>
      </c>
      <c r="O166" s="958"/>
    </row>
    <row r="167" spans="1:15" s="161" customFormat="1" ht="18.75" customHeight="1" x14ac:dyDescent="0.35">
      <c r="A167" s="930">
        <v>163</v>
      </c>
      <c r="B167" s="800" t="s">
        <v>66</v>
      </c>
      <c r="C167" s="932" t="s">
        <v>205</v>
      </c>
      <c r="G167" s="958"/>
      <c r="H167" s="1500"/>
      <c r="I167" s="937">
        <f>SUBTOTAL(103,$J$5:J167)</f>
        <v>163</v>
      </c>
      <c r="J167" s="435" t="s">
        <v>923</v>
      </c>
      <c r="K167" s="938" t="s">
        <v>50</v>
      </c>
      <c r="O167" s="958"/>
    </row>
    <row r="168" spans="1:15" s="161" customFormat="1" ht="18.75" customHeight="1" x14ac:dyDescent="0.35">
      <c r="A168" s="930">
        <v>164</v>
      </c>
      <c r="B168" s="800" t="s">
        <v>26</v>
      </c>
      <c r="C168" s="932" t="s">
        <v>3</v>
      </c>
      <c r="G168" s="958"/>
      <c r="H168" s="1500"/>
      <c r="I168" s="937">
        <f>SUBTOTAL(103,$J$5:J168)</f>
        <v>164</v>
      </c>
      <c r="J168" s="435" t="s">
        <v>66</v>
      </c>
      <c r="K168" s="938" t="s">
        <v>205</v>
      </c>
      <c r="O168" s="958"/>
    </row>
    <row r="169" spans="1:15" s="161" customFormat="1" ht="18.75" customHeight="1" x14ac:dyDescent="0.35">
      <c r="A169" s="930">
        <v>165</v>
      </c>
      <c r="B169" s="800" t="s">
        <v>454</v>
      </c>
      <c r="C169" s="932" t="s">
        <v>50</v>
      </c>
      <c r="G169" s="958"/>
      <c r="H169" s="1500"/>
      <c r="I169" s="937">
        <f>SUBTOTAL(103,$J$5:J169)</f>
        <v>165</v>
      </c>
      <c r="J169" s="435" t="s">
        <v>26</v>
      </c>
      <c r="K169" s="938" t="s">
        <v>3</v>
      </c>
      <c r="O169" s="958"/>
    </row>
    <row r="170" spans="1:15" s="161" customFormat="1" ht="18.75" customHeight="1" x14ac:dyDescent="0.35">
      <c r="A170" s="930">
        <v>166</v>
      </c>
      <c r="B170" s="800" t="s">
        <v>455</v>
      </c>
      <c r="C170" s="932" t="s">
        <v>2</v>
      </c>
      <c r="G170" s="958"/>
      <c r="H170" s="1500"/>
      <c r="I170" s="937">
        <f>SUBTOTAL(103,$J$5:J170)</f>
        <v>166</v>
      </c>
      <c r="J170" s="435" t="s">
        <v>454</v>
      </c>
      <c r="K170" s="938" t="s">
        <v>50</v>
      </c>
      <c r="O170" s="958"/>
    </row>
    <row r="171" spans="1:15" s="161" customFormat="1" ht="18.75" customHeight="1" x14ac:dyDescent="0.35">
      <c r="A171" s="930">
        <v>167</v>
      </c>
      <c r="B171" s="800" t="s">
        <v>456</v>
      </c>
      <c r="C171" s="932" t="s">
        <v>50</v>
      </c>
      <c r="G171" s="958"/>
      <c r="H171" s="1500"/>
      <c r="I171" s="937">
        <f>SUBTOTAL(103,$J$5:J171)</f>
        <v>167</v>
      </c>
      <c r="J171" s="435" t="s">
        <v>455</v>
      </c>
      <c r="K171" s="938" t="s">
        <v>2</v>
      </c>
      <c r="O171" s="958"/>
    </row>
    <row r="172" spans="1:15" s="161" customFormat="1" ht="18.75" customHeight="1" x14ac:dyDescent="0.35">
      <c r="A172" s="930">
        <v>168</v>
      </c>
      <c r="B172" s="800" t="s">
        <v>457</v>
      </c>
      <c r="C172" s="932" t="s">
        <v>3</v>
      </c>
      <c r="G172" s="958"/>
      <c r="H172" s="1500"/>
      <c r="I172" s="937">
        <f>SUBTOTAL(103,$J$5:J172)</f>
        <v>168</v>
      </c>
      <c r="J172" s="435" t="s">
        <v>456</v>
      </c>
      <c r="K172" s="938" t="s">
        <v>50</v>
      </c>
      <c r="O172" s="958"/>
    </row>
    <row r="173" spans="1:15" s="161" customFormat="1" ht="18.75" customHeight="1" x14ac:dyDescent="0.35">
      <c r="A173" s="930">
        <v>169</v>
      </c>
      <c r="B173" s="800" t="s">
        <v>458</v>
      </c>
      <c r="C173" s="932" t="s">
        <v>80</v>
      </c>
      <c r="G173" s="958"/>
      <c r="H173" s="1500"/>
      <c r="I173" s="937">
        <f>SUBTOTAL(103,$J$5:J173)</f>
        <v>169</v>
      </c>
      <c r="J173" s="435" t="s">
        <v>457</v>
      </c>
      <c r="K173" s="938" t="s">
        <v>3</v>
      </c>
      <c r="O173" s="958"/>
    </row>
    <row r="174" spans="1:15" s="161" customFormat="1" ht="18.75" customHeight="1" x14ac:dyDescent="0.35">
      <c r="A174" s="930">
        <v>170</v>
      </c>
      <c r="B174" s="800" t="s">
        <v>459</v>
      </c>
      <c r="C174" s="932" t="s">
        <v>4</v>
      </c>
      <c r="G174" s="958"/>
      <c r="H174" s="1500"/>
      <c r="I174" s="937">
        <f>SUBTOTAL(103,$J$5:J174)</f>
        <v>170</v>
      </c>
      <c r="J174" s="435" t="s">
        <v>458</v>
      </c>
      <c r="K174" s="938" t="s">
        <v>80</v>
      </c>
      <c r="O174" s="958"/>
    </row>
    <row r="175" spans="1:15" s="161" customFormat="1" ht="18.75" customHeight="1" x14ac:dyDescent="0.35">
      <c r="A175" s="930">
        <v>171</v>
      </c>
      <c r="B175" s="800" t="s">
        <v>460</v>
      </c>
      <c r="C175" s="932" t="s">
        <v>2</v>
      </c>
      <c r="G175" s="958"/>
      <c r="H175" s="1500"/>
      <c r="I175" s="937">
        <f>SUBTOTAL(103,$J$5:J175)</f>
        <v>171</v>
      </c>
      <c r="J175" s="435" t="s">
        <v>459</v>
      </c>
      <c r="K175" s="938" t="s">
        <v>4</v>
      </c>
      <c r="O175" s="958"/>
    </row>
    <row r="176" spans="1:15" s="161" customFormat="1" ht="18.75" customHeight="1" x14ac:dyDescent="0.35">
      <c r="A176" s="930">
        <v>172</v>
      </c>
      <c r="B176" s="800" t="s">
        <v>461</v>
      </c>
      <c r="C176" s="932" t="s">
        <v>4</v>
      </c>
      <c r="G176" s="958"/>
      <c r="H176" s="1500"/>
      <c r="I176" s="937">
        <f>SUBTOTAL(103,$J$5:J176)</f>
        <v>172</v>
      </c>
      <c r="J176" s="435" t="s">
        <v>460</v>
      </c>
      <c r="K176" s="938" t="s">
        <v>2</v>
      </c>
      <c r="O176" s="958"/>
    </row>
    <row r="177" spans="1:15" s="161" customFormat="1" ht="18.75" customHeight="1" x14ac:dyDescent="0.35">
      <c r="A177" s="930">
        <v>173</v>
      </c>
      <c r="B177" s="800" t="s">
        <v>462</v>
      </c>
      <c r="C177" s="932" t="s">
        <v>2</v>
      </c>
      <c r="G177" s="958"/>
      <c r="H177" s="1500"/>
      <c r="I177" s="937">
        <f>SUBTOTAL(103,$J$5:J177)</f>
        <v>173</v>
      </c>
      <c r="J177" s="435" t="s">
        <v>461</v>
      </c>
      <c r="K177" s="938" t="s">
        <v>4</v>
      </c>
      <c r="O177" s="958"/>
    </row>
    <row r="178" spans="1:15" s="161" customFormat="1" ht="18.75" customHeight="1" x14ac:dyDescent="0.35">
      <c r="A178" s="930">
        <v>174</v>
      </c>
      <c r="B178" s="800" t="s">
        <v>9</v>
      </c>
      <c r="C178" s="932" t="s">
        <v>205</v>
      </c>
      <c r="G178" s="958"/>
      <c r="H178" s="1500"/>
      <c r="I178" s="937">
        <f>SUBTOTAL(103,$J$5:J178)</f>
        <v>174</v>
      </c>
      <c r="J178" s="435" t="s">
        <v>462</v>
      </c>
      <c r="K178" s="938" t="s">
        <v>2</v>
      </c>
      <c r="O178" s="958"/>
    </row>
    <row r="179" spans="1:15" s="161" customFormat="1" ht="18.75" customHeight="1" x14ac:dyDescent="0.35">
      <c r="A179" s="930">
        <v>175</v>
      </c>
      <c r="B179" s="800" t="s">
        <v>84</v>
      </c>
      <c r="C179" s="932" t="s">
        <v>2</v>
      </c>
      <c r="G179" s="958"/>
      <c r="H179" s="1500"/>
      <c r="I179" s="937">
        <f>SUBTOTAL(103,$J$5:J179)</f>
        <v>175</v>
      </c>
      <c r="J179" s="435" t="s">
        <v>9</v>
      </c>
      <c r="K179" s="938" t="s">
        <v>205</v>
      </c>
      <c r="O179" s="958"/>
    </row>
    <row r="180" spans="1:15" s="161" customFormat="1" ht="18.75" customHeight="1" x14ac:dyDescent="0.35">
      <c r="A180" s="930">
        <v>176</v>
      </c>
      <c r="B180" s="800" t="s">
        <v>170</v>
      </c>
      <c r="C180" s="932" t="s">
        <v>178</v>
      </c>
      <c r="G180" s="958"/>
      <c r="H180" s="1500"/>
      <c r="I180" s="937">
        <f>SUBTOTAL(103,$J$5:J180)</f>
        <v>176</v>
      </c>
      <c r="J180" s="435" t="s">
        <v>84</v>
      </c>
      <c r="K180" s="938" t="s">
        <v>2</v>
      </c>
      <c r="O180" s="958"/>
    </row>
    <row r="181" spans="1:15" s="161" customFormat="1" ht="18.75" customHeight="1" x14ac:dyDescent="0.35">
      <c r="A181" s="930">
        <v>177</v>
      </c>
      <c r="B181" s="800" t="s">
        <v>171</v>
      </c>
      <c r="C181" s="932" t="s">
        <v>2</v>
      </c>
      <c r="G181" s="958"/>
      <c r="H181" s="1500"/>
      <c r="I181" s="937">
        <f>SUBTOTAL(103,$J$5:J181)</f>
        <v>177</v>
      </c>
      <c r="J181" s="435" t="s">
        <v>170</v>
      </c>
      <c r="K181" s="938" t="s">
        <v>178</v>
      </c>
      <c r="O181" s="958"/>
    </row>
    <row r="182" spans="1:15" s="161" customFormat="1" ht="18.75" customHeight="1" x14ac:dyDescent="0.35">
      <c r="A182" s="930">
        <v>178</v>
      </c>
      <c r="B182" s="800" t="s">
        <v>463</v>
      </c>
      <c r="C182" s="932" t="s">
        <v>159</v>
      </c>
      <c r="G182" s="958"/>
      <c r="H182" s="1500"/>
      <c r="I182" s="937">
        <f>SUBTOTAL(103,$J$5:J182)</f>
        <v>178</v>
      </c>
      <c r="J182" s="435" t="s">
        <v>171</v>
      </c>
      <c r="K182" s="938" t="s">
        <v>2</v>
      </c>
      <c r="O182" s="958"/>
    </row>
    <row r="183" spans="1:15" s="161" customFormat="1" ht="18.75" customHeight="1" x14ac:dyDescent="0.35">
      <c r="A183" s="930">
        <v>179</v>
      </c>
      <c r="B183" s="800" t="s">
        <v>464</v>
      </c>
      <c r="C183" s="932" t="s">
        <v>80</v>
      </c>
      <c r="G183" s="958"/>
      <c r="H183" s="1500"/>
      <c r="I183" s="937">
        <f>SUBTOTAL(103,$J$5:J183)</f>
        <v>179</v>
      </c>
      <c r="J183" s="435" t="s">
        <v>463</v>
      </c>
      <c r="K183" s="938" t="s">
        <v>159</v>
      </c>
      <c r="O183" s="958"/>
    </row>
    <row r="184" spans="1:15" s="161" customFormat="1" ht="18.75" customHeight="1" x14ac:dyDescent="0.35">
      <c r="A184" s="930">
        <v>180</v>
      </c>
      <c r="B184" s="800" t="s">
        <v>465</v>
      </c>
      <c r="C184" s="932" t="s">
        <v>50</v>
      </c>
      <c r="G184" s="958"/>
      <c r="H184" s="1500"/>
      <c r="I184" s="937">
        <f>SUBTOTAL(103,$J$5:J184)</f>
        <v>180</v>
      </c>
      <c r="J184" s="435" t="s">
        <v>464</v>
      </c>
      <c r="K184" s="938" t="s">
        <v>80</v>
      </c>
      <c r="O184" s="958"/>
    </row>
    <row r="185" spans="1:15" s="161" customFormat="1" ht="18.75" customHeight="1" x14ac:dyDescent="0.35">
      <c r="A185" s="930">
        <v>181</v>
      </c>
      <c r="B185" s="800" t="s">
        <v>466</v>
      </c>
      <c r="C185" s="932" t="s">
        <v>3</v>
      </c>
      <c r="G185" s="958"/>
      <c r="H185" s="1500"/>
      <c r="I185" s="937">
        <f>SUBTOTAL(103,$J$5:J185)</f>
        <v>181</v>
      </c>
      <c r="J185" s="435" t="s">
        <v>465</v>
      </c>
      <c r="K185" s="938" t="s">
        <v>50</v>
      </c>
      <c r="O185" s="958"/>
    </row>
    <row r="186" spans="1:15" s="161" customFormat="1" ht="18.75" customHeight="1" x14ac:dyDescent="0.35">
      <c r="A186" s="930">
        <v>182</v>
      </c>
      <c r="B186" s="800" t="s">
        <v>467</v>
      </c>
      <c r="C186" s="932" t="s">
        <v>3</v>
      </c>
      <c r="G186" s="958"/>
      <c r="H186" s="1500"/>
      <c r="I186" s="937">
        <f>SUBTOTAL(103,$J$5:J186)</f>
        <v>182</v>
      </c>
      <c r="J186" s="435" t="s">
        <v>466</v>
      </c>
      <c r="K186" s="938" t="s">
        <v>3</v>
      </c>
      <c r="O186" s="958"/>
    </row>
    <row r="187" spans="1:15" s="161" customFormat="1" ht="18.75" customHeight="1" x14ac:dyDescent="0.35">
      <c r="A187" s="930">
        <v>183</v>
      </c>
      <c r="B187" s="800" t="s">
        <v>468</v>
      </c>
      <c r="C187" s="932" t="s">
        <v>178</v>
      </c>
      <c r="G187" s="958"/>
      <c r="H187" s="1500"/>
      <c r="I187" s="937">
        <f>SUBTOTAL(103,$J$5:J187)</f>
        <v>183</v>
      </c>
      <c r="J187" s="435" t="s">
        <v>467</v>
      </c>
      <c r="K187" s="938" t="s">
        <v>3</v>
      </c>
      <c r="O187" s="958"/>
    </row>
    <row r="188" spans="1:15" s="161" customFormat="1" ht="18.75" customHeight="1" x14ac:dyDescent="0.35">
      <c r="A188" s="930">
        <v>184</v>
      </c>
      <c r="B188" s="800" t="s">
        <v>469</v>
      </c>
      <c r="C188" s="932" t="s">
        <v>1006</v>
      </c>
      <c r="G188" s="958"/>
      <c r="H188" s="1500"/>
      <c r="I188" s="937">
        <f>SUBTOTAL(103,$J$5:J188)</f>
        <v>184</v>
      </c>
      <c r="J188" s="435" t="s">
        <v>468</v>
      </c>
      <c r="K188" s="938" t="s">
        <v>178</v>
      </c>
      <c r="O188" s="958"/>
    </row>
    <row r="189" spans="1:15" s="161" customFormat="1" ht="18.75" customHeight="1" x14ac:dyDescent="0.35">
      <c r="A189" s="930">
        <v>185</v>
      </c>
      <c r="B189" s="800" t="s">
        <v>10</v>
      </c>
      <c r="C189" s="932" t="s">
        <v>192</v>
      </c>
      <c r="G189" s="958"/>
      <c r="H189" s="1500"/>
      <c r="I189" s="937">
        <f>SUBTOTAL(103,$J$5:J189)</f>
        <v>185</v>
      </c>
      <c r="J189" s="435" t="s">
        <v>469</v>
      </c>
      <c r="K189" s="938" t="s">
        <v>1006</v>
      </c>
      <c r="O189" s="958"/>
    </row>
    <row r="190" spans="1:15" s="161" customFormat="1" ht="18.75" customHeight="1" x14ac:dyDescent="0.35">
      <c r="A190" s="930">
        <v>186</v>
      </c>
      <c r="B190" s="800" t="s">
        <v>67</v>
      </c>
      <c r="C190" s="932" t="s">
        <v>80</v>
      </c>
      <c r="G190" s="958"/>
      <c r="H190" s="1500"/>
      <c r="I190" s="937">
        <f>SUBTOTAL(103,$J$5:J190)</f>
        <v>186</v>
      </c>
      <c r="J190" s="435" t="s">
        <v>10</v>
      </c>
      <c r="K190" s="938" t="s">
        <v>192</v>
      </c>
      <c r="O190" s="958"/>
    </row>
    <row r="191" spans="1:15" s="161" customFormat="1" ht="18.75" customHeight="1" x14ac:dyDescent="0.35">
      <c r="A191" s="930">
        <v>187</v>
      </c>
      <c r="B191" s="800" t="s">
        <v>172</v>
      </c>
      <c r="C191" s="932" t="s">
        <v>50</v>
      </c>
      <c r="G191" s="958"/>
      <c r="H191" s="1500"/>
      <c r="I191" s="937">
        <f>SUBTOTAL(103,$J$5:J191)</f>
        <v>187</v>
      </c>
      <c r="J191" s="435" t="s">
        <v>67</v>
      </c>
      <c r="K191" s="938" t="s">
        <v>80</v>
      </c>
      <c r="O191" s="958"/>
    </row>
    <row r="192" spans="1:15" s="161" customFormat="1" ht="18.75" customHeight="1" x14ac:dyDescent="0.35">
      <c r="A192" s="930">
        <v>188</v>
      </c>
      <c r="B192" s="800" t="s">
        <v>892</v>
      </c>
      <c r="C192" s="932" t="s">
        <v>80</v>
      </c>
      <c r="G192" s="958"/>
      <c r="H192" s="1500"/>
      <c r="I192" s="937">
        <f>SUBTOTAL(103,$J$5:J192)</f>
        <v>188</v>
      </c>
      <c r="J192" s="435" t="s">
        <v>172</v>
      </c>
      <c r="K192" s="938" t="s">
        <v>50</v>
      </c>
      <c r="O192" s="958"/>
    </row>
    <row r="193" spans="1:15" s="161" customFormat="1" ht="18.75" customHeight="1" x14ac:dyDescent="0.35">
      <c r="A193" s="930">
        <v>189</v>
      </c>
      <c r="B193" s="800" t="s">
        <v>893</v>
      </c>
      <c r="C193" s="932" t="s">
        <v>50</v>
      </c>
      <c r="G193" s="958"/>
      <c r="H193" s="1500"/>
      <c r="I193" s="937">
        <f>SUBTOTAL(103,$J$5:J193)</f>
        <v>189</v>
      </c>
      <c r="J193" s="435" t="s">
        <v>892</v>
      </c>
      <c r="K193" s="938" t="s">
        <v>80</v>
      </c>
      <c r="O193" s="958"/>
    </row>
    <row r="194" spans="1:15" s="161" customFormat="1" ht="18.75" customHeight="1" x14ac:dyDescent="0.35">
      <c r="A194" s="930">
        <v>190</v>
      </c>
      <c r="B194" s="800" t="s">
        <v>894</v>
      </c>
      <c r="C194" s="932" t="s">
        <v>50</v>
      </c>
      <c r="G194" s="958"/>
      <c r="H194" s="1500"/>
      <c r="I194" s="937">
        <f>SUBTOTAL(103,$J$5:J194)</f>
        <v>190</v>
      </c>
      <c r="J194" s="435" t="s">
        <v>893</v>
      </c>
      <c r="K194" s="938" t="s">
        <v>50</v>
      </c>
      <c r="O194" s="958"/>
    </row>
    <row r="195" spans="1:15" s="161" customFormat="1" ht="18.75" customHeight="1" x14ac:dyDescent="0.35">
      <c r="A195" s="930">
        <v>191</v>
      </c>
      <c r="B195" s="800" t="s">
        <v>895</v>
      </c>
      <c r="C195" s="932" t="s">
        <v>50</v>
      </c>
      <c r="G195" s="958"/>
      <c r="H195" s="1500"/>
      <c r="I195" s="937">
        <f>SUBTOTAL(103,$J$5:J195)</f>
        <v>191</v>
      </c>
      <c r="J195" s="435" t="s">
        <v>894</v>
      </c>
      <c r="K195" s="938" t="s">
        <v>50</v>
      </c>
      <c r="O195" s="958"/>
    </row>
    <row r="196" spans="1:15" s="161" customFormat="1" ht="18.75" customHeight="1" x14ac:dyDescent="0.35">
      <c r="A196" s="930">
        <v>192</v>
      </c>
      <c r="B196" s="800" t="s">
        <v>896</v>
      </c>
      <c r="C196" s="932" t="s">
        <v>2</v>
      </c>
      <c r="G196" s="958"/>
      <c r="H196" s="1500"/>
      <c r="I196" s="937">
        <f>SUBTOTAL(103,$J$5:J196)</f>
        <v>192</v>
      </c>
      <c r="J196" s="435" t="s">
        <v>895</v>
      </c>
      <c r="K196" s="938" t="s">
        <v>50</v>
      </c>
      <c r="O196" s="958"/>
    </row>
    <row r="197" spans="1:15" s="161" customFormat="1" ht="18.75" customHeight="1" x14ac:dyDescent="0.35">
      <c r="A197" s="930">
        <v>193</v>
      </c>
      <c r="B197" s="800" t="s">
        <v>792</v>
      </c>
      <c r="C197" s="932" t="s">
        <v>219</v>
      </c>
      <c r="G197" s="958"/>
      <c r="H197" s="1500"/>
      <c r="I197" s="937">
        <f>SUBTOTAL(103,$J$5:J197)</f>
        <v>193</v>
      </c>
      <c r="J197" s="435" t="s">
        <v>896</v>
      </c>
      <c r="K197" s="938" t="s">
        <v>2</v>
      </c>
      <c r="O197" s="958"/>
    </row>
    <row r="198" spans="1:15" s="161" customFormat="1" ht="18.75" customHeight="1" x14ac:dyDescent="0.35">
      <c r="A198" s="930">
        <v>194</v>
      </c>
      <c r="B198" s="800" t="s">
        <v>793</v>
      </c>
      <c r="C198" s="932" t="s">
        <v>80</v>
      </c>
      <c r="G198" s="958"/>
      <c r="H198" s="1500"/>
      <c r="I198" s="937">
        <f>SUBTOTAL(103,$J$5:J198)</f>
        <v>194</v>
      </c>
      <c r="J198" s="435" t="s">
        <v>792</v>
      </c>
      <c r="K198" s="938" t="s">
        <v>219</v>
      </c>
      <c r="O198" s="958"/>
    </row>
    <row r="199" spans="1:15" s="161" customFormat="1" ht="18.75" customHeight="1" x14ac:dyDescent="0.35">
      <c r="A199" s="930">
        <v>195</v>
      </c>
      <c r="B199" s="800" t="s">
        <v>68</v>
      </c>
      <c r="C199" s="932" t="s">
        <v>219</v>
      </c>
      <c r="G199" s="958"/>
      <c r="H199" s="1500"/>
      <c r="I199" s="937">
        <f>SUBTOTAL(103,$J$5:J199)</f>
        <v>195</v>
      </c>
      <c r="J199" s="435" t="s">
        <v>793</v>
      </c>
      <c r="K199" s="938" t="s">
        <v>80</v>
      </c>
      <c r="O199" s="958"/>
    </row>
    <row r="200" spans="1:15" s="161" customFormat="1" ht="18.75" customHeight="1" x14ac:dyDescent="0.35">
      <c r="A200" s="930">
        <v>196</v>
      </c>
      <c r="B200" s="800" t="s">
        <v>69</v>
      </c>
      <c r="C200" s="932" t="s">
        <v>50</v>
      </c>
      <c r="G200" s="958"/>
      <c r="H200" s="1500"/>
      <c r="I200" s="937">
        <f>SUBTOTAL(103,$J$5:J200)</f>
        <v>196</v>
      </c>
      <c r="J200" s="435" t="s">
        <v>68</v>
      </c>
      <c r="K200" s="938" t="s">
        <v>219</v>
      </c>
      <c r="O200" s="958"/>
    </row>
    <row r="201" spans="1:15" s="161" customFormat="1" ht="18.75" customHeight="1" x14ac:dyDescent="0.35">
      <c r="A201" s="930">
        <v>197</v>
      </c>
      <c r="B201" s="800" t="s">
        <v>70</v>
      </c>
      <c r="C201" s="932" t="s">
        <v>50</v>
      </c>
      <c r="G201" s="958"/>
      <c r="H201" s="1500"/>
      <c r="I201" s="937">
        <f>SUBTOTAL(103,$J$5:J201)</f>
        <v>197</v>
      </c>
      <c r="J201" s="435" t="s">
        <v>69</v>
      </c>
      <c r="K201" s="938" t="s">
        <v>50</v>
      </c>
      <c r="O201" s="958"/>
    </row>
    <row r="202" spans="1:15" s="161" customFormat="1" ht="18.75" customHeight="1" x14ac:dyDescent="0.35">
      <c r="A202" s="930">
        <v>198</v>
      </c>
      <c r="B202" s="800" t="s">
        <v>71</v>
      </c>
      <c r="C202" s="932" t="s">
        <v>2</v>
      </c>
      <c r="G202" s="958"/>
      <c r="H202" s="1500"/>
      <c r="I202" s="937">
        <f>SUBTOTAL(103,$J$5:J202)</f>
        <v>198</v>
      </c>
      <c r="J202" s="435" t="s">
        <v>70</v>
      </c>
      <c r="K202" s="938" t="s">
        <v>50</v>
      </c>
      <c r="O202" s="958"/>
    </row>
    <row r="203" spans="1:15" s="161" customFormat="1" ht="18.75" customHeight="1" x14ac:dyDescent="0.35">
      <c r="A203" s="930">
        <v>199</v>
      </c>
      <c r="B203" s="800" t="s">
        <v>195</v>
      </c>
      <c r="C203" s="932" t="s">
        <v>2</v>
      </c>
      <c r="G203" s="958"/>
      <c r="H203" s="1500"/>
      <c r="I203" s="937">
        <f>SUBTOTAL(103,$J$5:J203)</f>
        <v>199</v>
      </c>
      <c r="J203" s="435" t="s">
        <v>71</v>
      </c>
      <c r="K203" s="938" t="s">
        <v>2</v>
      </c>
      <c r="O203" s="958"/>
    </row>
    <row r="204" spans="1:15" s="161" customFormat="1" ht="18.75" customHeight="1" x14ac:dyDescent="0.35">
      <c r="A204" s="930">
        <v>200</v>
      </c>
      <c r="B204" s="800" t="s">
        <v>588</v>
      </c>
      <c r="C204" s="932" t="s">
        <v>3</v>
      </c>
      <c r="G204" s="958"/>
      <c r="H204" s="1500"/>
      <c r="I204" s="937">
        <f>SUBTOTAL(103,$J$5:J204)</f>
        <v>200</v>
      </c>
      <c r="J204" s="435" t="s">
        <v>195</v>
      </c>
      <c r="K204" s="938" t="s">
        <v>2</v>
      </c>
      <c r="O204" s="958"/>
    </row>
    <row r="205" spans="1:15" s="161" customFormat="1" ht="18.75" customHeight="1" x14ac:dyDescent="0.35">
      <c r="A205" s="930">
        <v>201</v>
      </c>
      <c r="B205" s="800" t="s">
        <v>589</v>
      </c>
      <c r="C205" s="932" t="s">
        <v>80</v>
      </c>
      <c r="G205" s="958"/>
      <c r="H205" s="1500"/>
      <c r="I205" s="937">
        <f>SUBTOTAL(103,$J$5:J205)</f>
        <v>201</v>
      </c>
      <c r="J205" s="435" t="s">
        <v>588</v>
      </c>
      <c r="K205" s="938" t="s">
        <v>3</v>
      </c>
      <c r="O205" s="958"/>
    </row>
    <row r="206" spans="1:15" s="161" customFormat="1" ht="18.75" customHeight="1" x14ac:dyDescent="0.35">
      <c r="A206" s="930">
        <v>202</v>
      </c>
      <c r="B206" s="800" t="s">
        <v>590</v>
      </c>
      <c r="C206" s="932" t="s">
        <v>80</v>
      </c>
      <c r="G206" s="958"/>
      <c r="H206" s="1500"/>
      <c r="I206" s="937">
        <f>SUBTOTAL(103,$J$5:J206)</f>
        <v>202</v>
      </c>
      <c r="J206" s="435" t="s">
        <v>589</v>
      </c>
      <c r="K206" s="938" t="s">
        <v>80</v>
      </c>
      <c r="O206" s="958"/>
    </row>
    <row r="207" spans="1:15" s="161" customFormat="1" ht="18.75" customHeight="1" x14ac:dyDescent="0.35">
      <c r="A207" s="930">
        <v>203</v>
      </c>
      <c r="B207" s="800" t="s">
        <v>591</v>
      </c>
      <c r="C207" s="932" t="s">
        <v>2</v>
      </c>
      <c r="G207" s="958"/>
      <c r="H207" s="1500"/>
      <c r="I207" s="937">
        <f>SUBTOTAL(103,$J$5:J207)</f>
        <v>203</v>
      </c>
      <c r="J207" s="435" t="s">
        <v>590</v>
      </c>
      <c r="K207" s="938" t="s">
        <v>80</v>
      </c>
      <c r="O207" s="958"/>
    </row>
    <row r="208" spans="1:15" s="161" customFormat="1" ht="18.75" customHeight="1" x14ac:dyDescent="0.35">
      <c r="A208" s="930">
        <v>204</v>
      </c>
      <c r="B208" s="800" t="s">
        <v>592</v>
      </c>
      <c r="C208" s="932" t="s">
        <v>178</v>
      </c>
      <c r="G208" s="958"/>
      <c r="H208" s="1500"/>
      <c r="I208" s="937">
        <f>SUBTOTAL(103,$J$5:J208)</f>
        <v>204</v>
      </c>
      <c r="J208" s="435" t="s">
        <v>591</v>
      </c>
      <c r="K208" s="938" t="s">
        <v>2</v>
      </c>
      <c r="O208" s="958"/>
    </row>
    <row r="209" spans="1:15" s="161" customFormat="1" ht="18.75" customHeight="1" x14ac:dyDescent="0.35">
      <c r="A209" s="930">
        <v>205</v>
      </c>
      <c r="B209" s="800" t="s">
        <v>173</v>
      </c>
      <c r="C209" s="932" t="s">
        <v>235</v>
      </c>
      <c r="G209" s="958"/>
      <c r="H209" s="1500"/>
      <c r="I209" s="937">
        <f>SUBTOTAL(103,$J$5:J209)</f>
        <v>205</v>
      </c>
      <c r="J209" s="435" t="s">
        <v>592</v>
      </c>
      <c r="K209" s="938" t="s">
        <v>178</v>
      </c>
      <c r="O209" s="958"/>
    </row>
    <row r="210" spans="1:15" s="161" customFormat="1" ht="18.75" customHeight="1" x14ac:dyDescent="0.35">
      <c r="A210" s="930">
        <v>206</v>
      </c>
      <c r="B210" s="800" t="s">
        <v>594</v>
      </c>
      <c r="C210" s="932" t="s">
        <v>50</v>
      </c>
      <c r="G210" s="958"/>
      <c r="H210" s="1500"/>
      <c r="I210" s="937">
        <f>SUBTOTAL(103,$J$5:J210)</f>
        <v>206</v>
      </c>
      <c r="J210" s="435" t="s">
        <v>173</v>
      </c>
      <c r="K210" s="938" t="s">
        <v>235</v>
      </c>
      <c r="O210" s="958"/>
    </row>
    <row r="211" spans="1:15" s="161" customFormat="1" ht="18.75" customHeight="1" x14ac:dyDescent="0.35">
      <c r="A211" s="930">
        <v>207</v>
      </c>
      <c r="B211" s="800" t="s">
        <v>595</v>
      </c>
      <c r="C211" s="932" t="s">
        <v>50</v>
      </c>
      <c r="G211" s="958"/>
      <c r="H211" s="1500"/>
      <c r="I211" s="937">
        <f>SUBTOTAL(103,$J$5:J211)</f>
        <v>207</v>
      </c>
      <c r="J211" s="435" t="s">
        <v>594</v>
      </c>
      <c r="K211" s="938" t="s">
        <v>50</v>
      </c>
      <c r="O211" s="958"/>
    </row>
    <row r="212" spans="1:15" s="161" customFormat="1" ht="18.75" customHeight="1" x14ac:dyDescent="0.35">
      <c r="A212" s="930">
        <v>208</v>
      </c>
      <c r="B212" s="800" t="s">
        <v>596</v>
      </c>
      <c r="C212" s="932" t="s">
        <v>178</v>
      </c>
      <c r="G212" s="958"/>
      <c r="H212" s="1500"/>
      <c r="I212" s="937">
        <f>SUBTOTAL(103,$J$5:J212)</f>
        <v>208</v>
      </c>
      <c r="J212" s="435" t="s">
        <v>595</v>
      </c>
      <c r="K212" s="938" t="s">
        <v>50</v>
      </c>
      <c r="O212" s="958"/>
    </row>
    <row r="213" spans="1:15" s="161" customFormat="1" ht="18.75" customHeight="1" x14ac:dyDescent="0.35">
      <c r="A213" s="930">
        <v>209</v>
      </c>
      <c r="B213" s="800" t="s">
        <v>597</v>
      </c>
      <c r="C213" s="932" t="s">
        <v>80</v>
      </c>
      <c r="G213" s="958"/>
      <c r="H213" s="1500"/>
      <c r="I213" s="937">
        <f>SUBTOTAL(103,$J$5:J213)</f>
        <v>209</v>
      </c>
      <c r="J213" s="435" t="s">
        <v>596</v>
      </c>
      <c r="K213" s="938" t="s">
        <v>178</v>
      </c>
      <c r="O213" s="958"/>
    </row>
    <row r="214" spans="1:15" s="161" customFormat="1" ht="18.75" customHeight="1" x14ac:dyDescent="0.35">
      <c r="A214" s="930">
        <v>210</v>
      </c>
      <c r="B214" s="800" t="s">
        <v>598</v>
      </c>
      <c r="C214" s="932" t="s">
        <v>50</v>
      </c>
      <c r="G214" s="958"/>
      <c r="H214" s="1500"/>
      <c r="I214" s="937">
        <f>SUBTOTAL(103,$J$5:J214)</f>
        <v>210</v>
      </c>
      <c r="J214" s="435" t="s">
        <v>597</v>
      </c>
      <c r="K214" s="938" t="s">
        <v>80</v>
      </c>
      <c r="O214" s="958"/>
    </row>
    <row r="215" spans="1:15" s="161" customFormat="1" ht="18.75" customHeight="1" x14ac:dyDescent="0.35">
      <c r="A215" s="930">
        <v>211</v>
      </c>
      <c r="B215" s="800" t="s">
        <v>599</v>
      </c>
      <c r="C215" s="932" t="s">
        <v>2</v>
      </c>
      <c r="G215" s="958"/>
      <c r="H215" s="1500"/>
      <c r="I215" s="937">
        <f>SUBTOTAL(103,$J$5:J215)</f>
        <v>211</v>
      </c>
      <c r="J215" s="435" t="s">
        <v>598</v>
      </c>
      <c r="K215" s="938" t="s">
        <v>50</v>
      </c>
      <c r="O215" s="958"/>
    </row>
    <row r="216" spans="1:15" s="161" customFormat="1" ht="18.75" customHeight="1" x14ac:dyDescent="0.35">
      <c r="A216" s="930">
        <v>212</v>
      </c>
      <c r="B216" s="800" t="s">
        <v>600</v>
      </c>
      <c r="C216" s="932" t="s">
        <v>3</v>
      </c>
      <c r="G216" s="958"/>
      <c r="H216" s="1500"/>
      <c r="I216" s="937">
        <f>SUBTOTAL(103,$J$5:J216)</f>
        <v>212</v>
      </c>
      <c r="J216" s="435" t="s">
        <v>599</v>
      </c>
      <c r="K216" s="938" t="s">
        <v>2</v>
      </c>
      <c r="O216" s="958"/>
    </row>
    <row r="217" spans="1:15" s="161" customFormat="1" ht="18.75" customHeight="1" x14ac:dyDescent="0.35">
      <c r="A217" s="930">
        <v>213</v>
      </c>
      <c r="B217" s="800" t="s">
        <v>601</v>
      </c>
      <c r="C217" s="932" t="s">
        <v>3</v>
      </c>
      <c r="G217" s="958"/>
      <c r="H217" s="1500"/>
      <c r="I217" s="937">
        <f>SUBTOTAL(103,$J$5:J217)</f>
        <v>213</v>
      </c>
      <c r="J217" s="435" t="s">
        <v>600</v>
      </c>
      <c r="K217" s="938" t="s">
        <v>3</v>
      </c>
      <c r="O217" s="958"/>
    </row>
    <row r="218" spans="1:15" s="161" customFormat="1" ht="18.75" customHeight="1" x14ac:dyDescent="0.35">
      <c r="A218" s="930">
        <v>214</v>
      </c>
      <c r="B218" s="800" t="s">
        <v>602</v>
      </c>
      <c r="C218" s="932" t="s">
        <v>178</v>
      </c>
      <c r="G218" s="958"/>
      <c r="H218" s="1500"/>
      <c r="I218" s="937">
        <f>SUBTOTAL(103,$J$5:J218)</f>
        <v>214</v>
      </c>
      <c r="J218" s="435" t="s">
        <v>601</v>
      </c>
      <c r="K218" s="938" t="s">
        <v>3</v>
      </c>
      <c r="O218" s="958"/>
    </row>
    <row r="219" spans="1:15" s="161" customFormat="1" ht="18.75" customHeight="1" x14ac:dyDescent="0.35">
      <c r="A219" s="930">
        <v>215</v>
      </c>
      <c r="B219" s="800" t="s">
        <v>603</v>
      </c>
      <c r="C219" s="932" t="s">
        <v>4</v>
      </c>
      <c r="G219" s="958"/>
      <c r="H219" s="1500"/>
      <c r="I219" s="937">
        <f>SUBTOTAL(103,$J$5:J219)</f>
        <v>215</v>
      </c>
      <c r="J219" s="435" t="s">
        <v>602</v>
      </c>
      <c r="K219" s="938" t="s">
        <v>178</v>
      </c>
      <c r="O219" s="958"/>
    </row>
    <row r="220" spans="1:15" s="161" customFormat="1" ht="18.75" customHeight="1" x14ac:dyDescent="0.35">
      <c r="A220" s="930">
        <v>216</v>
      </c>
      <c r="B220" s="800" t="s">
        <v>604</v>
      </c>
      <c r="C220" s="932" t="s">
        <v>178</v>
      </c>
      <c r="G220" s="958"/>
      <c r="H220" s="1500"/>
      <c r="I220" s="937">
        <f>SUBTOTAL(103,$J$5:J220)</f>
        <v>216</v>
      </c>
      <c r="J220" s="435" t="s">
        <v>603</v>
      </c>
      <c r="K220" s="938" t="s">
        <v>4</v>
      </c>
      <c r="O220" s="958"/>
    </row>
    <row r="221" spans="1:15" s="161" customFormat="1" ht="18.75" customHeight="1" x14ac:dyDescent="0.35">
      <c r="A221" s="930">
        <v>217</v>
      </c>
      <c r="B221" s="800" t="s">
        <v>605</v>
      </c>
      <c r="C221" s="932" t="s">
        <v>2</v>
      </c>
      <c r="G221" s="958"/>
      <c r="H221" s="1500"/>
      <c r="I221" s="937">
        <f>SUBTOTAL(103,$J$5:J221)</f>
        <v>217</v>
      </c>
      <c r="J221" s="435" t="s">
        <v>604</v>
      </c>
      <c r="K221" s="938" t="s">
        <v>178</v>
      </c>
      <c r="O221" s="958"/>
    </row>
    <row r="222" spans="1:15" s="161" customFormat="1" ht="18.75" customHeight="1" x14ac:dyDescent="0.35">
      <c r="A222" s="930">
        <v>218</v>
      </c>
      <c r="B222" s="800" t="s">
        <v>72</v>
      </c>
      <c r="C222" s="932" t="s">
        <v>192</v>
      </c>
      <c r="G222" s="958"/>
      <c r="H222" s="1500"/>
      <c r="I222" s="937">
        <f>SUBTOTAL(103,$J$5:J222)</f>
        <v>218</v>
      </c>
      <c r="J222" s="435" t="s">
        <v>605</v>
      </c>
      <c r="K222" s="938" t="s">
        <v>2</v>
      </c>
      <c r="O222" s="958"/>
    </row>
    <row r="223" spans="1:15" s="161" customFormat="1" ht="18.75" customHeight="1" x14ac:dyDescent="0.35">
      <c r="A223" s="930">
        <v>219</v>
      </c>
      <c r="B223" s="800" t="s">
        <v>607</v>
      </c>
      <c r="C223" s="932" t="s">
        <v>80</v>
      </c>
      <c r="G223" s="958"/>
      <c r="H223" s="1500"/>
      <c r="I223" s="937">
        <f>SUBTOTAL(103,$J$5:J223)</f>
        <v>219</v>
      </c>
      <c r="J223" s="435" t="s">
        <v>72</v>
      </c>
      <c r="K223" s="938" t="s">
        <v>192</v>
      </c>
      <c r="O223" s="958"/>
    </row>
    <row r="224" spans="1:15" s="161" customFormat="1" ht="18.75" customHeight="1" x14ac:dyDescent="0.35">
      <c r="A224" s="930">
        <v>220</v>
      </c>
      <c r="B224" s="800" t="s">
        <v>608</v>
      </c>
      <c r="C224" s="932" t="s">
        <v>80</v>
      </c>
      <c r="G224" s="958"/>
      <c r="H224" s="1500"/>
      <c r="I224" s="937">
        <f>SUBTOTAL(103,$J$5:J224)</f>
        <v>220</v>
      </c>
      <c r="J224" s="435" t="s">
        <v>607</v>
      </c>
      <c r="K224" s="938" t="s">
        <v>80</v>
      </c>
      <c r="O224" s="958"/>
    </row>
    <row r="225" spans="1:15" s="161" customFormat="1" ht="18.75" customHeight="1" x14ac:dyDescent="0.35">
      <c r="A225" s="930">
        <v>221</v>
      </c>
      <c r="B225" s="800" t="s">
        <v>609</v>
      </c>
      <c r="C225" s="932" t="s">
        <v>4</v>
      </c>
      <c r="G225" s="958"/>
      <c r="H225" s="1500"/>
      <c r="I225" s="937">
        <f>SUBTOTAL(103,$J$5:J225)</f>
        <v>221</v>
      </c>
      <c r="J225" s="435" t="s">
        <v>608</v>
      </c>
      <c r="K225" s="938" t="s">
        <v>80</v>
      </c>
      <c r="O225" s="958"/>
    </row>
    <row r="226" spans="1:15" s="161" customFormat="1" ht="18.75" customHeight="1" x14ac:dyDescent="0.35">
      <c r="A226" s="930">
        <v>222</v>
      </c>
      <c r="B226" s="800" t="s">
        <v>610</v>
      </c>
      <c r="C226" s="932" t="s">
        <v>50</v>
      </c>
      <c r="G226" s="958"/>
      <c r="H226" s="1500"/>
      <c r="I226" s="937">
        <f>SUBTOTAL(103,$J$5:J226)</f>
        <v>222</v>
      </c>
      <c r="J226" s="435" t="s">
        <v>609</v>
      </c>
      <c r="K226" s="938" t="s">
        <v>4</v>
      </c>
      <c r="O226" s="958"/>
    </row>
    <row r="227" spans="1:15" s="161" customFormat="1" ht="18.75" customHeight="1" x14ac:dyDescent="0.35">
      <c r="A227" s="930">
        <v>223</v>
      </c>
      <c r="B227" s="800" t="s">
        <v>611</v>
      </c>
      <c r="C227" s="932" t="s">
        <v>50</v>
      </c>
      <c r="G227" s="958"/>
      <c r="H227" s="1500"/>
      <c r="I227" s="937">
        <f>SUBTOTAL(103,$J$5:J227)</f>
        <v>223</v>
      </c>
      <c r="J227" s="435" t="s">
        <v>610</v>
      </c>
      <c r="K227" s="938" t="s">
        <v>50</v>
      </c>
      <c r="O227" s="958"/>
    </row>
    <row r="228" spans="1:15" s="161" customFormat="1" ht="18.75" customHeight="1" x14ac:dyDescent="0.35">
      <c r="A228" s="930">
        <v>224</v>
      </c>
      <c r="B228" s="800" t="s">
        <v>612</v>
      </c>
      <c r="C228" s="932" t="s">
        <v>80</v>
      </c>
      <c r="G228" s="958"/>
      <c r="H228" s="1500"/>
      <c r="I228" s="937">
        <f>SUBTOTAL(103,$J$5:J228)</f>
        <v>224</v>
      </c>
      <c r="J228" s="435" t="s">
        <v>611</v>
      </c>
      <c r="K228" s="938" t="s">
        <v>50</v>
      </c>
      <c r="O228" s="958"/>
    </row>
    <row r="229" spans="1:15" s="161" customFormat="1" ht="18.75" customHeight="1" x14ac:dyDescent="0.35">
      <c r="A229" s="930">
        <v>225</v>
      </c>
      <c r="B229" s="800" t="s">
        <v>613</v>
      </c>
      <c r="C229" s="932" t="s">
        <v>2</v>
      </c>
      <c r="G229" s="958"/>
      <c r="H229" s="1500"/>
      <c r="I229" s="937">
        <f>SUBTOTAL(103,$J$5:J229)</f>
        <v>225</v>
      </c>
      <c r="J229" s="435" t="s">
        <v>612</v>
      </c>
      <c r="K229" s="938" t="s">
        <v>80</v>
      </c>
      <c r="O229" s="958"/>
    </row>
    <row r="230" spans="1:15" s="161" customFormat="1" ht="18.75" customHeight="1" x14ac:dyDescent="0.35">
      <c r="A230" s="930">
        <v>226</v>
      </c>
      <c r="B230" s="800" t="s">
        <v>614</v>
      </c>
      <c r="C230" s="932" t="s">
        <v>80</v>
      </c>
      <c r="G230" s="958"/>
      <c r="H230" s="1500"/>
      <c r="I230" s="937">
        <f>SUBTOTAL(103,$J$5:J230)</f>
        <v>226</v>
      </c>
      <c r="J230" s="435" t="s">
        <v>613</v>
      </c>
      <c r="K230" s="938" t="s">
        <v>2</v>
      </c>
      <c r="O230" s="958"/>
    </row>
    <row r="231" spans="1:15" s="161" customFormat="1" ht="18.75" customHeight="1" x14ac:dyDescent="0.35">
      <c r="A231" s="930">
        <v>227</v>
      </c>
      <c r="B231" s="800" t="s">
        <v>615</v>
      </c>
      <c r="C231" s="932" t="s">
        <v>178</v>
      </c>
      <c r="G231" s="958"/>
      <c r="H231" s="1500"/>
      <c r="I231" s="937">
        <f>SUBTOTAL(103,$J$5:J231)</f>
        <v>227</v>
      </c>
      <c r="J231" s="435" t="s">
        <v>614</v>
      </c>
      <c r="K231" s="938" t="s">
        <v>80</v>
      </c>
      <c r="O231" s="958"/>
    </row>
    <row r="232" spans="1:15" s="161" customFormat="1" ht="18.75" customHeight="1" x14ac:dyDescent="0.35">
      <c r="A232" s="930">
        <v>228</v>
      </c>
      <c r="B232" s="800" t="s">
        <v>616</v>
      </c>
      <c r="C232" s="932" t="s">
        <v>2</v>
      </c>
      <c r="G232" s="958"/>
      <c r="H232" s="1500"/>
      <c r="I232" s="937">
        <f>SUBTOTAL(103,$J$5:J232)</f>
        <v>228</v>
      </c>
      <c r="J232" s="435" t="s">
        <v>615</v>
      </c>
      <c r="K232" s="938" t="s">
        <v>178</v>
      </c>
      <c r="O232" s="958"/>
    </row>
    <row r="233" spans="1:15" s="161" customFormat="1" ht="18.75" customHeight="1" x14ac:dyDescent="0.35">
      <c r="A233" s="930">
        <v>229</v>
      </c>
      <c r="B233" s="800" t="s">
        <v>617</v>
      </c>
      <c r="C233" s="932" t="s">
        <v>2</v>
      </c>
      <c r="G233" s="958"/>
      <c r="H233" s="1500"/>
      <c r="I233" s="937">
        <f>SUBTOTAL(103,$J$5:J233)</f>
        <v>229</v>
      </c>
      <c r="J233" s="435" t="s">
        <v>616</v>
      </c>
      <c r="K233" s="938" t="s">
        <v>2</v>
      </c>
      <c r="O233" s="958"/>
    </row>
    <row r="234" spans="1:15" s="161" customFormat="1" ht="18.75" customHeight="1" x14ac:dyDescent="0.35">
      <c r="A234" s="930">
        <v>230</v>
      </c>
      <c r="B234" s="800" t="s">
        <v>8</v>
      </c>
      <c r="C234" s="932" t="s">
        <v>236</v>
      </c>
      <c r="G234" s="958"/>
      <c r="H234" s="1500"/>
      <c r="I234" s="937">
        <f>SUBTOTAL(103,$J$5:J234)</f>
        <v>230</v>
      </c>
      <c r="J234" s="435" t="s">
        <v>617</v>
      </c>
      <c r="K234" s="938" t="s">
        <v>2</v>
      </c>
      <c r="O234" s="958"/>
    </row>
    <row r="235" spans="1:15" s="161" customFormat="1" ht="18.75" customHeight="1" x14ac:dyDescent="0.35">
      <c r="A235" s="930">
        <v>231</v>
      </c>
      <c r="B235" s="800" t="s">
        <v>249</v>
      </c>
      <c r="C235" s="932" t="s">
        <v>219</v>
      </c>
      <c r="G235" s="958"/>
      <c r="H235" s="1500"/>
      <c r="I235" s="937">
        <f>SUBTOTAL(103,$J$5:J235)</f>
        <v>231</v>
      </c>
      <c r="J235" s="435" t="s">
        <v>8</v>
      </c>
      <c r="K235" s="938" t="s">
        <v>236</v>
      </c>
      <c r="O235" s="958"/>
    </row>
    <row r="236" spans="1:15" s="161" customFormat="1" ht="18.75" customHeight="1" x14ac:dyDescent="0.35">
      <c r="A236" s="930">
        <v>232</v>
      </c>
      <c r="B236" s="800" t="s">
        <v>250</v>
      </c>
      <c r="C236" s="932" t="s">
        <v>2</v>
      </c>
      <c r="G236" s="958"/>
      <c r="H236" s="1500"/>
      <c r="I236" s="937">
        <f>SUBTOTAL(103,$J$5:J236)</f>
        <v>232</v>
      </c>
      <c r="J236" s="435" t="s">
        <v>1088</v>
      </c>
      <c r="K236" s="938" t="s">
        <v>219</v>
      </c>
      <c r="O236" s="958"/>
    </row>
    <row r="237" spans="1:15" s="161" customFormat="1" ht="18.75" customHeight="1" x14ac:dyDescent="0.35">
      <c r="A237" s="930">
        <v>233</v>
      </c>
      <c r="B237" s="800" t="s">
        <v>213</v>
      </c>
      <c r="C237" s="932" t="s">
        <v>50</v>
      </c>
      <c r="G237" s="958"/>
      <c r="H237" s="1500"/>
      <c r="I237" s="937">
        <f>SUBTOTAL(103,$J$5:J237)</f>
        <v>233</v>
      </c>
      <c r="J237" s="435" t="s">
        <v>1089</v>
      </c>
      <c r="K237" s="938" t="s">
        <v>2</v>
      </c>
      <c r="O237" s="958"/>
    </row>
    <row r="238" spans="1:15" s="161" customFormat="1" ht="18.75" customHeight="1" x14ac:dyDescent="0.35">
      <c r="A238" s="930">
        <v>234</v>
      </c>
      <c r="B238" s="800" t="s">
        <v>175</v>
      </c>
      <c r="C238" s="932" t="s">
        <v>236</v>
      </c>
      <c r="G238" s="958"/>
      <c r="H238" s="1500"/>
      <c r="I238" s="937">
        <f>SUBTOTAL(103,$J$5:J238)</f>
        <v>234</v>
      </c>
      <c r="J238" s="435" t="s">
        <v>1090</v>
      </c>
      <c r="K238" s="938" t="s">
        <v>50</v>
      </c>
      <c r="O238" s="958"/>
    </row>
    <row r="239" spans="1:15" s="161" customFormat="1" ht="18.75" customHeight="1" x14ac:dyDescent="0.35">
      <c r="A239" s="930">
        <v>235</v>
      </c>
      <c r="B239" s="800" t="s">
        <v>620</v>
      </c>
      <c r="C239" s="932" t="s">
        <v>2</v>
      </c>
      <c r="G239" s="958"/>
      <c r="H239" s="1500"/>
      <c r="I239" s="937">
        <f>SUBTOTAL(103,$J$5:J239)</f>
        <v>235</v>
      </c>
      <c r="J239" s="435" t="s">
        <v>175</v>
      </c>
      <c r="K239" s="938" t="s">
        <v>236</v>
      </c>
      <c r="O239" s="958"/>
    </row>
    <row r="240" spans="1:15" s="161" customFormat="1" ht="18.75" customHeight="1" x14ac:dyDescent="0.35">
      <c r="A240" s="930">
        <v>236</v>
      </c>
      <c r="B240" s="800" t="s">
        <v>621</v>
      </c>
      <c r="C240" s="932" t="s">
        <v>2</v>
      </c>
      <c r="G240" s="958"/>
      <c r="H240" s="1500"/>
      <c r="I240" s="937">
        <f>SUBTOTAL(103,$J$5:J240)</f>
        <v>236</v>
      </c>
      <c r="J240" s="435" t="s">
        <v>620</v>
      </c>
      <c r="K240" s="938" t="s">
        <v>2</v>
      </c>
      <c r="O240" s="958"/>
    </row>
    <row r="241" spans="1:15" s="161" customFormat="1" ht="18.75" customHeight="1" x14ac:dyDescent="0.35">
      <c r="A241" s="930">
        <v>237</v>
      </c>
      <c r="B241" s="800" t="s">
        <v>622</v>
      </c>
      <c r="C241" s="932" t="s">
        <v>159</v>
      </c>
      <c r="G241" s="958"/>
      <c r="H241" s="1500"/>
      <c r="I241" s="937">
        <f>SUBTOTAL(103,$J$5:J241)</f>
        <v>237</v>
      </c>
      <c r="J241" s="435" t="s">
        <v>621</v>
      </c>
      <c r="K241" s="938" t="s">
        <v>2</v>
      </c>
      <c r="O241" s="958"/>
    </row>
    <row r="242" spans="1:15" s="161" customFormat="1" ht="18.75" customHeight="1" x14ac:dyDescent="0.35">
      <c r="A242" s="930">
        <v>238</v>
      </c>
      <c r="B242" s="800" t="s">
        <v>623</v>
      </c>
      <c r="C242" s="932" t="s">
        <v>50</v>
      </c>
      <c r="G242" s="958"/>
      <c r="H242" s="1500"/>
      <c r="I242" s="937">
        <f>SUBTOTAL(103,$J$5:J242)</f>
        <v>238</v>
      </c>
      <c r="J242" s="435" t="s">
        <v>622</v>
      </c>
      <c r="K242" s="938" t="s">
        <v>159</v>
      </c>
      <c r="O242" s="958"/>
    </row>
    <row r="243" spans="1:15" s="161" customFormat="1" ht="18.75" customHeight="1" x14ac:dyDescent="0.35">
      <c r="A243" s="930">
        <v>239</v>
      </c>
      <c r="B243" s="800" t="s">
        <v>624</v>
      </c>
      <c r="C243" s="932" t="s">
        <v>2</v>
      </c>
      <c r="G243" s="958"/>
      <c r="H243" s="1500"/>
      <c r="I243" s="937">
        <f>SUBTOTAL(103,$J$5:J243)</f>
        <v>239</v>
      </c>
      <c r="J243" s="435" t="s">
        <v>623</v>
      </c>
      <c r="K243" s="938" t="s">
        <v>50</v>
      </c>
      <c r="O243" s="958"/>
    </row>
    <row r="244" spans="1:15" s="161" customFormat="1" ht="18.75" customHeight="1" x14ac:dyDescent="0.35">
      <c r="A244" s="930">
        <v>240</v>
      </c>
      <c r="B244" s="800" t="s">
        <v>794</v>
      </c>
      <c r="C244" s="932" t="s">
        <v>205</v>
      </c>
      <c r="G244" s="958"/>
      <c r="H244" s="1500"/>
      <c r="I244" s="937">
        <f>SUBTOTAL(103,$J$5:J244)</f>
        <v>240</v>
      </c>
      <c r="J244" s="435" t="s">
        <v>624</v>
      </c>
      <c r="K244" s="938" t="s">
        <v>2</v>
      </c>
      <c r="O244" s="958"/>
    </row>
    <row r="245" spans="1:15" s="161" customFormat="1" ht="18.75" customHeight="1" x14ac:dyDescent="0.35">
      <c r="A245" s="930">
        <v>241</v>
      </c>
      <c r="B245" s="800" t="s">
        <v>795</v>
      </c>
      <c r="C245" s="932" t="s">
        <v>2</v>
      </c>
      <c r="G245" s="958"/>
      <c r="H245" s="1500"/>
      <c r="I245" s="937">
        <f>SUBTOTAL(103,$J$5:J245)</f>
        <v>241</v>
      </c>
      <c r="J245" s="435" t="s">
        <v>794</v>
      </c>
      <c r="K245" s="938" t="s">
        <v>205</v>
      </c>
      <c r="O245" s="958"/>
    </row>
    <row r="246" spans="1:15" s="161" customFormat="1" ht="18.75" customHeight="1" x14ac:dyDescent="0.35">
      <c r="A246" s="930">
        <v>242</v>
      </c>
      <c r="B246" s="800" t="s">
        <v>796</v>
      </c>
      <c r="C246" s="932" t="s">
        <v>178</v>
      </c>
      <c r="G246" s="958"/>
      <c r="H246" s="1500"/>
      <c r="I246" s="937">
        <f>SUBTOTAL(103,$J$5:J246)</f>
        <v>242</v>
      </c>
      <c r="J246" s="435" t="s">
        <v>795</v>
      </c>
      <c r="K246" s="938" t="s">
        <v>2</v>
      </c>
      <c r="O246" s="958"/>
    </row>
    <row r="247" spans="1:15" s="161" customFormat="1" ht="18.75" customHeight="1" x14ac:dyDescent="0.35">
      <c r="A247" s="930">
        <v>243</v>
      </c>
      <c r="B247" s="800" t="s">
        <v>797</v>
      </c>
      <c r="C247" s="932" t="s">
        <v>2</v>
      </c>
      <c r="G247" s="958"/>
      <c r="H247" s="1500"/>
      <c r="I247" s="937">
        <f>SUBTOTAL(103,$J$5:J247)</f>
        <v>243</v>
      </c>
      <c r="J247" s="435" t="s">
        <v>796</v>
      </c>
      <c r="K247" s="938" t="s">
        <v>178</v>
      </c>
      <c r="O247" s="958"/>
    </row>
    <row r="248" spans="1:15" s="161" customFormat="1" ht="18.75" customHeight="1" x14ac:dyDescent="0.35">
      <c r="A248" s="930">
        <v>244</v>
      </c>
      <c r="B248" s="800" t="s">
        <v>798</v>
      </c>
      <c r="C248" s="932" t="s">
        <v>50</v>
      </c>
      <c r="G248" s="958"/>
      <c r="H248" s="1500"/>
      <c r="I248" s="937">
        <f>SUBTOTAL(103,$J$5:J248)</f>
        <v>244</v>
      </c>
      <c r="J248" s="435" t="s">
        <v>797</v>
      </c>
      <c r="K248" s="938" t="s">
        <v>2</v>
      </c>
      <c r="O248" s="958"/>
    </row>
    <row r="249" spans="1:15" s="161" customFormat="1" ht="18.75" customHeight="1" x14ac:dyDescent="0.35">
      <c r="A249" s="930">
        <v>245</v>
      </c>
      <c r="B249" s="800" t="s">
        <v>799</v>
      </c>
      <c r="C249" s="932" t="s">
        <v>2</v>
      </c>
      <c r="G249" s="958"/>
      <c r="H249" s="1500"/>
      <c r="I249" s="937">
        <f>SUBTOTAL(103,$J$5:J249)</f>
        <v>245</v>
      </c>
      <c r="J249" s="435" t="s">
        <v>798</v>
      </c>
      <c r="K249" s="938" t="s">
        <v>50</v>
      </c>
      <c r="O249" s="958"/>
    </row>
    <row r="250" spans="1:15" s="161" customFormat="1" ht="18.75" customHeight="1" x14ac:dyDescent="0.35">
      <c r="A250" s="930">
        <v>246</v>
      </c>
      <c r="B250" s="800" t="s">
        <v>800</v>
      </c>
      <c r="C250" s="932" t="s">
        <v>2</v>
      </c>
      <c r="G250" s="958"/>
      <c r="H250" s="1500"/>
      <c r="I250" s="937">
        <f>SUBTOTAL(103,$J$5:J250)</f>
        <v>246</v>
      </c>
      <c r="J250" s="435" t="s">
        <v>799</v>
      </c>
      <c r="K250" s="938" t="s">
        <v>2</v>
      </c>
      <c r="O250" s="958"/>
    </row>
    <row r="251" spans="1:15" s="161" customFormat="1" ht="18.75" customHeight="1" x14ac:dyDescent="0.35">
      <c r="A251" s="930">
        <v>247</v>
      </c>
      <c r="B251" s="800" t="s">
        <v>73</v>
      </c>
      <c r="C251" s="932" t="s">
        <v>234</v>
      </c>
      <c r="G251" s="958"/>
      <c r="H251" s="1500"/>
      <c r="I251" s="937">
        <f>SUBTOTAL(103,$J$5:J251)</f>
        <v>247</v>
      </c>
      <c r="J251" s="435" t="s">
        <v>800</v>
      </c>
      <c r="K251" s="938" t="s">
        <v>2</v>
      </c>
      <c r="O251" s="958"/>
    </row>
    <row r="252" spans="1:15" s="161" customFormat="1" ht="18.75" customHeight="1" x14ac:dyDescent="0.35">
      <c r="A252" s="930">
        <v>248</v>
      </c>
      <c r="B252" s="800" t="s">
        <v>626</v>
      </c>
      <c r="C252" s="932" t="s">
        <v>3</v>
      </c>
      <c r="G252" s="958"/>
      <c r="H252" s="1500"/>
      <c r="I252" s="937">
        <f>SUBTOTAL(103,$J$5:J252)</f>
        <v>248</v>
      </c>
      <c r="J252" s="435" t="s">
        <v>73</v>
      </c>
      <c r="K252" s="938" t="s">
        <v>234</v>
      </c>
      <c r="O252" s="958"/>
    </row>
    <row r="253" spans="1:15" s="161" customFormat="1" ht="18.75" customHeight="1" x14ac:dyDescent="0.35">
      <c r="A253" s="930">
        <v>249</v>
      </c>
      <c r="B253" s="800" t="s">
        <v>627</v>
      </c>
      <c r="C253" s="932" t="s">
        <v>3</v>
      </c>
      <c r="G253" s="958"/>
      <c r="H253" s="1500"/>
      <c r="I253" s="937">
        <f>SUBTOTAL(103,$J$5:J253)</f>
        <v>249</v>
      </c>
      <c r="J253" s="435" t="s">
        <v>626</v>
      </c>
      <c r="K253" s="938" t="s">
        <v>3</v>
      </c>
      <c r="O253" s="958"/>
    </row>
    <row r="254" spans="1:15" s="161" customFormat="1" ht="18.75" customHeight="1" x14ac:dyDescent="0.35">
      <c r="A254" s="930">
        <v>250</v>
      </c>
      <c r="B254" s="800" t="s">
        <v>628</v>
      </c>
      <c r="C254" s="932" t="s">
        <v>2</v>
      </c>
      <c r="G254" s="958"/>
      <c r="H254" s="1500"/>
      <c r="I254" s="937">
        <f>SUBTOTAL(103,$J$5:J254)</f>
        <v>250</v>
      </c>
      <c r="J254" s="435" t="s">
        <v>627</v>
      </c>
      <c r="K254" s="938" t="s">
        <v>3</v>
      </c>
      <c r="O254" s="958"/>
    </row>
    <row r="255" spans="1:15" s="161" customFormat="1" ht="18.75" customHeight="1" x14ac:dyDescent="0.35">
      <c r="A255" s="930">
        <v>251</v>
      </c>
      <c r="B255" s="800" t="s">
        <v>629</v>
      </c>
      <c r="C255" s="932" t="s">
        <v>178</v>
      </c>
      <c r="G255" s="958"/>
      <c r="H255" s="1500"/>
      <c r="I255" s="937">
        <f>SUBTOTAL(103,$J$5:J255)</f>
        <v>251</v>
      </c>
      <c r="J255" s="435" t="s">
        <v>628</v>
      </c>
      <c r="K255" s="938" t="s">
        <v>2</v>
      </c>
      <c r="O255" s="958"/>
    </row>
    <row r="256" spans="1:15" s="161" customFormat="1" ht="18.75" customHeight="1" x14ac:dyDescent="0.35">
      <c r="A256" s="930">
        <v>252</v>
      </c>
      <c r="B256" s="800" t="s">
        <v>630</v>
      </c>
      <c r="C256" s="932" t="s">
        <v>2</v>
      </c>
      <c r="G256" s="958"/>
      <c r="H256" s="1500"/>
      <c r="I256" s="937">
        <f>SUBTOTAL(103,$J$5:J256)</f>
        <v>252</v>
      </c>
      <c r="J256" s="435" t="s">
        <v>629</v>
      </c>
      <c r="K256" s="938" t="s">
        <v>178</v>
      </c>
      <c r="O256" s="958"/>
    </row>
    <row r="257" spans="1:15" s="161" customFormat="1" ht="18.75" customHeight="1" x14ac:dyDescent="0.35">
      <c r="A257" s="930">
        <v>253</v>
      </c>
      <c r="B257" s="800" t="s">
        <v>631</v>
      </c>
      <c r="C257" s="932" t="s">
        <v>80</v>
      </c>
      <c r="G257" s="958"/>
      <c r="H257" s="1500"/>
      <c r="I257" s="937">
        <f>SUBTOTAL(103,$J$5:J257)</f>
        <v>253</v>
      </c>
      <c r="J257" s="435" t="s">
        <v>630</v>
      </c>
      <c r="K257" s="938" t="s">
        <v>2</v>
      </c>
      <c r="O257" s="958"/>
    </row>
    <row r="258" spans="1:15" s="161" customFormat="1" ht="18.75" customHeight="1" x14ac:dyDescent="0.35">
      <c r="A258" s="930">
        <v>254</v>
      </c>
      <c r="B258" s="800" t="s">
        <v>632</v>
      </c>
      <c r="C258" s="932" t="s">
        <v>50</v>
      </c>
      <c r="G258" s="958"/>
      <c r="H258" s="1500"/>
      <c r="I258" s="937">
        <f>SUBTOTAL(103,$J$5:J258)</f>
        <v>254</v>
      </c>
      <c r="J258" s="435" t="s">
        <v>631</v>
      </c>
      <c r="K258" s="938" t="s">
        <v>80</v>
      </c>
      <c r="O258" s="958"/>
    </row>
    <row r="259" spans="1:15" s="161" customFormat="1" ht="18.75" customHeight="1" x14ac:dyDescent="0.35">
      <c r="A259" s="930">
        <v>255</v>
      </c>
      <c r="B259" s="800" t="s">
        <v>633</v>
      </c>
      <c r="C259" s="932" t="s">
        <v>178</v>
      </c>
      <c r="G259" s="958"/>
      <c r="H259" s="1500"/>
      <c r="I259" s="937">
        <f>SUBTOTAL(103,$J$5:J259)</f>
        <v>255</v>
      </c>
      <c r="J259" s="435" t="s">
        <v>632</v>
      </c>
      <c r="K259" s="938" t="s">
        <v>50</v>
      </c>
      <c r="O259" s="958"/>
    </row>
    <row r="260" spans="1:15" s="161" customFormat="1" ht="18.75" customHeight="1" x14ac:dyDescent="0.35">
      <c r="A260" s="930">
        <v>256</v>
      </c>
      <c r="B260" s="800" t="s">
        <v>634</v>
      </c>
      <c r="C260" s="932" t="s">
        <v>3</v>
      </c>
      <c r="G260" s="958"/>
      <c r="H260" s="1500"/>
      <c r="I260" s="937">
        <f>SUBTOTAL(103,$J$5:J260)</f>
        <v>256</v>
      </c>
      <c r="J260" s="435" t="s">
        <v>633</v>
      </c>
      <c r="K260" s="938" t="s">
        <v>178</v>
      </c>
      <c r="O260" s="958"/>
    </row>
    <row r="261" spans="1:15" s="161" customFormat="1" ht="18.75" customHeight="1" x14ac:dyDescent="0.35">
      <c r="A261" s="930">
        <v>257</v>
      </c>
      <c r="B261" s="800" t="s">
        <v>635</v>
      </c>
      <c r="C261" s="932" t="s">
        <v>2</v>
      </c>
      <c r="G261" s="958"/>
      <c r="H261" s="1500"/>
      <c r="I261" s="937">
        <f>SUBTOTAL(103,$J$5:J261)</f>
        <v>257</v>
      </c>
      <c r="J261" s="435" t="s">
        <v>634</v>
      </c>
      <c r="K261" s="938" t="s">
        <v>3</v>
      </c>
      <c r="O261" s="958"/>
    </row>
    <row r="262" spans="1:15" s="161" customFormat="1" ht="18.75" customHeight="1" x14ac:dyDescent="0.35">
      <c r="A262" s="930">
        <v>258</v>
      </c>
      <c r="B262" s="800" t="s">
        <v>74</v>
      </c>
      <c r="C262" s="932" t="s">
        <v>192</v>
      </c>
      <c r="G262" s="958"/>
      <c r="H262" s="1500"/>
      <c r="I262" s="937">
        <f>SUBTOTAL(103,$J$5:J262)</f>
        <v>258</v>
      </c>
      <c r="J262" s="435" t="s">
        <v>635</v>
      </c>
      <c r="K262" s="938" t="s">
        <v>2</v>
      </c>
      <c r="O262" s="958"/>
    </row>
    <row r="263" spans="1:15" s="161" customFormat="1" ht="18.75" customHeight="1" x14ac:dyDescent="0.35">
      <c r="A263" s="930">
        <v>259</v>
      </c>
      <c r="B263" s="800" t="s">
        <v>637</v>
      </c>
      <c r="C263" s="932" t="s">
        <v>159</v>
      </c>
      <c r="G263" s="958"/>
      <c r="H263" s="1500"/>
      <c r="I263" s="937">
        <f>SUBTOTAL(103,$J$5:J263)</f>
        <v>259</v>
      </c>
      <c r="J263" s="435" t="s">
        <v>74</v>
      </c>
      <c r="K263" s="938" t="s">
        <v>192</v>
      </c>
      <c r="O263" s="958"/>
    </row>
    <row r="264" spans="1:15" s="161" customFormat="1" ht="18.75" customHeight="1" x14ac:dyDescent="0.35">
      <c r="A264" s="930">
        <v>260</v>
      </c>
      <c r="B264" s="800" t="s">
        <v>638</v>
      </c>
      <c r="C264" s="932" t="s">
        <v>2</v>
      </c>
      <c r="G264" s="958"/>
      <c r="H264" s="1500"/>
      <c r="I264" s="937">
        <f>SUBTOTAL(103,$J$5:J264)</f>
        <v>260</v>
      </c>
      <c r="J264" s="435" t="s">
        <v>637</v>
      </c>
      <c r="K264" s="938" t="s">
        <v>159</v>
      </c>
      <c r="O264" s="958"/>
    </row>
    <row r="265" spans="1:15" s="161" customFormat="1" ht="18.75" customHeight="1" x14ac:dyDescent="0.35">
      <c r="A265" s="930">
        <v>261</v>
      </c>
      <c r="B265" s="800" t="s">
        <v>639</v>
      </c>
      <c r="C265" s="932" t="s">
        <v>178</v>
      </c>
      <c r="G265" s="958"/>
      <c r="H265" s="1500"/>
      <c r="I265" s="937">
        <f>SUBTOTAL(103,$J$5:J265)</f>
        <v>261</v>
      </c>
      <c r="J265" s="435" t="s">
        <v>638</v>
      </c>
      <c r="K265" s="938" t="s">
        <v>2</v>
      </c>
      <c r="O265" s="958"/>
    </row>
    <row r="266" spans="1:15" s="161" customFormat="1" ht="18.75" customHeight="1" x14ac:dyDescent="0.35">
      <c r="A266" s="930">
        <v>262</v>
      </c>
      <c r="B266" s="800" t="s">
        <v>640</v>
      </c>
      <c r="C266" s="932" t="s">
        <v>2</v>
      </c>
      <c r="G266" s="958"/>
      <c r="H266" s="1500"/>
      <c r="I266" s="937">
        <f>SUBTOTAL(103,$J$5:J266)</f>
        <v>262</v>
      </c>
      <c r="J266" s="435" t="s">
        <v>639</v>
      </c>
      <c r="K266" s="938" t="s">
        <v>178</v>
      </c>
      <c r="O266" s="958"/>
    </row>
    <row r="267" spans="1:15" s="161" customFormat="1" ht="18.75" customHeight="1" x14ac:dyDescent="0.35">
      <c r="A267" s="930">
        <v>263</v>
      </c>
      <c r="B267" s="800" t="s">
        <v>641</v>
      </c>
      <c r="C267" s="932" t="s">
        <v>178</v>
      </c>
      <c r="G267" s="958"/>
      <c r="H267" s="1500"/>
      <c r="I267" s="937">
        <f>SUBTOTAL(103,$J$5:J267)</f>
        <v>263</v>
      </c>
      <c r="J267" s="435" t="s">
        <v>640</v>
      </c>
      <c r="K267" s="938" t="s">
        <v>2</v>
      </c>
      <c r="O267" s="958"/>
    </row>
    <row r="268" spans="1:15" s="161" customFormat="1" ht="18.75" customHeight="1" x14ac:dyDescent="0.35">
      <c r="A268" s="930">
        <v>264</v>
      </c>
      <c r="B268" s="800" t="s">
        <v>642</v>
      </c>
      <c r="C268" s="932" t="s">
        <v>178</v>
      </c>
      <c r="G268" s="958"/>
      <c r="H268" s="1500"/>
      <c r="I268" s="937">
        <f>SUBTOTAL(103,$J$5:J268)</f>
        <v>264</v>
      </c>
      <c r="J268" s="435" t="s">
        <v>641</v>
      </c>
      <c r="K268" s="938" t="s">
        <v>178</v>
      </c>
      <c r="O268" s="958"/>
    </row>
    <row r="269" spans="1:15" s="161" customFormat="1" ht="18.75" customHeight="1" x14ac:dyDescent="0.35">
      <c r="A269" s="930">
        <v>265</v>
      </c>
      <c r="B269" s="800" t="s">
        <v>643</v>
      </c>
      <c r="C269" s="932" t="s">
        <v>2</v>
      </c>
      <c r="G269" s="958"/>
      <c r="H269" s="1500"/>
      <c r="I269" s="937">
        <f>SUBTOTAL(103,$J$5:J269)</f>
        <v>265</v>
      </c>
      <c r="J269" s="435" t="s">
        <v>642</v>
      </c>
      <c r="K269" s="938" t="s">
        <v>178</v>
      </c>
      <c r="O269" s="958"/>
    </row>
    <row r="270" spans="1:15" s="161" customFormat="1" ht="18.75" customHeight="1" x14ac:dyDescent="0.35">
      <c r="A270" s="930">
        <v>266</v>
      </c>
      <c r="B270" s="800" t="s">
        <v>644</v>
      </c>
      <c r="C270" s="932" t="s">
        <v>178</v>
      </c>
      <c r="G270" s="958"/>
      <c r="H270" s="1500"/>
      <c r="I270" s="937">
        <f>SUBTOTAL(103,$J$5:J270)</f>
        <v>266</v>
      </c>
      <c r="J270" s="435" t="s">
        <v>643</v>
      </c>
      <c r="K270" s="938" t="s">
        <v>2</v>
      </c>
      <c r="O270" s="958"/>
    </row>
    <row r="271" spans="1:15" s="161" customFormat="1" ht="18.75" customHeight="1" x14ac:dyDescent="0.35">
      <c r="A271" s="930">
        <v>267</v>
      </c>
      <c r="B271" s="800" t="s">
        <v>645</v>
      </c>
      <c r="C271" s="932" t="s">
        <v>80</v>
      </c>
      <c r="G271" s="958"/>
      <c r="H271" s="1500"/>
      <c r="I271" s="937">
        <f>SUBTOTAL(103,$J$5:J271)</f>
        <v>267</v>
      </c>
      <c r="J271" s="435" t="s">
        <v>644</v>
      </c>
      <c r="K271" s="938" t="s">
        <v>178</v>
      </c>
      <c r="O271" s="958"/>
    </row>
    <row r="272" spans="1:15" s="161" customFormat="1" ht="18.75" customHeight="1" x14ac:dyDescent="0.35">
      <c r="A272" s="930">
        <v>268</v>
      </c>
      <c r="B272" s="800" t="s">
        <v>646</v>
      </c>
      <c r="C272" s="932" t="s">
        <v>2</v>
      </c>
      <c r="G272" s="958"/>
      <c r="H272" s="1500"/>
      <c r="I272" s="937">
        <f>SUBTOTAL(103,$J$5:J272)</f>
        <v>268</v>
      </c>
      <c r="J272" s="435" t="s">
        <v>645</v>
      </c>
      <c r="K272" s="938" t="s">
        <v>80</v>
      </c>
      <c r="O272" s="958"/>
    </row>
    <row r="273" spans="1:15" s="161" customFormat="1" ht="18.75" customHeight="1" x14ac:dyDescent="0.35">
      <c r="A273" s="930">
        <v>269</v>
      </c>
      <c r="B273" s="800" t="s">
        <v>647</v>
      </c>
      <c r="C273" s="932" t="s">
        <v>80</v>
      </c>
      <c r="G273" s="958"/>
      <c r="H273" s="1500"/>
      <c r="I273" s="937">
        <f>SUBTOTAL(103,$J$5:J273)</f>
        <v>269</v>
      </c>
      <c r="J273" s="435" t="s">
        <v>646</v>
      </c>
      <c r="K273" s="938" t="s">
        <v>2</v>
      </c>
      <c r="O273" s="958"/>
    </row>
    <row r="274" spans="1:15" s="161" customFormat="1" ht="18.75" customHeight="1" x14ac:dyDescent="0.35">
      <c r="A274" s="930">
        <v>270</v>
      </c>
      <c r="B274" s="800" t="s">
        <v>75</v>
      </c>
      <c r="C274" s="932" t="s">
        <v>235</v>
      </c>
      <c r="G274" s="958"/>
      <c r="H274" s="1500"/>
      <c r="I274" s="937">
        <f>SUBTOTAL(103,$J$5:J274)</f>
        <v>270</v>
      </c>
      <c r="J274" s="435" t="s">
        <v>647</v>
      </c>
      <c r="K274" s="938" t="s">
        <v>80</v>
      </c>
      <c r="O274" s="958"/>
    </row>
    <row r="275" spans="1:15" s="161" customFormat="1" ht="18.75" customHeight="1" x14ac:dyDescent="0.35">
      <c r="A275" s="930">
        <v>271</v>
      </c>
      <c r="B275" s="800" t="s">
        <v>214</v>
      </c>
      <c r="C275" s="932" t="s">
        <v>50</v>
      </c>
      <c r="G275" s="958"/>
      <c r="H275" s="1500"/>
      <c r="I275" s="937">
        <f>SUBTOTAL(103,$J$5:J275)</f>
        <v>271</v>
      </c>
      <c r="J275" s="435" t="s">
        <v>75</v>
      </c>
      <c r="K275" s="938" t="s">
        <v>235</v>
      </c>
      <c r="O275" s="958"/>
    </row>
    <row r="276" spans="1:15" s="161" customFormat="1" ht="18.75" customHeight="1" x14ac:dyDescent="0.35">
      <c r="A276" s="930">
        <v>272</v>
      </c>
      <c r="B276" s="800" t="s">
        <v>215</v>
      </c>
      <c r="C276" s="932" t="s">
        <v>80</v>
      </c>
      <c r="G276" s="958"/>
      <c r="H276" s="1500"/>
      <c r="I276" s="937">
        <f>SUBTOTAL(103,$J$5:J276)</f>
        <v>272</v>
      </c>
      <c r="J276" s="435" t="s">
        <v>214</v>
      </c>
      <c r="K276" s="938" t="s">
        <v>50</v>
      </c>
      <c r="O276" s="958"/>
    </row>
    <row r="277" spans="1:15" s="161" customFormat="1" ht="18.75" customHeight="1" x14ac:dyDescent="0.35">
      <c r="A277" s="930">
        <v>273</v>
      </c>
      <c r="B277" s="800" t="s">
        <v>5</v>
      </c>
      <c r="C277" s="932" t="s">
        <v>2</v>
      </c>
      <c r="G277" s="958"/>
      <c r="H277" s="1500"/>
      <c r="I277" s="937">
        <f>SUBTOTAL(103,$J$5:J277)</f>
        <v>273</v>
      </c>
      <c r="J277" s="435" t="s">
        <v>215</v>
      </c>
      <c r="K277" s="938" t="s">
        <v>80</v>
      </c>
      <c r="O277" s="958"/>
    </row>
    <row r="278" spans="1:15" s="161" customFormat="1" ht="18.75" customHeight="1" x14ac:dyDescent="0.35">
      <c r="A278" s="930">
        <v>274</v>
      </c>
      <c r="B278" s="800" t="s">
        <v>6</v>
      </c>
      <c r="C278" s="932" t="s">
        <v>80</v>
      </c>
      <c r="G278" s="958"/>
      <c r="H278" s="1500"/>
      <c r="I278" s="937">
        <f>SUBTOTAL(103,$J$5:J278)</f>
        <v>274</v>
      </c>
      <c r="J278" s="435" t="s">
        <v>5</v>
      </c>
      <c r="K278" s="938" t="s">
        <v>2</v>
      </c>
      <c r="O278" s="958"/>
    </row>
    <row r="279" spans="1:15" s="161" customFormat="1" ht="18.75" customHeight="1" x14ac:dyDescent="0.35">
      <c r="A279" s="930">
        <v>275</v>
      </c>
      <c r="B279" s="800" t="s">
        <v>649</v>
      </c>
      <c r="C279" s="932" t="s">
        <v>50</v>
      </c>
      <c r="G279" s="958"/>
      <c r="H279" s="1500"/>
      <c r="I279" s="937">
        <f>SUBTOTAL(103,$J$5:J279)</f>
        <v>275</v>
      </c>
      <c r="J279" s="435" t="s">
        <v>6</v>
      </c>
      <c r="K279" s="938" t="s">
        <v>80</v>
      </c>
      <c r="O279" s="958"/>
    </row>
    <row r="280" spans="1:15" s="161" customFormat="1" ht="18.75" customHeight="1" x14ac:dyDescent="0.35">
      <c r="A280" s="930">
        <v>276</v>
      </c>
      <c r="B280" s="800" t="s">
        <v>650</v>
      </c>
      <c r="C280" s="932" t="s">
        <v>50</v>
      </c>
      <c r="G280" s="958"/>
      <c r="H280" s="1500"/>
      <c r="I280" s="937">
        <f>SUBTOTAL(103,$J$5:J280)</f>
        <v>276</v>
      </c>
      <c r="J280" s="435" t="s">
        <v>649</v>
      </c>
      <c r="K280" s="938" t="s">
        <v>50</v>
      </c>
      <c r="O280" s="958"/>
    </row>
    <row r="281" spans="1:15" s="161" customFormat="1" ht="18.75" customHeight="1" x14ac:dyDescent="0.35">
      <c r="A281" s="930">
        <v>277</v>
      </c>
      <c r="B281" s="800" t="s">
        <v>651</v>
      </c>
      <c r="C281" s="932" t="s">
        <v>2</v>
      </c>
      <c r="G281" s="958"/>
      <c r="H281" s="1500"/>
      <c r="I281" s="937">
        <f>SUBTOTAL(103,$J$5:J281)</f>
        <v>277</v>
      </c>
      <c r="J281" s="435" t="s">
        <v>650</v>
      </c>
      <c r="K281" s="938" t="s">
        <v>50</v>
      </c>
      <c r="O281" s="958"/>
    </row>
    <row r="282" spans="1:15" s="161" customFormat="1" ht="18.75" customHeight="1" x14ac:dyDescent="0.35">
      <c r="A282" s="930">
        <v>278</v>
      </c>
      <c r="B282" s="800" t="s">
        <v>652</v>
      </c>
      <c r="C282" s="932" t="s">
        <v>159</v>
      </c>
      <c r="G282" s="958"/>
      <c r="H282" s="1500"/>
      <c r="I282" s="937">
        <f>SUBTOTAL(103,$J$5:J282)</f>
        <v>278</v>
      </c>
      <c r="J282" s="435" t="s">
        <v>651</v>
      </c>
      <c r="K282" s="938" t="s">
        <v>2</v>
      </c>
      <c r="O282" s="958"/>
    </row>
    <row r="283" spans="1:15" s="161" customFormat="1" ht="18.75" customHeight="1" x14ac:dyDescent="0.35">
      <c r="A283" s="930">
        <v>279</v>
      </c>
      <c r="B283" s="800" t="s">
        <v>653</v>
      </c>
      <c r="C283" s="932" t="s">
        <v>50</v>
      </c>
      <c r="G283" s="958"/>
      <c r="H283" s="1500"/>
      <c r="I283" s="937">
        <f>SUBTOTAL(103,$J$5:J283)</f>
        <v>279</v>
      </c>
      <c r="J283" s="435" t="s">
        <v>652</v>
      </c>
      <c r="K283" s="938" t="s">
        <v>159</v>
      </c>
      <c r="O283" s="958"/>
    </row>
    <row r="284" spans="1:15" s="161" customFormat="1" ht="18.75" customHeight="1" x14ac:dyDescent="0.35">
      <c r="A284" s="930">
        <v>280</v>
      </c>
      <c r="B284" s="800" t="s">
        <v>654</v>
      </c>
      <c r="C284" s="932" t="s">
        <v>2</v>
      </c>
      <c r="G284" s="958"/>
      <c r="H284" s="1500"/>
      <c r="I284" s="937">
        <f>SUBTOTAL(103,$J$5:J284)</f>
        <v>280</v>
      </c>
      <c r="J284" s="435" t="s">
        <v>653</v>
      </c>
      <c r="K284" s="938" t="s">
        <v>50</v>
      </c>
      <c r="O284" s="958"/>
    </row>
    <row r="285" spans="1:15" s="161" customFormat="1" ht="18.75" customHeight="1" x14ac:dyDescent="0.35">
      <c r="A285" s="930">
        <v>281</v>
      </c>
      <c r="B285" s="800" t="s">
        <v>655</v>
      </c>
      <c r="C285" s="932" t="s">
        <v>50</v>
      </c>
      <c r="G285" s="958"/>
      <c r="H285" s="1500"/>
      <c r="I285" s="937">
        <f>SUBTOTAL(103,$J$5:J285)</f>
        <v>281</v>
      </c>
      <c r="J285" s="435" t="s">
        <v>654</v>
      </c>
      <c r="K285" s="938" t="s">
        <v>2</v>
      </c>
      <c r="O285" s="958"/>
    </row>
    <row r="286" spans="1:15" s="161" customFormat="1" ht="18.75" customHeight="1" x14ac:dyDescent="0.35">
      <c r="A286" s="930">
        <v>282</v>
      </c>
      <c r="B286" s="800" t="s">
        <v>657</v>
      </c>
      <c r="C286" s="932" t="s">
        <v>219</v>
      </c>
      <c r="G286" s="958"/>
      <c r="H286" s="1500"/>
      <c r="I286" s="937">
        <f>SUBTOTAL(103,$J$5:J286)</f>
        <v>282</v>
      </c>
      <c r="J286" s="435" t="s">
        <v>655</v>
      </c>
      <c r="K286" s="938" t="s">
        <v>50</v>
      </c>
      <c r="O286" s="958"/>
    </row>
    <row r="287" spans="1:15" s="692" customFormat="1" ht="18.75" customHeight="1" x14ac:dyDescent="0.35">
      <c r="A287" s="930">
        <v>283</v>
      </c>
      <c r="B287" s="800" t="s">
        <v>76</v>
      </c>
      <c r="C287" s="932" t="s">
        <v>219</v>
      </c>
      <c r="G287" s="959"/>
      <c r="H287" s="1500"/>
      <c r="I287" s="937">
        <f>SUBTOTAL(103,$J$5:J287)</f>
        <v>283</v>
      </c>
      <c r="J287" s="435" t="s">
        <v>657</v>
      </c>
      <c r="K287" s="938" t="s">
        <v>219</v>
      </c>
      <c r="O287" s="959"/>
    </row>
    <row r="288" spans="1:15" s="161" customFormat="1" ht="18.75" customHeight="1" x14ac:dyDescent="0.35">
      <c r="A288" s="930">
        <v>284</v>
      </c>
      <c r="B288" s="800" t="s">
        <v>77</v>
      </c>
      <c r="C288" s="932" t="s">
        <v>50</v>
      </c>
      <c r="G288" s="958"/>
      <c r="H288" s="1500"/>
      <c r="I288" s="937">
        <f>SUBTOTAL(103,$J$5:J288)</f>
        <v>284</v>
      </c>
      <c r="J288" s="435" t="s">
        <v>76</v>
      </c>
      <c r="K288" s="938" t="s">
        <v>219</v>
      </c>
      <c r="O288" s="958"/>
    </row>
    <row r="289" spans="1:15" s="161" customFormat="1" ht="18.75" customHeight="1" x14ac:dyDescent="0.35">
      <c r="A289" s="930">
        <v>285</v>
      </c>
      <c r="B289" s="800" t="s">
        <v>78</v>
      </c>
      <c r="C289" s="932" t="s">
        <v>192</v>
      </c>
      <c r="G289" s="958"/>
      <c r="H289" s="1500"/>
      <c r="I289" s="937">
        <f>SUBTOTAL(103,$J$5:J289)</f>
        <v>285</v>
      </c>
      <c r="J289" s="435" t="s">
        <v>77</v>
      </c>
      <c r="K289" s="938" t="s">
        <v>50</v>
      </c>
      <c r="O289" s="958"/>
    </row>
    <row r="290" spans="1:15" s="161" customFormat="1" ht="18.75" customHeight="1" x14ac:dyDescent="0.35">
      <c r="A290" s="930">
        <v>286</v>
      </c>
      <c r="B290" s="800" t="s">
        <v>179</v>
      </c>
      <c r="C290" s="932" t="s">
        <v>2</v>
      </c>
      <c r="G290" s="958"/>
      <c r="H290" s="1500"/>
      <c r="I290" s="937">
        <f>SUBTOTAL(103,$J$5:J290)</f>
        <v>286</v>
      </c>
      <c r="J290" s="435" t="s">
        <v>78</v>
      </c>
      <c r="K290" s="938" t="s">
        <v>192</v>
      </c>
      <c r="O290" s="958"/>
    </row>
    <row r="291" spans="1:15" s="161" customFormat="1" ht="18.75" customHeight="1" x14ac:dyDescent="0.35">
      <c r="A291" s="930">
        <v>287</v>
      </c>
      <c r="B291" s="800" t="s">
        <v>180</v>
      </c>
      <c r="C291" s="932" t="s">
        <v>50</v>
      </c>
      <c r="G291" s="958"/>
      <c r="H291" s="1500"/>
      <c r="I291" s="937">
        <f>SUBTOTAL(103,$J$5:J291)</f>
        <v>287</v>
      </c>
      <c r="J291" s="435" t="s">
        <v>179</v>
      </c>
      <c r="K291" s="938" t="s">
        <v>2</v>
      </c>
      <c r="O291" s="958"/>
    </row>
    <row r="292" spans="1:15" s="161" customFormat="1" ht="18.75" customHeight="1" x14ac:dyDescent="0.35">
      <c r="A292" s="930">
        <v>288</v>
      </c>
      <c r="B292" s="800" t="s">
        <v>177</v>
      </c>
      <c r="C292" s="932" t="s">
        <v>219</v>
      </c>
      <c r="G292" s="958"/>
      <c r="H292" s="1500"/>
      <c r="I292" s="937">
        <f>SUBTOTAL(103,$J$5:J292)</f>
        <v>288</v>
      </c>
      <c r="J292" s="435" t="s">
        <v>180</v>
      </c>
      <c r="K292" s="938" t="s">
        <v>50</v>
      </c>
      <c r="O292" s="958"/>
    </row>
    <row r="293" spans="1:15" s="161" customFormat="1" ht="18.75" customHeight="1" x14ac:dyDescent="0.35">
      <c r="A293" s="930">
        <v>289</v>
      </c>
      <c r="B293" s="800" t="s">
        <v>79</v>
      </c>
      <c r="C293" s="932" t="s">
        <v>205</v>
      </c>
      <c r="G293" s="958"/>
      <c r="H293" s="1500"/>
      <c r="I293" s="937">
        <f>SUBTOTAL(103,$J$5:J293)</f>
        <v>289</v>
      </c>
      <c r="J293" s="435" t="s">
        <v>177</v>
      </c>
      <c r="K293" s="938" t="s">
        <v>219</v>
      </c>
      <c r="O293" s="958"/>
    </row>
    <row r="294" spans="1:15" s="161" customFormat="1" ht="18.75" customHeight="1" x14ac:dyDescent="0.35">
      <c r="A294" s="930">
        <v>290</v>
      </c>
      <c r="B294" s="800" t="s">
        <v>661</v>
      </c>
      <c r="C294" s="932" t="s">
        <v>159</v>
      </c>
      <c r="G294" s="958"/>
      <c r="H294" s="1500"/>
      <c r="I294" s="937">
        <f>SUBTOTAL(103,$J$5:J294)</f>
        <v>290</v>
      </c>
      <c r="J294" s="435" t="s">
        <v>79</v>
      </c>
      <c r="K294" s="938" t="s">
        <v>205</v>
      </c>
      <c r="O294" s="958"/>
    </row>
    <row r="295" spans="1:15" s="161" customFormat="1" ht="18.75" customHeight="1" x14ac:dyDescent="0.35">
      <c r="A295" s="930">
        <v>291</v>
      </c>
      <c r="B295" s="800" t="s">
        <v>662</v>
      </c>
      <c r="C295" s="932" t="s">
        <v>80</v>
      </c>
      <c r="G295" s="958"/>
      <c r="H295" s="1500"/>
      <c r="I295" s="937">
        <f>SUBTOTAL(103,$J$5:J295)</f>
        <v>291</v>
      </c>
      <c r="J295" s="435" t="s">
        <v>661</v>
      </c>
      <c r="K295" s="938" t="s">
        <v>159</v>
      </c>
      <c r="O295" s="958"/>
    </row>
    <row r="296" spans="1:15" s="161" customFormat="1" ht="18.75" customHeight="1" x14ac:dyDescent="0.35">
      <c r="A296" s="930">
        <v>292</v>
      </c>
      <c r="B296" s="800" t="s">
        <v>663</v>
      </c>
      <c r="C296" s="932" t="s">
        <v>159</v>
      </c>
      <c r="G296" s="958"/>
      <c r="H296" s="1500"/>
      <c r="I296" s="937">
        <f>SUBTOTAL(103,$J$5:J296)</f>
        <v>292</v>
      </c>
      <c r="J296" s="435" t="s">
        <v>662</v>
      </c>
      <c r="K296" s="938" t="s">
        <v>80</v>
      </c>
      <c r="O296" s="958"/>
    </row>
    <row r="297" spans="1:15" s="692" customFormat="1" ht="18.75" customHeight="1" x14ac:dyDescent="0.35">
      <c r="A297" s="930">
        <v>293</v>
      </c>
      <c r="B297" s="800" t="s">
        <v>664</v>
      </c>
      <c r="C297" s="932" t="s">
        <v>3</v>
      </c>
      <c r="G297" s="959"/>
      <c r="H297" s="1500"/>
      <c r="I297" s="937">
        <f>SUBTOTAL(103,$J$5:J297)</f>
        <v>293</v>
      </c>
      <c r="J297" s="435" t="s">
        <v>663</v>
      </c>
      <c r="K297" s="938" t="s">
        <v>159</v>
      </c>
      <c r="O297" s="959"/>
    </row>
    <row r="298" spans="1:15" s="161" customFormat="1" ht="18.75" customHeight="1" x14ac:dyDescent="0.35">
      <c r="A298" s="930">
        <v>294</v>
      </c>
      <c r="B298" s="924" t="s">
        <v>665</v>
      </c>
      <c r="C298" s="934" t="s">
        <v>181</v>
      </c>
      <c r="G298" s="958"/>
      <c r="H298" s="1500"/>
      <c r="I298" s="937">
        <f>SUBTOTAL(103,$J$5:J298)</f>
        <v>294</v>
      </c>
      <c r="J298" s="435" t="s">
        <v>664</v>
      </c>
      <c r="K298" s="938" t="s">
        <v>3</v>
      </c>
      <c r="O298" s="958"/>
    </row>
    <row r="299" spans="1:15" s="161" customFormat="1" ht="18.75" customHeight="1" x14ac:dyDescent="0.35">
      <c r="A299" s="930">
        <v>295</v>
      </c>
      <c r="B299" s="800" t="s">
        <v>666</v>
      </c>
      <c r="C299" s="932" t="s">
        <v>2</v>
      </c>
      <c r="G299" s="958"/>
      <c r="H299" s="1500"/>
      <c r="I299" s="937">
        <f>SUBTOTAL(103,$J$5:J299)</f>
        <v>295</v>
      </c>
      <c r="J299" s="435" t="s">
        <v>665</v>
      </c>
      <c r="K299" s="938" t="s">
        <v>181</v>
      </c>
      <c r="O299" s="958"/>
    </row>
    <row r="300" spans="1:15" s="161" customFormat="1" ht="18.75" customHeight="1" x14ac:dyDescent="0.35">
      <c r="A300" s="930">
        <v>296</v>
      </c>
      <c r="B300" s="800" t="s">
        <v>667</v>
      </c>
      <c r="C300" s="932" t="s">
        <v>3</v>
      </c>
      <c r="G300" s="958"/>
      <c r="H300" s="1500"/>
      <c r="I300" s="937">
        <f>SUBTOTAL(103,$J$5:J300)</f>
        <v>296</v>
      </c>
      <c r="J300" s="435" t="s">
        <v>666</v>
      </c>
      <c r="K300" s="938" t="s">
        <v>2</v>
      </c>
      <c r="O300" s="958"/>
    </row>
    <row r="301" spans="1:15" s="161" customFormat="1" ht="18.75" customHeight="1" x14ac:dyDescent="0.35">
      <c r="A301" s="930">
        <v>297</v>
      </c>
      <c r="B301" s="800" t="s">
        <v>668</v>
      </c>
      <c r="C301" s="932" t="s">
        <v>50</v>
      </c>
      <c r="G301" s="958"/>
      <c r="H301" s="1500"/>
      <c r="I301" s="937">
        <f>SUBTOTAL(103,$J$5:J301)</f>
        <v>297</v>
      </c>
      <c r="J301" s="435" t="s">
        <v>667</v>
      </c>
      <c r="K301" s="938" t="s">
        <v>3</v>
      </c>
      <c r="O301" s="958"/>
    </row>
    <row r="302" spans="1:15" s="161" customFormat="1" ht="18.75" customHeight="1" thickBot="1" x14ac:dyDescent="0.4">
      <c r="A302" s="930">
        <v>298</v>
      </c>
      <c r="B302" s="935" t="s">
        <v>7</v>
      </c>
      <c r="C302" s="936" t="s">
        <v>235</v>
      </c>
      <c r="G302" s="958"/>
      <c r="H302" s="1500"/>
      <c r="I302" s="937">
        <f>SUBTOTAL(103,$J$5:J302)</f>
        <v>298</v>
      </c>
      <c r="J302" s="435" t="s">
        <v>668</v>
      </c>
      <c r="K302" s="938" t="s">
        <v>50</v>
      </c>
      <c r="O302" s="958"/>
    </row>
    <row r="303" spans="1:15" s="161" customFormat="1" ht="18.75" customHeight="1" x14ac:dyDescent="0.35">
      <c r="A303" s="921"/>
      <c r="G303" s="958"/>
      <c r="H303" s="1500"/>
      <c r="I303" s="937">
        <f>SUBTOTAL(103,$J$5:J303)</f>
        <v>299</v>
      </c>
      <c r="J303" s="435" t="s">
        <v>7</v>
      </c>
      <c r="K303" s="938" t="s">
        <v>235</v>
      </c>
      <c r="O303" s="958"/>
    </row>
    <row r="304" spans="1:15" s="160" customFormat="1" ht="18.75" customHeight="1" x14ac:dyDescent="0.3">
      <c r="A304" s="965"/>
      <c r="G304" s="960"/>
      <c r="H304" s="1500"/>
      <c r="I304" s="942">
        <f>SUBTOTAL(103,$J$5:J304)</f>
        <v>300</v>
      </c>
      <c r="J304" s="435" t="s">
        <v>1276</v>
      </c>
      <c r="K304" s="938" t="s">
        <v>2</v>
      </c>
      <c r="O304" s="960"/>
    </row>
    <row r="305" spans="1:15" s="160" customFormat="1" ht="18.75" customHeight="1" x14ac:dyDescent="0.3">
      <c r="A305" s="965"/>
      <c r="G305" s="960"/>
      <c r="H305" s="1500"/>
      <c r="I305" s="942">
        <f>SUBTOTAL(103,$J$5:J305)</f>
        <v>301</v>
      </c>
      <c r="J305" s="435" t="s">
        <v>1278</v>
      </c>
      <c r="K305" s="938" t="s">
        <v>2</v>
      </c>
      <c r="O305" s="960"/>
    </row>
    <row r="306" spans="1:15" s="160" customFormat="1" ht="18.75" customHeight="1" x14ac:dyDescent="0.3">
      <c r="A306" s="965"/>
      <c r="G306" s="960"/>
      <c r="H306" s="1500"/>
      <c r="I306" s="942">
        <f>SUBTOTAL(103,$J$5:J306)</f>
        <v>302</v>
      </c>
      <c r="J306" s="435" t="s">
        <v>1279</v>
      </c>
      <c r="K306" s="938" t="s">
        <v>2</v>
      </c>
      <c r="O306" s="960"/>
    </row>
    <row r="307" spans="1:15" s="160" customFormat="1" ht="18.75" customHeight="1" x14ac:dyDescent="0.3">
      <c r="A307" s="965"/>
      <c r="G307" s="960"/>
      <c r="H307" s="1500"/>
      <c r="I307" s="942">
        <f>SUBTOTAL(103,$J$5:J307)</f>
        <v>303</v>
      </c>
      <c r="J307" s="435" t="s">
        <v>1280</v>
      </c>
      <c r="K307" s="938" t="s">
        <v>3</v>
      </c>
      <c r="O307" s="960"/>
    </row>
    <row r="308" spans="1:15" s="160" customFormat="1" ht="18.75" customHeight="1" x14ac:dyDescent="0.3">
      <c r="A308" s="965"/>
      <c r="G308" s="960"/>
      <c r="H308" s="1500"/>
      <c r="I308" s="942">
        <f>SUBTOTAL(103,$J$5:J308)</f>
        <v>304</v>
      </c>
      <c r="J308" s="435" t="s">
        <v>1281</v>
      </c>
      <c r="K308" s="938" t="s">
        <v>3</v>
      </c>
      <c r="O308" s="960"/>
    </row>
    <row r="309" spans="1:15" s="160" customFormat="1" ht="18.75" customHeight="1" x14ac:dyDescent="0.3">
      <c r="A309" s="965"/>
      <c r="G309" s="960"/>
      <c r="H309" s="1500"/>
      <c r="I309" s="942">
        <f>SUBTOTAL(103,$J$5:J309)</f>
        <v>305</v>
      </c>
      <c r="J309" s="435" t="s">
        <v>1282</v>
      </c>
      <c r="K309" s="938" t="s">
        <v>219</v>
      </c>
      <c r="O309" s="960"/>
    </row>
    <row r="310" spans="1:15" s="160" customFormat="1" ht="18.75" customHeight="1" thickBot="1" x14ac:dyDescent="0.35">
      <c r="A310" s="966"/>
      <c r="B310" s="961"/>
      <c r="C310" s="961"/>
      <c r="D310" s="961"/>
      <c r="E310" s="961"/>
      <c r="F310" s="961"/>
      <c r="G310" s="962"/>
      <c r="H310" s="1501"/>
      <c r="I310" s="943">
        <f>SUBTOTAL(103,$J$5:J310)</f>
        <v>306</v>
      </c>
      <c r="J310" s="944" t="s">
        <v>1283</v>
      </c>
      <c r="K310" s="945" t="s">
        <v>420</v>
      </c>
      <c r="L310" s="961"/>
      <c r="M310" s="961"/>
      <c r="N310" s="961"/>
      <c r="O310" s="962"/>
    </row>
    <row r="312" spans="1:15" x14ac:dyDescent="0.35">
      <c r="J312" s="914"/>
    </row>
    <row r="313" spans="1:15" x14ac:dyDescent="0.35">
      <c r="J313" s="914"/>
    </row>
    <row r="314" spans="1:15" x14ac:dyDescent="0.35">
      <c r="J314" s="914"/>
    </row>
  </sheetData>
  <autoFilter ref="I3:K309" xr:uid="{3E47E529-5BE9-4B2E-8A21-97BE8ECE68B5}"/>
  <mergeCells count="22">
    <mergeCell ref="H1:H310"/>
    <mergeCell ref="A1:G1"/>
    <mergeCell ref="E34:F34"/>
    <mergeCell ref="M34:N34"/>
    <mergeCell ref="I1:O1"/>
    <mergeCell ref="A2:A3"/>
    <mergeCell ref="O12:O16"/>
    <mergeCell ref="O17:O20"/>
    <mergeCell ref="O21:O22"/>
    <mergeCell ref="O23:O25"/>
    <mergeCell ref="O26:O27"/>
    <mergeCell ref="O28:O33"/>
    <mergeCell ref="I2:I3"/>
    <mergeCell ref="M2:O2"/>
    <mergeCell ref="O4:O11"/>
    <mergeCell ref="G28:G33"/>
    <mergeCell ref="E2:G2"/>
    <mergeCell ref="G12:G16"/>
    <mergeCell ref="G17:G20"/>
    <mergeCell ref="G21:G22"/>
    <mergeCell ref="G23:G25"/>
    <mergeCell ref="G4:G11"/>
  </mergeCells>
  <conditionalFormatting sqref="B2:B3">
    <cfRule type="duplicateValues" dxfId="46" priority="3"/>
  </conditionalFormatting>
  <conditionalFormatting sqref="B4:B302">
    <cfRule type="duplicateValues" dxfId="45" priority="4"/>
    <cfRule type="duplicateValues" dxfId="44" priority="5"/>
  </conditionalFormatting>
  <conditionalFormatting sqref="E4:E25 E27:E33">
    <cfRule type="duplicateValues" dxfId="43" priority="2"/>
  </conditionalFormatting>
  <conditionalFormatting sqref="E26">
    <cfRule type="duplicateValues" dxfId="42" priority="1"/>
  </conditionalFormatting>
  <conditionalFormatting sqref="J2:J1048576">
    <cfRule type="duplicateValues" dxfId="41" priority="6"/>
  </conditionalFormatting>
  <conditionalFormatting sqref="J299">
    <cfRule type="duplicateValues" dxfId="40" priority="16"/>
    <cfRule type="duplicateValues" dxfId="39" priority="17"/>
    <cfRule type="duplicateValues" dxfId="38" priority="18"/>
    <cfRule type="duplicateValues" dxfId="37" priority="19"/>
  </conditionalFormatting>
  <conditionalFormatting sqref="J311">
    <cfRule type="duplicateValues" dxfId="36" priority="1107"/>
    <cfRule type="duplicateValues" dxfId="35" priority="1108"/>
  </conditionalFormatting>
  <conditionalFormatting sqref="J311:J1048576 J4:J18 J20:J286 J288:J298 J300:J303">
    <cfRule type="duplicateValues" dxfId="34" priority="1112"/>
    <cfRule type="duplicateValues" dxfId="33" priority="1113"/>
  </conditionalFormatting>
  <printOptions horizontalCentered="1"/>
  <pageMargins left="0.47244094488188981" right="0.15748031496062992" top="0.51181102362204722" bottom="0.74803149606299213" header="0.31496062992125984" footer="0.31496062992125984"/>
  <pageSetup paperSize="9" scale="51" fitToHeight="0" orientation="portrait" r:id="rId1"/>
  <rowBreaks count="3" manualBreakCount="3">
    <brk id="79" max="14" man="1"/>
    <brk id="156" max="14" man="1"/>
    <brk id="224" max="14" man="1"/>
  </rowBreak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E529-5BE9-4B2E-8A21-97BE8ECE68B5}">
  <sheetPr codeName="Sheet25">
    <tabColor theme="5" tint="0.39997558519241921"/>
    <pageSetUpPr fitToPage="1"/>
  </sheetPr>
  <dimension ref="A1:U782"/>
  <sheetViews>
    <sheetView view="pageBreakPreview" zoomScale="93" zoomScaleNormal="70" zoomScaleSheetLayoutView="93" workbookViewId="0">
      <pane ySplit="3" topLeftCell="A598" activePane="bottomLeft" state="frozen"/>
      <selection activeCell="B1" sqref="B1:L1"/>
      <selection pane="bottomLeft" activeCell="M2" sqref="M2"/>
    </sheetView>
  </sheetViews>
  <sheetFormatPr defaultColWidth="9.1796875" defaultRowHeight="14.5" x14ac:dyDescent="0.35"/>
  <cols>
    <col min="1" max="2" width="12.1796875" style="162" customWidth="1"/>
    <col min="3" max="3" width="16.453125" style="659" customWidth="1"/>
    <col min="4" max="4" width="22.453125" style="660" customWidth="1"/>
    <col min="5" max="5" width="22.453125" style="660" hidden="1" customWidth="1"/>
    <col min="6" max="6" width="13.7265625" style="181" hidden="1" customWidth="1"/>
    <col min="7" max="7" width="8.1796875" style="804" hidden="1" customWidth="1"/>
    <col min="8" max="8" width="14.453125" style="181" bestFit="1" customWidth="1"/>
    <col min="9" max="9" width="14.453125" style="181" customWidth="1"/>
    <col min="10" max="10" width="22" style="163" customWidth="1"/>
    <col min="11" max="12" width="17.81640625" style="163" customWidth="1"/>
    <col min="13" max="14" width="20" style="163" customWidth="1"/>
    <col min="15" max="15" width="22" style="163" customWidth="1"/>
    <col min="16" max="16" width="35.453125" style="163" bestFit="1" customWidth="1"/>
    <col min="17" max="16384" width="9.1796875" style="162"/>
  </cols>
  <sheetData>
    <row r="1" spans="1:16" s="160" customFormat="1" ht="36" customHeight="1" x14ac:dyDescent="0.3">
      <c r="A1" s="1502" t="s">
        <v>681</v>
      </c>
      <c r="B1" s="1503"/>
      <c r="C1" s="1503"/>
      <c r="D1" s="1520"/>
      <c r="E1" s="1520"/>
      <c r="F1" s="1520"/>
      <c r="G1" s="1520"/>
      <c r="H1" s="1520"/>
      <c r="I1" s="1520"/>
      <c r="J1" s="1503"/>
      <c r="K1" s="1503"/>
      <c r="L1" s="1503"/>
      <c r="M1" s="1503"/>
      <c r="N1" s="1503"/>
      <c r="O1" s="1503"/>
      <c r="P1" s="1504"/>
    </row>
    <row r="2" spans="1:16" s="161" customFormat="1" ht="29.25" customHeight="1" x14ac:dyDescent="0.35">
      <c r="A2" s="1521" t="s">
        <v>94</v>
      </c>
      <c r="B2" s="425" t="s">
        <v>671</v>
      </c>
      <c r="C2" s="425" t="s">
        <v>670</v>
      </c>
      <c r="D2" s="425" t="s">
        <v>503</v>
      </c>
      <c r="E2" s="425"/>
      <c r="F2" s="425" t="s">
        <v>1136</v>
      </c>
      <c r="G2" s="425"/>
      <c r="H2" s="425" t="s">
        <v>975</v>
      </c>
      <c r="I2" s="425" t="s">
        <v>976</v>
      </c>
      <c r="J2" s="425" t="s">
        <v>977</v>
      </c>
      <c r="K2" s="425">
        <f>COUNTIFS(K4:K616,K140)</f>
        <v>306</v>
      </c>
      <c r="L2" s="425">
        <f>COUNTIFS(L4:L616,L140)</f>
        <v>292</v>
      </c>
      <c r="M2" s="425">
        <f>COUNTIFS(M4:M617,M322)</f>
        <v>229</v>
      </c>
      <c r="N2" s="425">
        <f>COUNTIFS(N4:N602,N322)</f>
        <v>92</v>
      </c>
      <c r="O2" s="425">
        <f>SUBTOTAL(3,O4:O604)</f>
        <v>26</v>
      </c>
      <c r="P2" s="425" t="s">
        <v>1</v>
      </c>
    </row>
    <row r="3" spans="1:16" s="161" customFormat="1" ht="18.5" x14ac:dyDescent="0.35">
      <c r="A3" s="1521"/>
      <c r="B3" s="425" t="s">
        <v>539</v>
      </c>
      <c r="C3" s="425" t="s">
        <v>540</v>
      </c>
      <c r="D3" s="425" t="s">
        <v>504</v>
      </c>
      <c r="E3" s="425"/>
      <c r="F3" s="425"/>
      <c r="G3" s="425"/>
      <c r="H3" s="425" t="s">
        <v>978</v>
      </c>
      <c r="I3" s="425" t="s">
        <v>979</v>
      </c>
      <c r="J3" s="426">
        <v>45910</v>
      </c>
      <c r="K3" s="426" t="s">
        <v>104</v>
      </c>
      <c r="L3" s="426" t="s">
        <v>35</v>
      </c>
      <c r="M3" s="426" t="s">
        <v>1033</v>
      </c>
      <c r="N3" s="426" t="s">
        <v>1532</v>
      </c>
      <c r="O3" s="426" t="s">
        <v>980</v>
      </c>
      <c r="P3" s="425"/>
    </row>
    <row r="4" spans="1:16" s="161" customFormat="1" ht="18.5" x14ac:dyDescent="0.35">
      <c r="A4" s="427">
        <v>0</v>
      </c>
      <c r="B4" s="435"/>
      <c r="C4" s="435" t="s">
        <v>1184</v>
      </c>
      <c r="D4" s="658" t="s">
        <v>252</v>
      </c>
      <c r="E4" s="658"/>
      <c r="F4" s="430"/>
      <c r="G4" s="429"/>
      <c r="H4" s="483"/>
      <c r="I4" s="431">
        <v>0</v>
      </c>
      <c r="J4" s="435"/>
      <c r="K4" s="427"/>
      <c r="L4" s="427"/>
      <c r="M4" s="427"/>
      <c r="N4" s="427"/>
      <c r="O4" s="427"/>
      <c r="P4" s="427"/>
    </row>
    <row r="5" spans="1:16" s="161" customFormat="1" ht="18.5" x14ac:dyDescent="0.35">
      <c r="A5" s="433"/>
      <c r="B5" s="427"/>
      <c r="C5" s="657"/>
      <c r="D5" s="483"/>
      <c r="E5" s="483"/>
      <c r="F5" s="430"/>
      <c r="G5" s="800" t="str">
        <f>C4</f>
        <v xml:space="preserve">Gantry </v>
      </c>
      <c r="H5" s="485">
        <v>150.01400000000001</v>
      </c>
      <c r="J5" s="435"/>
      <c r="K5" s="427"/>
      <c r="L5" s="427"/>
      <c r="M5" s="427"/>
      <c r="N5" s="427"/>
      <c r="O5" s="427"/>
      <c r="P5" s="427"/>
    </row>
    <row r="6" spans="1:16" s="161" customFormat="1" ht="18.75" customHeight="1" x14ac:dyDescent="0.35">
      <c r="A6" s="427">
        <f>SUBTOTAL(103,$C$6:C6)</f>
        <v>1</v>
      </c>
      <c r="B6" s="428" t="s">
        <v>542</v>
      </c>
      <c r="C6" s="435" t="s">
        <v>276</v>
      </c>
      <c r="D6" s="787" t="s">
        <v>196</v>
      </c>
      <c r="E6" s="787" t="s">
        <v>1454</v>
      </c>
      <c r="F6" s="436"/>
      <c r="G6" s="801"/>
      <c r="H6" s="485"/>
      <c r="I6" s="431">
        <f>ROUND(H5/1000,4)</f>
        <v>0.15</v>
      </c>
      <c r="J6" s="435" t="s">
        <v>51</v>
      </c>
      <c r="K6" s="427" t="s">
        <v>263</v>
      </c>
      <c r="L6" s="427" t="s">
        <v>263</v>
      </c>
      <c r="M6" s="427" t="s">
        <v>263</v>
      </c>
      <c r="N6" s="427"/>
      <c r="O6" s="427"/>
      <c r="P6" s="427"/>
    </row>
    <row r="7" spans="1:16" s="161" customFormat="1" ht="18.75" customHeight="1" x14ac:dyDescent="0.35">
      <c r="A7" s="427"/>
      <c r="B7" s="427"/>
      <c r="C7" s="657"/>
      <c r="D7" s="483"/>
      <c r="E7" s="483"/>
      <c r="F7" s="430"/>
      <c r="G7" s="800" t="str">
        <f>C6</f>
        <v>1/0</v>
      </c>
      <c r="H7" s="485">
        <v>290.20999999999998</v>
      </c>
      <c r="I7" s="434"/>
      <c r="J7" s="435"/>
      <c r="K7" s="427"/>
      <c r="L7" s="427"/>
      <c r="M7" s="427"/>
      <c r="N7" s="427"/>
      <c r="O7" s="427"/>
      <c r="P7" s="427"/>
    </row>
    <row r="8" spans="1:16" s="161" customFormat="1" ht="18.75" customHeight="1" x14ac:dyDescent="0.35">
      <c r="A8" s="427">
        <f>SUBTOTAL(103,$C$6:C8)</f>
        <v>2</v>
      </c>
      <c r="B8" s="428" t="s">
        <v>1287</v>
      </c>
      <c r="C8" s="794" t="s">
        <v>1286</v>
      </c>
      <c r="D8" s="787" t="s">
        <v>186</v>
      </c>
      <c r="E8" s="787" t="s">
        <v>1454</v>
      </c>
      <c r="F8" s="436"/>
      <c r="G8" s="801"/>
      <c r="H8" s="485"/>
      <c r="I8" s="431">
        <f>ROUND(H7/1000,4)+I6</f>
        <v>0.44020000000000004</v>
      </c>
      <c r="J8" s="432" t="s">
        <v>51</v>
      </c>
      <c r="K8" s="427" t="s">
        <v>263</v>
      </c>
      <c r="L8" s="427" t="s">
        <v>263</v>
      </c>
      <c r="M8" s="427"/>
      <c r="N8" s="427"/>
      <c r="O8" s="427"/>
      <c r="P8" s="427"/>
    </row>
    <row r="9" spans="1:16" s="161" customFormat="1" ht="18.75" customHeight="1" x14ac:dyDescent="0.35">
      <c r="A9" s="427"/>
      <c r="B9" s="427"/>
      <c r="C9" s="657"/>
      <c r="D9" s="483"/>
      <c r="E9" s="483"/>
      <c r="F9" s="430"/>
      <c r="G9" s="800" t="str">
        <f>C8</f>
        <v>2A/0</v>
      </c>
      <c r="H9" s="485">
        <v>378</v>
      </c>
      <c r="I9" s="434"/>
      <c r="J9" s="435"/>
      <c r="K9" s="427"/>
      <c r="L9" s="427"/>
      <c r="M9" s="427"/>
      <c r="N9" s="427"/>
      <c r="O9" s="427"/>
      <c r="P9" s="427"/>
    </row>
    <row r="10" spans="1:16" s="161" customFormat="1" ht="18.75" customHeight="1" x14ac:dyDescent="0.35">
      <c r="A10" s="427">
        <f>SUBTOTAL(103,$C$6:C10)</f>
        <v>3</v>
      </c>
      <c r="B10" s="428" t="s">
        <v>544</v>
      </c>
      <c r="C10" s="435" t="s">
        <v>1288</v>
      </c>
      <c r="D10" s="658" t="s">
        <v>3</v>
      </c>
      <c r="E10" s="658"/>
      <c r="F10" s="430"/>
      <c r="G10" s="429"/>
      <c r="H10" s="485"/>
      <c r="I10" s="431">
        <f>ROUND(H9/1000,4)+I8</f>
        <v>0.81820000000000004</v>
      </c>
      <c r="J10" s="432" t="s">
        <v>51</v>
      </c>
      <c r="K10" s="427" t="s">
        <v>263</v>
      </c>
      <c r="L10" s="427" t="s">
        <v>263</v>
      </c>
      <c r="M10" s="427" t="s">
        <v>263</v>
      </c>
      <c r="N10" s="427"/>
      <c r="O10" s="427"/>
      <c r="P10" s="427"/>
    </row>
    <row r="11" spans="1:16" s="161" customFormat="1" ht="18.75" customHeight="1" x14ac:dyDescent="0.35">
      <c r="A11" s="427"/>
      <c r="B11" s="427"/>
      <c r="C11" s="657"/>
      <c r="D11" s="483"/>
      <c r="E11" s="483"/>
      <c r="F11" s="430"/>
      <c r="G11" s="800" t="str">
        <f>C10</f>
        <v>2A/1</v>
      </c>
      <c r="H11" s="485">
        <v>381</v>
      </c>
      <c r="I11" s="434"/>
      <c r="J11" s="435"/>
      <c r="K11" s="427"/>
      <c r="L11" s="427"/>
      <c r="M11" s="427"/>
      <c r="N11" s="427"/>
      <c r="O11" s="427"/>
      <c r="P11" s="427"/>
    </row>
    <row r="12" spans="1:16" s="161" customFormat="1" ht="18.75" customHeight="1" x14ac:dyDescent="0.35">
      <c r="A12" s="427">
        <f>SUBTOTAL(103,$C$6:C12)</f>
        <v>4</v>
      </c>
      <c r="B12" s="427"/>
      <c r="C12" s="435" t="s">
        <v>1289</v>
      </c>
      <c r="D12" s="658" t="s">
        <v>2</v>
      </c>
      <c r="E12" s="658"/>
      <c r="F12" s="437"/>
      <c r="G12" s="427"/>
      <c r="H12" s="484"/>
      <c r="I12" s="431">
        <f>ROUND(H11/1000,4)+I10</f>
        <v>1.1992</v>
      </c>
      <c r="J12" s="432" t="s">
        <v>51</v>
      </c>
      <c r="K12" s="427" t="s">
        <v>263</v>
      </c>
      <c r="L12" s="427" t="s">
        <v>263</v>
      </c>
      <c r="M12" s="427" t="s">
        <v>263</v>
      </c>
      <c r="N12" s="427"/>
      <c r="O12" s="427"/>
      <c r="P12" s="427"/>
    </row>
    <row r="13" spans="1:16" s="161" customFormat="1" ht="18.75" customHeight="1" x14ac:dyDescent="0.35">
      <c r="A13" s="427"/>
      <c r="B13" s="427"/>
      <c r="C13" s="657"/>
      <c r="D13" s="483"/>
      <c r="E13" s="483"/>
      <c r="F13" s="430"/>
      <c r="G13" s="800" t="str">
        <f>C12</f>
        <v>2A/2</v>
      </c>
      <c r="H13" s="485">
        <v>419</v>
      </c>
      <c r="I13" s="434"/>
      <c r="J13" s="435"/>
      <c r="K13" s="427"/>
      <c r="L13" s="427"/>
      <c r="M13" s="427"/>
      <c r="N13" s="427"/>
      <c r="O13" s="427"/>
      <c r="P13" s="427"/>
    </row>
    <row r="14" spans="1:16" s="161" customFormat="1" ht="18.75" customHeight="1" x14ac:dyDescent="0.35">
      <c r="A14" s="427">
        <f>SUBTOTAL(103,$C$6:C14)</f>
        <v>5</v>
      </c>
      <c r="B14" s="427"/>
      <c r="C14" s="435" t="s">
        <v>1290</v>
      </c>
      <c r="D14" s="658" t="s">
        <v>2</v>
      </c>
      <c r="E14" s="658"/>
      <c r="F14" s="437"/>
      <c r="G14" s="427"/>
      <c r="H14" s="485"/>
      <c r="I14" s="439">
        <f>ROUND(H13/1000,4)+I12</f>
        <v>1.6182000000000001</v>
      </c>
      <c r="J14" s="432" t="s">
        <v>51</v>
      </c>
      <c r="K14" s="427" t="s">
        <v>263</v>
      </c>
      <c r="L14" s="427" t="s">
        <v>263</v>
      </c>
      <c r="M14" s="427" t="s">
        <v>263</v>
      </c>
      <c r="N14" s="427"/>
      <c r="O14" s="427"/>
      <c r="P14" s="427"/>
    </row>
    <row r="15" spans="1:16" s="161" customFormat="1" ht="18.75" customHeight="1" x14ac:dyDescent="0.35">
      <c r="A15" s="427"/>
      <c r="B15" s="427"/>
      <c r="C15" s="657"/>
      <c r="D15" s="483"/>
      <c r="E15" s="483"/>
      <c r="F15" s="430"/>
      <c r="G15" s="800" t="str">
        <f>C14</f>
        <v>2A/3</v>
      </c>
      <c r="H15" s="485">
        <v>422</v>
      </c>
      <c r="I15" s="434"/>
      <c r="J15" s="435"/>
      <c r="K15" s="427"/>
      <c r="L15" s="427"/>
      <c r="M15" s="427"/>
      <c r="N15" s="427"/>
      <c r="O15" s="427"/>
      <c r="P15" s="427"/>
    </row>
    <row r="16" spans="1:16" s="161" customFormat="1" ht="18.75" customHeight="1" x14ac:dyDescent="0.35">
      <c r="A16" s="427">
        <f>SUBTOTAL(103,$C$6:C16)</f>
        <v>6</v>
      </c>
      <c r="B16" s="427"/>
      <c r="C16" s="435" t="s">
        <v>1291</v>
      </c>
      <c r="D16" s="658" t="s">
        <v>2</v>
      </c>
      <c r="E16" s="658"/>
      <c r="F16" s="437"/>
      <c r="G16" s="427"/>
      <c r="H16" s="485"/>
      <c r="I16" s="439">
        <f>ROUND(H15/1000,4)+I14</f>
        <v>2.0402</v>
      </c>
      <c r="J16" s="432" t="s">
        <v>51</v>
      </c>
      <c r="K16" s="427" t="s">
        <v>263</v>
      </c>
      <c r="L16" s="427" t="s">
        <v>263</v>
      </c>
      <c r="M16" s="427" t="s">
        <v>263</v>
      </c>
      <c r="N16" s="427"/>
      <c r="O16" s="427"/>
      <c r="P16" s="427"/>
    </row>
    <row r="17" spans="1:21" s="161" customFormat="1" ht="18.75" customHeight="1" x14ac:dyDescent="0.35">
      <c r="A17" s="427"/>
      <c r="B17" s="427"/>
      <c r="C17" s="657"/>
      <c r="D17" s="483"/>
      <c r="E17" s="483"/>
      <c r="F17" s="430"/>
      <c r="G17" s="800" t="str">
        <f>C16</f>
        <v>2A/4</v>
      </c>
      <c r="H17" s="485">
        <v>399</v>
      </c>
      <c r="I17" s="434"/>
      <c r="J17" s="435"/>
      <c r="K17" s="427"/>
      <c r="L17" s="427"/>
      <c r="M17" s="427"/>
      <c r="N17" s="427"/>
      <c r="O17" s="427"/>
      <c r="P17" s="427"/>
    </row>
    <row r="18" spans="1:21" s="161" customFormat="1" ht="18.75" customHeight="1" x14ac:dyDescent="0.35">
      <c r="A18" s="427">
        <f>SUBTOTAL(103,$C$6:C18)</f>
        <v>7</v>
      </c>
      <c r="B18" s="427"/>
      <c r="C18" s="435" t="s">
        <v>1292</v>
      </c>
      <c r="D18" s="658" t="s">
        <v>2</v>
      </c>
      <c r="E18" s="658"/>
      <c r="F18" s="437"/>
      <c r="G18" s="427"/>
      <c r="H18" s="485"/>
      <c r="I18" s="439">
        <f>ROUND(H17/1000,4)+I16</f>
        <v>2.4392</v>
      </c>
      <c r="J18" s="432" t="s">
        <v>51</v>
      </c>
      <c r="K18" s="427" t="s">
        <v>263</v>
      </c>
      <c r="L18" s="427" t="s">
        <v>263</v>
      </c>
      <c r="M18" s="427" t="s">
        <v>263</v>
      </c>
      <c r="N18" s="427"/>
      <c r="O18" s="427"/>
      <c r="P18" s="427"/>
    </row>
    <row r="19" spans="1:21" s="161" customFormat="1" ht="18.75" customHeight="1" x14ac:dyDescent="0.35">
      <c r="A19" s="427"/>
      <c r="B19" s="427"/>
      <c r="C19" s="657"/>
      <c r="D19" s="483"/>
      <c r="E19" s="483"/>
      <c r="F19" s="430"/>
      <c r="G19" s="800" t="str">
        <f>C18</f>
        <v>2A/5</v>
      </c>
      <c r="H19" s="485">
        <v>423</v>
      </c>
      <c r="I19" s="434"/>
      <c r="J19" s="435"/>
      <c r="K19" s="427"/>
      <c r="L19" s="427"/>
      <c r="M19" s="427"/>
      <c r="N19" s="427"/>
      <c r="O19" s="427"/>
      <c r="P19" s="427"/>
    </row>
    <row r="20" spans="1:21" s="161" customFormat="1" ht="18.75" customHeight="1" x14ac:dyDescent="0.35">
      <c r="A20" s="427">
        <f>SUBTOTAL(103,$C$6:C20)</f>
        <v>8</v>
      </c>
      <c r="B20" s="427"/>
      <c r="C20" s="435" t="s">
        <v>1293</v>
      </c>
      <c r="D20" s="658" t="s">
        <v>80</v>
      </c>
      <c r="E20" s="658"/>
      <c r="F20" s="437"/>
      <c r="G20" s="427"/>
      <c r="H20" s="485"/>
      <c r="I20" s="439">
        <f>ROUND(H19/1000,4)+I18</f>
        <v>2.8622000000000001</v>
      </c>
      <c r="J20" s="432" t="s">
        <v>51</v>
      </c>
      <c r="K20" s="427" t="s">
        <v>263</v>
      </c>
      <c r="L20" s="427" t="s">
        <v>263</v>
      </c>
      <c r="M20" s="427" t="s">
        <v>263</v>
      </c>
      <c r="N20" s="427"/>
      <c r="O20" s="427"/>
      <c r="P20" s="427"/>
    </row>
    <row r="21" spans="1:21" s="161" customFormat="1" ht="18.75" customHeight="1" x14ac:dyDescent="0.35">
      <c r="A21" s="427"/>
      <c r="B21" s="427"/>
      <c r="C21" s="657"/>
      <c r="D21" s="483"/>
      <c r="E21" s="483"/>
      <c r="F21" s="430"/>
      <c r="G21" s="800" t="str">
        <f>C20</f>
        <v>2A/6</v>
      </c>
      <c r="H21" s="485">
        <v>414.99200000000002</v>
      </c>
      <c r="I21" s="434"/>
      <c r="J21" s="435"/>
      <c r="K21" s="427"/>
      <c r="L21" s="427"/>
      <c r="M21" s="427"/>
      <c r="N21" s="427"/>
      <c r="O21" s="427"/>
      <c r="P21" s="427"/>
    </row>
    <row r="22" spans="1:21" s="161" customFormat="1" ht="18.75" customHeight="1" x14ac:dyDescent="0.35">
      <c r="A22" s="427">
        <f>SUBTOTAL(103,$C$6:C22)</f>
        <v>9</v>
      </c>
      <c r="B22" s="427"/>
      <c r="C22" s="435" t="s">
        <v>1294</v>
      </c>
      <c r="D22" s="658" t="s">
        <v>191</v>
      </c>
      <c r="E22" s="658" t="s">
        <v>1454</v>
      </c>
      <c r="F22" s="437"/>
      <c r="G22" s="427"/>
      <c r="H22" s="485"/>
      <c r="I22" s="439">
        <f>ROUND(H21/1000,4)+I20</f>
        <v>3.2772000000000001</v>
      </c>
      <c r="J22" s="432" t="s">
        <v>51</v>
      </c>
      <c r="K22" s="427" t="s">
        <v>263</v>
      </c>
      <c r="L22" s="427" t="s">
        <v>263</v>
      </c>
      <c r="M22" s="427"/>
      <c r="N22" s="427"/>
      <c r="O22" s="427"/>
      <c r="P22" s="427"/>
    </row>
    <row r="23" spans="1:21" s="161" customFormat="1" ht="18.75" customHeight="1" x14ac:dyDescent="0.35">
      <c r="A23" s="427"/>
      <c r="B23" s="427"/>
      <c r="C23" s="657"/>
      <c r="D23" s="483"/>
      <c r="E23" s="483"/>
      <c r="F23" s="430"/>
      <c r="G23" s="800" t="str">
        <f>C22</f>
        <v>3A/0</v>
      </c>
      <c r="H23" s="485">
        <v>409</v>
      </c>
      <c r="I23" s="434"/>
      <c r="J23" s="435"/>
      <c r="K23" s="427"/>
      <c r="L23" s="427"/>
      <c r="M23" s="427"/>
      <c r="N23" s="427"/>
      <c r="O23" s="427"/>
      <c r="P23" s="427"/>
    </row>
    <row r="24" spans="1:21" s="161" customFormat="1" ht="18.75" customHeight="1" x14ac:dyDescent="0.35">
      <c r="A24" s="427">
        <f>SUBTOTAL(103,$C$6:C24)</f>
        <v>10</v>
      </c>
      <c r="B24" s="427"/>
      <c r="C24" s="435" t="s">
        <v>1295</v>
      </c>
      <c r="D24" s="658" t="s">
        <v>2</v>
      </c>
      <c r="E24" s="658"/>
      <c r="F24" s="437"/>
      <c r="G24" s="427"/>
      <c r="H24" s="485"/>
      <c r="I24" s="439">
        <f>ROUND(H23/1000,4)+I22</f>
        <v>3.6861999999999999</v>
      </c>
      <c r="J24" s="432" t="s">
        <v>51</v>
      </c>
      <c r="K24" s="427" t="s">
        <v>263</v>
      </c>
      <c r="L24" s="427" t="s">
        <v>263</v>
      </c>
      <c r="M24" s="427" t="s">
        <v>263</v>
      </c>
      <c r="N24" s="427"/>
      <c r="O24" s="427"/>
      <c r="P24" s="427"/>
    </row>
    <row r="25" spans="1:21" s="161" customFormat="1" ht="18.75" customHeight="1" x14ac:dyDescent="0.35">
      <c r="A25" s="427"/>
      <c r="B25" s="427"/>
      <c r="C25" s="657"/>
      <c r="D25" s="483"/>
      <c r="E25" s="483"/>
      <c r="F25" s="430"/>
      <c r="G25" s="800" t="str">
        <f>C24</f>
        <v>3A/1</v>
      </c>
      <c r="H25" s="485">
        <v>402</v>
      </c>
      <c r="I25" s="434"/>
      <c r="J25" s="435"/>
      <c r="K25" s="435"/>
      <c r="L25" s="435"/>
      <c r="M25" s="427"/>
      <c r="N25" s="427"/>
      <c r="O25" s="427"/>
      <c r="P25" s="427"/>
    </row>
    <row r="26" spans="1:21" s="161" customFormat="1" ht="18.75" customHeight="1" x14ac:dyDescent="0.35">
      <c r="A26" s="427">
        <f>SUBTOTAL(103,$C$6:C26)</f>
        <v>11</v>
      </c>
      <c r="B26" s="427"/>
      <c r="C26" s="435" t="s">
        <v>1296</v>
      </c>
      <c r="D26" s="658" t="s">
        <v>2</v>
      </c>
      <c r="E26" s="658"/>
      <c r="F26" s="437"/>
      <c r="G26" s="427"/>
      <c r="H26" s="485"/>
      <c r="I26" s="439">
        <f>ROUND(H25/1000,4)+I24</f>
        <v>4.0881999999999996</v>
      </c>
      <c r="J26" s="432" t="s">
        <v>51</v>
      </c>
      <c r="K26" s="427" t="s">
        <v>263</v>
      </c>
      <c r="L26" s="427" t="s">
        <v>263</v>
      </c>
      <c r="M26" s="427" t="s">
        <v>263</v>
      </c>
      <c r="N26" s="427"/>
      <c r="O26" s="427"/>
      <c r="P26" s="427"/>
    </row>
    <row r="27" spans="1:21" s="161" customFormat="1" ht="18.75" customHeight="1" x14ac:dyDescent="0.35">
      <c r="A27" s="427"/>
      <c r="B27" s="427"/>
      <c r="C27" s="657"/>
      <c r="D27" s="483"/>
      <c r="E27" s="483"/>
      <c r="F27" s="430"/>
      <c r="G27" s="800" t="str">
        <f>C26</f>
        <v>3A/2</v>
      </c>
      <c r="H27" s="485">
        <v>409</v>
      </c>
      <c r="I27" s="434"/>
      <c r="J27" s="435"/>
      <c r="K27" s="435"/>
      <c r="L27" s="435"/>
      <c r="M27" s="427"/>
      <c r="N27" s="427"/>
      <c r="O27" s="427"/>
      <c r="P27" s="427"/>
    </row>
    <row r="28" spans="1:21" s="161" customFormat="1" ht="18.75" customHeight="1" x14ac:dyDescent="0.35">
      <c r="A28" s="427">
        <f>SUBTOTAL(103,$C$6:C28)</f>
        <v>12</v>
      </c>
      <c r="B28" s="427"/>
      <c r="C28" s="435" t="s">
        <v>1297</v>
      </c>
      <c r="D28" s="658" t="s">
        <v>3</v>
      </c>
      <c r="E28" s="658"/>
      <c r="F28" s="437"/>
      <c r="G28" s="427"/>
      <c r="H28" s="485"/>
      <c r="I28" s="439">
        <f>ROUND(H27/1000,4)+I26</f>
        <v>4.4971999999999994</v>
      </c>
      <c r="J28" s="432" t="s">
        <v>51</v>
      </c>
      <c r="K28" s="427" t="s">
        <v>263</v>
      </c>
      <c r="L28" s="427" t="s">
        <v>263</v>
      </c>
      <c r="M28" s="427" t="s">
        <v>263</v>
      </c>
      <c r="N28" s="427"/>
      <c r="O28" s="427" t="s">
        <v>981</v>
      </c>
      <c r="P28" s="427"/>
      <c r="U28" s="161">
        <f>280-6</f>
        <v>274</v>
      </c>
    </row>
    <row r="29" spans="1:21" s="161" customFormat="1" ht="18.75" customHeight="1" x14ac:dyDescent="0.35">
      <c r="A29" s="427"/>
      <c r="B29" s="427"/>
      <c r="C29" s="657"/>
      <c r="D29" s="483"/>
      <c r="E29" s="483"/>
      <c r="F29" s="430"/>
      <c r="G29" s="800" t="str">
        <f>C28</f>
        <v>3A/3</v>
      </c>
      <c r="H29" s="485">
        <v>337</v>
      </c>
      <c r="I29" s="434"/>
      <c r="J29" s="435"/>
      <c r="K29" s="435"/>
      <c r="L29" s="435"/>
      <c r="M29" s="427"/>
      <c r="N29" s="427"/>
      <c r="O29" s="427"/>
      <c r="P29" s="427"/>
    </row>
    <row r="30" spans="1:21" s="161" customFormat="1" ht="18.75" customHeight="1" x14ac:dyDescent="0.35">
      <c r="A30" s="427">
        <f>SUBTOTAL(103,$C$6:C30)</f>
        <v>13</v>
      </c>
      <c r="B30" s="427"/>
      <c r="C30" s="435" t="s">
        <v>1298</v>
      </c>
      <c r="D30" s="658" t="s">
        <v>3</v>
      </c>
      <c r="E30" s="658"/>
      <c r="F30" s="437"/>
      <c r="G30" s="427"/>
      <c r="H30" s="485"/>
      <c r="I30" s="439">
        <f>ROUND(H29/1000,4)+I28</f>
        <v>4.8341999999999992</v>
      </c>
      <c r="J30" s="432" t="s">
        <v>51</v>
      </c>
      <c r="K30" s="427" t="s">
        <v>263</v>
      </c>
      <c r="L30" s="427" t="s">
        <v>263</v>
      </c>
      <c r="M30" s="427"/>
      <c r="N30" s="427"/>
      <c r="O30" s="427"/>
      <c r="P30" s="427"/>
    </row>
    <row r="31" spans="1:21" s="161" customFormat="1" ht="18.75" customHeight="1" x14ac:dyDescent="0.35">
      <c r="A31" s="427"/>
      <c r="B31" s="427"/>
      <c r="C31" s="657"/>
      <c r="D31" s="483"/>
      <c r="E31" s="483"/>
      <c r="F31" s="430"/>
      <c r="G31" s="800" t="str">
        <f>C30</f>
        <v>3A/4</v>
      </c>
      <c r="H31" s="485">
        <v>365</v>
      </c>
      <c r="I31" s="434"/>
      <c r="J31" s="435"/>
      <c r="K31" s="435"/>
      <c r="L31" s="435"/>
      <c r="M31" s="427"/>
      <c r="N31" s="427"/>
      <c r="O31" s="427"/>
      <c r="P31" s="427"/>
    </row>
    <row r="32" spans="1:21" s="161" customFormat="1" ht="18.75" customHeight="1" x14ac:dyDescent="0.35">
      <c r="A32" s="427">
        <f>SUBTOTAL(103,$C$6:C32)</f>
        <v>14</v>
      </c>
      <c r="B32" s="427"/>
      <c r="C32" s="435" t="s">
        <v>1299</v>
      </c>
      <c r="D32" s="658" t="s">
        <v>2</v>
      </c>
      <c r="E32" s="658"/>
      <c r="F32" s="437"/>
      <c r="G32" s="427"/>
      <c r="H32" s="485"/>
      <c r="I32" s="439">
        <f>ROUND(H31/1000,4)+I30</f>
        <v>5.1991999999999994</v>
      </c>
      <c r="J32" s="432" t="s">
        <v>51</v>
      </c>
      <c r="K32" s="427" t="s">
        <v>263</v>
      </c>
      <c r="L32" s="427" t="s">
        <v>263</v>
      </c>
      <c r="M32" s="427" t="s">
        <v>263</v>
      </c>
      <c r="N32" s="427"/>
      <c r="O32" s="427"/>
      <c r="P32" s="427"/>
    </row>
    <row r="33" spans="1:21" s="161" customFormat="1" ht="18.75" customHeight="1" x14ac:dyDescent="0.35">
      <c r="A33" s="427"/>
      <c r="B33" s="427"/>
      <c r="C33" s="657"/>
      <c r="D33" s="483"/>
      <c r="E33" s="483"/>
      <c r="F33" s="430"/>
      <c r="G33" s="800" t="str">
        <f>C32</f>
        <v>3A/5</v>
      </c>
      <c r="H33" s="485">
        <v>378</v>
      </c>
      <c r="I33" s="434"/>
      <c r="J33" s="435"/>
      <c r="K33" s="435"/>
      <c r="L33" s="435"/>
      <c r="M33" s="427"/>
      <c r="N33" s="427"/>
      <c r="O33" s="427"/>
      <c r="P33" s="427"/>
    </row>
    <row r="34" spans="1:21" s="610" customFormat="1" ht="18.75" customHeight="1" x14ac:dyDescent="0.35">
      <c r="A34" s="427">
        <f>SUBTOTAL(103,$C$6:C34)</f>
        <v>15</v>
      </c>
      <c r="B34" s="607" t="s">
        <v>556</v>
      </c>
      <c r="C34" s="607" t="s">
        <v>1300</v>
      </c>
      <c r="D34" s="788" t="s">
        <v>3</v>
      </c>
      <c r="E34" s="788"/>
      <c r="F34" s="608"/>
      <c r="G34" s="802"/>
      <c r="H34" s="609"/>
      <c r="I34" s="609">
        <f>ROUND(H33/1000,4)+I32</f>
        <v>5.5771999999999995</v>
      </c>
      <c r="J34" s="607" t="s">
        <v>51</v>
      </c>
      <c r="K34" s="607" t="s">
        <v>263</v>
      </c>
      <c r="L34" s="427" t="s">
        <v>263</v>
      </c>
      <c r="M34" s="607" t="s">
        <v>263</v>
      </c>
      <c r="N34" s="427"/>
      <c r="O34" s="607"/>
      <c r="P34" s="607"/>
    </row>
    <row r="35" spans="1:21" s="161" customFormat="1" ht="18.75" customHeight="1" x14ac:dyDescent="0.35">
      <c r="A35" s="427"/>
      <c r="B35" s="427"/>
      <c r="C35" s="657"/>
      <c r="D35" s="483"/>
      <c r="E35" s="483"/>
      <c r="F35" s="430"/>
      <c r="G35" s="800" t="str">
        <f>C34</f>
        <v>3A/6</v>
      </c>
      <c r="H35" s="486">
        <v>391.46699999999998</v>
      </c>
      <c r="I35" s="434"/>
      <c r="J35" s="435"/>
      <c r="K35" s="427"/>
      <c r="L35" s="427"/>
      <c r="M35" s="427"/>
      <c r="N35" s="427"/>
      <c r="O35" s="427"/>
      <c r="P35" s="427"/>
    </row>
    <row r="36" spans="1:21" s="161" customFormat="1" ht="18.75" customHeight="1" x14ac:dyDescent="0.35">
      <c r="A36" s="427">
        <f>SUBTOTAL(103,$C$6:C36)</f>
        <v>16</v>
      </c>
      <c r="B36" s="427"/>
      <c r="C36" s="435" t="s">
        <v>1301</v>
      </c>
      <c r="D36" s="658" t="s">
        <v>219</v>
      </c>
      <c r="E36" s="658"/>
      <c r="F36" s="437"/>
      <c r="G36" s="427"/>
      <c r="H36" s="486"/>
      <c r="I36" s="439">
        <f>ROUND(H35/1000,4)+I34</f>
        <v>5.9686999999999992</v>
      </c>
      <c r="J36" s="432" t="s">
        <v>51</v>
      </c>
      <c r="K36" s="427" t="s">
        <v>263</v>
      </c>
      <c r="L36" s="427" t="s">
        <v>263</v>
      </c>
      <c r="M36" s="427"/>
      <c r="N36" s="427"/>
      <c r="O36" s="427"/>
      <c r="P36" s="435"/>
    </row>
    <row r="37" spans="1:21" s="161" customFormat="1" ht="18.75" customHeight="1" x14ac:dyDescent="0.35">
      <c r="A37" s="427"/>
      <c r="B37" s="427"/>
      <c r="C37" s="657"/>
      <c r="D37" s="483"/>
      <c r="E37" s="483"/>
      <c r="F37" s="430"/>
      <c r="G37" s="800" t="str">
        <f>C36</f>
        <v>3B/0</v>
      </c>
      <c r="H37" s="486">
        <v>356</v>
      </c>
      <c r="I37" s="434"/>
      <c r="J37" s="435"/>
      <c r="K37" s="427"/>
      <c r="L37" s="427"/>
      <c r="M37" s="427"/>
      <c r="N37" s="427"/>
      <c r="O37" s="427"/>
      <c r="P37" s="427"/>
    </row>
    <row r="38" spans="1:21" s="161" customFormat="1" ht="18.75" customHeight="1" x14ac:dyDescent="0.35">
      <c r="A38" s="427">
        <f>SUBTOTAL(103,$C$6:C38)</f>
        <v>17</v>
      </c>
      <c r="B38" s="427"/>
      <c r="C38" s="435" t="s">
        <v>1302</v>
      </c>
      <c r="D38" s="658" t="s">
        <v>2</v>
      </c>
      <c r="E38" s="658"/>
      <c r="F38" s="437"/>
      <c r="G38" s="427"/>
      <c r="H38" s="486"/>
      <c r="I38" s="431">
        <f>ROUND(H37/1000,4)+I36</f>
        <v>6.3246999999999991</v>
      </c>
      <c r="J38" s="432" t="s">
        <v>51</v>
      </c>
      <c r="K38" s="427" t="s">
        <v>263</v>
      </c>
      <c r="L38" s="427" t="s">
        <v>263</v>
      </c>
      <c r="M38" s="427"/>
      <c r="N38" s="427"/>
      <c r="O38" s="427"/>
      <c r="P38" s="435"/>
    </row>
    <row r="39" spans="1:21" s="161" customFormat="1" ht="18.75" customHeight="1" x14ac:dyDescent="0.35">
      <c r="A39" s="427"/>
      <c r="B39" s="427"/>
      <c r="C39" s="657"/>
      <c r="D39" s="483"/>
      <c r="E39" s="483"/>
      <c r="F39" s="430"/>
      <c r="G39" s="800" t="str">
        <f>C38</f>
        <v>3B/1</v>
      </c>
      <c r="H39" s="486">
        <v>439</v>
      </c>
      <c r="I39" s="434"/>
      <c r="J39" s="435"/>
      <c r="K39" s="427"/>
      <c r="L39" s="427"/>
      <c r="M39" s="427"/>
      <c r="N39" s="427"/>
      <c r="O39" s="427"/>
      <c r="P39" s="427"/>
    </row>
    <row r="40" spans="1:21" s="161" customFormat="1" ht="18.75" customHeight="1" x14ac:dyDescent="0.35">
      <c r="A40" s="427">
        <f>SUBTOTAL(103,$C$6:C40)</f>
        <v>18</v>
      </c>
      <c r="B40" s="427"/>
      <c r="C40" s="435" t="s">
        <v>1303</v>
      </c>
      <c r="D40" s="658" t="s">
        <v>50</v>
      </c>
      <c r="E40" s="658"/>
      <c r="F40" s="437"/>
      <c r="G40" s="427"/>
      <c r="H40" s="486"/>
      <c r="I40" s="431">
        <f>ROUND(H39/1000,4)+I38</f>
        <v>6.7636999999999992</v>
      </c>
      <c r="J40" s="432" t="s">
        <v>51</v>
      </c>
      <c r="K40" s="427" t="s">
        <v>263</v>
      </c>
      <c r="L40" s="427" t="s">
        <v>263</v>
      </c>
      <c r="M40" s="427" t="s">
        <v>263</v>
      </c>
      <c r="N40" s="427"/>
      <c r="O40" s="427"/>
      <c r="P40" s="435"/>
    </row>
    <row r="41" spans="1:21" s="161" customFormat="1" ht="18.75" customHeight="1" x14ac:dyDescent="0.35">
      <c r="A41" s="427"/>
      <c r="B41" s="427"/>
      <c r="C41" s="657"/>
      <c r="D41" s="483"/>
      <c r="E41" s="483"/>
      <c r="F41" s="430"/>
      <c r="G41" s="800" t="str">
        <f>C40</f>
        <v>3B/2</v>
      </c>
      <c r="H41" s="486">
        <v>377</v>
      </c>
      <c r="I41" s="431"/>
      <c r="J41" s="435"/>
      <c r="K41" s="427"/>
      <c r="L41" s="427"/>
      <c r="M41" s="427"/>
      <c r="N41" s="427"/>
      <c r="O41" s="427"/>
      <c r="P41" s="427"/>
    </row>
    <row r="42" spans="1:21" s="161" customFormat="1" ht="18.75" customHeight="1" x14ac:dyDescent="0.35">
      <c r="A42" s="427">
        <f>SUBTOTAL(103,$C$6:C42)</f>
        <v>19</v>
      </c>
      <c r="B42" s="427"/>
      <c r="C42" s="435" t="s">
        <v>1304</v>
      </c>
      <c r="D42" s="658" t="s">
        <v>80</v>
      </c>
      <c r="E42" s="658"/>
      <c r="F42" s="437"/>
      <c r="G42" s="427"/>
      <c r="H42" s="486"/>
      <c r="I42" s="431">
        <f>ROUND(H41/1000,4)+I40</f>
        <v>7.1406999999999989</v>
      </c>
      <c r="J42" s="432" t="s">
        <v>51</v>
      </c>
      <c r="K42" s="427" t="s">
        <v>263</v>
      </c>
      <c r="L42" s="427" t="s">
        <v>263</v>
      </c>
      <c r="M42" s="427"/>
      <c r="N42" s="427"/>
      <c r="O42" s="427"/>
      <c r="P42" s="435"/>
    </row>
    <row r="43" spans="1:21" s="161" customFormat="1" ht="18.75" customHeight="1" x14ac:dyDescent="0.35">
      <c r="A43" s="427"/>
      <c r="B43" s="427"/>
      <c r="C43" s="657"/>
      <c r="D43" s="483"/>
      <c r="E43" s="483"/>
      <c r="F43" s="430"/>
      <c r="G43" s="800" t="str">
        <f>C42</f>
        <v>3B/3</v>
      </c>
      <c r="H43" s="486">
        <v>455.07</v>
      </c>
      <c r="I43" s="431"/>
      <c r="J43" s="435"/>
      <c r="K43" s="427"/>
      <c r="L43" s="427"/>
      <c r="M43" s="427"/>
      <c r="N43" s="427"/>
      <c r="O43" s="427"/>
      <c r="P43" s="427"/>
      <c r="U43" s="161">
        <f>306-267</f>
        <v>39</v>
      </c>
    </row>
    <row r="44" spans="1:21" s="161" customFormat="1" ht="18.75" customHeight="1" x14ac:dyDescent="0.35">
      <c r="A44" s="427">
        <f>SUBTOTAL(103,$C$6:C44)</f>
        <v>20</v>
      </c>
      <c r="B44" s="427"/>
      <c r="C44" s="657" t="s">
        <v>264</v>
      </c>
      <c r="D44" s="483" t="s">
        <v>223</v>
      </c>
      <c r="E44" s="483"/>
      <c r="F44" s="430"/>
      <c r="G44" s="800"/>
      <c r="H44" s="486"/>
      <c r="I44" s="431">
        <f>ROUND(H43/1000,4)+I42</f>
        <v>7.5957999999999988</v>
      </c>
      <c r="J44" s="435" t="s">
        <v>51</v>
      </c>
      <c r="K44" s="427" t="s">
        <v>263</v>
      </c>
      <c r="L44" s="427" t="s">
        <v>263</v>
      </c>
      <c r="M44" s="427"/>
      <c r="N44" s="427"/>
      <c r="O44" s="427"/>
      <c r="P44" s="427"/>
    </row>
    <row r="45" spans="1:21" s="161" customFormat="1" ht="18.75" customHeight="1" x14ac:dyDescent="0.35">
      <c r="A45" s="427"/>
      <c r="B45" s="427"/>
      <c r="C45" s="657"/>
      <c r="D45" s="483"/>
      <c r="E45" s="483"/>
      <c r="F45" s="430"/>
      <c r="G45" s="800" t="str">
        <f>C44</f>
        <v>4/0</v>
      </c>
      <c r="H45" s="486">
        <v>344.16300000000001</v>
      </c>
      <c r="I45" s="434"/>
      <c r="J45" s="435"/>
      <c r="K45" s="427"/>
      <c r="L45" s="427"/>
      <c r="M45" s="427"/>
      <c r="N45" s="427"/>
      <c r="O45" s="427"/>
      <c r="P45" s="427"/>
    </row>
    <row r="46" spans="1:21" s="161" customFormat="1" ht="18.75" customHeight="1" x14ac:dyDescent="0.35">
      <c r="A46" s="427">
        <f>SUBTOTAL(103,$C$6:C46)</f>
        <v>21</v>
      </c>
      <c r="B46" s="427"/>
      <c r="C46" s="435" t="s">
        <v>475</v>
      </c>
      <c r="D46" s="658" t="s">
        <v>80</v>
      </c>
      <c r="E46" s="658"/>
      <c r="F46" s="437"/>
      <c r="G46" s="427"/>
      <c r="H46" s="486"/>
      <c r="I46" s="431">
        <f>ROUND(H45/1000,4)+I44</f>
        <v>7.9399999999999986</v>
      </c>
      <c r="J46" s="432" t="s">
        <v>51</v>
      </c>
      <c r="K46" s="427" t="s">
        <v>263</v>
      </c>
      <c r="L46" s="427" t="s">
        <v>263</v>
      </c>
      <c r="M46" s="427" t="s">
        <v>263</v>
      </c>
      <c r="N46" s="427"/>
      <c r="O46" s="427"/>
      <c r="P46" s="435" t="s">
        <v>1305</v>
      </c>
    </row>
    <row r="47" spans="1:21" s="161" customFormat="1" ht="18.75" customHeight="1" x14ac:dyDescent="0.35">
      <c r="A47" s="427"/>
      <c r="B47" s="427"/>
      <c r="C47" s="657"/>
      <c r="D47" s="483"/>
      <c r="E47" s="483"/>
      <c r="F47" s="430"/>
      <c r="G47" s="800" t="str">
        <f>C46</f>
        <v>4/5</v>
      </c>
      <c r="H47" s="486">
        <v>365</v>
      </c>
      <c r="I47" s="434"/>
      <c r="J47" s="435"/>
      <c r="K47" s="427"/>
      <c r="L47" s="427"/>
      <c r="M47" s="427"/>
      <c r="N47" s="427"/>
      <c r="O47" s="427"/>
      <c r="P47" s="427"/>
    </row>
    <row r="48" spans="1:21" s="692" customFormat="1" ht="18.75" customHeight="1" x14ac:dyDescent="0.35">
      <c r="A48" s="427">
        <f>SUBTOTAL(103,$C$6:C48)</f>
        <v>22</v>
      </c>
      <c r="B48" s="435" t="s">
        <v>908</v>
      </c>
      <c r="C48" s="435" t="s">
        <v>909</v>
      </c>
      <c r="D48" s="658" t="s">
        <v>234</v>
      </c>
      <c r="E48" s="658"/>
      <c r="F48" s="483"/>
      <c r="G48" s="435"/>
      <c r="H48" s="486"/>
      <c r="I48" s="691">
        <f>ROUND(H47/1000,4)+I46</f>
        <v>8.3049999999999979</v>
      </c>
      <c r="J48" s="435" t="s">
        <v>51</v>
      </c>
      <c r="K48" s="435" t="s">
        <v>263</v>
      </c>
      <c r="L48" s="427" t="s">
        <v>263</v>
      </c>
      <c r="M48" s="435" t="s">
        <v>263</v>
      </c>
      <c r="N48" s="427"/>
      <c r="O48" s="435"/>
      <c r="P48" s="435"/>
    </row>
    <row r="49" spans="1:16" s="161" customFormat="1" ht="18.75" customHeight="1" x14ac:dyDescent="0.35">
      <c r="A49" s="427"/>
      <c r="B49" s="427"/>
      <c r="C49" s="657"/>
      <c r="D49" s="483"/>
      <c r="E49" s="483"/>
      <c r="F49" s="430"/>
      <c r="G49" s="800" t="str">
        <f>C48</f>
        <v>4A/0</v>
      </c>
      <c r="H49" s="486">
        <v>340</v>
      </c>
      <c r="I49" s="434"/>
      <c r="J49" s="435"/>
      <c r="K49" s="427"/>
      <c r="L49" s="427"/>
      <c r="M49" s="427"/>
      <c r="N49" s="427"/>
      <c r="O49" s="427"/>
      <c r="P49" s="427"/>
    </row>
    <row r="50" spans="1:16" s="161" customFormat="1" ht="18.75" customHeight="1" x14ac:dyDescent="0.35">
      <c r="A50" s="427">
        <f>SUBTOTAL(103,$C$6:C50)</f>
        <v>23</v>
      </c>
      <c r="B50" s="427"/>
      <c r="C50" s="435" t="s">
        <v>910</v>
      </c>
      <c r="D50" s="658" t="s">
        <v>80</v>
      </c>
      <c r="E50" s="658"/>
      <c r="F50" s="437"/>
      <c r="G50" s="427"/>
      <c r="H50" s="486"/>
      <c r="I50" s="431">
        <f>ROUND(H49/1000,4)+I48</f>
        <v>8.6449999999999978</v>
      </c>
      <c r="J50" s="432" t="s">
        <v>51</v>
      </c>
      <c r="K50" s="427" t="s">
        <v>263</v>
      </c>
      <c r="L50" s="427" t="s">
        <v>263</v>
      </c>
      <c r="M50" s="427" t="s">
        <v>263</v>
      </c>
      <c r="N50" s="427"/>
      <c r="O50" s="427"/>
      <c r="P50" s="435"/>
    </row>
    <row r="51" spans="1:16" s="161" customFormat="1" ht="18.75" customHeight="1" x14ac:dyDescent="0.35">
      <c r="A51" s="427"/>
      <c r="B51" s="427"/>
      <c r="C51" s="657"/>
      <c r="D51" s="483"/>
      <c r="E51" s="483"/>
      <c r="F51" s="430"/>
      <c r="G51" s="800" t="str">
        <f>C50</f>
        <v>4A/1</v>
      </c>
      <c r="H51" s="486">
        <v>419.99900000000002</v>
      </c>
      <c r="I51" s="434"/>
      <c r="J51" s="435"/>
      <c r="K51" s="427"/>
      <c r="L51" s="427"/>
      <c r="M51" s="427"/>
      <c r="N51" s="427"/>
      <c r="O51" s="427"/>
      <c r="P51" s="427"/>
    </row>
    <row r="52" spans="1:16" s="161" customFormat="1" ht="18.75" customHeight="1" x14ac:dyDescent="0.35">
      <c r="A52" s="427">
        <f>SUBTOTAL(103,$C$6:C52)</f>
        <v>24</v>
      </c>
      <c r="B52" s="427"/>
      <c r="C52" s="435" t="s">
        <v>911</v>
      </c>
      <c r="D52" s="658" t="s">
        <v>80</v>
      </c>
      <c r="E52" s="658"/>
      <c r="F52" s="437"/>
      <c r="G52" s="427"/>
      <c r="H52" s="486"/>
      <c r="I52" s="431">
        <f>ROUND(H51/1000,4)+I50</f>
        <v>9.0649999999999977</v>
      </c>
      <c r="J52" s="432" t="s">
        <v>51</v>
      </c>
      <c r="K52" s="427" t="s">
        <v>263</v>
      </c>
      <c r="L52" s="427" t="s">
        <v>263</v>
      </c>
      <c r="M52" s="427" t="s">
        <v>263</v>
      </c>
      <c r="N52" s="427"/>
      <c r="O52" s="427"/>
      <c r="P52" s="435"/>
    </row>
    <row r="53" spans="1:16" s="161" customFormat="1" ht="18.75" customHeight="1" x14ac:dyDescent="0.35">
      <c r="A53" s="427"/>
      <c r="B53" s="427"/>
      <c r="C53" s="657"/>
      <c r="D53" s="483"/>
      <c r="E53" s="483"/>
      <c r="F53" s="430"/>
      <c r="G53" s="800" t="str">
        <f>C52</f>
        <v>4A/2</v>
      </c>
      <c r="H53" s="486">
        <v>415</v>
      </c>
      <c r="I53" s="434"/>
      <c r="J53" s="435"/>
      <c r="K53" s="427"/>
      <c r="L53" s="427"/>
      <c r="M53" s="427"/>
      <c r="N53" s="427"/>
      <c r="O53" s="427"/>
      <c r="P53" s="427"/>
    </row>
    <row r="54" spans="1:16" s="161" customFormat="1" ht="18.75" customHeight="1" x14ac:dyDescent="0.35">
      <c r="A54" s="427">
        <f>SUBTOTAL(103,$C$6:C54)</f>
        <v>25</v>
      </c>
      <c r="B54" s="427"/>
      <c r="C54" s="435" t="s">
        <v>912</v>
      </c>
      <c r="D54" s="658" t="s">
        <v>50</v>
      </c>
      <c r="E54" s="658"/>
      <c r="F54" s="437"/>
      <c r="G54" s="427"/>
      <c r="H54" s="486"/>
      <c r="I54" s="431">
        <f>ROUND(H53/1000,4)+I52</f>
        <v>9.4799999999999969</v>
      </c>
      <c r="J54" s="432" t="s">
        <v>51</v>
      </c>
      <c r="K54" s="427" t="s">
        <v>263</v>
      </c>
      <c r="L54" s="427" t="s">
        <v>263</v>
      </c>
      <c r="M54" s="427" t="s">
        <v>263</v>
      </c>
      <c r="N54" s="427"/>
      <c r="O54" s="427"/>
      <c r="P54" s="435"/>
    </row>
    <row r="55" spans="1:16" s="161" customFormat="1" ht="18.75" customHeight="1" x14ac:dyDescent="0.35">
      <c r="A55" s="427"/>
      <c r="B55" s="427"/>
      <c r="C55" s="657"/>
      <c r="D55" s="483"/>
      <c r="E55" s="483"/>
      <c r="F55" s="430"/>
      <c r="G55" s="800" t="str">
        <f>C54</f>
        <v>4A/3</v>
      </c>
      <c r="H55" s="486">
        <v>365</v>
      </c>
      <c r="I55" s="434"/>
      <c r="J55" s="435"/>
      <c r="K55" s="427"/>
      <c r="L55" s="427"/>
      <c r="M55" s="427"/>
      <c r="N55" s="427"/>
      <c r="O55" s="427"/>
      <c r="P55" s="427"/>
    </row>
    <row r="56" spans="1:16" s="161" customFormat="1" ht="18.75" customHeight="1" x14ac:dyDescent="0.35">
      <c r="A56" s="427">
        <f>SUBTOTAL(103,$C$6:C56)</f>
        <v>26</v>
      </c>
      <c r="B56" s="427"/>
      <c r="C56" s="435" t="s">
        <v>913</v>
      </c>
      <c r="D56" s="658" t="s">
        <v>80</v>
      </c>
      <c r="E56" s="658"/>
      <c r="F56" s="437"/>
      <c r="G56" s="427"/>
      <c r="H56" s="486"/>
      <c r="I56" s="431">
        <f>ROUND(H55/1000,4)+I54</f>
        <v>9.8449999999999971</v>
      </c>
      <c r="J56" s="432" t="s">
        <v>51</v>
      </c>
      <c r="K56" s="427" t="s">
        <v>263</v>
      </c>
      <c r="L56" s="427" t="s">
        <v>263</v>
      </c>
      <c r="M56" s="427" t="s">
        <v>263</v>
      </c>
      <c r="N56" s="427"/>
      <c r="O56" s="427"/>
      <c r="P56" s="435"/>
    </row>
    <row r="57" spans="1:16" s="161" customFormat="1" ht="18.75" customHeight="1" x14ac:dyDescent="0.35">
      <c r="A57" s="427"/>
      <c r="B57" s="427"/>
      <c r="C57" s="657"/>
      <c r="D57" s="483"/>
      <c r="E57" s="483"/>
      <c r="F57" s="430"/>
      <c r="G57" s="800" t="str">
        <f>C56</f>
        <v>4A/4</v>
      </c>
      <c r="H57" s="486">
        <v>330</v>
      </c>
      <c r="I57" s="434"/>
      <c r="J57" s="435"/>
      <c r="K57" s="427"/>
      <c r="L57" s="427"/>
      <c r="M57" s="427"/>
      <c r="N57" s="427"/>
      <c r="O57" s="427"/>
      <c r="P57" s="427"/>
    </row>
    <row r="58" spans="1:16" s="161" customFormat="1" ht="18.75" customHeight="1" x14ac:dyDescent="0.35">
      <c r="A58" s="427">
        <f>SUBTOTAL(103,$C$6:C58)</f>
        <v>27</v>
      </c>
      <c r="B58" s="427"/>
      <c r="C58" s="435" t="s">
        <v>914</v>
      </c>
      <c r="D58" s="658" t="s">
        <v>50</v>
      </c>
      <c r="E58" s="658"/>
      <c r="F58" s="437"/>
      <c r="G58" s="427"/>
      <c r="H58" s="486"/>
      <c r="I58" s="431">
        <f>ROUND(H57/1000,4)+I56</f>
        <v>10.174999999999997</v>
      </c>
      <c r="J58" s="432" t="s">
        <v>51</v>
      </c>
      <c r="K58" s="427" t="s">
        <v>263</v>
      </c>
      <c r="L58" s="427" t="s">
        <v>263</v>
      </c>
      <c r="M58" s="427" t="s">
        <v>263</v>
      </c>
      <c r="N58" s="427"/>
      <c r="O58" s="427"/>
      <c r="P58" s="435"/>
    </row>
    <row r="59" spans="1:16" s="161" customFormat="1" ht="18.75" customHeight="1" x14ac:dyDescent="0.35">
      <c r="A59" s="427"/>
      <c r="B59" s="427"/>
      <c r="C59" s="657"/>
      <c r="D59" s="483"/>
      <c r="E59" s="483"/>
      <c r="F59" s="430"/>
      <c r="G59" s="800" t="str">
        <f>C58</f>
        <v>4A/5</v>
      </c>
      <c r="H59" s="486">
        <v>457</v>
      </c>
      <c r="I59" s="434"/>
      <c r="J59" s="435"/>
      <c r="K59" s="427"/>
      <c r="L59" s="427"/>
      <c r="M59" s="427"/>
      <c r="N59" s="427"/>
      <c r="O59" s="427"/>
      <c r="P59" s="427"/>
    </row>
    <row r="60" spans="1:16" s="161" customFormat="1" ht="18.75" customHeight="1" x14ac:dyDescent="0.35">
      <c r="A60" s="427">
        <f>SUBTOTAL(103,$C$6:C60)</f>
        <v>28</v>
      </c>
      <c r="B60" s="427"/>
      <c r="C60" s="435" t="s">
        <v>915</v>
      </c>
      <c r="D60" s="658" t="s">
        <v>50</v>
      </c>
      <c r="E60" s="658"/>
      <c r="F60" s="437"/>
      <c r="G60" s="427"/>
      <c r="H60" s="486"/>
      <c r="I60" s="431">
        <f>ROUND(H59/1000,4)+I58</f>
        <v>10.631999999999998</v>
      </c>
      <c r="J60" s="432" t="s">
        <v>51</v>
      </c>
      <c r="K60" s="427" t="s">
        <v>263</v>
      </c>
      <c r="L60" s="427" t="s">
        <v>263</v>
      </c>
      <c r="M60" s="427" t="s">
        <v>263</v>
      </c>
      <c r="N60" s="427"/>
      <c r="O60" s="427"/>
      <c r="P60" s="435"/>
    </row>
    <row r="61" spans="1:16" s="161" customFormat="1" ht="18.75" customHeight="1" x14ac:dyDescent="0.35">
      <c r="A61" s="427"/>
      <c r="B61" s="427"/>
      <c r="C61" s="657"/>
      <c r="D61" s="483"/>
      <c r="E61" s="483"/>
      <c r="F61" s="430"/>
      <c r="G61" s="800" t="str">
        <f>C60</f>
        <v>4A/6</v>
      </c>
      <c r="H61" s="486">
        <v>354.61200000000002</v>
      </c>
      <c r="I61" s="434"/>
      <c r="J61" s="435"/>
      <c r="K61" s="427"/>
      <c r="L61" s="427"/>
      <c r="M61" s="427"/>
      <c r="N61" s="427"/>
      <c r="O61" s="427"/>
      <c r="P61" s="427"/>
    </row>
    <row r="62" spans="1:16" s="161" customFormat="1" ht="18.75" customHeight="1" x14ac:dyDescent="0.35">
      <c r="A62" s="427">
        <f>SUBTOTAL(103,$C$6:C62)</f>
        <v>29</v>
      </c>
      <c r="B62" s="428" t="s">
        <v>1158</v>
      </c>
      <c r="C62" s="435" t="s">
        <v>265</v>
      </c>
      <c r="D62" s="658" t="s">
        <v>235</v>
      </c>
      <c r="E62" s="658"/>
      <c r="F62" s="430"/>
      <c r="G62" s="429"/>
      <c r="H62" s="485"/>
      <c r="I62" s="431">
        <f>ROUND(H61/1000,4)+I60</f>
        <v>10.986599999999997</v>
      </c>
      <c r="J62" s="432" t="s">
        <v>51</v>
      </c>
      <c r="K62" s="427" t="s">
        <v>263</v>
      </c>
      <c r="L62" s="427" t="s">
        <v>263</v>
      </c>
      <c r="M62" s="427" t="s">
        <v>263</v>
      </c>
      <c r="N62" s="427"/>
      <c r="O62" s="427" t="s">
        <v>981</v>
      </c>
      <c r="P62" s="435"/>
    </row>
    <row r="63" spans="1:16" s="161" customFormat="1" ht="18.75" customHeight="1" x14ac:dyDescent="0.35">
      <c r="A63" s="427"/>
      <c r="B63" s="427"/>
      <c r="C63" s="657"/>
      <c r="D63" s="483"/>
      <c r="E63" s="483"/>
      <c r="F63" s="430"/>
      <c r="G63" s="800" t="str">
        <f>C62</f>
        <v>5/0</v>
      </c>
      <c r="H63" s="485">
        <v>428.38900000000001</v>
      </c>
      <c r="I63" s="434"/>
      <c r="J63" s="435"/>
      <c r="K63" s="427"/>
      <c r="L63" s="427"/>
      <c r="M63" s="427"/>
      <c r="N63" s="427"/>
      <c r="O63" s="427"/>
      <c r="P63" s="427"/>
    </row>
    <row r="64" spans="1:16" s="161" customFormat="1" ht="18.75" customHeight="1" x14ac:dyDescent="0.35">
      <c r="A64" s="427">
        <f>SUBTOTAL(103,$C$6:C64)</f>
        <v>30</v>
      </c>
      <c r="B64" s="427"/>
      <c r="C64" s="435" t="s">
        <v>476</v>
      </c>
      <c r="D64" s="658" t="s">
        <v>80</v>
      </c>
      <c r="E64" s="658"/>
      <c r="F64" s="437"/>
      <c r="G64" s="427"/>
      <c r="H64" s="485"/>
      <c r="I64" s="431">
        <f>ROUND(H63/1000,4)+I62</f>
        <v>11.414999999999997</v>
      </c>
      <c r="J64" s="432" t="s">
        <v>51</v>
      </c>
      <c r="K64" s="427" t="s">
        <v>263</v>
      </c>
      <c r="L64" s="427" t="s">
        <v>263</v>
      </c>
      <c r="M64" s="427" t="s">
        <v>263</v>
      </c>
      <c r="N64" s="427"/>
      <c r="O64" s="427"/>
      <c r="P64" s="435"/>
    </row>
    <row r="65" spans="1:16" s="161" customFormat="1" ht="18.75" customHeight="1" x14ac:dyDescent="0.35">
      <c r="A65" s="427"/>
      <c r="B65" s="427"/>
      <c r="C65" s="657"/>
      <c r="D65" s="483"/>
      <c r="E65" s="483"/>
      <c r="F65" s="430"/>
      <c r="G65" s="800" t="str">
        <f>C64</f>
        <v>5/1</v>
      </c>
      <c r="H65" s="485">
        <v>340</v>
      </c>
      <c r="I65" s="434"/>
      <c r="J65" s="435"/>
      <c r="K65" s="427"/>
      <c r="L65" s="427"/>
      <c r="M65" s="427"/>
      <c r="N65" s="427"/>
      <c r="O65" s="427"/>
      <c r="P65" s="427"/>
    </row>
    <row r="66" spans="1:16" s="161" customFormat="1" ht="18.75" customHeight="1" x14ac:dyDescent="0.35">
      <c r="A66" s="427">
        <f>SUBTOTAL(103,$C$6:C66)</f>
        <v>31</v>
      </c>
      <c r="B66" s="427"/>
      <c r="C66" s="435" t="s">
        <v>477</v>
      </c>
      <c r="D66" s="658" t="s">
        <v>50</v>
      </c>
      <c r="E66" s="658"/>
      <c r="F66" s="437"/>
      <c r="G66" s="427"/>
      <c r="H66" s="485"/>
      <c r="I66" s="431">
        <f>ROUND(H65/1000,4)+I64</f>
        <v>11.754999999999997</v>
      </c>
      <c r="J66" s="432" t="s">
        <v>51</v>
      </c>
      <c r="K66" s="427" t="s">
        <v>263</v>
      </c>
      <c r="L66" s="427" t="s">
        <v>263</v>
      </c>
      <c r="M66" s="427" t="s">
        <v>263</v>
      </c>
      <c r="N66" s="427"/>
      <c r="O66" s="427"/>
      <c r="P66" s="435"/>
    </row>
    <row r="67" spans="1:16" s="161" customFormat="1" ht="18.75" customHeight="1" x14ac:dyDescent="0.35">
      <c r="A67" s="427"/>
      <c r="B67" s="427"/>
      <c r="C67" s="657"/>
      <c r="D67" s="483"/>
      <c r="E67" s="483"/>
      <c r="F67" s="430"/>
      <c r="G67" s="800" t="str">
        <f>C66</f>
        <v>5/2</v>
      </c>
      <c r="H67" s="485">
        <v>375</v>
      </c>
      <c r="I67" s="434"/>
      <c r="J67" s="435"/>
      <c r="K67" s="427"/>
      <c r="L67" s="427"/>
      <c r="M67" s="427"/>
      <c r="N67" s="427"/>
      <c r="O67" s="427"/>
      <c r="P67" s="427"/>
    </row>
    <row r="68" spans="1:16" s="161" customFormat="1" ht="18.75" customHeight="1" x14ac:dyDescent="0.35">
      <c r="A68" s="427">
        <f>SUBTOTAL(103,$C$6:C68)</f>
        <v>32</v>
      </c>
      <c r="B68" s="427"/>
      <c r="C68" s="435" t="s">
        <v>478</v>
      </c>
      <c r="D68" s="658" t="s">
        <v>50</v>
      </c>
      <c r="E68" s="658"/>
      <c r="F68" s="437"/>
      <c r="G68" s="427"/>
      <c r="H68" s="485"/>
      <c r="I68" s="431">
        <f>ROUND(H67/1000,4)+I66</f>
        <v>12.129999999999997</v>
      </c>
      <c r="J68" s="432" t="s">
        <v>51</v>
      </c>
      <c r="K68" s="427" t="s">
        <v>263</v>
      </c>
      <c r="L68" s="427" t="s">
        <v>263</v>
      </c>
      <c r="M68" s="427" t="s">
        <v>263</v>
      </c>
      <c r="N68" s="427"/>
      <c r="O68" s="427"/>
      <c r="P68" s="435"/>
    </row>
    <row r="69" spans="1:16" s="161" customFormat="1" ht="18.75" customHeight="1" x14ac:dyDescent="0.35">
      <c r="A69" s="427"/>
      <c r="B69" s="427"/>
      <c r="C69" s="657"/>
      <c r="D69" s="483"/>
      <c r="E69" s="483"/>
      <c r="F69" s="430"/>
      <c r="G69" s="800" t="str">
        <f>C68</f>
        <v>5/3</v>
      </c>
      <c r="H69" s="485">
        <v>365</v>
      </c>
      <c r="I69" s="434"/>
      <c r="J69" s="435"/>
      <c r="K69" s="427"/>
      <c r="L69" s="427"/>
      <c r="M69" s="427"/>
      <c r="N69" s="427"/>
      <c r="O69" s="427"/>
      <c r="P69" s="427"/>
    </row>
    <row r="70" spans="1:16" s="161" customFormat="1" ht="18.75" customHeight="1" x14ac:dyDescent="0.35">
      <c r="A70" s="427">
        <f>SUBTOTAL(103,$C$6:C70)</f>
        <v>33</v>
      </c>
      <c r="B70" s="427"/>
      <c r="C70" s="435" t="s">
        <v>479</v>
      </c>
      <c r="D70" s="658" t="s">
        <v>159</v>
      </c>
      <c r="E70" s="658"/>
      <c r="F70" s="437"/>
      <c r="G70" s="427"/>
      <c r="H70" s="485"/>
      <c r="I70" s="431">
        <f>ROUND(H69/1000,4)+I68</f>
        <v>12.494999999999997</v>
      </c>
      <c r="J70" s="432" t="s">
        <v>51</v>
      </c>
      <c r="K70" s="427" t="s">
        <v>263</v>
      </c>
      <c r="L70" s="427" t="s">
        <v>263</v>
      </c>
      <c r="M70" s="427" t="s">
        <v>263</v>
      </c>
      <c r="N70" s="427"/>
      <c r="O70" s="427"/>
      <c r="P70" s="435"/>
    </row>
    <row r="71" spans="1:16" s="161" customFormat="1" ht="18.75" customHeight="1" x14ac:dyDescent="0.35">
      <c r="A71" s="427"/>
      <c r="B71" s="427"/>
      <c r="C71" s="657"/>
      <c r="D71" s="483"/>
      <c r="E71" s="483"/>
      <c r="F71" s="430"/>
      <c r="G71" s="800" t="str">
        <f>C70</f>
        <v>5/4</v>
      </c>
      <c r="H71" s="485">
        <v>460</v>
      </c>
      <c r="I71" s="434"/>
      <c r="J71" s="435"/>
      <c r="K71" s="427"/>
      <c r="L71" s="427"/>
      <c r="M71" s="427"/>
      <c r="N71" s="427"/>
      <c r="O71" s="427"/>
      <c r="P71" s="427"/>
    </row>
    <row r="72" spans="1:16" s="161" customFormat="1" ht="18.75" customHeight="1" x14ac:dyDescent="0.35">
      <c r="A72" s="427">
        <f>SUBTOTAL(103,$C$6:C72)</f>
        <v>34</v>
      </c>
      <c r="B72" s="427"/>
      <c r="C72" s="435" t="s">
        <v>480</v>
      </c>
      <c r="D72" s="658" t="s">
        <v>80</v>
      </c>
      <c r="E72" s="658"/>
      <c r="F72" s="437"/>
      <c r="G72" s="427"/>
      <c r="H72" s="485"/>
      <c r="I72" s="431">
        <f>ROUND(H71/1000,4)+I70</f>
        <v>12.954999999999998</v>
      </c>
      <c r="J72" s="432" t="s">
        <v>51</v>
      </c>
      <c r="K72" s="427" t="s">
        <v>263</v>
      </c>
      <c r="L72" s="427" t="s">
        <v>263</v>
      </c>
      <c r="M72" s="427" t="s">
        <v>263</v>
      </c>
      <c r="N72" s="427"/>
      <c r="O72" s="427"/>
      <c r="P72" s="435"/>
    </row>
    <row r="73" spans="1:16" s="161" customFormat="1" ht="18.75" customHeight="1" x14ac:dyDescent="0.35">
      <c r="A73" s="427"/>
      <c r="B73" s="427"/>
      <c r="C73" s="657"/>
      <c r="D73" s="483"/>
      <c r="E73" s="483"/>
      <c r="F73" s="430"/>
      <c r="G73" s="800" t="str">
        <f>C72</f>
        <v>5/5</v>
      </c>
      <c r="H73" s="485">
        <v>380</v>
      </c>
      <c r="I73" s="434"/>
      <c r="J73" s="435"/>
      <c r="K73" s="427"/>
      <c r="L73" s="427"/>
      <c r="M73" s="427"/>
      <c r="N73" s="427"/>
      <c r="O73" s="427"/>
      <c r="P73" s="427"/>
    </row>
    <row r="74" spans="1:16" s="161" customFormat="1" ht="18.75" customHeight="1" x14ac:dyDescent="0.35">
      <c r="A74" s="427">
        <f>SUBTOTAL(103,$C$6:C74)</f>
        <v>35</v>
      </c>
      <c r="B74" s="427"/>
      <c r="C74" s="435" t="s">
        <v>481</v>
      </c>
      <c r="D74" s="658" t="s">
        <v>2</v>
      </c>
      <c r="E74" s="658"/>
      <c r="F74" s="437"/>
      <c r="G74" s="427"/>
      <c r="H74" s="485"/>
      <c r="I74" s="431">
        <f>ROUND(H73/1000,4)+I72</f>
        <v>13.334999999999999</v>
      </c>
      <c r="J74" s="432" t="s">
        <v>51</v>
      </c>
      <c r="K74" s="427" t="s">
        <v>263</v>
      </c>
      <c r="L74" s="427" t="s">
        <v>263</v>
      </c>
      <c r="M74" s="427" t="s">
        <v>263</v>
      </c>
      <c r="N74" s="427"/>
      <c r="O74" s="427"/>
      <c r="P74" s="435"/>
    </row>
    <row r="75" spans="1:16" s="161" customFormat="1" ht="18.75" customHeight="1" x14ac:dyDescent="0.35">
      <c r="A75" s="427"/>
      <c r="B75" s="427"/>
      <c r="C75" s="657"/>
      <c r="D75" s="483"/>
      <c r="E75" s="483"/>
      <c r="F75" s="430"/>
      <c r="G75" s="800" t="str">
        <f>C74</f>
        <v>5/6</v>
      </c>
      <c r="H75" s="485">
        <v>410</v>
      </c>
      <c r="I75" s="434"/>
      <c r="J75" s="435"/>
      <c r="K75" s="427"/>
      <c r="L75" s="427"/>
      <c r="M75" s="427"/>
      <c r="N75" s="427"/>
      <c r="O75" s="427"/>
      <c r="P75" s="427"/>
    </row>
    <row r="76" spans="1:16" s="161" customFormat="1" ht="18.75" customHeight="1" x14ac:dyDescent="0.35">
      <c r="A76" s="427">
        <f>SUBTOTAL(103,$C$6:C76)</f>
        <v>36</v>
      </c>
      <c r="B76" s="427"/>
      <c r="C76" s="435" t="s">
        <v>482</v>
      </c>
      <c r="D76" s="658" t="s">
        <v>50</v>
      </c>
      <c r="E76" s="658"/>
      <c r="F76" s="437"/>
      <c r="G76" s="427"/>
      <c r="H76" s="485"/>
      <c r="I76" s="431">
        <f>ROUND(H75/1000,4)+I74</f>
        <v>13.744999999999999</v>
      </c>
      <c r="J76" s="432" t="s">
        <v>51</v>
      </c>
      <c r="K76" s="427" t="s">
        <v>263</v>
      </c>
      <c r="L76" s="427" t="s">
        <v>263</v>
      </c>
      <c r="M76" s="427" t="s">
        <v>263</v>
      </c>
      <c r="N76" s="427"/>
      <c r="O76" s="427"/>
      <c r="P76" s="435"/>
    </row>
    <row r="77" spans="1:16" s="161" customFormat="1" ht="18.75" customHeight="1" x14ac:dyDescent="0.35">
      <c r="A77" s="427"/>
      <c r="B77" s="427"/>
      <c r="C77" s="657"/>
      <c r="D77" s="483"/>
      <c r="E77" s="483"/>
      <c r="F77" s="430"/>
      <c r="G77" s="800" t="str">
        <f>C76</f>
        <v>5/7</v>
      </c>
      <c r="H77" s="485">
        <v>400</v>
      </c>
      <c r="I77" s="434"/>
      <c r="J77" s="435"/>
      <c r="K77" s="427"/>
      <c r="L77" s="427"/>
      <c r="M77" s="427"/>
      <c r="N77" s="427"/>
      <c r="O77" s="427"/>
      <c r="P77" s="427"/>
    </row>
    <row r="78" spans="1:16" s="161" customFormat="1" ht="18.75" customHeight="1" x14ac:dyDescent="0.35">
      <c r="A78" s="427">
        <f>SUBTOTAL(103,$C$6:C78)</f>
        <v>37</v>
      </c>
      <c r="B78" s="427"/>
      <c r="C78" s="435" t="s">
        <v>483</v>
      </c>
      <c r="D78" s="658" t="s">
        <v>80</v>
      </c>
      <c r="E78" s="658"/>
      <c r="F78" s="437"/>
      <c r="G78" s="427"/>
      <c r="H78" s="485"/>
      <c r="I78" s="431">
        <f>ROUND(H77/1000,4)+I76</f>
        <v>14.145</v>
      </c>
      <c r="J78" s="432" t="s">
        <v>51</v>
      </c>
      <c r="K78" s="427" t="s">
        <v>263</v>
      </c>
      <c r="L78" s="427" t="s">
        <v>263</v>
      </c>
      <c r="M78" s="427" t="s">
        <v>263</v>
      </c>
      <c r="N78" s="427"/>
      <c r="O78" s="427"/>
      <c r="P78" s="435"/>
    </row>
    <row r="79" spans="1:16" s="161" customFormat="1" ht="18.75" customHeight="1" x14ac:dyDescent="0.35">
      <c r="A79" s="427"/>
      <c r="B79" s="427"/>
      <c r="C79" s="657"/>
      <c r="D79" s="483"/>
      <c r="E79" s="483"/>
      <c r="F79" s="430"/>
      <c r="G79" s="800" t="str">
        <f>C78</f>
        <v>5/8</v>
      </c>
      <c r="H79" s="485">
        <v>420</v>
      </c>
      <c r="I79" s="434"/>
      <c r="J79" s="435"/>
      <c r="K79" s="427"/>
      <c r="L79" s="427"/>
      <c r="M79" s="427"/>
      <c r="N79" s="427"/>
      <c r="O79" s="427"/>
      <c r="P79" s="427"/>
    </row>
    <row r="80" spans="1:16" s="161" customFormat="1" ht="18.75" customHeight="1" x14ac:dyDescent="0.35">
      <c r="A80" s="427">
        <f>SUBTOTAL(103,$C$6:C80)</f>
        <v>38</v>
      </c>
      <c r="B80" s="427"/>
      <c r="C80" s="435" t="s">
        <v>484</v>
      </c>
      <c r="D80" s="658" t="s">
        <v>80</v>
      </c>
      <c r="E80" s="658"/>
      <c r="F80" s="437"/>
      <c r="G80" s="427"/>
      <c r="H80" s="485"/>
      <c r="I80" s="431">
        <f>ROUND(H79/1000,4)+I78</f>
        <v>14.565</v>
      </c>
      <c r="J80" s="432" t="s">
        <v>51</v>
      </c>
      <c r="K80" s="427" t="s">
        <v>263</v>
      </c>
      <c r="L80" s="427" t="s">
        <v>263</v>
      </c>
      <c r="M80" s="427" t="s">
        <v>263</v>
      </c>
      <c r="N80" s="427"/>
      <c r="O80" s="427"/>
      <c r="P80" s="435"/>
    </row>
    <row r="81" spans="1:16" s="161" customFormat="1" ht="18.75" customHeight="1" x14ac:dyDescent="0.35">
      <c r="A81" s="427"/>
      <c r="B81" s="427"/>
      <c r="C81" s="657"/>
      <c r="D81" s="483"/>
      <c r="E81" s="483"/>
      <c r="F81" s="430"/>
      <c r="G81" s="800" t="str">
        <f>C80</f>
        <v>5/9</v>
      </c>
      <c r="H81" s="485">
        <v>345</v>
      </c>
      <c r="I81" s="434"/>
      <c r="J81" s="435"/>
      <c r="K81" s="427"/>
      <c r="L81" s="427"/>
      <c r="M81" s="427"/>
      <c r="N81" s="427"/>
      <c r="O81" s="427"/>
      <c r="P81" s="427"/>
    </row>
    <row r="82" spans="1:16" s="161" customFormat="1" ht="18.75" customHeight="1" x14ac:dyDescent="0.35">
      <c r="A82" s="427">
        <f>SUBTOTAL(103,$C$6:C82)</f>
        <v>39</v>
      </c>
      <c r="B82" s="427"/>
      <c r="C82" s="435" t="s">
        <v>485</v>
      </c>
      <c r="D82" s="658" t="s">
        <v>50</v>
      </c>
      <c r="E82" s="658"/>
      <c r="F82" s="437"/>
      <c r="G82" s="427"/>
      <c r="H82" s="485"/>
      <c r="I82" s="431">
        <f>ROUND(H81/1000,4)+I80</f>
        <v>14.91</v>
      </c>
      <c r="J82" s="432" t="s">
        <v>51</v>
      </c>
      <c r="K82" s="427" t="s">
        <v>263</v>
      </c>
      <c r="L82" s="427" t="s">
        <v>263</v>
      </c>
      <c r="M82" s="427" t="s">
        <v>263</v>
      </c>
      <c r="N82" s="427"/>
      <c r="O82" s="427"/>
      <c r="P82" s="435"/>
    </row>
    <row r="83" spans="1:16" s="161" customFormat="1" ht="18.75" customHeight="1" x14ac:dyDescent="0.35">
      <c r="A83" s="427"/>
      <c r="B83" s="427"/>
      <c r="C83" s="657"/>
      <c r="D83" s="483"/>
      <c r="E83" s="483"/>
      <c r="F83" s="430"/>
      <c r="G83" s="800" t="str">
        <f>C82</f>
        <v>5/10</v>
      </c>
      <c r="H83" s="485">
        <v>495</v>
      </c>
      <c r="I83" s="434"/>
      <c r="J83" s="435"/>
      <c r="K83" s="427"/>
      <c r="L83" s="427"/>
      <c r="M83" s="427"/>
      <c r="N83" s="427"/>
      <c r="O83" s="427"/>
      <c r="P83" s="427"/>
    </row>
    <row r="84" spans="1:16" s="161" customFormat="1" ht="18.75" customHeight="1" x14ac:dyDescent="0.35">
      <c r="A84" s="427">
        <f>SUBTOTAL(103,$C$6:C84)</f>
        <v>40</v>
      </c>
      <c r="B84" s="428" t="s">
        <v>690</v>
      </c>
      <c r="C84" s="435" t="s">
        <v>691</v>
      </c>
      <c r="D84" s="658" t="s">
        <v>420</v>
      </c>
      <c r="E84" s="658"/>
      <c r="F84" s="430"/>
      <c r="G84" s="429"/>
      <c r="H84" s="485"/>
      <c r="I84" s="431">
        <f>ROUND(H83/1000,4)+I82</f>
        <v>15.404999999999999</v>
      </c>
      <c r="J84" s="432" t="s">
        <v>51</v>
      </c>
      <c r="K84" s="427" t="s">
        <v>263</v>
      </c>
      <c r="L84" s="427" t="s">
        <v>263</v>
      </c>
      <c r="M84" s="427" t="s">
        <v>263</v>
      </c>
      <c r="N84" s="427"/>
      <c r="O84" s="427"/>
      <c r="P84" s="435"/>
    </row>
    <row r="85" spans="1:16" s="161" customFormat="1" ht="18.75" customHeight="1" x14ac:dyDescent="0.35">
      <c r="A85" s="427"/>
      <c r="B85" s="427"/>
      <c r="C85" s="657"/>
      <c r="D85" s="483"/>
      <c r="E85" s="483"/>
      <c r="F85" s="430"/>
      <c r="G85" s="800" t="str">
        <f>C84</f>
        <v>5A/0</v>
      </c>
      <c r="H85" s="485">
        <v>419.48</v>
      </c>
      <c r="I85" s="434"/>
      <c r="J85" s="435"/>
      <c r="K85" s="427"/>
      <c r="L85" s="427"/>
      <c r="M85" s="427"/>
      <c r="N85" s="427"/>
      <c r="O85" s="427"/>
      <c r="P85" s="427"/>
    </row>
    <row r="86" spans="1:16" s="580" customFormat="1" ht="18.75" customHeight="1" x14ac:dyDescent="0.35">
      <c r="A86" s="427">
        <f>SUBTOTAL(103,$C$6:C86)</f>
        <v>41</v>
      </c>
      <c r="B86" s="575" t="s">
        <v>558</v>
      </c>
      <c r="C86" s="789" t="s">
        <v>266</v>
      </c>
      <c r="D86" s="790" t="s">
        <v>219</v>
      </c>
      <c r="E86" s="790"/>
      <c r="F86" s="577"/>
      <c r="G86" s="576"/>
      <c r="H86" s="581"/>
      <c r="I86" s="579">
        <f>ROUND(H85/1000,4)+I84</f>
        <v>15.824499999999999</v>
      </c>
      <c r="J86" s="575" t="s">
        <v>51</v>
      </c>
      <c r="K86" s="575" t="s">
        <v>263</v>
      </c>
      <c r="L86" s="427" t="s">
        <v>263</v>
      </c>
      <c r="M86" s="575" t="s">
        <v>263</v>
      </c>
      <c r="N86" s="427"/>
      <c r="O86" s="575"/>
      <c r="P86" s="575"/>
    </row>
    <row r="87" spans="1:16" s="161" customFormat="1" ht="18.75" customHeight="1" x14ac:dyDescent="0.35">
      <c r="A87" s="427"/>
      <c r="B87" s="427"/>
      <c r="C87" s="657"/>
      <c r="D87" s="483"/>
      <c r="E87" s="483"/>
      <c r="F87" s="430"/>
      <c r="G87" s="800" t="str">
        <f>C86</f>
        <v>6/0</v>
      </c>
      <c r="H87" s="485">
        <v>350.52</v>
      </c>
      <c r="I87" s="434"/>
      <c r="J87" s="435"/>
      <c r="K87" s="427"/>
      <c r="L87" s="427"/>
      <c r="M87" s="427"/>
      <c r="N87" s="427"/>
      <c r="O87" s="427"/>
      <c r="P87" s="427"/>
    </row>
    <row r="88" spans="1:16" s="161" customFormat="1" ht="18.75" customHeight="1" x14ac:dyDescent="0.35">
      <c r="A88" s="427">
        <f>SUBTOTAL(103,$C$6:C88)</f>
        <v>42</v>
      </c>
      <c r="B88" s="427"/>
      <c r="C88" s="435" t="s">
        <v>267</v>
      </c>
      <c r="D88" s="658" t="s">
        <v>50</v>
      </c>
      <c r="E88" s="658"/>
      <c r="F88" s="437"/>
      <c r="G88" s="427"/>
      <c r="H88" s="487"/>
      <c r="I88" s="431">
        <f>ROUND(H87/1000,4)+I86</f>
        <v>16.174999999999997</v>
      </c>
      <c r="J88" s="432" t="s">
        <v>51</v>
      </c>
      <c r="K88" s="427" t="s">
        <v>263</v>
      </c>
      <c r="L88" s="427" t="s">
        <v>263</v>
      </c>
      <c r="M88" s="427" t="s">
        <v>263</v>
      </c>
      <c r="N88" s="427"/>
      <c r="O88" s="427"/>
      <c r="P88" s="427"/>
    </row>
    <row r="89" spans="1:16" s="161" customFormat="1" ht="18.75" customHeight="1" x14ac:dyDescent="0.35">
      <c r="A89" s="427"/>
      <c r="B89" s="427"/>
      <c r="C89" s="657"/>
      <c r="D89" s="483"/>
      <c r="E89" s="483"/>
      <c r="F89" s="430"/>
      <c r="G89" s="800" t="str">
        <f>C88</f>
        <v>6/1</v>
      </c>
      <c r="H89" s="485">
        <v>445</v>
      </c>
      <c r="I89" s="434"/>
      <c r="J89" s="435"/>
      <c r="K89" s="427"/>
      <c r="L89" s="427"/>
      <c r="M89" s="427"/>
      <c r="N89" s="427"/>
      <c r="O89" s="427"/>
      <c r="P89" s="427"/>
    </row>
    <row r="90" spans="1:16" s="161" customFormat="1" ht="18.75" customHeight="1" x14ac:dyDescent="0.35">
      <c r="A90" s="427">
        <f>SUBTOTAL(103,$C$6:C90)</f>
        <v>43</v>
      </c>
      <c r="B90" s="427"/>
      <c r="C90" s="435" t="s">
        <v>268</v>
      </c>
      <c r="D90" s="658" t="s">
        <v>80</v>
      </c>
      <c r="E90" s="658"/>
      <c r="F90" s="437"/>
      <c r="G90" s="427"/>
      <c r="H90" s="487"/>
      <c r="I90" s="431">
        <f>ROUND(H89/1000,4)+I88</f>
        <v>16.619999999999997</v>
      </c>
      <c r="J90" s="432" t="s">
        <v>51</v>
      </c>
      <c r="K90" s="427" t="s">
        <v>263</v>
      </c>
      <c r="L90" s="427" t="s">
        <v>263</v>
      </c>
      <c r="M90" s="427" t="s">
        <v>263</v>
      </c>
      <c r="N90" s="427"/>
      <c r="O90" s="427"/>
      <c r="P90" s="427"/>
    </row>
    <row r="91" spans="1:16" s="161" customFormat="1" ht="18.75" customHeight="1" x14ac:dyDescent="0.35">
      <c r="A91" s="427"/>
      <c r="B91" s="427"/>
      <c r="C91" s="657"/>
      <c r="D91" s="483"/>
      <c r="E91" s="483"/>
      <c r="F91" s="430"/>
      <c r="G91" s="800" t="str">
        <f>C90</f>
        <v>6/2</v>
      </c>
      <c r="H91" s="485">
        <v>390</v>
      </c>
      <c r="I91" s="434"/>
      <c r="J91" s="435"/>
      <c r="K91" s="427"/>
      <c r="L91" s="427"/>
      <c r="M91" s="427"/>
      <c r="N91" s="427"/>
      <c r="O91" s="427"/>
      <c r="P91" s="427"/>
    </row>
    <row r="92" spans="1:16" s="161" customFormat="1" ht="18.75" customHeight="1" x14ac:dyDescent="0.35">
      <c r="A92" s="427">
        <f>SUBTOTAL(103,$C$6:C92)</f>
        <v>44</v>
      </c>
      <c r="B92" s="427"/>
      <c r="C92" s="435" t="s">
        <v>486</v>
      </c>
      <c r="D92" s="658" t="s">
        <v>2</v>
      </c>
      <c r="E92" s="658"/>
      <c r="F92" s="437"/>
      <c r="G92" s="427"/>
      <c r="H92" s="487"/>
      <c r="I92" s="431">
        <f>ROUND(H91/1000,4)+I90</f>
        <v>17.009999999999998</v>
      </c>
      <c r="J92" s="432" t="s">
        <v>51</v>
      </c>
      <c r="K92" s="427" t="s">
        <v>263</v>
      </c>
      <c r="L92" s="427" t="s">
        <v>263</v>
      </c>
      <c r="M92" s="427" t="s">
        <v>263</v>
      </c>
      <c r="N92" s="427"/>
      <c r="O92" s="427"/>
      <c r="P92" s="427"/>
    </row>
    <row r="93" spans="1:16" s="161" customFormat="1" ht="18.75" customHeight="1" x14ac:dyDescent="0.35">
      <c r="A93" s="427"/>
      <c r="B93" s="427"/>
      <c r="C93" s="657"/>
      <c r="D93" s="483"/>
      <c r="E93" s="483"/>
      <c r="F93" s="430"/>
      <c r="G93" s="800" t="str">
        <f>C92</f>
        <v>6/3</v>
      </c>
      <c r="H93" s="485">
        <v>350</v>
      </c>
      <c r="I93" s="434"/>
      <c r="J93" s="435"/>
      <c r="K93" s="427"/>
      <c r="L93" s="427"/>
      <c r="M93" s="427"/>
      <c r="N93" s="427"/>
      <c r="O93" s="427"/>
      <c r="P93" s="427"/>
    </row>
    <row r="94" spans="1:16" s="161" customFormat="1" ht="18.75" customHeight="1" x14ac:dyDescent="0.35">
      <c r="A94" s="427">
        <f>SUBTOTAL(103,$C$6:C94)</f>
        <v>45</v>
      </c>
      <c r="B94" s="427"/>
      <c r="C94" s="435" t="s">
        <v>487</v>
      </c>
      <c r="D94" s="658" t="s">
        <v>50</v>
      </c>
      <c r="E94" s="658"/>
      <c r="F94" s="437"/>
      <c r="G94" s="427"/>
      <c r="H94" s="487"/>
      <c r="I94" s="431">
        <f>ROUND(H93/1000,4)+I92</f>
        <v>17.36</v>
      </c>
      <c r="J94" s="432" t="s">
        <v>51</v>
      </c>
      <c r="K94" s="427" t="s">
        <v>263</v>
      </c>
      <c r="L94" s="427" t="s">
        <v>263</v>
      </c>
      <c r="M94" s="427" t="s">
        <v>263</v>
      </c>
      <c r="N94" s="427"/>
      <c r="O94" s="427"/>
      <c r="P94" s="427"/>
    </row>
    <row r="95" spans="1:16" s="161" customFormat="1" ht="18.75" customHeight="1" x14ac:dyDescent="0.35">
      <c r="A95" s="427"/>
      <c r="B95" s="427"/>
      <c r="C95" s="657"/>
      <c r="D95" s="483"/>
      <c r="E95" s="483"/>
      <c r="F95" s="430"/>
      <c r="G95" s="800" t="str">
        <f>C94</f>
        <v>6/4</v>
      </c>
      <c r="H95" s="485">
        <v>490</v>
      </c>
      <c r="I95" s="434"/>
      <c r="J95" s="435"/>
      <c r="K95" s="427"/>
      <c r="L95" s="427"/>
      <c r="M95" s="427"/>
      <c r="N95" s="427"/>
      <c r="O95" s="427"/>
      <c r="P95" s="427"/>
    </row>
    <row r="96" spans="1:16" s="161" customFormat="1" ht="18.75" customHeight="1" x14ac:dyDescent="0.35">
      <c r="A96" s="427">
        <f>SUBTOTAL(103,$C$6:C96)</f>
        <v>46</v>
      </c>
      <c r="B96" s="427"/>
      <c r="C96" s="435" t="s">
        <v>488</v>
      </c>
      <c r="D96" s="658" t="s">
        <v>50</v>
      </c>
      <c r="E96" s="658"/>
      <c r="F96" s="437"/>
      <c r="G96" s="427"/>
      <c r="H96" s="487"/>
      <c r="I96" s="431">
        <f>ROUND(H95/1000,4)+I94</f>
        <v>17.849999999999998</v>
      </c>
      <c r="J96" s="432" t="s">
        <v>51</v>
      </c>
      <c r="K96" s="427" t="s">
        <v>263</v>
      </c>
      <c r="L96" s="427" t="s">
        <v>263</v>
      </c>
      <c r="M96" s="427" t="s">
        <v>263</v>
      </c>
      <c r="N96" s="427"/>
      <c r="O96" s="427"/>
      <c r="P96" s="427"/>
    </row>
    <row r="97" spans="1:16" s="161" customFormat="1" ht="18.75" customHeight="1" x14ac:dyDescent="0.35">
      <c r="A97" s="427"/>
      <c r="B97" s="427"/>
      <c r="C97" s="657"/>
      <c r="D97" s="483"/>
      <c r="E97" s="483"/>
      <c r="F97" s="430"/>
      <c r="G97" s="800" t="str">
        <f>C96</f>
        <v>6/5</v>
      </c>
      <c r="H97" s="485">
        <v>350</v>
      </c>
      <c r="I97" s="434"/>
      <c r="J97" s="435"/>
      <c r="K97" s="427"/>
      <c r="L97" s="427"/>
      <c r="M97" s="427"/>
      <c r="N97" s="427"/>
      <c r="O97" s="427"/>
      <c r="P97" s="427"/>
    </row>
    <row r="98" spans="1:16" s="161" customFormat="1" ht="18.75" customHeight="1" x14ac:dyDescent="0.35">
      <c r="A98" s="427">
        <f>SUBTOTAL(103,$C$6:C98)</f>
        <v>47</v>
      </c>
      <c r="B98" s="427"/>
      <c r="C98" s="435" t="s">
        <v>489</v>
      </c>
      <c r="D98" s="658" t="s">
        <v>4</v>
      </c>
      <c r="E98" s="658"/>
      <c r="F98" s="437"/>
      <c r="G98" s="427"/>
      <c r="H98" s="487"/>
      <c r="I98" s="431">
        <f>ROUND(H97/1000,4)+I96</f>
        <v>18.2</v>
      </c>
      <c r="J98" s="432" t="s">
        <v>51</v>
      </c>
      <c r="K98" s="427" t="s">
        <v>263</v>
      </c>
      <c r="L98" s="427" t="s">
        <v>263</v>
      </c>
      <c r="M98" s="427" t="s">
        <v>263</v>
      </c>
      <c r="N98" s="427"/>
      <c r="O98" s="427"/>
      <c r="P98" s="427"/>
    </row>
    <row r="99" spans="1:16" s="161" customFormat="1" ht="18.75" customHeight="1" x14ac:dyDescent="0.35">
      <c r="A99" s="427"/>
      <c r="B99" s="427"/>
      <c r="C99" s="657"/>
      <c r="D99" s="483"/>
      <c r="E99" s="483"/>
      <c r="F99" s="430"/>
      <c r="G99" s="800" t="str">
        <f>C98</f>
        <v>6/6</v>
      </c>
      <c r="H99" s="485">
        <v>347</v>
      </c>
      <c r="I99" s="434"/>
      <c r="J99" s="435"/>
      <c r="K99" s="427"/>
      <c r="L99" s="427"/>
      <c r="M99" s="427"/>
      <c r="N99" s="427"/>
      <c r="O99" s="427"/>
      <c r="P99" s="427"/>
    </row>
    <row r="100" spans="1:16" s="161" customFormat="1" ht="18.75" customHeight="1" x14ac:dyDescent="0.35">
      <c r="A100" s="427">
        <f>SUBTOTAL(103,$C$6:C100)</f>
        <v>48</v>
      </c>
      <c r="B100" s="427"/>
      <c r="C100" s="435" t="s">
        <v>490</v>
      </c>
      <c r="D100" s="658" t="s">
        <v>178</v>
      </c>
      <c r="E100" s="658"/>
      <c r="F100" s="437"/>
      <c r="G100" s="427"/>
      <c r="H100" s="487"/>
      <c r="I100" s="431">
        <f>ROUND(H99/1000,4)+I98</f>
        <v>18.547000000000001</v>
      </c>
      <c r="J100" s="432" t="s">
        <v>51</v>
      </c>
      <c r="K100" s="427" t="s">
        <v>263</v>
      </c>
      <c r="L100" s="427" t="s">
        <v>263</v>
      </c>
      <c r="M100" s="427" t="s">
        <v>263</v>
      </c>
      <c r="N100" s="427"/>
      <c r="O100" s="427"/>
      <c r="P100" s="427"/>
    </row>
    <row r="101" spans="1:16" s="161" customFormat="1" ht="18.75" customHeight="1" x14ac:dyDescent="0.35">
      <c r="A101" s="427"/>
      <c r="B101" s="427"/>
      <c r="C101" s="657"/>
      <c r="D101" s="483"/>
      <c r="E101" s="483"/>
      <c r="F101" s="430"/>
      <c r="G101" s="800" t="str">
        <f>C100</f>
        <v>6/7</v>
      </c>
      <c r="H101" s="485">
        <v>373</v>
      </c>
      <c r="I101" s="434"/>
      <c r="J101" s="435"/>
      <c r="K101" s="427"/>
      <c r="L101" s="427"/>
      <c r="M101" s="427"/>
      <c r="N101" s="427"/>
      <c r="O101" s="427"/>
      <c r="P101" s="427"/>
    </row>
    <row r="102" spans="1:16" s="161" customFormat="1" ht="18.75" customHeight="1" x14ac:dyDescent="0.35">
      <c r="A102" s="427">
        <f>SUBTOTAL(103,$C$6:C102)</f>
        <v>49</v>
      </c>
      <c r="B102" s="427"/>
      <c r="C102" s="435" t="s">
        <v>491</v>
      </c>
      <c r="D102" s="658" t="s">
        <v>2</v>
      </c>
      <c r="E102" s="658"/>
      <c r="F102" s="437"/>
      <c r="G102" s="427"/>
      <c r="H102" s="487"/>
      <c r="I102" s="431">
        <f>ROUND(H101/1000,4)+I100</f>
        <v>18.920000000000002</v>
      </c>
      <c r="J102" s="432" t="s">
        <v>51</v>
      </c>
      <c r="K102" s="427" t="s">
        <v>263</v>
      </c>
      <c r="L102" s="427" t="s">
        <v>263</v>
      </c>
      <c r="M102" s="427" t="s">
        <v>263</v>
      </c>
      <c r="N102" s="427"/>
      <c r="O102" s="427"/>
      <c r="P102" s="427"/>
    </row>
    <row r="103" spans="1:16" s="161" customFormat="1" ht="18.75" customHeight="1" x14ac:dyDescent="0.35">
      <c r="A103" s="427"/>
      <c r="B103" s="427"/>
      <c r="C103" s="657"/>
      <c r="D103" s="483"/>
      <c r="E103" s="483"/>
      <c r="F103" s="430"/>
      <c r="G103" s="800" t="str">
        <f>C102</f>
        <v>6/8</v>
      </c>
      <c r="H103" s="485">
        <v>380</v>
      </c>
      <c r="I103" s="434"/>
      <c r="J103" s="435"/>
      <c r="K103" s="427"/>
      <c r="L103" s="427"/>
      <c r="M103" s="427"/>
      <c r="N103" s="427"/>
      <c r="O103" s="427"/>
      <c r="P103" s="427"/>
    </row>
    <row r="104" spans="1:16" s="161" customFormat="1" ht="18.75" customHeight="1" x14ac:dyDescent="0.35">
      <c r="A104" s="427">
        <f>SUBTOTAL(103,$C$6:C104)</f>
        <v>50</v>
      </c>
      <c r="B104" s="427"/>
      <c r="C104" s="435" t="s">
        <v>492</v>
      </c>
      <c r="D104" s="658" t="s">
        <v>80</v>
      </c>
      <c r="E104" s="658"/>
      <c r="F104" s="437"/>
      <c r="G104" s="427"/>
      <c r="H104" s="487"/>
      <c r="I104" s="431">
        <f>ROUND(H103/1000,4)+I102</f>
        <v>19.3</v>
      </c>
      <c r="J104" s="432" t="s">
        <v>51</v>
      </c>
      <c r="K104" s="427" t="s">
        <v>263</v>
      </c>
      <c r="L104" s="427" t="s">
        <v>263</v>
      </c>
      <c r="M104" s="427" t="s">
        <v>263</v>
      </c>
      <c r="N104" s="427"/>
      <c r="O104" s="427"/>
      <c r="P104" s="427"/>
    </row>
    <row r="105" spans="1:16" s="161" customFormat="1" ht="18.75" customHeight="1" x14ac:dyDescent="0.35">
      <c r="A105" s="427"/>
      <c r="B105" s="427"/>
      <c r="C105" s="657"/>
      <c r="D105" s="483"/>
      <c r="E105" s="483"/>
      <c r="F105" s="430"/>
      <c r="G105" s="800" t="str">
        <f>C104</f>
        <v>6/9</v>
      </c>
      <c r="H105" s="485">
        <v>335</v>
      </c>
      <c r="I105" s="434"/>
      <c r="J105" s="435"/>
      <c r="K105" s="427"/>
      <c r="L105" s="427"/>
      <c r="M105" s="427"/>
      <c r="N105" s="427"/>
      <c r="O105" s="427"/>
      <c r="P105" s="427"/>
    </row>
    <row r="106" spans="1:16" s="161" customFormat="1" ht="18.75" customHeight="1" x14ac:dyDescent="0.35">
      <c r="A106" s="427">
        <f>SUBTOTAL(103,$C$6:C106)</f>
        <v>51</v>
      </c>
      <c r="B106" s="427"/>
      <c r="C106" s="435" t="s">
        <v>493</v>
      </c>
      <c r="D106" s="658" t="s">
        <v>178</v>
      </c>
      <c r="E106" s="658"/>
      <c r="F106" s="437"/>
      <c r="G106" s="427"/>
      <c r="H106" s="487"/>
      <c r="I106" s="431">
        <f>ROUND(H105/1000,4)+I104</f>
        <v>19.635000000000002</v>
      </c>
      <c r="J106" s="432" t="s">
        <v>51</v>
      </c>
      <c r="K106" s="427" t="s">
        <v>263</v>
      </c>
      <c r="L106" s="427" t="s">
        <v>263</v>
      </c>
      <c r="M106" s="427" t="s">
        <v>263</v>
      </c>
      <c r="N106" s="427"/>
      <c r="O106" s="427"/>
      <c r="P106" s="427"/>
    </row>
    <row r="107" spans="1:16" s="161" customFormat="1" ht="18.75" customHeight="1" x14ac:dyDescent="0.35">
      <c r="A107" s="427"/>
      <c r="B107" s="427"/>
      <c r="C107" s="657"/>
      <c r="D107" s="483"/>
      <c r="E107" s="483"/>
      <c r="F107" s="430"/>
      <c r="G107" s="800" t="str">
        <f>C106</f>
        <v>6/10</v>
      </c>
      <c r="H107" s="485">
        <v>315</v>
      </c>
      <c r="I107" s="434"/>
      <c r="J107" s="435"/>
      <c r="K107" s="427"/>
      <c r="L107" s="427"/>
      <c r="M107" s="427"/>
      <c r="N107" s="427"/>
      <c r="O107" s="427"/>
      <c r="P107" s="427"/>
    </row>
    <row r="108" spans="1:16" s="161" customFormat="1" ht="18.75" customHeight="1" x14ac:dyDescent="0.35">
      <c r="A108" s="427">
        <f>SUBTOTAL(103,$C$6:C108)</f>
        <v>52</v>
      </c>
      <c r="B108" s="427"/>
      <c r="C108" s="435" t="s">
        <v>494</v>
      </c>
      <c r="D108" s="658" t="s">
        <v>159</v>
      </c>
      <c r="E108" s="658"/>
      <c r="F108" s="437"/>
      <c r="G108" s="427"/>
      <c r="H108" s="487"/>
      <c r="I108" s="431">
        <f>ROUND(H107/1000,4)+I106</f>
        <v>19.950000000000003</v>
      </c>
      <c r="J108" s="432" t="s">
        <v>51</v>
      </c>
      <c r="K108" s="427" t="s">
        <v>263</v>
      </c>
      <c r="L108" s="427" t="s">
        <v>263</v>
      </c>
      <c r="M108" s="427" t="s">
        <v>263</v>
      </c>
      <c r="N108" s="427"/>
      <c r="O108" s="427"/>
      <c r="P108" s="427"/>
    </row>
    <row r="109" spans="1:16" s="161" customFormat="1" ht="18.75" customHeight="1" x14ac:dyDescent="0.35">
      <c r="A109" s="427"/>
      <c r="B109" s="427"/>
      <c r="C109" s="657"/>
      <c r="D109" s="483"/>
      <c r="E109" s="483"/>
      <c r="F109" s="430"/>
      <c r="G109" s="800" t="str">
        <f>C108</f>
        <v>6/11</v>
      </c>
      <c r="H109" s="485">
        <v>410</v>
      </c>
      <c r="I109" s="434"/>
      <c r="J109" s="435"/>
      <c r="K109" s="427"/>
      <c r="L109" s="427"/>
      <c r="M109" s="427"/>
      <c r="N109" s="427"/>
      <c r="O109" s="427"/>
      <c r="P109" s="427"/>
    </row>
    <row r="110" spans="1:16" s="161" customFormat="1" ht="18.75" customHeight="1" x14ac:dyDescent="0.35">
      <c r="A110" s="427">
        <f>SUBTOTAL(103,$C$6:C110)</f>
        <v>53</v>
      </c>
      <c r="B110" s="427"/>
      <c r="C110" s="435" t="s">
        <v>509</v>
      </c>
      <c r="D110" s="658" t="s">
        <v>178</v>
      </c>
      <c r="E110" s="658"/>
      <c r="F110" s="437"/>
      <c r="G110" s="427"/>
      <c r="H110" s="487"/>
      <c r="I110" s="431">
        <f>ROUND(H109/1000,4)+I108</f>
        <v>20.360000000000003</v>
      </c>
      <c r="J110" s="432" t="s">
        <v>51</v>
      </c>
      <c r="K110" s="427" t="s">
        <v>263</v>
      </c>
      <c r="L110" s="427" t="s">
        <v>263</v>
      </c>
      <c r="M110" s="427" t="s">
        <v>263</v>
      </c>
      <c r="N110" s="427"/>
      <c r="O110" s="427"/>
      <c r="P110" s="427"/>
    </row>
    <row r="111" spans="1:16" s="161" customFormat="1" ht="18.75" customHeight="1" x14ac:dyDescent="0.35">
      <c r="A111" s="427"/>
      <c r="B111" s="427"/>
      <c r="C111" s="657"/>
      <c r="D111" s="483"/>
      <c r="E111" s="483"/>
      <c r="F111" s="430"/>
      <c r="G111" s="800" t="str">
        <f>C110</f>
        <v>6/12</v>
      </c>
      <c r="H111" s="485">
        <v>365.71600000000001</v>
      </c>
      <c r="I111" s="434"/>
      <c r="J111" s="435"/>
      <c r="K111" s="427"/>
      <c r="L111" s="427"/>
      <c r="M111" s="427"/>
      <c r="N111" s="427"/>
      <c r="O111" s="427"/>
      <c r="P111" s="427"/>
    </row>
    <row r="112" spans="1:16" s="161" customFormat="1" ht="18.75" customHeight="1" x14ac:dyDescent="0.35">
      <c r="A112" s="427">
        <f>SUBTOTAL(103,$C$6:C112)</f>
        <v>54</v>
      </c>
      <c r="B112" s="428" t="s">
        <v>559</v>
      </c>
      <c r="C112" s="435" t="s">
        <v>269</v>
      </c>
      <c r="D112" s="658" t="s">
        <v>192</v>
      </c>
      <c r="E112" s="658"/>
      <c r="F112" s="430"/>
      <c r="G112" s="429"/>
      <c r="H112" s="488"/>
      <c r="I112" s="431">
        <f>ROUND(H111/1000,4)+I110</f>
        <v>20.725700000000003</v>
      </c>
      <c r="J112" s="432" t="s">
        <v>51</v>
      </c>
      <c r="K112" s="427" t="s">
        <v>263</v>
      </c>
      <c r="L112" s="427" t="s">
        <v>263</v>
      </c>
      <c r="M112" s="427" t="s">
        <v>263</v>
      </c>
      <c r="N112" s="427" t="s">
        <v>981</v>
      </c>
      <c r="O112" s="427" t="s">
        <v>981</v>
      </c>
      <c r="P112" s="427"/>
    </row>
    <row r="113" spans="1:16" s="161" customFormat="1" ht="18.75" customHeight="1" x14ac:dyDescent="0.35">
      <c r="A113" s="427"/>
      <c r="B113" s="427"/>
      <c r="C113" s="657"/>
      <c r="D113" s="483"/>
      <c r="E113" s="483"/>
      <c r="F113" s="430"/>
      <c r="G113" s="800" t="str">
        <f>C112</f>
        <v>7/0</v>
      </c>
      <c r="H113" s="486">
        <v>319.28399999999999</v>
      </c>
      <c r="I113" s="434"/>
      <c r="J113" s="435"/>
      <c r="K113" s="427"/>
      <c r="L113" s="427"/>
      <c r="M113" s="427"/>
      <c r="N113" s="427"/>
      <c r="O113" s="427"/>
      <c r="P113" s="427"/>
    </row>
    <row r="114" spans="1:16" s="161" customFormat="1" ht="18.75" customHeight="1" x14ac:dyDescent="0.35">
      <c r="A114" s="427">
        <f>SUBTOTAL(103,$C$6:C114)</f>
        <v>55</v>
      </c>
      <c r="B114" s="427"/>
      <c r="C114" s="435" t="s">
        <v>495</v>
      </c>
      <c r="D114" s="658" t="s">
        <v>4</v>
      </c>
      <c r="E114" s="658"/>
      <c r="F114" s="437"/>
      <c r="G114" s="427"/>
      <c r="H114" s="488"/>
      <c r="I114" s="431">
        <f>ROUND(H113/1000,4)+I112</f>
        <v>21.045000000000002</v>
      </c>
      <c r="J114" s="432" t="s">
        <v>51</v>
      </c>
      <c r="K114" s="427" t="s">
        <v>263</v>
      </c>
      <c r="L114" s="427" t="s">
        <v>263</v>
      </c>
      <c r="M114" s="427" t="s">
        <v>263</v>
      </c>
      <c r="N114" s="427" t="str">
        <f>VLOOKUP(C114,'Tack Welding'!$C$5:$I$94,7,0)</f>
        <v xml:space="preserve">Completed </v>
      </c>
      <c r="O114" s="427"/>
      <c r="P114" s="427"/>
    </row>
    <row r="115" spans="1:16" s="161" customFormat="1" ht="18.75" customHeight="1" x14ac:dyDescent="0.35">
      <c r="A115" s="427"/>
      <c r="B115" s="427"/>
      <c r="C115" s="657"/>
      <c r="D115" s="483"/>
      <c r="E115" s="483"/>
      <c r="F115" s="430"/>
      <c r="G115" s="800" t="str">
        <f>C114</f>
        <v>7/1</v>
      </c>
      <c r="H115" s="486">
        <v>465</v>
      </c>
      <c r="I115" s="434"/>
      <c r="J115" s="435"/>
      <c r="K115" s="427"/>
      <c r="L115" s="427"/>
      <c r="M115" s="427"/>
      <c r="N115" s="427"/>
      <c r="O115" s="427"/>
      <c r="P115" s="427"/>
    </row>
    <row r="116" spans="1:16" s="161" customFormat="1" ht="18.75" customHeight="1" x14ac:dyDescent="0.35">
      <c r="A116" s="427">
        <f>SUBTOTAL(103,$C$6:C116)</f>
        <v>56</v>
      </c>
      <c r="B116" s="427"/>
      <c r="C116" s="435" t="s">
        <v>496</v>
      </c>
      <c r="D116" s="658" t="s">
        <v>80</v>
      </c>
      <c r="E116" s="658"/>
      <c r="F116" s="437"/>
      <c r="G116" s="427"/>
      <c r="H116" s="488"/>
      <c r="I116" s="431">
        <f>ROUND(H115/1000,4)+I114</f>
        <v>21.51</v>
      </c>
      <c r="J116" s="432" t="s">
        <v>51</v>
      </c>
      <c r="K116" s="427" t="s">
        <v>263</v>
      </c>
      <c r="L116" s="427" t="s">
        <v>263</v>
      </c>
      <c r="M116" s="427" t="s">
        <v>263</v>
      </c>
      <c r="N116" s="427" t="str">
        <f>VLOOKUP(C116,'Tack Welding'!$C$5:$I$94,7,0)</f>
        <v xml:space="preserve">Completed </v>
      </c>
      <c r="O116" s="427"/>
      <c r="P116" s="427"/>
    </row>
    <row r="117" spans="1:16" s="161" customFormat="1" ht="18.75" customHeight="1" x14ac:dyDescent="0.35">
      <c r="A117" s="427"/>
      <c r="B117" s="427"/>
      <c r="C117" s="657"/>
      <c r="D117" s="483"/>
      <c r="E117" s="483"/>
      <c r="F117" s="430"/>
      <c r="G117" s="800" t="str">
        <f>C116</f>
        <v>7/2</v>
      </c>
      <c r="H117" s="486">
        <v>375</v>
      </c>
      <c r="I117" s="434"/>
      <c r="J117" s="435"/>
      <c r="K117" s="427"/>
      <c r="L117" s="427"/>
      <c r="M117" s="427"/>
      <c r="N117" s="427"/>
      <c r="O117" s="427"/>
      <c r="P117" s="427"/>
    </row>
    <row r="118" spans="1:16" s="161" customFormat="1" ht="18.75" customHeight="1" x14ac:dyDescent="0.35">
      <c r="A118" s="427">
        <f>SUBTOTAL(103,$C$6:C118)</f>
        <v>57</v>
      </c>
      <c r="B118" s="427"/>
      <c r="C118" s="435" t="s">
        <v>497</v>
      </c>
      <c r="D118" s="658" t="s">
        <v>50</v>
      </c>
      <c r="E118" s="658"/>
      <c r="F118" s="437"/>
      <c r="G118" s="427"/>
      <c r="H118" s="488"/>
      <c r="I118" s="431">
        <f>ROUND(H117/1000,4)+I116</f>
        <v>21.885000000000002</v>
      </c>
      <c r="J118" s="432" t="s">
        <v>51</v>
      </c>
      <c r="K118" s="427" t="s">
        <v>263</v>
      </c>
      <c r="L118" s="427" t="s">
        <v>263</v>
      </c>
      <c r="M118" s="427" t="s">
        <v>263</v>
      </c>
      <c r="N118" s="427" t="s">
        <v>981</v>
      </c>
      <c r="O118" s="427"/>
      <c r="P118" s="427"/>
    </row>
    <row r="119" spans="1:16" s="161" customFormat="1" ht="18.75" customHeight="1" x14ac:dyDescent="0.35">
      <c r="A119" s="427"/>
      <c r="B119" s="427"/>
      <c r="C119" s="657"/>
      <c r="D119" s="483"/>
      <c r="E119" s="483"/>
      <c r="F119" s="430"/>
      <c r="G119" s="800" t="str">
        <f>C118</f>
        <v>7/3</v>
      </c>
      <c r="H119" s="486">
        <v>355</v>
      </c>
      <c r="I119" s="434"/>
      <c r="J119" s="435"/>
      <c r="K119" s="427"/>
      <c r="L119" s="427"/>
      <c r="M119" s="427"/>
      <c r="N119" s="427"/>
      <c r="O119" s="427"/>
      <c r="P119" s="427"/>
    </row>
    <row r="120" spans="1:16" s="161" customFormat="1" ht="18.75" customHeight="1" x14ac:dyDescent="0.35">
      <c r="A120" s="427">
        <f>SUBTOTAL(103,$C$6:C120)</f>
        <v>58</v>
      </c>
      <c r="B120" s="427"/>
      <c r="C120" s="435" t="s">
        <v>498</v>
      </c>
      <c r="D120" s="658" t="s">
        <v>80</v>
      </c>
      <c r="E120" s="658"/>
      <c r="F120" s="437"/>
      <c r="G120" s="427"/>
      <c r="H120" s="488"/>
      <c r="I120" s="431">
        <f>ROUND(H119/1000,4)+I118</f>
        <v>22.240000000000002</v>
      </c>
      <c r="J120" s="432" t="s">
        <v>51</v>
      </c>
      <c r="K120" s="427" t="s">
        <v>263</v>
      </c>
      <c r="L120" s="427" t="s">
        <v>263</v>
      </c>
      <c r="M120" s="427" t="s">
        <v>263</v>
      </c>
      <c r="N120" s="427"/>
      <c r="O120" s="427"/>
      <c r="P120" s="427"/>
    </row>
    <row r="121" spans="1:16" s="161" customFormat="1" ht="18.75" customHeight="1" x14ac:dyDescent="0.35">
      <c r="A121" s="427"/>
      <c r="B121" s="427"/>
      <c r="C121" s="657"/>
      <c r="D121" s="483"/>
      <c r="E121" s="483"/>
      <c r="F121" s="430"/>
      <c r="G121" s="800" t="str">
        <f>C120</f>
        <v>7/4</v>
      </c>
      <c r="H121" s="486">
        <v>420</v>
      </c>
      <c r="I121" s="434"/>
      <c r="J121" s="435"/>
      <c r="K121" s="427"/>
      <c r="L121" s="427"/>
      <c r="M121" s="427"/>
      <c r="N121" s="427"/>
      <c r="O121" s="427"/>
      <c r="P121" s="427"/>
    </row>
    <row r="122" spans="1:16" s="161" customFormat="1" ht="18.75" customHeight="1" x14ac:dyDescent="0.35">
      <c r="A122" s="427">
        <f>SUBTOTAL(103,$C$6:C122)</f>
        <v>59</v>
      </c>
      <c r="B122" s="427"/>
      <c r="C122" s="435" t="s">
        <v>499</v>
      </c>
      <c r="D122" s="658" t="s">
        <v>80</v>
      </c>
      <c r="E122" s="658"/>
      <c r="F122" s="437"/>
      <c r="G122" s="427"/>
      <c r="H122" s="488"/>
      <c r="I122" s="431">
        <f>ROUND(H121/1000,4)+I120</f>
        <v>22.660000000000004</v>
      </c>
      <c r="J122" s="432" t="s">
        <v>51</v>
      </c>
      <c r="K122" s="427" t="s">
        <v>263</v>
      </c>
      <c r="L122" s="427" t="s">
        <v>263</v>
      </c>
      <c r="M122" s="427" t="s">
        <v>263</v>
      </c>
      <c r="N122" s="427" t="str">
        <f>VLOOKUP(C122,'Tack Welding'!$C$5:$I$94,7,0)</f>
        <v xml:space="preserve">Completed </v>
      </c>
      <c r="O122" s="427"/>
      <c r="P122" s="427"/>
    </row>
    <row r="123" spans="1:16" s="161" customFormat="1" ht="18.75" customHeight="1" x14ac:dyDescent="0.35">
      <c r="A123" s="427"/>
      <c r="B123" s="427"/>
      <c r="C123" s="657"/>
      <c r="D123" s="483"/>
      <c r="E123" s="483"/>
      <c r="F123" s="430"/>
      <c r="G123" s="800" t="str">
        <f>C122</f>
        <v>7/5</v>
      </c>
      <c r="H123" s="486">
        <v>315</v>
      </c>
      <c r="I123" s="434"/>
      <c r="J123" s="435"/>
      <c r="K123" s="427"/>
      <c r="L123" s="427"/>
      <c r="M123" s="427"/>
      <c r="N123" s="427"/>
      <c r="O123" s="427"/>
      <c r="P123" s="427"/>
    </row>
    <row r="124" spans="1:16" s="161" customFormat="1" ht="18.75" customHeight="1" x14ac:dyDescent="0.35">
      <c r="A124" s="427">
        <f>SUBTOTAL(103,$C$6:C124)</f>
        <v>60</v>
      </c>
      <c r="B124" s="427"/>
      <c r="C124" s="435" t="s">
        <v>500</v>
      </c>
      <c r="D124" s="658" t="s">
        <v>159</v>
      </c>
      <c r="E124" s="658"/>
      <c r="F124" s="437"/>
      <c r="G124" s="427"/>
      <c r="H124" s="488"/>
      <c r="I124" s="431">
        <f>ROUND(H123/1000,4)+I122</f>
        <v>22.975000000000005</v>
      </c>
      <c r="J124" s="432" t="s">
        <v>51</v>
      </c>
      <c r="K124" s="427" t="s">
        <v>263</v>
      </c>
      <c r="L124" s="427" t="s">
        <v>263</v>
      </c>
      <c r="M124" s="427" t="s">
        <v>263</v>
      </c>
      <c r="N124" s="427" t="str">
        <f>VLOOKUP(C124,'Tack Welding'!$C$5:$I$94,7,0)</f>
        <v xml:space="preserve">Completed </v>
      </c>
      <c r="O124" s="427"/>
      <c r="P124" s="427"/>
    </row>
    <row r="125" spans="1:16" s="161" customFormat="1" ht="18.75" customHeight="1" x14ac:dyDescent="0.35">
      <c r="A125" s="427"/>
      <c r="B125" s="427"/>
      <c r="C125" s="657"/>
      <c r="D125" s="483"/>
      <c r="E125" s="483"/>
      <c r="F125" s="430"/>
      <c r="G125" s="800" t="str">
        <f>C124</f>
        <v>7/6</v>
      </c>
      <c r="H125" s="486">
        <v>450</v>
      </c>
      <c r="I125" s="434"/>
      <c r="J125" s="435"/>
      <c r="K125" s="427"/>
      <c r="L125" s="427"/>
      <c r="M125" s="427"/>
      <c r="N125" s="427"/>
      <c r="O125" s="427"/>
      <c r="P125" s="427"/>
    </row>
    <row r="126" spans="1:16" s="161" customFormat="1" ht="18.75" customHeight="1" x14ac:dyDescent="0.35">
      <c r="A126" s="427">
        <f>SUBTOTAL(103,$C$6:C126)</f>
        <v>61</v>
      </c>
      <c r="B126" s="428" t="s">
        <v>560</v>
      </c>
      <c r="C126" s="435" t="s">
        <v>510</v>
      </c>
      <c r="D126" s="658" t="s">
        <v>235</v>
      </c>
      <c r="E126" s="658"/>
      <c r="F126" s="430"/>
      <c r="G126" s="429"/>
      <c r="H126" s="488"/>
      <c r="I126" s="431">
        <f>ROUND(H125/1000,4)+I124</f>
        <v>23.425000000000004</v>
      </c>
      <c r="J126" s="432" t="s">
        <v>51</v>
      </c>
      <c r="K126" s="427" t="s">
        <v>263</v>
      </c>
      <c r="L126" s="427" t="s">
        <v>263</v>
      </c>
      <c r="M126" s="427" t="s">
        <v>263</v>
      </c>
      <c r="N126" s="427" t="str">
        <f>VLOOKUP(C126,'Tack Welding'!$C$5:$I$94,7,0)</f>
        <v xml:space="preserve">Completed </v>
      </c>
      <c r="O126" s="427"/>
      <c r="P126" s="427"/>
    </row>
    <row r="127" spans="1:16" s="161" customFormat="1" ht="18.75" customHeight="1" x14ac:dyDescent="0.35">
      <c r="A127" s="427"/>
      <c r="B127" s="427"/>
      <c r="C127" s="657"/>
      <c r="D127" s="483"/>
      <c r="E127" s="483"/>
      <c r="F127" s="430"/>
      <c r="G127" s="800" t="str">
        <f>C126</f>
        <v>7A/0</v>
      </c>
      <c r="H127" s="486">
        <v>435</v>
      </c>
      <c r="I127" s="434"/>
      <c r="J127" s="435"/>
      <c r="K127" s="427"/>
      <c r="L127" s="427"/>
      <c r="M127" s="427"/>
      <c r="N127" s="427"/>
      <c r="O127" s="427"/>
      <c r="P127" s="427"/>
    </row>
    <row r="128" spans="1:16" s="161" customFormat="1" ht="18.75" customHeight="1" x14ac:dyDescent="0.35">
      <c r="A128" s="427">
        <f>SUBTOTAL(103,$C$6:C128)</f>
        <v>62</v>
      </c>
      <c r="B128" s="427"/>
      <c r="C128" s="435" t="s">
        <v>511</v>
      </c>
      <c r="D128" s="658" t="s">
        <v>178</v>
      </c>
      <c r="E128" s="658"/>
      <c r="F128" s="437"/>
      <c r="G128" s="427"/>
      <c r="H128" s="488"/>
      <c r="I128" s="431">
        <f>ROUND(H127/1000,4)+I126</f>
        <v>23.860000000000003</v>
      </c>
      <c r="J128" s="432" t="s">
        <v>51</v>
      </c>
      <c r="K128" s="427" t="s">
        <v>263</v>
      </c>
      <c r="L128" s="427" t="s">
        <v>263</v>
      </c>
      <c r="M128" s="427" t="s">
        <v>263</v>
      </c>
      <c r="N128" s="427"/>
      <c r="O128" s="427"/>
      <c r="P128" s="427"/>
    </row>
    <row r="129" spans="1:16" s="161" customFormat="1" ht="18.75" customHeight="1" x14ac:dyDescent="0.35">
      <c r="A129" s="427"/>
      <c r="B129" s="427"/>
      <c r="C129" s="657"/>
      <c r="D129" s="483"/>
      <c r="E129" s="483"/>
      <c r="F129" s="430"/>
      <c r="G129" s="800" t="str">
        <f>C128</f>
        <v>7A/1</v>
      </c>
      <c r="H129" s="486">
        <v>385</v>
      </c>
      <c r="I129" s="434"/>
      <c r="J129" s="435"/>
      <c r="K129" s="427"/>
      <c r="L129" s="427"/>
      <c r="M129" s="427"/>
      <c r="N129" s="427"/>
      <c r="O129" s="427"/>
      <c r="P129" s="427"/>
    </row>
    <row r="130" spans="1:16" s="161" customFormat="1" ht="18.75" customHeight="1" x14ac:dyDescent="0.35">
      <c r="A130" s="427">
        <f>SUBTOTAL(103,$C$6:C130)</f>
        <v>63</v>
      </c>
      <c r="B130" s="427"/>
      <c r="C130" s="435" t="s">
        <v>512</v>
      </c>
      <c r="D130" s="658" t="s">
        <v>2</v>
      </c>
      <c r="E130" s="658"/>
      <c r="F130" s="437"/>
      <c r="G130" s="427"/>
      <c r="H130" s="488"/>
      <c r="I130" s="431">
        <f>ROUND(H129/1000,4)+I128</f>
        <v>24.245000000000005</v>
      </c>
      <c r="J130" s="432" t="s">
        <v>51</v>
      </c>
      <c r="K130" s="427" t="s">
        <v>263</v>
      </c>
      <c r="L130" s="427" t="s">
        <v>263</v>
      </c>
      <c r="M130" s="427" t="s">
        <v>263</v>
      </c>
      <c r="N130" s="427" t="str">
        <f>VLOOKUP(C130,'Tack Welding'!$C$5:$I$94,7,0)</f>
        <v xml:space="preserve">Completed </v>
      </c>
      <c r="O130" s="427"/>
      <c r="P130" s="427"/>
    </row>
    <row r="131" spans="1:16" s="161" customFormat="1" ht="18.75" customHeight="1" x14ac:dyDescent="0.35">
      <c r="A131" s="427"/>
      <c r="B131" s="427"/>
      <c r="C131" s="657"/>
      <c r="D131" s="483"/>
      <c r="E131" s="483"/>
      <c r="F131" s="430"/>
      <c r="G131" s="800" t="str">
        <f>C130</f>
        <v>7A/2</v>
      </c>
      <c r="H131" s="486">
        <v>390</v>
      </c>
      <c r="I131" s="434"/>
      <c r="J131" s="435"/>
      <c r="K131" s="427"/>
      <c r="L131" s="427"/>
      <c r="M131" s="427"/>
      <c r="N131" s="427"/>
      <c r="O131" s="427"/>
      <c r="P131" s="427"/>
    </row>
    <row r="132" spans="1:16" s="161" customFormat="1" ht="18.75" customHeight="1" x14ac:dyDescent="0.35">
      <c r="A132" s="427">
        <f>SUBTOTAL(103,$C$6:C132)</f>
        <v>64</v>
      </c>
      <c r="B132" s="427"/>
      <c r="C132" s="435" t="s">
        <v>513</v>
      </c>
      <c r="D132" s="658" t="s">
        <v>2</v>
      </c>
      <c r="E132" s="658"/>
      <c r="F132" s="437"/>
      <c r="G132" s="427"/>
      <c r="H132" s="488"/>
      <c r="I132" s="431">
        <f>ROUND(H131/1000,4)+I130</f>
        <v>24.635000000000005</v>
      </c>
      <c r="J132" s="432" t="s">
        <v>51</v>
      </c>
      <c r="K132" s="427" t="s">
        <v>263</v>
      </c>
      <c r="L132" s="427" t="s">
        <v>263</v>
      </c>
      <c r="M132" s="427" t="s">
        <v>263</v>
      </c>
      <c r="N132" s="427" t="str">
        <f>VLOOKUP(C132,'Tack Welding'!$C$5:$I$94,7,0)</f>
        <v xml:space="preserve">Completed </v>
      </c>
      <c r="O132" s="427"/>
      <c r="P132" s="427"/>
    </row>
    <row r="133" spans="1:16" s="161" customFormat="1" ht="18.75" customHeight="1" x14ac:dyDescent="0.35">
      <c r="A133" s="427"/>
      <c r="B133" s="427"/>
      <c r="C133" s="657"/>
      <c r="D133" s="483"/>
      <c r="E133" s="483"/>
      <c r="F133" s="430"/>
      <c r="G133" s="800" t="str">
        <f>C132</f>
        <v>7A/3</v>
      </c>
      <c r="H133" s="486">
        <v>405</v>
      </c>
      <c r="I133" s="434"/>
      <c r="J133" s="435"/>
      <c r="K133" s="427"/>
      <c r="L133" s="427"/>
      <c r="M133" s="427"/>
      <c r="N133" s="427"/>
      <c r="O133" s="427"/>
      <c r="P133" s="427"/>
    </row>
    <row r="134" spans="1:16" s="161" customFormat="1" ht="18.75" customHeight="1" x14ac:dyDescent="0.35">
      <c r="A134" s="427">
        <f>SUBTOTAL(103,$C$6:C134)</f>
        <v>65</v>
      </c>
      <c r="B134" s="427"/>
      <c r="C134" s="435" t="s">
        <v>514</v>
      </c>
      <c r="D134" s="658" t="s">
        <v>2</v>
      </c>
      <c r="E134" s="658"/>
      <c r="F134" s="437"/>
      <c r="G134" s="427"/>
      <c r="H134" s="488"/>
      <c r="I134" s="431">
        <f>ROUND(H133/1000,4)+I132</f>
        <v>25.040000000000006</v>
      </c>
      <c r="J134" s="432" t="s">
        <v>51</v>
      </c>
      <c r="K134" s="427" t="s">
        <v>263</v>
      </c>
      <c r="L134" s="427" t="s">
        <v>263</v>
      </c>
      <c r="M134" s="427" t="s">
        <v>263</v>
      </c>
      <c r="N134" s="427" t="str">
        <f>VLOOKUP(C134,'Tack Welding'!$C$5:$I$94,7,0)</f>
        <v xml:space="preserve">Completed </v>
      </c>
      <c r="O134" s="427" t="s">
        <v>981</v>
      </c>
      <c r="P134" s="427"/>
    </row>
    <row r="135" spans="1:16" s="161" customFormat="1" ht="18.75" customHeight="1" x14ac:dyDescent="0.35">
      <c r="A135" s="427"/>
      <c r="B135" s="427"/>
      <c r="C135" s="657"/>
      <c r="D135" s="483"/>
      <c r="E135" s="483"/>
      <c r="F135" s="430"/>
      <c r="G135" s="800" t="str">
        <f>C134</f>
        <v>7A/4</v>
      </c>
      <c r="H135" s="486">
        <v>390</v>
      </c>
      <c r="I135" s="434"/>
      <c r="J135" s="435"/>
      <c r="K135" s="427"/>
      <c r="L135" s="427"/>
      <c r="M135" s="427"/>
      <c r="N135" s="427"/>
      <c r="O135" s="427"/>
      <c r="P135" s="427"/>
    </row>
    <row r="136" spans="1:16" s="161" customFormat="1" ht="18.75" customHeight="1" x14ac:dyDescent="0.35">
      <c r="A136" s="427">
        <f>SUBTOTAL(103,$C$6:C136)</f>
        <v>66</v>
      </c>
      <c r="B136" s="427"/>
      <c r="C136" s="435" t="s">
        <v>515</v>
      </c>
      <c r="D136" s="658" t="s">
        <v>2</v>
      </c>
      <c r="E136" s="658"/>
      <c r="F136" s="437"/>
      <c r="G136" s="427"/>
      <c r="H136" s="488"/>
      <c r="I136" s="431">
        <f>ROUND(H135/1000,4)+I134</f>
        <v>25.430000000000007</v>
      </c>
      <c r="J136" s="432" t="s">
        <v>51</v>
      </c>
      <c r="K136" s="427" t="s">
        <v>263</v>
      </c>
      <c r="L136" s="427" t="s">
        <v>263</v>
      </c>
      <c r="M136" s="427" t="s">
        <v>263</v>
      </c>
      <c r="N136" s="427" t="str">
        <f>VLOOKUP(C136,'Tack Welding'!$C$5:$I$94,7,0)</f>
        <v xml:space="preserve">Completed </v>
      </c>
      <c r="O136" s="427"/>
      <c r="P136" s="427"/>
    </row>
    <row r="137" spans="1:16" s="161" customFormat="1" ht="18.75" customHeight="1" x14ac:dyDescent="0.35">
      <c r="A137" s="427"/>
      <c r="B137" s="427"/>
      <c r="C137" s="657"/>
      <c r="D137" s="483"/>
      <c r="E137" s="483"/>
      <c r="F137" s="430"/>
      <c r="G137" s="800" t="str">
        <f>C136</f>
        <v>7A/5</v>
      </c>
      <c r="H137" s="486">
        <v>429.77</v>
      </c>
      <c r="I137" s="434"/>
      <c r="J137" s="435"/>
      <c r="K137" s="427"/>
      <c r="L137" s="427"/>
      <c r="M137" s="427"/>
      <c r="N137" s="427"/>
      <c r="O137" s="427"/>
      <c r="P137" s="427"/>
    </row>
    <row r="138" spans="1:16" s="161" customFormat="1" ht="18.75" customHeight="1" x14ac:dyDescent="0.35">
      <c r="A138" s="427">
        <f>SUBTOTAL(103,$C$6:C138)</f>
        <v>67</v>
      </c>
      <c r="B138" s="428" t="s">
        <v>561</v>
      </c>
      <c r="C138" s="791" t="s">
        <v>270</v>
      </c>
      <c r="D138" s="658" t="s">
        <v>205</v>
      </c>
      <c r="E138" s="658"/>
      <c r="F138" s="430"/>
      <c r="G138" s="429"/>
      <c r="H138" s="488"/>
      <c r="I138" s="431">
        <f>ROUND(H137/1000,4)+I136</f>
        <v>25.859800000000007</v>
      </c>
      <c r="J138" s="432" t="s">
        <v>51</v>
      </c>
      <c r="K138" s="427" t="s">
        <v>263</v>
      </c>
      <c r="L138" s="427" t="s">
        <v>263</v>
      </c>
      <c r="M138" s="427" t="s">
        <v>263</v>
      </c>
      <c r="N138" s="427" t="str">
        <f>VLOOKUP(C138,'Tack Welding'!$C$5:$I$94,7,0)</f>
        <v xml:space="preserve">Completed </v>
      </c>
      <c r="O138" s="427"/>
      <c r="P138" s="427"/>
    </row>
    <row r="139" spans="1:16" s="161" customFormat="1" ht="18.75" customHeight="1" x14ac:dyDescent="0.35">
      <c r="A139" s="427"/>
      <c r="B139" s="427"/>
      <c r="C139" s="657"/>
      <c r="D139" s="483"/>
      <c r="E139" s="483"/>
      <c r="F139" s="430"/>
      <c r="G139" s="800" t="str">
        <f>C138</f>
        <v>8/0</v>
      </c>
      <c r="H139" s="486">
        <v>350</v>
      </c>
      <c r="I139" s="434"/>
      <c r="J139" s="435"/>
      <c r="K139" s="427"/>
      <c r="L139" s="427"/>
      <c r="M139" s="427"/>
      <c r="N139" s="427"/>
      <c r="O139" s="427"/>
      <c r="P139" s="427"/>
    </row>
    <row r="140" spans="1:16" s="161" customFormat="1" ht="18.75" customHeight="1" x14ac:dyDescent="0.35">
      <c r="A140" s="427">
        <f>SUBTOTAL(103,$C$6:C140)</f>
        <v>68</v>
      </c>
      <c r="B140" s="427"/>
      <c r="C140" s="435" t="s">
        <v>409</v>
      </c>
      <c r="D140" s="658" t="s">
        <v>4</v>
      </c>
      <c r="E140" s="658"/>
      <c r="F140" s="437"/>
      <c r="G140" s="427"/>
      <c r="H140" s="488"/>
      <c r="I140" s="431">
        <f>ROUND(H139/1000,4)+I138</f>
        <v>26.209800000000008</v>
      </c>
      <c r="J140" s="432" t="s">
        <v>51</v>
      </c>
      <c r="K140" s="427" t="s">
        <v>263</v>
      </c>
      <c r="L140" s="427" t="s">
        <v>263</v>
      </c>
      <c r="M140" s="427" t="s">
        <v>263</v>
      </c>
      <c r="N140" s="427" t="str">
        <f>VLOOKUP(C140,'Tack Welding'!$C$5:$I$94,7,0)</f>
        <v xml:space="preserve">Completed </v>
      </c>
      <c r="O140" s="427"/>
      <c r="P140" s="427"/>
    </row>
    <row r="141" spans="1:16" s="161" customFormat="1" ht="18.75" customHeight="1" x14ac:dyDescent="0.35">
      <c r="A141" s="427"/>
      <c r="B141" s="427"/>
      <c r="C141" s="657"/>
      <c r="D141" s="483"/>
      <c r="E141" s="483"/>
      <c r="F141" s="430"/>
      <c r="G141" s="800" t="str">
        <f>C140</f>
        <v>8/1</v>
      </c>
      <c r="H141" s="486">
        <v>330</v>
      </c>
      <c r="I141" s="434"/>
      <c r="J141" s="435"/>
      <c r="K141" s="427"/>
      <c r="L141" s="427"/>
      <c r="M141" s="427"/>
      <c r="N141" s="427"/>
      <c r="O141" s="427"/>
      <c r="P141" s="427"/>
    </row>
    <row r="142" spans="1:16" s="161" customFormat="1" ht="18.75" customHeight="1" x14ac:dyDescent="0.35">
      <c r="A142" s="427">
        <f>SUBTOTAL(103,$C$6:C142)</f>
        <v>69</v>
      </c>
      <c r="B142" s="427"/>
      <c r="C142" s="435" t="s">
        <v>410</v>
      </c>
      <c r="D142" s="658" t="s">
        <v>80</v>
      </c>
      <c r="E142" s="658"/>
      <c r="F142" s="437"/>
      <c r="G142" s="427"/>
      <c r="H142" s="488"/>
      <c r="I142" s="431">
        <f>ROUND(H141/1000,4)+I140</f>
        <v>26.539800000000007</v>
      </c>
      <c r="J142" s="432" t="s">
        <v>51</v>
      </c>
      <c r="K142" s="427" t="s">
        <v>263</v>
      </c>
      <c r="L142" s="427" t="s">
        <v>263</v>
      </c>
      <c r="M142" s="427" t="s">
        <v>263</v>
      </c>
      <c r="N142" s="427" t="str">
        <f>VLOOKUP(C142,'Tack Welding'!$C$5:$I$94,7,0)</f>
        <v xml:space="preserve">Completed </v>
      </c>
      <c r="O142" s="427"/>
      <c r="P142" s="427"/>
    </row>
    <row r="143" spans="1:16" s="161" customFormat="1" ht="18.75" customHeight="1" x14ac:dyDescent="0.35">
      <c r="A143" s="427"/>
      <c r="B143" s="427"/>
      <c r="C143" s="657"/>
      <c r="D143" s="483"/>
      <c r="E143" s="483"/>
      <c r="F143" s="430"/>
      <c r="G143" s="800" t="str">
        <f>C142</f>
        <v>8/2</v>
      </c>
      <c r="H143" s="486">
        <v>390</v>
      </c>
      <c r="I143" s="434"/>
      <c r="J143" s="435"/>
      <c r="K143" s="427"/>
      <c r="L143" s="427"/>
      <c r="M143" s="427"/>
      <c r="N143" s="427"/>
      <c r="O143" s="427"/>
      <c r="P143" s="427"/>
    </row>
    <row r="144" spans="1:16" s="161" customFormat="1" ht="18.75" customHeight="1" x14ac:dyDescent="0.35">
      <c r="A144" s="427">
        <f>SUBTOTAL(103,$C$6:C144)</f>
        <v>70</v>
      </c>
      <c r="B144" s="427"/>
      <c r="C144" s="435" t="s">
        <v>411</v>
      </c>
      <c r="D144" s="658" t="s">
        <v>50</v>
      </c>
      <c r="E144" s="658"/>
      <c r="F144" s="437"/>
      <c r="G144" s="427"/>
      <c r="H144" s="488"/>
      <c r="I144" s="431">
        <f>ROUND(H143/1000,4)+I142</f>
        <v>26.929800000000007</v>
      </c>
      <c r="J144" s="432" t="s">
        <v>51</v>
      </c>
      <c r="K144" s="427" t="s">
        <v>263</v>
      </c>
      <c r="L144" s="427" t="s">
        <v>263</v>
      </c>
      <c r="M144" s="427" t="s">
        <v>263</v>
      </c>
      <c r="N144" s="427" t="str">
        <f>VLOOKUP(C144,'Tack Welding'!$C$5:$I$94,7,0)</f>
        <v xml:space="preserve">Completed </v>
      </c>
      <c r="O144" s="427"/>
      <c r="P144" s="427"/>
    </row>
    <row r="145" spans="1:16" s="161" customFormat="1" ht="18.75" customHeight="1" x14ac:dyDescent="0.35">
      <c r="A145" s="427"/>
      <c r="B145" s="427"/>
      <c r="C145" s="657"/>
      <c r="D145" s="483"/>
      <c r="E145" s="483"/>
      <c r="F145" s="430"/>
      <c r="G145" s="800" t="str">
        <f>C144</f>
        <v>8/3</v>
      </c>
      <c r="H145" s="486">
        <v>400</v>
      </c>
      <c r="I145" s="434"/>
      <c r="J145" s="435"/>
      <c r="K145" s="427"/>
      <c r="L145" s="427"/>
      <c r="M145" s="427"/>
      <c r="N145" s="427"/>
      <c r="O145" s="427"/>
      <c r="P145" s="427"/>
    </row>
    <row r="146" spans="1:16" s="161" customFormat="1" ht="18.75" customHeight="1" x14ac:dyDescent="0.35">
      <c r="A146" s="427">
        <f>SUBTOTAL(103,$C$6:C146)</f>
        <v>71</v>
      </c>
      <c r="B146" s="427"/>
      <c r="C146" s="435" t="s">
        <v>412</v>
      </c>
      <c r="D146" s="658" t="s">
        <v>80</v>
      </c>
      <c r="E146" s="658"/>
      <c r="F146" s="437"/>
      <c r="G146" s="427"/>
      <c r="H146" s="488"/>
      <c r="I146" s="431">
        <f>ROUND(H145/1000,4)+I144</f>
        <v>27.329800000000006</v>
      </c>
      <c r="J146" s="432" t="s">
        <v>51</v>
      </c>
      <c r="K146" s="427" t="s">
        <v>263</v>
      </c>
      <c r="L146" s="427" t="s">
        <v>263</v>
      </c>
      <c r="M146" s="427" t="s">
        <v>263</v>
      </c>
      <c r="N146" s="427" t="str">
        <f>VLOOKUP(C146,'Tack Welding'!$C$5:$I$94,7,0)</f>
        <v xml:space="preserve">Completed </v>
      </c>
      <c r="O146" s="427"/>
      <c r="P146" s="427"/>
    </row>
    <row r="147" spans="1:16" s="161" customFormat="1" ht="18.75" customHeight="1" x14ac:dyDescent="0.35">
      <c r="A147" s="427"/>
      <c r="B147" s="427"/>
      <c r="C147" s="657"/>
      <c r="D147" s="483"/>
      <c r="E147" s="483"/>
      <c r="F147" s="430"/>
      <c r="G147" s="800" t="str">
        <f>C146</f>
        <v>8/4</v>
      </c>
      <c r="H147" s="486">
        <v>345</v>
      </c>
      <c r="I147" s="434"/>
      <c r="J147" s="435"/>
      <c r="K147" s="427"/>
      <c r="L147" s="427"/>
      <c r="M147" s="427"/>
      <c r="N147" s="427"/>
      <c r="O147" s="427"/>
      <c r="P147" s="427"/>
    </row>
    <row r="148" spans="1:16" s="161" customFormat="1" ht="18.75" customHeight="1" x14ac:dyDescent="0.35">
      <c r="A148" s="427">
        <f>SUBTOTAL(103,$C$6:C148)</f>
        <v>72</v>
      </c>
      <c r="B148" s="427"/>
      <c r="C148" s="435" t="s">
        <v>413</v>
      </c>
      <c r="D148" s="658" t="s">
        <v>50</v>
      </c>
      <c r="E148" s="658"/>
      <c r="F148" s="437"/>
      <c r="G148" s="427"/>
      <c r="H148" s="488"/>
      <c r="I148" s="431">
        <f>ROUND(H147/1000,4)+I146</f>
        <v>27.674800000000005</v>
      </c>
      <c r="J148" s="432" t="s">
        <v>51</v>
      </c>
      <c r="K148" s="427" t="s">
        <v>263</v>
      </c>
      <c r="L148" s="427" t="s">
        <v>263</v>
      </c>
      <c r="M148" s="427" t="s">
        <v>263</v>
      </c>
      <c r="N148" s="427" t="str">
        <f>VLOOKUP(C148,'Tack Welding'!$C$5:$I$94,7,0)</f>
        <v xml:space="preserve">Completed </v>
      </c>
      <c r="O148" s="427"/>
      <c r="P148" s="427"/>
    </row>
    <row r="149" spans="1:16" s="161" customFormat="1" ht="18.75" customHeight="1" x14ac:dyDescent="0.35">
      <c r="A149" s="427"/>
      <c r="B149" s="427"/>
      <c r="C149" s="657"/>
      <c r="D149" s="483"/>
      <c r="E149" s="483"/>
      <c r="F149" s="430"/>
      <c r="G149" s="800" t="str">
        <f>C148</f>
        <v>8/5</v>
      </c>
      <c r="H149" s="486">
        <v>350</v>
      </c>
      <c r="I149" s="434"/>
      <c r="J149" s="435"/>
      <c r="K149" s="427"/>
      <c r="L149" s="427"/>
      <c r="M149" s="427"/>
      <c r="N149" s="427"/>
      <c r="O149" s="427"/>
      <c r="P149" s="427"/>
    </row>
    <row r="150" spans="1:16" s="161" customFormat="1" ht="18.75" customHeight="1" x14ac:dyDescent="0.35">
      <c r="A150" s="427">
        <f>SUBTOTAL(103,$C$6:C150)</f>
        <v>73</v>
      </c>
      <c r="B150" s="913"/>
      <c r="C150" s="435" t="s">
        <v>414</v>
      </c>
      <c r="D150" s="658" t="s">
        <v>2</v>
      </c>
      <c r="E150" s="658"/>
      <c r="F150" s="437"/>
      <c r="G150" s="427"/>
      <c r="H150" s="488"/>
      <c r="I150" s="431">
        <f>ROUND(H149/1000,4)+I148</f>
        <v>28.024800000000006</v>
      </c>
      <c r="J150" s="432" t="s">
        <v>51</v>
      </c>
      <c r="K150" s="427" t="s">
        <v>263</v>
      </c>
      <c r="L150" s="427" t="s">
        <v>263</v>
      </c>
      <c r="M150" s="427" t="s">
        <v>263</v>
      </c>
      <c r="N150" s="427" t="str">
        <f>VLOOKUP(C150,'Tack Welding'!$C$5:$I$94,7,0)</f>
        <v xml:space="preserve">Completed </v>
      </c>
      <c r="O150" s="427"/>
      <c r="P150" s="427"/>
    </row>
    <row r="151" spans="1:16" s="161" customFormat="1" ht="18.75" customHeight="1" x14ac:dyDescent="0.35">
      <c r="A151" s="427"/>
      <c r="B151" s="427"/>
      <c r="C151" s="657"/>
      <c r="D151" s="483"/>
      <c r="E151" s="483"/>
      <c r="F151" s="430"/>
      <c r="G151" s="800" t="str">
        <f>C150</f>
        <v>8/6</v>
      </c>
      <c r="H151" s="486">
        <v>335</v>
      </c>
      <c r="I151" s="434"/>
      <c r="J151" s="435"/>
      <c r="K151" s="427"/>
      <c r="L151" s="427"/>
      <c r="M151" s="427"/>
      <c r="N151" s="427"/>
      <c r="O151" s="427"/>
      <c r="P151" s="427"/>
    </row>
    <row r="152" spans="1:16" s="161" customFormat="1" ht="18.75" customHeight="1" x14ac:dyDescent="0.35">
      <c r="A152" s="427">
        <f>SUBTOTAL(103,$C$6:C152)</f>
        <v>74</v>
      </c>
      <c r="B152" s="427"/>
      <c r="C152" s="435" t="s">
        <v>415</v>
      </c>
      <c r="D152" s="658" t="s">
        <v>2</v>
      </c>
      <c r="E152" s="658"/>
      <c r="F152" s="437"/>
      <c r="G152" s="427"/>
      <c r="H152" s="488"/>
      <c r="I152" s="431">
        <f>ROUND(H151/1000,4)+I150</f>
        <v>28.359800000000007</v>
      </c>
      <c r="J152" s="432" t="s">
        <v>51</v>
      </c>
      <c r="K152" s="427" t="s">
        <v>263</v>
      </c>
      <c r="L152" s="427" t="s">
        <v>263</v>
      </c>
      <c r="M152" s="427" t="s">
        <v>263</v>
      </c>
      <c r="N152" s="427" t="str">
        <f>VLOOKUP(C152,'Tack Welding'!$C$5:$I$94,7,0)</f>
        <v xml:space="preserve">Completed </v>
      </c>
      <c r="O152" s="427"/>
      <c r="P152" s="427"/>
    </row>
    <row r="153" spans="1:16" s="161" customFormat="1" ht="18.75" customHeight="1" x14ac:dyDescent="0.35">
      <c r="A153" s="427"/>
      <c r="B153" s="427"/>
      <c r="C153" s="657"/>
      <c r="D153" s="483"/>
      <c r="E153" s="483"/>
      <c r="F153" s="430"/>
      <c r="G153" s="800" t="str">
        <f>C152</f>
        <v>8/7</v>
      </c>
      <c r="H153" s="486">
        <v>415</v>
      </c>
      <c r="I153" s="434"/>
      <c r="J153" s="435"/>
      <c r="K153" s="427"/>
      <c r="L153" s="427"/>
      <c r="M153" s="427"/>
      <c r="N153" s="427"/>
      <c r="O153" s="427"/>
      <c r="P153" s="427"/>
    </row>
    <row r="154" spans="1:16" s="161" customFormat="1" ht="18.75" customHeight="1" x14ac:dyDescent="0.35">
      <c r="A154" s="427">
        <f>SUBTOTAL(103,$C$6:C154)</f>
        <v>75</v>
      </c>
      <c r="B154" s="427"/>
      <c r="C154" s="435" t="s">
        <v>416</v>
      </c>
      <c r="D154" s="658" t="s">
        <v>50</v>
      </c>
      <c r="E154" s="658"/>
      <c r="F154" s="437"/>
      <c r="G154" s="427"/>
      <c r="H154" s="488"/>
      <c r="I154" s="431">
        <f>ROUND(H153/1000,4)+I152</f>
        <v>28.774800000000006</v>
      </c>
      <c r="J154" s="432" t="s">
        <v>51</v>
      </c>
      <c r="K154" s="427" t="s">
        <v>263</v>
      </c>
      <c r="L154" s="427" t="s">
        <v>263</v>
      </c>
      <c r="M154" s="427" t="s">
        <v>263</v>
      </c>
      <c r="N154" s="427" t="str">
        <f>VLOOKUP(C154,'Tack Welding'!$C$5:$I$94,7,0)</f>
        <v xml:space="preserve">Completed </v>
      </c>
      <c r="O154" s="427"/>
      <c r="P154" s="427"/>
    </row>
    <row r="155" spans="1:16" s="161" customFormat="1" ht="18.75" customHeight="1" x14ac:dyDescent="0.35">
      <c r="A155" s="427"/>
      <c r="B155" s="427"/>
      <c r="C155" s="657"/>
      <c r="D155" s="483"/>
      <c r="E155" s="483"/>
      <c r="F155" s="430"/>
      <c r="G155" s="800" t="str">
        <f>C154</f>
        <v>8/8</v>
      </c>
      <c r="H155" s="486">
        <v>375</v>
      </c>
      <c r="I155" s="434"/>
      <c r="J155" s="435"/>
      <c r="K155" s="427"/>
      <c r="L155" s="427"/>
      <c r="M155" s="427"/>
      <c r="N155" s="427"/>
      <c r="O155" s="427"/>
      <c r="P155" s="427"/>
    </row>
    <row r="156" spans="1:16" s="161" customFormat="1" ht="18.75" customHeight="1" x14ac:dyDescent="0.35">
      <c r="A156" s="427">
        <f>SUBTOTAL(103,$C$6:C156)</f>
        <v>76</v>
      </c>
      <c r="B156" s="427"/>
      <c r="C156" s="435" t="s">
        <v>417</v>
      </c>
      <c r="D156" s="658" t="s">
        <v>2</v>
      </c>
      <c r="E156" s="658"/>
      <c r="F156" s="437"/>
      <c r="G156" s="427"/>
      <c r="H156" s="488"/>
      <c r="I156" s="431">
        <f>ROUND(H155/1000,4)+I154</f>
        <v>29.149800000000006</v>
      </c>
      <c r="J156" s="432" t="s">
        <v>51</v>
      </c>
      <c r="K156" s="427" t="s">
        <v>263</v>
      </c>
      <c r="L156" s="427" t="s">
        <v>263</v>
      </c>
      <c r="M156" s="427" t="s">
        <v>263</v>
      </c>
      <c r="N156" s="427" t="str">
        <f>VLOOKUP(C156,'Tack Welding'!$C$5:$I$94,7,0)</f>
        <v xml:space="preserve">Completed </v>
      </c>
      <c r="O156" s="427"/>
      <c r="P156" s="427"/>
    </row>
    <row r="157" spans="1:16" s="161" customFormat="1" ht="18.75" customHeight="1" x14ac:dyDescent="0.35">
      <c r="A157" s="427"/>
      <c r="B157" s="427"/>
      <c r="C157" s="657"/>
      <c r="D157" s="483"/>
      <c r="E157" s="483"/>
      <c r="F157" s="430"/>
      <c r="G157" s="800" t="str">
        <f>C156</f>
        <v>8/9</v>
      </c>
      <c r="H157" s="486">
        <v>375</v>
      </c>
      <c r="I157" s="434"/>
      <c r="J157" s="435"/>
      <c r="K157" s="427"/>
      <c r="L157" s="427"/>
      <c r="M157" s="427"/>
      <c r="N157" s="427"/>
      <c r="O157" s="427"/>
      <c r="P157" s="427"/>
    </row>
    <row r="158" spans="1:16" s="161" customFormat="1" ht="18.75" customHeight="1" x14ac:dyDescent="0.35">
      <c r="A158" s="427">
        <f>SUBTOTAL(103,$C$6:C158)</f>
        <v>77</v>
      </c>
      <c r="B158" s="427"/>
      <c r="C158" s="435" t="s">
        <v>418</v>
      </c>
      <c r="D158" s="658" t="s">
        <v>3</v>
      </c>
      <c r="E158" s="658"/>
      <c r="F158" s="437"/>
      <c r="G158" s="427"/>
      <c r="H158" s="488"/>
      <c r="I158" s="431">
        <f>ROUND(H157/1000,4)+I156</f>
        <v>29.524800000000006</v>
      </c>
      <c r="J158" s="432" t="s">
        <v>51</v>
      </c>
      <c r="K158" s="427" t="s">
        <v>263</v>
      </c>
      <c r="L158" s="427" t="s">
        <v>263</v>
      </c>
      <c r="M158" s="427" t="s">
        <v>263</v>
      </c>
      <c r="N158" s="427" t="str">
        <f>VLOOKUP(C158,'Tack Welding'!$C$5:$I$94,7,0)</f>
        <v xml:space="preserve">Completed </v>
      </c>
      <c r="O158" s="427"/>
      <c r="P158" s="427"/>
    </row>
    <row r="159" spans="1:16" s="161" customFormat="1" ht="18.75" customHeight="1" x14ac:dyDescent="0.35">
      <c r="A159" s="427"/>
      <c r="B159" s="427"/>
      <c r="C159" s="657"/>
      <c r="D159" s="483"/>
      <c r="E159" s="483"/>
      <c r="F159" s="430"/>
      <c r="G159" s="800" t="str">
        <f>C158</f>
        <v>8/10</v>
      </c>
      <c r="H159" s="486">
        <v>375</v>
      </c>
      <c r="I159" s="434"/>
      <c r="J159" s="435"/>
      <c r="K159" s="427"/>
      <c r="L159" s="427"/>
      <c r="M159" s="427"/>
      <c r="N159" s="427"/>
      <c r="O159" s="427"/>
      <c r="P159" s="427"/>
    </row>
    <row r="160" spans="1:16" s="161" customFormat="1" ht="18.75" customHeight="1" x14ac:dyDescent="0.35">
      <c r="A160" s="427">
        <f>SUBTOTAL(103,$C$6:C160)</f>
        <v>78</v>
      </c>
      <c r="B160" s="427"/>
      <c r="C160" s="435" t="s">
        <v>419</v>
      </c>
      <c r="D160" s="658" t="s">
        <v>50</v>
      </c>
      <c r="E160" s="658"/>
      <c r="F160" s="437"/>
      <c r="G160" s="427"/>
      <c r="H160" s="488"/>
      <c r="I160" s="431">
        <f>ROUND(H159/1000,4)+I158</f>
        <v>29.899800000000006</v>
      </c>
      <c r="J160" s="432" t="s">
        <v>51</v>
      </c>
      <c r="K160" s="427" t="s">
        <v>263</v>
      </c>
      <c r="L160" s="427" t="s">
        <v>263</v>
      </c>
      <c r="M160" s="427" t="s">
        <v>263</v>
      </c>
      <c r="N160" s="427"/>
      <c r="O160" s="427"/>
      <c r="P160" s="427"/>
    </row>
    <row r="161" spans="1:16" s="161" customFormat="1" ht="18.75" customHeight="1" x14ac:dyDescent="0.35">
      <c r="A161" s="427"/>
      <c r="B161" s="427"/>
      <c r="C161" s="657"/>
      <c r="D161" s="483"/>
      <c r="E161" s="483"/>
      <c r="F161" s="430"/>
      <c r="G161" s="800" t="str">
        <f>C160</f>
        <v>8/11</v>
      </c>
      <c r="H161" s="486">
        <v>415</v>
      </c>
      <c r="I161" s="434"/>
      <c r="J161" s="435"/>
      <c r="K161" s="427"/>
      <c r="L161" s="427"/>
      <c r="M161" s="427"/>
      <c r="N161" s="427"/>
      <c r="O161" s="427"/>
      <c r="P161" s="427"/>
    </row>
    <row r="162" spans="1:16" s="161" customFormat="1" ht="18.75" customHeight="1" x14ac:dyDescent="0.35">
      <c r="A162" s="427">
        <f>SUBTOTAL(103,$C$6:C162)</f>
        <v>79</v>
      </c>
      <c r="B162" s="428" t="s">
        <v>562</v>
      </c>
      <c r="C162" s="435" t="s">
        <v>501</v>
      </c>
      <c r="D162" s="658" t="s">
        <v>420</v>
      </c>
      <c r="E162" s="658"/>
      <c r="F162" s="430"/>
      <c r="G162" s="429"/>
      <c r="H162" s="488"/>
      <c r="I162" s="431">
        <f>ROUND(H161/1000,4)+I160</f>
        <v>30.314800000000005</v>
      </c>
      <c r="J162" s="432" t="s">
        <v>51</v>
      </c>
      <c r="K162" s="427" t="s">
        <v>263</v>
      </c>
      <c r="L162" s="427" t="s">
        <v>263</v>
      </c>
      <c r="M162" s="427" t="s">
        <v>263</v>
      </c>
      <c r="N162" s="427"/>
      <c r="O162" s="427"/>
      <c r="P162" s="427"/>
    </row>
    <row r="163" spans="1:16" s="161" customFormat="1" ht="18.75" customHeight="1" x14ac:dyDescent="0.35">
      <c r="A163" s="427"/>
      <c r="B163" s="427"/>
      <c r="C163" s="657"/>
      <c r="D163" s="483"/>
      <c r="E163" s="483"/>
      <c r="F163" s="430"/>
      <c r="G163" s="800" t="str">
        <f>C162</f>
        <v>8A/0</v>
      </c>
      <c r="H163" s="486">
        <v>466.62900000000002</v>
      </c>
      <c r="I163" s="434"/>
      <c r="J163" s="435"/>
      <c r="K163" s="427"/>
      <c r="L163" s="427"/>
      <c r="M163" s="427"/>
      <c r="N163" s="427"/>
      <c r="O163" s="427"/>
      <c r="P163" s="427"/>
    </row>
    <row r="164" spans="1:16" s="161" customFormat="1" ht="18.75" customHeight="1" x14ac:dyDescent="0.35">
      <c r="A164" s="427">
        <f>SUBTOTAL(103,$C$6:C164)</f>
        <v>80</v>
      </c>
      <c r="B164" s="428" t="s">
        <v>563</v>
      </c>
      <c r="C164" s="435" t="s">
        <v>271</v>
      </c>
      <c r="D164" s="658" t="s">
        <v>420</v>
      </c>
      <c r="E164" s="658"/>
      <c r="F164" s="430"/>
      <c r="G164" s="429"/>
      <c r="H164" s="488"/>
      <c r="I164" s="431">
        <f>ROUND(H163/1000,4)+I162</f>
        <v>30.781400000000005</v>
      </c>
      <c r="J164" s="432" t="s">
        <v>51</v>
      </c>
      <c r="K164" s="427" t="s">
        <v>263</v>
      </c>
      <c r="L164" s="427" t="s">
        <v>263</v>
      </c>
      <c r="M164" s="427" t="s">
        <v>263</v>
      </c>
      <c r="N164" s="427"/>
      <c r="O164" s="427" t="s">
        <v>981</v>
      </c>
      <c r="P164" s="427"/>
    </row>
    <row r="165" spans="1:16" s="161" customFormat="1" ht="18.75" customHeight="1" x14ac:dyDescent="0.35">
      <c r="A165" s="427"/>
      <c r="B165" s="427"/>
      <c r="C165" s="657"/>
      <c r="D165" s="483"/>
      <c r="E165" s="483"/>
      <c r="F165" s="430"/>
      <c r="G165" s="800" t="str">
        <f>C164</f>
        <v>9/0</v>
      </c>
      <c r="H165" s="486">
        <v>418.37200000000001</v>
      </c>
      <c r="I165" s="434"/>
      <c r="J165" s="435"/>
      <c r="K165" s="427"/>
      <c r="L165" s="427"/>
      <c r="M165" s="427"/>
      <c r="N165" s="427"/>
      <c r="O165" s="427"/>
      <c r="P165" s="427"/>
    </row>
    <row r="166" spans="1:16" s="161" customFormat="1" ht="18.75" customHeight="1" x14ac:dyDescent="0.35">
      <c r="A166" s="427">
        <f>SUBTOTAL(103,$C$6:C166)</f>
        <v>81</v>
      </c>
      <c r="B166" s="427"/>
      <c r="C166" s="435" t="s">
        <v>421</v>
      </c>
      <c r="D166" s="658" t="s">
        <v>2</v>
      </c>
      <c r="E166" s="658"/>
      <c r="F166" s="437"/>
      <c r="G166" s="427"/>
      <c r="H166" s="488"/>
      <c r="I166" s="431">
        <f>ROUND(H165/1000,4)+I164</f>
        <v>31.199800000000003</v>
      </c>
      <c r="J166" s="432" t="s">
        <v>51</v>
      </c>
      <c r="K166" s="427" t="s">
        <v>263</v>
      </c>
      <c r="L166" s="427" t="s">
        <v>263</v>
      </c>
      <c r="M166" s="427" t="s">
        <v>263</v>
      </c>
      <c r="N166" s="427" t="str">
        <f>VLOOKUP(C166,'Tack Welding'!$C$5:$I$94,7,0)</f>
        <v xml:space="preserve">Completed </v>
      </c>
      <c r="O166" s="427"/>
      <c r="P166" s="427"/>
    </row>
    <row r="167" spans="1:16" s="161" customFormat="1" ht="18.75" customHeight="1" x14ac:dyDescent="0.35">
      <c r="A167" s="427"/>
      <c r="B167" s="427"/>
      <c r="C167" s="657"/>
      <c r="D167" s="483"/>
      <c r="E167" s="483"/>
      <c r="F167" s="430"/>
      <c r="G167" s="800" t="str">
        <f>C166</f>
        <v>9/1</v>
      </c>
      <c r="H167" s="486">
        <v>410</v>
      </c>
      <c r="I167" s="434"/>
      <c r="J167" s="435"/>
      <c r="K167" s="427"/>
      <c r="L167" s="427"/>
      <c r="M167" s="427"/>
      <c r="N167" s="427"/>
      <c r="O167" s="427"/>
      <c r="P167" s="427"/>
    </row>
    <row r="168" spans="1:16" s="161" customFormat="1" ht="18.75" customHeight="1" x14ac:dyDescent="0.35">
      <c r="A168" s="427">
        <f>SUBTOTAL(103,$C$6:C168)</f>
        <v>82</v>
      </c>
      <c r="B168" s="427"/>
      <c r="C168" s="435" t="s">
        <v>423</v>
      </c>
      <c r="D168" s="658" t="s">
        <v>2</v>
      </c>
      <c r="E168" s="658"/>
      <c r="F168" s="437"/>
      <c r="G168" s="427"/>
      <c r="H168" s="488"/>
      <c r="I168" s="431">
        <f>ROUND(H167/1000,4)+I166</f>
        <v>31.609800000000003</v>
      </c>
      <c r="J168" s="432" t="s">
        <v>51</v>
      </c>
      <c r="K168" s="427" t="s">
        <v>263</v>
      </c>
      <c r="L168" s="427" t="s">
        <v>263</v>
      </c>
      <c r="M168" s="427" t="s">
        <v>263</v>
      </c>
      <c r="N168" s="427" t="str">
        <f>VLOOKUP(C168,'Tack Welding'!$C$5:$I$94,7,0)</f>
        <v xml:space="preserve">Completed </v>
      </c>
      <c r="O168" s="427"/>
      <c r="P168" s="427"/>
    </row>
    <row r="169" spans="1:16" s="161" customFormat="1" ht="18.75" customHeight="1" x14ac:dyDescent="0.35">
      <c r="A169" s="427"/>
      <c r="B169" s="427"/>
      <c r="C169" s="657"/>
      <c r="D169" s="483"/>
      <c r="E169" s="483"/>
      <c r="F169" s="430"/>
      <c r="G169" s="800" t="str">
        <f>C168</f>
        <v>9/2</v>
      </c>
      <c r="H169" s="486">
        <v>395</v>
      </c>
      <c r="I169" s="434"/>
      <c r="J169" s="435"/>
      <c r="K169" s="427"/>
      <c r="L169" s="427"/>
      <c r="M169" s="427"/>
      <c r="N169" s="427"/>
      <c r="O169" s="427"/>
      <c r="P169" s="427"/>
    </row>
    <row r="170" spans="1:16" s="161" customFormat="1" ht="18.75" customHeight="1" x14ac:dyDescent="0.35">
      <c r="A170" s="427">
        <f>SUBTOTAL(103,$C$6:C170)</f>
        <v>83</v>
      </c>
      <c r="B170" s="427"/>
      <c r="C170" s="435" t="s">
        <v>424</v>
      </c>
      <c r="D170" s="658" t="s">
        <v>3</v>
      </c>
      <c r="E170" s="658"/>
      <c r="F170" s="437"/>
      <c r="G170" s="427"/>
      <c r="H170" s="488"/>
      <c r="I170" s="431">
        <f>ROUND(H169/1000,4)+I168</f>
        <v>32.004800000000003</v>
      </c>
      <c r="J170" s="432" t="s">
        <v>51</v>
      </c>
      <c r="K170" s="427" t="s">
        <v>263</v>
      </c>
      <c r="L170" s="427" t="s">
        <v>263</v>
      </c>
      <c r="M170" s="427" t="s">
        <v>263</v>
      </c>
      <c r="N170" s="427" t="str">
        <f>VLOOKUP(C170,'Tack Welding'!$C$5:$I$94,7,0)</f>
        <v xml:space="preserve">Completed </v>
      </c>
      <c r="O170" s="427"/>
      <c r="P170" s="427"/>
    </row>
    <row r="171" spans="1:16" s="161" customFormat="1" ht="18.75" customHeight="1" x14ac:dyDescent="0.35">
      <c r="A171" s="427"/>
      <c r="B171" s="427"/>
      <c r="C171" s="657"/>
      <c r="D171" s="483"/>
      <c r="E171" s="483"/>
      <c r="F171" s="430"/>
      <c r="G171" s="800" t="str">
        <f>C170</f>
        <v>9/3</v>
      </c>
      <c r="H171" s="486">
        <v>395</v>
      </c>
      <c r="I171" s="434"/>
      <c r="J171" s="435"/>
      <c r="K171" s="427"/>
      <c r="L171" s="427"/>
      <c r="M171" s="427"/>
      <c r="N171" s="427"/>
      <c r="O171" s="427"/>
      <c r="P171" s="427"/>
    </row>
    <row r="172" spans="1:16" s="161" customFormat="1" ht="18.75" customHeight="1" x14ac:dyDescent="0.35">
      <c r="A172" s="427">
        <f>SUBTOTAL(103,$C$6:C172)</f>
        <v>84</v>
      </c>
      <c r="B172" s="427"/>
      <c r="C172" s="435" t="s">
        <v>387</v>
      </c>
      <c r="D172" s="658" t="s">
        <v>80</v>
      </c>
      <c r="E172" s="658"/>
      <c r="F172" s="437"/>
      <c r="G172" s="427"/>
      <c r="H172" s="488"/>
      <c r="I172" s="431">
        <f>ROUND(H171/1000,4)+I170</f>
        <v>32.399800000000006</v>
      </c>
      <c r="J172" s="432" t="s">
        <v>51</v>
      </c>
      <c r="K172" s="427" t="s">
        <v>263</v>
      </c>
      <c r="L172" s="427" t="s">
        <v>263</v>
      </c>
      <c r="M172" s="427" t="s">
        <v>263</v>
      </c>
      <c r="N172" s="427" t="str">
        <f>VLOOKUP(C172,'Tack Welding'!$C$5:$I$94,7,0)</f>
        <v xml:space="preserve">Completed </v>
      </c>
      <c r="O172" s="427"/>
      <c r="P172" s="427"/>
    </row>
    <row r="173" spans="1:16" s="161" customFormat="1" ht="18.75" customHeight="1" x14ac:dyDescent="0.35">
      <c r="A173" s="427"/>
      <c r="B173" s="427"/>
      <c r="C173" s="657"/>
      <c r="D173" s="483"/>
      <c r="E173" s="483"/>
      <c r="F173" s="430"/>
      <c r="G173" s="800" t="str">
        <f>C172</f>
        <v>9/4</v>
      </c>
      <c r="H173" s="486">
        <v>425</v>
      </c>
      <c r="I173" s="434"/>
      <c r="J173" s="435"/>
      <c r="K173" s="427"/>
      <c r="L173" s="427"/>
      <c r="M173" s="427"/>
      <c r="N173" s="427"/>
      <c r="O173" s="427"/>
      <c r="P173" s="427"/>
    </row>
    <row r="174" spans="1:16" s="161" customFormat="1" ht="18.75" customHeight="1" x14ac:dyDescent="0.35">
      <c r="A174" s="427">
        <f>SUBTOTAL(103,$C$6:C174)</f>
        <v>85</v>
      </c>
      <c r="B174" s="427"/>
      <c r="C174" s="435" t="s">
        <v>388</v>
      </c>
      <c r="D174" s="658" t="s">
        <v>2</v>
      </c>
      <c r="E174" s="658"/>
      <c r="F174" s="437"/>
      <c r="G174" s="427"/>
      <c r="H174" s="488"/>
      <c r="I174" s="431">
        <f>ROUND(H173/1000,4)+I172</f>
        <v>32.824800000000003</v>
      </c>
      <c r="J174" s="432" t="s">
        <v>51</v>
      </c>
      <c r="K174" s="427" t="s">
        <v>263</v>
      </c>
      <c r="L174" s="427" t="s">
        <v>263</v>
      </c>
      <c r="M174" s="427" t="s">
        <v>263</v>
      </c>
      <c r="N174" s="427"/>
      <c r="O174" s="427"/>
      <c r="P174" s="427"/>
    </row>
    <row r="175" spans="1:16" s="161" customFormat="1" ht="18.75" customHeight="1" x14ac:dyDescent="0.35">
      <c r="A175" s="427"/>
      <c r="B175" s="427"/>
      <c r="C175" s="657"/>
      <c r="D175" s="483"/>
      <c r="E175" s="483"/>
      <c r="F175" s="430"/>
      <c r="G175" s="800" t="str">
        <f>C174</f>
        <v>9/5</v>
      </c>
      <c r="H175" s="486">
        <v>415</v>
      </c>
      <c r="I175" s="434"/>
      <c r="J175" s="435"/>
      <c r="K175" s="427"/>
      <c r="L175" s="427"/>
      <c r="M175" s="427"/>
      <c r="N175" s="427"/>
      <c r="O175" s="427"/>
      <c r="P175" s="427"/>
    </row>
    <row r="176" spans="1:16" s="161" customFormat="1" ht="18.75" customHeight="1" x14ac:dyDescent="0.35">
      <c r="A176" s="427">
        <f>SUBTOTAL(103,$C$6:C176)</f>
        <v>86</v>
      </c>
      <c r="B176" s="427"/>
      <c r="C176" s="435" t="s">
        <v>389</v>
      </c>
      <c r="D176" s="658" t="s">
        <v>2</v>
      </c>
      <c r="E176" s="658"/>
      <c r="F176" s="437"/>
      <c r="G176" s="427"/>
      <c r="H176" s="488"/>
      <c r="I176" s="431">
        <f>ROUND(H175/1000,4)+I174</f>
        <v>33.239800000000002</v>
      </c>
      <c r="J176" s="432" t="s">
        <v>51</v>
      </c>
      <c r="K176" s="427" t="s">
        <v>263</v>
      </c>
      <c r="L176" s="427" t="s">
        <v>263</v>
      </c>
      <c r="M176" s="427" t="s">
        <v>263</v>
      </c>
      <c r="N176" s="427"/>
      <c r="O176" s="427"/>
      <c r="P176" s="427"/>
    </row>
    <row r="177" spans="1:16" s="161" customFormat="1" ht="18.75" customHeight="1" x14ac:dyDescent="0.35">
      <c r="A177" s="427"/>
      <c r="B177" s="427"/>
      <c r="C177" s="657"/>
      <c r="D177" s="483"/>
      <c r="E177" s="483"/>
      <c r="F177" s="430"/>
      <c r="G177" s="800" t="str">
        <f>C176</f>
        <v>9/6</v>
      </c>
      <c r="H177" s="486">
        <v>405</v>
      </c>
      <c r="I177" s="434"/>
      <c r="J177" s="435"/>
      <c r="K177" s="427"/>
      <c r="L177" s="427"/>
      <c r="M177" s="427"/>
      <c r="N177" s="427"/>
      <c r="O177" s="427"/>
      <c r="P177" s="427"/>
    </row>
    <row r="178" spans="1:16" s="161" customFormat="1" ht="18.75" customHeight="1" x14ac:dyDescent="0.35">
      <c r="A178" s="427">
        <f>SUBTOTAL(103,$C$6:C178)</f>
        <v>87</v>
      </c>
      <c r="B178" s="427"/>
      <c r="C178" s="435" t="s">
        <v>425</v>
      </c>
      <c r="D178" s="658" t="s">
        <v>50</v>
      </c>
      <c r="E178" s="658"/>
      <c r="F178" s="437"/>
      <c r="G178" s="427"/>
      <c r="H178" s="488"/>
      <c r="I178" s="431">
        <f>ROUND(H177/1000,4)+I176</f>
        <v>33.644800000000004</v>
      </c>
      <c r="J178" s="432" t="s">
        <v>51</v>
      </c>
      <c r="K178" s="427" t="s">
        <v>263</v>
      </c>
      <c r="L178" s="427" t="s">
        <v>263</v>
      </c>
      <c r="M178" s="427" t="s">
        <v>263</v>
      </c>
      <c r="N178" s="427"/>
      <c r="O178" s="427"/>
      <c r="P178" s="427"/>
    </row>
    <row r="179" spans="1:16" s="161" customFormat="1" ht="18.75" customHeight="1" x14ac:dyDescent="0.35">
      <c r="A179" s="427"/>
      <c r="B179" s="427"/>
      <c r="C179" s="657"/>
      <c r="D179" s="483"/>
      <c r="E179" s="483"/>
      <c r="F179" s="430"/>
      <c r="G179" s="800" t="str">
        <f>C178</f>
        <v>9/7</v>
      </c>
      <c r="H179" s="486">
        <v>435</v>
      </c>
      <c r="I179" s="434"/>
      <c r="J179" s="435"/>
      <c r="K179" s="427"/>
      <c r="L179" s="427"/>
      <c r="M179" s="427"/>
      <c r="N179" s="427"/>
      <c r="O179" s="427"/>
      <c r="P179" s="427"/>
    </row>
    <row r="180" spans="1:16" s="161" customFormat="1" ht="18.75" customHeight="1" x14ac:dyDescent="0.35">
      <c r="A180" s="427">
        <f>SUBTOTAL(103,$C$4:C182)</f>
        <v>90</v>
      </c>
      <c r="B180" s="427"/>
      <c r="C180" s="435" t="s">
        <v>426</v>
      </c>
      <c r="D180" s="658" t="s">
        <v>3</v>
      </c>
      <c r="E180" s="658"/>
      <c r="F180" s="437"/>
      <c r="G180" s="427"/>
      <c r="H180" s="488"/>
      <c r="I180" s="431">
        <f>ROUND(H179/1000,4)+I178</f>
        <v>34.079800000000006</v>
      </c>
      <c r="J180" s="432" t="s">
        <v>51</v>
      </c>
      <c r="K180" s="427" t="s">
        <v>263</v>
      </c>
      <c r="L180" s="427" t="s">
        <v>263</v>
      </c>
      <c r="M180" s="427"/>
      <c r="N180" s="427"/>
      <c r="O180" s="427"/>
      <c r="P180" s="427"/>
    </row>
    <row r="181" spans="1:16" s="161" customFormat="1" ht="18.75" customHeight="1" x14ac:dyDescent="0.35">
      <c r="A181" s="427"/>
      <c r="B181" s="427"/>
      <c r="C181" s="657"/>
      <c r="D181" s="483"/>
      <c r="E181" s="483"/>
      <c r="F181" s="430"/>
      <c r="G181" s="800" t="str">
        <f>C180</f>
        <v>9/8</v>
      </c>
      <c r="H181" s="486">
        <v>405</v>
      </c>
      <c r="I181" s="434"/>
      <c r="J181" s="435"/>
      <c r="K181" s="427"/>
      <c r="L181" s="427"/>
      <c r="M181" s="427"/>
      <c r="N181" s="427"/>
      <c r="O181" s="427"/>
      <c r="P181" s="427"/>
    </row>
    <row r="182" spans="1:16" s="161" customFormat="1" ht="18.75" customHeight="1" x14ac:dyDescent="0.35">
      <c r="A182" s="427">
        <f>SUBTOTAL(103,$C$6:C182)</f>
        <v>89</v>
      </c>
      <c r="B182" s="427"/>
      <c r="C182" s="435" t="s">
        <v>427</v>
      </c>
      <c r="D182" s="658" t="s">
        <v>3</v>
      </c>
      <c r="E182" s="658"/>
      <c r="F182" s="437"/>
      <c r="G182" s="427"/>
      <c r="H182" s="488"/>
      <c r="I182" s="431">
        <f>ROUND(H181/1000,4)+I180</f>
        <v>34.484800000000007</v>
      </c>
      <c r="J182" s="432" t="s">
        <v>51</v>
      </c>
      <c r="K182" s="427" t="s">
        <v>263</v>
      </c>
      <c r="L182" s="427" t="s">
        <v>263</v>
      </c>
      <c r="M182" s="427"/>
      <c r="N182" s="427"/>
      <c r="O182" s="427"/>
      <c r="P182" s="427"/>
    </row>
    <row r="183" spans="1:16" s="161" customFormat="1" ht="18.75" customHeight="1" x14ac:dyDescent="0.35">
      <c r="A183" s="427"/>
      <c r="B183" s="427"/>
      <c r="C183" s="657"/>
      <c r="D183" s="483"/>
      <c r="E183" s="483"/>
      <c r="F183" s="430"/>
      <c r="G183" s="800" t="str">
        <f>C182</f>
        <v>9/9</v>
      </c>
      <c r="H183" s="486">
        <v>435</v>
      </c>
      <c r="I183" s="434"/>
      <c r="J183" s="435"/>
      <c r="K183" s="427"/>
      <c r="L183" s="427"/>
      <c r="M183" s="427"/>
      <c r="N183" s="427"/>
      <c r="O183" s="427"/>
      <c r="P183" s="427"/>
    </row>
    <row r="184" spans="1:16" s="161" customFormat="1" ht="18.75" customHeight="1" x14ac:dyDescent="0.35">
      <c r="A184" s="427">
        <f>SUBTOTAL(103,$C$6:C184)</f>
        <v>90</v>
      </c>
      <c r="B184" s="427"/>
      <c r="C184" s="435" t="s">
        <v>428</v>
      </c>
      <c r="D184" s="658" t="s">
        <v>2</v>
      </c>
      <c r="E184" s="658"/>
      <c r="F184" s="437"/>
      <c r="G184" s="427"/>
      <c r="H184" s="488"/>
      <c r="I184" s="431">
        <f>ROUND(H183/1000,4)+I182</f>
        <v>34.919800000000009</v>
      </c>
      <c r="J184" s="432" t="s">
        <v>51</v>
      </c>
      <c r="K184" s="427" t="s">
        <v>263</v>
      </c>
      <c r="L184" s="427" t="s">
        <v>263</v>
      </c>
      <c r="M184" s="427"/>
      <c r="N184" s="427"/>
      <c r="O184" s="427"/>
      <c r="P184" s="427"/>
    </row>
    <row r="185" spans="1:16" s="161" customFormat="1" ht="18.75" customHeight="1" x14ac:dyDescent="0.35">
      <c r="A185" s="427"/>
      <c r="B185" s="427"/>
      <c r="C185" s="657"/>
      <c r="D185" s="483"/>
      <c r="E185" s="483"/>
      <c r="F185" s="430"/>
      <c r="G185" s="800" t="str">
        <f>C184</f>
        <v>9/10</v>
      </c>
      <c r="H185" s="486">
        <v>395</v>
      </c>
      <c r="I185" s="434"/>
      <c r="J185" s="435"/>
      <c r="K185" s="427"/>
      <c r="L185" s="427"/>
      <c r="M185" s="427"/>
      <c r="N185" s="427"/>
      <c r="O185" s="427"/>
      <c r="P185" s="427"/>
    </row>
    <row r="186" spans="1:16" s="161" customFormat="1" ht="18.75" customHeight="1" x14ac:dyDescent="0.35">
      <c r="A186" s="427">
        <f>SUBTOTAL(103,$C$6:C186)</f>
        <v>91</v>
      </c>
      <c r="B186" s="427"/>
      <c r="C186" s="435" t="s">
        <v>429</v>
      </c>
      <c r="D186" s="658" t="s">
        <v>2</v>
      </c>
      <c r="E186" s="658"/>
      <c r="F186" s="437"/>
      <c r="G186" s="427"/>
      <c r="H186" s="488"/>
      <c r="I186" s="431">
        <f>ROUND(H185/1000,4)+I184</f>
        <v>35.314800000000012</v>
      </c>
      <c r="J186" s="432" t="s">
        <v>51</v>
      </c>
      <c r="K186" s="427" t="s">
        <v>263</v>
      </c>
      <c r="L186" s="427" t="s">
        <v>263</v>
      </c>
      <c r="M186" s="427"/>
      <c r="N186" s="427"/>
      <c r="O186" s="427"/>
      <c r="P186" s="427"/>
    </row>
    <row r="187" spans="1:16" s="161" customFormat="1" ht="18.75" customHeight="1" x14ac:dyDescent="0.35">
      <c r="A187" s="427"/>
      <c r="B187" s="427"/>
      <c r="C187" s="657"/>
      <c r="D187" s="483"/>
      <c r="E187" s="483"/>
      <c r="F187" s="430"/>
      <c r="G187" s="800" t="str">
        <f>C186</f>
        <v>9/11</v>
      </c>
      <c r="H187" s="486">
        <v>431.548</v>
      </c>
      <c r="I187" s="434"/>
      <c r="J187" s="435"/>
      <c r="K187" s="427"/>
      <c r="L187" s="427"/>
      <c r="M187" s="427"/>
      <c r="N187" s="427"/>
      <c r="O187" s="427"/>
      <c r="P187" s="427"/>
    </row>
    <row r="188" spans="1:16" s="161" customFormat="1" ht="18.75" customHeight="1" x14ac:dyDescent="0.35">
      <c r="A188" s="427">
        <f>SUBTOTAL(103,$C$6:C188)</f>
        <v>92</v>
      </c>
      <c r="B188" s="428" t="s">
        <v>564</v>
      </c>
      <c r="C188" s="435" t="s">
        <v>272</v>
      </c>
      <c r="D188" s="658" t="s">
        <v>235</v>
      </c>
      <c r="E188" s="658"/>
      <c r="F188" s="430"/>
      <c r="G188" s="429"/>
      <c r="H188" s="488"/>
      <c r="I188" s="431">
        <f>ROUND(H187/1000,4)+I186</f>
        <v>35.746300000000012</v>
      </c>
      <c r="J188" s="432" t="s">
        <v>51</v>
      </c>
      <c r="K188" s="427" t="s">
        <v>263</v>
      </c>
      <c r="L188" s="427" t="s">
        <v>263</v>
      </c>
      <c r="M188" s="427"/>
      <c r="N188" s="427"/>
      <c r="O188" s="427"/>
      <c r="P188" s="427"/>
    </row>
    <row r="189" spans="1:16" s="161" customFormat="1" ht="18.75" customHeight="1" x14ac:dyDescent="0.35">
      <c r="A189" s="427"/>
      <c r="B189" s="427"/>
      <c r="C189" s="657"/>
      <c r="D189" s="483"/>
      <c r="E189" s="483"/>
      <c r="F189" s="430"/>
      <c r="G189" s="800" t="str">
        <f>C188</f>
        <v>10/0</v>
      </c>
      <c r="H189" s="486">
        <v>363.452</v>
      </c>
      <c r="I189" s="434"/>
      <c r="J189" s="435"/>
      <c r="K189" s="427"/>
      <c r="L189" s="427"/>
      <c r="M189" s="427"/>
      <c r="N189" s="427"/>
      <c r="O189" s="427"/>
      <c r="P189" s="427"/>
    </row>
    <row r="190" spans="1:16" s="161" customFormat="1" ht="18.75" customHeight="1" x14ac:dyDescent="0.35">
      <c r="A190" s="427">
        <f>SUBTOTAL(103,$C$6:C190)</f>
        <v>93</v>
      </c>
      <c r="B190" s="427"/>
      <c r="C190" s="435" t="s">
        <v>430</v>
      </c>
      <c r="D190" s="658" t="s">
        <v>2</v>
      </c>
      <c r="E190" s="658"/>
      <c r="F190" s="437"/>
      <c r="G190" s="427"/>
      <c r="H190" s="488"/>
      <c r="I190" s="431">
        <f>ROUND(H189/1000,4)+I188</f>
        <v>36.109800000000014</v>
      </c>
      <c r="J190" s="432" t="s">
        <v>51</v>
      </c>
      <c r="K190" s="427" t="s">
        <v>263</v>
      </c>
      <c r="L190" s="427" t="s">
        <v>263</v>
      </c>
      <c r="M190" s="427"/>
      <c r="N190" s="427"/>
      <c r="O190" s="427"/>
      <c r="P190" s="427"/>
    </row>
    <row r="191" spans="1:16" s="161" customFormat="1" ht="18.75" customHeight="1" x14ac:dyDescent="0.35">
      <c r="A191" s="427"/>
      <c r="B191" s="427"/>
      <c r="C191" s="657"/>
      <c r="D191" s="483"/>
      <c r="E191" s="483"/>
      <c r="F191" s="430"/>
      <c r="G191" s="800" t="str">
        <f>C190</f>
        <v>10/1</v>
      </c>
      <c r="H191" s="486">
        <v>295</v>
      </c>
      <c r="I191" s="434"/>
      <c r="J191" s="435"/>
      <c r="K191" s="427"/>
      <c r="L191" s="427"/>
      <c r="M191" s="427"/>
      <c r="N191" s="427"/>
      <c r="O191" s="427"/>
      <c r="P191" s="427"/>
    </row>
    <row r="192" spans="1:16" s="161" customFormat="1" ht="18.75" customHeight="1" x14ac:dyDescent="0.35">
      <c r="A192" s="427">
        <f>SUBTOTAL(103,$C$6:C192)</f>
        <v>94</v>
      </c>
      <c r="B192" s="427"/>
      <c r="C192" s="435" t="s">
        <v>431</v>
      </c>
      <c r="D192" s="658" t="s">
        <v>2</v>
      </c>
      <c r="E192" s="658"/>
      <c r="F192" s="437"/>
      <c r="G192" s="427"/>
      <c r="H192" s="488"/>
      <c r="I192" s="431">
        <f>ROUND(H191/1000,4)+I190</f>
        <v>36.404800000000016</v>
      </c>
      <c r="J192" s="432" t="s">
        <v>51</v>
      </c>
      <c r="K192" s="427" t="s">
        <v>263</v>
      </c>
      <c r="L192" s="427" t="s">
        <v>263</v>
      </c>
      <c r="M192" s="427"/>
      <c r="N192" s="427"/>
      <c r="O192" s="427"/>
      <c r="P192" s="427"/>
    </row>
    <row r="193" spans="1:16" s="161" customFormat="1" ht="18.75" customHeight="1" x14ac:dyDescent="0.35">
      <c r="A193" s="427"/>
      <c r="B193" s="427"/>
      <c r="C193" s="657"/>
      <c r="D193" s="483"/>
      <c r="E193" s="483"/>
      <c r="F193" s="430"/>
      <c r="G193" s="800" t="str">
        <f>C192</f>
        <v>10/2</v>
      </c>
      <c r="H193" s="486">
        <v>345.73099999999999</v>
      </c>
      <c r="I193" s="434"/>
      <c r="J193" s="435"/>
      <c r="K193" s="427"/>
      <c r="L193" s="427"/>
      <c r="M193" s="427"/>
      <c r="N193" s="427"/>
      <c r="O193" s="427"/>
      <c r="P193" s="427"/>
    </row>
    <row r="194" spans="1:16" s="161" customFormat="1" ht="18.75" customHeight="1" x14ac:dyDescent="0.35">
      <c r="A194" s="427">
        <f>SUBTOTAL(103,$C$6:C194)</f>
        <v>95</v>
      </c>
      <c r="B194" s="428" t="s">
        <v>565</v>
      </c>
      <c r="C194" s="435" t="s">
        <v>273</v>
      </c>
      <c r="D194" s="658" t="s">
        <v>186</v>
      </c>
      <c r="E194" s="658"/>
      <c r="F194" s="430"/>
      <c r="G194" s="429"/>
      <c r="H194" s="488"/>
      <c r="I194" s="431">
        <f>ROUND(H193/1000,4)+I192</f>
        <v>36.750500000000017</v>
      </c>
      <c r="J194" s="442" t="s">
        <v>51</v>
      </c>
      <c r="K194" s="427" t="s">
        <v>263</v>
      </c>
      <c r="L194" s="427" t="s">
        <v>263</v>
      </c>
      <c r="M194" s="427"/>
      <c r="N194" s="427"/>
      <c r="O194" s="427"/>
      <c r="P194" s="427"/>
    </row>
    <row r="195" spans="1:16" s="161" customFormat="1" ht="18.75" customHeight="1" x14ac:dyDescent="0.35">
      <c r="A195" s="427"/>
      <c r="B195" s="427"/>
      <c r="C195" s="657"/>
      <c r="D195" s="483"/>
      <c r="E195" s="483"/>
      <c r="F195" s="430"/>
      <c r="G195" s="800" t="str">
        <f>C194</f>
        <v>11/0</v>
      </c>
      <c r="H195" s="486">
        <v>242.893</v>
      </c>
      <c r="I195" s="434"/>
      <c r="J195" s="435"/>
      <c r="K195" s="427"/>
      <c r="L195" s="427"/>
      <c r="M195" s="427"/>
      <c r="N195" s="427"/>
      <c r="O195" s="427"/>
      <c r="P195" s="427" t="s">
        <v>982</v>
      </c>
    </row>
    <row r="196" spans="1:16" s="161" customFormat="1" ht="18.75" customHeight="1" x14ac:dyDescent="0.35">
      <c r="A196" s="427">
        <f>SUBTOTAL(103,$C$6:C196)</f>
        <v>96</v>
      </c>
      <c r="B196" s="428" t="s">
        <v>566</v>
      </c>
      <c r="C196" s="435" t="s">
        <v>274</v>
      </c>
      <c r="D196" s="658" t="s">
        <v>219</v>
      </c>
      <c r="E196" s="658"/>
      <c r="F196" s="430"/>
      <c r="G196" s="429"/>
      <c r="H196" s="488"/>
      <c r="I196" s="431">
        <f>ROUND(H195/1000,4)+I194</f>
        <v>36.993400000000015</v>
      </c>
      <c r="J196" s="442" t="s">
        <v>51</v>
      </c>
      <c r="K196" s="427" t="s">
        <v>263</v>
      </c>
      <c r="L196" s="427" t="s">
        <v>263</v>
      </c>
      <c r="M196" s="427" t="s">
        <v>263</v>
      </c>
      <c r="N196" s="427"/>
      <c r="O196" s="427" t="s">
        <v>981</v>
      </c>
      <c r="P196" s="427"/>
    </row>
    <row r="197" spans="1:16" s="161" customFormat="1" ht="18.75" customHeight="1" x14ac:dyDescent="0.35">
      <c r="A197" s="427"/>
      <c r="B197" s="427"/>
      <c r="C197" s="657"/>
      <c r="D197" s="483"/>
      <c r="E197" s="483"/>
      <c r="F197" s="430"/>
      <c r="G197" s="800" t="str">
        <f>C196</f>
        <v>12/0</v>
      </c>
      <c r="H197" s="486">
        <v>329.72800000000001</v>
      </c>
      <c r="I197" s="434"/>
      <c r="J197" s="435"/>
      <c r="K197" s="427"/>
      <c r="L197" s="427"/>
      <c r="M197" s="427"/>
      <c r="N197" s="427"/>
      <c r="O197" s="427"/>
      <c r="P197" s="427" t="s">
        <v>983</v>
      </c>
    </row>
    <row r="198" spans="1:16" s="161" customFormat="1" ht="18.75" customHeight="1" x14ac:dyDescent="0.35">
      <c r="A198" s="427">
        <f>SUBTOTAL(103,$C$6:C198)</f>
        <v>97</v>
      </c>
      <c r="B198" s="428" t="s">
        <v>567</v>
      </c>
      <c r="C198" s="435" t="s">
        <v>275</v>
      </c>
      <c r="D198" s="658" t="s">
        <v>217</v>
      </c>
      <c r="E198" s="658"/>
      <c r="F198" s="430"/>
      <c r="G198" s="429"/>
      <c r="H198" s="488"/>
      <c r="I198" s="431">
        <f>ROUND(H197/1000,4)+I196</f>
        <v>37.323100000000018</v>
      </c>
      <c r="J198" s="442" t="s">
        <v>51</v>
      </c>
      <c r="K198" s="427" t="s">
        <v>263</v>
      </c>
      <c r="L198" s="427" t="s">
        <v>263</v>
      </c>
      <c r="M198" s="427"/>
      <c r="N198" s="427"/>
      <c r="O198" s="427" t="s">
        <v>981</v>
      </c>
      <c r="P198" s="427"/>
    </row>
    <row r="199" spans="1:16" s="161" customFormat="1" ht="18.75" customHeight="1" x14ac:dyDescent="0.35">
      <c r="A199" s="427"/>
      <c r="B199" s="427"/>
      <c r="C199" s="657"/>
      <c r="D199" s="483"/>
      <c r="E199" s="483"/>
      <c r="F199" s="430"/>
      <c r="G199" s="800" t="str">
        <f>C198</f>
        <v>13/0</v>
      </c>
      <c r="H199" s="486">
        <v>416.87799999999999</v>
      </c>
      <c r="I199" s="434"/>
      <c r="J199" s="435"/>
      <c r="K199" s="427"/>
      <c r="L199" s="427"/>
      <c r="M199" s="427"/>
      <c r="N199" s="427"/>
      <c r="O199" s="427"/>
      <c r="P199" s="427"/>
    </row>
    <row r="200" spans="1:16" s="161" customFormat="1" ht="18.75" customHeight="1" x14ac:dyDescent="0.35">
      <c r="A200" s="427">
        <f>SUBTOTAL(103,$C$6:C200)</f>
        <v>98</v>
      </c>
      <c r="B200" s="428" t="s">
        <v>673</v>
      </c>
      <c r="C200" s="435" t="s">
        <v>502</v>
      </c>
      <c r="D200" s="658" t="s">
        <v>219</v>
      </c>
      <c r="E200" s="658"/>
      <c r="F200" s="437"/>
      <c r="G200" s="427"/>
      <c r="H200" s="488"/>
      <c r="I200" s="431">
        <f>ROUND(H199/1000,4)+I198</f>
        <v>37.740000000000016</v>
      </c>
      <c r="J200" s="432" t="s">
        <v>51</v>
      </c>
      <c r="K200" s="427" t="s">
        <v>263</v>
      </c>
      <c r="L200" s="427" t="s">
        <v>263</v>
      </c>
      <c r="M200" s="427"/>
      <c r="N200" s="427"/>
      <c r="O200" s="427"/>
      <c r="P200" s="427"/>
    </row>
    <row r="201" spans="1:16" s="161" customFormat="1" ht="18.75" customHeight="1" x14ac:dyDescent="0.35">
      <c r="A201" s="427"/>
      <c r="B201" s="427"/>
      <c r="C201" s="657"/>
      <c r="D201" s="483"/>
      <c r="E201" s="483"/>
      <c r="F201" s="430"/>
      <c r="G201" s="800" t="str">
        <f>C200</f>
        <v>13A/0</v>
      </c>
      <c r="H201" s="486">
        <v>480.26900000000001</v>
      </c>
      <c r="I201" s="434"/>
      <c r="J201" s="435"/>
      <c r="K201" s="427"/>
      <c r="L201" s="427"/>
      <c r="M201" s="427"/>
      <c r="N201" s="427"/>
      <c r="O201" s="427"/>
      <c r="P201" s="427"/>
    </row>
    <row r="202" spans="1:16" s="161" customFormat="1" ht="18.75" customHeight="1" x14ac:dyDescent="0.35">
      <c r="A202" s="427">
        <f>SUBTOTAL(103,$C$6:C202)</f>
        <v>99</v>
      </c>
      <c r="B202" s="428" t="s">
        <v>568</v>
      </c>
      <c r="C202" s="435" t="s">
        <v>11</v>
      </c>
      <c r="D202" s="658" t="s">
        <v>194</v>
      </c>
      <c r="E202" s="658"/>
      <c r="F202" s="430">
        <v>2</v>
      </c>
      <c r="G202" s="429"/>
      <c r="H202" s="488"/>
      <c r="I202" s="431">
        <f>ROUND(H201/1000,4)+I200</f>
        <v>38.220300000000016</v>
      </c>
      <c r="J202" s="442" t="s">
        <v>51</v>
      </c>
      <c r="K202" s="427" t="s">
        <v>263</v>
      </c>
      <c r="L202" s="427" t="s">
        <v>263</v>
      </c>
      <c r="M202" s="427"/>
      <c r="N202" s="427"/>
      <c r="O202" s="427"/>
      <c r="P202" s="427"/>
    </row>
    <row r="203" spans="1:16" s="161" customFormat="1" ht="18.75" customHeight="1" x14ac:dyDescent="0.35">
      <c r="A203" s="427"/>
      <c r="B203" s="427"/>
      <c r="C203" s="657"/>
      <c r="D203" s="483"/>
      <c r="E203" s="483"/>
      <c r="F203" s="430"/>
      <c r="G203" s="800" t="str">
        <f>C202</f>
        <v>14/0</v>
      </c>
      <c r="H203" s="486">
        <v>223.816</v>
      </c>
      <c r="I203" s="434"/>
      <c r="J203" s="435"/>
      <c r="K203" s="427"/>
      <c r="L203" s="427"/>
      <c r="M203" s="427"/>
      <c r="N203" s="427"/>
      <c r="O203" s="427"/>
      <c r="P203" s="427" t="s">
        <v>984</v>
      </c>
    </row>
    <row r="204" spans="1:16" s="161" customFormat="1" ht="18.75" customHeight="1" x14ac:dyDescent="0.35">
      <c r="A204" s="427">
        <f>SUBTOTAL(103,$C$5:C205)</f>
        <v>100</v>
      </c>
      <c r="B204" s="428" t="s">
        <v>569</v>
      </c>
      <c r="C204" s="435" t="s">
        <v>174</v>
      </c>
      <c r="D204" s="658" t="s">
        <v>226</v>
      </c>
      <c r="E204" s="658"/>
      <c r="F204" s="430"/>
      <c r="G204" s="429"/>
      <c r="H204" s="488"/>
      <c r="I204" s="431">
        <f>ROUND(H203/1000,4)+I202</f>
        <v>38.444100000000013</v>
      </c>
      <c r="J204" s="442" t="s">
        <v>51</v>
      </c>
      <c r="K204" s="427" t="s">
        <v>263</v>
      </c>
      <c r="L204" s="427" t="s">
        <v>263</v>
      </c>
      <c r="M204" s="427"/>
      <c r="N204" s="427"/>
      <c r="O204" s="427" t="s">
        <v>981</v>
      </c>
      <c r="P204" s="427"/>
    </row>
    <row r="205" spans="1:16" s="161" customFormat="1" ht="18.75" customHeight="1" x14ac:dyDescent="0.35">
      <c r="A205" s="427"/>
      <c r="B205" s="427"/>
      <c r="C205" s="657"/>
      <c r="D205" s="483"/>
      <c r="E205" s="483"/>
      <c r="F205" s="430"/>
      <c r="G205" s="800" t="str">
        <f>C204</f>
        <v>15/0</v>
      </c>
      <c r="H205" s="485">
        <v>405.91500000000002</v>
      </c>
      <c r="I205" s="434"/>
      <c r="J205" s="435"/>
      <c r="K205" s="427"/>
      <c r="L205" s="427"/>
      <c r="M205" s="427"/>
      <c r="N205" s="427"/>
      <c r="O205" s="427"/>
      <c r="P205" s="427"/>
    </row>
    <row r="206" spans="1:16" s="161" customFormat="1" ht="18.75" customHeight="1" x14ac:dyDescent="0.35">
      <c r="A206" s="427">
        <f>SUBTOTAL(103,$C$6:C206)</f>
        <v>101</v>
      </c>
      <c r="B206" s="427"/>
      <c r="C206" s="435" t="s">
        <v>315</v>
      </c>
      <c r="D206" s="658" t="s">
        <v>80</v>
      </c>
      <c r="E206" s="658"/>
      <c r="F206" s="437"/>
      <c r="G206" s="427"/>
      <c r="H206" s="487"/>
      <c r="I206" s="431">
        <f>ROUND(H205/1000,4)+I204</f>
        <v>38.850000000000016</v>
      </c>
      <c r="J206" s="432" t="s">
        <v>51</v>
      </c>
      <c r="K206" s="427" t="s">
        <v>263</v>
      </c>
      <c r="L206" s="427" t="s">
        <v>263</v>
      </c>
      <c r="M206" s="427"/>
      <c r="N206" s="427"/>
      <c r="O206" s="427"/>
      <c r="P206" s="427"/>
    </row>
    <row r="207" spans="1:16" s="161" customFormat="1" ht="18.75" customHeight="1" x14ac:dyDescent="0.35">
      <c r="A207" s="427"/>
      <c r="B207" s="427"/>
      <c r="C207" s="657"/>
      <c r="D207" s="483"/>
      <c r="E207" s="483"/>
      <c r="F207" s="430"/>
      <c r="G207" s="800" t="str">
        <f>C206</f>
        <v>15/1</v>
      </c>
      <c r="H207" s="485">
        <v>405</v>
      </c>
      <c r="I207" s="434"/>
      <c r="J207" s="435"/>
      <c r="K207" s="427"/>
      <c r="L207" s="427"/>
      <c r="M207" s="427"/>
      <c r="N207" s="427"/>
      <c r="O207" s="427"/>
      <c r="P207" s="427"/>
    </row>
    <row r="208" spans="1:16" s="161" customFormat="1" ht="18.75" customHeight="1" x14ac:dyDescent="0.35">
      <c r="A208" s="427">
        <f>SUBTOTAL(103,$C$6:C208)</f>
        <v>102</v>
      </c>
      <c r="B208" s="427"/>
      <c r="C208" s="435" t="s">
        <v>432</v>
      </c>
      <c r="D208" s="658" t="s">
        <v>2</v>
      </c>
      <c r="E208" s="658"/>
      <c r="F208" s="437"/>
      <c r="G208" s="427"/>
      <c r="H208" s="487"/>
      <c r="I208" s="431">
        <f>ROUND(H207/1000,4)+I206</f>
        <v>39.255000000000017</v>
      </c>
      <c r="J208" s="432" t="s">
        <v>51</v>
      </c>
      <c r="K208" s="427" t="s">
        <v>263</v>
      </c>
      <c r="L208" s="427" t="s">
        <v>263</v>
      </c>
      <c r="M208" s="427" t="s">
        <v>263</v>
      </c>
      <c r="N208" s="427" t="str">
        <f>VLOOKUP(C208,'Tack Welding'!$C$5:$I$94,7,0)</f>
        <v xml:space="preserve">Completed </v>
      </c>
      <c r="O208" s="427"/>
      <c r="P208" s="427"/>
    </row>
    <row r="209" spans="1:16" s="161" customFormat="1" ht="18.75" customHeight="1" x14ac:dyDescent="0.35">
      <c r="A209" s="427"/>
      <c r="B209" s="427"/>
      <c r="C209" s="657"/>
      <c r="D209" s="483"/>
      <c r="E209" s="483"/>
      <c r="F209" s="430"/>
      <c r="G209" s="800" t="str">
        <f>C208</f>
        <v>15/2</v>
      </c>
      <c r="H209" s="485">
        <v>420</v>
      </c>
      <c r="I209" s="434"/>
      <c r="J209" s="435"/>
      <c r="K209" s="427"/>
      <c r="L209" s="427"/>
      <c r="M209" s="427"/>
      <c r="N209" s="427"/>
      <c r="O209" s="427"/>
      <c r="P209" s="427"/>
    </row>
    <row r="210" spans="1:16" s="161" customFormat="1" ht="18.75" customHeight="1" x14ac:dyDescent="0.35">
      <c r="A210" s="427">
        <f>SUBTOTAL(103,$C$6:C210)</f>
        <v>103</v>
      </c>
      <c r="B210" s="427"/>
      <c r="C210" s="435" t="s">
        <v>433</v>
      </c>
      <c r="D210" s="658" t="s">
        <v>2</v>
      </c>
      <c r="E210" s="658"/>
      <c r="F210" s="437"/>
      <c r="G210" s="427"/>
      <c r="H210" s="487"/>
      <c r="I210" s="431">
        <f>ROUND(H209/1000,4)+I208</f>
        <v>39.675000000000018</v>
      </c>
      <c r="J210" s="432" t="s">
        <v>51</v>
      </c>
      <c r="K210" s="427" t="s">
        <v>263</v>
      </c>
      <c r="L210" s="427" t="s">
        <v>263</v>
      </c>
      <c r="M210" s="427" t="s">
        <v>263</v>
      </c>
      <c r="N210" s="427" t="str">
        <f>VLOOKUP(C210,'Tack Welding'!$C$5:$I$94,7,0)</f>
        <v xml:space="preserve">Completed </v>
      </c>
      <c r="O210" s="427"/>
      <c r="P210" s="427"/>
    </row>
    <row r="211" spans="1:16" s="161" customFormat="1" ht="18.75" customHeight="1" x14ac:dyDescent="0.35">
      <c r="A211" s="427"/>
      <c r="B211" s="427"/>
      <c r="C211" s="657"/>
      <c r="D211" s="483"/>
      <c r="E211" s="483"/>
      <c r="F211" s="430"/>
      <c r="G211" s="800" t="str">
        <f>C210</f>
        <v>15/3</v>
      </c>
      <c r="H211" s="485">
        <v>415</v>
      </c>
      <c r="I211" s="434"/>
      <c r="J211" s="435"/>
      <c r="K211" s="427"/>
      <c r="L211" s="427"/>
      <c r="M211" s="427"/>
      <c r="N211" s="427"/>
      <c r="O211" s="427"/>
      <c r="P211" s="427"/>
    </row>
    <row r="212" spans="1:16" s="161" customFormat="1" ht="18.75" customHeight="1" x14ac:dyDescent="0.35">
      <c r="A212" s="427">
        <f>SUBTOTAL(103,$C$6:C212)</f>
        <v>104</v>
      </c>
      <c r="B212" s="427"/>
      <c r="C212" s="435" t="s">
        <v>434</v>
      </c>
      <c r="D212" s="658" t="s">
        <v>80</v>
      </c>
      <c r="E212" s="658"/>
      <c r="F212" s="437"/>
      <c r="G212" s="427"/>
      <c r="H212" s="487"/>
      <c r="I212" s="431">
        <f>ROUND(H211/1000,4)+I210</f>
        <v>40.090000000000018</v>
      </c>
      <c r="J212" s="432" t="s">
        <v>51</v>
      </c>
      <c r="K212" s="427" t="s">
        <v>263</v>
      </c>
      <c r="L212" s="427" t="s">
        <v>263</v>
      </c>
      <c r="M212" s="427" t="s">
        <v>263</v>
      </c>
      <c r="N212" s="427"/>
      <c r="O212" s="427"/>
      <c r="P212" s="427"/>
    </row>
    <row r="213" spans="1:16" s="161" customFormat="1" ht="18.75" customHeight="1" x14ac:dyDescent="0.35">
      <c r="A213" s="427"/>
      <c r="B213" s="427"/>
      <c r="C213" s="657"/>
      <c r="D213" s="483"/>
      <c r="E213" s="483"/>
      <c r="F213" s="430"/>
      <c r="G213" s="800" t="str">
        <f>C212</f>
        <v>15/4</v>
      </c>
      <c r="H213" s="485">
        <v>410</v>
      </c>
      <c r="I213" s="434"/>
      <c r="J213" s="435"/>
      <c r="K213" s="427"/>
      <c r="L213" s="427"/>
      <c r="M213" s="427"/>
      <c r="N213" s="427"/>
      <c r="O213" s="427"/>
      <c r="P213" s="427"/>
    </row>
    <row r="214" spans="1:16" s="161" customFormat="1" ht="18.75" customHeight="1" x14ac:dyDescent="0.35">
      <c r="A214" s="427">
        <f>SUBTOTAL(103,$C$6:C214)</f>
        <v>105</v>
      </c>
      <c r="B214" s="427"/>
      <c r="C214" s="435" t="s">
        <v>435</v>
      </c>
      <c r="D214" s="658" t="s">
        <v>2</v>
      </c>
      <c r="E214" s="658"/>
      <c r="F214" s="437"/>
      <c r="G214" s="427"/>
      <c r="H214" s="487"/>
      <c r="I214" s="431">
        <f>ROUND(H213/1000,4)+I212</f>
        <v>40.500000000000014</v>
      </c>
      <c r="J214" s="432" t="s">
        <v>51</v>
      </c>
      <c r="K214" s="427" t="s">
        <v>263</v>
      </c>
      <c r="L214" s="427" t="s">
        <v>263</v>
      </c>
      <c r="M214" s="427" t="s">
        <v>263</v>
      </c>
      <c r="N214" s="427" t="str">
        <f>VLOOKUP(C214,'Tack Welding'!$C$5:$I$94,7,0)</f>
        <v xml:space="preserve">Completed </v>
      </c>
      <c r="O214" s="427"/>
      <c r="P214" s="427"/>
    </row>
    <row r="215" spans="1:16" s="161" customFormat="1" ht="18.75" customHeight="1" x14ac:dyDescent="0.35">
      <c r="A215" s="427"/>
      <c r="B215" s="427"/>
      <c r="C215" s="657"/>
      <c r="D215" s="483"/>
      <c r="E215" s="483"/>
      <c r="F215" s="430"/>
      <c r="G215" s="800" t="str">
        <f>C214</f>
        <v>15/5</v>
      </c>
      <c r="H215" s="485">
        <v>285</v>
      </c>
      <c r="I215" s="434"/>
      <c r="J215" s="435"/>
      <c r="K215" s="427"/>
      <c r="L215" s="427"/>
      <c r="M215" s="427"/>
      <c r="N215" s="427"/>
      <c r="O215" s="427"/>
      <c r="P215" s="427"/>
    </row>
    <row r="216" spans="1:16" s="161" customFormat="1" ht="18.75" customHeight="1" x14ac:dyDescent="0.35">
      <c r="A216" s="427">
        <f>SUBTOTAL(103,$C$6:C216)</f>
        <v>106</v>
      </c>
      <c r="B216" s="427"/>
      <c r="C216" s="435" t="s">
        <v>436</v>
      </c>
      <c r="D216" s="658" t="s">
        <v>50</v>
      </c>
      <c r="E216" s="658"/>
      <c r="F216" s="437"/>
      <c r="G216" s="427"/>
      <c r="H216" s="487"/>
      <c r="I216" s="431">
        <f>ROUND(H215/1000,4)+I214</f>
        <v>40.785000000000011</v>
      </c>
      <c r="J216" s="432" t="s">
        <v>51</v>
      </c>
      <c r="K216" s="427" t="s">
        <v>263</v>
      </c>
      <c r="L216" s="427" t="s">
        <v>263</v>
      </c>
      <c r="M216" s="427" t="s">
        <v>263</v>
      </c>
      <c r="N216" s="427" t="str">
        <f>VLOOKUP(C216,'Tack Welding'!$C$5:$I$94,7,0)</f>
        <v xml:space="preserve">Completed </v>
      </c>
      <c r="O216" s="427"/>
      <c r="P216" s="427"/>
    </row>
    <row r="217" spans="1:16" s="161" customFormat="1" ht="18.75" customHeight="1" x14ac:dyDescent="0.35">
      <c r="A217" s="427"/>
      <c r="B217" s="427"/>
      <c r="C217" s="657"/>
      <c r="D217" s="483"/>
      <c r="E217" s="483"/>
      <c r="F217" s="430"/>
      <c r="G217" s="800" t="str">
        <f>C216</f>
        <v>15/6</v>
      </c>
      <c r="H217" s="485">
        <v>355</v>
      </c>
      <c r="I217" s="434"/>
      <c r="J217" s="435"/>
      <c r="K217" s="427"/>
      <c r="L217" s="427"/>
      <c r="M217" s="427"/>
      <c r="N217" s="427"/>
      <c r="O217" s="427"/>
      <c r="P217" s="427"/>
    </row>
    <row r="218" spans="1:16" s="161" customFormat="1" ht="18.75" customHeight="1" x14ac:dyDescent="0.35">
      <c r="A218" s="427">
        <f>SUBTOTAL(103,$C$6:C218)</f>
        <v>107</v>
      </c>
      <c r="B218" s="427"/>
      <c r="C218" s="435" t="s">
        <v>437</v>
      </c>
      <c r="D218" s="658" t="s">
        <v>3</v>
      </c>
      <c r="E218" s="658"/>
      <c r="F218" s="437"/>
      <c r="G218" s="427"/>
      <c r="H218" s="487"/>
      <c r="I218" s="431">
        <f>ROUND(H217/1000,4)+I216</f>
        <v>41.140000000000008</v>
      </c>
      <c r="J218" s="432" t="s">
        <v>51</v>
      </c>
      <c r="K218" s="427" t="s">
        <v>263</v>
      </c>
      <c r="L218" s="427" t="s">
        <v>263</v>
      </c>
      <c r="M218" s="427"/>
      <c r="N218" s="427"/>
      <c r="O218" s="427"/>
      <c r="P218" s="427"/>
    </row>
    <row r="219" spans="1:16" s="161" customFormat="1" ht="18.75" customHeight="1" x14ac:dyDescent="0.35">
      <c r="A219" s="427"/>
      <c r="B219" s="427"/>
      <c r="C219" s="657"/>
      <c r="D219" s="483"/>
      <c r="E219" s="483"/>
      <c r="F219" s="430"/>
      <c r="G219" s="800" t="str">
        <f>C218</f>
        <v>15/7</v>
      </c>
      <c r="H219" s="485">
        <v>355</v>
      </c>
      <c r="I219" s="434"/>
      <c r="J219" s="435"/>
      <c r="K219" s="427"/>
      <c r="L219" s="427"/>
      <c r="M219" s="427"/>
      <c r="N219" s="427"/>
      <c r="O219" s="427"/>
      <c r="P219" s="427"/>
    </row>
    <row r="220" spans="1:16" s="161" customFormat="1" ht="18.75" customHeight="1" x14ac:dyDescent="0.35">
      <c r="A220" s="427">
        <f>SUBTOTAL(103,$C$6:C220)</f>
        <v>108</v>
      </c>
      <c r="B220" s="427"/>
      <c r="C220" s="435" t="s">
        <v>438</v>
      </c>
      <c r="D220" s="658" t="s">
        <v>178</v>
      </c>
      <c r="E220" s="658"/>
      <c r="F220" s="437"/>
      <c r="G220" s="427"/>
      <c r="H220" s="487"/>
      <c r="I220" s="431">
        <f>ROUND(H219/1000,4)+I218</f>
        <v>41.495000000000005</v>
      </c>
      <c r="J220" s="432" t="s">
        <v>51</v>
      </c>
      <c r="K220" s="427" t="s">
        <v>263</v>
      </c>
      <c r="L220" s="427" t="s">
        <v>263</v>
      </c>
      <c r="M220" s="427" t="s">
        <v>263</v>
      </c>
      <c r="N220" s="427"/>
      <c r="O220" s="427"/>
      <c r="P220" s="427"/>
    </row>
    <row r="221" spans="1:16" s="161" customFormat="1" ht="18.75" customHeight="1" x14ac:dyDescent="0.35">
      <c r="A221" s="427"/>
      <c r="B221" s="427"/>
      <c r="C221" s="657"/>
      <c r="D221" s="483"/>
      <c r="E221" s="483"/>
      <c r="F221" s="430"/>
      <c r="G221" s="800" t="str">
        <f>C220</f>
        <v>15/8</v>
      </c>
      <c r="H221" s="485">
        <v>410</v>
      </c>
      <c r="I221" s="434"/>
      <c r="J221" s="435"/>
      <c r="K221" s="427"/>
      <c r="L221" s="427"/>
      <c r="M221" s="427"/>
      <c r="N221" s="427"/>
      <c r="O221" s="427"/>
      <c r="P221" s="427"/>
    </row>
    <row r="222" spans="1:16" s="161" customFormat="1" ht="18.75" customHeight="1" x14ac:dyDescent="0.35">
      <c r="A222" s="427">
        <f>SUBTOTAL(103,$C$6:C222)</f>
        <v>109</v>
      </c>
      <c r="B222" s="427"/>
      <c r="C222" s="435" t="s">
        <v>439</v>
      </c>
      <c r="D222" s="658" t="s">
        <v>3</v>
      </c>
      <c r="E222" s="658"/>
      <c r="F222" s="437"/>
      <c r="G222" s="427"/>
      <c r="H222" s="487"/>
      <c r="I222" s="431">
        <f>ROUND(H221/1000,4)+I220</f>
        <v>41.905000000000001</v>
      </c>
      <c r="J222" s="432" t="s">
        <v>51</v>
      </c>
      <c r="K222" s="427" t="s">
        <v>263</v>
      </c>
      <c r="L222" s="427" t="s">
        <v>263</v>
      </c>
      <c r="M222" s="427"/>
      <c r="N222" s="427"/>
      <c r="O222" s="427"/>
      <c r="P222" s="427"/>
    </row>
    <row r="223" spans="1:16" s="161" customFormat="1" ht="18.75" customHeight="1" x14ac:dyDescent="0.35">
      <c r="A223" s="427"/>
      <c r="B223" s="427"/>
      <c r="C223" s="657"/>
      <c r="D223" s="483"/>
      <c r="E223" s="483"/>
      <c r="F223" s="430"/>
      <c r="G223" s="800" t="str">
        <f>C222</f>
        <v>15/9</v>
      </c>
      <c r="H223" s="485">
        <v>430</v>
      </c>
      <c r="I223" s="434"/>
      <c r="J223" s="435"/>
      <c r="K223" s="427"/>
      <c r="L223" s="427"/>
      <c r="M223" s="427"/>
      <c r="N223" s="427"/>
      <c r="O223" s="427"/>
      <c r="P223" s="427"/>
    </row>
    <row r="224" spans="1:16" s="161" customFormat="1" ht="18.75" customHeight="1" x14ac:dyDescent="0.35">
      <c r="A224" s="427">
        <f>SUBTOTAL(103,$C$6:C224)</f>
        <v>110</v>
      </c>
      <c r="B224" s="427"/>
      <c r="C224" s="435" t="s">
        <v>440</v>
      </c>
      <c r="D224" s="658" t="s">
        <v>159</v>
      </c>
      <c r="E224" s="658"/>
      <c r="F224" s="437"/>
      <c r="G224" s="427"/>
      <c r="H224" s="487"/>
      <c r="I224" s="431">
        <f>ROUND(H223/1000,4)+I222</f>
        <v>42.335000000000001</v>
      </c>
      <c r="J224" s="432" t="s">
        <v>51</v>
      </c>
      <c r="K224" s="427" t="s">
        <v>263</v>
      </c>
      <c r="L224" s="427" t="s">
        <v>263</v>
      </c>
      <c r="M224" s="427"/>
      <c r="N224" s="427"/>
      <c r="O224" s="427"/>
      <c r="P224" s="427"/>
    </row>
    <row r="225" spans="1:16" s="161" customFormat="1" ht="18.75" customHeight="1" x14ac:dyDescent="0.35">
      <c r="A225" s="427"/>
      <c r="B225" s="427"/>
      <c r="C225" s="657"/>
      <c r="D225" s="483"/>
      <c r="E225" s="483"/>
      <c r="F225" s="430"/>
      <c r="G225" s="800" t="str">
        <f>C224</f>
        <v>15/10</v>
      </c>
      <c r="H225" s="485">
        <v>385</v>
      </c>
      <c r="I225" s="434"/>
      <c r="J225" s="435"/>
      <c r="K225" s="427"/>
      <c r="L225" s="427"/>
      <c r="M225" s="427"/>
      <c r="N225" s="427"/>
      <c r="O225" s="427"/>
      <c r="P225" s="427"/>
    </row>
    <row r="226" spans="1:16" s="161" customFormat="1" ht="18.75" customHeight="1" x14ac:dyDescent="0.35">
      <c r="A226" s="427">
        <f>SUBTOTAL(103,$C$6:C226)</f>
        <v>111</v>
      </c>
      <c r="B226" s="427"/>
      <c r="C226" s="435" t="s">
        <v>441</v>
      </c>
      <c r="D226" s="658" t="s">
        <v>3</v>
      </c>
      <c r="E226" s="658"/>
      <c r="F226" s="437"/>
      <c r="G226" s="427"/>
      <c r="H226" s="487"/>
      <c r="I226" s="431">
        <f>ROUND(H225/1000,4)+I224</f>
        <v>42.72</v>
      </c>
      <c r="J226" s="432" t="s">
        <v>51</v>
      </c>
      <c r="K226" s="427" t="s">
        <v>263</v>
      </c>
      <c r="L226" s="427" t="s">
        <v>263</v>
      </c>
      <c r="M226" s="427"/>
      <c r="N226" s="427"/>
      <c r="O226" s="427"/>
      <c r="P226" s="427"/>
    </row>
    <row r="227" spans="1:16" s="161" customFormat="1" ht="18.75" customHeight="1" x14ac:dyDescent="0.35">
      <c r="A227" s="427"/>
      <c r="B227" s="427"/>
      <c r="C227" s="657"/>
      <c r="D227" s="483"/>
      <c r="E227" s="483"/>
      <c r="F227" s="430"/>
      <c r="G227" s="800" t="str">
        <f>C226</f>
        <v>15/11</v>
      </c>
      <c r="H227" s="485">
        <v>455</v>
      </c>
      <c r="I227" s="434"/>
      <c r="J227" s="435"/>
      <c r="K227" s="427"/>
      <c r="L227" s="427"/>
      <c r="M227" s="427"/>
      <c r="N227" s="427"/>
      <c r="O227" s="427"/>
      <c r="P227" s="427"/>
    </row>
    <row r="228" spans="1:16" s="161" customFormat="1" ht="18.75" customHeight="1" x14ac:dyDescent="0.35">
      <c r="A228" s="427">
        <f>SUBTOTAL(103,$C$6:C228)</f>
        <v>112</v>
      </c>
      <c r="B228" s="427"/>
      <c r="C228" s="435" t="s">
        <v>442</v>
      </c>
      <c r="D228" s="658" t="s">
        <v>80</v>
      </c>
      <c r="E228" s="658"/>
      <c r="F228" s="437"/>
      <c r="G228" s="427"/>
      <c r="H228" s="487"/>
      <c r="I228" s="431">
        <f>ROUND(H227/1000,4)+I226</f>
        <v>43.174999999999997</v>
      </c>
      <c r="J228" s="432" t="s">
        <v>51</v>
      </c>
      <c r="K228" s="427" t="s">
        <v>263</v>
      </c>
      <c r="L228" s="427"/>
      <c r="M228" s="427"/>
      <c r="N228" s="427"/>
      <c r="O228" s="427"/>
      <c r="P228" s="427"/>
    </row>
    <row r="229" spans="1:16" s="161" customFormat="1" ht="18.75" customHeight="1" x14ac:dyDescent="0.35">
      <c r="A229" s="427"/>
      <c r="B229" s="427"/>
      <c r="C229" s="657"/>
      <c r="D229" s="483"/>
      <c r="E229" s="483"/>
      <c r="F229" s="430"/>
      <c r="G229" s="800" t="str">
        <f>C228</f>
        <v>15/12</v>
      </c>
      <c r="H229" s="485">
        <v>288.42500000000001</v>
      </c>
      <c r="I229" s="434"/>
      <c r="J229" s="435"/>
      <c r="K229" s="427"/>
      <c r="L229" s="427"/>
      <c r="M229" s="427"/>
      <c r="N229" s="427"/>
      <c r="O229" s="427"/>
      <c r="P229" s="427"/>
    </row>
    <row r="230" spans="1:16" s="161" customFormat="1" ht="18.75" customHeight="1" x14ac:dyDescent="0.35">
      <c r="A230" s="427">
        <f>SUBTOTAL(103,$C$6:C230)</f>
        <v>113</v>
      </c>
      <c r="B230" s="428" t="s">
        <v>570</v>
      </c>
      <c r="C230" s="435" t="s">
        <v>12</v>
      </c>
      <c r="D230" s="658" t="s">
        <v>181</v>
      </c>
      <c r="E230" s="658"/>
      <c r="F230" s="430"/>
      <c r="G230" s="429"/>
      <c r="H230" s="488"/>
      <c r="I230" s="431">
        <f>ROUND(H229/1000,4)+I228</f>
        <v>43.4634</v>
      </c>
      <c r="J230" s="432" t="s">
        <v>51</v>
      </c>
      <c r="K230" s="427" t="s">
        <v>263</v>
      </c>
      <c r="L230" s="427"/>
      <c r="M230" s="427"/>
      <c r="N230" s="427"/>
      <c r="O230" s="427"/>
      <c r="P230" s="427"/>
    </row>
    <row r="231" spans="1:16" s="161" customFormat="1" ht="18.75" customHeight="1" x14ac:dyDescent="0.35">
      <c r="A231" s="427"/>
      <c r="B231" s="427"/>
      <c r="C231" s="657"/>
      <c r="D231" s="483"/>
      <c r="E231" s="483"/>
      <c r="F231" s="430"/>
      <c r="G231" s="800" t="str">
        <f>C230</f>
        <v>16/0</v>
      </c>
      <c r="H231" s="486">
        <v>392.69400000000002</v>
      </c>
      <c r="I231" s="434"/>
      <c r="J231" s="435"/>
      <c r="K231" s="427"/>
      <c r="L231" s="427"/>
      <c r="M231" s="427"/>
      <c r="N231" s="427"/>
      <c r="O231" s="427"/>
      <c r="P231" s="427" t="s">
        <v>985</v>
      </c>
    </row>
    <row r="232" spans="1:16" s="161" customFormat="1" ht="18.75" customHeight="1" x14ac:dyDescent="0.35">
      <c r="A232" s="427">
        <f>SUBTOTAL(103,$C$6:C232)</f>
        <v>114</v>
      </c>
      <c r="B232" s="428" t="s">
        <v>571</v>
      </c>
      <c r="C232" s="435" t="s">
        <v>13</v>
      </c>
      <c r="D232" s="658" t="s">
        <v>225</v>
      </c>
      <c r="E232" s="658"/>
      <c r="F232" s="430"/>
      <c r="G232" s="429"/>
      <c r="H232" s="488"/>
      <c r="I232" s="431">
        <f>ROUND(H231/1000,4)+I230</f>
        <v>43.856099999999998</v>
      </c>
      <c r="J232" s="432" t="s">
        <v>51</v>
      </c>
      <c r="K232" s="427" t="s">
        <v>263</v>
      </c>
      <c r="L232" s="427" t="s">
        <v>263</v>
      </c>
      <c r="M232" s="427"/>
      <c r="N232" s="427"/>
      <c r="O232" s="427"/>
      <c r="P232" s="427"/>
    </row>
    <row r="233" spans="1:16" s="161" customFormat="1" ht="18.75" customHeight="1" x14ac:dyDescent="0.35">
      <c r="A233" s="427"/>
      <c r="B233" s="427"/>
      <c r="C233" s="657"/>
      <c r="D233" s="483"/>
      <c r="E233" s="483"/>
      <c r="F233" s="430"/>
      <c r="G233" s="800" t="str">
        <f>C232</f>
        <v>17/0</v>
      </c>
      <c r="H233" s="486">
        <v>398.404</v>
      </c>
      <c r="I233" s="434"/>
      <c r="J233" s="435"/>
      <c r="K233" s="427"/>
      <c r="L233" s="427"/>
      <c r="M233" s="427"/>
      <c r="N233" s="427"/>
      <c r="O233" s="427"/>
      <c r="P233" s="427" t="s">
        <v>985</v>
      </c>
    </row>
    <row r="234" spans="1:16" s="161" customFormat="1" ht="18.75" customHeight="1" x14ac:dyDescent="0.35">
      <c r="A234" s="427">
        <f>SUBTOTAL(103,$C$6:C234)</f>
        <v>115</v>
      </c>
      <c r="B234" s="428" t="s">
        <v>572</v>
      </c>
      <c r="C234" s="435" t="s">
        <v>52</v>
      </c>
      <c r="D234" s="658" t="s">
        <v>237</v>
      </c>
      <c r="E234" s="658"/>
      <c r="F234" s="430"/>
      <c r="G234" s="429"/>
      <c r="H234" s="488"/>
      <c r="I234" s="431">
        <f>ROUND(H233/1000,4)+I232</f>
        <v>44.2545</v>
      </c>
      <c r="J234" s="432" t="s">
        <v>51</v>
      </c>
      <c r="K234" s="427" t="s">
        <v>263</v>
      </c>
      <c r="L234" s="427" t="s">
        <v>263</v>
      </c>
      <c r="M234" s="427" t="s">
        <v>263</v>
      </c>
      <c r="N234" s="427"/>
      <c r="O234" s="427" t="s">
        <v>981</v>
      </c>
      <c r="P234" s="427"/>
    </row>
    <row r="235" spans="1:16" s="161" customFormat="1" ht="18.75" customHeight="1" x14ac:dyDescent="0.35">
      <c r="A235" s="427"/>
      <c r="B235" s="427"/>
      <c r="C235" s="657"/>
      <c r="D235" s="483"/>
      <c r="E235" s="483"/>
      <c r="F235" s="430"/>
      <c r="G235" s="800" t="str">
        <f>C234</f>
        <v>18/0</v>
      </c>
      <c r="H235" s="486">
        <v>307.59500000000003</v>
      </c>
      <c r="I235" s="434"/>
      <c r="J235" s="435"/>
      <c r="K235" s="427"/>
      <c r="L235" s="427"/>
      <c r="M235" s="427"/>
      <c r="N235" s="427"/>
      <c r="O235" s="427"/>
      <c r="P235" s="427"/>
    </row>
    <row r="236" spans="1:16" s="161" customFormat="1" ht="18.75" customHeight="1" x14ac:dyDescent="0.35">
      <c r="A236" s="427">
        <f>SUBTOTAL(103,$C$6:C236)</f>
        <v>116</v>
      </c>
      <c r="B236" s="427"/>
      <c r="C236" s="435" t="s">
        <v>200</v>
      </c>
      <c r="D236" s="658" t="s">
        <v>2</v>
      </c>
      <c r="E236" s="658"/>
      <c r="F236" s="437"/>
      <c r="G236" s="427"/>
      <c r="H236" s="488"/>
      <c r="I236" s="431">
        <f>ROUND(H235/1000,4)+I234</f>
        <v>44.562100000000001</v>
      </c>
      <c r="J236" s="432" t="s">
        <v>51</v>
      </c>
      <c r="K236" s="427" t="s">
        <v>263</v>
      </c>
      <c r="L236" s="427" t="s">
        <v>263</v>
      </c>
      <c r="M236" s="427" t="s">
        <v>263</v>
      </c>
      <c r="N236" s="427"/>
      <c r="O236" s="427"/>
      <c r="P236" s="427"/>
    </row>
    <row r="237" spans="1:16" s="161" customFormat="1" ht="18.75" customHeight="1" x14ac:dyDescent="0.35">
      <c r="A237" s="427"/>
      <c r="B237" s="427"/>
      <c r="C237" s="657"/>
      <c r="D237" s="483"/>
      <c r="E237" s="483"/>
      <c r="F237" s="430"/>
      <c r="G237" s="800" t="str">
        <f>C236</f>
        <v>18/1</v>
      </c>
      <c r="H237" s="486">
        <v>390</v>
      </c>
      <c r="I237" s="434"/>
      <c r="J237" s="435"/>
      <c r="K237" s="427"/>
      <c r="L237" s="427"/>
      <c r="M237" s="427"/>
      <c r="N237" s="427"/>
      <c r="O237" s="427"/>
      <c r="P237" s="427"/>
    </row>
    <row r="238" spans="1:16" s="161" customFormat="1" ht="18.75" customHeight="1" x14ac:dyDescent="0.35">
      <c r="A238" s="427">
        <f>SUBTOTAL(103,$C$6:C238)</f>
        <v>117</v>
      </c>
      <c r="B238" s="427"/>
      <c r="C238" s="435" t="s">
        <v>201</v>
      </c>
      <c r="D238" s="658" t="s">
        <v>178</v>
      </c>
      <c r="E238" s="658"/>
      <c r="F238" s="437"/>
      <c r="G238" s="427"/>
      <c r="H238" s="488"/>
      <c r="I238" s="431">
        <f>ROUND(H237/1000,4)+I236</f>
        <v>44.952100000000002</v>
      </c>
      <c r="J238" s="432" t="s">
        <v>51</v>
      </c>
      <c r="K238" s="427" t="s">
        <v>263</v>
      </c>
      <c r="L238" s="427" t="s">
        <v>263</v>
      </c>
      <c r="M238" s="427" t="s">
        <v>263</v>
      </c>
      <c r="N238" s="427"/>
      <c r="O238" s="427"/>
      <c r="P238" s="427"/>
    </row>
    <row r="239" spans="1:16" s="161" customFormat="1" ht="18.75" customHeight="1" x14ac:dyDescent="0.35">
      <c r="A239" s="427"/>
      <c r="B239" s="427"/>
      <c r="C239" s="657"/>
      <c r="D239" s="483"/>
      <c r="E239" s="483"/>
      <c r="F239" s="430"/>
      <c r="G239" s="800" t="str">
        <f>C238</f>
        <v>18/2</v>
      </c>
      <c r="H239" s="486">
        <v>380</v>
      </c>
      <c r="I239" s="434"/>
      <c r="J239" s="435"/>
      <c r="K239" s="427"/>
      <c r="L239" s="427"/>
      <c r="M239" s="427"/>
      <c r="N239" s="427"/>
      <c r="O239" s="427"/>
      <c r="P239" s="427"/>
    </row>
    <row r="240" spans="1:16" s="161" customFormat="1" ht="18.75" customHeight="1" x14ac:dyDescent="0.35">
      <c r="A240" s="427">
        <f>SUBTOTAL(103,$C$6:C240)</f>
        <v>118</v>
      </c>
      <c r="B240" s="427"/>
      <c r="C240" s="435" t="s">
        <v>262</v>
      </c>
      <c r="D240" s="658" t="s">
        <v>80</v>
      </c>
      <c r="E240" s="658"/>
      <c r="F240" s="437"/>
      <c r="G240" s="427"/>
      <c r="H240" s="488"/>
      <c r="I240" s="431">
        <f>ROUND(H239/1000,4)+I238</f>
        <v>45.332100000000004</v>
      </c>
      <c r="J240" s="432" t="s">
        <v>51</v>
      </c>
      <c r="K240" s="427" t="s">
        <v>263</v>
      </c>
      <c r="L240" s="427" t="s">
        <v>263</v>
      </c>
      <c r="M240" s="427" t="s">
        <v>263</v>
      </c>
      <c r="N240" s="427"/>
      <c r="O240" s="427"/>
      <c r="P240" s="427"/>
    </row>
    <row r="241" spans="1:16" s="161" customFormat="1" ht="18.75" customHeight="1" x14ac:dyDescent="0.35">
      <c r="A241" s="427"/>
      <c r="B241" s="427"/>
      <c r="C241" s="657"/>
      <c r="D241" s="483"/>
      <c r="E241" s="483"/>
      <c r="F241" s="430"/>
      <c r="G241" s="800" t="str">
        <f>C240</f>
        <v>18/3</v>
      </c>
      <c r="H241" s="486">
        <v>405</v>
      </c>
      <c r="I241" s="434"/>
      <c r="J241" s="435"/>
      <c r="K241" s="427"/>
      <c r="L241" s="427"/>
      <c r="M241" s="427"/>
      <c r="N241" s="427"/>
      <c r="O241" s="427"/>
      <c r="P241" s="427"/>
    </row>
    <row r="242" spans="1:16" s="161" customFormat="1" ht="18.75" customHeight="1" x14ac:dyDescent="0.35">
      <c r="A242" s="427">
        <f>SUBTOTAL(103,$C$6:C242)</f>
        <v>119</v>
      </c>
      <c r="B242" s="427"/>
      <c r="C242" s="435" t="s">
        <v>261</v>
      </c>
      <c r="D242" s="658" t="s">
        <v>4</v>
      </c>
      <c r="E242" s="658"/>
      <c r="F242" s="437"/>
      <c r="G242" s="427"/>
      <c r="H242" s="488"/>
      <c r="I242" s="431">
        <f>ROUND(H241/1000,4)+I240</f>
        <v>45.737100000000005</v>
      </c>
      <c r="J242" s="432" t="s">
        <v>51</v>
      </c>
      <c r="K242" s="427" t="s">
        <v>263</v>
      </c>
      <c r="L242" s="427" t="s">
        <v>263</v>
      </c>
      <c r="M242" s="427" t="s">
        <v>263</v>
      </c>
      <c r="N242" s="427"/>
      <c r="O242" s="427"/>
      <c r="P242" s="427"/>
    </row>
    <row r="243" spans="1:16" s="161" customFormat="1" ht="18.75" customHeight="1" x14ac:dyDescent="0.35">
      <c r="A243" s="427"/>
      <c r="B243" s="427"/>
      <c r="C243" s="657"/>
      <c r="D243" s="483"/>
      <c r="E243" s="483"/>
      <c r="F243" s="430"/>
      <c r="G243" s="800" t="str">
        <f>C242</f>
        <v>18/4</v>
      </c>
      <c r="H243" s="486">
        <v>335</v>
      </c>
      <c r="I243" s="434"/>
      <c r="J243" s="435"/>
      <c r="K243" s="427"/>
      <c r="L243" s="427"/>
      <c r="M243" s="427"/>
      <c r="N243" s="427"/>
      <c r="O243" s="427"/>
      <c r="P243" s="427"/>
    </row>
    <row r="244" spans="1:16" s="161" customFormat="1" ht="18.75" customHeight="1" x14ac:dyDescent="0.35">
      <c r="A244" s="427">
        <f>SUBTOTAL(103,$C$6:C244)</f>
        <v>120</v>
      </c>
      <c r="B244" s="427"/>
      <c r="C244" s="435" t="s">
        <v>260</v>
      </c>
      <c r="D244" s="658" t="s">
        <v>3</v>
      </c>
      <c r="E244" s="658"/>
      <c r="F244" s="437"/>
      <c r="G244" s="427"/>
      <c r="H244" s="488"/>
      <c r="I244" s="431">
        <f>ROUND(H243/1000,4)+I242</f>
        <v>46.072100000000006</v>
      </c>
      <c r="J244" s="432" t="s">
        <v>51</v>
      </c>
      <c r="K244" s="427" t="s">
        <v>263</v>
      </c>
      <c r="L244" s="427" t="s">
        <v>263</v>
      </c>
      <c r="M244" s="427"/>
      <c r="N244" s="427"/>
      <c r="O244" s="427"/>
      <c r="P244" s="427"/>
    </row>
    <row r="245" spans="1:16" s="161" customFormat="1" ht="18.75" customHeight="1" x14ac:dyDescent="0.35">
      <c r="A245" s="427"/>
      <c r="B245" s="427"/>
      <c r="C245" s="657"/>
      <c r="D245" s="483"/>
      <c r="E245" s="483"/>
      <c r="F245" s="430"/>
      <c r="G245" s="800" t="str">
        <f>C244</f>
        <v>18/5</v>
      </c>
      <c r="H245" s="486">
        <v>425</v>
      </c>
      <c r="I245" s="434"/>
      <c r="J245" s="435"/>
      <c r="K245" s="427"/>
      <c r="L245" s="427"/>
      <c r="M245" s="427"/>
      <c r="N245" s="427"/>
      <c r="O245" s="427"/>
      <c r="P245" s="427"/>
    </row>
    <row r="246" spans="1:16" s="161" customFormat="1" ht="18.75" customHeight="1" x14ac:dyDescent="0.35">
      <c r="A246" s="427">
        <f>SUBTOTAL(103,$C$6:C246)</f>
        <v>121</v>
      </c>
      <c r="B246" s="427"/>
      <c r="C246" s="435" t="s">
        <v>259</v>
      </c>
      <c r="D246" s="658" t="s">
        <v>50</v>
      </c>
      <c r="E246" s="658"/>
      <c r="F246" s="437"/>
      <c r="G246" s="427"/>
      <c r="H246" s="488"/>
      <c r="I246" s="431">
        <f>ROUND(H245/1000,4)+I244</f>
        <v>46.497100000000003</v>
      </c>
      <c r="J246" s="432" t="s">
        <v>51</v>
      </c>
      <c r="K246" s="427" t="s">
        <v>263</v>
      </c>
      <c r="L246" s="427" t="s">
        <v>263</v>
      </c>
      <c r="M246" s="427"/>
      <c r="N246" s="427"/>
      <c r="O246" s="427"/>
      <c r="P246" s="427"/>
    </row>
    <row r="247" spans="1:16" s="161" customFormat="1" ht="18.75" customHeight="1" x14ac:dyDescent="0.35">
      <c r="A247" s="427"/>
      <c r="B247" s="427"/>
      <c r="C247" s="657"/>
      <c r="D247" s="483"/>
      <c r="E247" s="483"/>
      <c r="F247" s="430"/>
      <c r="G247" s="800" t="str">
        <f>C246</f>
        <v>18/6</v>
      </c>
      <c r="H247" s="486">
        <v>402</v>
      </c>
      <c r="I247" s="434"/>
      <c r="J247" s="435"/>
      <c r="K247" s="427"/>
      <c r="L247" s="427"/>
      <c r="M247" s="427"/>
      <c r="N247" s="427"/>
      <c r="O247" s="427"/>
      <c r="P247" s="427"/>
    </row>
    <row r="248" spans="1:16" s="161" customFormat="1" ht="18.75" customHeight="1" x14ac:dyDescent="0.35">
      <c r="A248" s="427">
        <f>SUBTOTAL(103,$C$6:C248)</f>
        <v>122</v>
      </c>
      <c r="B248" s="427"/>
      <c r="C248" s="435" t="s">
        <v>443</v>
      </c>
      <c r="D248" s="658" t="s">
        <v>178</v>
      </c>
      <c r="E248" s="658"/>
      <c r="F248" s="437"/>
      <c r="G248" s="427"/>
      <c r="H248" s="488"/>
      <c r="I248" s="431">
        <f>ROUND(H247/1000,4)+I246</f>
        <v>46.899100000000004</v>
      </c>
      <c r="J248" s="432" t="s">
        <v>51</v>
      </c>
      <c r="K248" s="427" t="s">
        <v>263</v>
      </c>
      <c r="L248" s="427" t="s">
        <v>263</v>
      </c>
      <c r="M248" s="427"/>
      <c r="N248" s="427"/>
      <c r="O248" s="427"/>
      <c r="P248" s="427"/>
    </row>
    <row r="249" spans="1:16" s="161" customFormat="1" ht="18.75" customHeight="1" x14ac:dyDescent="0.35">
      <c r="A249" s="427"/>
      <c r="B249" s="427"/>
      <c r="C249" s="657"/>
      <c r="D249" s="483"/>
      <c r="E249" s="483"/>
      <c r="F249" s="430"/>
      <c r="G249" s="800" t="str">
        <f>C248</f>
        <v>18/7</v>
      </c>
      <c r="H249" s="486">
        <v>385.43400000000003</v>
      </c>
      <c r="I249" s="434"/>
      <c r="J249" s="435"/>
      <c r="K249" s="427"/>
      <c r="L249" s="427"/>
      <c r="M249" s="427"/>
      <c r="N249" s="427"/>
      <c r="O249" s="427"/>
      <c r="P249" s="427"/>
    </row>
    <row r="250" spans="1:16" s="161" customFormat="1" ht="18.75" customHeight="1" x14ac:dyDescent="0.35">
      <c r="A250" s="427">
        <f>SUBTOTAL(103,$C$6:C250)</f>
        <v>123</v>
      </c>
      <c r="B250" s="428" t="s">
        <v>573</v>
      </c>
      <c r="C250" s="435" t="s">
        <v>53</v>
      </c>
      <c r="D250" s="658" t="s">
        <v>221</v>
      </c>
      <c r="E250" s="658"/>
      <c r="F250" s="443"/>
      <c r="G250" s="429"/>
      <c r="H250" s="488"/>
      <c r="I250" s="431">
        <f>ROUND(H249/1000,4)+I248</f>
        <v>47.284500000000001</v>
      </c>
      <c r="J250" s="432" t="s">
        <v>51</v>
      </c>
      <c r="K250" s="427" t="s">
        <v>263</v>
      </c>
      <c r="L250" s="427" t="s">
        <v>263</v>
      </c>
      <c r="M250" s="427"/>
      <c r="N250" s="427"/>
      <c r="O250" s="427" t="s">
        <v>981</v>
      </c>
      <c r="P250" s="427"/>
    </row>
    <row r="251" spans="1:16" s="161" customFormat="1" ht="18.75" customHeight="1" x14ac:dyDescent="0.35">
      <c r="A251" s="427"/>
      <c r="B251" s="427"/>
      <c r="C251" s="657"/>
      <c r="D251" s="483"/>
      <c r="E251" s="483"/>
      <c r="F251" s="430"/>
      <c r="G251" s="800" t="str">
        <f>C250</f>
        <v>19/0</v>
      </c>
      <c r="H251" s="486">
        <v>279.36</v>
      </c>
      <c r="I251" s="434"/>
      <c r="J251" s="435"/>
      <c r="K251" s="427"/>
      <c r="L251" s="427"/>
      <c r="M251" s="427"/>
      <c r="N251" s="427"/>
      <c r="O251" s="427"/>
      <c r="P251" s="427" t="s">
        <v>986</v>
      </c>
    </row>
    <row r="252" spans="1:16" s="161" customFormat="1" ht="18.75" customHeight="1" x14ac:dyDescent="0.35">
      <c r="A252" s="427">
        <f>SUBTOTAL(103,$C$6:C252)</f>
        <v>124</v>
      </c>
      <c r="B252" s="428" t="s">
        <v>574</v>
      </c>
      <c r="C252" s="435" t="s">
        <v>54</v>
      </c>
      <c r="D252" s="658" t="s">
        <v>221</v>
      </c>
      <c r="E252" s="658"/>
      <c r="F252" s="430"/>
      <c r="G252" s="429"/>
      <c r="H252" s="488"/>
      <c r="I252" s="431">
        <f>ROUND(H251/1000,4)+I250</f>
        <v>47.563900000000004</v>
      </c>
      <c r="J252" s="432" t="s">
        <v>51</v>
      </c>
      <c r="K252" s="427" t="s">
        <v>263</v>
      </c>
      <c r="L252" s="427" t="s">
        <v>263</v>
      </c>
      <c r="M252" s="427"/>
      <c r="N252" s="427"/>
      <c r="O252" s="427" t="s">
        <v>981</v>
      </c>
      <c r="P252" s="427"/>
    </row>
    <row r="253" spans="1:16" s="161" customFormat="1" ht="18.75" customHeight="1" x14ac:dyDescent="0.35">
      <c r="A253" s="427"/>
      <c r="B253" s="427"/>
      <c r="C253" s="657"/>
      <c r="D253" s="483"/>
      <c r="E253" s="483"/>
      <c r="F253" s="430"/>
      <c r="G253" s="800" t="str">
        <f>C252</f>
        <v>20/0</v>
      </c>
      <c r="H253" s="486">
        <v>388.51499999999999</v>
      </c>
      <c r="I253" s="434"/>
      <c r="J253" s="435"/>
      <c r="K253" s="427"/>
      <c r="L253" s="427"/>
      <c r="M253" s="427"/>
      <c r="N253" s="427"/>
      <c r="O253" s="427"/>
      <c r="P253" s="427"/>
    </row>
    <row r="254" spans="1:16" s="161" customFormat="1" ht="18.75" customHeight="1" x14ac:dyDescent="0.35">
      <c r="A254" s="427">
        <f>SUBTOTAL(103,$C$6:C254)</f>
        <v>125</v>
      </c>
      <c r="B254" s="427"/>
      <c r="C254" s="435" t="s">
        <v>182</v>
      </c>
      <c r="D254" s="658" t="s">
        <v>4</v>
      </c>
      <c r="E254" s="658"/>
      <c r="F254" s="437"/>
      <c r="G254" s="427"/>
      <c r="H254" s="488"/>
      <c r="I254" s="431">
        <f>ROUND(H253/1000,4)+I252</f>
        <v>47.952400000000004</v>
      </c>
      <c r="J254" s="432" t="s">
        <v>51</v>
      </c>
      <c r="K254" s="427" t="s">
        <v>263</v>
      </c>
      <c r="L254" s="427" t="s">
        <v>263</v>
      </c>
      <c r="M254" s="427" t="s">
        <v>263</v>
      </c>
      <c r="N254" s="427"/>
      <c r="O254" s="427"/>
      <c r="P254" s="427"/>
    </row>
    <row r="255" spans="1:16" s="161" customFormat="1" ht="18.75" customHeight="1" x14ac:dyDescent="0.35">
      <c r="A255" s="427"/>
      <c r="B255" s="427"/>
      <c r="C255" s="657"/>
      <c r="D255" s="483"/>
      <c r="E255" s="483"/>
      <c r="F255" s="430"/>
      <c r="G255" s="800" t="str">
        <f>C254</f>
        <v>20/1</v>
      </c>
      <c r="H255" s="486">
        <v>330</v>
      </c>
      <c r="I255" s="434"/>
      <c r="J255" s="435"/>
      <c r="K255" s="427"/>
      <c r="L255" s="427"/>
      <c r="M255" s="427"/>
      <c r="N255" s="427"/>
      <c r="O255" s="427"/>
      <c r="P255" s="427"/>
    </row>
    <row r="256" spans="1:16" s="161" customFormat="1" ht="18.75" customHeight="1" x14ac:dyDescent="0.35">
      <c r="A256" s="427">
        <f>SUBTOTAL(103,$C$6:C256)</f>
        <v>126</v>
      </c>
      <c r="B256" s="427"/>
      <c r="C256" s="435" t="s">
        <v>183</v>
      </c>
      <c r="D256" s="658" t="s">
        <v>4</v>
      </c>
      <c r="E256" s="658"/>
      <c r="F256" s="437"/>
      <c r="G256" s="427"/>
      <c r="H256" s="488"/>
      <c r="I256" s="431">
        <f>ROUND(H255/1000,4)+I254</f>
        <v>48.282400000000003</v>
      </c>
      <c r="J256" s="432" t="s">
        <v>51</v>
      </c>
      <c r="K256" s="427" t="s">
        <v>263</v>
      </c>
      <c r="L256" s="427" t="s">
        <v>263</v>
      </c>
      <c r="M256" s="427" t="s">
        <v>263</v>
      </c>
      <c r="N256" s="427"/>
      <c r="O256" s="427"/>
      <c r="P256" s="427"/>
    </row>
    <row r="257" spans="1:16" s="161" customFormat="1" ht="18.75" customHeight="1" x14ac:dyDescent="0.35">
      <c r="A257" s="427"/>
      <c r="B257" s="427"/>
      <c r="C257" s="657"/>
      <c r="D257" s="483"/>
      <c r="E257" s="483"/>
      <c r="F257" s="430"/>
      <c r="G257" s="800" t="str">
        <f>C256</f>
        <v>20/2</v>
      </c>
      <c r="H257" s="486">
        <v>340</v>
      </c>
      <c r="I257" s="434"/>
      <c r="J257" s="435"/>
      <c r="K257" s="427"/>
      <c r="L257" s="427"/>
      <c r="M257" s="427"/>
      <c r="N257" s="427"/>
      <c r="O257" s="427"/>
      <c r="P257" s="427"/>
    </row>
    <row r="258" spans="1:16" s="161" customFormat="1" ht="18.75" customHeight="1" x14ac:dyDescent="0.35">
      <c r="A258" s="427">
        <f>SUBTOTAL(103,$C$6:C258)</f>
        <v>127</v>
      </c>
      <c r="B258" s="427"/>
      <c r="C258" s="435" t="s">
        <v>184</v>
      </c>
      <c r="D258" s="658" t="s">
        <v>178</v>
      </c>
      <c r="E258" s="658"/>
      <c r="F258" s="437"/>
      <c r="G258" s="427"/>
      <c r="H258" s="488"/>
      <c r="I258" s="431">
        <f>ROUND(H257/1000,4)+I256</f>
        <v>48.622400000000006</v>
      </c>
      <c r="J258" s="432" t="s">
        <v>51</v>
      </c>
      <c r="K258" s="427" t="s">
        <v>263</v>
      </c>
      <c r="L258" s="427" t="s">
        <v>263</v>
      </c>
      <c r="M258" s="427"/>
      <c r="N258" s="427"/>
      <c r="O258" s="427"/>
      <c r="P258" s="427"/>
    </row>
    <row r="259" spans="1:16" s="161" customFormat="1" ht="18.75" customHeight="1" x14ac:dyDescent="0.35">
      <c r="A259" s="427"/>
      <c r="B259" s="427"/>
      <c r="C259" s="657"/>
      <c r="D259" s="483"/>
      <c r="E259" s="483"/>
      <c r="F259" s="430"/>
      <c r="G259" s="800" t="str">
        <f>C258</f>
        <v>20/3</v>
      </c>
      <c r="H259" s="486">
        <v>420</v>
      </c>
      <c r="I259" s="434"/>
      <c r="J259" s="435"/>
      <c r="K259" s="427"/>
      <c r="L259" s="427"/>
      <c r="M259" s="427"/>
      <c r="N259" s="427"/>
      <c r="O259" s="427"/>
      <c r="P259" s="427"/>
    </row>
    <row r="260" spans="1:16" s="161" customFormat="1" ht="18.75" customHeight="1" x14ac:dyDescent="0.35">
      <c r="A260" s="427">
        <f>SUBTOTAL(103,$C$6:C260)</f>
        <v>128</v>
      </c>
      <c r="B260" s="427"/>
      <c r="C260" s="435" t="s">
        <v>185</v>
      </c>
      <c r="D260" s="658" t="s">
        <v>2</v>
      </c>
      <c r="E260" s="658"/>
      <c r="F260" s="437"/>
      <c r="G260" s="427"/>
      <c r="H260" s="488"/>
      <c r="I260" s="431">
        <f>ROUND(H259/1000,4)+I258</f>
        <v>49.042400000000008</v>
      </c>
      <c r="J260" s="432" t="s">
        <v>51</v>
      </c>
      <c r="K260" s="427" t="s">
        <v>263</v>
      </c>
      <c r="L260" s="427" t="s">
        <v>263</v>
      </c>
      <c r="M260" s="427"/>
      <c r="N260" s="427"/>
      <c r="O260" s="427"/>
      <c r="P260" s="427"/>
    </row>
    <row r="261" spans="1:16" s="161" customFormat="1" ht="18.75" customHeight="1" x14ac:dyDescent="0.35">
      <c r="A261" s="427"/>
      <c r="B261" s="427"/>
      <c r="C261" s="657"/>
      <c r="D261" s="483"/>
      <c r="E261" s="483"/>
      <c r="F261" s="430"/>
      <c r="G261" s="800" t="str">
        <f>C260</f>
        <v>20/4</v>
      </c>
      <c r="H261" s="486">
        <v>375</v>
      </c>
      <c r="I261" s="434"/>
      <c r="J261" s="435"/>
      <c r="K261" s="427"/>
      <c r="L261" s="427"/>
      <c r="M261" s="427"/>
      <c r="N261" s="427"/>
      <c r="O261" s="427"/>
      <c r="P261" s="427"/>
    </row>
    <row r="262" spans="1:16" s="161" customFormat="1" ht="18.75" customHeight="1" x14ac:dyDescent="0.35">
      <c r="A262" s="427">
        <f>SUBTOTAL(103,$C$6:C262)</f>
        <v>129</v>
      </c>
      <c r="B262" s="427"/>
      <c r="C262" s="435" t="s">
        <v>444</v>
      </c>
      <c r="D262" s="658" t="s">
        <v>3</v>
      </c>
      <c r="E262" s="658"/>
      <c r="F262" s="437"/>
      <c r="G262" s="427"/>
      <c r="H262" s="488"/>
      <c r="I262" s="431">
        <f>ROUND(H261/1000,4)+I260</f>
        <v>49.417400000000008</v>
      </c>
      <c r="J262" s="432" t="s">
        <v>51</v>
      </c>
      <c r="K262" s="427" t="s">
        <v>263</v>
      </c>
      <c r="L262" s="427" t="s">
        <v>263</v>
      </c>
      <c r="M262" s="427"/>
      <c r="N262" s="427"/>
      <c r="O262" s="427"/>
      <c r="P262" s="427"/>
    </row>
    <row r="263" spans="1:16" s="161" customFormat="1" ht="18.75" customHeight="1" x14ac:dyDescent="0.35">
      <c r="A263" s="427"/>
      <c r="B263" s="427"/>
      <c r="C263" s="657"/>
      <c r="D263" s="483"/>
      <c r="E263" s="483"/>
      <c r="F263" s="430"/>
      <c r="G263" s="800" t="str">
        <f>C262</f>
        <v>20/5</v>
      </c>
      <c r="H263" s="486">
        <v>355</v>
      </c>
      <c r="I263" s="434"/>
      <c r="J263" s="435"/>
      <c r="K263" s="427"/>
      <c r="L263" s="427"/>
      <c r="M263" s="427"/>
      <c r="N263" s="427"/>
      <c r="O263" s="427"/>
      <c r="P263" s="427"/>
    </row>
    <row r="264" spans="1:16" s="161" customFormat="1" ht="18.75" customHeight="1" x14ac:dyDescent="0.35">
      <c r="A264" s="427">
        <f>SUBTOTAL(103,$C$6:C264)</f>
        <v>130</v>
      </c>
      <c r="B264" s="427"/>
      <c r="C264" s="435" t="s">
        <v>445</v>
      </c>
      <c r="D264" s="658" t="s">
        <v>4</v>
      </c>
      <c r="E264" s="658"/>
      <c r="F264" s="437"/>
      <c r="G264" s="427"/>
      <c r="H264" s="488"/>
      <c r="I264" s="431">
        <f>ROUND(H263/1000,4)+I262</f>
        <v>49.772400000000005</v>
      </c>
      <c r="J264" s="432" t="s">
        <v>51</v>
      </c>
      <c r="K264" s="427" t="s">
        <v>263</v>
      </c>
      <c r="L264" s="427" t="s">
        <v>263</v>
      </c>
      <c r="M264" s="427"/>
      <c r="N264" s="427"/>
      <c r="O264" s="427"/>
      <c r="P264" s="427"/>
    </row>
    <row r="265" spans="1:16" s="161" customFormat="1" ht="18.75" customHeight="1" x14ac:dyDescent="0.35">
      <c r="A265" s="427"/>
      <c r="B265" s="427"/>
      <c r="C265" s="657"/>
      <c r="D265" s="483"/>
      <c r="E265" s="483"/>
      <c r="F265" s="430"/>
      <c r="G265" s="800" t="str">
        <f>C264</f>
        <v>20/6</v>
      </c>
      <c r="H265" s="486">
        <v>341.65199999999999</v>
      </c>
      <c r="I265" s="434"/>
      <c r="J265" s="435"/>
      <c r="K265" s="427"/>
      <c r="L265" s="427"/>
      <c r="M265" s="427"/>
      <c r="N265" s="427"/>
      <c r="O265" s="427"/>
      <c r="P265" s="427"/>
    </row>
    <row r="266" spans="1:16" s="161" customFormat="1" ht="18.75" customHeight="1" x14ac:dyDescent="0.35">
      <c r="A266" s="427">
        <f>SUBTOTAL(103,$C$6:C266)</f>
        <v>131</v>
      </c>
      <c r="B266" s="428" t="s">
        <v>575</v>
      </c>
      <c r="C266" s="435" t="s">
        <v>55</v>
      </c>
      <c r="D266" s="658" t="s">
        <v>205</v>
      </c>
      <c r="E266" s="658"/>
      <c r="F266" s="430"/>
      <c r="G266" s="429"/>
      <c r="H266" s="488"/>
      <c r="I266" s="431">
        <f>ROUND(H265/1000,4)+I264</f>
        <v>50.114100000000008</v>
      </c>
      <c r="J266" s="432" t="s">
        <v>51</v>
      </c>
      <c r="K266" s="427" t="s">
        <v>263</v>
      </c>
      <c r="L266" s="427" t="s">
        <v>263</v>
      </c>
      <c r="M266" s="427"/>
      <c r="N266" s="427"/>
      <c r="O266" s="427"/>
      <c r="P266" s="427"/>
    </row>
    <row r="267" spans="1:16" s="161" customFormat="1" ht="18.75" customHeight="1" x14ac:dyDescent="0.35">
      <c r="A267" s="427"/>
      <c r="B267" s="427"/>
      <c r="C267" s="657"/>
      <c r="D267" s="483"/>
      <c r="E267" s="483"/>
      <c r="F267" s="430"/>
      <c r="G267" s="800" t="str">
        <f>C266</f>
        <v>21/0</v>
      </c>
      <c r="H267" s="486">
        <v>326.34800000000001</v>
      </c>
      <c r="I267" s="434"/>
      <c r="J267" s="435"/>
      <c r="K267" s="427"/>
      <c r="L267" s="427"/>
      <c r="M267" s="427"/>
      <c r="N267" s="427"/>
      <c r="O267" s="427"/>
      <c r="P267" s="427"/>
    </row>
    <row r="268" spans="1:16" s="161" customFormat="1" ht="18.75" customHeight="1" x14ac:dyDescent="0.35">
      <c r="A268" s="427">
        <f>SUBTOTAL(103,$C$6:C268)</f>
        <v>132</v>
      </c>
      <c r="B268" s="427"/>
      <c r="C268" s="435" t="s">
        <v>187</v>
      </c>
      <c r="D268" s="658" t="s">
        <v>3</v>
      </c>
      <c r="E268" s="658"/>
      <c r="F268" s="437"/>
      <c r="G268" s="427"/>
      <c r="H268" s="488"/>
      <c r="I268" s="431">
        <f>ROUND(H267/1000,4)+I266</f>
        <v>50.440400000000011</v>
      </c>
      <c r="J268" s="432" t="s">
        <v>51</v>
      </c>
      <c r="K268" s="427" t="s">
        <v>263</v>
      </c>
      <c r="L268" s="427" t="s">
        <v>263</v>
      </c>
      <c r="M268" s="427"/>
      <c r="N268" s="427"/>
      <c r="O268" s="427"/>
      <c r="P268" s="427"/>
    </row>
    <row r="269" spans="1:16" s="161" customFormat="1" ht="18.75" customHeight="1" x14ac:dyDescent="0.35">
      <c r="A269" s="427"/>
      <c r="B269" s="427"/>
      <c r="C269" s="657"/>
      <c r="D269" s="483"/>
      <c r="E269" s="483"/>
      <c r="F269" s="430"/>
      <c r="G269" s="800" t="str">
        <f>C268</f>
        <v>21/1</v>
      </c>
      <c r="H269" s="486">
        <v>427</v>
      </c>
      <c r="I269" s="434"/>
      <c r="J269" s="435"/>
      <c r="K269" s="427"/>
      <c r="L269" s="427"/>
      <c r="M269" s="427"/>
      <c r="N269" s="427"/>
      <c r="O269" s="427"/>
      <c r="P269" s="427"/>
    </row>
    <row r="270" spans="1:16" s="161" customFormat="1" ht="18.75" customHeight="1" x14ac:dyDescent="0.35">
      <c r="A270" s="427">
        <f>SUBTOTAL(103,$C$6:C270)</f>
        <v>133</v>
      </c>
      <c r="B270" s="427"/>
      <c r="C270" s="435" t="s">
        <v>188</v>
      </c>
      <c r="D270" s="658" t="s">
        <v>80</v>
      </c>
      <c r="E270" s="658"/>
      <c r="F270" s="437"/>
      <c r="G270" s="427"/>
      <c r="H270" s="488"/>
      <c r="I270" s="431">
        <f>ROUND(H269/1000,4)+I268</f>
        <v>50.867400000000011</v>
      </c>
      <c r="J270" s="432" t="s">
        <v>51</v>
      </c>
      <c r="K270" s="427" t="s">
        <v>263</v>
      </c>
      <c r="L270" s="427" t="s">
        <v>263</v>
      </c>
      <c r="M270" s="427"/>
      <c r="N270" s="427"/>
      <c r="O270" s="427"/>
      <c r="P270" s="427"/>
    </row>
    <row r="271" spans="1:16" s="161" customFormat="1" ht="18.75" customHeight="1" x14ac:dyDescent="0.35">
      <c r="A271" s="427"/>
      <c r="B271" s="427"/>
      <c r="C271" s="657"/>
      <c r="D271" s="483"/>
      <c r="E271" s="483"/>
      <c r="F271" s="430"/>
      <c r="G271" s="800" t="str">
        <f>C270</f>
        <v>21/2</v>
      </c>
      <c r="H271" s="486">
        <v>410</v>
      </c>
      <c r="I271" s="434"/>
      <c r="J271" s="435"/>
      <c r="K271" s="427"/>
      <c r="L271" s="427"/>
      <c r="M271" s="427"/>
      <c r="N271" s="427"/>
      <c r="O271" s="427"/>
      <c r="P271" s="427"/>
    </row>
    <row r="272" spans="1:16" s="161" customFormat="1" ht="18.75" customHeight="1" x14ac:dyDescent="0.35">
      <c r="A272" s="427">
        <f>SUBTOTAL(103,$C$6:C272)</f>
        <v>134</v>
      </c>
      <c r="B272" s="427"/>
      <c r="C272" s="435" t="s">
        <v>189</v>
      </c>
      <c r="D272" s="658" t="s">
        <v>80</v>
      </c>
      <c r="E272" s="658"/>
      <c r="F272" s="437"/>
      <c r="G272" s="427"/>
      <c r="H272" s="488"/>
      <c r="I272" s="431">
        <f>ROUND(H271/1000,4)+I270</f>
        <v>51.277400000000007</v>
      </c>
      <c r="J272" s="432" t="s">
        <v>51</v>
      </c>
      <c r="K272" s="427" t="s">
        <v>263</v>
      </c>
      <c r="L272" s="427" t="s">
        <v>263</v>
      </c>
      <c r="M272" s="427"/>
      <c r="N272" s="427"/>
      <c r="O272" s="427"/>
      <c r="P272" s="427"/>
    </row>
    <row r="273" spans="1:16" s="161" customFormat="1" ht="18.75" customHeight="1" x14ac:dyDescent="0.35">
      <c r="A273" s="427"/>
      <c r="B273" s="427"/>
      <c r="C273" s="657"/>
      <c r="D273" s="483"/>
      <c r="E273" s="483"/>
      <c r="F273" s="430"/>
      <c r="G273" s="800" t="str">
        <f>C272</f>
        <v>21/3</v>
      </c>
      <c r="H273" s="486">
        <v>405</v>
      </c>
      <c r="I273" s="434"/>
      <c r="J273" s="435"/>
      <c r="K273" s="427"/>
      <c r="L273" s="427"/>
      <c r="M273" s="427"/>
      <c r="N273" s="427"/>
      <c r="O273" s="427"/>
      <c r="P273" s="427"/>
    </row>
    <row r="274" spans="1:16" s="161" customFormat="1" ht="18.75" customHeight="1" x14ac:dyDescent="0.35">
      <c r="A274" s="427">
        <f>SUBTOTAL(103,$C$6:C274)</f>
        <v>135</v>
      </c>
      <c r="B274" s="427"/>
      <c r="C274" s="435" t="s">
        <v>190</v>
      </c>
      <c r="D274" s="658" t="s">
        <v>3</v>
      </c>
      <c r="E274" s="658"/>
      <c r="F274" s="437"/>
      <c r="G274" s="427"/>
      <c r="H274" s="488"/>
      <c r="I274" s="431">
        <f>ROUND(H273/1000,4)+I272</f>
        <v>51.682400000000008</v>
      </c>
      <c r="J274" s="432" t="s">
        <v>51</v>
      </c>
      <c r="K274" s="427" t="s">
        <v>263</v>
      </c>
      <c r="L274" s="427" t="s">
        <v>263</v>
      </c>
      <c r="M274" s="427"/>
      <c r="N274" s="427"/>
      <c r="O274" s="427"/>
      <c r="P274" s="427"/>
    </row>
    <row r="275" spans="1:16" s="161" customFormat="1" ht="18.75" customHeight="1" x14ac:dyDescent="0.35">
      <c r="A275" s="427"/>
      <c r="B275" s="427"/>
      <c r="C275" s="657"/>
      <c r="D275" s="483"/>
      <c r="E275" s="483"/>
      <c r="F275" s="430"/>
      <c r="G275" s="800" t="str">
        <f>C274</f>
        <v>21/4</v>
      </c>
      <c r="H275" s="486">
        <v>300</v>
      </c>
      <c r="I275" s="434"/>
      <c r="J275" s="435"/>
      <c r="K275" s="427"/>
      <c r="L275" s="427"/>
      <c r="M275" s="427"/>
      <c r="N275" s="427"/>
      <c r="O275" s="427"/>
      <c r="P275" s="427"/>
    </row>
    <row r="276" spans="1:16" s="161" customFormat="1" ht="18.75" customHeight="1" x14ac:dyDescent="0.35">
      <c r="A276" s="427">
        <f>SUBTOTAL(103,$C$6:C276)</f>
        <v>136</v>
      </c>
      <c r="B276" s="427"/>
      <c r="C276" s="435" t="s">
        <v>446</v>
      </c>
      <c r="D276" s="658" t="s">
        <v>3</v>
      </c>
      <c r="E276" s="658"/>
      <c r="F276" s="437"/>
      <c r="G276" s="427"/>
      <c r="H276" s="488"/>
      <c r="I276" s="431">
        <f>ROUND(H275/1000,4)+I274</f>
        <v>51.982400000000005</v>
      </c>
      <c r="J276" s="432" t="s">
        <v>51</v>
      </c>
      <c r="K276" s="427" t="s">
        <v>263</v>
      </c>
      <c r="L276" s="427" t="s">
        <v>263</v>
      </c>
      <c r="M276" s="427"/>
      <c r="N276" s="427"/>
      <c r="O276" s="427"/>
      <c r="P276" s="427"/>
    </row>
    <row r="277" spans="1:16" s="161" customFormat="1" ht="18.75" customHeight="1" x14ac:dyDescent="0.35">
      <c r="A277" s="427"/>
      <c r="B277" s="427"/>
      <c r="C277" s="657"/>
      <c r="D277" s="483"/>
      <c r="E277" s="483"/>
      <c r="F277" s="430"/>
      <c r="G277" s="800" t="str">
        <f>C276</f>
        <v>21/5</v>
      </c>
      <c r="H277" s="486">
        <v>415.18700000000001</v>
      </c>
      <c r="I277" s="434"/>
      <c r="J277" s="435"/>
      <c r="K277" s="427"/>
      <c r="L277" s="427"/>
      <c r="M277" s="427"/>
      <c r="N277" s="427"/>
      <c r="O277" s="427"/>
      <c r="P277" s="427"/>
    </row>
    <row r="278" spans="1:16" s="161" customFormat="1" ht="18.75" customHeight="1" x14ac:dyDescent="0.35">
      <c r="A278" s="427">
        <f>SUBTOTAL(103,$C$6:C278)</f>
        <v>137</v>
      </c>
      <c r="B278" s="428" t="s">
        <v>576</v>
      </c>
      <c r="C278" s="435" t="s">
        <v>56</v>
      </c>
      <c r="D278" s="658" t="s">
        <v>447</v>
      </c>
      <c r="E278" s="658"/>
      <c r="F278" s="430"/>
      <c r="G278" s="429"/>
      <c r="H278" s="488"/>
      <c r="I278" s="431">
        <f>ROUND(H277/1000,4)+I276</f>
        <v>52.397600000000004</v>
      </c>
      <c r="J278" s="442" t="s">
        <v>51</v>
      </c>
      <c r="K278" s="427" t="s">
        <v>263</v>
      </c>
      <c r="L278" s="427" t="s">
        <v>263</v>
      </c>
      <c r="M278" s="427"/>
      <c r="N278" s="427"/>
      <c r="O278" s="427" t="s">
        <v>981</v>
      </c>
      <c r="P278" s="427"/>
    </row>
    <row r="279" spans="1:16" s="161" customFormat="1" ht="18.75" customHeight="1" x14ac:dyDescent="0.35">
      <c r="A279" s="427"/>
      <c r="B279" s="427"/>
      <c r="C279" s="657"/>
      <c r="D279" s="483"/>
      <c r="E279" s="483"/>
      <c r="F279" s="430"/>
      <c r="G279" s="800" t="str">
        <f>C278</f>
        <v>22/0</v>
      </c>
      <c r="H279" s="486">
        <v>259.048</v>
      </c>
      <c r="I279" s="434"/>
      <c r="J279" s="435"/>
      <c r="K279" s="427"/>
      <c r="L279" s="427"/>
      <c r="M279" s="427"/>
      <c r="N279" s="427"/>
      <c r="O279" s="427"/>
      <c r="P279" s="427" t="s">
        <v>987</v>
      </c>
    </row>
    <row r="280" spans="1:16" s="161" customFormat="1" ht="18.75" customHeight="1" x14ac:dyDescent="0.35">
      <c r="A280" s="427">
        <f>SUBTOTAL(103,$C$6:C280)</f>
        <v>138</v>
      </c>
      <c r="B280" s="428" t="s">
        <v>577</v>
      </c>
      <c r="C280" s="435" t="s">
        <v>57</v>
      </c>
      <c r="D280" s="658" t="s">
        <v>223</v>
      </c>
      <c r="E280" s="658"/>
      <c r="F280" s="430"/>
      <c r="G280" s="429"/>
      <c r="H280" s="488"/>
      <c r="I280" s="431">
        <f>ROUND(H279/1000,4)+I278</f>
        <v>52.656600000000005</v>
      </c>
      <c r="J280" s="442" t="s">
        <v>51</v>
      </c>
      <c r="K280" s="427" t="s">
        <v>263</v>
      </c>
      <c r="L280" s="427" t="s">
        <v>263</v>
      </c>
      <c r="M280" s="427"/>
      <c r="N280" s="427"/>
      <c r="O280" s="427"/>
      <c r="P280" s="427"/>
    </row>
    <row r="281" spans="1:16" s="161" customFormat="1" ht="18.75" customHeight="1" x14ac:dyDescent="0.35">
      <c r="A281" s="427"/>
      <c r="B281" s="427"/>
      <c r="C281" s="657"/>
      <c r="D281" s="483"/>
      <c r="E281" s="483"/>
      <c r="F281" s="430"/>
      <c r="G281" s="800" t="str">
        <f>C280</f>
        <v>23/0</v>
      </c>
      <c r="H281" s="486">
        <v>440.45499999999998</v>
      </c>
      <c r="I281" s="434"/>
      <c r="J281" s="435"/>
      <c r="K281" s="427"/>
      <c r="L281" s="427"/>
      <c r="M281" s="427"/>
      <c r="N281" s="427"/>
      <c r="O281" s="427"/>
      <c r="P281" s="427"/>
    </row>
    <row r="282" spans="1:16" s="161" customFormat="1" ht="18.75" customHeight="1" x14ac:dyDescent="0.35">
      <c r="A282" s="427">
        <f>SUBTOTAL(103,$C$6:C282)</f>
        <v>139</v>
      </c>
      <c r="B282" s="428" t="s">
        <v>692</v>
      </c>
      <c r="C282" s="435" t="s">
        <v>693</v>
      </c>
      <c r="D282" s="658" t="s">
        <v>219</v>
      </c>
      <c r="E282" s="658"/>
      <c r="F282" s="437"/>
      <c r="G282" s="427"/>
      <c r="H282" s="488"/>
      <c r="I282" s="431">
        <f>ROUND(H281/1000,4)+I280</f>
        <v>53.097100000000005</v>
      </c>
      <c r="J282" s="432" t="s">
        <v>51</v>
      </c>
      <c r="K282" s="427" t="s">
        <v>263</v>
      </c>
      <c r="L282" s="427" t="s">
        <v>263</v>
      </c>
      <c r="M282" s="427"/>
      <c r="N282" s="427"/>
      <c r="O282" s="427"/>
      <c r="P282" s="427"/>
    </row>
    <row r="283" spans="1:16" s="161" customFormat="1" ht="18.75" customHeight="1" x14ac:dyDescent="0.35">
      <c r="A283" s="427"/>
      <c r="B283" s="427"/>
      <c r="C283" s="657"/>
      <c r="D283" s="483"/>
      <c r="E283" s="483"/>
      <c r="F283" s="430"/>
      <c r="G283" s="800" t="str">
        <f>C282</f>
        <v>23A/0</v>
      </c>
      <c r="H283" s="486">
        <v>496.685</v>
      </c>
      <c r="I283" s="434"/>
      <c r="J283" s="435"/>
      <c r="K283" s="427"/>
      <c r="L283" s="427"/>
      <c r="M283" s="427"/>
      <c r="N283" s="427"/>
      <c r="O283" s="427"/>
      <c r="P283" s="427"/>
    </row>
    <row r="284" spans="1:16" s="161" customFormat="1" ht="18.75" customHeight="1" x14ac:dyDescent="0.35">
      <c r="A284" s="427">
        <f>SUBTOTAL(103,$C$6:C284)</f>
        <v>140</v>
      </c>
      <c r="B284" s="428" t="s">
        <v>578</v>
      </c>
      <c r="C284" s="435" t="s">
        <v>58</v>
      </c>
      <c r="D284" s="658" t="s">
        <v>194</v>
      </c>
      <c r="E284" s="658"/>
      <c r="F284" s="430"/>
      <c r="G284" s="427"/>
      <c r="H284" s="488"/>
      <c r="I284" s="431">
        <f>ROUND(H283/1000,4)+I282</f>
        <v>53.593800000000002</v>
      </c>
      <c r="J284" s="442" t="s">
        <v>51</v>
      </c>
      <c r="K284" s="427" t="s">
        <v>263</v>
      </c>
      <c r="L284" s="427" t="s">
        <v>263</v>
      </c>
      <c r="M284" s="427"/>
      <c r="N284" s="427"/>
      <c r="O284" s="427"/>
      <c r="P284" s="427"/>
    </row>
    <row r="285" spans="1:16" s="161" customFormat="1" ht="18.75" customHeight="1" x14ac:dyDescent="0.35">
      <c r="A285" s="427"/>
      <c r="B285" s="427"/>
      <c r="C285" s="657"/>
      <c r="D285" s="483"/>
      <c r="E285" s="483"/>
      <c r="F285" s="430"/>
      <c r="G285" s="800" t="str">
        <f>C284</f>
        <v>24/0</v>
      </c>
      <c r="H285" s="486">
        <v>244.029</v>
      </c>
      <c r="I285" s="434"/>
      <c r="J285" s="435"/>
      <c r="K285" s="427"/>
      <c r="L285" s="427"/>
      <c r="M285" s="427"/>
      <c r="N285" s="427"/>
      <c r="O285" s="427"/>
      <c r="P285" s="427" t="s">
        <v>988</v>
      </c>
    </row>
    <row r="286" spans="1:16" s="161" customFormat="1" ht="18.75" customHeight="1" x14ac:dyDescent="0.35">
      <c r="A286" s="427">
        <f>SUBTOTAL(103,$C$6:C286)</f>
        <v>141</v>
      </c>
      <c r="B286" s="428" t="s">
        <v>579</v>
      </c>
      <c r="C286" s="435" t="s">
        <v>59</v>
      </c>
      <c r="D286" s="658" t="s">
        <v>194</v>
      </c>
      <c r="E286" s="658"/>
      <c r="F286" s="430"/>
      <c r="G286" s="429"/>
      <c r="H286" s="488"/>
      <c r="I286" s="431">
        <f>ROUND(H285/1000,4)+I284</f>
        <v>53.837800000000001</v>
      </c>
      <c r="J286" s="442" t="s">
        <v>51</v>
      </c>
      <c r="K286" s="427" t="s">
        <v>263</v>
      </c>
      <c r="L286" s="427" t="s">
        <v>263</v>
      </c>
      <c r="M286" s="427"/>
      <c r="N286" s="427"/>
      <c r="O286" s="427"/>
      <c r="P286" s="427"/>
    </row>
    <row r="287" spans="1:16" s="161" customFormat="1" ht="18.75" customHeight="1" x14ac:dyDescent="0.35">
      <c r="A287" s="427"/>
      <c r="B287" s="427"/>
      <c r="C287" s="657"/>
      <c r="D287" s="483"/>
      <c r="E287" s="483"/>
      <c r="F287" s="430"/>
      <c r="G287" s="800" t="str">
        <f>C286</f>
        <v>25/0</v>
      </c>
      <c r="H287" s="486">
        <v>237.428</v>
      </c>
      <c r="I287" s="434"/>
      <c r="J287" s="435"/>
      <c r="K287" s="427"/>
      <c r="L287" s="427"/>
      <c r="M287" s="427"/>
      <c r="N287" s="427"/>
      <c r="O287" s="427"/>
      <c r="P287" s="427"/>
    </row>
    <row r="288" spans="1:16" s="161" customFormat="1" ht="18.75" customHeight="1" x14ac:dyDescent="0.35">
      <c r="A288" s="427">
        <f>SUBTOTAL(103,$C$6:C288)</f>
        <v>142</v>
      </c>
      <c r="B288" s="428" t="s">
        <v>580</v>
      </c>
      <c r="C288" s="435" t="s">
        <v>60</v>
      </c>
      <c r="D288" s="658" t="s">
        <v>448</v>
      </c>
      <c r="E288" s="658"/>
      <c r="F288" s="430"/>
      <c r="G288" s="429"/>
      <c r="H288" s="488"/>
      <c r="I288" s="431">
        <f>ROUND(H287/1000,4)+I286</f>
        <v>54.075200000000002</v>
      </c>
      <c r="J288" s="442" t="s">
        <v>51</v>
      </c>
      <c r="K288" s="427" t="s">
        <v>263</v>
      </c>
      <c r="L288" s="427" t="s">
        <v>263</v>
      </c>
      <c r="M288" s="427"/>
      <c r="N288" s="427"/>
      <c r="O288" s="427"/>
      <c r="P288" s="427"/>
    </row>
    <row r="289" spans="1:16" s="161" customFormat="1" ht="18.75" customHeight="1" x14ac:dyDescent="0.35">
      <c r="A289" s="427"/>
      <c r="B289" s="427"/>
      <c r="C289" s="657"/>
      <c r="D289" s="483"/>
      <c r="E289" s="483"/>
      <c r="F289" s="430"/>
      <c r="G289" s="800" t="str">
        <f>C288</f>
        <v>26/0</v>
      </c>
      <c r="H289" s="486">
        <v>203.47900000000001</v>
      </c>
      <c r="I289" s="434"/>
      <c r="J289" s="435"/>
      <c r="K289" s="427"/>
      <c r="L289" s="427"/>
      <c r="M289" s="427"/>
      <c r="N289" s="427"/>
      <c r="O289" s="427"/>
      <c r="P289" s="427" t="s">
        <v>989</v>
      </c>
    </row>
    <row r="290" spans="1:16" s="161" customFormat="1" ht="18.75" customHeight="1" x14ac:dyDescent="0.35">
      <c r="A290" s="427">
        <f>SUBTOTAL(103,$C$6:C290)</f>
        <v>143</v>
      </c>
      <c r="B290" s="428" t="s">
        <v>581</v>
      </c>
      <c r="C290" s="435" t="s">
        <v>61</v>
      </c>
      <c r="D290" s="658" t="s">
        <v>448</v>
      </c>
      <c r="E290" s="658"/>
      <c r="F290" s="430"/>
      <c r="G290" s="429"/>
      <c r="H290" s="488"/>
      <c r="I290" s="431">
        <f>ROUND(H289/1000,4)+I288</f>
        <v>54.278700000000001</v>
      </c>
      <c r="J290" s="442" t="s">
        <v>51</v>
      </c>
      <c r="K290" s="427" t="s">
        <v>263</v>
      </c>
      <c r="L290" s="427" t="s">
        <v>263</v>
      </c>
      <c r="M290" s="427"/>
      <c r="N290" s="427"/>
      <c r="O290" s="427" t="s">
        <v>981</v>
      </c>
      <c r="P290" s="427"/>
    </row>
    <row r="291" spans="1:16" s="161" customFormat="1" ht="18.75" customHeight="1" x14ac:dyDescent="0.35">
      <c r="A291" s="427"/>
      <c r="B291" s="427"/>
      <c r="C291" s="657"/>
      <c r="D291" s="483"/>
      <c r="E291" s="483"/>
      <c r="F291" s="430"/>
      <c r="G291" s="800" t="str">
        <f>C290</f>
        <v>27/0</v>
      </c>
      <c r="H291" s="486">
        <v>453.68799999999999</v>
      </c>
      <c r="I291" s="434"/>
      <c r="J291" s="435"/>
      <c r="K291" s="427"/>
      <c r="L291" s="427"/>
      <c r="M291" s="427"/>
      <c r="N291" s="427"/>
      <c r="O291" s="427"/>
      <c r="P291" s="427"/>
    </row>
    <row r="292" spans="1:16" s="161" customFormat="1" ht="18.75" customHeight="1" x14ac:dyDescent="0.35">
      <c r="A292" s="427">
        <f>SUBTOTAL(103,$C$6:C292)</f>
        <v>144</v>
      </c>
      <c r="B292" s="427"/>
      <c r="C292" s="435" t="s">
        <v>62</v>
      </c>
      <c r="D292" s="658" t="s">
        <v>50</v>
      </c>
      <c r="E292" s="658"/>
      <c r="F292" s="437"/>
      <c r="G292" s="427"/>
      <c r="H292" s="488"/>
      <c r="I292" s="431">
        <f>ROUND(H291/1000,4)+I290</f>
        <v>54.732399999999998</v>
      </c>
      <c r="J292" s="432" t="s">
        <v>51</v>
      </c>
      <c r="K292" s="427" t="s">
        <v>263</v>
      </c>
      <c r="L292" s="427" t="s">
        <v>263</v>
      </c>
      <c r="M292" s="427"/>
      <c r="N292" s="427"/>
      <c r="O292" s="427"/>
      <c r="P292" s="427"/>
    </row>
    <row r="293" spans="1:16" s="161" customFormat="1" ht="18.75" customHeight="1" x14ac:dyDescent="0.35">
      <c r="A293" s="427"/>
      <c r="B293" s="427"/>
      <c r="C293" s="657"/>
      <c r="D293" s="483"/>
      <c r="E293" s="483"/>
      <c r="F293" s="430"/>
      <c r="G293" s="800" t="str">
        <f>C292</f>
        <v>27/1</v>
      </c>
      <c r="H293" s="486">
        <v>345</v>
      </c>
      <c r="I293" s="434"/>
      <c r="J293" s="435"/>
      <c r="K293" s="427"/>
      <c r="L293" s="427"/>
      <c r="M293" s="427"/>
      <c r="N293" s="427"/>
      <c r="O293" s="427"/>
      <c r="P293" s="427"/>
    </row>
    <row r="294" spans="1:16" s="161" customFormat="1" ht="18.75" customHeight="1" x14ac:dyDescent="0.35">
      <c r="A294" s="427">
        <f>SUBTOTAL(103,$C$6:C294)</f>
        <v>145</v>
      </c>
      <c r="B294" s="440"/>
      <c r="C294" s="435" t="s">
        <v>63</v>
      </c>
      <c r="D294" s="658" t="s">
        <v>159</v>
      </c>
      <c r="E294" s="658"/>
      <c r="F294" s="437"/>
      <c r="G294" s="427"/>
      <c r="H294" s="488"/>
      <c r="I294" s="431">
        <f>ROUND(H293/1000,4)+I292</f>
        <v>55.077399999999997</v>
      </c>
      <c r="J294" s="432" t="s">
        <v>51</v>
      </c>
      <c r="K294" s="427" t="s">
        <v>263</v>
      </c>
      <c r="L294" s="427" t="s">
        <v>263</v>
      </c>
      <c r="M294" s="427"/>
      <c r="N294" s="427"/>
      <c r="O294" s="427"/>
      <c r="P294" s="427"/>
    </row>
    <row r="295" spans="1:16" s="161" customFormat="1" ht="18.75" customHeight="1" x14ac:dyDescent="0.35">
      <c r="A295" s="427"/>
      <c r="B295" s="427"/>
      <c r="C295" s="657"/>
      <c r="D295" s="483"/>
      <c r="E295" s="483"/>
      <c r="F295" s="430"/>
      <c r="G295" s="800" t="str">
        <f>C294</f>
        <v>27/2</v>
      </c>
      <c r="H295" s="486">
        <v>360</v>
      </c>
      <c r="I295" s="434"/>
      <c r="J295" s="435"/>
      <c r="K295" s="427"/>
      <c r="L295" s="427"/>
      <c r="M295" s="427"/>
      <c r="N295" s="427"/>
      <c r="O295" s="427"/>
      <c r="P295" s="427"/>
    </row>
    <row r="296" spans="1:16" s="161" customFormat="1" ht="18.75" customHeight="1" x14ac:dyDescent="0.35">
      <c r="A296" s="427">
        <f>SUBTOTAL(103,$C$6:C296)</f>
        <v>146</v>
      </c>
      <c r="B296" s="427"/>
      <c r="C296" s="435" t="s">
        <v>158</v>
      </c>
      <c r="D296" s="658" t="s">
        <v>178</v>
      </c>
      <c r="E296" s="658"/>
      <c r="F296" s="437"/>
      <c r="G296" s="427"/>
      <c r="H296" s="488"/>
      <c r="I296" s="431">
        <f>ROUND(H295/1000,4)+I294</f>
        <v>55.437399999999997</v>
      </c>
      <c r="J296" s="432" t="s">
        <v>51</v>
      </c>
      <c r="K296" s="427" t="s">
        <v>263</v>
      </c>
      <c r="L296" s="427" t="s">
        <v>263</v>
      </c>
      <c r="M296" s="427"/>
      <c r="N296" s="427"/>
      <c r="O296" s="427"/>
      <c r="P296" s="427"/>
    </row>
    <row r="297" spans="1:16" s="161" customFormat="1" ht="18.75" customHeight="1" x14ac:dyDescent="0.35">
      <c r="A297" s="427"/>
      <c r="B297" s="427"/>
      <c r="C297" s="657"/>
      <c r="D297" s="483"/>
      <c r="E297" s="483"/>
      <c r="F297" s="430"/>
      <c r="G297" s="800" t="str">
        <f>C296</f>
        <v>27/3</v>
      </c>
      <c r="H297" s="486">
        <v>410</v>
      </c>
      <c r="I297" s="434"/>
      <c r="J297" s="435"/>
      <c r="K297" s="427"/>
      <c r="L297" s="427"/>
      <c r="M297" s="427"/>
      <c r="N297" s="427"/>
      <c r="O297" s="427"/>
      <c r="P297" s="427"/>
    </row>
    <row r="298" spans="1:16" s="161" customFormat="1" ht="18.75" customHeight="1" x14ac:dyDescent="0.35">
      <c r="A298" s="427">
        <f>SUBTOTAL(103,$C$6:C298)</f>
        <v>147</v>
      </c>
      <c r="B298" s="427"/>
      <c r="C298" s="435" t="s">
        <v>160</v>
      </c>
      <c r="D298" s="658" t="s">
        <v>178</v>
      </c>
      <c r="E298" s="658"/>
      <c r="F298" s="437"/>
      <c r="G298" s="427"/>
      <c r="H298" s="488"/>
      <c r="I298" s="431">
        <f>ROUND(H297/1000,4)+I296</f>
        <v>55.847399999999993</v>
      </c>
      <c r="J298" s="432" t="s">
        <v>51</v>
      </c>
      <c r="K298" s="427" t="s">
        <v>263</v>
      </c>
      <c r="L298" s="427" t="s">
        <v>263</v>
      </c>
      <c r="M298" s="427"/>
      <c r="N298" s="427"/>
      <c r="O298" s="427"/>
      <c r="P298" s="427"/>
    </row>
    <row r="299" spans="1:16" s="161" customFormat="1" ht="18.75" customHeight="1" x14ac:dyDescent="0.35">
      <c r="A299" s="427"/>
      <c r="B299" s="427"/>
      <c r="C299" s="657"/>
      <c r="D299" s="483"/>
      <c r="E299" s="483"/>
      <c r="F299" s="430"/>
      <c r="G299" s="800" t="str">
        <f>C298</f>
        <v>27/4</v>
      </c>
      <c r="H299" s="486">
        <v>350</v>
      </c>
      <c r="I299" s="434"/>
      <c r="J299" s="435"/>
      <c r="K299" s="427"/>
      <c r="L299" s="427"/>
      <c r="M299" s="427"/>
      <c r="N299" s="427"/>
      <c r="O299" s="427"/>
      <c r="P299" s="427"/>
    </row>
    <row r="300" spans="1:16" s="161" customFormat="1" ht="18.75" customHeight="1" x14ac:dyDescent="0.35">
      <c r="A300" s="427">
        <f>SUBTOTAL(103,$C$6:C300)</f>
        <v>148</v>
      </c>
      <c r="B300" s="427"/>
      <c r="C300" s="435" t="s">
        <v>161</v>
      </c>
      <c r="D300" s="658" t="s">
        <v>159</v>
      </c>
      <c r="E300" s="658"/>
      <c r="F300" s="437"/>
      <c r="G300" s="427"/>
      <c r="H300" s="488"/>
      <c r="I300" s="431">
        <f>ROUND(H299/1000,4)+I298</f>
        <v>56.197399999999995</v>
      </c>
      <c r="J300" s="432" t="s">
        <v>51</v>
      </c>
      <c r="K300" s="427" t="s">
        <v>263</v>
      </c>
      <c r="L300" s="427" t="s">
        <v>263</v>
      </c>
      <c r="M300" s="427"/>
      <c r="N300" s="427"/>
      <c r="O300" s="427"/>
      <c r="P300" s="427"/>
    </row>
    <row r="301" spans="1:16" s="161" customFormat="1" ht="18.75" customHeight="1" x14ac:dyDescent="0.35">
      <c r="A301" s="427"/>
      <c r="B301" s="427"/>
      <c r="C301" s="657"/>
      <c r="D301" s="483"/>
      <c r="E301" s="483"/>
      <c r="F301" s="430"/>
      <c r="G301" s="800" t="str">
        <f>C300</f>
        <v>27/5</v>
      </c>
      <c r="H301" s="486">
        <v>355</v>
      </c>
      <c r="I301" s="434"/>
      <c r="J301" s="435"/>
      <c r="K301" s="427"/>
      <c r="L301" s="427"/>
      <c r="M301" s="427"/>
      <c r="N301" s="427"/>
      <c r="O301" s="427"/>
      <c r="P301" s="427"/>
    </row>
    <row r="302" spans="1:16" s="161" customFormat="1" ht="18.75" customHeight="1" x14ac:dyDescent="0.35">
      <c r="A302" s="427">
        <f>SUBTOTAL(103,$C$6:C302)</f>
        <v>149</v>
      </c>
      <c r="B302" s="427"/>
      <c r="C302" s="435" t="s">
        <v>169</v>
      </c>
      <c r="D302" s="658" t="s">
        <v>4</v>
      </c>
      <c r="E302" s="658"/>
      <c r="F302" s="437"/>
      <c r="G302" s="427"/>
      <c r="H302" s="488"/>
      <c r="I302" s="431">
        <f>ROUND(H301/1000,4)+I300</f>
        <v>56.552399999999992</v>
      </c>
      <c r="J302" s="432" t="s">
        <v>51</v>
      </c>
      <c r="K302" s="427" t="s">
        <v>263</v>
      </c>
      <c r="L302" s="427" t="s">
        <v>263</v>
      </c>
      <c r="M302" s="427"/>
      <c r="N302" s="427"/>
      <c r="O302" s="427"/>
      <c r="P302" s="427"/>
    </row>
    <row r="303" spans="1:16" s="161" customFormat="1" ht="18.75" customHeight="1" x14ac:dyDescent="0.35">
      <c r="A303" s="427"/>
      <c r="B303" s="427"/>
      <c r="C303" s="657"/>
      <c r="D303" s="483"/>
      <c r="E303" s="483"/>
      <c r="F303" s="430"/>
      <c r="G303" s="800" t="str">
        <f>C302</f>
        <v>27/6</v>
      </c>
      <c r="H303" s="486">
        <v>274.58699999999999</v>
      </c>
      <c r="I303" s="434"/>
      <c r="J303" s="435"/>
      <c r="K303" s="427"/>
      <c r="L303" s="427"/>
      <c r="M303" s="427"/>
      <c r="N303" s="427"/>
      <c r="O303" s="427"/>
      <c r="P303" s="427"/>
    </row>
    <row r="304" spans="1:16" s="161" customFormat="1" ht="18.75" customHeight="1" x14ac:dyDescent="0.35">
      <c r="A304" s="427">
        <f>SUBTOTAL(103,$C$6:C304)</f>
        <v>150</v>
      </c>
      <c r="B304" s="428" t="s">
        <v>582</v>
      </c>
      <c r="C304" s="435" t="s">
        <v>64</v>
      </c>
      <c r="D304" s="658" t="s">
        <v>258</v>
      </c>
      <c r="E304" s="658"/>
      <c r="F304" s="437"/>
      <c r="G304" s="427"/>
      <c r="H304" s="487"/>
      <c r="I304" s="431">
        <f>ROUND(H303/1000,4)+I302</f>
        <v>56.826999999999991</v>
      </c>
      <c r="J304" s="442" t="s">
        <v>51</v>
      </c>
      <c r="K304" s="427" t="s">
        <v>263</v>
      </c>
      <c r="L304" s="427" t="s">
        <v>263</v>
      </c>
      <c r="M304" s="427"/>
      <c r="N304" s="427"/>
      <c r="O304" s="427"/>
      <c r="P304" s="427"/>
    </row>
    <row r="305" spans="1:16" s="161" customFormat="1" ht="18.75" customHeight="1" x14ac:dyDescent="0.35">
      <c r="A305" s="427"/>
      <c r="B305" s="427"/>
      <c r="C305" s="657"/>
      <c r="D305" s="483"/>
      <c r="E305" s="483"/>
      <c r="F305" s="430"/>
      <c r="G305" s="800" t="str">
        <f>C304</f>
        <v>28/0</v>
      </c>
      <c r="H305" s="486">
        <v>211.209</v>
      </c>
      <c r="I305" s="434"/>
      <c r="J305" s="435"/>
      <c r="K305" s="427"/>
      <c r="L305" s="427"/>
      <c r="M305" s="427"/>
      <c r="N305" s="427"/>
      <c r="O305" s="427"/>
      <c r="P305" s="427" t="s">
        <v>982</v>
      </c>
    </row>
    <row r="306" spans="1:16" s="161" customFormat="1" ht="18.75" customHeight="1" x14ac:dyDescent="0.35">
      <c r="A306" s="427">
        <f>SUBTOTAL(103,$C$6:C306)</f>
        <v>151</v>
      </c>
      <c r="B306" s="428" t="s">
        <v>583</v>
      </c>
      <c r="C306" s="435" t="s">
        <v>65</v>
      </c>
      <c r="D306" s="658" t="s">
        <v>193</v>
      </c>
      <c r="E306" s="658"/>
      <c r="F306" s="430"/>
      <c r="G306" s="429"/>
      <c r="H306" s="488"/>
      <c r="I306" s="431">
        <f>ROUND(H305/1000,4)+I304</f>
        <v>57.038199999999989</v>
      </c>
      <c r="J306" s="442" t="s">
        <v>51</v>
      </c>
      <c r="K306" s="427" t="s">
        <v>263</v>
      </c>
      <c r="L306" s="427" t="s">
        <v>263</v>
      </c>
      <c r="M306" s="427"/>
      <c r="N306" s="427"/>
      <c r="O306" s="427" t="s">
        <v>981</v>
      </c>
      <c r="P306" s="427"/>
    </row>
    <row r="307" spans="1:16" s="161" customFormat="1" ht="18.75" customHeight="1" x14ac:dyDescent="0.35">
      <c r="A307" s="427"/>
      <c r="B307" s="427"/>
      <c r="C307" s="657"/>
      <c r="D307" s="483"/>
      <c r="E307" s="483"/>
      <c r="F307" s="430"/>
      <c r="G307" s="800" t="str">
        <f>C306</f>
        <v>29/0</v>
      </c>
      <c r="H307" s="486">
        <v>384.20400000000001</v>
      </c>
      <c r="I307" s="434"/>
      <c r="J307" s="435"/>
      <c r="K307" s="427"/>
      <c r="L307" s="427"/>
      <c r="M307" s="427"/>
      <c r="N307" s="427"/>
      <c r="O307" s="427"/>
      <c r="P307" s="427"/>
    </row>
    <row r="308" spans="1:16" s="161" customFormat="1" ht="18.75" customHeight="1" x14ac:dyDescent="0.35">
      <c r="A308" s="427">
        <f>SUBTOTAL(103,$C$6:C308)</f>
        <v>152</v>
      </c>
      <c r="B308" s="427"/>
      <c r="C308" s="435" t="s">
        <v>449</v>
      </c>
      <c r="D308" s="658" t="s">
        <v>80</v>
      </c>
      <c r="E308" s="658"/>
      <c r="F308" s="437"/>
      <c r="G308" s="427"/>
      <c r="H308" s="488"/>
      <c r="I308" s="431">
        <f>ROUND(H307/1000,4)+I306</f>
        <v>57.422399999999989</v>
      </c>
      <c r="J308" s="432" t="s">
        <v>51</v>
      </c>
      <c r="K308" s="427" t="s">
        <v>263</v>
      </c>
      <c r="L308" s="427" t="s">
        <v>263</v>
      </c>
      <c r="M308" s="427"/>
      <c r="N308" s="427"/>
      <c r="O308" s="427"/>
      <c r="P308" s="427"/>
    </row>
    <row r="309" spans="1:16" s="161" customFormat="1" ht="18.75" customHeight="1" x14ac:dyDescent="0.35">
      <c r="A309" s="427"/>
      <c r="B309" s="427"/>
      <c r="C309" s="657"/>
      <c r="D309" s="483"/>
      <c r="E309" s="483"/>
      <c r="F309" s="430"/>
      <c r="G309" s="800" t="str">
        <f>C308</f>
        <v>29/1</v>
      </c>
      <c r="H309" s="486">
        <v>430</v>
      </c>
      <c r="I309" s="434"/>
      <c r="J309" s="435"/>
      <c r="K309" s="427"/>
      <c r="L309" s="427"/>
      <c r="M309" s="427"/>
      <c r="N309" s="427"/>
      <c r="O309" s="427"/>
      <c r="P309" s="427"/>
    </row>
    <row r="310" spans="1:16" s="161" customFormat="1" ht="18.75" customHeight="1" x14ac:dyDescent="0.35">
      <c r="A310" s="427">
        <f>SUBTOTAL(103,$C$6:C310)</f>
        <v>153</v>
      </c>
      <c r="B310" s="427"/>
      <c r="C310" s="435" t="s">
        <v>450</v>
      </c>
      <c r="D310" s="658" t="s">
        <v>3</v>
      </c>
      <c r="E310" s="658"/>
      <c r="F310" s="437"/>
      <c r="G310" s="427"/>
      <c r="H310" s="488"/>
      <c r="I310" s="431">
        <f>ROUND(H309/1000,4)+I308</f>
        <v>57.852399999999989</v>
      </c>
      <c r="J310" s="432" t="s">
        <v>51</v>
      </c>
      <c r="K310" s="427" t="s">
        <v>263</v>
      </c>
      <c r="L310" s="427" t="s">
        <v>263</v>
      </c>
      <c r="M310" s="427"/>
      <c r="N310" s="427"/>
      <c r="O310" s="427"/>
      <c r="P310" s="427"/>
    </row>
    <row r="311" spans="1:16" s="161" customFormat="1" ht="18.75" customHeight="1" x14ac:dyDescent="0.35">
      <c r="A311" s="427"/>
      <c r="B311" s="427"/>
      <c r="C311" s="657"/>
      <c r="D311" s="483"/>
      <c r="E311" s="483"/>
      <c r="F311" s="430"/>
      <c r="G311" s="800" t="str">
        <f>C310</f>
        <v>29/2</v>
      </c>
      <c r="H311" s="486">
        <v>370</v>
      </c>
      <c r="I311" s="434"/>
      <c r="J311" s="435"/>
      <c r="K311" s="427"/>
      <c r="L311" s="427"/>
      <c r="M311" s="427"/>
      <c r="N311" s="427"/>
      <c r="O311" s="427"/>
      <c r="P311" s="427"/>
    </row>
    <row r="312" spans="1:16" s="161" customFormat="1" ht="18.75" customHeight="1" x14ac:dyDescent="0.35">
      <c r="A312" s="427">
        <f>SUBTOTAL(103,$C$6:C312)</f>
        <v>154</v>
      </c>
      <c r="B312" s="427"/>
      <c r="C312" s="435" t="s">
        <v>451</v>
      </c>
      <c r="D312" s="658" t="s">
        <v>3</v>
      </c>
      <c r="E312" s="658"/>
      <c r="F312" s="437"/>
      <c r="G312" s="427"/>
      <c r="H312" s="488"/>
      <c r="I312" s="431">
        <f>ROUND(H311/1000,4)+I310</f>
        <v>58.222399999999986</v>
      </c>
      <c r="J312" s="432" t="s">
        <v>51</v>
      </c>
      <c r="K312" s="427" t="s">
        <v>263</v>
      </c>
      <c r="L312" s="427" t="s">
        <v>263</v>
      </c>
      <c r="M312" s="427" t="s">
        <v>263</v>
      </c>
      <c r="N312" s="427" t="str">
        <f>VLOOKUP(C312,'Tack Welding'!$C$5:$I$94,7,0)</f>
        <v xml:space="preserve">Completed </v>
      </c>
      <c r="O312" s="427"/>
      <c r="P312" s="427"/>
    </row>
    <row r="313" spans="1:16" s="161" customFormat="1" ht="18.75" customHeight="1" x14ac:dyDescent="0.35">
      <c r="A313" s="427"/>
      <c r="B313" s="427"/>
      <c r="C313" s="657"/>
      <c r="D313" s="483"/>
      <c r="E313" s="483"/>
      <c r="F313" s="430"/>
      <c r="G313" s="800" t="str">
        <f>C312</f>
        <v>29/3</v>
      </c>
      <c r="H313" s="486">
        <v>390</v>
      </c>
      <c r="I313" s="434"/>
      <c r="J313" s="435"/>
      <c r="K313" s="427"/>
      <c r="L313" s="427"/>
      <c r="M313" s="427"/>
      <c r="N313" s="427"/>
      <c r="O313" s="427"/>
      <c r="P313" s="427"/>
    </row>
    <row r="314" spans="1:16" s="161" customFormat="1" ht="18.75" customHeight="1" x14ac:dyDescent="0.35">
      <c r="A314" s="427">
        <f>SUBTOTAL(103,$C$6:C314)</f>
        <v>155</v>
      </c>
      <c r="B314" s="427"/>
      <c r="C314" s="435" t="s">
        <v>452</v>
      </c>
      <c r="D314" s="658" t="s">
        <v>2</v>
      </c>
      <c r="E314" s="658"/>
      <c r="F314" s="437"/>
      <c r="G314" s="427"/>
      <c r="H314" s="488"/>
      <c r="I314" s="431">
        <f>ROUND(H313/1000,4)+I312</f>
        <v>58.612399999999987</v>
      </c>
      <c r="J314" s="432" t="s">
        <v>51</v>
      </c>
      <c r="K314" s="427" t="s">
        <v>263</v>
      </c>
      <c r="L314" s="427" t="s">
        <v>263</v>
      </c>
      <c r="M314" s="427" t="s">
        <v>263</v>
      </c>
      <c r="N314" s="427" t="str">
        <f>VLOOKUP(C314,'Tack Welding'!$C$5:$I$94,7,0)</f>
        <v xml:space="preserve">Completed </v>
      </c>
      <c r="O314" s="427"/>
      <c r="P314" s="427"/>
    </row>
    <row r="315" spans="1:16" s="161" customFormat="1" ht="18.75" customHeight="1" x14ac:dyDescent="0.35">
      <c r="A315" s="427"/>
      <c r="B315" s="427"/>
      <c r="C315" s="657"/>
      <c r="D315" s="483"/>
      <c r="E315" s="483"/>
      <c r="F315" s="430"/>
      <c r="G315" s="800" t="str">
        <f>C314</f>
        <v>29/4</v>
      </c>
      <c r="H315" s="486">
        <v>435</v>
      </c>
      <c r="I315" s="434"/>
      <c r="J315" s="435"/>
      <c r="K315" s="427"/>
      <c r="L315" s="427"/>
      <c r="M315" s="427"/>
      <c r="N315" s="427"/>
      <c r="O315" s="427"/>
      <c r="P315" s="427"/>
    </row>
    <row r="316" spans="1:16" s="161" customFormat="1" ht="18.75" customHeight="1" x14ac:dyDescent="0.35">
      <c r="A316" s="427">
        <f>SUBTOTAL(103,$C$6:C316)</f>
        <v>156</v>
      </c>
      <c r="B316" s="427"/>
      <c r="C316" s="435" t="s">
        <v>453</v>
      </c>
      <c r="D316" s="658" t="s">
        <v>3</v>
      </c>
      <c r="E316" s="658"/>
      <c r="F316" s="437"/>
      <c r="G316" s="427"/>
      <c r="H316" s="488"/>
      <c r="I316" s="431">
        <f>ROUND(H315/1000,4)+I314</f>
        <v>59.047399999999989</v>
      </c>
      <c r="J316" s="432" t="s">
        <v>51</v>
      </c>
      <c r="K316" s="427" t="s">
        <v>263</v>
      </c>
      <c r="L316" s="427" t="s">
        <v>263</v>
      </c>
      <c r="M316" s="427" t="s">
        <v>263</v>
      </c>
      <c r="N316" s="427" t="str">
        <f>VLOOKUP(C316,'Tack Welding'!$C$5:$I$94,7,0)</f>
        <v xml:space="preserve">Completed </v>
      </c>
      <c r="O316" s="427"/>
      <c r="P316" s="427"/>
    </row>
    <row r="317" spans="1:16" s="161" customFormat="1" ht="18.75" customHeight="1" x14ac:dyDescent="0.35">
      <c r="A317" s="427"/>
      <c r="B317" s="427"/>
      <c r="C317" s="657"/>
      <c r="D317" s="483"/>
      <c r="E317" s="483"/>
      <c r="F317" s="430"/>
      <c r="G317" s="800" t="str">
        <f>C316</f>
        <v>29/5</v>
      </c>
      <c r="H317" s="486">
        <v>370</v>
      </c>
      <c r="I317" s="434"/>
      <c r="J317" s="435"/>
      <c r="K317" s="427"/>
      <c r="L317" s="427"/>
      <c r="M317" s="427"/>
      <c r="N317" s="427"/>
      <c r="O317" s="427"/>
      <c r="P317" s="427"/>
    </row>
    <row r="318" spans="1:16" s="161" customFormat="1" ht="18.75" customHeight="1" x14ac:dyDescent="0.35">
      <c r="A318" s="427">
        <f>SUBTOTAL(103,$C$6:C318)</f>
        <v>157</v>
      </c>
      <c r="B318" s="428" t="s">
        <v>916</v>
      </c>
      <c r="C318" s="435" t="s">
        <v>917</v>
      </c>
      <c r="D318" s="658" t="s">
        <v>205</v>
      </c>
      <c r="E318" s="658"/>
      <c r="F318" s="437"/>
      <c r="G318" s="427"/>
      <c r="H318" s="488"/>
      <c r="I318" s="438">
        <f>ROUND(H317/1000,4)+I316</f>
        <v>59.417399999999986</v>
      </c>
      <c r="J318" s="432" t="s">
        <v>51</v>
      </c>
      <c r="K318" s="427" t="s">
        <v>263</v>
      </c>
      <c r="L318" s="427" t="s">
        <v>263</v>
      </c>
      <c r="M318" s="427"/>
      <c r="N318" s="427"/>
      <c r="O318" s="427"/>
      <c r="P318" s="427"/>
    </row>
    <row r="319" spans="1:16" s="161" customFormat="1" ht="18.75" customHeight="1" x14ac:dyDescent="0.35">
      <c r="A319" s="427"/>
      <c r="B319" s="427"/>
      <c r="C319" s="657"/>
      <c r="D319" s="483"/>
      <c r="E319" s="483"/>
      <c r="F319" s="430"/>
      <c r="G319" s="800" t="str">
        <f>C318</f>
        <v>29A/0</v>
      </c>
      <c r="H319" s="486">
        <v>455</v>
      </c>
      <c r="I319" s="434"/>
      <c r="J319" s="435"/>
      <c r="K319" s="427"/>
      <c r="L319" s="427"/>
      <c r="M319" s="427"/>
      <c r="N319" s="427"/>
      <c r="O319" s="427"/>
      <c r="P319" s="427"/>
    </row>
    <row r="320" spans="1:16" s="161" customFormat="1" ht="18.75" customHeight="1" x14ac:dyDescent="0.35">
      <c r="A320" s="427">
        <f>SUBTOTAL(103,$C$6:C320)</f>
        <v>158</v>
      </c>
      <c r="B320" s="427"/>
      <c r="C320" s="435" t="s">
        <v>918</v>
      </c>
      <c r="D320" s="658" t="s">
        <v>80</v>
      </c>
      <c r="E320" s="658"/>
      <c r="F320" s="437"/>
      <c r="G320" s="427"/>
      <c r="H320" s="488"/>
      <c r="I320" s="431">
        <f>ROUND(H319/1000,4)+I318</f>
        <v>59.872399999999985</v>
      </c>
      <c r="J320" s="432" t="s">
        <v>51</v>
      </c>
      <c r="K320" s="427" t="s">
        <v>263</v>
      </c>
      <c r="L320" s="427" t="s">
        <v>263</v>
      </c>
      <c r="M320" s="427" t="s">
        <v>263</v>
      </c>
      <c r="N320" s="427" t="str">
        <f>VLOOKUP(C320,'Tack Welding'!$C$5:$I$94,7,0)</f>
        <v xml:space="preserve">Completed </v>
      </c>
      <c r="O320" s="427"/>
      <c r="P320" s="427"/>
    </row>
    <row r="321" spans="1:16" s="161" customFormat="1" ht="18.75" customHeight="1" x14ac:dyDescent="0.35">
      <c r="A321" s="427"/>
      <c r="B321" s="427"/>
      <c r="C321" s="657"/>
      <c r="D321" s="483"/>
      <c r="E321" s="483"/>
      <c r="F321" s="430"/>
      <c r="G321" s="800" t="str">
        <f>C320</f>
        <v>29A/1</v>
      </c>
      <c r="H321" s="486">
        <v>325</v>
      </c>
      <c r="I321" s="434"/>
      <c r="J321" s="435"/>
      <c r="K321" s="427"/>
      <c r="L321" s="427"/>
      <c r="M321" s="427"/>
      <c r="N321" s="427"/>
      <c r="O321" s="427"/>
      <c r="P321" s="427"/>
    </row>
    <row r="322" spans="1:16" s="161" customFormat="1" ht="18.75" customHeight="1" x14ac:dyDescent="0.35">
      <c r="A322" s="427">
        <f>SUBTOTAL(103,$C$6:C322)</f>
        <v>159</v>
      </c>
      <c r="B322" s="427"/>
      <c r="C322" s="435" t="s">
        <v>919</v>
      </c>
      <c r="D322" s="658" t="s">
        <v>80</v>
      </c>
      <c r="E322" s="658"/>
      <c r="F322" s="437"/>
      <c r="G322" s="427"/>
      <c r="H322" s="488"/>
      <c r="I322" s="431">
        <f>ROUND(H321/1000,4)+I320</f>
        <v>60.197399999999988</v>
      </c>
      <c r="J322" s="432" t="s">
        <v>51</v>
      </c>
      <c r="K322" s="427" t="s">
        <v>263</v>
      </c>
      <c r="L322" s="427" t="s">
        <v>263</v>
      </c>
      <c r="M322" s="427" t="s">
        <v>263</v>
      </c>
      <c r="N322" s="427" t="str">
        <f>VLOOKUP(C322,'Tack Welding'!$C$5:$I$94,7,0)</f>
        <v xml:space="preserve">Completed </v>
      </c>
      <c r="O322" s="427"/>
      <c r="P322" s="427"/>
    </row>
    <row r="323" spans="1:16" s="161" customFormat="1" ht="18.75" customHeight="1" x14ac:dyDescent="0.35">
      <c r="A323" s="427"/>
      <c r="B323" s="427"/>
      <c r="C323" s="657"/>
      <c r="D323" s="483"/>
      <c r="E323" s="483"/>
      <c r="F323" s="430"/>
      <c r="G323" s="800" t="str">
        <f>C322</f>
        <v>29A/2</v>
      </c>
      <c r="H323" s="486">
        <v>395</v>
      </c>
      <c r="I323" s="434"/>
      <c r="J323" s="435"/>
      <c r="K323" s="427"/>
      <c r="L323" s="427"/>
      <c r="M323" s="427"/>
      <c r="N323" s="427"/>
      <c r="O323" s="427"/>
      <c r="P323" s="427"/>
    </row>
    <row r="324" spans="1:16" s="161" customFormat="1" ht="18.75" customHeight="1" x14ac:dyDescent="0.35">
      <c r="A324" s="427">
        <f>SUBTOTAL(103,$C$6:C324)</f>
        <v>160</v>
      </c>
      <c r="B324" s="427"/>
      <c r="C324" s="435" t="s">
        <v>920</v>
      </c>
      <c r="D324" s="658" t="s">
        <v>80</v>
      </c>
      <c r="E324" s="658"/>
      <c r="F324" s="437"/>
      <c r="G324" s="427"/>
      <c r="H324" s="488"/>
      <c r="I324" s="431">
        <f>ROUND(H323/1000,4)+I322</f>
        <v>60.592399999999991</v>
      </c>
      <c r="J324" s="432" t="s">
        <v>51</v>
      </c>
      <c r="K324" s="427" t="s">
        <v>263</v>
      </c>
      <c r="L324" s="427" t="s">
        <v>263</v>
      </c>
      <c r="M324" s="427"/>
      <c r="N324" s="427"/>
      <c r="O324" s="427"/>
      <c r="P324" s="427"/>
    </row>
    <row r="325" spans="1:16" s="161" customFormat="1" ht="18.75" customHeight="1" x14ac:dyDescent="0.35">
      <c r="A325" s="427"/>
      <c r="B325" s="427"/>
      <c r="C325" s="657"/>
      <c r="D325" s="483"/>
      <c r="E325" s="483"/>
      <c r="F325" s="430"/>
      <c r="G325" s="800" t="str">
        <f>C324</f>
        <v>29A/3</v>
      </c>
      <c r="H325" s="486">
        <v>345</v>
      </c>
      <c r="I325" s="434"/>
      <c r="J325" s="435"/>
      <c r="K325" s="427"/>
      <c r="L325" s="427"/>
      <c r="M325" s="427"/>
      <c r="N325" s="427"/>
      <c r="O325" s="427"/>
      <c r="P325" s="427"/>
    </row>
    <row r="326" spans="1:16" s="161" customFormat="1" ht="18.75" customHeight="1" x14ac:dyDescent="0.35">
      <c r="A326" s="427">
        <f>SUBTOTAL(103,$C$6:C326)</f>
        <v>161</v>
      </c>
      <c r="B326" s="427"/>
      <c r="C326" s="435" t="s">
        <v>921</v>
      </c>
      <c r="D326" s="658" t="s">
        <v>2</v>
      </c>
      <c r="E326" s="658"/>
      <c r="F326" s="437"/>
      <c r="G326" s="427"/>
      <c r="H326" s="488"/>
      <c r="I326" s="431">
        <f>ROUND(H325/1000,4)+I324</f>
        <v>60.93739999999999</v>
      </c>
      <c r="J326" s="432" t="s">
        <v>51</v>
      </c>
      <c r="K326" s="427" t="s">
        <v>263</v>
      </c>
      <c r="L326" s="427" t="s">
        <v>263</v>
      </c>
      <c r="M326" s="427"/>
      <c r="N326" s="427"/>
      <c r="O326" s="427"/>
      <c r="P326" s="427"/>
    </row>
    <row r="327" spans="1:16" s="161" customFormat="1" ht="18.75" customHeight="1" x14ac:dyDescent="0.35">
      <c r="A327" s="427"/>
      <c r="B327" s="427"/>
      <c r="C327" s="657"/>
      <c r="D327" s="483"/>
      <c r="E327" s="483"/>
      <c r="F327" s="430"/>
      <c r="G327" s="800" t="str">
        <f>C326</f>
        <v>29A/4</v>
      </c>
      <c r="H327" s="486">
        <v>365</v>
      </c>
      <c r="I327" s="434"/>
      <c r="J327" s="435"/>
      <c r="K327" s="427"/>
      <c r="L327" s="427"/>
      <c r="M327" s="427"/>
      <c r="N327" s="427"/>
      <c r="O327" s="427"/>
      <c r="P327" s="427"/>
    </row>
    <row r="328" spans="1:16" s="161" customFormat="1" ht="18.75" customHeight="1" x14ac:dyDescent="0.35">
      <c r="A328" s="427">
        <f>SUBTOTAL(103,$C$6:C328)</f>
        <v>162</v>
      </c>
      <c r="B328" s="427"/>
      <c r="C328" s="435" t="s">
        <v>922</v>
      </c>
      <c r="D328" s="658" t="s">
        <v>80</v>
      </c>
      <c r="E328" s="658"/>
      <c r="F328" s="437"/>
      <c r="G328" s="427"/>
      <c r="H328" s="488"/>
      <c r="I328" s="431">
        <f>ROUND(H327/1000,4)+I326</f>
        <v>61.302399999999992</v>
      </c>
      <c r="J328" s="432" t="s">
        <v>51</v>
      </c>
      <c r="K328" s="427" t="s">
        <v>263</v>
      </c>
      <c r="L328" s="427" t="s">
        <v>263</v>
      </c>
      <c r="M328" s="427" t="s">
        <v>263</v>
      </c>
      <c r="N328" s="427"/>
      <c r="O328" s="427"/>
      <c r="P328" s="427"/>
    </row>
    <row r="329" spans="1:16" s="161" customFormat="1" ht="18.75" customHeight="1" x14ac:dyDescent="0.35">
      <c r="A329" s="427"/>
      <c r="B329" s="427"/>
      <c r="C329" s="657"/>
      <c r="D329" s="483"/>
      <c r="E329" s="483"/>
      <c r="F329" s="430"/>
      <c r="G329" s="800" t="str">
        <f>C328</f>
        <v>29A/5</v>
      </c>
      <c r="H329" s="486">
        <v>420</v>
      </c>
      <c r="I329" s="434"/>
      <c r="J329" s="435"/>
      <c r="K329" s="427"/>
      <c r="L329" s="427"/>
      <c r="M329" s="427"/>
      <c r="N329" s="427"/>
      <c r="O329" s="427"/>
      <c r="P329" s="427"/>
    </row>
    <row r="330" spans="1:16" s="161" customFormat="1" ht="18.75" customHeight="1" x14ac:dyDescent="0.35">
      <c r="A330" s="427">
        <f>SUBTOTAL(103,$C$6:C330)</f>
        <v>163</v>
      </c>
      <c r="B330" s="427"/>
      <c r="C330" s="435" t="s">
        <v>923</v>
      </c>
      <c r="D330" s="658" t="s">
        <v>50</v>
      </c>
      <c r="E330" s="658"/>
      <c r="F330" s="437"/>
      <c r="G330" s="427"/>
      <c r="H330" s="488"/>
      <c r="I330" s="431">
        <f>ROUND(H329/1000,4)+I328</f>
        <v>61.722399999999993</v>
      </c>
      <c r="J330" s="432" t="s">
        <v>51</v>
      </c>
      <c r="K330" s="427" t="s">
        <v>263</v>
      </c>
      <c r="L330" s="427" t="s">
        <v>263</v>
      </c>
      <c r="M330" s="427" t="s">
        <v>263</v>
      </c>
      <c r="N330" s="427" t="str">
        <f>VLOOKUP(C330,'Tack Welding'!$C$5:$I$94,7,0)</f>
        <v xml:space="preserve">Completed </v>
      </c>
      <c r="O330" s="427"/>
      <c r="P330" s="427"/>
    </row>
    <row r="331" spans="1:16" s="161" customFormat="1" ht="18.75" customHeight="1" x14ac:dyDescent="0.35">
      <c r="A331" s="427"/>
      <c r="B331" s="427"/>
      <c r="C331" s="657"/>
      <c r="D331" s="483"/>
      <c r="E331" s="483"/>
      <c r="F331" s="430"/>
      <c r="G331" s="800" t="str">
        <f>C330</f>
        <v>29A/6</v>
      </c>
      <c r="H331" s="486">
        <v>364.00700000000001</v>
      </c>
      <c r="I331" s="434"/>
      <c r="J331" s="435"/>
      <c r="K331" s="427"/>
      <c r="L331" s="427"/>
      <c r="M331" s="427"/>
      <c r="N331" s="427"/>
      <c r="O331" s="427"/>
      <c r="P331" s="427"/>
    </row>
    <row r="332" spans="1:16" s="161" customFormat="1" ht="18.75" customHeight="1" x14ac:dyDescent="0.35">
      <c r="A332" s="427">
        <f>SUBTOTAL(103,$C$6:C332)</f>
        <v>164</v>
      </c>
      <c r="B332" s="428" t="s">
        <v>584</v>
      </c>
      <c r="C332" s="435" t="s">
        <v>66</v>
      </c>
      <c r="D332" s="658" t="s">
        <v>205</v>
      </c>
      <c r="E332" s="658"/>
      <c r="F332" s="437"/>
      <c r="G332" s="427"/>
      <c r="H332" s="488"/>
      <c r="I332" s="431">
        <f>ROUND(H331/1000,4)+I330</f>
        <v>62.08639999999999</v>
      </c>
      <c r="J332" s="432" t="s">
        <v>51</v>
      </c>
      <c r="K332" s="427" t="s">
        <v>263</v>
      </c>
      <c r="L332" s="427" t="s">
        <v>263</v>
      </c>
      <c r="M332" s="427" t="s">
        <v>263</v>
      </c>
      <c r="N332" s="427"/>
      <c r="O332" s="427"/>
      <c r="P332" s="427"/>
    </row>
    <row r="333" spans="1:16" s="161" customFormat="1" ht="18.75" customHeight="1" x14ac:dyDescent="0.35">
      <c r="A333" s="427"/>
      <c r="B333" s="427"/>
      <c r="C333" s="657"/>
      <c r="D333" s="483"/>
      <c r="E333" s="483"/>
      <c r="F333" s="430"/>
      <c r="G333" s="800" t="str">
        <f>C332</f>
        <v>30/0</v>
      </c>
      <c r="H333" s="486">
        <v>295.99299999999999</v>
      </c>
      <c r="I333" s="434"/>
      <c r="J333" s="435"/>
      <c r="K333" s="427"/>
      <c r="L333" s="427"/>
      <c r="M333" s="427"/>
      <c r="N333" s="427"/>
      <c r="O333" s="427"/>
      <c r="P333" s="427"/>
    </row>
    <row r="334" spans="1:16" s="161" customFormat="1" ht="18.75" customHeight="1" x14ac:dyDescent="0.35">
      <c r="A334" s="427">
        <f>SUBTOTAL(103,$C$6:C334)</f>
        <v>165</v>
      </c>
      <c r="B334" s="427"/>
      <c r="C334" s="435" t="s">
        <v>26</v>
      </c>
      <c r="D334" s="658" t="s">
        <v>3</v>
      </c>
      <c r="E334" s="658"/>
      <c r="F334" s="437"/>
      <c r="G334" s="427"/>
      <c r="H334" s="488"/>
      <c r="I334" s="431">
        <f>ROUND(H333/1000,4)+I332</f>
        <v>62.38239999999999</v>
      </c>
      <c r="J334" s="432" t="s">
        <v>51</v>
      </c>
      <c r="K334" s="427" t="s">
        <v>263</v>
      </c>
      <c r="L334" s="427" t="s">
        <v>263</v>
      </c>
      <c r="M334" s="427" t="s">
        <v>263</v>
      </c>
      <c r="N334" s="427" t="str">
        <f>VLOOKUP(C334,'Tack Welding'!$C$5:$I$94,7,0)</f>
        <v xml:space="preserve">Completed </v>
      </c>
      <c r="O334" s="427" t="s">
        <v>981</v>
      </c>
      <c r="P334" s="427"/>
    </row>
    <row r="335" spans="1:16" s="161" customFormat="1" ht="18.75" customHeight="1" x14ac:dyDescent="0.35">
      <c r="A335" s="427"/>
      <c r="B335" s="427"/>
      <c r="C335" s="657"/>
      <c r="D335" s="483"/>
      <c r="E335" s="483"/>
      <c r="F335" s="430"/>
      <c r="G335" s="800" t="str">
        <f>C334</f>
        <v>30/1</v>
      </c>
      <c r="H335" s="486">
        <v>425</v>
      </c>
      <c r="I335" s="434"/>
      <c r="J335" s="435"/>
      <c r="K335" s="427"/>
      <c r="L335" s="427"/>
      <c r="M335" s="427"/>
      <c r="N335" s="427"/>
      <c r="O335" s="427"/>
      <c r="P335" s="427"/>
    </row>
    <row r="336" spans="1:16" s="161" customFormat="1" ht="18.75" customHeight="1" x14ac:dyDescent="0.35">
      <c r="A336" s="427">
        <f>SUBTOTAL(103,$C$6:C336)</f>
        <v>166</v>
      </c>
      <c r="B336" s="427"/>
      <c r="C336" s="435" t="s">
        <v>454</v>
      </c>
      <c r="D336" s="658" t="s">
        <v>50</v>
      </c>
      <c r="E336" s="658"/>
      <c r="F336" s="437"/>
      <c r="G336" s="427"/>
      <c r="H336" s="488"/>
      <c r="I336" s="431">
        <f>ROUND(H335/1000,4)+I334</f>
        <v>62.807399999999987</v>
      </c>
      <c r="J336" s="432" t="s">
        <v>51</v>
      </c>
      <c r="K336" s="427" t="s">
        <v>263</v>
      </c>
      <c r="L336" s="427" t="s">
        <v>263</v>
      </c>
      <c r="M336" s="427" t="s">
        <v>263</v>
      </c>
      <c r="N336" s="427"/>
      <c r="O336" s="427"/>
      <c r="P336" s="427"/>
    </row>
    <row r="337" spans="1:16" s="161" customFormat="1" ht="18.75" customHeight="1" x14ac:dyDescent="0.35">
      <c r="A337" s="427"/>
      <c r="B337" s="427"/>
      <c r="C337" s="657"/>
      <c r="D337" s="483"/>
      <c r="E337" s="483"/>
      <c r="F337" s="430"/>
      <c r="G337" s="800" t="str">
        <f>C336</f>
        <v>30/2</v>
      </c>
      <c r="H337" s="486">
        <v>315</v>
      </c>
      <c r="I337" s="434"/>
      <c r="J337" s="435"/>
      <c r="K337" s="427"/>
      <c r="L337" s="427"/>
      <c r="M337" s="427"/>
      <c r="N337" s="427"/>
      <c r="O337" s="427"/>
      <c r="P337" s="427"/>
    </row>
    <row r="338" spans="1:16" s="161" customFormat="1" ht="18.75" customHeight="1" x14ac:dyDescent="0.35">
      <c r="A338" s="427">
        <f>SUBTOTAL(103,$C$6:C338)</f>
        <v>167</v>
      </c>
      <c r="B338" s="427"/>
      <c r="C338" s="435" t="s">
        <v>455</v>
      </c>
      <c r="D338" s="658" t="s">
        <v>2</v>
      </c>
      <c r="E338" s="658"/>
      <c r="F338" s="437"/>
      <c r="G338" s="427"/>
      <c r="H338" s="488"/>
      <c r="I338" s="431">
        <f>ROUND(H337/1000,4)+I336</f>
        <v>63.122399999999985</v>
      </c>
      <c r="J338" s="432" t="s">
        <v>51</v>
      </c>
      <c r="K338" s="427" t="s">
        <v>263</v>
      </c>
      <c r="L338" s="427" t="s">
        <v>263</v>
      </c>
      <c r="M338" s="427"/>
      <c r="N338" s="427"/>
      <c r="O338" s="427"/>
      <c r="P338" s="427"/>
    </row>
    <row r="339" spans="1:16" s="161" customFormat="1" ht="18.75" customHeight="1" x14ac:dyDescent="0.35">
      <c r="A339" s="427"/>
      <c r="B339" s="427"/>
      <c r="C339" s="657"/>
      <c r="D339" s="483"/>
      <c r="E339" s="483"/>
      <c r="F339" s="430"/>
      <c r="G339" s="800" t="str">
        <f>C338</f>
        <v>30/3</v>
      </c>
      <c r="H339" s="486">
        <v>380</v>
      </c>
      <c r="I339" s="434"/>
      <c r="J339" s="435"/>
      <c r="K339" s="427"/>
      <c r="L339" s="427"/>
      <c r="M339" s="427"/>
      <c r="N339" s="427"/>
      <c r="O339" s="427"/>
      <c r="P339" s="427"/>
    </row>
    <row r="340" spans="1:16" s="161" customFormat="1" ht="18.75" customHeight="1" x14ac:dyDescent="0.35">
      <c r="A340" s="427">
        <f>SUBTOTAL(103,$C$6:C340)</f>
        <v>168</v>
      </c>
      <c r="B340" s="427"/>
      <c r="C340" s="435" t="s">
        <v>456</v>
      </c>
      <c r="D340" s="658" t="s">
        <v>50</v>
      </c>
      <c r="E340" s="658"/>
      <c r="F340" s="437"/>
      <c r="G340" s="427"/>
      <c r="H340" s="488"/>
      <c r="I340" s="431">
        <f>ROUND(H339/1000,4)+I338</f>
        <v>63.502399999999987</v>
      </c>
      <c r="J340" s="432" t="s">
        <v>51</v>
      </c>
      <c r="K340" s="427" t="s">
        <v>263</v>
      </c>
      <c r="L340" s="427" t="s">
        <v>263</v>
      </c>
      <c r="M340" s="427" t="s">
        <v>263</v>
      </c>
      <c r="N340" s="427"/>
      <c r="O340" s="427"/>
      <c r="P340" s="427"/>
    </row>
    <row r="341" spans="1:16" s="161" customFormat="1" ht="18.75" customHeight="1" x14ac:dyDescent="0.35">
      <c r="A341" s="427"/>
      <c r="B341" s="427"/>
      <c r="C341" s="657"/>
      <c r="D341" s="483"/>
      <c r="E341" s="483"/>
      <c r="F341" s="430"/>
      <c r="G341" s="800" t="str">
        <f>C340</f>
        <v>30/4</v>
      </c>
      <c r="H341" s="486">
        <v>430</v>
      </c>
      <c r="I341" s="434"/>
      <c r="J341" s="435"/>
      <c r="K341" s="427"/>
      <c r="L341" s="427"/>
      <c r="M341" s="427"/>
      <c r="N341" s="427"/>
      <c r="O341" s="427"/>
      <c r="P341" s="427"/>
    </row>
    <row r="342" spans="1:16" s="161" customFormat="1" ht="18.75" customHeight="1" x14ac:dyDescent="0.35">
      <c r="A342" s="427">
        <f>SUBTOTAL(103,$C$6:C342)</f>
        <v>169</v>
      </c>
      <c r="B342" s="427"/>
      <c r="C342" s="435" t="s">
        <v>457</v>
      </c>
      <c r="D342" s="658" t="s">
        <v>3</v>
      </c>
      <c r="E342" s="658"/>
      <c r="F342" s="437"/>
      <c r="G342" s="427"/>
      <c r="H342" s="488"/>
      <c r="I342" s="431">
        <f>ROUND(H341/1000,4)+I340</f>
        <v>63.932399999999987</v>
      </c>
      <c r="J342" s="432" t="s">
        <v>51</v>
      </c>
      <c r="K342" s="427" t="s">
        <v>263</v>
      </c>
      <c r="L342" s="427" t="s">
        <v>263</v>
      </c>
      <c r="M342" s="427"/>
      <c r="N342" s="427"/>
      <c r="O342" s="427"/>
      <c r="P342" s="427"/>
    </row>
    <row r="343" spans="1:16" s="161" customFormat="1" ht="18.75" customHeight="1" x14ac:dyDescent="0.35">
      <c r="A343" s="427"/>
      <c r="B343" s="427"/>
      <c r="C343" s="657"/>
      <c r="D343" s="483"/>
      <c r="E343" s="483"/>
      <c r="F343" s="430"/>
      <c r="G343" s="800" t="str">
        <f>C342</f>
        <v>30/5</v>
      </c>
      <c r="H343" s="486">
        <v>380</v>
      </c>
      <c r="I343" s="434"/>
      <c r="J343" s="435"/>
      <c r="K343" s="427"/>
      <c r="L343" s="427"/>
      <c r="M343" s="427"/>
      <c r="N343" s="427"/>
      <c r="O343" s="427"/>
      <c r="P343" s="427"/>
    </row>
    <row r="344" spans="1:16" s="161" customFormat="1" ht="18.75" customHeight="1" x14ac:dyDescent="0.35">
      <c r="A344" s="427">
        <f>SUBTOTAL(103,$C$6:C344)</f>
        <v>170</v>
      </c>
      <c r="B344" s="427"/>
      <c r="C344" s="435" t="s">
        <v>458</v>
      </c>
      <c r="D344" s="658" t="s">
        <v>80</v>
      </c>
      <c r="E344" s="658"/>
      <c r="F344" s="437"/>
      <c r="G344" s="427"/>
      <c r="H344" s="488"/>
      <c r="I344" s="431">
        <f>ROUND(H343/1000,4)+I342</f>
        <v>64.312399999999982</v>
      </c>
      <c r="J344" s="432" t="s">
        <v>51</v>
      </c>
      <c r="K344" s="427" t="s">
        <v>263</v>
      </c>
      <c r="L344" s="427" t="s">
        <v>263</v>
      </c>
      <c r="M344" s="427" t="s">
        <v>263</v>
      </c>
      <c r="N344" s="427"/>
      <c r="O344" s="427"/>
      <c r="P344" s="427"/>
    </row>
    <row r="345" spans="1:16" s="161" customFormat="1" ht="18.75" customHeight="1" x14ac:dyDescent="0.35">
      <c r="A345" s="427"/>
      <c r="B345" s="427"/>
      <c r="C345" s="657"/>
      <c r="D345" s="483"/>
      <c r="E345" s="483"/>
      <c r="F345" s="430"/>
      <c r="G345" s="800" t="str">
        <f>C344</f>
        <v>30/6</v>
      </c>
      <c r="H345" s="486">
        <v>335</v>
      </c>
      <c r="I345" s="434"/>
      <c r="J345" s="435"/>
      <c r="K345" s="427"/>
      <c r="L345" s="427"/>
      <c r="M345" s="427"/>
      <c r="N345" s="427"/>
      <c r="O345" s="427"/>
      <c r="P345" s="427"/>
    </row>
    <row r="346" spans="1:16" s="161" customFormat="1" ht="18.75" customHeight="1" x14ac:dyDescent="0.35">
      <c r="A346" s="427">
        <f>SUBTOTAL(103,$C$6:C346)</f>
        <v>171</v>
      </c>
      <c r="B346" s="427"/>
      <c r="C346" s="435" t="s">
        <v>459</v>
      </c>
      <c r="D346" s="658" t="s">
        <v>4</v>
      </c>
      <c r="E346" s="658"/>
      <c r="F346" s="437"/>
      <c r="G346" s="427"/>
      <c r="H346" s="488"/>
      <c r="I346" s="431">
        <f>ROUND(H345/1000,4)+I344</f>
        <v>64.647399999999976</v>
      </c>
      <c r="J346" s="432" t="s">
        <v>51</v>
      </c>
      <c r="K346" s="427" t="s">
        <v>263</v>
      </c>
      <c r="L346" s="427" t="s">
        <v>263</v>
      </c>
      <c r="M346" s="427" t="s">
        <v>263</v>
      </c>
      <c r="N346" s="427"/>
      <c r="O346" s="427"/>
      <c r="P346" s="427"/>
    </row>
    <row r="347" spans="1:16" s="161" customFormat="1" ht="18.75" customHeight="1" x14ac:dyDescent="0.35">
      <c r="A347" s="427"/>
      <c r="B347" s="427"/>
      <c r="C347" s="657"/>
      <c r="D347" s="483"/>
      <c r="E347" s="483"/>
      <c r="F347" s="430"/>
      <c r="G347" s="800" t="str">
        <f>C346</f>
        <v>30/7</v>
      </c>
      <c r="H347" s="486">
        <v>395</v>
      </c>
      <c r="I347" s="434"/>
      <c r="J347" s="435"/>
      <c r="K347" s="427"/>
      <c r="L347" s="427"/>
      <c r="M347" s="427"/>
      <c r="N347" s="427"/>
      <c r="O347" s="427"/>
      <c r="P347" s="427"/>
    </row>
    <row r="348" spans="1:16" s="161" customFormat="1" ht="18.75" customHeight="1" x14ac:dyDescent="0.35">
      <c r="A348" s="427">
        <f>SUBTOTAL(103,$C$6:C348)</f>
        <v>172</v>
      </c>
      <c r="B348" s="427"/>
      <c r="C348" s="435" t="s">
        <v>460</v>
      </c>
      <c r="D348" s="658" t="s">
        <v>2</v>
      </c>
      <c r="E348" s="658"/>
      <c r="F348" s="437"/>
      <c r="G348" s="427"/>
      <c r="H348" s="488"/>
      <c r="I348" s="431">
        <f>ROUND(H347/1000,4)+I346</f>
        <v>65.042399999999972</v>
      </c>
      <c r="J348" s="432" t="s">
        <v>51</v>
      </c>
      <c r="K348" s="427" t="s">
        <v>263</v>
      </c>
      <c r="L348" s="427" t="s">
        <v>263</v>
      </c>
      <c r="M348" s="427" t="s">
        <v>263</v>
      </c>
      <c r="N348" s="427"/>
      <c r="O348" s="427"/>
      <c r="P348" s="427"/>
    </row>
    <row r="349" spans="1:16" s="161" customFormat="1" ht="18.75" customHeight="1" x14ac:dyDescent="0.35">
      <c r="A349" s="427"/>
      <c r="B349" s="427"/>
      <c r="C349" s="657"/>
      <c r="D349" s="483"/>
      <c r="E349" s="483"/>
      <c r="F349" s="430"/>
      <c r="G349" s="800" t="str">
        <f>C348</f>
        <v>30/8</v>
      </c>
      <c r="H349" s="486">
        <v>390</v>
      </c>
      <c r="I349" s="434"/>
      <c r="J349" s="435"/>
      <c r="K349" s="427"/>
      <c r="L349" s="427"/>
      <c r="M349" s="427"/>
      <c r="N349" s="427"/>
      <c r="O349" s="427"/>
      <c r="P349" s="427"/>
    </row>
    <row r="350" spans="1:16" s="161" customFormat="1" ht="18.75" customHeight="1" x14ac:dyDescent="0.35">
      <c r="A350" s="427">
        <f>SUBTOTAL(103,$C$6:C350)</f>
        <v>173</v>
      </c>
      <c r="B350" s="427"/>
      <c r="C350" s="435" t="s">
        <v>461</v>
      </c>
      <c r="D350" s="658" t="s">
        <v>4</v>
      </c>
      <c r="E350" s="658"/>
      <c r="F350" s="437"/>
      <c r="G350" s="427"/>
      <c r="H350" s="488"/>
      <c r="I350" s="431">
        <f>ROUND(H349/1000,4)+I348</f>
        <v>65.432399999999973</v>
      </c>
      <c r="J350" s="432" t="s">
        <v>51</v>
      </c>
      <c r="K350" s="427" t="s">
        <v>263</v>
      </c>
      <c r="L350" s="427" t="s">
        <v>263</v>
      </c>
      <c r="M350" s="427" t="s">
        <v>263</v>
      </c>
      <c r="N350" s="427"/>
      <c r="O350" s="427"/>
      <c r="P350" s="427"/>
    </row>
    <row r="351" spans="1:16" s="161" customFormat="1" ht="18.75" customHeight="1" x14ac:dyDescent="0.35">
      <c r="A351" s="427"/>
      <c r="B351" s="427"/>
      <c r="C351" s="657"/>
      <c r="D351" s="483"/>
      <c r="E351" s="483"/>
      <c r="F351" s="430"/>
      <c r="G351" s="800" t="str">
        <f>C350</f>
        <v>30/9</v>
      </c>
      <c r="H351" s="486">
        <v>350</v>
      </c>
      <c r="I351" s="434"/>
      <c r="J351" s="435"/>
      <c r="K351" s="427"/>
      <c r="L351" s="427"/>
      <c r="M351" s="427"/>
      <c r="N351" s="427"/>
      <c r="O351" s="427"/>
      <c r="P351" s="427"/>
    </row>
    <row r="352" spans="1:16" s="161" customFormat="1" ht="18.75" customHeight="1" x14ac:dyDescent="0.35">
      <c r="A352" s="427">
        <f>SUBTOTAL(103,$C$6:C352)</f>
        <v>174</v>
      </c>
      <c r="B352" s="427"/>
      <c r="C352" s="435" t="s">
        <v>462</v>
      </c>
      <c r="D352" s="658" t="s">
        <v>2</v>
      </c>
      <c r="E352" s="658"/>
      <c r="F352" s="437"/>
      <c r="G352" s="427"/>
      <c r="H352" s="488"/>
      <c r="I352" s="431">
        <f>ROUND(H351/1000,4)+I350</f>
        <v>65.782399999999967</v>
      </c>
      <c r="J352" s="432" t="s">
        <v>51</v>
      </c>
      <c r="K352" s="427" t="s">
        <v>263</v>
      </c>
      <c r="L352" s="427" t="s">
        <v>263</v>
      </c>
      <c r="M352" s="427" t="s">
        <v>263</v>
      </c>
      <c r="N352" s="427"/>
      <c r="O352" s="427"/>
      <c r="P352" s="427"/>
    </row>
    <row r="353" spans="1:16" s="161" customFormat="1" ht="18.75" customHeight="1" x14ac:dyDescent="0.35">
      <c r="A353" s="427"/>
      <c r="B353" s="427"/>
      <c r="C353" s="657"/>
      <c r="D353" s="483"/>
      <c r="E353" s="483"/>
      <c r="F353" s="430"/>
      <c r="G353" s="800" t="str">
        <f>C352</f>
        <v>30/10</v>
      </c>
      <c r="H353" s="486">
        <v>428.23899999999998</v>
      </c>
      <c r="I353" s="434"/>
      <c r="J353" s="435"/>
      <c r="K353" s="427"/>
      <c r="L353" s="427"/>
      <c r="M353" s="427"/>
      <c r="N353" s="427"/>
      <c r="O353" s="427"/>
      <c r="P353" s="427"/>
    </row>
    <row r="354" spans="1:16" s="161" customFormat="1" ht="18.75" customHeight="1" x14ac:dyDescent="0.35">
      <c r="A354" s="427">
        <f>SUBTOTAL(103,$C$6:C354)</f>
        <v>175</v>
      </c>
      <c r="B354" s="428" t="s">
        <v>585</v>
      </c>
      <c r="C354" s="435" t="s">
        <v>9</v>
      </c>
      <c r="D354" s="658" t="s">
        <v>205</v>
      </c>
      <c r="E354" s="658"/>
      <c r="F354" s="437"/>
      <c r="G354" s="427"/>
      <c r="H354" s="488"/>
      <c r="I354" s="431">
        <f>ROUND(H353/1000,4)+I352</f>
        <v>66.210599999999971</v>
      </c>
      <c r="J354" s="432" t="s">
        <v>51</v>
      </c>
      <c r="K354" s="427" t="s">
        <v>263</v>
      </c>
      <c r="L354" s="427" t="s">
        <v>263</v>
      </c>
      <c r="M354" s="427" t="s">
        <v>263</v>
      </c>
      <c r="N354" s="427"/>
      <c r="O354" s="427"/>
      <c r="P354" s="427"/>
    </row>
    <row r="355" spans="1:16" s="161" customFormat="1" ht="18.75" customHeight="1" x14ac:dyDescent="0.35">
      <c r="A355" s="427"/>
      <c r="B355" s="427"/>
      <c r="C355" s="657"/>
      <c r="D355" s="483"/>
      <c r="E355" s="483"/>
      <c r="F355" s="430"/>
      <c r="G355" s="800" t="str">
        <f>C354</f>
        <v>31/0</v>
      </c>
      <c r="H355" s="486">
        <v>376.76100000000002</v>
      </c>
      <c r="I355" s="434"/>
      <c r="J355" s="435"/>
      <c r="K355" s="427"/>
      <c r="L355" s="427"/>
      <c r="M355" s="427"/>
      <c r="N355" s="427"/>
      <c r="O355" s="427"/>
      <c r="P355" s="427"/>
    </row>
    <row r="356" spans="1:16" s="161" customFormat="1" ht="18.75" customHeight="1" x14ac:dyDescent="0.35">
      <c r="A356" s="427">
        <f>SUBTOTAL(103,$C$6:C356)</f>
        <v>176</v>
      </c>
      <c r="B356" s="427"/>
      <c r="C356" s="435" t="s">
        <v>84</v>
      </c>
      <c r="D356" s="658" t="s">
        <v>2</v>
      </c>
      <c r="E356" s="658"/>
      <c r="F356" s="437"/>
      <c r="G356" s="427"/>
      <c r="H356" s="488"/>
      <c r="I356" s="431">
        <f>ROUND(H355/1000,4)+I354</f>
        <v>66.587399999999974</v>
      </c>
      <c r="J356" s="432" t="s">
        <v>51</v>
      </c>
      <c r="K356" s="427" t="s">
        <v>263</v>
      </c>
      <c r="L356" s="427" t="s">
        <v>263</v>
      </c>
      <c r="M356" s="427" t="s">
        <v>263</v>
      </c>
      <c r="N356" s="427"/>
      <c r="O356" s="427"/>
      <c r="P356" s="427"/>
    </row>
    <row r="357" spans="1:16" s="161" customFormat="1" ht="18.75" customHeight="1" x14ac:dyDescent="0.35">
      <c r="A357" s="427"/>
      <c r="B357" s="427"/>
      <c r="C357" s="657"/>
      <c r="D357" s="483"/>
      <c r="E357" s="483"/>
      <c r="F357" s="430"/>
      <c r="G357" s="800" t="str">
        <f>C356</f>
        <v>31/1</v>
      </c>
      <c r="H357" s="486">
        <v>410</v>
      </c>
      <c r="I357" s="434"/>
      <c r="J357" s="435"/>
      <c r="K357" s="427"/>
      <c r="L357" s="427"/>
      <c r="M357" s="427"/>
      <c r="N357" s="427"/>
      <c r="O357" s="427"/>
      <c r="P357" s="427"/>
    </row>
    <row r="358" spans="1:16" s="161" customFormat="1" ht="18.75" customHeight="1" x14ac:dyDescent="0.35">
      <c r="A358" s="427">
        <f>SUBTOTAL(103,$C$6:C358)</f>
        <v>177</v>
      </c>
      <c r="B358" s="427"/>
      <c r="C358" s="435" t="s">
        <v>170</v>
      </c>
      <c r="D358" s="658" t="s">
        <v>178</v>
      </c>
      <c r="E358" s="658"/>
      <c r="F358" s="437"/>
      <c r="G358" s="427"/>
      <c r="H358" s="488"/>
      <c r="I358" s="431">
        <f>ROUND(H357/1000,4)+I356</f>
        <v>66.997399999999971</v>
      </c>
      <c r="J358" s="432" t="s">
        <v>51</v>
      </c>
      <c r="K358" s="427" t="s">
        <v>263</v>
      </c>
      <c r="L358" s="427" t="s">
        <v>263</v>
      </c>
      <c r="M358" s="427" t="s">
        <v>263</v>
      </c>
      <c r="N358" s="427"/>
      <c r="O358" s="427"/>
      <c r="P358" s="427"/>
    </row>
    <row r="359" spans="1:16" s="161" customFormat="1" ht="18.75" customHeight="1" x14ac:dyDescent="0.35">
      <c r="A359" s="427"/>
      <c r="B359" s="427"/>
      <c r="C359" s="657"/>
      <c r="D359" s="483"/>
      <c r="E359" s="483"/>
      <c r="F359" s="430"/>
      <c r="G359" s="800" t="str">
        <f>C358</f>
        <v>31/2</v>
      </c>
      <c r="H359" s="486">
        <v>430</v>
      </c>
      <c r="I359" s="434"/>
      <c r="J359" s="435"/>
      <c r="K359" s="427"/>
      <c r="L359" s="427"/>
      <c r="M359" s="427"/>
      <c r="N359" s="427"/>
      <c r="O359" s="427"/>
      <c r="P359" s="427"/>
    </row>
    <row r="360" spans="1:16" s="161" customFormat="1" ht="18.75" customHeight="1" x14ac:dyDescent="0.35">
      <c r="A360" s="427">
        <f>SUBTOTAL(103,$C$6:C360)</f>
        <v>178</v>
      </c>
      <c r="B360" s="427"/>
      <c r="C360" s="435" t="s">
        <v>171</v>
      </c>
      <c r="D360" s="658" t="s">
        <v>2</v>
      </c>
      <c r="E360" s="658"/>
      <c r="F360" s="437"/>
      <c r="G360" s="427"/>
      <c r="H360" s="488"/>
      <c r="I360" s="431">
        <f>ROUND(H359/1000,4)+I358</f>
        <v>67.427399999999977</v>
      </c>
      <c r="J360" s="432" t="s">
        <v>51</v>
      </c>
      <c r="K360" s="427" t="s">
        <v>263</v>
      </c>
      <c r="L360" s="427" t="s">
        <v>263</v>
      </c>
      <c r="M360" s="427" t="s">
        <v>263</v>
      </c>
      <c r="N360" s="427"/>
      <c r="O360" s="427"/>
      <c r="P360" s="427"/>
    </row>
    <row r="361" spans="1:16" s="161" customFormat="1" ht="18.75" customHeight="1" x14ac:dyDescent="0.35">
      <c r="A361" s="427"/>
      <c r="B361" s="427"/>
      <c r="C361" s="657"/>
      <c r="D361" s="483"/>
      <c r="E361" s="483"/>
      <c r="F361" s="430"/>
      <c r="G361" s="800" t="str">
        <f>C360</f>
        <v>31/3</v>
      </c>
      <c r="H361" s="486">
        <v>380</v>
      </c>
      <c r="I361" s="434"/>
      <c r="J361" s="435"/>
      <c r="K361" s="427"/>
      <c r="L361" s="427"/>
      <c r="M361" s="427"/>
      <c r="N361" s="427"/>
      <c r="O361" s="427"/>
      <c r="P361" s="427"/>
    </row>
    <row r="362" spans="1:16" s="161" customFormat="1" ht="18.75" customHeight="1" x14ac:dyDescent="0.35">
      <c r="A362" s="427">
        <f>SUBTOTAL(103,$C$6:C362)</f>
        <v>179</v>
      </c>
      <c r="B362" s="427"/>
      <c r="C362" s="435" t="s">
        <v>463</v>
      </c>
      <c r="D362" s="658" t="s">
        <v>159</v>
      </c>
      <c r="E362" s="658"/>
      <c r="F362" s="437"/>
      <c r="G362" s="427"/>
      <c r="H362" s="488"/>
      <c r="I362" s="431">
        <f>ROUND(H361/1000,4)+I360</f>
        <v>67.807399999999973</v>
      </c>
      <c r="J362" s="432" t="s">
        <v>51</v>
      </c>
      <c r="K362" s="427" t="s">
        <v>263</v>
      </c>
      <c r="L362" s="427" t="s">
        <v>263</v>
      </c>
      <c r="M362" s="427" t="s">
        <v>263</v>
      </c>
      <c r="N362" s="427"/>
      <c r="O362" s="427"/>
      <c r="P362" s="427"/>
    </row>
    <row r="363" spans="1:16" s="161" customFormat="1" ht="18.75" customHeight="1" x14ac:dyDescent="0.35">
      <c r="A363" s="427"/>
      <c r="B363" s="427"/>
      <c r="C363" s="657"/>
      <c r="D363" s="483"/>
      <c r="E363" s="483"/>
      <c r="F363" s="430"/>
      <c r="G363" s="800" t="str">
        <f>C362</f>
        <v>31/4</v>
      </c>
      <c r="H363" s="486">
        <v>445</v>
      </c>
      <c r="I363" s="434"/>
      <c r="J363" s="435"/>
      <c r="K363" s="427"/>
      <c r="L363" s="427"/>
      <c r="M363" s="427"/>
      <c r="N363" s="427"/>
      <c r="O363" s="427"/>
      <c r="P363" s="427"/>
    </row>
    <row r="364" spans="1:16" s="161" customFormat="1" ht="18.75" customHeight="1" x14ac:dyDescent="0.35">
      <c r="A364" s="427">
        <f>SUBTOTAL(103,$C$6:C364)</f>
        <v>180</v>
      </c>
      <c r="B364" s="427"/>
      <c r="C364" s="435" t="s">
        <v>464</v>
      </c>
      <c r="D364" s="658" t="s">
        <v>80</v>
      </c>
      <c r="E364" s="658"/>
      <c r="F364" s="437"/>
      <c r="G364" s="427"/>
      <c r="H364" s="488"/>
      <c r="I364" s="431">
        <f>ROUND(H363/1000,4)+I362</f>
        <v>68.252399999999966</v>
      </c>
      <c r="J364" s="432" t="s">
        <v>51</v>
      </c>
      <c r="K364" s="427" t="s">
        <v>263</v>
      </c>
      <c r="L364" s="427" t="s">
        <v>263</v>
      </c>
      <c r="M364" s="427" t="s">
        <v>263</v>
      </c>
      <c r="N364" s="427"/>
      <c r="O364" s="427"/>
      <c r="P364" s="427"/>
    </row>
    <row r="365" spans="1:16" s="161" customFormat="1" ht="18.75" customHeight="1" x14ac:dyDescent="0.35">
      <c r="A365" s="427"/>
      <c r="B365" s="427"/>
      <c r="C365" s="657"/>
      <c r="D365" s="483"/>
      <c r="E365" s="483"/>
      <c r="F365" s="430"/>
      <c r="G365" s="800" t="str">
        <f>C364</f>
        <v>31/5</v>
      </c>
      <c r="H365" s="486">
        <v>385</v>
      </c>
      <c r="I365" s="434"/>
      <c r="J365" s="435"/>
      <c r="K365" s="427"/>
      <c r="L365" s="427"/>
      <c r="M365" s="427"/>
      <c r="N365" s="427"/>
      <c r="O365" s="427"/>
      <c r="P365" s="427"/>
    </row>
    <row r="366" spans="1:16" s="161" customFormat="1" ht="18.75" customHeight="1" x14ac:dyDescent="0.35">
      <c r="A366" s="427">
        <f>SUBTOTAL(103,$C$6:C366)</f>
        <v>181</v>
      </c>
      <c r="B366" s="427"/>
      <c r="C366" s="435" t="s">
        <v>465</v>
      </c>
      <c r="D366" s="658" t="s">
        <v>50</v>
      </c>
      <c r="E366" s="658"/>
      <c r="F366" s="437"/>
      <c r="G366" s="427"/>
      <c r="H366" s="488"/>
      <c r="I366" s="431">
        <f>ROUND(H365/1000,4)+I364</f>
        <v>68.637399999999971</v>
      </c>
      <c r="J366" s="432" t="s">
        <v>51</v>
      </c>
      <c r="K366" s="427" t="s">
        <v>263</v>
      </c>
      <c r="L366" s="427" t="s">
        <v>263</v>
      </c>
      <c r="M366" s="427" t="s">
        <v>263</v>
      </c>
      <c r="N366" s="427"/>
      <c r="O366" s="427"/>
      <c r="P366" s="427"/>
    </row>
    <row r="367" spans="1:16" s="161" customFormat="1" ht="18.75" customHeight="1" x14ac:dyDescent="0.35">
      <c r="A367" s="427"/>
      <c r="B367" s="427"/>
      <c r="C367" s="657"/>
      <c r="D367" s="483"/>
      <c r="E367" s="483"/>
      <c r="F367" s="430"/>
      <c r="G367" s="800" t="str">
        <f>C366</f>
        <v>31/6</v>
      </c>
      <c r="H367" s="486">
        <v>420</v>
      </c>
      <c r="I367" s="434"/>
      <c r="J367" s="435"/>
      <c r="K367" s="427"/>
      <c r="L367" s="427"/>
      <c r="M367" s="427"/>
      <c r="N367" s="427"/>
      <c r="O367" s="427"/>
      <c r="P367" s="427"/>
    </row>
    <row r="368" spans="1:16" s="161" customFormat="1" ht="18.75" customHeight="1" x14ac:dyDescent="0.35">
      <c r="A368" s="427">
        <f>SUBTOTAL(103,$C$6:C368)</f>
        <v>182</v>
      </c>
      <c r="B368" s="427"/>
      <c r="C368" s="435" t="s">
        <v>466</v>
      </c>
      <c r="D368" s="658" t="s">
        <v>3</v>
      </c>
      <c r="E368" s="658"/>
      <c r="F368" s="437"/>
      <c r="G368" s="427"/>
      <c r="H368" s="488"/>
      <c r="I368" s="431">
        <f>ROUND(H367/1000,4)+I366</f>
        <v>69.057399999999973</v>
      </c>
      <c r="J368" s="432" t="s">
        <v>51</v>
      </c>
      <c r="K368" s="427" t="s">
        <v>263</v>
      </c>
      <c r="L368" s="427" t="s">
        <v>263</v>
      </c>
      <c r="M368" s="427" t="s">
        <v>263</v>
      </c>
      <c r="N368" s="427"/>
      <c r="O368" s="427"/>
      <c r="P368" s="427"/>
    </row>
    <row r="369" spans="1:16" s="161" customFormat="1" ht="18.75" customHeight="1" x14ac:dyDescent="0.35">
      <c r="A369" s="427"/>
      <c r="B369" s="427"/>
      <c r="C369" s="657"/>
      <c r="D369" s="483"/>
      <c r="E369" s="483"/>
      <c r="F369" s="430"/>
      <c r="G369" s="800" t="str">
        <f>C368</f>
        <v>31/7</v>
      </c>
      <c r="H369" s="486">
        <v>415</v>
      </c>
      <c r="I369" s="434"/>
      <c r="J369" s="435"/>
      <c r="K369" s="427"/>
      <c r="L369" s="427"/>
      <c r="M369" s="427"/>
      <c r="N369" s="427"/>
      <c r="O369" s="427"/>
      <c r="P369" s="427"/>
    </row>
    <row r="370" spans="1:16" s="161" customFormat="1" ht="18.75" customHeight="1" x14ac:dyDescent="0.35">
      <c r="A370" s="427">
        <f>SUBTOTAL(103,$C$6:C370)</f>
        <v>183</v>
      </c>
      <c r="B370" s="427"/>
      <c r="C370" s="435" t="s">
        <v>467</v>
      </c>
      <c r="D370" s="658" t="s">
        <v>3</v>
      </c>
      <c r="E370" s="658"/>
      <c r="F370" s="437"/>
      <c r="G370" s="427"/>
      <c r="H370" s="488"/>
      <c r="I370" s="431">
        <f>ROUND(H369/1000,4)+I368</f>
        <v>69.472399999999979</v>
      </c>
      <c r="J370" s="432" t="s">
        <v>51</v>
      </c>
      <c r="K370" s="427" t="s">
        <v>263</v>
      </c>
      <c r="L370" s="427" t="s">
        <v>263</v>
      </c>
      <c r="M370" s="427" t="s">
        <v>263</v>
      </c>
      <c r="N370" s="427"/>
      <c r="O370" s="427"/>
      <c r="P370" s="427"/>
    </row>
    <row r="371" spans="1:16" s="161" customFormat="1" ht="18.75" customHeight="1" x14ac:dyDescent="0.35">
      <c r="A371" s="427"/>
      <c r="B371" s="427"/>
      <c r="C371" s="657"/>
      <c r="D371" s="483"/>
      <c r="E371" s="483"/>
      <c r="F371" s="430"/>
      <c r="G371" s="800" t="str">
        <f>C370</f>
        <v>31/8</v>
      </c>
      <c r="H371" s="486">
        <v>310</v>
      </c>
      <c r="I371" s="434"/>
      <c r="J371" s="435"/>
      <c r="K371" s="427"/>
      <c r="L371" s="427"/>
      <c r="M371" s="427"/>
      <c r="N371" s="427"/>
      <c r="O371" s="427"/>
      <c r="P371" s="427"/>
    </row>
    <row r="372" spans="1:16" s="161" customFormat="1" ht="18.75" customHeight="1" x14ac:dyDescent="0.35">
      <c r="A372" s="427">
        <f>SUBTOTAL(103,$C$6:C372)</f>
        <v>184</v>
      </c>
      <c r="B372" s="427"/>
      <c r="C372" s="435" t="s">
        <v>468</v>
      </c>
      <c r="D372" s="658" t="s">
        <v>178</v>
      </c>
      <c r="E372" s="658"/>
      <c r="F372" s="437"/>
      <c r="G372" s="427"/>
      <c r="H372" s="488"/>
      <c r="I372" s="431">
        <f>ROUND(H371/1000,4)+I370</f>
        <v>69.782399999999981</v>
      </c>
      <c r="J372" s="432" t="s">
        <v>51</v>
      </c>
      <c r="K372" s="427" t="s">
        <v>263</v>
      </c>
      <c r="L372" s="427" t="s">
        <v>263</v>
      </c>
      <c r="M372" s="427" t="s">
        <v>263</v>
      </c>
      <c r="N372" s="427"/>
      <c r="O372" s="427"/>
      <c r="P372" s="427"/>
    </row>
    <row r="373" spans="1:16" s="161" customFormat="1" ht="18.75" customHeight="1" x14ac:dyDescent="0.35">
      <c r="A373" s="427"/>
      <c r="B373" s="427"/>
      <c r="C373" s="657"/>
      <c r="D373" s="483"/>
      <c r="E373" s="483"/>
      <c r="F373" s="430"/>
      <c r="G373" s="800" t="str">
        <f>C372</f>
        <v>31/9</v>
      </c>
      <c r="H373" s="486">
        <v>445</v>
      </c>
      <c r="I373" s="434"/>
      <c r="J373" s="435"/>
      <c r="K373" s="427"/>
      <c r="L373" s="427"/>
      <c r="M373" s="427"/>
      <c r="N373" s="427"/>
      <c r="O373" s="427"/>
      <c r="P373" s="427"/>
    </row>
    <row r="374" spans="1:16" s="161" customFormat="1" ht="18.75" customHeight="1" x14ac:dyDescent="0.35">
      <c r="A374" s="427">
        <f>SUBTOTAL(103,$C$6:C374)</f>
        <v>185</v>
      </c>
      <c r="B374" s="427"/>
      <c r="C374" s="435" t="s">
        <v>469</v>
      </c>
      <c r="D374" s="658" t="s">
        <v>1006</v>
      </c>
      <c r="E374" s="658"/>
      <c r="F374" s="437"/>
      <c r="G374" s="427"/>
      <c r="H374" s="488"/>
      <c r="I374" s="431">
        <f>ROUND(H373/1000,4)+I372</f>
        <v>70.227399999999975</v>
      </c>
      <c r="J374" s="432" t="s">
        <v>51</v>
      </c>
      <c r="K374" s="427" t="s">
        <v>263</v>
      </c>
      <c r="L374" s="427" t="s">
        <v>263</v>
      </c>
      <c r="M374" s="427" t="s">
        <v>263</v>
      </c>
      <c r="N374" s="427"/>
      <c r="O374" s="427" t="s">
        <v>981</v>
      </c>
      <c r="P374" s="427"/>
    </row>
    <row r="375" spans="1:16" s="161" customFormat="1" ht="18.75" customHeight="1" x14ac:dyDescent="0.35">
      <c r="A375" s="427"/>
      <c r="B375" s="427"/>
      <c r="C375" s="657"/>
      <c r="D375" s="483"/>
      <c r="E375" s="483"/>
      <c r="F375" s="430"/>
      <c r="G375" s="800" t="str">
        <f>C374</f>
        <v>31/10</v>
      </c>
      <c r="H375" s="486">
        <v>316.608</v>
      </c>
      <c r="I375" s="434"/>
      <c r="J375" s="435"/>
      <c r="K375" s="427"/>
      <c r="L375" s="427"/>
      <c r="M375" s="427"/>
      <c r="N375" s="427"/>
      <c r="O375" s="427"/>
      <c r="P375" s="427"/>
    </row>
    <row r="376" spans="1:16" s="161" customFormat="1" ht="18.75" customHeight="1" x14ac:dyDescent="0.35">
      <c r="A376" s="427">
        <f>SUBTOTAL(103,$C$6:C376)</f>
        <v>186</v>
      </c>
      <c r="B376" s="428" t="s">
        <v>586</v>
      </c>
      <c r="C376" s="435" t="s">
        <v>10</v>
      </c>
      <c r="D376" s="658" t="s">
        <v>192</v>
      </c>
      <c r="E376" s="658"/>
      <c r="F376" s="437"/>
      <c r="G376" s="427"/>
      <c r="H376" s="488"/>
      <c r="I376" s="431">
        <f>ROUND(H375/1000,4)+I374</f>
        <v>70.543999999999969</v>
      </c>
      <c r="J376" s="432" t="s">
        <v>51</v>
      </c>
      <c r="K376" s="427" t="s">
        <v>263</v>
      </c>
      <c r="L376" s="427" t="s">
        <v>263</v>
      </c>
      <c r="M376" s="427" t="s">
        <v>263</v>
      </c>
      <c r="N376" s="427"/>
      <c r="O376" s="427"/>
      <c r="P376" s="427"/>
    </row>
    <row r="377" spans="1:16" s="161" customFormat="1" ht="18.75" customHeight="1" x14ac:dyDescent="0.35">
      <c r="A377" s="427"/>
      <c r="B377" s="427"/>
      <c r="C377" s="657"/>
      <c r="D377" s="483"/>
      <c r="E377" s="483"/>
      <c r="F377" s="430"/>
      <c r="G377" s="800" t="str">
        <f>C376</f>
        <v>32/0</v>
      </c>
      <c r="H377" s="486">
        <v>385.51</v>
      </c>
      <c r="I377" s="434"/>
      <c r="J377" s="435"/>
      <c r="K377" s="427"/>
      <c r="L377" s="427"/>
      <c r="M377" s="427"/>
      <c r="N377" s="427"/>
      <c r="O377" s="427"/>
      <c r="P377" s="427"/>
    </row>
    <row r="378" spans="1:16" s="161" customFormat="1" ht="18.75" customHeight="1" x14ac:dyDescent="0.35">
      <c r="A378" s="427">
        <f>SUBTOTAL(103,$C$6:C378)</f>
        <v>187</v>
      </c>
      <c r="B378" s="427"/>
      <c r="C378" s="435" t="s">
        <v>67</v>
      </c>
      <c r="D378" s="658" t="s">
        <v>80</v>
      </c>
      <c r="E378" s="658"/>
      <c r="F378" s="437"/>
      <c r="G378" s="427"/>
      <c r="H378" s="486"/>
      <c r="I378" s="431">
        <f>ROUND(H377/1000,4)+I376</f>
        <v>70.929499999999962</v>
      </c>
      <c r="J378" s="432" t="s">
        <v>51</v>
      </c>
      <c r="K378" s="427" t="s">
        <v>263</v>
      </c>
      <c r="L378" s="427" t="s">
        <v>263</v>
      </c>
      <c r="M378" s="427" t="s">
        <v>263</v>
      </c>
      <c r="N378" s="427"/>
      <c r="O378" s="427"/>
      <c r="P378" s="427"/>
    </row>
    <row r="379" spans="1:16" s="161" customFormat="1" ht="18.75" customHeight="1" x14ac:dyDescent="0.35">
      <c r="A379" s="427"/>
      <c r="B379" s="427"/>
      <c r="C379" s="657"/>
      <c r="D379" s="483"/>
      <c r="E379" s="483"/>
      <c r="F379" s="430"/>
      <c r="G379" s="800" t="str">
        <f>C378</f>
        <v>32/1</v>
      </c>
      <c r="H379" s="486">
        <v>390</v>
      </c>
      <c r="I379" s="434"/>
      <c r="J379" s="435"/>
      <c r="K379" s="427"/>
      <c r="L379" s="427"/>
      <c r="M379" s="427"/>
      <c r="N379" s="427"/>
      <c r="O379" s="427"/>
      <c r="P379" s="427"/>
    </row>
    <row r="380" spans="1:16" s="161" customFormat="1" ht="18.75" customHeight="1" x14ac:dyDescent="0.35">
      <c r="A380" s="427">
        <f>SUBTOTAL(103,$C$6:C380)</f>
        <v>188</v>
      </c>
      <c r="B380" s="427"/>
      <c r="C380" s="435" t="s">
        <v>172</v>
      </c>
      <c r="D380" s="658" t="s">
        <v>50</v>
      </c>
      <c r="E380" s="658"/>
      <c r="F380" s="437"/>
      <c r="G380" s="427"/>
      <c r="H380" s="486"/>
      <c r="I380" s="431">
        <f>ROUND(H379/1000,4)+I378</f>
        <v>71.319499999999962</v>
      </c>
      <c r="J380" s="432" t="s">
        <v>51</v>
      </c>
      <c r="K380" s="427" t="s">
        <v>263</v>
      </c>
      <c r="L380" s="427" t="s">
        <v>263</v>
      </c>
      <c r="M380" s="427" t="s">
        <v>263</v>
      </c>
      <c r="N380" s="427"/>
      <c r="O380" s="427"/>
      <c r="P380" s="427"/>
    </row>
    <row r="381" spans="1:16" s="161" customFormat="1" ht="18.75" customHeight="1" x14ac:dyDescent="0.35">
      <c r="A381" s="427"/>
      <c r="B381" s="427"/>
      <c r="C381" s="657"/>
      <c r="D381" s="483"/>
      <c r="E381" s="483"/>
      <c r="F381" s="430"/>
      <c r="G381" s="800" t="str">
        <f>C380</f>
        <v>32/2</v>
      </c>
      <c r="H381" s="486">
        <v>410</v>
      </c>
      <c r="I381" s="434"/>
      <c r="J381" s="435"/>
      <c r="K381" s="427"/>
      <c r="L381" s="427"/>
      <c r="M381" s="427"/>
      <c r="N381" s="427"/>
      <c r="O381" s="427"/>
      <c r="P381" s="427"/>
    </row>
    <row r="382" spans="1:16" s="161" customFormat="1" ht="18.75" customHeight="1" x14ac:dyDescent="0.35">
      <c r="A382" s="427">
        <f>SUBTOTAL(103,$C$6:C382)</f>
        <v>189</v>
      </c>
      <c r="B382" s="427"/>
      <c r="C382" s="435" t="s">
        <v>892</v>
      </c>
      <c r="D382" s="658" t="s">
        <v>80</v>
      </c>
      <c r="E382" s="658"/>
      <c r="F382" s="437"/>
      <c r="G382" s="427"/>
      <c r="H382" s="486"/>
      <c r="I382" s="431">
        <f>ROUND(H381/1000,4)+I380</f>
        <v>71.729499999999959</v>
      </c>
      <c r="J382" s="432" t="s">
        <v>51</v>
      </c>
      <c r="K382" s="427" t="s">
        <v>263</v>
      </c>
      <c r="L382" s="427" t="s">
        <v>263</v>
      </c>
      <c r="M382" s="427" t="s">
        <v>263</v>
      </c>
      <c r="N382" s="427"/>
      <c r="O382" s="427"/>
      <c r="P382" s="427"/>
    </row>
    <row r="383" spans="1:16" s="161" customFormat="1" ht="18.75" customHeight="1" x14ac:dyDescent="0.35">
      <c r="A383" s="427"/>
      <c r="B383" s="427"/>
      <c r="C383" s="657"/>
      <c r="D383" s="483"/>
      <c r="E383" s="483"/>
      <c r="F383" s="430"/>
      <c r="G383" s="800" t="str">
        <f>C382</f>
        <v>32/3</v>
      </c>
      <c r="H383" s="486">
        <v>430</v>
      </c>
      <c r="I383" s="434"/>
      <c r="J383" s="435"/>
      <c r="K383" s="427"/>
      <c r="L383" s="427"/>
      <c r="M383" s="427"/>
      <c r="N383" s="427"/>
      <c r="O383" s="427"/>
      <c r="P383" s="427"/>
    </row>
    <row r="384" spans="1:16" s="161" customFormat="1" ht="18.75" customHeight="1" x14ac:dyDescent="0.35">
      <c r="A384" s="427">
        <f>SUBTOTAL(103,$C$6:C384)</f>
        <v>190</v>
      </c>
      <c r="B384" s="427"/>
      <c r="C384" s="435" t="s">
        <v>893</v>
      </c>
      <c r="D384" s="658" t="s">
        <v>50</v>
      </c>
      <c r="E384" s="658"/>
      <c r="F384" s="437"/>
      <c r="G384" s="427"/>
      <c r="H384" s="486"/>
      <c r="I384" s="431">
        <f>ROUND(H383/1000,4)+I382</f>
        <v>72.159499999999966</v>
      </c>
      <c r="J384" s="432" t="s">
        <v>51</v>
      </c>
      <c r="K384" s="427" t="s">
        <v>263</v>
      </c>
      <c r="L384" s="427" t="s">
        <v>263</v>
      </c>
      <c r="M384" s="427" t="s">
        <v>263</v>
      </c>
      <c r="N384" s="427"/>
      <c r="O384" s="427"/>
      <c r="P384" s="427"/>
    </row>
    <row r="385" spans="1:16" s="161" customFormat="1" ht="18.75" customHeight="1" x14ac:dyDescent="0.35">
      <c r="A385" s="427"/>
      <c r="B385" s="427"/>
      <c r="C385" s="657"/>
      <c r="D385" s="483"/>
      <c r="E385" s="483"/>
      <c r="F385" s="430"/>
      <c r="G385" s="800" t="str">
        <f>C384</f>
        <v>32/4</v>
      </c>
      <c r="H385" s="486">
        <v>390</v>
      </c>
      <c r="I385" s="434"/>
      <c r="J385" s="435"/>
      <c r="K385" s="427"/>
      <c r="L385" s="427"/>
      <c r="M385" s="427"/>
      <c r="N385" s="427"/>
      <c r="O385" s="427"/>
      <c r="P385" s="427"/>
    </row>
    <row r="386" spans="1:16" s="161" customFormat="1" ht="18.75" customHeight="1" x14ac:dyDescent="0.35">
      <c r="A386" s="427">
        <f>SUBTOTAL(103,$C$6:C386)</f>
        <v>191</v>
      </c>
      <c r="B386" s="427"/>
      <c r="C386" s="435" t="s">
        <v>894</v>
      </c>
      <c r="D386" s="658" t="s">
        <v>50</v>
      </c>
      <c r="E386" s="658"/>
      <c r="F386" s="437">
        <v>2</v>
      </c>
      <c r="G386" s="427"/>
      <c r="H386" s="486"/>
      <c r="I386" s="431">
        <f>ROUND(H385/1000,4)+I384</f>
        <v>72.549499999999966</v>
      </c>
      <c r="J386" s="432" t="s">
        <v>51</v>
      </c>
      <c r="K386" s="427" t="s">
        <v>263</v>
      </c>
      <c r="L386" s="427" t="s">
        <v>263</v>
      </c>
      <c r="M386" s="427" t="s">
        <v>263</v>
      </c>
      <c r="N386" s="427"/>
      <c r="O386" s="427"/>
      <c r="P386" s="427"/>
    </row>
    <row r="387" spans="1:16" s="161" customFormat="1" ht="18.75" customHeight="1" x14ac:dyDescent="0.35">
      <c r="A387" s="427"/>
      <c r="B387" s="427"/>
      <c r="C387" s="657"/>
      <c r="D387" s="483"/>
      <c r="E387" s="483"/>
      <c r="F387" s="430"/>
      <c r="G387" s="800" t="str">
        <f>C386</f>
        <v>32/5</v>
      </c>
      <c r="H387" s="486">
        <v>439</v>
      </c>
      <c r="I387" s="434"/>
      <c r="J387" s="435"/>
      <c r="K387" s="427"/>
      <c r="L387" s="427"/>
      <c r="M387" s="427"/>
      <c r="N387" s="427"/>
      <c r="O387" s="427"/>
      <c r="P387" s="427"/>
    </row>
    <row r="388" spans="1:16" s="161" customFormat="1" ht="18.75" customHeight="1" x14ac:dyDescent="0.35">
      <c r="A388" s="427">
        <f>SUBTOTAL(103,$C$6:C388)</f>
        <v>192</v>
      </c>
      <c r="B388" s="427"/>
      <c r="C388" s="435" t="s">
        <v>895</v>
      </c>
      <c r="D388" s="658" t="s">
        <v>50</v>
      </c>
      <c r="E388" s="658"/>
      <c r="F388" s="437">
        <v>2</v>
      </c>
      <c r="G388" s="427"/>
      <c r="H388" s="486"/>
      <c r="I388" s="431">
        <f>ROUND(H387/1000,4)+I386</f>
        <v>72.988499999999959</v>
      </c>
      <c r="J388" s="432" t="s">
        <v>51</v>
      </c>
      <c r="K388" s="427" t="s">
        <v>263</v>
      </c>
      <c r="L388" s="427" t="s">
        <v>263</v>
      </c>
      <c r="M388" s="427" t="s">
        <v>263</v>
      </c>
      <c r="N388" s="427"/>
      <c r="O388" s="427"/>
      <c r="P388" s="427"/>
    </row>
    <row r="389" spans="1:16" s="161" customFormat="1" ht="18.75" customHeight="1" x14ac:dyDescent="0.35">
      <c r="A389" s="427"/>
      <c r="B389" s="427"/>
      <c r="C389" s="657"/>
      <c r="D389" s="483"/>
      <c r="E389" s="483"/>
      <c r="F389" s="430"/>
      <c r="G389" s="800" t="str">
        <f>C388</f>
        <v>32/6</v>
      </c>
      <c r="H389" s="486">
        <v>360</v>
      </c>
      <c r="I389" s="434"/>
      <c r="J389" s="435"/>
      <c r="K389" s="427"/>
      <c r="L389" s="427"/>
      <c r="M389" s="427"/>
      <c r="N389" s="427"/>
      <c r="O389" s="427"/>
      <c r="P389" s="427"/>
    </row>
    <row r="390" spans="1:16" s="161" customFormat="1" ht="18.75" customHeight="1" x14ac:dyDescent="0.35">
      <c r="A390" s="427">
        <f>SUBTOTAL(103,$C$6:C390)</f>
        <v>193</v>
      </c>
      <c r="B390" s="427"/>
      <c r="C390" s="435" t="s">
        <v>896</v>
      </c>
      <c r="D390" s="658" t="s">
        <v>2</v>
      </c>
      <c r="E390" s="658"/>
      <c r="F390" s="437"/>
      <c r="G390" s="427"/>
      <c r="H390" s="486"/>
      <c r="I390" s="431">
        <f>ROUND(H389/1000,4)+I388</f>
        <v>73.348499999999959</v>
      </c>
      <c r="J390" s="432" t="s">
        <v>51</v>
      </c>
      <c r="K390" s="427" t="s">
        <v>263</v>
      </c>
      <c r="L390" s="427" t="s">
        <v>263</v>
      </c>
      <c r="M390" s="427" t="s">
        <v>263</v>
      </c>
      <c r="N390" s="427"/>
      <c r="O390" s="427"/>
      <c r="P390" s="427"/>
    </row>
    <row r="391" spans="1:16" s="161" customFormat="1" ht="18.75" customHeight="1" x14ac:dyDescent="0.35">
      <c r="A391" s="427"/>
      <c r="B391" s="427"/>
      <c r="C391" s="657"/>
      <c r="D391" s="483"/>
      <c r="E391" s="483"/>
      <c r="F391" s="430"/>
      <c r="G391" s="800" t="str">
        <f>C390</f>
        <v>32/7</v>
      </c>
      <c r="H391" s="486">
        <v>479</v>
      </c>
      <c r="I391" s="434"/>
      <c r="J391" s="435"/>
      <c r="K391" s="427"/>
      <c r="L391" s="427"/>
      <c r="M391" s="427"/>
      <c r="N391" s="427"/>
      <c r="O391" s="427"/>
      <c r="P391" s="427"/>
    </row>
    <row r="392" spans="1:16" s="161" customFormat="1" ht="18.75" customHeight="1" x14ac:dyDescent="0.35">
      <c r="A392" s="427">
        <f>SUBTOTAL(103,$C$6:C392)</f>
        <v>194</v>
      </c>
      <c r="B392" s="428" t="s">
        <v>924</v>
      </c>
      <c r="C392" s="435" t="s">
        <v>792</v>
      </c>
      <c r="D392" s="658" t="s">
        <v>219</v>
      </c>
      <c r="E392" s="658"/>
      <c r="F392" s="430"/>
      <c r="G392" s="427"/>
      <c r="H392" s="486"/>
      <c r="I392" s="431">
        <f>ROUND(H391/1000,4)+I390</f>
        <v>73.827499999999958</v>
      </c>
      <c r="J392" s="432" t="s">
        <v>51</v>
      </c>
      <c r="K392" s="427" t="s">
        <v>263</v>
      </c>
      <c r="L392" s="427" t="s">
        <v>263</v>
      </c>
      <c r="M392" s="427" t="s">
        <v>263</v>
      </c>
      <c r="N392" s="427"/>
      <c r="O392" s="427"/>
      <c r="P392" s="427"/>
    </row>
    <row r="393" spans="1:16" s="161" customFormat="1" ht="18.75" customHeight="1" x14ac:dyDescent="0.35">
      <c r="A393" s="427"/>
      <c r="B393" s="427"/>
      <c r="C393" s="657"/>
      <c r="D393" s="483"/>
      <c r="E393" s="483"/>
      <c r="F393" s="430"/>
      <c r="G393" s="800" t="str">
        <f>C392</f>
        <v>32A/0</v>
      </c>
      <c r="H393" s="486">
        <v>402</v>
      </c>
      <c r="I393" s="434"/>
      <c r="J393" s="435"/>
      <c r="K393" s="427"/>
      <c r="L393" s="427"/>
      <c r="M393" s="427"/>
      <c r="N393" s="427"/>
      <c r="O393" s="427"/>
      <c r="P393" s="427"/>
    </row>
    <row r="394" spans="1:16" s="161" customFormat="1" ht="18.75" customHeight="1" x14ac:dyDescent="0.35">
      <c r="A394" s="427">
        <f>SUBTOTAL(103,$C$6:C394)</f>
        <v>195</v>
      </c>
      <c r="B394" s="427"/>
      <c r="C394" s="435" t="s">
        <v>793</v>
      </c>
      <c r="D394" s="658" t="s">
        <v>80</v>
      </c>
      <c r="E394" s="658"/>
      <c r="F394" s="437"/>
      <c r="G394" s="427"/>
      <c r="H394" s="486"/>
      <c r="I394" s="431">
        <f>ROUND(H393/1000,4)+I392</f>
        <v>74.229499999999959</v>
      </c>
      <c r="J394" s="432" t="s">
        <v>51</v>
      </c>
      <c r="K394" s="427" t="s">
        <v>263</v>
      </c>
      <c r="L394" s="427" t="s">
        <v>263</v>
      </c>
      <c r="M394" s="427" t="s">
        <v>263</v>
      </c>
      <c r="N394" s="427"/>
      <c r="O394" s="427"/>
      <c r="P394" s="427"/>
    </row>
    <row r="395" spans="1:16" s="161" customFormat="1" ht="18.75" customHeight="1" x14ac:dyDescent="0.35">
      <c r="A395" s="427"/>
      <c r="B395" s="427"/>
      <c r="C395" s="657"/>
      <c r="D395" s="483"/>
      <c r="E395" s="483"/>
      <c r="F395" s="430"/>
      <c r="G395" s="800" t="str">
        <f>C394</f>
        <v>32A/1</v>
      </c>
      <c r="H395" s="486">
        <v>438.43900000000002</v>
      </c>
      <c r="I395" s="434"/>
      <c r="J395" s="435"/>
      <c r="K395" s="427"/>
      <c r="L395" s="427"/>
      <c r="M395" s="427"/>
      <c r="N395" s="427"/>
      <c r="O395" s="427"/>
      <c r="P395" s="427"/>
    </row>
    <row r="396" spans="1:16" s="161" customFormat="1" ht="18.75" customHeight="1" x14ac:dyDescent="0.35">
      <c r="A396" s="427">
        <f>SUBTOTAL(103,$C$6:C396)</f>
        <v>196</v>
      </c>
      <c r="B396" s="428" t="s">
        <v>587</v>
      </c>
      <c r="C396" s="435" t="s">
        <v>68</v>
      </c>
      <c r="D396" s="658" t="s">
        <v>219</v>
      </c>
      <c r="E396" s="658"/>
      <c r="F396" s="437">
        <v>2</v>
      </c>
      <c r="G396" s="429"/>
      <c r="H396" s="486"/>
      <c r="I396" s="431">
        <f>ROUND(H395/1000,4)+I394</f>
        <v>74.66789999999996</v>
      </c>
      <c r="J396" s="432" t="s">
        <v>51</v>
      </c>
      <c r="K396" s="427" t="s">
        <v>263</v>
      </c>
      <c r="L396" s="427" t="s">
        <v>263</v>
      </c>
      <c r="M396" s="427" t="s">
        <v>263</v>
      </c>
      <c r="N396" s="427"/>
      <c r="O396" s="427" t="s">
        <v>981</v>
      </c>
      <c r="P396" s="427"/>
    </row>
    <row r="397" spans="1:16" s="161" customFormat="1" ht="18.75" customHeight="1" x14ac:dyDescent="0.35">
      <c r="A397" s="427"/>
      <c r="B397" s="427"/>
      <c r="C397" s="657"/>
      <c r="D397" s="483"/>
      <c r="E397" s="483"/>
      <c r="F397" s="430"/>
      <c r="G397" s="800" t="str">
        <f>C396</f>
        <v>33/0</v>
      </c>
      <c r="H397" s="489">
        <v>441.56099999999998</v>
      </c>
      <c r="I397" s="434"/>
      <c r="J397" s="435"/>
      <c r="K397" s="427"/>
      <c r="L397" s="427"/>
      <c r="M397" s="427"/>
      <c r="N397" s="427"/>
      <c r="O397" s="427"/>
      <c r="P397" s="427"/>
    </row>
    <row r="398" spans="1:16" s="161" customFormat="1" ht="18.75" customHeight="1" x14ac:dyDescent="0.35">
      <c r="A398" s="427">
        <f>SUBTOTAL(103,$C$6:C398)</f>
        <v>197</v>
      </c>
      <c r="B398" s="427"/>
      <c r="C398" s="435" t="s">
        <v>69</v>
      </c>
      <c r="D398" s="658" t="s">
        <v>50</v>
      </c>
      <c r="E398" s="658"/>
      <c r="F398" s="437">
        <v>2</v>
      </c>
      <c r="G398" s="427"/>
      <c r="H398" s="486"/>
      <c r="I398" s="431">
        <f>ROUND(H397/1000,4)+I396</f>
        <v>75.109499999999954</v>
      </c>
      <c r="J398" s="432" t="s">
        <v>51</v>
      </c>
      <c r="K398" s="427" t="s">
        <v>263</v>
      </c>
      <c r="L398" s="427" t="s">
        <v>263</v>
      </c>
      <c r="M398" s="427" t="s">
        <v>263</v>
      </c>
      <c r="N398" s="427"/>
      <c r="O398" s="427"/>
      <c r="P398" s="427"/>
    </row>
    <row r="399" spans="1:16" s="161" customFormat="1" ht="18.75" customHeight="1" x14ac:dyDescent="0.35">
      <c r="A399" s="427"/>
      <c r="B399" s="427"/>
      <c r="C399" s="657"/>
      <c r="D399" s="483"/>
      <c r="E399" s="483"/>
      <c r="F399" s="430"/>
      <c r="G399" s="800" t="str">
        <f>C398</f>
        <v>33/1</v>
      </c>
      <c r="H399" s="486">
        <v>395</v>
      </c>
      <c r="I399" s="434"/>
      <c r="J399" s="435"/>
      <c r="K399" s="427"/>
      <c r="L399" s="427"/>
      <c r="M399" s="427"/>
      <c r="N399" s="427"/>
      <c r="O399" s="427"/>
      <c r="P399" s="427"/>
    </row>
    <row r="400" spans="1:16" s="161" customFormat="1" ht="18.75" customHeight="1" x14ac:dyDescent="0.35">
      <c r="A400" s="427">
        <f>SUBTOTAL(103,$C$6:C400)</f>
        <v>198</v>
      </c>
      <c r="B400" s="427"/>
      <c r="C400" s="435" t="s">
        <v>70</v>
      </c>
      <c r="D400" s="658" t="s">
        <v>50</v>
      </c>
      <c r="E400" s="658"/>
      <c r="F400" s="437"/>
      <c r="G400" s="427"/>
      <c r="H400" s="486"/>
      <c r="I400" s="431">
        <f>ROUND(H399/1000,4)+I398</f>
        <v>75.50449999999995</v>
      </c>
      <c r="J400" s="432" t="s">
        <v>51</v>
      </c>
      <c r="K400" s="427" t="s">
        <v>263</v>
      </c>
      <c r="L400" s="427" t="s">
        <v>263</v>
      </c>
      <c r="M400" s="427" t="s">
        <v>263</v>
      </c>
      <c r="N400" s="427"/>
      <c r="O400" s="427"/>
      <c r="P400" s="427"/>
    </row>
    <row r="401" spans="1:16" s="161" customFormat="1" ht="18.75" customHeight="1" x14ac:dyDescent="0.35">
      <c r="A401" s="427"/>
      <c r="B401" s="427"/>
      <c r="C401" s="657"/>
      <c r="D401" s="483"/>
      <c r="E401" s="483"/>
      <c r="F401" s="430"/>
      <c r="G401" s="800" t="str">
        <f>C400</f>
        <v>33/2</v>
      </c>
      <c r="H401" s="486">
        <v>435</v>
      </c>
      <c r="I401" s="434"/>
      <c r="J401" s="435"/>
      <c r="K401" s="427"/>
      <c r="L401" s="427"/>
      <c r="M401" s="427"/>
      <c r="N401" s="427"/>
      <c r="O401" s="427"/>
      <c r="P401" s="427"/>
    </row>
    <row r="402" spans="1:16" s="161" customFormat="1" ht="18.75" customHeight="1" x14ac:dyDescent="0.35">
      <c r="A402" s="427">
        <f>SUBTOTAL(103,$C$6:C402)</f>
        <v>199</v>
      </c>
      <c r="B402" s="427"/>
      <c r="C402" s="435" t="s">
        <v>71</v>
      </c>
      <c r="D402" s="658" t="s">
        <v>2</v>
      </c>
      <c r="E402" s="658"/>
      <c r="F402" s="437"/>
      <c r="G402" s="427"/>
      <c r="H402" s="486"/>
      <c r="I402" s="431">
        <f>ROUND(H401/1000,4)+I400</f>
        <v>75.939499999999953</v>
      </c>
      <c r="J402" s="432" t="s">
        <v>51</v>
      </c>
      <c r="K402" s="427" t="s">
        <v>263</v>
      </c>
      <c r="L402" s="427" t="s">
        <v>263</v>
      </c>
      <c r="M402" s="427" t="s">
        <v>263</v>
      </c>
      <c r="N402" s="427"/>
      <c r="O402" s="427"/>
      <c r="P402" s="427"/>
    </row>
    <row r="403" spans="1:16" s="161" customFormat="1" ht="18.75" customHeight="1" x14ac:dyDescent="0.35">
      <c r="A403" s="427"/>
      <c r="B403" s="427"/>
      <c r="C403" s="657"/>
      <c r="D403" s="483"/>
      <c r="E403" s="483"/>
      <c r="F403" s="430"/>
      <c r="G403" s="800" t="str">
        <f>C402</f>
        <v>33/3</v>
      </c>
      <c r="H403" s="486">
        <v>405</v>
      </c>
      <c r="I403" s="434"/>
      <c r="J403" s="435"/>
      <c r="K403" s="427"/>
      <c r="L403" s="427"/>
      <c r="M403" s="427"/>
      <c r="N403" s="427"/>
      <c r="O403" s="427"/>
      <c r="P403" s="427"/>
    </row>
    <row r="404" spans="1:16" s="161" customFormat="1" ht="18.75" customHeight="1" x14ac:dyDescent="0.35">
      <c r="A404" s="427">
        <f>SUBTOTAL(103,$C$6:C404)</f>
        <v>200</v>
      </c>
      <c r="B404" s="427"/>
      <c r="C404" s="435" t="s">
        <v>195</v>
      </c>
      <c r="D404" s="658" t="s">
        <v>2</v>
      </c>
      <c r="E404" s="658"/>
      <c r="F404" s="437"/>
      <c r="G404" s="427"/>
      <c r="H404" s="486"/>
      <c r="I404" s="431">
        <f>ROUND(H403/1000,4)+I402</f>
        <v>76.344499999999954</v>
      </c>
      <c r="J404" s="432" t="s">
        <v>51</v>
      </c>
      <c r="K404" s="427" t="s">
        <v>263</v>
      </c>
      <c r="L404" s="427" t="s">
        <v>263</v>
      </c>
      <c r="M404" s="427" t="s">
        <v>263</v>
      </c>
      <c r="N404" s="427"/>
      <c r="O404" s="427"/>
      <c r="P404" s="427"/>
    </row>
    <row r="405" spans="1:16" s="161" customFormat="1" ht="18.75" customHeight="1" x14ac:dyDescent="0.35">
      <c r="A405" s="427"/>
      <c r="B405" s="427"/>
      <c r="C405" s="657"/>
      <c r="D405" s="483"/>
      <c r="E405" s="483"/>
      <c r="F405" s="430"/>
      <c r="G405" s="800" t="str">
        <f>C404</f>
        <v>33/4</v>
      </c>
      <c r="H405" s="486">
        <v>420</v>
      </c>
      <c r="I405" s="434"/>
      <c r="J405" s="435"/>
      <c r="K405" s="427"/>
      <c r="L405" s="427"/>
      <c r="M405" s="427"/>
      <c r="N405" s="427"/>
      <c r="O405" s="427"/>
      <c r="P405" s="427"/>
    </row>
    <row r="406" spans="1:16" s="161" customFormat="1" ht="18.75" customHeight="1" x14ac:dyDescent="0.35">
      <c r="A406" s="427">
        <f>SUBTOTAL(103,$C$6:C406)</f>
        <v>201</v>
      </c>
      <c r="B406" s="427"/>
      <c r="C406" s="435" t="s">
        <v>588</v>
      </c>
      <c r="D406" s="658" t="s">
        <v>3</v>
      </c>
      <c r="E406" s="658"/>
      <c r="F406" s="437"/>
      <c r="G406" s="427"/>
      <c r="H406" s="486"/>
      <c r="I406" s="431">
        <f>ROUND(H405/1000,4)+I404</f>
        <v>76.764499999999956</v>
      </c>
      <c r="J406" s="432" t="s">
        <v>51</v>
      </c>
      <c r="K406" s="427" t="s">
        <v>263</v>
      </c>
      <c r="L406" s="427" t="s">
        <v>263</v>
      </c>
      <c r="M406" s="427" t="s">
        <v>263</v>
      </c>
      <c r="N406" s="427" t="str">
        <f>VLOOKUP(C406,'Tack Welding'!$C$5:$I$94,7,0)</f>
        <v xml:space="preserve">Completed </v>
      </c>
      <c r="O406" s="427"/>
      <c r="P406" s="427"/>
    </row>
    <row r="407" spans="1:16" s="161" customFormat="1" ht="18.75" customHeight="1" x14ac:dyDescent="0.35">
      <c r="A407" s="427"/>
      <c r="B407" s="427"/>
      <c r="C407" s="657"/>
      <c r="D407" s="483"/>
      <c r="E407" s="483"/>
      <c r="F407" s="430"/>
      <c r="G407" s="800" t="str">
        <f>C406</f>
        <v>33/5</v>
      </c>
      <c r="H407" s="486">
        <v>405</v>
      </c>
      <c r="I407" s="434"/>
      <c r="J407" s="435"/>
      <c r="K407" s="427"/>
      <c r="L407" s="427"/>
      <c r="M407" s="427"/>
      <c r="N407" s="427"/>
      <c r="O407" s="427"/>
      <c r="P407" s="427"/>
    </row>
    <row r="408" spans="1:16" s="161" customFormat="1" ht="18.75" customHeight="1" x14ac:dyDescent="0.35">
      <c r="A408" s="427">
        <f>SUBTOTAL(103,$C$6:C408)</f>
        <v>202</v>
      </c>
      <c r="B408" s="427"/>
      <c r="C408" s="435" t="s">
        <v>589</v>
      </c>
      <c r="D408" s="658" t="s">
        <v>80</v>
      </c>
      <c r="E408" s="658"/>
      <c r="F408" s="437"/>
      <c r="G408" s="427"/>
      <c r="H408" s="486"/>
      <c r="I408" s="431">
        <f>ROUND(H407/1000,4)+I406</f>
        <v>77.169499999999957</v>
      </c>
      <c r="J408" s="432" t="s">
        <v>51</v>
      </c>
      <c r="K408" s="427" t="s">
        <v>263</v>
      </c>
      <c r="L408" s="427" t="s">
        <v>263</v>
      </c>
      <c r="M408" s="427" t="s">
        <v>263</v>
      </c>
      <c r="N408" s="427" t="str">
        <f>VLOOKUP(C408,'Tack Welding'!$C$5:$I$94,7,0)</f>
        <v xml:space="preserve">Completed </v>
      </c>
      <c r="O408" s="427"/>
      <c r="P408" s="427"/>
    </row>
    <row r="409" spans="1:16" s="161" customFormat="1" ht="18.75" customHeight="1" x14ac:dyDescent="0.35">
      <c r="A409" s="427"/>
      <c r="B409" s="427"/>
      <c r="C409" s="657"/>
      <c r="D409" s="483"/>
      <c r="E409" s="483"/>
      <c r="F409" s="430"/>
      <c r="G409" s="800" t="str">
        <f>C408</f>
        <v>33/6</v>
      </c>
      <c r="H409" s="486">
        <v>415</v>
      </c>
      <c r="I409" s="434"/>
      <c r="J409" s="435"/>
      <c r="K409" s="427"/>
      <c r="L409" s="427"/>
      <c r="M409" s="427"/>
      <c r="N409" s="427"/>
      <c r="O409" s="427"/>
      <c r="P409" s="427"/>
    </row>
    <row r="410" spans="1:16" s="161" customFormat="1" ht="18.75" customHeight="1" x14ac:dyDescent="0.35">
      <c r="A410" s="427">
        <f>SUBTOTAL(103,$C$6:C410)</f>
        <v>203</v>
      </c>
      <c r="B410" s="427"/>
      <c r="C410" s="435" t="s">
        <v>590</v>
      </c>
      <c r="D410" s="658" t="s">
        <v>80</v>
      </c>
      <c r="E410" s="658"/>
      <c r="F410" s="437"/>
      <c r="G410" s="427"/>
      <c r="H410" s="486"/>
      <c r="I410" s="431">
        <f>ROUND(H409/1000,4)+I408</f>
        <v>77.584499999999963</v>
      </c>
      <c r="J410" s="432" t="s">
        <v>51</v>
      </c>
      <c r="K410" s="427" t="s">
        <v>263</v>
      </c>
      <c r="L410" s="427" t="s">
        <v>263</v>
      </c>
      <c r="M410" s="427" t="s">
        <v>263</v>
      </c>
      <c r="N410" s="427"/>
      <c r="O410" s="427"/>
      <c r="P410" s="427"/>
    </row>
    <row r="411" spans="1:16" s="161" customFormat="1" ht="18.75" customHeight="1" x14ac:dyDescent="0.35">
      <c r="A411" s="427"/>
      <c r="B411" s="427"/>
      <c r="C411" s="657"/>
      <c r="D411" s="483"/>
      <c r="E411" s="483"/>
      <c r="F411" s="430"/>
      <c r="G411" s="800" t="str">
        <f>C410</f>
        <v>33/7</v>
      </c>
      <c r="H411" s="486">
        <v>355</v>
      </c>
      <c r="I411" s="434"/>
      <c r="J411" s="435"/>
      <c r="K411" s="427"/>
      <c r="L411" s="427"/>
      <c r="M411" s="427"/>
      <c r="N411" s="427"/>
      <c r="O411" s="427"/>
      <c r="P411" s="427"/>
    </row>
    <row r="412" spans="1:16" s="161" customFormat="1" ht="18.75" customHeight="1" x14ac:dyDescent="0.35">
      <c r="A412" s="427">
        <f>SUBTOTAL(103,$C$6:C412)</f>
        <v>204</v>
      </c>
      <c r="B412" s="427"/>
      <c r="C412" s="435" t="s">
        <v>591</v>
      </c>
      <c r="D412" s="658" t="s">
        <v>2</v>
      </c>
      <c r="E412" s="658"/>
      <c r="F412" s="437"/>
      <c r="G412" s="427"/>
      <c r="H412" s="486"/>
      <c r="I412" s="431">
        <f>ROUND(H411/1000,4)+I410</f>
        <v>77.939499999999967</v>
      </c>
      <c r="J412" s="432" t="s">
        <v>51</v>
      </c>
      <c r="K412" s="427" t="s">
        <v>263</v>
      </c>
      <c r="L412" s="427" t="s">
        <v>263</v>
      </c>
      <c r="M412" s="427" t="s">
        <v>263</v>
      </c>
      <c r="N412" s="427" t="str">
        <f>VLOOKUP(C412,'Tack Welding'!$C$5:$I$94,7,0)</f>
        <v xml:space="preserve">Completed </v>
      </c>
      <c r="O412" s="427"/>
      <c r="P412" s="427"/>
    </row>
    <row r="413" spans="1:16" s="161" customFormat="1" ht="18.75" customHeight="1" x14ac:dyDescent="0.35">
      <c r="A413" s="427"/>
      <c r="B413" s="427"/>
      <c r="C413" s="657"/>
      <c r="D413" s="483"/>
      <c r="E413" s="483"/>
      <c r="F413" s="430"/>
      <c r="G413" s="800" t="str">
        <f>C412</f>
        <v>33/8</v>
      </c>
      <c r="H413" s="486">
        <v>380</v>
      </c>
      <c r="I413" s="434"/>
      <c r="J413" s="435"/>
      <c r="K413" s="427"/>
      <c r="L413" s="427"/>
      <c r="M413" s="427"/>
      <c r="N413" s="427"/>
      <c r="O413" s="427"/>
      <c r="P413" s="427"/>
    </row>
    <row r="414" spans="1:16" s="161" customFormat="1" ht="18.75" customHeight="1" x14ac:dyDescent="0.35">
      <c r="A414" s="427">
        <f>SUBTOTAL(103,$C$6:C414)</f>
        <v>205</v>
      </c>
      <c r="B414" s="427"/>
      <c r="C414" s="435" t="s">
        <v>592</v>
      </c>
      <c r="D414" s="658" t="s">
        <v>178</v>
      </c>
      <c r="E414" s="658"/>
      <c r="F414" s="437"/>
      <c r="G414" s="427"/>
      <c r="H414" s="486"/>
      <c r="I414" s="431">
        <f>ROUND(H413/1000,4)+I412</f>
        <v>78.319499999999962</v>
      </c>
      <c r="J414" s="432" t="s">
        <v>51</v>
      </c>
      <c r="K414" s="427" t="s">
        <v>263</v>
      </c>
      <c r="L414" s="427" t="s">
        <v>263</v>
      </c>
      <c r="M414" s="427" t="s">
        <v>263</v>
      </c>
      <c r="N414" s="427"/>
      <c r="O414" s="427"/>
      <c r="P414" s="427"/>
    </row>
    <row r="415" spans="1:16" s="161" customFormat="1" ht="18.75" customHeight="1" x14ac:dyDescent="0.35">
      <c r="A415" s="427"/>
      <c r="B415" s="427"/>
      <c r="C415" s="657"/>
      <c r="D415" s="483"/>
      <c r="E415" s="483"/>
      <c r="F415" s="430"/>
      <c r="G415" s="800" t="str">
        <f>C414</f>
        <v>33/9</v>
      </c>
      <c r="H415" s="486">
        <v>398.20299999999997</v>
      </c>
      <c r="I415" s="434"/>
      <c r="J415" s="435"/>
      <c r="K415" s="427"/>
      <c r="L415" s="427"/>
      <c r="M415" s="427"/>
      <c r="N415" s="427"/>
      <c r="O415" s="427"/>
      <c r="P415" s="427"/>
    </row>
    <row r="416" spans="1:16" s="161" customFormat="1" ht="18.75" customHeight="1" x14ac:dyDescent="0.35">
      <c r="A416" s="427">
        <f>SUBTOTAL(103,$C$6:C416)</f>
        <v>206</v>
      </c>
      <c r="B416" s="428" t="s">
        <v>593</v>
      </c>
      <c r="C416" s="435" t="s">
        <v>173</v>
      </c>
      <c r="D416" s="658" t="s">
        <v>235</v>
      </c>
      <c r="E416" s="658"/>
      <c r="F416" s="430"/>
      <c r="G416" s="429"/>
      <c r="H416" s="486"/>
      <c r="I416" s="431">
        <f>ROUND(H415/1000,4)+I414</f>
        <v>78.717699999999965</v>
      </c>
      <c r="J416" s="432" t="s">
        <v>51</v>
      </c>
      <c r="K416" s="427" t="s">
        <v>263</v>
      </c>
      <c r="L416" s="427" t="s">
        <v>263</v>
      </c>
      <c r="M416" s="427" t="s">
        <v>263</v>
      </c>
      <c r="N416" s="427" t="str">
        <f>VLOOKUP(C416,'Tack Welding'!$C$5:$I$94,7,0)</f>
        <v xml:space="preserve">Completed </v>
      </c>
      <c r="O416" s="427" t="s">
        <v>981</v>
      </c>
      <c r="P416" s="427"/>
    </row>
    <row r="417" spans="1:16" s="161" customFormat="1" ht="18.75" customHeight="1" x14ac:dyDescent="0.35">
      <c r="A417" s="427"/>
      <c r="B417" s="427"/>
      <c r="C417" s="657"/>
      <c r="D417" s="483"/>
      <c r="E417" s="483"/>
      <c r="F417" s="430"/>
      <c r="G417" s="800" t="str">
        <f>C416</f>
        <v>34/0</v>
      </c>
      <c r="H417" s="485">
        <v>441.798</v>
      </c>
      <c r="I417" s="434"/>
      <c r="J417" s="435"/>
      <c r="K417" s="427"/>
      <c r="L417" s="427"/>
      <c r="M417" s="427"/>
      <c r="N417" s="427"/>
      <c r="O417" s="427"/>
      <c r="P417" s="427"/>
    </row>
    <row r="418" spans="1:16" s="161" customFormat="1" ht="18.75" customHeight="1" x14ac:dyDescent="0.35">
      <c r="A418" s="427">
        <f>SUBTOTAL(103,$C$6:C418)</f>
        <v>207</v>
      </c>
      <c r="B418" s="427"/>
      <c r="C418" s="435" t="s">
        <v>594</v>
      </c>
      <c r="D418" s="658" t="s">
        <v>50</v>
      </c>
      <c r="E418" s="658"/>
      <c r="F418" s="437"/>
      <c r="G418" s="427"/>
      <c r="H418" s="485"/>
      <c r="I418" s="431">
        <f>ROUND(H417/1000,4)+I416</f>
        <v>79.159499999999966</v>
      </c>
      <c r="J418" s="432" t="s">
        <v>51</v>
      </c>
      <c r="K418" s="427" t="s">
        <v>263</v>
      </c>
      <c r="L418" s="427" t="s">
        <v>263</v>
      </c>
      <c r="M418" s="427" t="s">
        <v>263</v>
      </c>
      <c r="N418" s="427" t="str">
        <f>VLOOKUP(C418,'Tack Welding'!$C$5:$I$94,7,0)</f>
        <v xml:space="preserve">Completed </v>
      </c>
      <c r="O418" s="427"/>
      <c r="P418" s="427"/>
    </row>
    <row r="419" spans="1:16" s="161" customFormat="1" ht="18.75" customHeight="1" x14ac:dyDescent="0.35">
      <c r="A419" s="427"/>
      <c r="B419" s="427"/>
      <c r="C419" s="657"/>
      <c r="D419" s="483"/>
      <c r="E419" s="483"/>
      <c r="F419" s="430"/>
      <c r="G419" s="800" t="str">
        <f>C418</f>
        <v>34/1</v>
      </c>
      <c r="H419" s="485">
        <v>395</v>
      </c>
      <c r="I419" s="434"/>
      <c r="J419" s="435"/>
      <c r="K419" s="427"/>
      <c r="L419" s="427"/>
      <c r="M419" s="427"/>
      <c r="N419" s="427"/>
      <c r="O419" s="427"/>
      <c r="P419" s="427"/>
    </row>
    <row r="420" spans="1:16" s="161" customFormat="1" ht="18.75" customHeight="1" x14ac:dyDescent="0.35">
      <c r="A420" s="427">
        <f>SUBTOTAL(103,$C$6:C420)</f>
        <v>208</v>
      </c>
      <c r="B420" s="427"/>
      <c r="C420" s="435" t="s">
        <v>595</v>
      </c>
      <c r="D420" s="658" t="s">
        <v>50</v>
      </c>
      <c r="E420" s="658"/>
      <c r="F420" s="437"/>
      <c r="G420" s="427"/>
      <c r="H420" s="485"/>
      <c r="I420" s="431">
        <f>ROUND(H419/1000,4)+I418</f>
        <v>79.554499999999962</v>
      </c>
      <c r="J420" s="432" t="s">
        <v>51</v>
      </c>
      <c r="K420" s="427" t="s">
        <v>263</v>
      </c>
      <c r="L420" s="427" t="s">
        <v>263</v>
      </c>
      <c r="M420" s="427" t="s">
        <v>263</v>
      </c>
      <c r="N420" s="427" t="str">
        <f>VLOOKUP(C420,'Tack Welding'!$C$5:$I$94,7,0)</f>
        <v xml:space="preserve">Completed </v>
      </c>
      <c r="O420" s="427"/>
      <c r="P420" s="427"/>
    </row>
    <row r="421" spans="1:16" s="161" customFormat="1" ht="18.75" customHeight="1" x14ac:dyDescent="0.35">
      <c r="A421" s="427"/>
      <c r="B421" s="427"/>
      <c r="C421" s="657"/>
      <c r="D421" s="483"/>
      <c r="E421" s="483"/>
      <c r="F421" s="430"/>
      <c r="G421" s="800" t="str">
        <f>C420</f>
        <v>34/2</v>
      </c>
      <c r="H421" s="485">
        <v>375</v>
      </c>
      <c r="I421" s="434"/>
      <c r="J421" s="435"/>
      <c r="K421" s="427"/>
      <c r="L421" s="427"/>
      <c r="M421" s="427"/>
      <c r="N421" s="427"/>
      <c r="O421" s="427"/>
      <c r="P421" s="427"/>
    </row>
    <row r="422" spans="1:16" s="161" customFormat="1" ht="18.75" customHeight="1" x14ac:dyDescent="0.35">
      <c r="A422" s="427">
        <f>SUBTOTAL(103,$C$6:C422)</f>
        <v>209</v>
      </c>
      <c r="B422" s="427"/>
      <c r="C422" s="435" t="s">
        <v>596</v>
      </c>
      <c r="D422" s="658" t="s">
        <v>178</v>
      </c>
      <c r="E422" s="658"/>
      <c r="F422" s="437"/>
      <c r="G422" s="427"/>
      <c r="H422" s="485"/>
      <c r="I422" s="431">
        <f>ROUND(H421/1000,4)+I420</f>
        <v>79.929499999999962</v>
      </c>
      <c r="J422" s="432" t="s">
        <v>51</v>
      </c>
      <c r="K422" s="427" t="s">
        <v>263</v>
      </c>
      <c r="L422" s="427" t="s">
        <v>263</v>
      </c>
      <c r="M422" s="427" t="s">
        <v>263</v>
      </c>
      <c r="N422" s="427" t="str">
        <f>VLOOKUP(C422,'Tack Welding'!$C$5:$I$94,7,0)</f>
        <v xml:space="preserve">Completed </v>
      </c>
      <c r="O422" s="427"/>
      <c r="P422" s="427"/>
    </row>
    <row r="423" spans="1:16" s="161" customFormat="1" ht="18.75" customHeight="1" x14ac:dyDescent="0.35">
      <c r="A423" s="427"/>
      <c r="B423" s="427"/>
      <c r="C423" s="657"/>
      <c r="D423" s="483"/>
      <c r="E423" s="483"/>
      <c r="F423" s="430"/>
      <c r="G423" s="800" t="str">
        <f>C422</f>
        <v>34/3</v>
      </c>
      <c r="H423" s="485">
        <v>445</v>
      </c>
      <c r="I423" s="434"/>
      <c r="J423" s="435"/>
      <c r="K423" s="427"/>
      <c r="L423" s="427"/>
      <c r="M423" s="427"/>
      <c r="N423" s="427"/>
      <c r="O423" s="427"/>
      <c r="P423" s="427"/>
    </row>
    <row r="424" spans="1:16" s="161" customFormat="1" ht="18.75" customHeight="1" x14ac:dyDescent="0.35">
      <c r="A424" s="427">
        <f>SUBTOTAL(103,$C$6:C424)</f>
        <v>210</v>
      </c>
      <c r="B424" s="427"/>
      <c r="C424" s="435" t="s">
        <v>597</v>
      </c>
      <c r="D424" s="658" t="s">
        <v>80</v>
      </c>
      <c r="E424" s="658"/>
      <c r="F424" s="437"/>
      <c r="G424" s="427"/>
      <c r="H424" s="485"/>
      <c r="I424" s="431">
        <f>ROUND(H423/1000,4)+I422</f>
        <v>80.374499999999955</v>
      </c>
      <c r="J424" s="432" t="s">
        <v>51</v>
      </c>
      <c r="K424" s="427" t="s">
        <v>263</v>
      </c>
      <c r="L424" s="427" t="s">
        <v>263</v>
      </c>
      <c r="M424" s="427" t="s">
        <v>263</v>
      </c>
      <c r="N424" s="427" t="str">
        <f>VLOOKUP(C424,'Tack Welding'!$C$5:$I$94,7,0)</f>
        <v xml:space="preserve">Completed </v>
      </c>
      <c r="O424" s="427"/>
      <c r="P424" s="427"/>
    </row>
    <row r="425" spans="1:16" s="161" customFormat="1" ht="18.75" customHeight="1" x14ac:dyDescent="0.35">
      <c r="A425" s="427"/>
      <c r="B425" s="427"/>
      <c r="C425" s="657"/>
      <c r="D425" s="483"/>
      <c r="E425" s="483"/>
      <c r="F425" s="430"/>
      <c r="G425" s="800" t="str">
        <f>C424</f>
        <v>34/4</v>
      </c>
      <c r="H425" s="485">
        <v>395</v>
      </c>
      <c r="I425" s="434"/>
      <c r="J425" s="435"/>
      <c r="K425" s="427"/>
      <c r="L425" s="427"/>
      <c r="M425" s="427"/>
      <c r="N425" s="427"/>
      <c r="O425" s="427"/>
      <c r="P425" s="427"/>
    </row>
    <row r="426" spans="1:16" s="161" customFormat="1" ht="18.75" customHeight="1" x14ac:dyDescent="0.35">
      <c r="A426" s="427">
        <f>SUBTOTAL(103,$C$6:C426)</f>
        <v>211</v>
      </c>
      <c r="B426" s="427"/>
      <c r="C426" s="435" t="s">
        <v>598</v>
      </c>
      <c r="D426" s="658" t="s">
        <v>50</v>
      </c>
      <c r="E426" s="658"/>
      <c r="F426" s="437"/>
      <c r="G426" s="427"/>
      <c r="H426" s="485"/>
      <c r="I426" s="431">
        <f>ROUND(H425/1000,4)+I424</f>
        <v>80.769499999999951</v>
      </c>
      <c r="J426" s="432" t="s">
        <v>51</v>
      </c>
      <c r="K426" s="427" t="s">
        <v>263</v>
      </c>
      <c r="L426" s="427" t="s">
        <v>263</v>
      </c>
      <c r="M426" s="427" t="s">
        <v>263</v>
      </c>
      <c r="N426" s="427" t="str">
        <f>VLOOKUP(C426,'Tack Welding'!$C$5:$I$94,7,0)</f>
        <v xml:space="preserve">Completed </v>
      </c>
      <c r="O426" s="427"/>
      <c r="P426" s="427"/>
    </row>
    <row r="427" spans="1:16" s="161" customFormat="1" ht="18.75" customHeight="1" x14ac:dyDescent="0.35">
      <c r="A427" s="427"/>
      <c r="B427" s="427"/>
      <c r="C427" s="657"/>
      <c r="D427" s="483"/>
      <c r="E427" s="483"/>
      <c r="F427" s="430"/>
      <c r="G427" s="800" t="str">
        <f>C426</f>
        <v>34/5</v>
      </c>
      <c r="H427" s="485">
        <v>435</v>
      </c>
      <c r="I427" s="434"/>
      <c r="J427" s="435"/>
      <c r="K427" s="427"/>
      <c r="L427" s="427"/>
      <c r="M427" s="427"/>
      <c r="N427" s="427"/>
      <c r="O427" s="427"/>
      <c r="P427" s="427"/>
    </row>
    <row r="428" spans="1:16" s="161" customFormat="1" ht="18.75" customHeight="1" x14ac:dyDescent="0.35">
      <c r="A428" s="427">
        <f>SUBTOTAL(103,$C$6:C428)</f>
        <v>212</v>
      </c>
      <c r="B428" s="427"/>
      <c r="C428" s="435" t="s">
        <v>599</v>
      </c>
      <c r="D428" s="658" t="s">
        <v>2</v>
      </c>
      <c r="E428" s="658"/>
      <c r="F428" s="437"/>
      <c r="G428" s="427"/>
      <c r="H428" s="485"/>
      <c r="I428" s="431">
        <f>ROUND(H427/1000,4)+I426</f>
        <v>81.204499999999953</v>
      </c>
      <c r="J428" s="432" t="s">
        <v>51</v>
      </c>
      <c r="K428" s="427" t="s">
        <v>263</v>
      </c>
      <c r="L428" s="427" t="s">
        <v>263</v>
      </c>
      <c r="M428" s="427" t="s">
        <v>263</v>
      </c>
      <c r="N428" s="427" t="str">
        <f>VLOOKUP(C428,'Tack Welding'!$C$5:$I$94,7,0)</f>
        <v xml:space="preserve">Completed </v>
      </c>
      <c r="O428" s="427"/>
      <c r="P428" s="427"/>
    </row>
    <row r="429" spans="1:16" s="161" customFormat="1" ht="18.75" customHeight="1" x14ac:dyDescent="0.35">
      <c r="A429" s="427"/>
      <c r="B429" s="427"/>
      <c r="C429" s="657"/>
      <c r="D429" s="483"/>
      <c r="E429" s="483"/>
      <c r="F429" s="430"/>
      <c r="G429" s="800" t="str">
        <f>C428</f>
        <v>34/6</v>
      </c>
      <c r="H429" s="485">
        <v>330</v>
      </c>
      <c r="I429" s="434"/>
      <c r="J429" s="435"/>
      <c r="K429" s="427"/>
      <c r="L429" s="427"/>
      <c r="M429" s="427"/>
      <c r="N429" s="427"/>
      <c r="O429" s="427"/>
      <c r="P429" s="427"/>
    </row>
    <row r="430" spans="1:16" s="161" customFormat="1" ht="18.75" customHeight="1" x14ac:dyDescent="0.35">
      <c r="A430" s="427">
        <f>SUBTOTAL(103,$C$6:C430)</f>
        <v>213</v>
      </c>
      <c r="B430" s="427"/>
      <c r="C430" s="435" t="s">
        <v>600</v>
      </c>
      <c r="D430" s="658" t="s">
        <v>3</v>
      </c>
      <c r="E430" s="658"/>
      <c r="F430" s="437"/>
      <c r="G430" s="427"/>
      <c r="H430" s="485"/>
      <c r="I430" s="431">
        <f>ROUND(H429/1000,4)+I428</f>
        <v>81.534499999999952</v>
      </c>
      <c r="J430" s="432" t="s">
        <v>51</v>
      </c>
      <c r="K430" s="427" t="s">
        <v>263</v>
      </c>
      <c r="L430" s="427" t="s">
        <v>263</v>
      </c>
      <c r="M430" s="427" t="s">
        <v>263</v>
      </c>
      <c r="N430" s="427" t="str">
        <f>VLOOKUP(C430,'Tack Welding'!$C$5:$I$94,7,0)</f>
        <v xml:space="preserve">Completed </v>
      </c>
      <c r="O430" s="427"/>
      <c r="P430" s="427"/>
    </row>
    <row r="431" spans="1:16" s="161" customFormat="1" ht="18.75" customHeight="1" x14ac:dyDescent="0.35">
      <c r="A431" s="427"/>
      <c r="B431" s="427"/>
      <c r="C431" s="657"/>
      <c r="D431" s="483"/>
      <c r="E431" s="483"/>
      <c r="F431" s="430"/>
      <c r="G431" s="800" t="str">
        <f>C430</f>
        <v>34/7</v>
      </c>
      <c r="H431" s="485">
        <v>330</v>
      </c>
      <c r="I431" s="434"/>
      <c r="J431" s="435"/>
      <c r="K431" s="427"/>
      <c r="L431" s="427"/>
      <c r="M431" s="427"/>
      <c r="N431" s="427"/>
      <c r="O431" s="427"/>
      <c r="P431" s="427"/>
    </row>
    <row r="432" spans="1:16" s="161" customFormat="1" ht="18.75" customHeight="1" x14ac:dyDescent="0.35">
      <c r="A432" s="427">
        <f>SUBTOTAL(103,$C$6:C432)</f>
        <v>214</v>
      </c>
      <c r="B432" s="427"/>
      <c r="C432" s="435" t="s">
        <v>601</v>
      </c>
      <c r="D432" s="658" t="s">
        <v>3</v>
      </c>
      <c r="E432" s="658"/>
      <c r="F432" s="437"/>
      <c r="G432" s="427"/>
      <c r="H432" s="485"/>
      <c r="I432" s="431">
        <f>ROUND(H431/1000,4)+I430</f>
        <v>81.86449999999995</v>
      </c>
      <c r="J432" s="432" t="s">
        <v>51</v>
      </c>
      <c r="K432" s="427" t="s">
        <v>263</v>
      </c>
      <c r="L432" s="427" t="s">
        <v>263</v>
      </c>
      <c r="M432" s="427" t="s">
        <v>263</v>
      </c>
      <c r="N432" s="427" t="str">
        <f>VLOOKUP(C432,'Tack Welding'!$C$5:$I$94,7,0)</f>
        <v xml:space="preserve">Completed </v>
      </c>
      <c r="O432" s="427"/>
      <c r="P432" s="427"/>
    </row>
    <row r="433" spans="1:16" s="161" customFormat="1" ht="18.75" customHeight="1" x14ac:dyDescent="0.35">
      <c r="A433" s="427"/>
      <c r="B433" s="427"/>
      <c r="C433" s="657"/>
      <c r="D433" s="483"/>
      <c r="E433" s="483"/>
      <c r="F433" s="430"/>
      <c r="G433" s="800" t="str">
        <f>C432</f>
        <v>34/8</v>
      </c>
      <c r="H433" s="485">
        <v>400</v>
      </c>
      <c r="I433" s="434"/>
      <c r="J433" s="435"/>
      <c r="K433" s="427"/>
      <c r="L433" s="427"/>
      <c r="M433" s="427"/>
      <c r="N433" s="427"/>
      <c r="O433" s="427"/>
      <c r="P433" s="427"/>
    </row>
    <row r="434" spans="1:16" s="161" customFormat="1" ht="18.75" customHeight="1" x14ac:dyDescent="0.35">
      <c r="A434" s="427">
        <f>SUBTOTAL(103,$C$6:C434)</f>
        <v>215</v>
      </c>
      <c r="B434" s="427"/>
      <c r="C434" s="435" t="s">
        <v>602</v>
      </c>
      <c r="D434" s="658" t="s">
        <v>178</v>
      </c>
      <c r="E434" s="658"/>
      <c r="F434" s="437"/>
      <c r="G434" s="427"/>
      <c r="H434" s="485"/>
      <c r="I434" s="431">
        <f>ROUND(H433/1000,4)+I432</f>
        <v>82.264499999999956</v>
      </c>
      <c r="J434" s="432" t="s">
        <v>51</v>
      </c>
      <c r="K434" s="427" t="s">
        <v>263</v>
      </c>
      <c r="L434" s="427" t="s">
        <v>263</v>
      </c>
      <c r="M434" s="427" t="s">
        <v>263</v>
      </c>
      <c r="N434" s="427" t="str">
        <f>VLOOKUP(C434,'Tack Welding'!$C$5:$I$94,7,0)</f>
        <v xml:space="preserve">Completed </v>
      </c>
      <c r="O434" s="427"/>
      <c r="P434" s="427"/>
    </row>
    <row r="435" spans="1:16" s="161" customFormat="1" ht="18.75" customHeight="1" x14ac:dyDescent="0.35">
      <c r="A435" s="427"/>
      <c r="B435" s="427"/>
      <c r="C435" s="657"/>
      <c r="D435" s="483"/>
      <c r="E435" s="483"/>
      <c r="F435" s="430"/>
      <c r="G435" s="800" t="str">
        <f>C434</f>
        <v>34/9</v>
      </c>
      <c r="H435" s="485">
        <v>310</v>
      </c>
      <c r="I435" s="434"/>
      <c r="J435" s="435"/>
      <c r="K435" s="427"/>
      <c r="L435" s="427"/>
      <c r="M435" s="427"/>
      <c r="N435" s="427"/>
      <c r="O435" s="427"/>
      <c r="P435" s="427"/>
    </row>
    <row r="436" spans="1:16" s="161" customFormat="1" ht="18.75" customHeight="1" x14ac:dyDescent="0.35">
      <c r="A436" s="427">
        <f>SUBTOTAL(103,$C$6:C436)</f>
        <v>216</v>
      </c>
      <c r="B436" s="427"/>
      <c r="C436" s="435" t="s">
        <v>603</v>
      </c>
      <c r="D436" s="658" t="s">
        <v>4</v>
      </c>
      <c r="E436" s="658"/>
      <c r="F436" s="437"/>
      <c r="G436" s="427"/>
      <c r="H436" s="485"/>
      <c r="I436" s="431">
        <f>ROUND(H435/1000,4)+I434</f>
        <v>82.574499999999958</v>
      </c>
      <c r="J436" s="432" t="s">
        <v>51</v>
      </c>
      <c r="K436" s="427" t="s">
        <v>263</v>
      </c>
      <c r="L436" s="427" t="s">
        <v>263</v>
      </c>
      <c r="M436" s="427" t="s">
        <v>263</v>
      </c>
      <c r="N436" s="427" t="str">
        <f>VLOOKUP(C436,'Tack Welding'!$C$5:$I$94,7,0)</f>
        <v xml:space="preserve">Completed </v>
      </c>
      <c r="O436" s="427"/>
      <c r="P436" s="427"/>
    </row>
    <row r="437" spans="1:16" s="161" customFormat="1" ht="18.75" customHeight="1" x14ac:dyDescent="0.35">
      <c r="A437" s="427"/>
      <c r="B437" s="427"/>
      <c r="C437" s="657"/>
      <c r="D437" s="483"/>
      <c r="E437" s="483"/>
      <c r="F437" s="430"/>
      <c r="G437" s="800" t="str">
        <f>C436</f>
        <v>34/10</v>
      </c>
      <c r="H437" s="485">
        <v>315</v>
      </c>
      <c r="I437" s="434"/>
      <c r="J437" s="435"/>
      <c r="K437" s="427"/>
      <c r="L437" s="427"/>
      <c r="M437" s="427"/>
      <c r="N437" s="427"/>
      <c r="O437" s="427"/>
      <c r="P437" s="427"/>
    </row>
    <row r="438" spans="1:16" s="161" customFormat="1" ht="18.75" customHeight="1" x14ac:dyDescent="0.35">
      <c r="A438" s="427">
        <f>SUBTOTAL(103,$C$6:C438)</f>
        <v>217</v>
      </c>
      <c r="B438" s="427"/>
      <c r="C438" s="435" t="s">
        <v>604</v>
      </c>
      <c r="D438" s="658" t="s">
        <v>178</v>
      </c>
      <c r="E438" s="658"/>
      <c r="F438" s="437"/>
      <c r="G438" s="427"/>
      <c r="H438" s="485"/>
      <c r="I438" s="431">
        <f>ROUND(H437/1000,4)+I436</f>
        <v>82.889499999999956</v>
      </c>
      <c r="J438" s="432" t="s">
        <v>51</v>
      </c>
      <c r="K438" s="427" t="s">
        <v>263</v>
      </c>
      <c r="L438" s="427" t="s">
        <v>263</v>
      </c>
      <c r="M438" s="427" t="s">
        <v>263</v>
      </c>
      <c r="N438" s="427" t="str">
        <f>VLOOKUP(C438,'Tack Welding'!$C$5:$I$94,7,0)</f>
        <v xml:space="preserve">Completed </v>
      </c>
      <c r="O438" s="427"/>
      <c r="P438" s="427"/>
    </row>
    <row r="439" spans="1:16" s="161" customFormat="1" ht="18.75" customHeight="1" x14ac:dyDescent="0.35">
      <c r="A439" s="427"/>
      <c r="B439" s="427"/>
      <c r="C439" s="657"/>
      <c r="D439" s="483"/>
      <c r="E439" s="483"/>
      <c r="F439" s="430"/>
      <c r="G439" s="800" t="str">
        <f>C438</f>
        <v>34/11</v>
      </c>
      <c r="H439" s="485">
        <v>375</v>
      </c>
      <c r="I439" s="434"/>
      <c r="J439" s="435"/>
      <c r="K439" s="427"/>
      <c r="L439" s="427"/>
      <c r="M439" s="427"/>
      <c r="N439" s="427"/>
      <c r="O439" s="427"/>
      <c r="P439" s="427"/>
    </row>
    <row r="440" spans="1:16" s="161" customFormat="1" ht="18.75" customHeight="1" x14ac:dyDescent="0.35">
      <c r="A440" s="427">
        <f>SUBTOTAL(103,$C$6:C440)</f>
        <v>218</v>
      </c>
      <c r="B440" s="427"/>
      <c r="C440" s="435" t="s">
        <v>605</v>
      </c>
      <c r="D440" s="658" t="s">
        <v>2</v>
      </c>
      <c r="E440" s="658"/>
      <c r="F440" s="437"/>
      <c r="G440" s="427"/>
      <c r="H440" s="485"/>
      <c r="I440" s="431">
        <f>ROUND(H439/1000,4)+I438</f>
        <v>83.264499999999956</v>
      </c>
      <c r="J440" s="432" t="s">
        <v>51</v>
      </c>
      <c r="K440" s="427" t="s">
        <v>263</v>
      </c>
      <c r="L440" s="427" t="s">
        <v>263</v>
      </c>
      <c r="M440" s="427" t="s">
        <v>263</v>
      </c>
      <c r="N440" s="427" t="str">
        <f>VLOOKUP(C440,'Tack Welding'!$C$5:$I$94,7,0)</f>
        <v xml:space="preserve">Completed </v>
      </c>
      <c r="O440" s="427"/>
      <c r="P440" s="427"/>
    </row>
    <row r="441" spans="1:16" s="161" customFormat="1" ht="18.75" customHeight="1" x14ac:dyDescent="0.35">
      <c r="A441" s="427"/>
      <c r="B441" s="427"/>
      <c r="C441" s="657"/>
      <c r="D441" s="483"/>
      <c r="E441" s="483"/>
      <c r="F441" s="430"/>
      <c r="G441" s="800" t="str">
        <f>C440</f>
        <v>34/12</v>
      </c>
      <c r="H441" s="485">
        <v>351.79</v>
      </c>
      <c r="I441" s="434"/>
      <c r="J441" s="435"/>
      <c r="K441" s="427"/>
      <c r="L441" s="427"/>
      <c r="M441" s="427"/>
      <c r="N441" s="427"/>
      <c r="O441" s="427"/>
      <c r="P441" s="427"/>
    </row>
    <row r="442" spans="1:16" s="161" customFormat="1" ht="18.75" customHeight="1" x14ac:dyDescent="0.35">
      <c r="A442" s="427">
        <f>SUBTOTAL(103,$C$6:C442)</f>
        <v>219</v>
      </c>
      <c r="B442" s="428" t="s">
        <v>606</v>
      </c>
      <c r="C442" s="435" t="s">
        <v>72</v>
      </c>
      <c r="D442" s="658" t="s">
        <v>192</v>
      </c>
      <c r="E442" s="658"/>
      <c r="F442" s="430"/>
      <c r="G442" s="429"/>
      <c r="H442" s="485"/>
      <c r="I442" s="431">
        <f>ROUND(H441/1000,4)+I440</f>
        <v>83.616299999999953</v>
      </c>
      <c r="J442" s="432" t="s">
        <v>51</v>
      </c>
      <c r="K442" s="427" t="s">
        <v>263</v>
      </c>
      <c r="L442" s="427" t="s">
        <v>263</v>
      </c>
      <c r="M442" s="427" t="s">
        <v>263</v>
      </c>
      <c r="N442" s="427" t="str">
        <f>VLOOKUP(C442,'Tack Welding'!$C$5:$I$94,7,0)</f>
        <v xml:space="preserve">Completed </v>
      </c>
      <c r="O442" s="427" t="s">
        <v>981</v>
      </c>
      <c r="P442" s="427"/>
    </row>
    <row r="443" spans="1:16" s="161" customFormat="1" ht="18.75" customHeight="1" x14ac:dyDescent="0.35">
      <c r="A443" s="427"/>
      <c r="B443" s="427"/>
      <c r="C443" s="657"/>
      <c r="D443" s="483"/>
      <c r="E443" s="483"/>
      <c r="F443" s="430"/>
      <c r="G443" s="800" t="str">
        <f>C442</f>
        <v>35/0</v>
      </c>
      <c r="H443" s="485">
        <v>393.209</v>
      </c>
      <c r="I443" s="434"/>
      <c r="J443" s="435"/>
      <c r="K443" s="427"/>
      <c r="L443" s="427"/>
      <c r="M443" s="427"/>
      <c r="N443" s="427"/>
      <c r="O443" s="427"/>
      <c r="P443" s="427"/>
    </row>
    <row r="444" spans="1:16" s="161" customFormat="1" ht="18.75" customHeight="1" x14ac:dyDescent="0.35">
      <c r="A444" s="427">
        <f>SUBTOTAL(103,$C$6:C444)</f>
        <v>220</v>
      </c>
      <c r="B444" s="427"/>
      <c r="C444" s="435" t="s">
        <v>607</v>
      </c>
      <c r="D444" s="658" t="s">
        <v>80</v>
      </c>
      <c r="E444" s="658"/>
      <c r="F444" s="437"/>
      <c r="G444" s="427"/>
      <c r="H444" s="485"/>
      <c r="I444" s="431">
        <f>ROUND(H443/1000,4)+I442</f>
        <v>84.009499999999946</v>
      </c>
      <c r="J444" s="432" t="s">
        <v>51</v>
      </c>
      <c r="K444" s="427" t="s">
        <v>263</v>
      </c>
      <c r="L444" s="427" t="s">
        <v>263</v>
      </c>
      <c r="M444" s="427" t="s">
        <v>263</v>
      </c>
      <c r="N444" s="427" t="str">
        <f>VLOOKUP(C444,'Tack Welding'!$C$5:$I$94,7,0)</f>
        <v xml:space="preserve">Completed </v>
      </c>
      <c r="O444" s="427"/>
      <c r="P444" s="427"/>
    </row>
    <row r="445" spans="1:16" s="161" customFormat="1" ht="18.75" customHeight="1" x14ac:dyDescent="0.35">
      <c r="A445" s="427"/>
      <c r="B445" s="427"/>
      <c r="C445" s="657"/>
      <c r="D445" s="483"/>
      <c r="E445" s="483"/>
      <c r="F445" s="430"/>
      <c r="G445" s="800" t="str">
        <f>C444</f>
        <v>35/1</v>
      </c>
      <c r="H445" s="485">
        <v>435</v>
      </c>
      <c r="I445" s="434"/>
      <c r="J445" s="435"/>
      <c r="K445" s="427"/>
      <c r="L445" s="427"/>
      <c r="M445" s="427"/>
      <c r="N445" s="427"/>
      <c r="O445" s="427"/>
      <c r="P445" s="427"/>
    </row>
    <row r="446" spans="1:16" s="161" customFormat="1" ht="18.75" customHeight="1" x14ac:dyDescent="0.35">
      <c r="A446" s="427">
        <f>SUBTOTAL(103,$C$6:C446)</f>
        <v>221</v>
      </c>
      <c r="B446" s="427"/>
      <c r="C446" s="435" t="s">
        <v>608</v>
      </c>
      <c r="D446" s="658" t="s">
        <v>80</v>
      </c>
      <c r="E446" s="658"/>
      <c r="F446" s="437"/>
      <c r="G446" s="427"/>
      <c r="H446" s="485"/>
      <c r="I446" s="431">
        <f>ROUND(H445/1000,4)+I444</f>
        <v>84.444499999999948</v>
      </c>
      <c r="J446" s="432" t="s">
        <v>51</v>
      </c>
      <c r="K446" s="427" t="s">
        <v>263</v>
      </c>
      <c r="L446" s="427"/>
      <c r="M446" s="427" t="s">
        <v>263</v>
      </c>
      <c r="N446" s="427"/>
      <c r="O446" s="427"/>
      <c r="P446" s="427"/>
    </row>
    <row r="447" spans="1:16" s="161" customFormat="1" ht="18.75" customHeight="1" x14ac:dyDescent="0.35">
      <c r="A447" s="427"/>
      <c r="B447" s="427"/>
      <c r="C447" s="657"/>
      <c r="D447" s="483"/>
      <c r="E447" s="483"/>
      <c r="F447" s="430"/>
      <c r="G447" s="800" t="str">
        <f>C446</f>
        <v>35/2</v>
      </c>
      <c r="H447" s="485">
        <v>390</v>
      </c>
      <c r="I447" s="434"/>
      <c r="J447" s="435"/>
      <c r="K447" s="427"/>
      <c r="L447" s="427"/>
      <c r="M447" s="427"/>
      <c r="N447" s="427"/>
      <c r="O447" s="427"/>
      <c r="P447" s="427"/>
    </row>
    <row r="448" spans="1:16" s="161" customFormat="1" ht="18.75" customHeight="1" x14ac:dyDescent="0.35">
      <c r="A448" s="427">
        <f>SUBTOTAL(103,$C$6:C448)</f>
        <v>222</v>
      </c>
      <c r="B448" s="427"/>
      <c r="C448" s="435" t="s">
        <v>609</v>
      </c>
      <c r="D448" s="658" t="s">
        <v>4</v>
      </c>
      <c r="E448" s="658"/>
      <c r="F448" s="437"/>
      <c r="G448" s="427"/>
      <c r="H448" s="485"/>
      <c r="I448" s="431">
        <f>ROUND(H447/1000,4)+I446</f>
        <v>84.834499999999949</v>
      </c>
      <c r="J448" s="432" t="s">
        <v>51</v>
      </c>
      <c r="K448" s="427" t="s">
        <v>263</v>
      </c>
      <c r="L448" s="427"/>
      <c r="M448" s="427"/>
      <c r="N448" s="427"/>
      <c r="O448" s="427"/>
      <c r="P448" s="427"/>
    </row>
    <row r="449" spans="1:16" s="161" customFormat="1" ht="18.75" customHeight="1" x14ac:dyDescent="0.35">
      <c r="A449" s="427"/>
      <c r="B449" s="427"/>
      <c r="C449" s="657"/>
      <c r="D449" s="483"/>
      <c r="E449" s="483"/>
      <c r="F449" s="430"/>
      <c r="G449" s="800" t="str">
        <f>C448</f>
        <v>35/3</v>
      </c>
      <c r="H449" s="485">
        <v>405</v>
      </c>
      <c r="I449" s="434"/>
      <c r="J449" s="435"/>
      <c r="K449" s="427"/>
      <c r="L449" s="427"/>
      <c r="M449" s="427"/>
      <c r="N449" s="427"/>
      <c r="O449" s="427"/>
      <c r="P449" s="427"/>
    </row>
    <row r="450" spans="1:16" s="161" customFormat="1" ht="18.75" customHeight="1" x14ac:dyDescent="0.35">
      <c r="A450" s="427">
        <f>SUBTOTAL(103,$C$6:C450)</f>
        <v>223</v>
      </c>
      <c r="B450" s="427"/>
      <c r="C450" s="435" t="s">
        <v>610</v>
      </c>
      <c r="D450" s="658" t="s">
        <v>50</v>
      </c>
      <c r="E450" s="658"/>
      <c r="F450" s="437"/>
      <c r="G450" s="427"/>
      <c r="H450" s="485"/>
      <c r="I450" s="431">
        <f>ROUND(H449/1000,4)+I448</f>
        <v>85.23949999999995</v>
      </c>
      <c r="J450" s="432" t="s">
        <v>51</v>
      </c>
      <c r="K450" s="427" t="s">
        <v>263</v>
      </c>
      <c r="L450" s="427" t="s">
        <v>263</v>
      </c>
      <c r="M450" s="427" t="s">
        <v>263</v>
      </c>
      <c r="N450" s="427"/>
      <c r="O450" s="427"/>
      <c r="P450" s="427"/>
    </row>
    <row r="451" spans="1:16" s="161" customFormat="1" ht="18.75" customHeight="1" x14ac:dyDescent="0.35">
      <c r="A451" s="427"/>
      <c r="B451" s="427"/>
      <c r="C451" s="657"/>
      <c r="D451" s="483"/>
      <c r="E451" s="483"/>
      <c r="F451" s="430"/>
      <c r="G451" s="800" t="str">
        <f>C450</f>
        <v>35/4</v>
      </c>
      <c r="H451" s="485">
        <v>435</v>
      </c>
      <c r="I451" s="434"/>
      <c r="J451" s="435"/>
      <c r="K451" s="427"/>
      <c r="L451" s="427"/>
      <c r="M451" s="427"/>
      <c r="N451" s="427"/>
      <c r="O451" s="427"/>
      <c r="P451" s="427"/>
    </row>
    <row r="452" spans="1:16" s="161" customFormat="1" ht="18.75" customHeight="1" x14ac:dyDescent="0.35">
      <c r="A452" s="427">
        <f>SUBTOTAL(103,$C$6:C452)</f>
        <v>224</v>
      </c>
      <c r="B452" s="427"/>
      <c r="C452" s="435" t="s">
        <v>611</v>
      </c>
      <c r="D452" s="658" t="s">
        <v>50</v>
      </c>
      <c r="E452" s="658"/>
      <c r="F452" s="437"/>
      <c r="G452" s="427"/>
      <c r="H452" s="485"/>
      <c r="I452" s="431">
        <f>ROUND(H451/1000,4)+I450</f>
        <v>85.674499999999952</v>
      </c>
      <c r="J452" s="432" t="s">
        <v>51</v>
      </c>
      <c r="K452" s="427" t="s">
        <v>263</v>
      </c>
      <c r="L452" s="427" t="s">
        <v>263</v>
      </c>
      <c r="M452" s="427" t="s">
        <v>263</v>
      </c>
      <c r="N452" s="427" t="str">
        <f>VLOOKUP(C452,'Tack Welding'!$C$5:$I$94,7,0)</f>
        <v xml:space="preserve">Completed </v>
      </c>
      <c r="O452" s="427"/>
      <c r="P452" s="427"/>
    </row>
    <row r="453" spans="1:16" s="161" customFormat="1" ht="18.75" customHeight="1" x14ac:dyDescent="0.35">
      <c r="A453" s="427"/>
      <c r="B453" s="427"/>
      <c r="C453" s="657"/>
      <c r="D453" s="483"/>
      <c r="E453" s="483"/>
      <c r="F453" s="430"/>
      <c r="G453" s="800" t="str">
        <f>C452</f>
        <v>35/5</v>
      </c>
      <c r="H453" s="485">
        <v>360</v>
      </c>
      <c r="I453" s="434"/>
      <c r="J453" s="435"/>
      <c r="K453" s="427"/>
      <c r="L453" s="427"/>
      <c r="M453" s="427"/>
      <c r="N453" s="427"/>
      <c r="O453" s="427"/>
      <c r="P453" s="427"/>
    </row>
    <row r="454" spans="1:16" s="161" customFormat="1" ht="18.75" customHeight="1" x14ac:dyDescent="0.35">
      <c r="A454" s="427">
        <f>SUBTOTAL(103,$C$6:C454)</f>
        <v>225</v>
      </c>
      <c r="B454" s="427"/>
      <c r="C454" s="435" t="s">
        <v>612</v>
      </c>
      <c r="D454" s="658" t="s">
        <v>80</v>
      </c>
      <c r="E454" s="658"/>
      <c r="F454" s="437"/>
      <c r="G454" s="427"/>
      <c r="H454" s="485"/>
      <c r="I454" s="431">
        <f>ROUND(H453/1000,4)+I452</f>
        <v>86.034499999999952</v>
      </c>
      <c r="J454" s="432" t="s">
        <v>51</v>
      </c>
      <c r="K454" s="427" t="s">
        <v>263</v>
      </c>
      <c r="L454" s="427" t="s">
        <v>263</v>
      </c>
      <c r="M454" s="427" t="s">
        <v>263</v>
      </c>
      <c r="N454" s="427"/>
      <c r="O454" s="427"/>
      <c r="P454" s="427"/>
    </row>
    <row r="455" spans="1:16" s="161" customFormat="1" ht="18.75" customHeight="1" x14ac:dyDescent="0.35">
      <c r="A455" s="427"/>
      <c r="B455" s="427"/>
      <c r="C455" s="657"/>
      <c r="D455" s="483"/>
      <c r="E455" s="483"/>
      <c r="F455" s="430"/>
      <c r="G455" s="800" t="str">
        <f>C454</f>
        <v>35/6</v>
      </c>
      <c r="H455" s="485">
        <v>395</v>
      </c>
      <c r="I455" s="434"/>
      <c r="J455" s="435"/>
      <c r="K455" s="427"/>
      <c r="L455" s="427"/>
      <c r="M455" s="427"/>
      <c r="N455" s="427"/>
      <c r="O455" s="427"/>
      <c r="P455" s="427"/>
    </row>
    <row r="456" spans="1:16" s="161" customFormat="1" ht="18.75" customHeight="1" x14ac:dyDescent="0.35">
      <c r="A456" s="427">
        <f>SUBTOTAL(103,$C$6:C456)</f>
        <v>226</v>
      </c>
      <c r="B456" s="427"/>
      <c r="C456" s="435" t="s">
        <v>613</v>
      </c>
      <c r="D456" s="658" t="s">
        <v>2</v>
      </c>
      <c r="E456" s="658"/>
      <c r="F456" s="437"/>
      <c r="G456" s="427"/>
      <c r="H456" s="485"/>
      <c r="I456" s="431">
        <f>ROUND(H455/1000,4)+I454</f>
        <v>86.429499999999948</v>
      </c>
      <c r="J456" s="432" t="s">
        <v>51</v>
      </c>
      <c r="K456" s="427" t="s">
        <v>263</v>
      </c>
      <c r="L456" s="427" t="s">
        <v>263</v>
      </c>
      <c r="M456" s="427" t="s">
        <v>263</v>
      </c>
      <c r="N456" s="427" t="str">
        <f>VLOOKUP(C456,'Tack Welding'!$C$5:$I$94,7,0)</f>
        <v xml:space="preserve">Completed </v>
      </c>
      <c r="O456" s="427"/>
      <c r="P456" s="427"/>
    </row>
    <row r="457" spans="1:16" s="161" customFormat="1" ht="18.75" customHeight="1" x14ac:dyDescent="0.35">
      <c r="A457" s="427"/>
      <c r="B457" s="427"/>
      <c r="C457" s="657"/>
      <c r="D457" s="483"/>
      <c r="E457" s="483"/>
      <c r="F457" s="430"/>
      <c r="G457" s="800" t="str">
        <f>C456</f>
        <v>35/7</v>
      </c>
      <c r="H457" s="485">
        <v>440</v>
      </c>
      <c r="I457" s="434"/>
      <c r="J457" s="435"/>
      <c r="K457" s="427"/>
      <c r="L457" s="427"/>
      <c r="M457" s="427"/>
      <c r="N457" s="427"/>
      <c r="O457" s="427"/>
      <c r="P457" s="427"/>
    </row>
    <row r="458" spans="1:16" s="161" customFormat="1" ht="18.75" customHeight="1" x14ac:dyDescent="0.35">
      <c r="A458" s="427">
        <f>SUBTOTAL(103,$C$6:C458)</f>
        <v>227</v>
      </c>
      <c r="B458" s="427"/>
      <c r="C458" s="435" t="s">
        <v>614</v>
      </c>
      <c r="D458" s="658" t="s">
        <v>80</v>
      </c>
      <c r="E458" s="658"/>
      <c r="F458" s="437"/>
      <c r="G458" s="427"/>
      <c r="H458" s="485"/>
      <c r="I458" s="431">
        <f>ROUND(H457/1000,4)+I456</f>
        <v>86.869499999999945</v>
      </c>
      <c r="J458" s="432" t="s">
        <v>51</v>
      </c>
      <c r="K458" s="427" t="s">
        <v>263</v>
      </c>
      <c r="L458" s="427" t="s">
        <v>263</v>
      </c>
      <c r="M458" s="427" t="s">
        <v>263</v>
      </c>
      <c r="N458" s="427" t="str">
        <f>VLOOKUP(C458,'Tack Welding'!$C$5:$I$94,7,0)</f>
        <v xml:space="preserve">Completed </v>
      </c>
      <c r="O458" s="427"/>
      <c r="P458" s="427"/>
    </row>
    <row r="459" spans="1:16" s="161" customFormat="1" ht="18.75" customHeight="1" x14ac:dyDescent="0.35">
      <c r="A459" s="427"/>
      <c r="B459" s="427"/>
      <c r="C459" s="657"/>
      <c r="D459" s="483"/>
      <c r="E459" s="483"/>
      <c r="F459" s="430"/>
      <c r="G459" s="800" t="str">
        <f>C458</f>
        <v>35/8</v>
      </c>
      <c r="H459" s="485">
        <v>400</v>
      </c>
      <c r="I459" s="434"/>
      <c r="J459" s="435"/>
      <c r="K459" s="427"/>
      <c r="L459" s="427"/>
      <c r="M459" s="427"/>
      <c r="N459" s="427"/>
      <c r="O459" s="427"/>
      <c r="P459" s="427"/>
    </row>
    <row r="460" spans="1:16" s="161" customFormat="1" ht="18.75" customHeight="1" x14ac:dyDescent="0.35">
      <c r="A460" s="427">
        <f>SUBTOTAL(103,$C$6:C460)</f>
        <v>228</v>
      </c>
      <c r="B460" s="427"/>
      <c r="C460" s="435" t="s">
        <v>615</v>
      </c>
      <c r="D460" s="658" t="s">
        <v>178</v>
      </c>
      <c r="E460" s="658"/>
      <c r="F460" s="437"/>
      <c r="G460" s="427"/>
      <c r="H460" s="485"/>
      <c r="I460" s="431">
        <f>ROUND(H459/1000,4)+I458</f>
        <v>87.269499999999951</v>
      </c>
      <c r="J460" s="432" t="s">
        <v>51</v>
      </c>
      <c r="K460" s="427" t="s">
        <v>263</v>
      </c>
      <c r="L460" s="427" t="s">
        <v>263</v>
      </c>
      <c r="M460" s="427" t="s">
        <v>263</v>
      </c>
      <c r="N460" s="427"/>
      <c r="O460" s="427"/>
      <c r="P460" s="427"/>
    </row>
    <row r="461" spans="1:16" s="161" customFormat="1" ht="18.75" customHeight="1" x14ac:dyDescent="0.35">
      <c r="A461" s="427"/>
      <c r="B461" s="427"/>
      <c r="C461" s="657"/>
      <c r="D461" s="483"/>
      <c r="E461" s="483"/>
      <c r="F461" s="430"/>
      <c r="G461" s="800" t="str">
        <f>C460</f>
        <v>35/9</v>
      </c>
      <c r="H461" s="485">
        <v>440</v>
      </c>
      <c r="I461" s="434"/>
      <c r="J461" s="435"/>
      <c r="K461" s="427"/>
      <c r="L461" s="427"/>
      <c r="M461" s="427"/>
      <c r="N461" s="427"/>
      <c r="O461" s="427"/>
      <c r="P461" s="427"/>
    </row>
    <row r="462" spans="1:16" s="161" customFormat="1" ht="18.75" customHeight="1" x14ac:dyDescent="0.35">
      <c r="A462" s="427">
        <f>SUBTOTAL(103,$C$6:C462)</f>
        <v>229</v>
      </c>
      <c r="B462" s="427"/>
      <c r="C462" s="435" t="s">
        <v>616</v>
      </c>
      <c r="D462" s="658" t="s">
        <v>2</v>
      </c>
      <c r="E462" s="658"/>
      <c r="F462" s="437"/>
      <c r="G462" s="427"/>
      <c r="H462" s="485"/>
      <c r="I462" s="431">
        <f>ROUND(H461/1000,4)+I460</f>
        <v>87.709499999999949</v>
      </c>
      <c r="J462" s="432" t="s">
        <v>51</v>
      </c>
      <c r="K462" s="427" t="s">
        <v>263</v>
      </c>
      <c r="L462" s="427"/>
      <c r="M462" s="427"/>
      <c r="N462" s="427"/>
      <c r="O462" s="427"/>
      <c r="P462" s="427"/>
    </row>
    <row r="463" spans="1:16" s="161" customFormat="1" ht="18.75" customHeight="1" x14ac:dyDescent="0.35">
      <c r="A463" s="427"/>
      <c r="B463" s="427"/>
      <c r="C463" s="657"/>
      <c r="D463" s="483"/>
      <c r="E463" s="483"/>
      <c r="F463" s="430"/>
      <c r="G463" s="800" t="str">
        <f>C462</f>
        <v>35/10</v>
      </c>
      <c r="H463" s="485">
        <v>330</v>
      </c>
      <c r="I463" s="434"/>
      <c r="J463" s="435"/>
      <c r="K463" s="427"/>
      <c r="L463" s="427"/>
      <c r="M463" s="427"/>
      <c r="N463" s="427"/>
      <c r="O463" s="427"/>
      <c r="P463" s="427"/>
    </row>
    <row r="464" spans="1:16" s="161" customFormat="1" ht="18.75" customHeight="1" x14ac:dyDescent="0.35">
      <c r="A464" s="427">
        <f>SUBTOTAL(103,$C$6:C464)</f>
        <v>230</v>
      </c>
      <c r="B464" s="427"/>
      <c r="C464" s="435" t="s">
        <v>617</v>
      </c>
      <c r="D464" s="658" t="s">
        <v>2</v>
      </c>
      <c r="E464" s="658"/>
      <c r="F464" s="437"/>
      <c r="G464" s="427"/>
      <c r="H464" s="485"/>
      <c r="I464" s="431">
        <f>ROUND(H463/1000,4)+I462</f>
        <v>88.039499999999947</v>
      </c>
      <c r="J464" s="432" t="s">
        <v>51</v>
      </c>
      <c r="K464" s="427" t="s">
        <v>263</v>
      </c>
      <c r="L464" s="427" t="s">
        <v>263</v>
      </c>
      <c r="M464" s="427" t="s">
        <v>263</v>
      </c>
      <c r="N464" s="427"/>
      <c r="O464" s="427"/>
      <c r="P464" s="427"/>
    </row>
    <row r="465" spans="1:16" s="161" customFormat="1" ht="18.75" customHeight="1" x14ac:dyDescent="0.35">
      <c r="A465" s="427"/>
      <c r="B465" s="427"/>
      <c r="C465" s="657"/>
      <c r="D465" s="483"/>
      <c r="E465" s="483"/>
      <c r="F465" s="430"/>
      <c r="G465" s="800" t="str">
        <f>C464</f>
        <v>35/11</v>
      </c>
      <c r="H465" s="485">
        <v>493.084</v>
      </c>
      <c r="I465" s="434"/>
      <c r="J465" s="435"/>
      <c r="K465" s="427"/>
      <c r="L465" s="427"/>
      <c r="M465" s="427"/>
      <c r="N465" s="427"/>
      <c r="O465" s="427"/>
      <c r="P465" s="427"/>
    </row>
    <row r="466" spans="1:16" s="161" customFormat="1" ht="18.75" customHeight="1" x14ac:dyDescent="0.35">
      <c r="A466" s="427">
        <f>SUBTOTAL(103,$C$6:C466)</f>
        <v>231</v>
      </c>
      <c r="B466" s="428" t="s">
        <v>618</v>
      </c>
      <c r="C466" s="435" t="s">
        <v>8</v>
      </c>
      <c r="D466" s="658" t="s">
        <v>236</v>
      </c>
      <c r="E466" s="658"/>
      <c r="F466" s="430"/>
      <c r="G466" s="429"/>
      <c r="H466" s="486"/>
      <c r="I466" s="431">
        <f>ROUND(H465/1000,4)+I464</f>
        <v>88.532599999999945</v>
      </c>
      <c r="J466" s="432" t="s">
        <v>51</v>
      </c>
      <c r="K466" s="427" t="s">
        <v>263</v>
      </c>
      <c r="L466" s="427" t="s">
        <v>263</v>
      </c>
      <c r="M466" s="427"/>
      <c r="N466" s="427"/>
      <c r="O466" s="427" t="s">
        <v>981</v>
      </c>
      <c r="P466" s="427"/>
    </row>
    <row r="467" spans="1:16" s="161" customFormat="1" ht="18.75" customHeight="1" x14ac:dyDescent="0.35">
      <c r="A467" s="427"/>
      <c r="B467" s="427"/>
      <c r="C467" s="657"/>
      <c r="D467" s="483"/>
      <c r="E467" s="483"/>
      <c r="F467" s="430"/>
      <c r="G467" s="800" t="str">
        <f>C466</f>
        <v>36/0</v>
      </c>
      <c r="H467" s="486">
        <v>453.99900000000002</v>
      </c>
      <c r="I467" s="434"/>
      <c r="J467" s="435"/>
      <c r="K467" s="427"/>
      <c r="L467" s="427"/>
      <c r="M467" s="427"/>
      <c r="N467" s="427"/>
      <c r="O467" s="427"/>
      <c r="P467" s="427"/>
    </row>
    <row r="468" spans="1:16" s="161" customFormat="1" ht="18.75" customHeight="1" x14ac:dyDescent="0.35">
      <c r="A468" s="427">
        <f>SUBTOTAL(103,$C$6:C468)</f>
        <v>232</v>
      </c>
      <c r="B468" s="427"/>
      <c r="C468" s="435" t="s">
        <v>1088</v>
      </c>
      <c r="D468" s="658" t="s">
        <v>219</v>
      </c>
      <c r="E468" s="658"/>
      <c r="F468" s="430"/>
      <c r="G468" s="427"/>
      <c r="H468" s="486"/>
      <c r="I468" s="431">
        <f>ROUND(H467/1000,4)+I466</f>
        <v>88.986599999999939</v>
      </c>
      <c r="J468" s="432" t="s">
        <v>51</v>
      </c>
      <c r="K468" s="427" t="s">
        <v>263</v>
      </c>
      <c r="L468" s="427"/>
      <c r="M468" s="427" t="s">
        <v>263</v>
      </c>
      <c r="N468" s="427"/>
      <c r="O468" s="427"/>
      <c r="P468" s="427"/>
    </row>
    <row r="469" spans="1:16" s="161" customFormat="1" ht="18.75" customHeight="1" x14ac:dyDescent="0.35">
      <c r="A469" s="427"/>
      <c r="B469" s="427"/>
      <c r="C469" s="657"/>
      <c r="D469" s="483"/>
      <c r="E469" s="483"/>
      <c r="F469" s="430"/>
      <c r="G469" s="800" t="str">
        <f>C468</f>
        <v>36A/0</v>
      </c>
      <c r="H469" s="486">
        <v>451</v>
      </c>
      <c r="I469" s="434"/>
      <c r="J469" s="435"/>
      <c r="K469" s="427"/>
      <c r="L469" s="427"/>
      <c r="M469" s="427"/>
      <c r="N469" s="427"/>
      <c r="O469" s="427"/>
      <c r="P469" s="427"/>
    </row>
    <row r="470" spans="1:16" s="161" customFormat="1" ht="18.75" customHeight="1" x14ac:dyDescent="0.35">
      <c r="A470" s="427">
        <f>SUBTOTAL(103,$C$6:C470)</f>
        <v>233</v>
      </c>
      <c r="B470" s="427"/>
      <c r="C470" s="435" t="s">
        <v>1089</v>
      </c>
      <c r="D470" s="658" t="s">
        <v>2</v>
      </c>
      <c r="E470" s="658"/>
      <c r="F470" s="437"/>
      <c r="G470" s="427"/>
      <c r="H470" s="486"/>
      <c r="I470" s="431">
        <f>ROUND(H469/1000,4)+I468</f>
        <v>89.437599999999932</v>
      </c>
      <c r="J470" s="432" t="s">
        <v>51</v>
      </c>
      <c r="K470" s="427" t="s">
        <v>263</v>
      </c>
      <c r="L470" s="427" t="s">
        <v>263</v>
      </c>
      <c r="M470" s="427" t="s">
        <v>263</v>
      </c>
      <c r="N470" s="427"/>
      <c r="O470" s="427"/>
      <c r="P470" s="427"/>
    </row>
    <row r="471" spans="1:16" s="161" customFormat="1" ht="18.75" customHeight="1" x14ac:dyDescent="0.35">
      <c r="A471" s="427"/>
      <c r="B471" s="427"/>
      <c r="C471" s="657"/>
      <c r="D471" s="483"/>
      <c r="E471" s="483"/>
      <c r="F471" s="430"/>
      <c r="G471" s="800" t="str">
        <f>C470</f>
        <v>36A/1</v>
      </c>
      <c r="H471" s="486">
        <v>389</v>
      </c>
      <c r="I471" s="434"/>
      <c r="J471" s="435"/>
      <c r="K471" s="427"/>
      <c r="L471" s="427"/>
      <c r="M471" s="427"/>
      <c r="N471" s="427"/>
      <c r="O471" s="427"/>
      <c r="P471" s="427"/>
    </row>
    <row r="472" spans="1:16" s="161" customFormat="1" ht="18.75" customHeight="1" x14ac:dyDescent="0.35">
      <c r="A472" s="427">
        <f>SUBTOTAL(103,$C$6:C472)</f>
        <v>234</v>
      </c>
      <c r="B472" s="427"/>
      <c r="C472" s="435" t="s">
        <v>1090</v>
      </c>
      <c r="D472" s="658" t="s">
        <v>50</v>
      </c>
      <c r="E472" s="658"/>
      <c r="F472" s="437"/>
      <c r="G472" s="427"/>
      <c r="H472" s="486"/>
      <c r="I472" s="431">
        <f>ROUND(H471/1000,4)+I470</f>
        <v>89.826599999999928</v>
      </c>
      <c r="J472" s="432" t="s">
        <v>51</v>
      </c>
      <c r="K472" s="427" t="s">
        <v>263</v>
      </c>
      <c r="L472" s="427" t="s">
        <v>263</v>
      </c>
      <c r="M472" s="427" t="s">
        <v>263</v>
      </c>
      <c r="N472" s="427"/>
      <c r="O472" s="427"/>
      <c r="P472" s="427"/>
    </row>
    <row r="473" spans="1:16" s="161" customFormat="1" ht="18.75" customHeight="1" x14ac:dyDescent="0.35">
      <c r="A473" s="427"/>
      <c r="B473" s="427"/>
      <c r="C473" s="657"/>
      <c r="D473" s="483"/>
      <c r="E473" s="483"/>
      <c r="F473" s="430"/>
      <c r="G473" s="800" t="str">
        <f>C472</f>
        <v>36A/2</v>
      </c>
      <c r="H473" s="486">
        <v>451.52300000000002</v>
      </c>
      <c r="I473" s="434"/>
      <c r="J473" s="435"/>
      <c r="K473" s="427"/>
      <c r="L473" s="427"/>
      <c r="M473" s="427"/>
      <c r="N473" s="427"/>
      <c r="O473" s="427"/>
      <c r="P473" s="427"/>
    </row>
    <row r="474" spans="1:16" s="161" customFormat="1" ht="18.75" customHeight="1" x14ac:dyDescent="0.35">
      <c r="A474" s="427">
        <f>SUBTOTAL(103,$C$6:C474)</f>
        <v>235</v>
      </c>
      <c r="B474" s="428" t="s">
        <v>619</v>
      </c>
      <c r="C474" s="435" t="s">
        <v>175</v>
      </c>
      <c r="D474" s="658" t="s">
        <v>236</v>
      </c>
      <c r="E474" s="658"/>
      <c r="F474" s="430"/>
      <c r="G474" s="429"/>
      <c r="H474" s="486"/>
      <c r="I474" s="431">
        <f>ROUND(H473/1000,4)+I472</f>
        <v>90.278099999999924</v>
      </c>
      <c r="J474" s="432" t="s">
        <v>51</v>
      </c>
      <c r="K474" s="427" t="s">
        <v>263</v>
      </c>
      <c r="L474" s="427" t="s">
        <v>263</v>
      </c>
      <c r="M474" s="427"/>
      <c r="N474" s="427"/>
      <c r="O474" s="427"/>
      <c r="P474" s="427"/>
    </row>
    <row r="475" spans="1:16" s="161" customFormat="1" ht="18.75" customHeight="1" x14ac:dyDescent="0.35">
      <c r="A475" s="427"/>
      <c r="B475" s="427"/>
      <c r="C475" s="657"/>
      <c r="D475" s="483"/>
      <c r="E475" s="483"/>
      <c r="F475" s="430"/>
      <c r="G475" s="800" t="str">
        <f>C474</f>
        <v>37/0</v>
      </c>
      <c r="H475" s="486">
        <v>401.39400000000001</v>
      </c>
      <c r="I475" s="434"/>
      <c r="J475" s="435"/>
      <c r="K475" s="427"/>
      <c r="L475" s="427"/>
      <c r="M475" s="427"/>
      <c r="N475" s="427"/>
      <c r="O475" s="427"/>
      <c r="P475" s="427"/>
    </row>
    <row r="476" spans="1:16" s="161" customFormat="1" ht="18.75" customHeight="1" x14ac:dyDescent="0.35">
      <c r="A476" s="427">
        <f>SUBTOTAL(103,$C$6:C476)</f>
        <v>236</v>
      </c>
      <c r="B476" s="427"/>
      <c r="C476" s="435" t="s">
        <v>620</v>
      </c>
      <c r="D476" s="658" t="s">
        <v>2</v>
      </c>
      <c r="E476" s="658"/>
      <c r="F476" s="437"/>
      <c r="G476" s="427"/>
      <c r="H476" s="486"/>
      <c r="I476" s="431">
        <f>ROUND(H475/1000,4)+I474</f>
        <v>90.679499999999919</v>
      </c>
      <c r="J476" s="432" t="s">
        <v>51</v>
      </c>
      <c r="K476" s="427" t="s">
        <v>263</v>
      </c>
      <c r="L476" s="427" t="s">
        <v>263</v>
      </c>
      <c r="M476" s="427"/>
      <c r="N476" s="427"/>
      <c r="O476" s="427"/>
      <c r="P476" s="427"/>
    </row>
    <row r="477" spans="1:16" s="161" customFormat="1" ht="18.75" customHeight="1" x14ac:dyDescent="0.35">
      <c r="A477" s="427"/>
      <c r="B477" s="427"/>
      <c r="C477" s="657"/>
      <c r="D477" s="483"/>
      <c r="E477" s="483"/>
      <c r="F477" s="430"/>
      <c r="G477" s="800" t="str">
        <f>C476</f>
        <v>37/1</v>
      </c>
      <c r="H477" s="486">
        <v>430</v>
      </c>
      <c r="I477" s="434"/>
      <c r="J477" s="435"/>
      <c r="K477" s="427"/>
      <c r="L477" s="427"/>
      <c r="M477" s="427"/>
      <c r="N477" s="427"/>
      <c r="O477" s="427"/>
      <c r="P477" s="427"/>
    </row>
    <row r="478" spans="1:16" s="161" customFormat="1" ht="18.75" customHeight="1" x14ac:dyDescent="0.35">
      <c r="A478" s="427">
        <f>SUBTOTAL(103,$C$6:C478)</f>
        <v>237</v>
      </c>
      <c r="B478" s="427"/>
      <c r="C478" s="435" t="s">
        <v>621</v>
      </c>
      <c r="D478" s="658" t="s">
        <v>2</v>
      </c>
      <c r="E478" s="658"/>
      <c r="F478" s="437"/>
      <c r="G478" s="427"/>
      <c r="H478" s="486"/>
      <c r="I478" s="431">
        <f>ROUND(H477/1000,4)+I476</f>
        <v>91.109499999999926</v>
      </c>
      <c r="J478" s="432" t="s">
        <v>51</v>
      </c>
      <c r="K478" s="427" t="s">
        <v>263</v>
      </c>
      <c r="L478" s="427" t="s">
        <v>263</v>
      </c>
      <c r="M478" s="427"/>
      <c r="N478" s="427"/>
      <c r="O478" s="427"/>
      <c r="P478" s="427"/>
    </row>
    <row r="479" spans="1:16" s="161" customFormat="1" ht="18.75" customHeight="1" x14ac:dyDescent="0.35">
      <c r="A479" s="427"/>
      <c r="B479" s="427"/>
      <c r="C479" s="657"/>
      <c r="D479" s="483"/>
      <c r="E479" s="483"/>
      <c r="F479" s="430"/>
      <c r="G479" s="800" t="str">
        <f>C478</f>
        <v>37/2</v>
      </c>
      <c r="H479" s="486">
        <v>405</v>
      </c>
      <c r="I479" s="434"/>
      <c r="J479" s="435"/>
      <c r="K479" s="427"/>
      <c r="L479" s="427"/>
      <c r="M479" s="427"/>
      <c r="N479" s="427"/>
      <c r="O479" s="427"/>
      <c r="P479" s="427"/>
    </row>
    <row r="480" spans="1:16" s="161" customFormat="1" ht="18.75" customHeight="1" x14ac:dyDescent="0.35">
      <c r="A480" s="427">
        <f>SUBTOTAL(103,$C$6:C480)</f>
        <v>238</v>
      </c>
      <c r="B480" s="427"/>
      <c r="C480" s="435" t="s">
        <v>622</v>
      </c>
      <c r="D480" s="658" t="s">
        <v>159</v>
      </c>
      <c r="E480" s="658"/>
      <c r="F480" s="437"/>
      <c r="G480" s="427"/>
      <c r="H480" s="486"/>
      <c r="I480" s="431">
        <f>ROUND(H479/1000,4)+I478</f>
        <v>91.514499999999927</v>
      </c>
      <c r="J480" s="432" t="s">
        <v>51</v>
      </c>
      <c r="K480" s="427" t="s">
        <v>263</v>
      </c>
      <c r="L480" s="427" t="s">
        <v>263</v>
      </c>
      <c r="M480" s="427"/>
      <c r="N480" s="427"/>
      <c r="O480" s="427"/>
      <c r="P480" s="427"/>
    </row>
    <row r="481" spans="1:16" s="161" customFormat="1" ht="18.75" customHeight="1" x14ac:dyDescent="0.35">
      <c r="A481" s="427"/>
      <c r="B481" s="427"/>
      <c r="C481" s="657"/>
      <c r="D481" s="483"/>
      <c r="E481" s="483"/>
      <c r="F481" s="430"/>
      <c r="G481" s="800" t="str">
        <f>C480</f>
        <v>37/3</v>
      </c>
      <c r="H481" s="486">
        <v>430</v>
      </c>
      <c r="I481" s="434"/>
      <c r="J481" s="435"/>
      <c r="K481" s="427"/>
      <c r="L481" s="427"/>
      <c r="M481" s="427"/>
      <c r="N481" s="427"/>
      <c r="O481" s="427"/>
      <c r="P481" s="427"/>
    </row>
    <row r="482" spans="1:16" s="161" customFormat="1" ht="18.75" customHeight="1" x14ac:dyDescent="0.35">
      <c r="A482" s="427">
        <f>SUBTOTAL(103,$C$6:C482)</f>
        <v>239</v>
      </c>
      <c r="B482" s="427"/>
      <c r="C482" s="435" t="s">
        <v>623</v>
      </c>
      <c r="D482" s="658" t="s">
        <v>50</v>
      </c>
      <c r="E482" s="658"/>
      <c r="F482" s="437"/>
      <c r="G482" s="427"/>
      <c r="H482" s="486"/>
      <c r="I482" s="431">
        <f>ROUND(H481/1000,4)+I480</f>
        <v>91.944499999999934</v>
      </c>
      <c r="J482" s="432" t="s">
        <v>51</v>
      </c>
      <c r="K482" s="427" t="s">
        <v>263</v>
      </c>
      <c r="L482" s="427" t="s">
        <v>263</v>
      </c>
      <c r="M482" s="427" t="s">
        <v>263</v>
      </c>
      <c r="N482" s="427"/>
      <c r="O482" s="427"/>
      <c r="P482" s="427"/>
    </row>
    <row r="483" spans="1:16" s="161" customFormat="1" ht="18.75" customHeight="1" x14ac:dyDescent="0.35">
      <c r="A483" s="427"/>
      <c r="B483" s="427"/>
      <c r="C483" s="657"/>
      <c r="D483" s="483"/>
      <c r="E483" s="483"/>
      <c r="F483" s="430"/>
      <c r="G483" s="800" t="str">
        <f>C482</f>
        <v>37/4</v>
      </c>
      <c r="H483" s="486">
        <v>410</v>
      </c>
      <c r="I483" s="434"/>
      <c r="J483" s="435"/>
      <c r="K483" s="427"/>
      <c r="L483" s="427"/>
      <c r="M483" s="427"/>
      <c r="N483" s="427"/>
      <c r="O483" s="427"/>
      <c r="P483" s="427"/>
    </row>
    <row r="484" spans="1:16" s="161" customFormat="1" ht="18.75" customHeight="1" x14ac:dyDescent="0.35">
      <c r="A484" s="427">
        <f>SUBTOTAL(103,$C$6:C484)</f>
        <v>240</v>
      </c>
      <c r="B484" s="427"/>
      <c r="C484" s="435" t="s">
        <v>624</v>
      </c>
      <c r="D484" s="658" t="s">
        <v>2</v>
      </c>
      <c r="E484" s="658"/>
      <c r="F484" s="437"/>
      <c r="G484" s="427"/>
      <c r="H484" s="486"/>
      <c r="I484" s="431">
        <f>ROUND(H483/1000,4)+I482</f>
        <v>92.354499999999931</v>
      </c>
      <c r="J484" s="432" t="s">
        <v>51</v>
      </c>
      <c r="K484" s="427" t="s">
        <v>263</v>
      </c>
      <c r="L484" s="427" t="s">
        <v>263</v>
      </c>
      <c r="M484" s="427" t="s">
        <v>263</v>
      </c>
      <c r="N484" s="427"/>
      <c r="O484" s="427"/>
      <c r="P484" s="427"/>
    </row>
    <row r="485" spans="1:16" s="161" customFormat="1" ht="18.75" customHeight="1" x14ac:dyDescent="0.35">
      <c r="A485" s="427"/>
      <c r="B485" s="427"/>
      <c r="C485" s="657"/>
      <c r="D485" s="483"/>
      <c r="E485" s="483"/>
      <c r="F485" s="430"/>
      <c r="G485" s="800" t="str">
        <f>C484</f>
        <v>37/5</v>
      </c>
      <c r="H485" s="486">
        <v>420</v>
      </c>
      <c r="I485" s="434"/>
      <c r="J485" s="435"/>
      <c r="K485" s="427"/>
      <c r="L485" s="427"/>
      <c r="M485" s="427"/>
      <c r="N485" s="427"/>
      <c r="O485" s="427"/>
      <c r="P485" s="427"/>
    </row>
    <row r="486" spans="1:16" s="161" customFormat="1" ht="18.75" customHeight="1" x14ac:dyDescent="0.35">
      <c r="A486" s="427">
        <f>SUBTOTAL(103,$C$6:C486)</f>
        <v>241</v>
      </c>
      <c r="B486" s="428" t="s">
        <v>809</v>
      </c>
      <c r="C486" s="435" t="s">
        <v>794</v>
      </c>
      <c r="D486" s="658" t="s">
        <v>205</v>
      </c>
      <c r="E486" s="658"/>
      <c r="F486" s="437"/>
      <c r="G486" s="427"/>
      <c r="H486" s="486"/>
      <c r="I486" s="431">
        <f>ROUND(H485/1000,4)+I484</f>
        <v>92.774499999999932</v>
      </c>
      <c r="J486" s="432" t="s">
        <v>51</v>
      </c>
      <c r="K486" s="427" t="s">
        <v>263</v>
      </c>
      <c r="L486" s="427" t="s">
        <v>263</v>
      </c>
      <c r="M486" s="427" t="s">
        <v>263</v>
      </c>
      <c r="N486" s="427" t="str">
        <f>VLOOKUP(C486,'Tack Welding'!$C$5:$I$94,7,0)</f>
        <v xml:space="preserve">Completed </v>
      </c>
      <c r="O486" s="427"/>
      <c r="P486" s="427"/>
    </row>
    <row r="487" spans="1:16" s="161" customFormat="1" ht="18.75" customHeight="1" x14ac:dyDescent="0.35">
      <c r="A487" s="427"/>
      <c r="B487" s="427"/>
      <c r="C487" s="657"/>
      <c r="D487" s="483"/>
      <c r="E487" s="483"/>
      <c r="F487" s="430"/>
      <c r="G487" s="800" t="str">
        <f>C486</f>
        <v>37A/0</v>
      </c>
      <c r="H487" s="486">
        <v>280</v>
      </c>
      <c r="I487" s="434"/>
      <c r="J487" s="435"/>
      <c r="K487" s="427"/>
      <c r="L487" s="427"/>
      <c r="M487" s="427"/>
      <c r="N487" s="427"/>
      <c r="O487" s="427"/>
      <c r="P487" s="427"/>
    </row>
    <row r="488" spans="1:16" s="161" customFormat="1" ht="18.75" customHeight="1" x14ac:dyDescent="0.35">
      <c r="A488" s="427">
        <f>SUBTOTAL(103,$C$6:C488)</f>
        <v>242</v>
      </c>
      <c r="B488" s="427"/>
      <c r="C488" s="435" t="s">
        <v>795</v>
      </c>
      <c r="D488" s="658" t="s">
        <v>2</v>
      </c>
      <c r="E488" s="658"/>
      <c r="F488" s="437"/>
      <c r="G488" s="427"/>
      <c r="H488" s="486"/>
      <c r="I488" s="431">
        <f>ROUND(H487/1000,4)+I486</f>
        <v>93.054499999999933</v>
      </c>
      <c r="J488" s="432" t="s">
        <v>51</v>
      </c>
      <c r="K488" s="427" t="s">
        <v>263</v>
      </c>
      <c r="L488" s="427" t="s">
        <v>263</v>
      </c>
      <c r="M488" s="427" t="s">
        <v>263</v>
      </c>
      <c r="N488" s="427" t="str">
        <f>VLOOKUP(C488,'Tack Welding'!$C$5:$I$94,7,0)</f>
        <v xml:space="preserve">Completed </v>
      </c>
      <c r="O488" s="427"/>
      <c r="P488" s="427"/>
    </row>
    <row r="489" spans="1:16" s="161" customFormat="1" ht="18.75" customHeight="1" x14ac:dyDescent="0.35">
      <c r="A489" s="427"/>
      <c r="B489" s="427"/>
      <c r="C489" s="657"/>
      <c r="D489" s="483"/>
      <c r="E489" s="483"/>
      <c r="F489" s="430"/>
      <c r="G489" s="800" t="str">
        <f>C488</f>
        <v>37A/1</v>
      </c>
      <c r="H489" s="486">
        <v>345</v>
      </c>
      <c r="I489" s="434"/>
      <c r="J489" s="435"/>
      <c r="K489" s="427"/>
      <c r="L489" s="427"/>
      <c r="M489" s="427"/>
      <c r="N489" s="427"/>
      <c r="O489" s="427"/>
      <c r="P489" s="427"/>
    </row>
    <row r="490" spans="1:16" s="161" customFormat="1" ht="18.75" customHeight="1" x14ac:dyDescent="0.35">
      <c r="A490" s="427">
        <f>SUBTOTAL(103,$C$6:C490)</f>
        <v>243</v>
      </c>
      <c r="B490" s="427"/>
      <c r="C490" s="435" t="s">
        <v>796</v>
      </c>
      <c r="D490" s="658" t="s">
        <v>178</v>
      </c>
      <c r="E490" s="658"/>
      <c r="F490" s="437"/>
      <c r="G490" s="427"/>
      <c r="H490" s="486"/>
      <c r="I490" s="431">
        <f>ROUND(H489/1000,4)+I488</f>
        <v>93.399499999999932</v>
      </c>
      <c r="J490" s="432" t="s">
        <v>51</v>
      </c>
      <c r="K490" s="427" t="s">
        <v>263</v>
      </c>
      <c r="L490" s="427" t="s">
        <v>263</v>
      </c>
      <c r="M490" s="427" t="s">
        <v>263</v>
      </c>
      <c r="N490" s="427" t="str">
        <f>VLOOKUP(C490,'Tack Welding'!$C$5:$I$94,7,0)</f>
        <v xml:space="preserve">Completed </v>
      </c>
      <c r="O490" s="427"/>
      <c r="P490" s="427"/>
    </row>
    <row r="491" spans="1:16" s="161" customFormat="1" ht="18.75" customHeight="1" x14ac:dyDescent="0.35">
      <c r="A491" s="427"/>
      <c r="B491" s="427"/>
      <c r="C491" s="657"/>
      <c r="D491" s="483"/>
      <c r="E491" s="483"/>
      <c r="F491" s="430"/>
      <c r="G491" s="800" t="str">
        <f>C490</f>
        <v>37A/2</v>
      </c>
      <c r="H491" s="486">
        <v>330</v>
      </c>
      <c r="I491" s="434"/>
      <c r="J491" s="435"/>
      <c r="K491" s="427"/>
      <c r="L491" s="427"/>
      <c r="M491" s="427"/>
      <c r="N491" s="427"/>
      <c r="O491" s="427"/>
      <c r="P491" s="427"/>
    </row>
    <row r="492" spans="1:16" s="161" customFormat="1" ht="18.75" customHeight="1" x14ac:dyDescent="0.35">
      <c r="A492" s="427">
        <f>SUBTOTAL(103,$C$6:C492)</f>
        <v>244</v>
      </c>
      <c r="B492" s="427"/>
      <c r="C492" s="435" t="s">
        <v>797</v>
      </c>
      <c r="D492" s="658" t="s">
        <v>2</v>
      </c>
      <c r="E492" s="658"/>
      <c r="F492" s="437"/>
      <c r="G492" s="427"/>
      <c r="H492" s="486"/>
      <c r="I492" s="431">
        <f>ROUND(H491/1000,4)+I490</f>
        <v>93.729499999999931</v>
      </c>
      <c r="J492" s="432" t="s">
        <v>51</v>
      </c>
      <c r="K492" s="427" t="s">
        <v>263</v>
      </c>
      <c r="L492" s="427" t="s">
        <v>263</v>
      </c>
      <c r="M492" s="427" t="s">
        <v>263</v>
      </c>
      <c r="N492" s="427" t="str">
        <f>VLOOKUP(C492,'Tack Welding'!$C$5:$I$94,7,0)</f>
        <v xml:space="preserve">Completed </v>
      </c>
      <c r="O492" s="427"/>
      <c r="P492" s="427"/>
    </row>
    <row r="493" spans="1:16" s="161" customFormat="1" ht="18.75" customHeight="1" x14ac:dyDescent="0.35">
      <c r="A493" s="427"/>
      <c r="B493" s="427"/>
      <c r="C493" s="657"/>
      <c r="D493" s="483"/>
      <c r="E493" s="483"/>
      <c r="F493" s="430"/>
      <c r="G493" s="800" t="str">
        <f>C492</f>
        <v>37A/3</v>
      </c>
      <c r="H493" s="486">
        <v>455</v>
      </c>
      <c r="I493" s="434"/>
      <c r="J493" s="435"/>
      <c r="K493" s="427"/>
      <c r="L493" s="427"/>
      <c r="M493" s="427"/>
      <c r="N493" s="427"/>
      <c r="O493" s="427"/>
      <c r="P493" s="427"/>
    </row>
    <row r="494" spans="1:16" s="161" customFormat="1" ht="18.75" customHeight="1" x14ac:dyDescent="0.35">
      <c r="A494" s="427">
        <f>SUBTOTAL(103,$C$6:C494)</f>
        <v>245</v>
      </c>
      <c r="B494" s="427"/>
      <c r="C494" s="435" t="s">
        <v>798</v>
      </c>
      <c r="D494" s="658" t="s">
        <v>50</v>
      </c>
      <c r="E494" s="658"/>
      <c r="F494" s="437"/>
      <c r="G494" s="427"/>
      <c r="H494" s="486"/>
      <c r="I494" s="431">
        <f>ROUND(H493/1000,4)+I492</f>
        <v>94.184499999999929</v>
      </c>
      <c r="J494" s="432" t="s">
        <v>51</v>
      </c>
      <c r="K494" s="427" t="s">
        <v>263</v>
      </c>
      <c r="L494" s="427" t="s">
        <v>263</v>
      </c>
      <c r="M494" s="427" t="s">
        <v>263</v>
      </c>
      <c r="N494" s="427" t="str">
        <f>VLOOKUP(C494,'Tack Welding'!$C$5:$I$94,7,0)</f>
        <v xml:space="preserve">Completed </v>
      </c>
      <c r="O494" s="427" t="s">
        <v>981</v>
      </c>
      <c r="P494" s="427"/>
    </row>
    <row r="495" spans="1:16" s="161" customFormat="1" ht="18.75" customHeight="1" x14ac:dyDescent="0.35">
      <c r="A495" s="427"/>
      <c r="B495" s="427"/>
      <c r="C495" s="657"/>
      <c r="D495" s="483"/>
      <c r="E495" s="483"/>
      <c r="F495" s="430"/>
      <c r="G495" s="800" t="str">
        <f>C494</f>
        <v>37A/4</v>
      </c>
      <c r="H495" s="486">
        <v>340</v>
      </c>
      <c r="I495" s="434"/>
      <c r="J495" s="435"/>
      <c r="K495" s="427"/>
      <c r="L495" s="427"/>
      <c r="M495" s="427"/>
      <c r="N495" s="427"/>
      <c r="O495" s="427"/>
      <c r="P495" s="427"/>
    </row>
    <row r="496" spans="1:16" s="161" customFormat="1" ht="18.75" customHeight="1" x14ac:dyDescent="0.35">
      <c r="A496" s="427">
        <f>SUBTOTAL(103,$C$6:C496)</f>
        <v>246</v>
      </c>
      <c r="B496" s="427"/>
      <c r="C496" s="435" t="s">
        <v>799</v>
      </c>
      <c r="D496" s="658" t="s">
        <v>2</v>
      </c>
      <c r="E496" s="658"/>
      <c r="F496" s="437"/>
      <c r="G496" s="427"/>
      <c r="H496" s="486"/>
      <c r="I496" s="431">
        <f>ROUND(H495/1000,4)+I494</f>
        <v>94.524499999999932</v>
      </c>
      <c r="J496" s="432" t="s">
        <v>51</v>
      </c>
      <c r="K496" s="427" t="s">
        <v>263</v>
      </c>
      <c r="L496" s="427" t="s">
        <v>263</v>
      </c>
      <c r="M496" s="427" t="s">
        <v>263</v>
      </c>
      <c r="N496" s="427" t="str">
        <f>VLOOKUP(C496,'Tack Welding'!$C$5:$I$94,7,0)</f>
        <v xml:space="preserve">Completed </v>
      </c>
      <c r="O496" s="427"/>
      <c r="P496" s="427"/>
    </row>
    <row r="497" spans="1:16" s="161" customFormat="1" ht="18.75" customHeight="1" x14ac:dyDescent="0.35">
      <c r="A497" s="427"/>
      <c r="B497" s="427"/>
      <c r="C497" s="657"/>
      <c r="D497" s="483"/>
      <c r="E497" s="483"/>
      <c r="F497" s="430"/>
      <c r="G497" s="800" t="str">
        <f>C496</f>
        <v>37A/5</v>
      </c>
      <c r="H497" s="486">
        <v>435</v>
      </c>
      <c r="I497" s="434"/>
      <c r="J497" s="435"/>
      <c r="K497" s="427"/>
      <c r="L497" s="427"/>
      <c r="M497" s="427"/>
      <c r="N497" s="427"/>
      <c r="O497" s="427"/>
      <c r="P497" s="427"/>
    </row>
    <row r="498" spans="1:16" s="161" customFormat="1" ht="18.75" customHeight="1" x14ac:dyDescent="0.35">
      <c r="A498" s="427">
        <f>SUBTOTAL(103,$C$6:C498)</f>
        <v>247</v>
      </c>
      <c r="B498" s="427"/>
      <c r="C498" s="435" t="s">
        <v>800</v>
      </c>
      <c r="D498" s="658" t="s">
        <v>2</v>
      </c>
      <c r="E498" s="658"/>
      <c r="F498" s="437"/>
      <c r="G498" s="427"/>
      <c r="H498" s="486"/>
      <c r="I498" s="431">
        <f>ROUND(H497/1000,4)+I496</f>
        <v>94.959499999999935</v>
      </c>
      <c r="J498" s="432" t="s">
        <v>51</v>
      </c>
      <c r="K498" s="427" t="s">
        <v>263</v>
      </c>
      <c r="L498" s="427" t="s">
        <v>263</v>
      </c>
      <c r="M498" s="427" t="s">
        <v>263</v>
      </c>
      <c r="N498" s="427" t="str">
        <f>VLOOKUP(C498,'Tack Welding'!$C$5:$I$94,7,0)</f>
        <v xml:space="preserve">Completed </v>
      </c>
      <c r="O498" s="427"/>
      <c r="P498" s="427"/>
    </row>
    <row r="499" spans="1:16" s="161" customFormat="1" ht="18.75" customHeight="1" x14ac:dyDescent="0.35">
      <c r="A499" s="427"/>
      <c r="B499" s="427"/>
      <c r="C499" s="657"/>
      <c r="D499" s="483"/>
      <c r="E499" s="483"/>
      <c r="F499" s="430"/>
      <c r="G499" s="800" t="str">
        <f>C498</f>
        <v>37A/6</v>
      </c>
      <c r="H499" s="486">
        <v>398.589</v>
      </c>
      <c r="I499" s="434"/>
      <c r="J499" s="435"/>
      <c r="K499" s="427"/>
      <c r="L499" s="427"/>
      <c r="M499" s="427"/>
      <c r="N499" s="427"/>
      <c r="O499" s="427"/>
      <c r="P499" s="427"/>
    </row>
    <row r="500" spans="1:16" s="161" customFormat="1" ht="18.75" customHeight="1" x14ac:dyDescent="0.35">
      <c r="A500" s="427">
        <f>SUBTOTAL(103,$C$6:C500)</f>
        <v>248</v>
      </c>
      <c r="B500" s="428" t="s">
        <v>625</v>
      </c>
      <c r="C500" s="435" t="s">
        <v>73</v>
      </c>
      <c r="D500" s="658" t="s">
        <v>234</v>
      </c>
      <c r="E500" s="658"/>
      <c r="F500" s="430"/>
      <c r="G500" s="429"/>
      <c r="H500" s="486"/>
      <c r="I500" s="431">
        <f>ROUND(H499/1000,4)+I498</f>
        <v>95.358099999999936</v>
      </c>
      <c r="J500" s="432" t="s">
        <v>51</v>
      </c>
      <c r="K500" s="427" t="s">
        <v>263</v>
      </c>
      <c r="L500" s="427" t="s">
        <v>263</v>
      </c>
      <c r="M500" s="427" t="s">
        <v>263</v>
      </c>
      <c r="N500" s="427" t="str">
        <f>VLOOKUP(C500,'Tack Welding'!$C$5:$I$94,7,0)</f>
        <v xml:space="preserve">Completed </v>
      </c>
      <c r="O500" s="427"/>
      <c r="P500" s="427"/>
    </row>
    <row r="501" spans="1:16" s="161" customFormat="1" ht="18.75" customHeight="1" x14ac:dyDescent="0.35">
      <c r="A501" s="427"/>
      <c r="B501" s="427"/>
      <c r="C501" s="657"/>
      <c r="D501" s="483"/>
      <c r="E501" s="483"/>
      <c r="F501" s="430"/>
      <c r="G501" s="800" t="str">
        <f>C500</f>
        <v>38/0</v>
      </c>
      <c r="H501" s="486">
        <v>426.411</v>
      </c>
      <c r="I501" s="434"/>
      <c r="J501" s="435"/>
      <c r="K501" s="427"/>
      <c r="L501" s="427"/>
      <c r="M501" s="427"/>
      <c r="N501" s="427"/>
      <c r="O501" s="427"/>
      <c r="P501" s="427"/>
    </row>
    <row r="502" spans="1:16" s="161" customFormat="1" ht="18.75" customHeight="1" x14ac:dyDescent="0.35">
      <c r="A502" s="427">
        <f>SUBTOTAL(103,$C$6:C502)</f>
        <v>249</v>
      </c>
      <c r="B502" s="427"/>
      <c r="C502" s="435" t="s">
        <v>626</v>
      </c>
      <c r="D502" s="658" t="s">
        <v>3</v>
      </c>
      <c r="E502" s="658"/>
      <c r="F502" s="437"/>
      <c r="G502" s="427"/>
      <c r="H502" s="486"/>
      <c r="I502" s="431">
        <f>ROUND(H501/1000,4)+I500</f>
        <v>95.784499999999937</v>
      </c>
      <c r="J502" s="432" t="s">
        <v>51</v>
      </c>
      <c r="K502" s="427" t="s">
        <v>263</v>
      </c>
      <c r="L502" s="427" t="s">
        <v>263</v>
      </c>
      <c r="M502" s="427" t="s">
        <v>263</v>
      </c>
      <c r="N502" s="427" t="str">
        <f>VLOOKUP(C502,'Tack Welding'!$C$5:$I$94,7,0)</f>
        <v xml:space="preserve">Completed </v>
      </c>
      <c r="O502" s="427"/>
      <c r="P502" s="427"/>
    </row>
    <row r="503" spans="1:16" s="161" customFormat="1" ht="18.75" customHeight="1" x14ac:dyDescent="0.35">
      <c r="A503" s="427"/>
      <c r="B503" s="427"/>
      <c r="C503" s="657"/>
      <c r="D503" s="483"/>
      <c r="E503" s="483"/>
      <c r="F503" s="430"/>
      <c r="G503" s="800" t="str">
        <f>C502</f>
        <v>38/1</v>
      </c>
      <c r="H503" s="486">
        <v>390</v>
      </c>
      <c r="I503" s="434"/>
      <c r="J503" s="435"/>
      <c r="K503" s="427"/>
      <c r="L503" s="427"/>
      <c r="M503" s="427"/>
      <c r="N503" s="427"/>
      <c r="O503" s="427"/>
      <c r="P503" s="427"/>
    </row>
    <row r="504" spans="1:16" s="161" customFormat="1" ht="18.75" customHeight="1" x14ac:dyDescent="0.35">
      <c r="A504" s="427">
        <f>SUBTOTAL(103,$C$6:C504)</f>
        <v>250</v>
      </c>
      <c r="B504" s="427"/>
      <c r="C504" s="435" t="s">
        <v>627</v>
      </c>
      <c r="D504" s="658" t="s">
        <v>3</v>
      </c>
      <c r="E504" s="658"/>
      <c r="F504" s="437"/>
      <c r="G504" s="427"/>
      <c r="H504" s="486"/>
      <c r="I504" s="431">
        <f>ROUND(H503/1000,4)+I502</f>
        <v>96.174499999999938</v>
      </c>
      <c r="J504" s="432" t="s">
        <v>51</v>
      </c>
      <c r="K504" s="427" t="s">
        <v>263</v>
      </c>
      <c r="L504" s="427" t="s">
        <v>263</v>
      </c>
      <c r="M504" s="427" t="s">
        <v>263</v>
      </c>
      <c r="N504" s="427" t="str">
        <f>VLOOKUP(C504,'Tack Welding'!$C$5:$I$94,7,0)</f>
        <v xml:space="preserve">Completed </v>
      </c>
      <c r="O504" s="427"/>
      <c r="P504" s="427"/>
    </row>
    <row r="505" spans="1:16" s="161" customFormat="1" ht="18.75" customHeight="1" x14ac:dyDescent="0.35">
      <c r="A505" s="427"/>
      <c r="B505" s="427"/>
      <c r="C505" s="657"/>
      <c r="D505" s="483"/>
      <c r="E505" s="483"/>
      <c r="F505" s="430"/>
      <c r="G505" s="800" t="str">
        <f>C504</f>
        <v>38/2</v>
      </c>
      <c r="H505" s="486">
        <v>335</v>
      </c>
      <c r="I505" s="434"/>
      <c r="J505" s="435"/>
      <c r="K505" s="427"/>
      <c r="L505" s="427"/>
      <c r="M505" s="427"/>
      <c r="N505" s="427"/>
      <c r="O505" s="427"/>
      <c r="P505" s="427"/>
    </row>
    <row r="506" spans="1:16" s="161" customFormat="1" ht="18.75" customHeight="1" x14ac:dyDescent="0.35">
      <c r="A506" s="427">
        <f>SUBTOTAL(103,$C$6:C506)</f>
        <v>251</v>
      </c>
      <c r="B506" s="427"/>
      <c r="C506" s="435" t="s">
        <v>628</v>
      </c>
      <c r="D506" s="658" t="s">
        <v>2</v>
      </c>
      <c r="E506" s="658"/>
      <c r="F506" s="437"/>
      <c r="G506" s="427"/>
      <c r="H506" s="486"/>
      <c r="I506" s="431">
        <f>ROUND(H505/1000,4)+I504</f>
        <v>96.509499999999932</v>
      </c>
      <c r="J506" s="432" t="s">
        <v>51</v>
      </c>
      <c r="K506" s="427" t="s">
        <v>263</v>
      </c>
      <c r="L506" s="427" t="s">
        <v>263</v>
      </c>
      <c r="M506" s="427" t="s">
        <v>263</v>
      </c>
      <c r="N506" s="427" t="str">
        <f>VLOOKUP(C506,'Tack Welding'!$C$5:$I$94,7,0)</f>
        <v xml:space="preserve">Completed </v>
      </c>
      <c r="O506" s="427"/>
      <c r="P506" s="427"/>
    </row>
    <row r="507" spans="1:16" s="161" customFormat="1" ht="18.75" customHeight="1" x14ac:dyDescent="0.35">
      <c r="A507" s="427"/>
      <c r="B507" s="427"/>
      <c r="C507" s="657"/>
      <c r="D507" s="483"/>
      <c r="E507" s="483"/>
      <c r="F507" s="430"/>
      <c r="G507" s="800" t="str">
        <f>C506</f>
        <v>38/3</v>
      </c>
      <c r="H507" s="486">
        <v>440</v>
      </c>
      <c r="I507" s="434"/>
      <c r="J507" s="435"/>
      <c r="K507" s="427"/>
      <c r="L507" s="427"/>
      <c r="M507" s="427"/>
      <c r="N507" s="427"/>
      <c r="O507" s="427"/>
      <c r="P507" s="427"/>
    </row>
    <row r="508" spans="1:16" s="161" customFormat="1" ht="18.75" customHeight="1" x14ac:dyDescent="0.35">
      <c r="A508" s="427">
        <f>SUBTOTAL(103,$C$6:C508)</f>
        <v>252</v>
      </c>
      <c r="B508" s="427"/>
      <c r="C508" s="435" t="s">
        <v>629</v>
      </c>
      <c r="D508" s="658" t="s">
        <v>178</v>
      </c>
      <c r="E508" s="658"/>
      <c r="F508" s="437"/>
      <c r="G508" s="427"/>
      <c r="H508" s="486"/>
      <c r="I508" s="431">
        <f>ROUND(H507/1000,4)+I506</f>
        <v>96.949499999999929</v>
      </c>
      <c r="J508" s="432" t="s">
        <v>51</v>
      </c>
      <c r="K508" s="427" t="s">
        <v>263</v>
      </c>
      <c r="L508" s="427" t="s">
        <v>263</v>
      </c>
      <c r="M508" s="427" t="s">
        <v>263</v>
      </c>
      <c r="N508" s="427" t="str">
        <f>VLOOKUP(C508,'Tack Welding'!$C$5:$I$94,7,0)</f>
        <v xml:space="preserve">Completed </v>
      </c>
      <c r="O508" s="427"/>
      <c r="P508" s="427"/>
    </row>
    <row r="509" spans="1:16" s="161" customFormat="1" ht="18.75" customHeight="1" x14ac:dyDescent="0.35">
      <c r="A509" s="427"/>
      <c r="B509" s="427"/>
      <c r="C509" s="657"/>
      <c r="D509" s="483"/>
      <c r="E509" s="483"/>
      <c r="F509" s="430"/>
      <c r="G509" s="800" t="str">
        <f>C508</f>
        <v>38/4</v>
      </c>
      <c r="H509" s="486">
        <v>280</v>
      </c>
      <c r="I509" s="434"/>
      <c r="J509" s="435"/>
      <c r="K509" s="427"/>
      <c r="L509" s="427"/>
      <c r="M509" s="427"/>
      <c r="N509" s="427"/>
      <c r="O509" s="427"/>
      <c r="P509" s="427"/>
    </row>
    <row r="510" spans="1:16" s="161" customFormat="1" ht="18.75" customHeight="1" x14ac:dyDescent="0.35">
      <c r="A510" s="427">
        <f>SUBTOTAL(103,$C$6:C510)</f>
        <v>253</v>
      </c>
      <c r="B510" s="427"/>
      <c r="C510" s="435" t="s">
        <v>630</v>
      </c>
      <c r="D510" s="658" t="s">
        <v>2</v>
      </c>
      <c r="E510" s="658"/>
      <c r="F510" s="437"/>
      <c r="G510" s="427"/>
      <c r="H510" s="486"/>
      <c r="I510" s="431">
        <f>ROUND(H509/1000,4)+I508</f>
        <v>97.229499999999931</v>
      </c>
      <c r="J510" s="432" t="s">
        <v>51</v>
      </c>
      <c r="K510" s="427" t="s">
        <v>263</v>
      </c>
      <c r="L510" s="427" t="s">
        <v>263</v>
      </c>
      <c r="M510" s="427" t="s">
        <v>263</v>
      </c>
      <c r="N510" s="427" t="str">
        <f>VLOOKUP(C510,'Tack Welding'!$C$5:$I$94,7,0)</f>
        <v xml:space="preserve">Completed </v>
      </c>
      <c r="O510" s="427"/>
      <c r="P510" s="427"/>
    </row>
    <row r="511" spans="1:16" s="161" customFormat="1" ht="18.75" customHeight="1" x14ac:dyDescent="0.35">
      <c r="A511" s="427"/>
      <c r="B511" s="427"/>
      <c r="C511" s="657"/>
      <c r="D511" s="483"/>
      <c r="E511" s="483"/>
      <c r="F511" s="430"/>
      <c r="G511" s="800" t="str">
        <f>C510</f>
        <v>38/5</v>
      </c>
      <c r="H511" s="486">
        <v>450</v>
      </c>
      <c r="I511" s="434"/>
      <c r="J511" s="435"/>
      <c r="K511" s="427"/>
      <c r="L511" s="427"/>
      <c r="M511" s="427"/>
      <c r="N511" s="427"/>
      <c r="O511" s="427"/>
      <c r="P511" s="427"/>
    </row>
    <row r="512" spans="1:16" s="161" customFormat="1" ht="18.75" customHeight="1" x14ac:dyDescent="0.35">
      <c r="A512" s="427">
        <f>SUBTOTAL(103,$C$6:C512)</f>
        <v>254</v>
      </c>
      <c r="B512" s="427"/>
      <c r="C512" s="435" t="s">
        <v>631</v>
      </c>
      <c r="D512" s="658" t="s">
        <v>80</v>
      </c>
      <c r="E512" s="658"/>
      <c r="F512" s="437"/>
      <c r="G512" s="427"/>
      <c r="H512" s="486"/>
      <c r="I512" s="431">
        <f>ROUND(H511/1000,4)+I510</f>
        <v>97.679499999999933</v>
      </c>
      <c r="J512" s="432" t="s">
        <v>51</v>
      </c>
      <c r="K512" s="427" t="s">
        <v>263</v>
      </c>
      <c r="L512" s="427" t="s">
        <v>263</v>
      </c>
      <c r="M512" s="427" t="s">
        <v>263</v>
      </c>
      <c r="N512" s="427" t="str">
        <f>VLOOKUP(C512,'Tack Welding'!$C$5:$I$94,7,0)</f>
        <v xml:space="preserve">Completed </v>
      </c>
      <c r="O512" s="427"/>
      <c r="P512" s="427"/>
    </row>
    <row r="513" spans="1:16" s="161" customFormat="1" ht="18.75" customHeight="1" x14ac:dyDescent="0.35">
      <c r="A513" s="427"/>
      <c r="B513" s="427"/>
      <c r="C513" s="657"/>
      <c r="D513" s="483"/>
      <c r="E513" s="483"/>
      <c r="F513" s="430"/>
      <c r="G513" s="800" t="str">
        <f>C512</f>
        <v>38/6</v>
      </c>
      <c r="H513" s="486">
        <v>285</v>
      </c>
      <c r="I513" s="434"/>
      <c r="J513" s="435"/>
      <c r="K513" s="427"/>
      <c r="L513" s="427"/>
      <c r="M513" s="427"/>
      <c r="N513" s="427"/>
      <c r="O513" s="427"/>
      <c r="P513" s="427"/>
    </row>
    <row r="514" spans="1:16" s="161" customFormat="1" ht="18.75" customHeight="1" x14ac:dyDescent="0.35">
      <c r="A514" s="427">
        <f>SUBTOTAL(103,$C$6:C514)</f>
        <v>255</v>
      </c>
      <c r="B514" s="427"/>
      <c r="C514" s="435" t="s">
        <v>632</v>
      </c>
      <c r="D514" s="658" t="s">
        <v>50</v>
      </c>
      <c r="E514" s="658"/>
      <c r="F514" s="437"/>
      <c r="G514" s="427"/>
      <c r="H514" s="486"/>
      <c r="I514" s="431">
        <f>ROUND(H513/1000,4)+I512</f>
        <v>97.96449999999993</v>
      </c>
      <c r="J514" s="432" t="s">
        <v>51</v>
      </c>
      <c r="K514" s="427" t="s">
        <v>263</v>
      </c>
      <c r="L514" s="427" t="s">
        <v>263</v>
      </c>
      <c r="M514" s="427" t="s">
        <v>263</v>
      </c>
      <c r="N514" s="427"/>
      <c r="O514" s="427"/>
      <c r="P514" s="427"/>
    </row>
    <row r="515" spans="1:16" s="161" customFormat="1" ht="18.75" customHeight="1" x14ac:dyDescent="0.35">
      <c r="A515" s="427"/>
      <c r="B515" s="427"/>
      <c r="C515" s="657"/>
      <c r="D515" s="483"/>
      <c r="E515" s="483"/>
      <c r="F515" s="430"/>
      <c r="G515" s="800" t="str">
        <f>C514</f>
        <v>38/7</v>
      </c>
      <c r="H515" s="486">
        <v>445</v>
      </c>
      <c r="I515" s="434"/>
      <c r="J515" s="435"/>
      <c r="K515" s="427"/>
      <c r="L515" s="427"/>
      <c r="M515" s="427"/>
      <c r="N515" s="427"/>
      <c r="O515" s="427"/>
      <c r="P515" s="427"/>
    </row>
    <row r="516" spans="1:16" s="161" customFormat="1" ht="18.75" customHeight="1" x14ac:dyDescent="0.35">
      <c r="A516" s="427">
        <f>SUBTOTAL(103,$C$6:C516)</f>
        <v>256</v>
      </c>
      <c r="B516" s="427"/>
      <c r="C516" s="435" t="s">
        <v>633</v>
      </c>
      <c r="D516" s="658" t="s">
        <v>178</v>
      </c>
      <c r="E516" s="658"/>
      <c r="F516" s="437"/>
      <c r="G516" s="427"/>
      <c r="H516" s="486"/>
      <c r="I516" s="431">
        <f>ROUND(H515/1000,4)+I514</f>
        <v>98.409499999999923</v>
      </c>
      <c r="J516" s="432" t="s">
        <v>51</v>
      </c>
      <c r="K516" s="427" t="s">
        <v>263</v>
      </c>
      <c r="L516" s="427" t="s">
        <v>263</v>
      </c>
      <c r="M516" s="427" t="s">
        <v>263</v>
      </c>
      <c r="N516" s="427" t="str">
        <f>VLOOKUP(C516,'Tack Welding'!$C$5:$I$94,7,0)</f>
        <v xml:space="preserve">Completed </v>
      </c>
      <c r="O516" s="427"/>
      <c r="P516" s="427"/>
    </row>
    <row r="517" spans="1:16" s="161" customFormat="1" ht="18.75" customHeight="1" x14ac:dyDescent="0.35">
      <c r="A517" s="427"/>
      <c r="B517" s="427"/>
      <c r="C517" s="657"/>
      <c r="D517" s="483"/>
      <c r="E517" s="483"/>
      <c r="F517" s="430"/>
      <c r="G517" s="800" t="str">
        <f>C516</f>
        <v>38/8</v>
      </c>
      <c r="H517" s="486">
        <v>360</v>
      </c>
      <c r="I517" s="434"/>
      <c r="J517" s="435"/>
      <c r="K517" s="427"/>
      <c r="L517" s="427"/>
      <c r="M517" s="427"/>
      <c r="N517" s="427"/>
      <c r="O517" s="427"/>
      <c r="P517" s="427"/>
    </row>
    <row r="518" spans="1:16" s="161" customFormat="1" ht="18.75" customHeight="1" x14ac:dyDescent="0.35">
      <c r="A518" s="427">
        <f>SUBTOTAL(103,$C$6:C518)</f>
        <v>257</v>
      </c>
      <c r="B518" s="427"/>
      <c r="C518" s="435" t="s">
        <v>634</v>
      </c>
      <c r="D518" s="658" t="s">
        <v>3</v>
      </c>
      <c r="E518" s="658"/>
      <c r="F518" s="437"/>
      <c r="G518" s="427"/>
      <c r="H518" s="486"/>
      <c r="I518" s="431">
        <f>ROUND(H517/1000,4)+I516</f>
        <v>98.769499999999923</v>
      </c>
      <c r="J518" s="432" t="s">
        <v>51</v>
      </c>
      <c r="K518" s="427" t="s">
        <v>263</v>
      </c>
      <c r="L518" s="427" t="s">
        <v>263</v>
      </c>
      <c r="M518" s="427" t="s">
        <v>263</v>
      </c>
      <c r="N518" s="427" t="str">
        <f>VLOOKUP(C518,'Tack Welding'!$C$5:$I$94,7,0)</f>
        <v xml:space="preserve">Completed </v>
      </c>
      <c r="O518" s="427"/>
      <c r="P518" s="427"/>
    </row>
    <row r="519" spans="1:16" s="161" customFormat="1" ht="18.75" customHeight="1" x14ac:dyDescent="0.35">
      <c r="A519" s="427"/>
      <c r="B519" s="427"/>
      <c r="C519" s="657"/>
      <c r="D519" s="483"/>
      <c r="E519" s="483"/>
      <c r="F519" s="430"/>
      <c r="G519" s="800" t="str">
        <f>C518</f>
        <v>38/9</v>
      </c>
      <c r="H519" s="486">
        <v>430</v>
      </c>
      <c r="I519" s="434"/>
      <c r="J519" s="435"/>
      <c r="K519" s="427"/>
      <c r="L519" s="427"/>
      <c r="M519" s="427"/>
      <c r="N519" s="427"/>
      <c r="O519" s="427"/>
      <c r="P519" s="427"/>
    </row>
    <row r="520" spans="1:16" s="161" customFormat="1" ht="18.75" customHeight="1" x14ac:dyDescent="0.35">
      <c r="A520" s="427">
        <f>SUBTOTAL(103,$C$6:C520)</f>
        <v>258</v>
      </c>
      <c r="B520" s="427"/>
      <c r="C520" s="435" t="s">
        <v>635</v>
      </c>
      <c r="D520" s="658" t="s">
        <v>2</v>
      </c>
      <c r="E520" s="658"/>
      <c r="F520" s="437"/>
      <c r="G520" s="427"/>
      <c r="H520" s="486"/>
      <c r="I520" s="431">
        <f>ROUND(H519/1000,4)+I518</f>
        <v>99.199499999999929</v>
      </c>
      <c r="J520" s="432" t="s">
        <v>51</v>
      </c>
      <c r="K520" s="427" t="s">
        <v>263</v>
      </c>
      <c r="L520" s="427" t="s">
        <v>263</v>
      </c>
      <c r="M520" s="427" t="s">
        <v>263</v>
      </c>
      <c r="N520" s="427" t="str">
        <f>VLOOKUP(C520,'Tack Welding'!$C$5:$I$94,7,0)</f>
        <v xml:space="preserve">Completed </v>
      </c>
      <c r="O520" s="427"/>
      <c r="P520" s="427"/>
    </row>
    <row r="521" spans="1:16" s="161" customFormat="1" ht="18.75" customHeight="1" x14ac:dyDescent="0.35">
      <c r="A521" s="427"/>
      <c r="B521" s="427"/>
      <c r="C521" s="657"/>
      <c r="D521" s="483"/>
      <c r="E521" s="483"/>
      <c r="F521" s="430"/>
      <c r="G521" s="800" t="str">
        <f>C520</f>
        <v>38/10</v>
      </c>
      <c r="H521" s="486">
        <v>322.26600000000002</v>
      </c>
      <c r="I521" s="434"/>
      <c r="J521" s="435"/>
      <c r="K521" s="427"/>
      <c r="L521" s="427"/>
      <c r="M521" s="427"/>
      <c r="N521" s="427"/>
      <c r="O521" s="427"/>
      <c r="P521" s="427"/>
    </row>
    <row r="522" spans="1:16" s="161" customFormat="1" ht="18.75" customHeight="1" x14ac:dyDescent="0.35">
      <c r="A522" s="427">
        <f>SUBTOTAL(103,$C$6:C522)</f>
        <v>259</v>
      </c>
      <c r="B522" s="428" t="s">
        <v>636</v>
      </c>
      <c r="C522" s="435" t="s">
        <v>74</v>
      </c>
      <c r="D522" s="658" t="s">
        <v>192</v>
      </c>
      <c r="E522" s="658"/>
      <c r="F522" s="430"/>
      <c r="G522" s="429"/>
      <c r="H522" s="486"/>
      <c r="I522" s="431">
        <f>ROUND(H521/1000,4)+I520</f>
        <v>99.521799999999928</v>
      </c>
      <c r="J522" s="432" t="s">
        <v>51</v>
      </c>
      <c r="K522" s="427" t="s">
        <v>263</v>
      </c>
      <c r="L522" s="427" t="s">
        <v>263</v>
      </c>
      <c r="M522" s="427" t="s">
        <v>263</v>
      </c>
      <c r="N522" s="427" t="str">
        <f>VLOOKUP(C522,'Tack Welding'!$C$5:$I$94,7,0)</f>
        <v xml:space="preserve">Completed </v>
      </c>
      <c r="O522" s="427" t="s">
        <v>981</v>
      </c>
      <c r="P522" s="427"/>
    </row>
    <row r="523" spans="1:16" s="161" customFormat="1" ht="18.75" customHeight="1" x14ac:dyDescent="0.35">
      <c r="A523" s="427"/>
      <c r="B523" s="427"/>
      <c r="C523" s="657"/>
      <c r="D523" s="483"/>
      <c r="E523" s="483"/>
      <c r="F523" s="430"/>
      <c r="G523" s="800" t="str">
        <f>C522</f>
        <v>39/0</v>
      </c>
      <c r="H523" s="486">
        <v>392.73</v>
      </c>
      <c r="I523" s="434"/>
      <c r="J523" s="435"/>
      <c r="K523" s="427"/>
      <c r="L523" s="427"/>
      <c r="M523" s="427"/>
      <c r="N523" s="427"/>
      <c r="O523" s="427"/>
      <c r="P523" s="427"/>
    </row>
    <row r="524" spans="1:16" s="161" customFormat="1" ht="18.75" customHeight="1" x14ac:dyDescent="0.35">
      <c r="A524" s="427">
        <f>SUBTOTAL(103,$C$6:C524)</f>
        <v>260</v>
      </c>
      <c r="B524" s="427"/>
      <c r="C524" s="435" t="s">
        <v>637</v>
      </c>
      <c r="D524" s="658" t="s">
        <v>159</v>
      </c>
      <c r="E524" s="658"/>
      <c r="F524" s="437"/>
      <c r="G524" s="427"/>
      <c r="H524" s="486"/>
      <c r="I524" s="431">
        <f>ROUND(H523/1000,4)+I522</f>
        <v>99.914499999999933</v>
      </c>
      <c r="J524" s="432" t="s">
        <v>51</v>
      </c>
      <c r="K524" s="427" t="s">
        <v>263</v>
      </c>
      <c r="L524" s="427" t="s">
        <v>263</v>
      </c>
      <c r="M524" s="427" t="s">
        <v>263</v>
      </c>
      <c r="N524" s="427" t="str">
        <f>VLOOKUP(C524,'Tack Welding'!$C$5:$I$94,7,0)</f>
        <v xml:space="preserve">Completed </v>
      </c>
      <c r="O524" s="427"/>
      <c r="P524" s="427"/>
    </row>
    <row r="525" spans="1:16" s="161" customFormat="1" ht="18.75" customHeight="1" x14ac:dyDescent="0.35">
      <c r="A525" s="427"/>
      <c r="B525" s="427"/>
      <c r="C525" s="657"/>
      <c r="D525" s="483"/>
      <c r="E525" s="483"/>
      <c r="F525" s="430"/>
      <c r="G525" s="800" t="str">
        <f>C524</f>
        <v>39/1</v>
      </c>
      <c r="H525" s="486">
        <v>395</v>
      </c>
      <c r="I525" s="434"/>
      <c r="J525" s="435"/>
      <c r="K525" s="427"/>
      <c r="L525" s="427"/>
      <c r="M525" s="427"/>
      <c r="N525" s="427"/>
      <c r="O525" s="427"/>
      <c r="P525" s="427"/>
    </row>
    <row r="526" spans="1:16" s="161" customFormat="1" ht="18.75" customHeight="1" x14ac:dyDescent="0.35">
      <c r="A526" s="427">
        <f>SUBTOTAL(103,$C$6:C526)</f>
        <v>261</v>
      </c>
      <c r="B526" s="427"/>
      <c r="C526" s="435" t="s">
        <v>638</v>
      </c>
      <c r="D526" s="658" t="s">
        <v>2</v>
      </c>
      <c r="E526" s="658"/>
      <c r="F526" s="437"/>
      <c r="G526" s="427"/>
      <c r="H526" s="486"/>
      <c r="I526" s="431">
        <f>ROUND(H525/1000,4)+I524</f>
        <v>100.30949999999993</v>
      </c>
      <c r="J526" s="432" t="s">
        <v>51</v>
      </c>
      <c r="K526" s="427" t="s">
        <v>263</v>
      </c>
      <c r="L526" s="427" t="s">
        <v>263</v>
      </c>
      <c r="M526" s="427" t="s">
        <v>263</v>
      </c>
      <c r="N526" s="427" t="str">
        <f>VLOOKUP(C526,'Tack Welding'!$C$5:$I$94,7,0)</f>
        <v xml:space="preserve">Completed </v>
      </c>
      <c r="O526" s="427"/>
      <c r="P526" s="427"/>
    </row>
    <row r="527" spans="1:16" s="161" customFormat="1" ht="18.75" customHeight="1" x14ac:dyDescent="0.35">
      <c r="A527" s="427"/>
      <c r="B527" s="427"/>
      <c r="C527" s="657"/>
      <c r="D527" s="483"/>
      <c r="E527" s="483"/>
      <c r="F527" s="430"/>
      <c r="G527" s="800" t="str">
        <f>C526</f>
        <v>39/2</v>
      </c>
      <c r="H527" s="486">
        <v>385</v>
      </c>
      <c r="I527" s="434"/>
      <c r="J527" s="435"/>
      <c r="K527" s="427"/>
      <c r="L527" s="427"/>
      <c r="M527" s="427"/>
      <c r="N527" s="427"/>
      <c r="O527" s="427"/>
      <c r="P527" s="427"/>
    </row>
    <row r="528" spans="1:16" s="161" customFormat="1" ht="18.75" customHeight="1" x14ac:dyDescent="0.35">
      <c r="A528" s="427">
        <f>SUBTOTAL(103,$C$6:C528)</f>
        <v>262</v>
      </c>
      <c r="B528" s="427"/>
      <c r="C528" s="435" t="s">
        <v>639</v>
      </c>
      <c r="D528" s="658" t="s">
        <v>178</v>
      </c>
      <c r="E528" s="658"/>
      <c r="F528" s="437"/>
      <c r="G528" s="427"/>
      <c r="H528" s="486"/>
      <c r="I528" s="431">
        <f>ROUND(H527/1000,4)+I526</f>
        <v>100.69449999999993</v>
      </c>
      <c r="J528" s="432" t="s">
        <v>51</v>
      </c>
      <c r="K528" s="427" t="s">
        <v>263</v>
      </c>
      <c r="L528" s="427" t="s">
        <v>263</v>
      </c>
      <c r="M528" s="427" t="s">
        <v>263</v>
      </c>
      <c r="N528" s="427" t="str">
        <f>VLOOKUP(C528,'Tack Welding'!$C$5:$I$94,7,0)</f>
        <v xml:space="preserve">Completed </v>
      </c>
      <c r="O528" s="427"/>
      <c r="P528" s="427"/>
    </row>
    <row r="529" spans="1:16" s="161" customFormat="1" ht="18.75" customHeight="1" x14ac:dyDescent="0.35">
      <c r="A529" s="427"/>
      <c r="B529" s="427"/>
      <c r="C529" s="657"/>
      <c r="D529" s="483"/>
      <c r="E529" s="483"/>
      <c r="F529" s="430"/>
      <c r="G529" s="800" t="str">
        <f>C528</f>
        <v>39/3</v>
      </c>
      <c r="H529" s="486">
        <v>340</v>
      </c>
      <c r="I529" s="434"/>
      <c r="J529" s="435"/>
      <c r="K529" s="427"/>
      <c r="L529" s="427"/>
      <c r="M529" s="427"/>
      <c r="N529" s="427"/>
      <c r="O529" s="427"/>
      <c r="P529" s="427"/>
    </row>
    <row r="530" spans="1:16" s="161" customFormat="1" ht="18.75" customHeight="1" x14ac:dyDescent="0.35">
      <c r="A530" s="427">
        <f>SUBTOTAL(103,$C$6:C530)</f>
        <v>263</v>
      </c>
      <c r="B530" s="427"/>
      <c r="C530" s="435" t="s">
        <v>640</v>
      </c>
      <c r="D530" s="658" t="s">
        <v>2</v>
      </c>
      <c r="E530" s="658"/>
      <c r="F530" s="437"/>
      <c r="G530" s="427"/>
      <c r="H530" s="486"/>
      <c r="I530" s="431">
        <f>ROUND(H529/1000,4)+I528</f>
        <v>101.03449999999994</v>
      </c>
      <c r="J530" s="432" t="s">
        <v>51</v>
      </c>
      <c r="K530" s="427" t="s">
        <v>263</v>
      </c>
      <c r="L530" s="427" t="s">
        <v>263</v>
      </c>
      <c r="M530" s="427" t="s">
        <v>263</v>
      </c>
      <c r="N530" s="427" t="str">
        <f>VLOOKUP(C530,'Tack Welding'!$C$5:$I$94,7,0)</f>
        <v xml:space="preserve">Completed </v>
      </c>
      <c r="O530" s="427"/>
      <c r="P530" s="427"/>
    </row>
    <row r="531" spans="1:16" s="161" customFormat="1" ht="18.75" customHeight="1" x14ac:dyDescent="0.35">
      <c r="A531" s="427"/>
      <c r="B531" s="427"/>
      <c r="C531" s="657"/>
      <c r="D531" s="483"/>
      <c r="E531" s="483"/>
      <c r="F531" s="430"/>
      <c r="G531" s="800" t="str">
        <f>C530</f>
        <v>39/4</v>
      </c>
      <c r="H531" s="486">
        <v>395</v>
      </c>
      <c r="I531" s="434"/>
      <c r="J531" s="435"/>
      <c r="K531" s="427"/>
      <c r="L531" s="427"/>
      <c r="M531" s="427"/>
      <c r="N531" s="427"/>
      <c r="O531" s="427"/>
      <c r="P531" s="427"/>
    </row>
    <row r="532" spans="1:16" s="161" customFormat="1" ht="18.75" customHeight="1" x14ac:dyDescent="0.35">
      <c r="A532" s="427">
        <f>SUBTOTAL(103,$C$6:C532)</f>
        <v>264</v>
      </c>
      <c r="B532" s="427"/>
      <c r="C532" s="435" t="s">
        <v>641</v>
      </c>
      <c r="D532" s="658" t="s">
        <v>178</v>
      </c>
      <c r="E532" s="658"/>
      <c r="F532" s="437"/>
      <c r="G532" s="427"/>
      <c r="H532" s="486"/>
      <c r="I532" s="431">
        <f>ROUND(H531/1000,4)+I530</f>
        <v>101.42949999999993</v>
      </c>
      <c r="J532" s="432" t="s">
        <v>51</v>
      </c>
      <c r="K532" s="427" t="s">
        <v>263</v>
      </c>
      <c r="L532" s="427" t="s">
        <v>263</v>
      </c>
      <c r="M532" s="427" t="s">
        <v>263</v>
      </c>
      <c r="N532" s="427" t="str">
        <f>VLOOKUP(C532,'Tack Welding'!$C$5:$I$94,7,0)</f>
        <v xml:space="preserve">Completed </v>
      </c>
      <c r="O532" s="427"/>
      <c r="P532" s="427"/>
    </row>
    <row r="533" spans="1:16" s="161" customFormat="1" ht="18.75" customHeight="1" x14ac:dyDescent="0.35">
      <c r="A533" s="427"/>
      <c r="B533" s="427"/>
      <c r="C533" s="657"/>
      <c r="D533" s="483"/>
      <c r="E533" s="483"/>
      <c r="F533" s="430"/>
      <c r="G533" s="800" t="str">
        <f>C532</f>
        <v>39/5</v>
      </c>
      <c r="H533" s="486">
        <v>410</v>
      </c>
      <c r="I533" s="434"/>
      <c r="J533" s="435"/>
      <c r="K533" s="427"/>
      <c r="L533" s="427"/>
      <c r="M533" s="427"/>
      <c r="N533" s="427"/>
      <c r="O533" s="427"/>
      <c r="P533" s="427"/>
    </row>
    <row r="534" spans="1:16" s="161" customFormat="1" ht="18.75" customHeight="1" x14ac:dyDescent="0.35">
      <c r="A534" s="427">
        <f>SUBTOTAL(103,$C$6:C534)</f>
        <v>265</v>
      </c>
      <c r="B534" s="427"/>
      <c r="C534" s="435" t="s">
        <v>642</v>
      </c>
      <c r="D534" s="658" t="s">
        <v>178</v>
      </c>
      <c r="E534" s="658"/>
      <c r="F534" s="437"/>
      <c r="G534" s="427"/>
      <c r="H534" s="490"/>
      <c r="I534" s="431">
        <f>ROUND(H533/1000,4)+I532</f>
        <v>101.83949999999993</v>
      </c>
      <c r="J534" s="432" t="s">
        <v>51</v>
      </c>
      <c r="K534" s="427" t="s">
        <v>263</v>
      </c>
      <c r="L534" s="427" t="s">
        <v>263</v>
      </c>
      <c r="M534" s="427" t="s">
        <v>263</v>
      </c>
      <c r="N534" s="427" t="str">
        <f>VLOOKUP(C534,'Tack Welding'!$C$5:$I$94,7,0)</f>
        <v xml:space="preserve">Completed </v>
      </c>
      <c r="O534" s="427"/>
      <c r="P534" s="427"/>
    </row>
    <row r="535" spans="1:16" s="161" customFormat="1" ht="18.75" customHeight="1" x14ac:dyDescent="0.35">
      <c r="A535" s="427"/>
      <c r="B535" s="427"/>
      <c r="C535" s="657"/>
      <c r="D535" s="483"/>
      <c r="E535" s="483"/>
      <c r="F535" s="430"/>
      <c r="G535" s="800" t="str">
        <f>C534</f>
        <v>39/6</v>
      </c>
      <c r="H535" s="486">
        <v>415</v>
      </c>
      <c r="I535" s="434"/>
      <c r="J535" s="435"/>
      <c r="K535" s="427"/>
      <c r="L535" s="427"/>
      <c r="M535" s="427"/>
      <c r="N535" s="427"/>
      <c r="O535" s="427"/>
      <c r="P535" s="427"/>
    </row>
    <row r="536" spans="1:16" s="161" customFormat="1" ht="18.75" customHeight="1" x14ac:dyDescent="0.35">
      <c r="A536" s="427">
        <f>SUBTOTAL(103,$C$6:C536)</f>
        <v>266</v>
      </c>
      <c r="B536" s="427"/>
      <c r="C536" s="435" t="s">
        <v>643</v>
      </c>
      <c r="D536" s="658" t="s">
        <v>2</v>
      </c>
      <c r="E536" s="658"/>
      <c r="F536" s="437"/>
      <c r="G536" s="427"/>
      <c r="H536" s="486"/>
      <c r="I536" s="431">
        <f>ROUND(H535/1000,4)+I534</f>
        <v>102.25449999999994</v>
      </c>
      <c r="J536" s="432" t="s">
        <v>51</v>
      </c>
      <c r="K536" s="427" t="s">
        <v>263</v>
      </c>
      <c r="L536" s="427" t="s">
        <v>263</v>
      </c>
      <c r="M536" s="427" t="s">
        <v>263</v>
      </c>
      <c r="N536" s="427" t="str">
        <f>VLOOKUP(C536,'Tack Welding'!$C$5:$I$94,7,0)</f>
        <v xml:space="preserve">Completed </v>
      </c>
      <c r="O536" s="427"/>
      <c r="P536" s="427"/>
    </row>
    <row r="537" spans="1:16" s="161" customFormat="1" ht="18.75" customHeight="1" x14ac:dyDescent="0.35">
      <c r="A537" s="427"/>
      <c r="B537" s="427"/>
      <c r="C537" s="657"/>
      <c r="D537" s="483"/>
      <c r="E537" s="483"/>
      <c r="F537" s="430"/>
      <c r="G537" s="800" t="str">
        <f>C536</f>
        <v>39/7</v>
      </c>
      <c r="H537" s="486">
        <v>415</v>
      </c>
      <c r="I537" s="434"/>
      <c r="J537" s="435"/>
      <c r="K537" s="427"/>
      <c r="L537" s="427"/>
      <c r="M537" s="427"/>
      <c r="N537" s="427"/>
      <c r="O537" s="427"/>
      <c r="P537" s="427"/>
    </row>
    <row r="538" spans="1:16" s="161" customFormat="1" ht="18.75" customHeight="1" x14ac:dyDescent="0.35">
      <c r="A538" s="427">
        <f>SUBTOTAL(103,$C$6:C538)</f>
        <v>267</v>
      </c>
      <c r="B538" s="427"/>
      <c r="C538" s="435" t="s">
        <v>644</v>
      </c>
      <c r="D538" s="658" t="s">
        <v>178</v>
      </c>
      <c r="E538" s="658"/>
      <c r="F538" s="437"/>
      <c r="G538" s="427"/>
      <c r="H538" s="486"/>
      <c r="I538" s="431">
        <f>ROUND(H537/1000,4)+I536</f>
        <v>102.66949999999994</v>
      </c>
      <c r="J538" s="432" t="s">
        <v>51</v>
      </c>
      <c r="K538" s="427" t="s">
        <v>263</v>
      </c>
      <c r="L538" s="427" t="s">
        <v>263</v>
      </c>
      <c r="M538" s="427" t="s">
        <v>263</v>
      </c>
      <c r="N538" s="427" t="str">
        <f>VLOOKUP(C538,'Tack Welding'!$C$5:$I$94,7,0)</f>
        <v xml:space="preserve">Completed </v>
      </c>
      <c r="O538" s="427"/>
      <c r="P538" s="427"/>
    </row>
    <row r="539" spans="1:16" s="161" customFormat="1" ht="18.75" customHeight="1" x14ac:dyDescent="0.35">
      <c r="A539" s="427"/>
      <c r="B539" s="427"/>
      <c r="C539" s="657"/>
      <c r="D539" s="483"/>
      <c r="E539" s="483"/>
      <c r="F539" s="430"/>
      <c r="G539" s="800" t="str">
        <f>C538</f>
        <v>39/8</v>
      </c>
      <c r="H539" s="486">
        <v>350</v>
      </c>
      <c r="I539" s="434"/>
      <c r="J539" s="435"/>
      <c r="K539" s="427"/>
      <c r="L539" s="427"/>
      <c r="M539" s="427"/>
      <c r="N539" s="427"/>
      <c r="O539" s="427"/>
      <c r="P539" s="427"/>
    </row>
    <row r="540" spans="1:16" s="161" customFormat="1" ht="18.75" customHeight="1" x14ac:dyDescent="0.35">
      <c r="A540" s="427">
        <f>SUBTOTAL(103,$C$6:C540)</f>
        <v>268</v>
      </c>
      <c r="B540" s="427"/>
      <c r="C540" s="435" t="s">
        <v>645</v>
      </c>
      <c r="D540" s="658" t="s">
        <v>80</v>
      </c>
      <c r="E540" s="658"/>
      <c r="F540" s="437"/>
      <c r="G540" s="427"/>
      <c r="H540" s="486"/>
      <c r="I540" s="431">
        <f>ROUND(H539/1000,4)+I538</f>
        <v>103.01949999999994</v>
      </c>
      <c r="J540" s="432" t="s">
        <v>51</v>
      </c>
      <c r="K540" s="427" t="s">
        <v>263</v>
      </c>
      <c r="L540" s="427" t="s">
        <v>263</v>
      </c>
      <c r="M540" s="427" t="s">
        <v>263</v>
      </c>
      <c r="N540" s="427" t="str">
        <f>VLOOKUP(C540,'Tack Welding'!$C$5:$I$94,7,0)</f>
        <v xml:space="preserve">Completed </v>
      </c>
      <c r="O540" s="427"/>
      <c r="P540" s="427"/>
    </row>
    <row r="541" spans="1:16" s="161" customFormat="1" ht="18.75" customHeight="1" x14ac:dyDescent="0.35">
      <c r="A541" s="427"/>
      <c r="B541" s="427"/>
      <c r="C541" s="657"/>
      <c r="D541" s="483"/>
      <c r="E541" s="483"/>
      <c r="F541" s="430"/>
      <c r="G541" s="800" t="str">
        <f>C540</f>
        <v>39/9</v>
      </c>
      <c r="H541" s="486">
        <v>425</v>
      </c>
      <c r="I541" s="434"/>
      <c r="J541" s="435"/>
      <c r="K541" s="427"/>
      <c r="L541" s="427"/>
      <c r="M541" s="427"/>
      <c r="N541" s="427"/>
      <c r="O541" s="427"/>
      <c r="P541" s="427"/>
    </row>
    <row r="542" spans="1:16" s="161" customFormat="1" ht="18.75" customHeight="1" x14ac:dyDescent="0.35">
      <c r="A542" s="427">
        <f>SUBTOTAL(103,$C$6:C542)</f>
        <v>269</v>
      </c>
      <c r="B542" s="427"/>
      <c r="C542" s="435" t="s">
        <v>646</v>
      </c>
      <c r="D542" s="658" t="s">
        <v>2</v>
      </c>
      <c r="E542" s="658"/>
      <c r="F542" s="437"/>
      <c r="G542" s="427"/>
      <c r="H542" s="486"/>
      <c r="I542" s="431">
        <f>ROUND(H541/1000,4)+I540</f>
        <v>103.44449999999993</v>
      </c>
      <c r="J542" s="432" t="s">
        <v>51</v>
      </c>
      <c r="K542" s="427" t="s">
        <v>263</v>
      </c>
      <c r="L542" s="427" t="s">
        <v>263</v>
      </c>
      <c r="M542" s="427" t="s">
        <v>263</v>
      </c>
      <c r="N542" s="427" t="str">
        <f>VLOOKUP(C542,'Tack Welding'!$C$5:$I$94,7,0)</f>
        <v xml:space="preserve">Completed </v>
      </c>
      <c r="O542" s="427"/>
      <c r="P542" s="427"/>
    </row>
    <row r="543" spans="1:16" s="161" customFormat="1" ht="18.75" customHeight="1" x14ac:dyDescent="0.35">
      <c r="A543" s="427"/>
      <c r="B543" s="427"/>
      <c r="C543" s="657"/>
      <c r="D543" s="483"/>
      <c r="E543" s="483"/>
      <c r="F543" s="430"/>
      <c r="G543" s="800" t="str">
        <f>C542</f>
        <v>39/10</v>
      </c>
      <c r="H543" s="486">
        <v>350</v>
      </c>
      <c r="I543" s="434"/>
      <c r="J543" s="435"/>
      <c r="K543" s="427"/>
      <c r="L543" s="427"/>
      <c r="M543" s="427"/>
      <c r="N543" s="427"/>
      <c r="O543" s="427"/>
      <c r="P543" s="427"/>
    </row>
    <row r="544" spans="1:16" s="161" customFormat="1" ht="18.75" customHeight="1" x14ac:dyDescent="0.35">
      <c r="A544" s="427">
        <f>SUBTOTAL(103,$C$6:C544)</f>
        <v>270</v>
      </c>
      <c r="B544" s="427"/>
      <c r="C544" s="435" t="s">
        <v>647</v>
      </c>
      <c r="D544" s="658" t="s">
        <v>80</v>
      </c>
      <c r="E544" s="658"/>
      <c r="F544" s="437"/>
      <c r="G544" s="427"/>
      <c r="H544" s="486"/>
      <c r="I544" s="431">
        <f>ROUND(H543/1000,4)+I542</f>
        <v>103.79449999999993</v>
      </c>
      <c r="J544" s="432" t="s">
        <v>51</v>
      </c>
      <c r="K544" s="427" t="s">
        <v>263</v>
      </c>
      <c r="L544" s="427" t="s">
        <v>263</v>
      </c>
      <c r="M544" s="427" t="s">
        <v>263</v>
      </c>
      <c r="N544" s="427" t="str">
        <f>VLOOKUP(C544,'Tack Welding'!$C$5:$I$94,7,0)</f>
        <v xml:space="preserve">Completed </v>
      </c>
      <c r="O544" s="427"/>
      <c r="P544" s="427"/>
    </row>
    <row r="545" spans="1:16" s="161" customFormat="1" ht="18.75" customHeight="1" x14ac:dyDescent="0.35">
      <c r="A545" s="427"/>
      <c r="B545" s="427"/>
      <c r="C545" s="657"/>
      <c r="D545" s="483"/>
      <c r="E545" s="483"/>
      <c r="F545" s="430"/>
      <c r="G545" s="800" t="str">
        <f>C544</f>
        <v>39/11</v>
      </c>
      <c r="H545" s="486">
        <v>444.08100000000002</v>
      </c>
      <c r="I545" s="434"/>
      <c r="J545" s="435"/>
      <c r="K545" s="427"/>
      <c r="L545" s="427"/>
      <c r="M545" s="427"/>
      <c r="N545" s="427"/>
      <c r="O545" s="427"/>
      <c r="P545" s="427"/>
    </row>
    <row r="546" spans="1:16" s="161" customFormat="1" ht="18.75" customHeight="1" x14ac:dyDescent="0.35">
      <c r="A546" s="427">
        <f>SUBTOTAL(103,$C$6:C546)</f>
        <v>271</v>
      </c>
      <c r="B546" s="428" t="s">
        <v>648</v>
      </c>
      <c r="C546" s="435" t="s">
        <v>75</v>
      </c>
      <c r="D546" s="658" t="s">
        <v>235</v>
      </c>
      <c r="E546" s="658"/>
      <c r="F546" s="430"/>
      <c r="G546" s="429"/>
      <c r="H546" s="491"/>
      <c r="I546" s="431">
        <f>ROUND(H545/1000,4)+I544</f>
        <v>104.23859999999993</v>
      </c>
      <c r="J546" s="432" t="s">
        <v>51</v>
      </c>
      <c r="K546" s="427" t="s">
        <v>263</v>
      </c>
      <c r="L546" s="427" t="s">
        <v>263</v>
      </c>
      <c r="M546" s="427" t="s">
        <v>263</v>
      </c>
      <c r="N546" s="427"/>
      <c r="O546" s="427" t="s">
        <v>981</v>
      </c>
      <c r="P546" s="427"/>
    </row>
    <row r="547" spans="1:16" s="161" customFormat="1" ht="18.75" customHeight="1" x14ac:dyDescent="0.35">
      <c r="A547" s="427"/>
      <c r="B547" s="427"/>
      <c r="C547" s="657"/>
      <c r="D547" s="483"/>
      <c r="E547" s="483"/>
      <c r="F547" s="430"/>
      <c r="G547" s="800" t="str">
        <f>C546</f>
        <v>40/0</v>
      </c>
      <c r="H547" s="486">
        <v>260.91800000000001</v>
      </c>
      <c r="I547" s="434"/>
      <c r="J547" s="435"/>
      <c r="K547" s="427"/>
      <c r="L547" s="427"/>
      <c r="M547" s="427"/>
      <c r="N547" s="427"/>
      <c r="O547" s="427"/>
      <c r="P547" s="427"/>
    </row>
    <row r="548" spans="1:16" s="161" customFormat="1" ht="18.75" customHeight="1" x14ac:dyDescent="0.35">
      <c r="A548" s="427">
        <f>SUBTOTAL(103,$C$6:C548)</f>
        <v>272</v>
      </c>
      <c r="B548" s="427"/>
      <c r="C548" s="435" t="s">
        <v>214</v>
      </c>
      <c r="D548" s="658" t="s">
        <v>50</v>
      </c>
      <c r="E548" s="658"/>
      <c r="F548" s="437">
        <v>2</v>
      </c>
      <c r="G548" s="427"/>
      <c r="H548" s="486"/>
      <c r="I548" s="431">
        <f>ROUND(H547/1000,4)+I546</f>
        <v>104.49949999999994</v>
      </c>
      <c r="J548" s="432" t="s">
        <v>51</v>
      </c>
      <c r="K548" s="427" t="s">
        <v>263</v>
      </c>
      <c r="L548" s="427"/>
      <c r="M548" s="427" t="s">
        <v>263</v>
      </c>
      <c r="N548" s="427"/>
      <c r="O548" s="427"/>
      <c r="P548" s="427"/>
    </row>
    <row r="549" spans="1:16" s="161" customFormat="1" ht="18.75" customHeight="1" x14ac:dyDescent="0.35">
      <c r="A549" s="427"/>
      <c r="B549" s="427"/>
      <c r="C549" s="657"/>
      <c r="D549" s="483"/>
      <c r="E549" s="483"/>
      <c r="F549" s="430"/>
      <c r="G549" s="800" t="str">
        <f>C548</f>
        <v>40/1</v>
      </c>
      <c r="H549" s="486">
        <v>385</v>
      </c>
      <c r="I549" s="434"/>
      <c r="J549" s="435"/>
      <c r="K549" s="427"/>
      <c r="L549" s="427"/>
      <c r="M549" s="427"/>
      <c r="N549" s="427"/>
      <c r="O549" s="427"/>
      <c r="P549" s="427"/>
    </row>
    <row r="550" spans="1:16" s="161" customFormat="1" ht="18.75" customHeight="1" x14ac:dyDescent="0.35">
      <c r="A550" s="427">
        <f>SUBTOTAL(103,$C$6:C550)</f>
        <v>273</v>
      </c>
      <c r="B550" s="427"/>
      <c r="C550" s="435" t="s">
        <v>215</v>
      </c>
      <c r="D550" s="658" t="s">
        <v>80</v>
      </c>
      <c r="E550" s="658"/>
      <c r="F550" s="437"/>
      <c r="G550" s="427"/>
      <c r="H550" s="486"/>
      <c r="I550" s="431">
        <f>ROUND(H549/1000,4)+I548</f>
        <v>104.88449999999995</v>
      </c>
      <c r="J550" s="432" t="s">
        <v>51</v>
      </c>
      <c r="K550" s="427" t="s">
        <v>263</v>
      </c>
      <c r="L550" s="427" t="s">
        <v>263</v>
      </c>
      <c r="M550" s="427" t="s">
        <v>263</v>
      </c>
      <c r="N550" s="427" t="str">
        <f>VLOOKUP(C550,'Tack Welding'!$C$5:$I$94,7,0)</f>
        <v xml:space="preserve">Completed </v>
      </c>
      <c r="O550" s="427"/>
      <c r="P550" s="427"/>
    </row>
    <row r="551" spans="1:16" s="161" customFormat="1" ht="18.75" customHeight="1" x14ac:dyDescent="0.35">
      <c r="A551" s="427"/>
      <c r="B551" s="427"/>
      <c r="C551" s="657"/>
      <c r="D551" s="483"/>
      <c r="E551" s="483"/>
      <c r="F551" s="430"/>
      <c r="G551" s="800" t="str">
        <f>C550</f>
        <v>40/2</v>
      </c>
      <c r="H551" s="486">
        <v>435</v>
      </c>
      <c r="I551" s="434"/>
      <c r="J551" s="435"/>
      <c r="K551" s="427"/>
      <c r="L551" s="427"/>
      <c r="M551" s="427"/>
      <c r="N551" s="427"/>
      <c r="O551" s="427"/>
      <c r="P551" s="427"/>
    </row>
    <row r="552" spans="1:16" s="161" customFormat="1" ht="18.75" customHeight="1" x14ac:dyDescent="0.35">
      <c r="A552" s="427">
        <f>SUBTOTAL(103,$C$6:C552)</f>
        <v>274</v>
      </c>
      <c r="B552" s="427"/>
      <c r="C552" s="435" t="s">
        <v>5</v>
      </c>
      <c r="D552" s="658" t="s">
        <v>2</v>
      </c>
      <c r="E552" s="658"/>
      <c r="F552" s="437"/>
      <c r="G552" s="427"/>
      <c r="H552" s="486"/>
      <c r="I552" s="431">
        <f>ROUND(H551/1000,4)+I550</f>
        <v>105.31949999999995</v>
      </c>
      <c r="J552" s="432" t="s">
        <v>51</v>
      </c>
      <c r="K552" s="427" t="s">
        <v>263</v>
      </c>
      <c r="L552" s="427" t="s">
        <v>263</v>
      </c>
      <c r="M552" s="427" t="s">
        <v>263</v>
      </c>
      <c r="N552" s="427" t="str">
        <f>VLOOKUP(C552,'Tack Welding'!$C$5:$I$94,7,0)</f>
        <v xml:space="preserve">Completed </v>
      </c>
      <c r="O552" s="427"/>
      <c r="P552" s="427"/>
    </row>
    <row r="553" spans="1:16" s="161" customFormat="1" ht="18.75" customHeight="1" x14ac:dyDescent="0.35">
      <c r="A553" s="427"/>
      <c r="B553" s="427"/>
      <c r="C553" s="657"/>
      <c r="D553" s="483"/>
      <c r="E553" s="483"/>
      <c r="F553" s="430"/>
      <c r="G553" s="800" t="str">
        <f>C552</f>
        <v>40/3</v>
      </c>
      <c r="H553" s="486">
        <v>385</v>
      </c>
      <c r="I553" s="434"/>
      <c r="J553" s="435"/>
      <c r="K553" s="427"/>
      <c r="L553" s="427"/>
      <c r="M553" s="427"/>
      <c r="N553" s="427"/>
      <c r="O553" s="427"/>
      <c r="P553" s="427"/>
    </row>
    <row r="554" spans="1:16" s="161" customFormat="1" ht="18.75" customHeight="1" x14ac:dyDescent="0.35">
      <c r="A554" s="427">
        <f>SUBTOTAL(103,$C$6:C554)</f>
        <v>275</v>
      </c>
      <c r="B554" s="427"/>
      <c r="C554" s="435" t="s">
        <v>6</v>
      </c>
      <c r="D554" s="658" t="s">
        <v>80</v>
      </c>
      <c r="E554" s="658"/>
      <c r="F554" s="437"/>
      <c r="G554" s="427"/>
      <c r="H554" s="486"/>
      <c r="I554" s="431">
        <f>ROUND(H553/1000,4)+I552</f>
        <v>105.70449999999995</v>
      </c>
      <c r="J554" s="432" t="s">
        <v>51</v>
      </c>
      <c r="K554" s="427" t="s">
        <v>263</v>
      </c>
      <c r="L554" s="427" t="s">
        <v>263</v>
      </c>
      <c r="M554" s="427" t="s">
        <v>263</v>
      </c>
      <c r="N554" s="427" t="str">
        <f>VLOOKUP(C554,'Tack Welding'!$C$5:$I$94,7,0)</f>
        <v xml:space="preserve">Completed </v>
      </c>
      <c r="O554" s="427"/>
      <c r="P554" s="427"/>
    </row>
    <row r="555" spans="1:16" s="161" customFormat="1" ht="18.75" customHeight="1" x14ac:dyDescent="0.35">
      <c r="A555" s="427"/>
      <c r="B555" s="427"/>
      <c r="C555" s="657"/>
      <c r="D555" s="483"/>
      <c r="E555" s="483"/>
      <c r="F555" s="430"/>
      <c r="G555" s="800" t="str">
        <f>C554</f>
        <v>40/4</v>
      </c>
      <c r="H555" s="486">
        <v>455</v>
      </c>
      <c r="I555" s="434"/>
      <c r="J555" s="435"/>
      <c r="K555" s="427"/>
      <c r="L555" s="427"/>
      <c r="M555" s="427"/>
      <c r="N555" s="427"/>
      <c r="O555" s="427"/>
      <c r="P555" s="427"/>
    </row>
    <row r="556" spans="1:16" s="161" customFormat="1" ht="18.75" customHeight="1" x14ac:dyDescent="0.35">
      <c r="A556" s="427">
        <f>SUBTOTAL(103,$C$6:C556)</f>
        <v>276</v>
      </c>
      <c r="B556" s="427"/>
      <c r="C556" s="435" t="s">
        <v>649</v>
      </c>
      <c r="D556" s="658" t="s">
        <v>50</v>
      </c>
      <c r="E556" s="658"/>
      <c r="F556" s="437"/>
      <c r="G556" s="427"/>
      <c r="H556" s="486"/>
      <c r="I556" s="431">
        <f>ROUND(H555/1000,4)+I554</f>
        <v>106.15949999999995</v>
      </c>
      <c r="J556" s="432" t="s">
        <v>51</v>
      </c>
      <c r="K556" s="427" t="s">
        <v>263</v>
      </c>
      <c r="L556" s="427" t="s">
        <v>263</v>
      </c>
      <c r="M556" s="427" t="s">
        <v>263</v>
      </c>
      <c r="N556" s="427" t="str">
        <f>VLOOKUP(C556,'Tack Welding'!$C$5:$I$94,7,0)</f>
        <v xml:space="preserve">Completed </v>
      </c>
      <c r="O556" s="427"/>
      <c r="P556" s="427"/>
    </row>
    <row r="557" spans="1:16" s="161" customFormat="1" ht="18.75" customHeight="1" x14ac:dyDescent="0.35">
      <c r="A557" s="427"/>
      <c r="B557" s="427"/>
      <c r="C557" s="657"/>
      <c r="D557" s="483"/>
      <c r="E557" s="483"/>
      <c r="F557" s="430"/>
      <c r="G557" s="800" t="str">
        <f>C556</f>
        <v>40/5</v>
      </c>
      <c r="H557" s="486">
        <v>370</v>
      </c>
      <c r="I557" s="434"/>
      <c r="J557" s="435"/>
      <c r="K557" s="427"/>
      <c r="L557" s="427"/>
      <c r="M557" s="427"/>
      <c r="N557" s="427"/>
      <c r="O557" s="427"/>
      <c r="P557" s="427"/>
    </row>
    <row r="558" spans="1:16" s="161" customFormat="1" ht="18.75" customHeight="1" x14ac:dyDescent="0.35">
      <c r="A558" s="427">
        <f>SUBTOTAL(103,$C$6:C558)</f>
        <v>277</v>
      </c>
      <c r="B558" s="427"/>
      <c r="C558" s="435" t="s">
        <v>650</v>
      </c>
      <c r="D558" s="658" t="s">
        <v>50</v>
      </c>
      <c r="E558" s="658"/>
      <c r="F558" s="437"/>
      <c r="G558" s="427"/>
      <c r="H558" s="486"/>
      <c r="I558" s="431">
        <f>ROUND(H557/1000,4)+I556</f>
        <v>106.52949999999996</v>
      </c>
      <c r="J558" s="432" t="s">
        <v>51</v>
      </c>
      <c r="K558" s="427" t="s">
        <v>263</v>
      </c>
      <c r="L558" s="427" t="s">
        <v>263</v>
      </c>
      <c r="M558" s="427" t="s">
        <v>263</v>
      </c>
      <c r="N558" s="427" t="str">
        <f>VLOOKUP(C558,'Tack Welding'!$C$5:$I$94,7,0)</f>
        <v xml:space="preserve">Completed </v>
      </c>
      <c r="O558" s="427"/>
      <c r="P558" s="427"/>
    </row>
    <row r="559" spans="1:16" s="161" customFormat="1" ht="18.75" customHeight="1" x14ac:dyDescent="0.35">
      <c r="A559" s="427"/>
      <c r="B559" s="427"/>
      <c r="C559" s="657"/>
      <c r="D559" s="483"/>
      <c r="E559" s="483"/>
      <c r="F559" s="430"/>
      <c r="G559" s="800" t="str">
        <f>C558</f>
        <v>40/6</v>
      </c>
      <c r="H559" s="486">
        <v>400</v>
      </c>
      <c r="I559" s="434"/>
      <c r="J559" s="435"/>
      <c r="K559" s="427"/>
      <c r="L559" s="427"/>
      <c r="M559" s="427"/>
      <c r="N559" s="427"/>
      <c r="O559" s="427"/>
      <c r="P559" s="427"/>
    </row>
    <row r="560" spans="1:16" s="161" customFormat="1" ht="18.75" customHeight="1" x14ac:dyDescent="0.35">
      <c r="A560" s="427">
        <f>SUBTOTAL(103,$C$6:C560)</f>
        <v>278</v>
      </c>
      <c r="B560" s="427"/>
      <c r="C560" s="435" t="s">
        <v>651</v>
      </c>
      <c r="D560" s="658" t="s">
        <v>2</v>
      </c>
      <c r="E560" s="658"/>
      <c r="F560" s="437"/>
      <c r="G560" s="427"/>
      <c r="H560" s="486"/>
      <c r="I560" s="431">
        <f>ROUND(H559/1000,4)+I558</f>
        <v>106.92949999999996</v>
      </c>
      <c r="J560" s="432" t="s">
        <v>51</v>
      </c>
      <c r="K560" s="427" t="s">
        <v>263</v>
      </c>
      <c r="L560" s="427" t="s">
        <v>263</v>
      </c>
      <c r="M560" s="427" t="s">
        <v>263</v>
      </c>
      <c r="N560" s="427"/>
      <c r="O560" s="427"/>
      <c r="P560" s="427"/>
    </row>
    <row r="561" spans="1:16" s="161" customFormat="1" ht="18.75" customHeight="1" x14ac:dyDescent="0.35">
      <c r="A561" s="427"/>
      <c r="B561" s="427"/>
      <c r="C561" s="657"/>
      <c r="D561" s="483"/>
      <c r="E561" s="483"/>
      <c r="F561" s="430"/>
      <c r="G561" s="800" t="str">
        <f>C560</f>
        <v>40/7</v>
      </c>
      <c r="H561" s="486">
        <v>350</v>
      </c>
      <c r="I561" s="434"/>
      <c r="J561" s="435"/>
      <c r="K561" s="427"/>
      <c r="L561" s="427"/>
      <c r="M561" s="427"/>
      <c r="N561" s="427"/>
      <c r="O561" s="427"/>
      <c r="P561" s="427"/>
    </row>
    <row r="562" spans="1:16" s="161" customFormat="1" ht="18.75" customHeight="1" x14ac:dyDescent="0.35">
      <c r="A562" s="427">
        <f>SUBTOTAL(103,$C$6:C562)</f>
        <v>279</v>
      </c>
      <c r="B562" s="427"/>
      <c r="C562" s="435" t="s">
        <v>652</v>
      </c>
      <c r="D562" s="658" t="s">
        <v>159</v>
      </c>
      <c r="E562" s="658"/>
      <c r="F562" s="437"/>
      <c r="G562" s="427"/>
      <c r="H562" s="439"/>
      <c r="I562" s="431">
        <f>ROUND(H561/1000,4)+I560</f>
        <v>107.27949999999996</v>
      </c>
      <c r="J562" s="432" t="s">
        <v>51</v>
      </c>
      <c r="K562" s="427" t="s">
        <v>263</v>
      </c>
      <c r="L562" s="427" t="s">
        <v>263</v>
      </c>
      <c r="M562" s="427"/>
      <c r="N562" s="427"/>
      <c r="O562" s="427"/>
      <c r="P562" s="427"/>
    </row>
    <row r="563" spans="1:16" s="161" customFormat="1" ht="18.75" customHeight="1" x14ac:dyDescent="0.35">
      <c r="A563" s="427"/>
      <c r="B563" s="427"/>
      <c r="C563" s="657"/>
      <c r="D563" s="483"/>
      <c r="E563" s="483"/>
      <c r="F563" s="430"/>
      <c r="G563" s="800" t="str">
        <f>C562</f>
        <v>40/8</v>
      </c>
      <c r="H563" s="439">
        <v>470</v>
      </c>
      <c r="I563" s="434"/>
      <c r="J563" s="435"/>
      <c r="K563" s="427"/>
      <c r="L563" s="427"/>
      <c r="M563" s="427"/>
      <c r="N563" s="427"/>
      <c r="O563" s="427"/>
      <c r="P563" s="427"/>
    </row>
    <row r="564" spans="1:16" s="161" customFormat="1" ht="18.75" customHeight="1" x14ac:dyDescent="0.35">
      <c r="A564" s="427">
        <f>SUBTOTAL(103,$C$6:C564)</f>
        <v>280</v>
      </c>
      <c r="B564" s="427"/>
      <c r="C564" s="435" t="s">
        <v>653</v>
      </c>
      <c r="D564" s="658" t="s">
        <v>50</v>
      </c>
      <c r="E564" s="658"/>
      <c r="F564" s="437"/>
      <c r="G564" s="427"/>
      <c r="H564" s="439"/>
      <c r="I564" s="431">
        <f>ROUND(H563/1000,4)+I562</f>
        <v>107.74949999999995</v>
      </c>
      <c r="J564" s="432" t="s">
        <v>51</v>
      </c>
      <c r="K564" s="427" t="s">
        <v>263</v>
      </c>
      <c r="L564" s="427" t="s">
        <v>263</v>
      </c>
      <c r="M564" s="427" t="s">
        <v>263</v>
      </c>
      <c r="N564" s="427"/>
      <c r="O564" s="427"/>
      <c r="P564" s="427"/>
    </row>
    <row r="565" spans="1:16" s="161" customFormat="1" ht="18.75" customHeight="1" x14ac:dyDescent="0.35">
      <c r="A565" s="427"/>
      <c r="B565" s="427"/>
      <c r="C565" s="657"/>
      <c r="D565" s="483"/>
      <c r="E565" s="483"/>
      <c r="F565" s="430"/>
      <c r="G565" s="800" t="str">
        <f>C564</f>
        <v>40/9</v>
      </c>
      <c r="H565" s="439">
        <v>355</v>
      </c>
      <c r="I565" s="434"/>
      <c r="J565" s="435"/>
      <c r="K565" s="427"/>
      <c r="L565" s="427"/>
      <c r="M565" s="427"/>
      <c r="N565" s="427"/>
      <c r="O565" s="427"/>
      <c r="P565" s="427"/>
    </row>
    <row r="566" spans="1:16" s="161" customFormat="1" ht="18.75" customHeight="1" x14ac:dyDescent="0.35">
      <c r="A566" s="427">
        <f>SUBTOTAL(103,$C$6:C566)</f>
        <v>281</v>
      </c>
      <c r="B566" s="427"/>
      <c r="C566" s="435" t="s">
        <v>654</v>
      </c>
      <c r="D566" s="658" t="s">
        <v>2</v>
      </c>
      <c r="E566" s="658"/>
      <c r="F566" s="437"/>
      <c r="G566" s="427"/>
      <c r="H566" s="439"/>
      <c r="I566" s="431">
        <f>ROUND(H565/1000,4)+I564</f>
        <v>108.10449999999996</v>
      </c>
      <c r="J566" s="432" t="s">
        <v>51</v>
      </c>
      <c r="K566" s="427" t="s">
        <v>263</v>
      </c>
      <c r="L566" s="427" t="s">
        <v>263</v>
      </c>
      <c r="M566" s="427" t="s">
        <v>263</v>
      </c>
      <c r="N566" s="427"/>
      <c r="O566" s="427"/>
      <c r="P566" s="427"/>
    </row>
    <row r="567" spans="1:16" s="161" customFormat="1" ht="18.75" customHeight="1" x14ac:dyDescent="0.35">
      <c r="A567" s="427"/>
      <c r="B567" s="427"/>
      <c r="C567" s="657"/>
      <c r="D567" s="483"/>
      <c r="E567" s="483"/>
      <c r="F567" s="430"/>
      <c r="G567" s="800" t="str">
        <f>C566</f>
        <v>40/10</v>
      </c>
      <c r="H567" s="439">
        <v>485</v>
      </c>
      <c r="I567" s="434"/>
      <c r="J567" s="435"/>
      <c r="K567" s="427"/>
      <c r="L567" s="427"/>
      <c r="M567" s="427"/>
      <c r="N567" s="427"/>
      <c r="O567" s="427"/>
      <c r="P567" s="427"/>
    </row>
    <row r="568" spans="1:16" s="161" customFormat="1" ht="18.75" customHeight="1" x14ac:dyDescent="0.35">
      <c r="A568" s="427">
        <f>SUBTOTAL(103,$C$6:C568)</f>
        <v>282</v>
      </c>
      <c r="B568" s="427"/>
      <c r="C568" s="435" t="s">
        <v>655</v>
      </c>
      <c r="D568" s="658" t="s">
        <v>50</v>
      </c>
      <c r="E568" s="658"/>
      <c r="F568" s="437"/>
      <c r="G568" s="427"/>
      <c r="H568" s="439"/>
      <c r="I568" s="431">
        <f>ROUND(H567/1000,4)+I566</f>
        <v>108.58949999999996</v>
      </c>
      <c r="J568" s="432" t="s">
        <v>51</v>
      </c>
      <c r="K568" s="427" t="s">
        <v>263</v>
      </c>
      <c r="L568" s="427" t="s">
        <v>263</v>
      </c>
      <c r="M568" s="427" t="s">
        <v>263</v>
      </c>
      <c r="N568" s="427"/>
      <c r="O568" s="427"/>
      <c r="P568" s="427"/>
    </row>
    <row r="569" spans="1:16" s="161" customFormat="1" ht="18.75" customHeight="1" x14ac:dyDescent="0.35">
      <c r="A569" s="427"/>
      <c r="B569" s="427"/>
      <c r="C569" s="657"/>
      <c r="D569" s="483"/>
      <c r="E569" s="483"/>
      <c r="F569" s="430"/>
      <c r="G569" s="800" t="str">
        <f>C568</f>
        <v>40/11</v>
      </c>
      <c r="H569" s="439">
        <v>315</v>
      </c>
      <c r="I569" s="434"/>
      <c r="J569" s="435"/>
      <c r="K569" s="427"/>
      <c r="L569" s="427"/>
      <c r="M569" s="427"/>
      <c r="N569" s="427"/>
      <c r="O569" s="427"/>
      <c r="P569" s="427"/>
    </row>
    <row r="570" spans="1:16" s="692" customFormat="1" ht="18.75" customHeight="1" x14ac:dyDescent="0.35">
      <c r="A570" s="427">
        <f>SUBTOTAL(103,$C$6:C570)</f>
        <v>283</v>
      </c>
      <c r="B570" s="435" t="s">
        <v>656</v>
      </c>
      <c r="C570" s="435" t="s">
        <v>657</v>
      </c>
      <c r="D570" s="658" t="s">
        <v>219</v>
      </c>
      <c r="E570" s="658"/>
      <c r="F570" s="483"/>
      <c r="G570" s="803"/>
      <c r="H570" s="486"/>
      <c r="I570" s="691">
        <f>ROUND(H569/1000,4)+I568</f>
        <v>108.90449999999996</v>
      </c>
      <c r="J570" s="435" t="s">
        <v>51</v>
      </c>
      <c r="K570" s="435" t="s">
        <v>263</v>
      </c>
      <c r="L570" s="427" t="s">
        <v>263</v>
      </c>
      <c r="M570" s="435" t="s">
        <v>263</v>
      </c>
      <c r="N570" s="427"/>
      <c r="O570" s="435"/>
      <c r="P570" s="435"/>
    </row>
    <row r="571" spans="1:16" s="161" customFormat="1" ht="18.75" customHeight="1" x14ac:dyDescent="0.35">
      <c r="A571" s="427"/>
      <c r="B571" s="427"/>
      <c r="C571" s="657"/>
      <c r="D571" s="483"/>
      <c r="E571" s="483"/>
      <c r="F571" s="430"/>
      <c r="G571" s="800" t="str">
        <f>C570</f>
        <v>40A/0</v>
      </c>
      <c r="H571" s="439">
        <v>410.60700000000003</v>
      </c>
      <c r="I571" s="434"/>
      <c r="J571" s="435"/>
      <c r="K571" s="427"/>
      <c r="L571" s="427"/>
      <c r="M571" s="427"/>
      <c r="N571" s="427"/>
      <c r="O571" s="427"/>
      <c r="P571" s="427"/>
    </row>
    <row r="572" spans="1:16" s="161" customFormat="1" ht="18.75" customHeight="1" x14ac:dyDescent="0.35">
      <c r="A572" s="427">
        <f>SUBTOTAL(103,$C$6:C572)</f>
        <v>284</v>
      </c>
      <c r="B572" s="428" t="s">
        <v>658</v>
      </c>
      <c r="C572" s="435" t="s">
        <v>76</v>
      </c>
      <c r="D572" s="658" t="s">
        <v>219</v>
      </c>
      <c r="E572" s="658"/>
      <c r="F572" s="430"/>
      <c r="G572" s="429"/>
      <c r="H572" s="439"/>
      <c r="I572" s="431">
        <f>ROUND(H571/1000,4)+I570</f>
        <v>109.31509999999996</v>
      </c>
      <c r="J572" s="432" t="s">
        <v>51</v>
      </c>
      <c r="K572" s="427" t="s">
        <v>263</v>
      </c>
      <c r="L572" s="427" t="s">
        <v>263</v>
      </c>
      <c r="M572" s="427"/>
      <c r="N572" s="427"/>
      <c r="O572" s="427" t="s">
        <v>981</v>
      </c>
      <c r="P572" s="427"/>
    </row>
    <row r="573" spans="1:16" s="161" customFormat="1" ht="18.75" customHeight="1" x14ac:dyDescent="0.35">
      <c r="A573" s="427"/>
      <c r="B573" s="427"/>
      <c r="C573" s="657"/>
      <c r="D573" s="483"/>
      <c r="E573" s="483"/>
      <c r="F573" s="430"/>
      <c r="G573" s="800" t="str">
        <f>C572</f>
        <v>41/0</v>
      </c>
      <c r="H573" s="439">
        <v>358</v>
      </c>
      <c r="I573" s="434"/>
      <c r="J573" s="435"/>
      <c r="K573" s="427"/>
      <c r="L573" s="427"/>
      <c r="M573" s="427"/>
      <c r="N573" s="427"/>
      <c r="O573" s="427"/>
      <c r="P573" s="427"/>
    </row>
    <row r="574" spans="1:16" s="161" customFormat="1" ht="18.75" customHeight="1" x14ac:dyDescent="0.35">
      <c r="A574" s="427">
        <f>SUBTOTAL(103,$C$6:C574)</f>
        <v>285</v>
      </c>
      <c r="B574" s="427"/>
      <c r="C574" s="435" t="s">
        <v>77</v>
      </c>
      <c r="D574" s="658" t="s">
        <v>50</v>
      </c>
      <c r="E574" s="658"/>
      <c r="F574" s="437"/>
      <c r="G574" s="427"/>
      <c r="H574" s="439"/>
      <c r="I574" s="431">
        <f>ROUND(H573/1000,4)+I572</f>
        <v>109.67309999999996</v>
      </c>
      <c r="J574" s="432" t="s">
        <v>51</v>
      </c>
      <c r="K574" s="427" t="s">
        <v>263</v>
      </c>
      <c r="L574" s="427"/>
      <c r="M574" s="427" t="s">
        <v>263</v>
      </c>
      <c r="N574" s="427"/>
      <c r="O574" s="427"/>
      <c r="P574" s="427"/>
    </row>
    <row r="575" spans="1:16" s="161" customFormat="1" ht="18.75" customHeight="1" x14ac:dyDescent="0.35">
      <c r="A575" s="427"/>
      <c r="B575" s="427"/>
      <c r="C575" s="657"/>
      <c r="D575" s="483"/>
      <c r="E575" s="483"/>
      <c r="F575" s="430"/>
      <c r="G575" s="800" t="str">
        <f>C574</f>
        <v>41/1</v>
      </c>
      <c r="H575" s="439">
        <v>465.78199999999998</v>
      </c>
      <c r="I575" s="434"/>
      <c r="J575" s="435"/>
      <c r="K575" s="427"/>
      <c r="L575" s="427"/>
      <c r="M575" s="427"/>
      <c r="N575" s="427"/>
      <c r="O575" s="427"/>
      <c r="P575" s="427"/>
    </row>
    <row r="576" spans="1:16" s="161" customFormat="1" ht="18.75" customHeight="1" x14ac:dyDescent="0.35">
      <c r="A576" s="427">
        <f>SUBTOTAL(103,$C$6:C576)</f>
        <v>286</v>
      </c>
      <c r="B576" s="428" t="s">
        <v>659</v>
      </c>
      <c r="C576" s="435" t="s">
        <v>78</v>
      </c>
      <c r="D576" s="658" t="s">
        <v>192</v>
      </c>
      <c r="E576" s="658"/>
      <c r="F576" s="430"/>
      <c r="G576" s="429"/>
      <c r="H576" s="439"/>
      <c r="I576" s="431">
        <f>ROUND(H575/1000,4)+I574</f>
        <v>110.13889999999996</v>
      </c>
      <c r="J576" s="432" t="s">
        <v>51</v>
      </c>
      <c r="K576" s="427" t="s">
        <v>263</v>
      </c>
      <c r="L576" s="427" t="s">
        <v>263</v>
      </c>
      <c r="M576" s="427" t="s">
        <v>263</v>
      </c>
      <c r="N576" s="427"/>
      <c r="O576" s="427" t="s">
        <v>981</v>
      </c>
      <c r="P576" s="427"/>
    </row>
    <row r="577" spans="1:16" s="161" customFormat="1" ht="18.75" customHeight="1" x14ac:dyDescent="0.35">
      <c r="A577" s="427"/>
      <c r="B577" s="427"/>
      <c r="C577" s="657"/>
      <c r="D577" s="483"/>
      <c r="E577" s="483"/>
      <c r="F577" s="430"/>
      <c r="G577" s="800" t="str">
        <f>C576</f>
        <v>42/0</v>
      </c>
      <c r="H577" s="439">
        <v>419.99799999999999</v>
      </c>
      <c r="I577" s="434"/>
      <c r="J577" s="435"/>
      <c r="K577" s="427"/>
      <c r="L577" s="427"/>
      <c r="M577" s="427"/>
      <c r="N577" s="427"/>
      <c r="O577" s="427"/>
      <c r="P577" s="427"/>
    </row>
    <row r="578" spans="1:16" s="161" customFormat="1" ht="18.75" customHeight="1" x14ac:dyDescent="0.35">
      <c r="A578" s="427">
        <f>SUBTOTAL(103,$C$6:C578)</f>
        <v>287</v>
      </c>
      <c r="B578" s="427"/>
      <c r="C578" s="435" t="s">
        <v>179</v>
      </c>
      <c r="D578" s="658" t="s">
        <v>2</v>
      </c>
      <c r="E578" s="658"/>
      <c r="F578" s="437"/>
      <c r="G578" s="427"/>
      <c r="H578" s="439"/>
      <c r="I578" s="431">
        <f>ROUND(H577/1000,4)+I576</f>
        <v>110.55889999999997</v>
      </c>
      <c r="J578" s="432" t="s">
        <v>51</v>
      </c>
      <c r="K578" s="427" t="s">
        <v>263</v>
      </c>
      <c r="L578" s="427" t="s">
        <v>263</v>
      </c>
      <c r="M578" s="427" t="s">
        <v>263</v>
      </c>
      <c r="N578" s="427"/>
      <c r="O578" s="427"/>
      <c r="P578" s="427"/>
    </row>
    <row r="579" spans="1:16" s="161" customFormat="1" ht="18.75" customHeight="1" x14ac:dyDescent="0.35">
      <c r="A579" s="427"/>
      <c r="B579" s="427"/>
      <c r="C579" s="657"/>
      <c r="D579" s="483"/>
      <c r="E579" s="483"/>
      <c r="F579" s="430"/>
      <c r="G579" s="800" t="str">
        <f>C578</f>
        <v>42/1</v>
      </c>
      <c r="H579" s="439">
        <v>375</v>
      </c>
      <c r="I579" s="434"/>
      <c r="J579" s="435"/>
      <c r="K579" s="427"/>
      <c r="L579" s="427"/>
      <c r="M579" s="427"/>
      <c r="N579" s="427"/>
      <c r="O579" s="427"/>
      <c r="P579" s="427"/>
    </row>
    <row r="580" spans="1:16" s="161" customFormat="1" ht="18.75" customHeight="1" x14ac:dyDescent="0.35">
      <c r="A580" s="427">
        <f>SUBTOTAL(103,$C$6:C580)</f>
        <v>288</v>
      </c>
      <c r="B580" s="427"/>
      <c r="C580" s="435" t="s">
        <v>180</v>
      </c>
      <c r="D580" s="658" t="s">
        <v>50</v>
      </c>
      <c r="E580" s="658"/>
      <c r="F580" s="437"/>
      <c r="G580" s="427"/>
      <c r="H580" s="439"/>
      <c r="I580" s="431">
        <f>ROUND(H579/1000,4)+I578</f>
        <v>110.93389999999997</v>
      </c>
      <c r="J580" s="432" t="s">
        <v>51</v>
      </c>
      <c r="K580" s="427" t="s">
        <v>263</v>
      </c>
      <c r="L580" s="427" t="s">
        <v>263</v>
      </c>
      <c r="M580" s="427" t="s">
        <v>263</v>
      </c>
      <c r="N580" s="427"/>
      <c r="O580" s="427"/>
      <c r="P580" s="427"/>
    </row>
    <row r="581" spans="1:16" s="161" customFormat="1" ht="18.75" customHeight="1" x14ac:dyDescent="0.35">
      <c r="A581" s="427"/>
      <c r="B581" s="427"/>
      <c r="C581" s="657"/>
      <c r="D581" s="483"/>
      <c r="E581" s="483"/>
      <c r="F581" s="430"/>
      <c r="G581" s="800" t="str">
        <f>C580</f>
        <v>42/2</v>
      </c>
      <c r="H581" s="439">
        <v>464</v>
      </c>
      <c r="I581" s="434"/>
      <c r="J581" s="435"/>
      <c r="K581" s="427"/>
      <c r="L581" s="427"/>
      <c r="M581" s="427"/>
      <c r="N581" s="427"/>
      <c r="O581" s="427"/>
      <c r="P581" s="427"/>
    </row>
    <row r="582" spans="1:16" s="161" customFormat="1" ht="18.75" customHeight="1" x14ac:dyDescent="0.35">
      <c r="A582" s="427">
        <f>SUBTOTAL(103,$C$6:C582)</f>
        <v>289</v>
      </c>
      <c r="B582" s="427"/>
      <c r="C582" s="435" t="s">
        <v>177</v>
      </c>
      <c r="D582" s="658" t="s">
        <v>219</v>
      </c>
      <c r="E582" s="658"/>
      <c r="F582" s="437"/>
      <c r="G582" s="427"/>
      <c r="H582" s="439"/>
      <c r="I582" s="431">
        <f>ROUND(H581/1000,4)+I580</f>
        <v>111.39789999999996</v>
      </c>
      <c r="J582" s="432" t="s">
        <v>51</v>
      </c>
      <c r="K582" s="427" t="s">
        <v>263</v>
      </c>
      <c r="L582" s="427" t="s">
        <v>263</v>
      </c>
      <c r="M582" s="427" t="s">
        <v>263</v>
      </c>
      <c r="N582" s="427"/>
      <c r="O582" s="427"/>
      <c r="P582" s="427"/>
    </row>
    <row r="583" spans="1:16" s="161" customFormat="1" ht="18.75" customHeight="1" x14ac:dyDescent="0.35">
      <c r="A583" s="427"/>
      <c r="B583" s="427"/>
      <c r="C583" s="657"/>
      <c r="D583" s="483"/>
      <c r="E583" s="483"/>
      <c r="F583" s="430"/>
      <c r="G583" s="800" t="str">
        <f>C582</f>
        <v>42/3</v>
      </c>
      <c r="H583" s="439">
        <v>424.89100000000002</v>
      </c>
      <c r="I583" s="434"/>
      <c r="J583" s="435"/>
      <c r="K583" s="427"/>
      <c r="L583" s="427"/>
      <c r="M583" s="427"/>
      <c r="N583" s="427"/>
      <c r="O583" s="427"/>
      <c r="P583" s="427"/>
    </row>
    <row r="584" spans="1:16" s="161" customFormat="1" ht="18.75" customHeight="1" x14ac:dyDescent="0.35">
      <c r="A584" s="427">
        <f>SUBTOTAL(103,$C$6:C584)</f>
        <v>290</v>
      </c>
      <c r="B584" s="428" t="s">
        <v>660</v>
      </c>
      <c r="C584" s="435" t="s">
        <v>79</v>
      </c>
      <c r="D584" s="658" t="s">
        <v>205</v>
      </c>
      <c r="E584" s="658"/>
      <c r="F584" s="430"/>
      <c r="G584" s="429"/>
      <c r="H584" s="439"/>
      <c r="I584" s="431">
        <f>ROUND(H583/1000,4)+I582</f>
        <v>111.82279999999996</v>
      </c>
      <c r="J584" s="432" t="s">
        <v>51</v>
      </c>
      <c r="K584" s="427" t="s">
        <v>263</v>
      </c>
      <c r="L584" s="427"/>
      <c r="M584" s="427"/>
      <c r="N584" s="427"/>
      <c r="O584" s="427"/>
      <c r="P584" s="427"/>
    </row>
    <row r="585" spans="1:16" s="161" customFormat="1" ht="18.75" customHeight="1" x14ac:dyDescent="0.35">
      <c r="A585" s="427"/>
      <c r="B585" s="427"/>
      <c r="C585" s="657"/>
      <c r="D585" s="483"/>
      <c r="E585" s="483"/>
      <c r="F585" s="430"/>
      <c r="G585" s="800" t="str">
        <f>C584</f>
        <v>43/0</v>
      </c>
      <c r="H585" s="439">
        <v>341.86599999999999</v>
      </c>
      <c r="I585" s="434"/>
      <c r="J585" s="435"/>
      <c r="K585" s="427"/>
      <c r="L585" s="427"/>
      <c r="M585" s="427"/>
      <c r="N585" s="427"/>
      <c r="O585" s="427"/>
      <c r="P585" s="427"/>
    </row>
    <row r="586" spans="1:16" s="161" customFormat="1" ht="18.75" customHeight="1" x14ac:dyDescent="0.35">
      <c r="A586" s="427">
        <f>SUBTOTAL(103,$C$6:C586)</f>
        <v>291</v>
      </c>
      <c r="B586" s="427"/>
      <c r="C586" s="435" t="s">
        <v>661</v>
      </c>
      <c r="D586" s="658" t="s">
        <v>159</v>
      </c>
      <c r="E586" s="658"/>
      <c r="F586" s="437"/>
      <c r="G586" s="427"/>
      <c r="H586" s="439"/>
      <c r="I586" s="431">
        <f>ROUND(H585/1000,4)+I584</f>
        <v>112.16469999999995</v>
      </c>
      <c r="J586" s="432" t="s">
        <v>51</v>
      </c>
      <c r="K586" s="427" t="s">
        <v>263</v>
      </c>
      <c r="L586" s="427"/>
      <c r="M586" s="427"/>
      <c r="N586" s="427"/>
      <c r="O586" s="427"/>
      <c r="P586" s="427"/>
    </row>
    <row r="587" spans="1:16" s="161" customFormat="1" ht="18.75" customHeight="1" x14ac:dyDescent="0.35">
      <c r="A587" s="427"/>
      <c r="B587" s="427"/>
      <c r="C587" s="657"/>
      <c r="D587" s="483"/>
      <c r="E587" s="483"/>
      <c r="F587" s="430"/>
      <c r="G587" s="800" t="str">
        <f>C586</f>
        <v>43/1</v>
      </c>
      <c r="H587" s="439">
        <v>375</v>
      </c>
      <c r="I587" s="434"/>
      <c r="J587" s="435"/>
      <c r="K587" s="427"/>
      <c r="L587" s="427"/>
      <c r="M587" s="427"/>
      <c r="N587" s="427"/>
      <c r="O587" s="427"/>
      <c r="P587" s="427"/>
    </row>
    <row r="588" spans="1:16" s="161" customFormat="1" ht="18.75" customHeight="1" x14ac:dyDescent="0.35">
      <c r="A588" s="427">
        <f>SUBTOTAL(103,$C$6:C588)</f>
        <v>292</v>
      </c>
      <c r="B588" s="427"/>
      <c r="C588" s="435" t="s">
        <v>662</v>
      </c>
      <c r="D588" s="658" t="s">
        <v>80</v>
      </c>
      <c r="E588" s="658"/>
      <c r="F588" s="437"/>
      <c r="G588" s="427"/>
      <c r="H588" s="439"/>
      <c r="I588" s="431">
        <f>ROUND(H587/1000,4)+I586</f>
        <v>112.53969999999995</v>
      </c>
      <c r="J588" s="432" t="s">
        <v>51</v>
      </c>
      <c r="K588" s="427" t="s">
        <v>263</v>
      </c>
      <c r="L588" s="427" t="s">
        <v>263</v>
      </c>
      <c r="M588" s="427" t="s">
        <v>263</v>
      </c>
      <c r="N588" s="427"/>
      <c r="O588" s="427" t="s">
        <v>981</v>
      </c>
      <c r="P588" s="427"/>
    </row>
    <row r="589" spans="1:16" s="161" customFormat="1" ht="18.75" customHeight="1" x14ac:dyDescent="0.35">
      <c r="A589" s="427"/>
      <c r="B589" s="427"/>
      <c r="C589" s="657"/>
      <c r="D589" s="483"/>
      <c r="E589" s="483"/>
      <c r="F589" s="430"/>
      <c r="G589" s="800" t="str">
        <f>C588</f>
        <v>43/2</v>
      </c>
      <c r="H589" s="439">
        <v>375</v>
      </c>
      <c r="I589" s="434"/>
      <c r="J589" s="435"/>
      <c r="K589" s="427"/>
      <c r="L589" s="427"/>
      <c r="M589" s="427"/>
      <c r="N589" s="427"/>
      <c r="O589" s="427"/>
      <c r="P589" s="427"/>
    </row>
    <row r="590" spans="1:16" s="692" customFormat="1" ht="18.75" customHeight="1" x14ac:dyDescent="0.35">
      <c r="A590" s="427">
        <f>SUBTOTAL(103,$C$6:C590)</f>
        <v>293</v>
      </c>
      <c r="B590" s="435"/>
      <c r="C590" s="435" t="s">
        <v>663</v>
      </c>
      <c r="D590" s="658" t="s">
        <v>159</v>
      </c>
      <c r="E590" s="658"/>
      <c r="F590" s="658"/>
      <c r="G590" s="442"/>
      <c r="H590" s="486"/>
      <c r="I590" s="691">
        <f>ROUND(H589/1000,4)+I588</f>
        <v>112.91469999999995</v>
      </c>
      <c r="J590" s="435" t="s">
        <v>51</v>
      </c>
      <c r="K590" s="435" t="s">
        <v>263</v>
      </c>
      <c r="L590" s="427" t="s">
        <v>263</v>
      </c>
      <c r="M590" s="435" t="s">
        <v>263</v>
      </c>
      <c r="N590" s="427"/>
      <c r="O590" s="435"/>
      <c r="P590" s="435"/>
    </row>
    <row r="591" spans="1:16" s="161" customFormat="1" ht="18.75" customHeight="1" x14ac:dyDescent="0.35">
      <c r="A591" s="427"/>
      <c r="B591" s="427"/>
      <c r="C591" s="657"/>
      <c r="D591" s="483"/>
      <c r="E591" s="483"/>
      <c r="F591" s="430"/>
      <c r="G591" s="800" t="str">
        <f>C590</f>
        <v>43/3</v>
      </c>
      <c r="H591" s="439">
        <v>355</v>
      </c>
      <c r="I591" s="434"/>
      <c r="J591" s="435"/>
      <c r="K591" s="427"/>
      <c r="L591" s="427"/>
      <c r="M591" s="427"/>
      <c r="N591" s="427"/>
      <c r="O591" s="427"/>
      <c r="P591" s="427"/>
    </row>
    <row r="592" spans="1:16" s="161" customFormat="1" ht="18.75" customHeight="1" x14ac:dyDescent="0.35">
      <c r="A592" s="427">
        <f>SUBTOTAL(103,$C$6:C592)</f>
        <v>294</v>
      </c>
      <c r="B592" s="427"/>
      <c r="C592" s="435" t="s">
        <v>664</v>
      </c>
      <c r="D592" s="658" t="s">
        <v>3</v>
      </c>
      <c r="E592" s="658"/>
      <c r="F592" s="437"/>
      <c r="G592" s="427"/>
      <c r="H592" s="439"/>
      <c r="I592" s="431">
        <f>ROUND(H591/1000,4)+I590</f>
        <v>113.26969999999996</v>
      </c>
      <c r="J592" s="432" t="s">
        <v>51</v>
      </c>
      <c r="K592" s="427" t="s">
        <v>263</v>
      </c>
      <c r="L592" s="427" t="s">
        <v>263</v>
      </c>
      <c r="M592" s="427" t="s">
        <v>263</v>
      </c>
      <c r="N592" s="427"/>
      <c r="O592" s="427"/>
      <c r="P592" s="427"/>
    </row>
    <row r="593" spans="1:16" s="161" customFormat="1" ht="18.75" customHeight="1" x14ac:dyDescent="0.35">
      <c r="A593" s="427"/>
      <c r="B593" s="427"/>
      <c r="C593" s="657"/>
      <c r="D593" s="483"/>
      <c r="E593" s="483"/>
      <c r="F593" s="430"/>
      <c r="G593" s="800" t="str">
        <f>C592</f>
        <v>43/4</v>
      </c>
      <c r="H593" s="439">
        <v>405</v>
      </c>
      <c r="I593" s="434"/>
      <c r="J593" s="435"/>
      <c r="K593" s="427"/>
      <c r="L593" s="427"/>
      <c r="M593" s="427"/>
      <c r="N593" s="427"/>
      <c r="O593" s="427"/>
      <c r="P593" s="427"/>
    </row>
    <row r="594" spans="1:16" s="161" customFormat="1" ht="18.75" customHeight="1" x14ac:dyDescent="0.35">
      <c r="A594" s="427">
        <f>SUBTOTAL(103,$C$6:C594)</f>
        <v>295</v>
      </c>
      <c r="B594" s="427"/>
      <c r="C594" s="435" t="s">
        <v>665</v>
      </c>
      <c r="D594" s="658" t="s">
        <v>181</v>
      </c>
      <c r="E594" s="658"/>
      <c r="F594" s="437"/>
      <c r="G594" s="427"/>
      <c r="H594" s="439"/>
      <c r="I594" s="431">
        <f>ROUND(H593/1000,4)+I592</f>
        <v>113.67469999999996</v>
      </c>
      <c r="J594" s="432" t="s">
        <v>51</v>
      </c>
      <c r="K594" s="427" t="s">
        <v>263</v>
      </c>
      <c r="L594" s="427"/>
      <c r="M594" s="427"/>
      <c r="N594" s="427"/>
      <c r="O594" s="427"/>
      <c r="P594" s="427" t="s">
        <v>1164</v>
      </c>
    </row>
    <row r="595" spans="1:16" s="161" customFormat="1" ht="18.75" customHeight="1" x14ac:dyDescent="0.35">
      <c r="A595" s="427"/>
      <c r="B595" s="427"/>
      <c r="C595" s="657"/>
      <c r="D595" s="483"/>
      <c r="E595" s="483"/>
      <c r="F595" s="430"/>
      <c r="G595" s="800" t="str">
        <f>C594</f>
        <v>43/5</v>
      </c>
      <c r="H595" s="439">
        <v>375</v>
      </c>
      <c r="I595" s="434"/>
      <c r="J595" s="435"/>
      <c r="K595" s="427"/>
      <c r="L595" s="427"/>
      <c r="M595" s="427"/>
      <c r="N595" s="427"/>
      <c r="O595" s="427"/>
      <c r="P595" s="427"/>
    </row>
    <row r="596" spans="1:16" s="161" customFormat="1" ht="18.75" customHeight="1" x14ac:dyDescent="0.35">
      <c r="A596" s="427">
        <f>SUBTOTAL(103,$C$6:C596)</f>
        <v>296</v>
      </c>
      <c r="B596" s="427"/>
      <c r="C596" s="435" t="s">
        <v>666</v>
      </c>
      <c r="D596" s="658" t="s">
        <v>2</v>
      </c>
      <c r="E596" s="658"/>
      <c r="F596" s="437"/>
      <c r="G596" s="427"/>
      <c r="H596" s="439"/>
      <c r="I596" s="431">
        <f>ROUND(H595/1000,4)+I594</f>
        <v>114.04969999999996</v>
      </c>
      <c r="J596" s="432" t="s">
        <v>51</v>
      </c>
      <c r="K596" s="427" t="s">
        <v>263</v>
      </c>
      <c r="L596" s="427" t="s">
        <v>263</v>
      </c>
      <c r="M596" s="427" t="s">
        <v>263</v>
      </c>
      <c r="N596" s="427"/>
      <c r="O596" s="427"/>
      <c r="P596" s="427"/>
    </row>
    <row r="597" spans="1:16" s="161" customFormat="1" ht="18.75" customHeight="1" x14ac:dyDescent="0.35">
      <c r="A597" s="427"/>
      <c r="B597" s="427"/>
      <c r="C597" s="657"/>
      <c r="D597" s="483"/>
      <c r="E597" s="483"/>
      <c r="F597" s="430"/>
      <c r="G597" s="800" t="str">
        <f>C596</f>
        <v>43/6</v>
      </c>
      <c r="H597" s="439">
        <v>385</v>
      </c>
      <c r="I597" s="434"/>
      <c r="J597" s="435"/>
      <c r="K597" s="427"/>
      <c r="L597" s="427"/>
      <c r="M597" s="427"/>
      <c r="N597" s="427"/>
      <c r="O597" s="427"/>
      <c r="P597" s="427"/>
    </row>
    <row r="598" spans="1:16" s="161" customFormat="1" ht="18.75" customHeight="1" x14ac:dyDescent="0.35">
      <c r="A598" s="427">
        <f>SUBTOTAL(103,$C$6:C598)</f>
        <v>297</v>
      </c>
      <c r="B598" s="427"/>
      <c r="C598" s="435" t="s">
        <v>667</v>
      </c>
      <c r="D598" s="658" t="s">
        <v>3</v>
      </c>
      <c r="E598" s="658"/>
      <c r="F598" s="437"/>
      <c r="G598" s="427"/>
      <c r="H598" s="439"/>
      <c r="I598" s="431">
        <f>ROUND(H597/1000,4)+I596</f>
        <v>114.43469999999996</v>
      </c>
      <c r="J598" s="432" t="s">
        <v>51</v>
      </c>
      <c r="K598" s="427" t="s">
        <v>263</v>
      </c>
      <c r="L598" s="427" t="s">
        <v>263</v>
      </c>
      <c r="M598" s="427" t="s">
        <v>263</v>
      </c>
      <c r="N598" s="427"/>
      <c r="O598" s="427"/>
      <c r="P598" s="427"/>
    </row>
    <row r="599" spans="1:16" s="161" customFormat="1" ht="18.75" customHeight="1" x14ac:dyDescent="0.35">
      <c r="A599" s="427"/>
      <c r="B599" s="427"/>
      <c r="C599" s="657"/>
      <c r="D599" s="483"/>
      <c r="E599" s="483"/>
      <c r="F599" s="430"/>
      <c r="G599" s="800" t="str">
        <f>C598</f>
        <v>43/7</v>
      </c>
      <c r="H599" s="439">
        <v>415</v>
      </c>
      <c r="I599" s="434"/>
      <c r="J599" s="435"/>
      <c r="K599" s="427"/>
      <c r="L599" s="427"/>
      <c r="M599" s="427"/>
      <c r="N599" s="427"/>
      <c r="O599" s="427"/>
      <c r="P599" s="427"/>
    </row>
    <row r="600" spans="1:16" s="161" customFormat="1" ht="18.75" customHeight="1" x14ac:dyDescent="0.35">
      <c r="A600" s="427">
        <f>SUBTOTAL(103,$C$6:C600)</f>
        <v>298</v>
      </c>
      <c r="B600" s="427"/>
      <c r="C600" s="435" t="s">
        <v>668</v>
      </c>
      <c r="D600" s="658" t="s">
        <v>50</v>
      </c>
      <c r="E600" s="658"/>
      <c r="F600" s="437"/>
      <c r="G600" s="427"/>
      <c r="H600" s="439"/>
      <c r="I600" s="431">
        <f>ROUND(H599/1000,4)+I598</f>
        <v>114.84969999999997</v>
      </c>
      <c r="J600" s="432" t="s">
        <v>51</v>
      </c>
      <c r="K600" s="427" t="s">
        <v>263</v>
      </c>
      <c r="L600" s="427" t="s">
        <v>263</v>
      </c>
      <c r="M600" s="427" t="s">
        <v>263</v>
      </c>
      <c r="N600" s="427"/>
      <c r="O600" s="427"/>
      <c r="P600" s="427"/>
    </row>
    <row r="601" spans="1:16" s="161" customFormat="1" ht="18.75" customHeight="1" x14ac:dyDescent="0.35">
      <c r="A601" s="427"/>
      <c r="B601" s="427"/>
      <c r="C601" s="657"/>
      <c r="D601" s="483"/>
      <c r="E601" s="483"/>
      <c r="F601" s="430"/>
      <c r="G601" s="800" t="str">
        <f>C600</f>
        <v>43/8</v>
      </c>
      <c r="H601" s="439">
        <v>409.54599999999999</v>
      </c>
      <c r="I601" s="434"/>
      <c r="J601" s="435"/>
      <c r="K601" s="427"/>
      <c r="L601" s="427"/>
      <c r="M601" s="427"/>
      <c r="N601" s="427"/>
      <c r="O601" s="427"/>
      <c r="P601" s="427"/>
    </row>
    <row r="602" spans="1:16" s="161" customFormat="1" ht="18.75" customHeight="1" x14ac:dyDescent="0.35">
      <c r="A602" s="427">
        <f>SUBTOTAL(103,$C$6:C602)</f>
        <v>299</v>
      </c>
      <c r="B602" s="428" t="s">
        <v>669</v>
      </c>
      <c r="C602" s="435" t="s">
        <v>7</v>
      </c>
      <c r="D602" s="658" t="s">
        <v>235</v>
      </c>
      <c r="E602" s="658"/>
      <c r="F602" s="430"/>
      <c r="G602" s="429"/>
      <c r="H602" s="439"/>
      <c r="I602" s="439">
        <f>ROUND(H601/1000,4)+I600</f>
        <v>115.25919999999996</v>
      </c>
      <c r="J602" s="432" t="s">
        <v>51</v>
      </c>
      <c r="K602" s="427" t="s">
        <v>263</v>
      </c>
      <c r="L602" s="427"/>
      <c r="M602" s="427" t="s">
        <v>263</v>
      </c>
      <c r="N602" s="427"/>
      <c r="O602" s="427"/>
      <c r="P602" s="427"/>
    </row>
    <row r="603" spans="1:16" s="161" customFormat="1" ht="18.75" customHeight="1" x14ac:dyDescent="0.35">
      <c r="A603" s="427"/>
      <c r="B603" s="427"/>
      <c r="C603" s="657"/>
      <c r="D603" s="483"/>
      <c r="E603" s="483"/>
      <c r="F603" s="430"/>
      <c r="G603" s="800" t="str">
        <f>C602</f>
        <v>44/0</v>
      </c>
      <c r="H603" s="439">
        <v>400</v>
      </c>
      <c r="I603" s="439"/>
      <c r="J603" s="427"/>
      <c r="K603" s="427"/>
      <c r="L603" s="427"/>
      <c r="M603" s="427"/>
      <c r="N603" s="427"/>
      <c r="O603" s="427"/>
      <c r="P603" s="427"/>
    </row>
    <row r="604" spans="1:16" s="160" customFormat="1" ht="18.75" customHeight="1" x14ac:dyDescent="0.3">
      <c r="A604" s="435">
        <f>SUBTOTAL(103,$C$6:C604)</f>
        <v>300</v>
      </c>
      <c r="B604" s="435"/>
      <c r="C604" s="435" t="s">
        <v>1276</v>
      </c>
      <c r="D604" s="658" t="s">
        <v>2</v>
      </c>
      <c r="E604" s="658"/>
      <c r="F604" s="658"/>
      <c r="G604" s="435"/>
      <c r="H604" s="439"/>
      <c r="I604" s="1155">
        <f>ROUND(H603/1000,4)+I602</f>
        <v>115.65919999999997</v>
      </c>
      <c r="J604" s="435" t="s">
        <v>51</v>
      </c>
      <c r="K604" s="435" t="s">
        <v>263</v>
      </c>
      <c r="L604" s="435" t="s">
        <v>263</v>
      </c>
      <c r="M604" s="435" t="s">
        <v>263</v>
      </c>
      <c r="N604" s="435"/>
      <c r="O604" s="435"/>
      <c r="P604" s="435"/>
    </row>
    <row r="605" spans="1:16" s="692" customFormat="1" ht="18.75" customHeight="1" x14ac:dyDescent="0.35">
      <c r="A605" s="435"/>
      <c r="B605" s="435"/>
      <c r="C605" s="657"/>
      <c r="D605" s="483"/>
      <c r="E605" s="483"/>
      <c r="F605" s="483"/>
      <c r="G605" s="967" t="str">
        <f>C604</f>
        <v>44/1</v>
      </c>
      <c r="H605" s="439">
        <v>427</v>
      </c>
      <c r="I605" s="486"/>
      <c r="J605" s="435"/>
      <c r="K605" s="435"/>
      <c r="L605" s="435"/>
      <c r="M605" s="435"/>
      <c r="N605" s="435"/>
      <c r="O605" s="435"/>
      <c r="P605" s="435"/>
    </row>
    <row r="606" spans="1:16" s="160" customFormat="1" ht="18.75" customHeight="1" x14ac:dyDescent="0.3">
      <c r="A606" s="435">
        <f>SUBTOTAL(103,$C$6:C606)</f>
        <v>301</v>
      </c>
      <c r="B606" s="435"/>
      <c r="C606" s="435" t="s">
        <v>1278</v>
      </c>
      <c r="D606" s="658" t="s">
        <v>2</v>
      </c>
      <c r="E606" s="658"/>
      <c r="F606" s="658"/>
      <c r="G606" s="435"/>
      <c r="H606" s="439"/>
      <c r="I606" s="1156">
        <f>ROUND(H605/1000,4)+I604</f>
        <v>116.08619999999998</v>
      </c>
      <c r="J606" s="435" t="s">
        <v>51</v>
      </c>
      <c r="K606" s="435" t="s">
        <v>263</v>
      </c>
      <c r="L606" s="435" t="s">
        <v>263</v>
      </c>
      <c r="M606" s="435" t="s">
        <v>263</v>
      </c>
      <c r="N606" s="435"/>
      <c r="O606" s="435"/>
      <c r="P606" s="435"/>
    </row>
    <row r="607" spans="1:16" s="692" customFormat="1" ht="18.75" customHeight="1" x14ac:dyDescent="0.35">
      <c r="A607" s="435"/>
      <c r="B607" s="435"/>
      <c r="C607" s="657"/>
      <c r="D607" s="483"/>
      <c r="E607" s="483"/>
      <c r="F607" s="483"/>
      <c r="G607" s="967" t="str">
        <f>C606</f>
        <v>44/2</v>
      </c>
      <c r="H607" s="439">
        <v>366</v>
      </c>
      <c r="I607" s="1157"/>
      <c r="J607" s="435"/>
      <c r="K607" s="435"/>
      <c r="L607" s="435"/>
      <c r="M607" s="435"/>
      <c r="N607" s="435"/>
      <c r="O607" s="435"/>
      <c r="P607" s="435"/>
    </row>
    <row r="608" spans="1:16" s="160" customFormat="1" ht="18.75" customHeight="1" x14ac:dyDescent="0.3">
      <c r="A608" s="435">
        <f>SUBTOTAL(103,$C$6:C608)</f>
        <v>302</v>
      </c>
      <c r="B608" s="435"/>
      <c r="C608" s="435" t="s">
        <v>1279</v>
      </c>
      <c r="D608" s="658" t="s">
        <v>2</v>
      </c>
      <c r="E608" s="658"/>
      <c r="F608" s="658"/>
      <c r="G608" s="435"/>
      <c r="H608" s="439"/>
      <c r="I608" s="1156">
        <f>ROUND(H607/1000,4)+I606</f>
        <v>116.45219999999998</v>
      </c>
      <c r="J608" s="435" t="s">
        <v>51</v>
      </c>
      <c r="K608" s="435" t="s">
        <v>263</v>
      </c>
      <c r="L608" s="435" t="s">
        <v>263</v>
      </c>
      <c r="M608" s="435" t="s">
        <v>263</v>
      </c>
      <c r="N608" s="435"/>
      <c r="O608" s="435"/>
      <c r="P608" s="435"/>
    </row>
    <row r="609" spans="1:16" s="692" customFormat="1" ht="18.75" customHeight="1" x14ac:dyDescent="0.35">
      <c r="A609" s="435"/>
      <c r="B609" s="435"/>
      <c r="C609" s="657"/>
      <c r="D609" s="483"/>
      <c r="E609" s="483"/>
      <c r="F609" s="483"/>
      <c r="G609" s="967" t="str">
        <f>C608</f>
        <v>44/3</v>
      </c>
      <c r="H609" s="439">
        <v>350</v>
      </c>
      <c r="I609" s="1157"/>
      <c r="J609" s="435"/>
      <c r="K609" s="435"/>
      <c r="L609" s="435"/>
      <c r="M609" s="435"/>
      <c r="N609" s="435"/>
      <c r="O609" s="435"/>
      <c r="P609" s="435"/>
    </row>
    <row r="610" spans="1:16" s="160" customFormat="1" ht="18.75" customHeight="1" x14ac:dyDescent="0.3">
      <c r="A610" s="435">
        <f>SUBTOTAL(103,$C$6:C610)</f>
        <v>303</v>
      </c>
      <c r="B610" s="435"/>
      <c r="C610" s="435" t="s">
        <v>1280</v>
      </c>
      <c r="D610" s="658" t="s">
        <v>3</v>
      </c>
      <c r="E610" s="658"/>
      <c r="F610" s="658"/>
      <c r="G610" s="435"/>
      <c r="H610" s="439"/>
      <c r="I610" s="1156">
        <f>ROUND(H609/1000,4)+I608</f>
        <v>116.80219999999997</v>
      </c>
      <c r="J610" s="435" t="s">
        <v>51</v>
      </c>
      <c r="K610" s="435" t="s">
        <v>263</v>
      </c>
      <c r="L610" s="435" t="s">
        <v>263</v>
      </c>
      <c r="M610" s="435" t="s">
        <v>263</v>
      </c>
      <c r="N610" s="435"/>
      <c r="O610" s="435"/>
      <c r="P610" s="435"/>
    </row>
    <row r="611" spans="1:16" s="692" customFormat="1" ht="18.75" customHeight="1" x14ac:dyDescent="0.35">
      <c r="A611" s="435"/>
      <c r="B611" s="435"/>
      <c r="C611" s="657"/>
      <c r="D611" s="483"/>
      <c r="E611" s="483"/>
      <c r="F611" s="483"/>
      <c r="G611" s="967" t="str">
        <f>C610</f>
        <v>44/4</v>
      </c>
      <c r="H611" s="439">
        <v>383</v>
      </c>
      <c r="I611" s="1157"/>
      <c r="J611" s="435"/>
      <c r="K611" s="435"/>
      <c r="L611" s="435"/>
      <c r="M611" s="435"/>
      <c r="N611" s="435"/>
      <c r="O611" s="435"/>
      <c r="P611" s="435"/>
    </row>
    <row r="612" spans="1:16" s="160" customFormat="1" ht="18.75" customHeight="1" x14ac:dyDescent="0.3">
      <c r="A612" s="435">
        <f>SUBTOTAL(103,$C$6:C612)</f>
        <v>304</v>
      </c>
      <c r="B612" s="435"/>
      <c r="C612" s="435" t="s">
        <v>1281</v>
      </c>
      <c r="D612" s="658" t="s">
        <v>3</v>
      </c>
      <c r="E612" s="658"/>
      <c r="F612" s="658"/>
      <c r="G612" s="435"/>
      <c r="H612" s="439"/>
      <c r="I612" s="1156">
        <f>ROUND(H611/1000,4)+I610</f>
        <v>117.18519999999997</v>
      </c>
      <c r="J612" s="435" t="s">
        <v>51</v>
      </c>
      <c r="K612" s="435" t="s">
        <v>263</v>
      </c>
      <c r="L612" s="435" t="s">
        <v>263</v>
      </c>
      <c r="M612" s="435" t="s">
        <v>263</v>
      </c>
      <c r="N612" s="435"/>
      <c r="O612" s="435"/>
      <c r="P612" s="435"/>
    </row>
    <row r="613" spans="1:16" s="160" customFormat="1" ht="18.75" customHeight="1" x14ac:dyDescent="0.3">
      <c r="A613" s="435"/>
      <c r="B613" s="435"/>
      <c r="C613" s="435"/>
      <c r="D613" s="658"/>
      <c r="E613" s="658"/>
      <c r="F613" s="658"/>
      <c r="G613" s="435" t="str">
        <f>C612</f>
        <v>44/5</v>
      </c>
      <c r="H613" s="439">
        <v>457.15499999999997</v>
      </c>
      <c r="I613" s="1157"/>
      <c r="J613" s="435"/>
      <c r="K613" s="435"/>
      <c r="L613" s="435"/>
      <c r="M613" s="435"/>
      <c r="N613" s="435"/>
      <c r="O613" s="435"/>
      <c r="P613" s="435"/>
    </row>
    <row r="614" spans="1:16" s="160" customFormat="1" ht="18.75" customHeight="1" x14ac:dyDescent="0.3">
      <c r="A614" s="435">
        <f>SUBTOTAL(103,$C$6:C614)</f>
        <v>305</v>
      </c>
      <c r="B614" s="435" t="s">
        <v>1306</v>
      </c>
      <c r="C614" s="435" t="s">
        <v>1282</v>
      </c>
      <c r="D614" s="658" t="s">
        <v>219</v>
      </c>
      <c r="E614" s="658"/>
      <c r="F614" s="658"/>
      <c r="G614" s="435"/>
      <c r="H614" s="439"/>
      <c r="I614" s="1156">
        <f>ROUND(H613/1000,4)+I612</f>
        <v>117.64239999999997</v>
      </c>
      <c r="J614" s="435" t="s">
        <v>51</v>
      </c>
      <c r="K614" s="435" t="s">
        <v>263</v>
      </c>
      <c r="L614" s="435"/>
      <c r="M614" s="435" t="s">
        <v>263</v>
      </c>
      <c r="N614" s="435"/>
      <c r="O614" s="435"/>
      <c r="P614" s="435" t="s">
        <v>1284</v>
      </c>
    </row>
    <row r="615" spans="1:16" s="160" customFormat="1" ht="18.75" customHeight="1" x14ac:dyDescent="0.3">
      <c r="A615" s="435"/>
      <c r="B615" s="435"/>
      <c r="C615" s="435"/>
      <c r="D615" s="658"/>
      <c r="E615" s="658"/>
      <c r="F615" s="658"/>
      <c r="G615" s="435" t="str">
        <f>C614</f>
        <v>45/0</v>
      </c>
      <c r="H615" s="439">
        <v>208.53</v>
      </c>
      <c r="I615" s="1158"/>
      <c r="J615" s="435"/>
      <c r="K615" s="435"/>
      <c r="L615" s="435"/>
      <c r="M615" s="435"/>
      <c r="N615" s="435"/>
      <c r="O615" s="435"/>
      <c r="P615" s="435"/>
    </row>
    <row r="616" spans="1:16" s="160" customFormat="1" ht="18.75" customHeight="1" x14ac:dyDescent="0.3">
      <c r="A616" s="435">
        <f>SUBTOTAL(103,$C$6:C616)</f>
        <v>306</v>
      </c>
      <c r="B616" s="435" t="s">
        <v>1307</v>
      </c>
      <c r="C616" s="435" t="s">
        <v>1283</v>
      </c>
      <c r="D616" s="658" t="s">
        <v>420</v>
      </c>
      <c r="E616" s="658"/>
      <c r="F616" s="658"/>
      <c r="G616" s="435"/>
      <c r="H616" s="658"/>
      <c r="I616" s="658"/>
      <c r="J616" s="435" t="s">
        <v>51</v>
      </c>
      <c r="K616" s="435" t="s">
        <v>263</v>
      </c>
      <c r="L616" s="435"/>
      <c r="M616" s="435"/>
      <c r="N616" s="435"/>
      <c r="O616" s="435"/>
      <c r="P616" s="435" t="s">
        <v>1284</v>
      </c>
    </row>
    <row r="617" spans="1:16" s="160" customFormat="1" ht="18.75" customHeight="1" x14ac:dyDescent="0.3">
      <c r="A617" s="435"/>
      <c r="B617" s="435"/>
      <c r="C617" s="658"/>
      <c r="D617" s="658"/>
      <c r="E617" s="658"/>
      <c r="F617" s="658"/>
      <c r="G617" s="435"/>
      <c r="H617" s="658"/>
      <c r="I617" s="658"/>
      <c r="J617" s="435"/>
      <c r="K617" s="435"/>
      <c r="L617" s="435"/>
      <c r="M617" s="435"/>
      <c r="N617" s="435"/>
      <c r="O617" s="435"/>
      <c r="P617" s="435"/>
    </row>
    <row r="618" spans="1:16" x14ac:dyDescent="0.35">
      <c r="C618" s="1165"/>
    </row>
    <row r="619" spans="1:16" x14ac:dyDescent="0.35">
      <c r="C619" s="1165"/>
    </row>
    <row r="620" spans="1:16" x14ac:dyDescent="0.35">
      <c r="C620" s="1165"/>
    </row>
    <row r="621" spans="1:16" x14ac:dyDescent="0.35">
      <c r="C621" s="1165"/>
    </row>
    <row r="622" spans="1:16" x14ac:dyDescent="0.35">
      <c r="C622" s="1164"/>
    </row>
    <row r="623" spans="1:16" x14ac:dyDescent="0.35">
      <c r="C623" s="1164"/>
    </row>
    <row r="624" spans="1:16" x14ac:dyDescent="0.35">
      <c r="C624" s="1164"/>
    </row>
    <row r="625" spans="3:3" x14ac:dyDescent="0.35">
      <c r="C625" s="1164"/>
    </row>
    <row r="626" spans="3:3" x14ac:dyDescent="0.35">
      <c r="C626" s="1164"/>
    </row>
    <row r="627" spans="3:3" x14ac:dyDescent="0.35">
      <c r="C627" s="1164"/>
    </row>
    <row r="628" spans="3:3" x14ac:dyDescent="0.35">
      <c r="C628" s="1164"/>
    </row>
    <row r="629" spans="3:3" x14ac:dyDescent="0.35">
      <c r="C629" s="1164"/>
    </row>
    <row r="630" spans="3:3" x14ac:dyDescent="0.35">
      <c r="C630" s="1164"/>
    </row>
    <row r="631" spans="3:3" x14ac:dyDescent="0.35">
      <c r="C631" s="1164"/>
    </row>
    <row r="632" spans="3:3" x14ac:dyDescent="0.35">
      <c r="C632" s="1164"/>
    </row>
    <row r="633" spans="3:3" x14ac:dyDescent="0.35">
      <c r="C633" s="1164"/>
    </row>
    <row r="634" spans="3:3" x14ac:dyDescent="0.35">
      <c r="C634" s="1164"/>
    </row>
    <row r="635" spans="3:3" x14ac:dyDescent="0.35">
      <c r="C635" s="1164"/>
    </row>
    <row r="636" spans="3:3" x14ac:dyDescent="0.35">
      <c r="C636" s="1164"/>
    </row>
    <row r="637" spans="3:3" x14ac:dyDescent="0.35">
      <c r="C637" s="1164"/>
    </row>
    <row r="638" spans="3:3" x14ac:dyDescent="0.35">
      <c r="C638" s="1164"/>
    </row>
    <row r="639" spans="3:3" x14ac:dyDescent="0.35">
      <c r="C639" s="1164"/>
    </row>
    <row r="640" spans="3:3" x14ac:dyDescent="0.35">
      <c r="C640" s="1164"/>
    </row>
    <row r="641" spans="3:3" x14ac:dyDescent="0.35">
      <c r="C641" s="1164"/>
    </row>
    <row r="642" spans="3:3" x14ac:dyDescent="0.35">
      <c r="C642" s="1164"/>
    </row>
    <row r="643" spans="3:3" x14ac:dyDescent="0.35">
      <c r="C643" s="1164"/>
    </row>
    <row r="644" spans="3:3" x14ac:dyDescent="0.35">
      <c r="C644" s="1164"/>
    </row>
    <row r="645" spans="3:3" x14ac:dyDescent="0.35">
      <c r="C645" s="1164"/>
    </row>
    <row r="646" spans="3:3" x14ac:dyDescent="0.35">
      <c r="C646" s="1164"/>
    </row>
    <row r="647" spans="3:3" x14ac:dyDescent="0.35">
      <c r="C647" s="1164"/>
    </row>
    <row r="648" spans="3:3" x14ac:dyDescent="0.35">
      <c r="C648" s="1164"/>
    </row>
    <row r="649" spans="3:3" x14ac:dyDescent="0.35">
      <c r="C649" s="1164"/>
    </row>
    <row r="650" spans="3:3" x14ac:dyDescent="0.35">
      <c r="C650" s="1164"/>
    </row>
    <row r="651" spans="3:3" x14ac:dyDescent="0.35">
      <c r="C651" s="1164"/>
    </row>
    <row r="652" spans="3:3" x14ac:dyDescent="0.35">
      <c r="C652" s="1164"/>
    </row>
    <row r="653" spans="3:3" x14ac:dyDescent="0.35">
      <c r="C653" s="1164"/>
    </row>
    <row r="654" spans="3:3" x14ac:dyDescent="0.35">
      <c r="C654" s="1164"/>
    </row>
    <row r="655" spans="3:3" x14ac:dyDescent="0.35">
      <c r="C655" s="1164"/>
    </row>
    <row r="656" spans="3:3" x14ac:dyDescent="0.35">
      <c r="C656" s="1164"/>
    </row>
    <row r="657" spans="3:3" x14ac:dyDescent="0.35">
      <c r="C657" s="1164"/>
    </row>
    <row r="658" spans="3:3" x14ac:dyDescent="0.35">
      <c r="C658" s="1164"/>
    </row>
    <row r="659" spans="3:3" x14ac:dyDescent="0.35">
      <c r="C659" s="1164"/>
    </row>
    <row r="660" spans="3:3" x14ac:dyDescent="0.35">
      <c r="C660" s="1164"/>
    </row>
    <row r="661" spans="3:3" x14ac:dyDescent="0.35">
      <c r="C661" s="1164"/>
    </row>
    <row r="662" spans="3:3" x14ac:dyDescent="0.35">
      <c r="C662" s="1164"/>
    </row>
    <row r="663" spans="3:3" x14ac:dyDescent="0.35">
      <c r="C663" s="1164"/>
    </row>
    <row r="664" spans="3:3" x14ac:dyDescent="0.35">
      <c r="C664" s="1164"/>
    </row>
    <row r="665" spans="3:3" x14ac:dyDescent="0.35">
      <c r="C665" s="1164"/>
    </row>
    <row r="666" spans="3:3" x14ac:dyDescent="0.35">
      <c r="C666" s="1164"/>
    </row>
    <row r="667" spans="3:3" x14ac:dyDescent="0.35">
      <c r="C667" s="1164"/>
    </row>
    <row r="668" spans="3:3" x14ac:dyDescent="0.35">
      <c r="C668" s="1164"/>
    </row>
    <row r="669" spans="3:3" x14ac:dyDescent="0.35">
      <c r="C669" s="1164"/>
    </row>
    <row r="670" spans="3:3" x14ac:dyDescent="0.35">
      <c r="C670" s="1164"/>
    </row>
    <row r="671" spans="3:3" x14ac:dyDescent="0.35">
      <c r="C671" s="1164"/>
    </row>
    <row r="672" spans="3:3" x14ac:dyDescent="0.35">
      <c r="C672" s="1164"/>
    </row>
    <row r="673" spans="3:3" x14ac:dyDescent="0.35">
      <c r="C673" s="1164"/>
    </row>
    <row r="674" spans="3:3" x14ac:dyDescent="0.35">
      <c r="C674" s="1164"/>
    </row>
    <row r="675" spans="3:3" x14ac:dyDescent="0.35">
      <c r="C675" s="1164"/>
    </row>
    <row r="676" spans="3:3" x14ac:dyDescent="0.35">
      <c r="C676" s="1164"/>
    </row>
    <row r="677" spans="3:3" x14ac:dyDescent="0.35">
      <c r="C677" s="1164"/>
    </row>
    <row r="678" spans="3:3" x14ac:dyDescent="0.35">
      <c r="C678" s="1164"/>
    </row>
    <row r="679" spans="3:3" x14ac:dyDescent="0.35">
      <c r="C679" s="1164"/>
    </row>
    <row r="680" spans="3:3" x14ac:dyDescent="0.35">
      <c r="C680" s="1164"/>
    </row>
    <row r="681" spans="3:3" x14ac:dyDescent="0.35">
      <c r="C681" s="1164"/>
    </row>
    <row r="682" spans="3:3" x14ac:dyDescent="0.35">
      <c r="C682" s="1164"/>
    </row>
    <row r="683" spans="3:3" x14ac:dyDescent="0.35">
      <c r="C683" s="1164"/>
    </row>
    <row r="684" spans="3:3" x14ac:dyDescent="0.35">
      <c r="C684" s="1164"/>
    </row>
    <row r="685" spans="3:3" x14ac:dyDescent="0.35">
      <c r="C685" s="1164"/>
    </row>
    <row r="686" spans="3:3" x14ac:dyDescent="0.35">
      <c r="C686" s="1164"/>
    </row>
    <row r="687" spans="3:3" x14ac:dyDescent="0.35">
      <c r="C687" s="1164"/>
    </row>
    <row r="688" spans="3:3" x14ac:dyDescent="0.35">
      <c r="C688" s="1164"/>
    </row>
    <row r="689" spans="3:3" x14ac:dyDescent="0.35">
      <c r="C689" s="1164"/>
    </row>
    <row r="690" spans="3:3" x14ac:dyDescent="0.35">
      <c r="C690" s="1164"/>
    </row>
    <row r="691" spans="3:3" x14ac:dyDescent="0.35">
      <c r="C691" s="1164"/>
    </row>
    <row r="692" spans="3:3" x14ac:dyDescent="0.35">
      <c r="C692" s="1164"/>
    </row>
    <row r="693" spans="3:3" x14ac:dyDescent="0.35">
      <c r="C693" s="1164"/>
    </row>
    <row r="694" spans="3:3" x14ac:dyDescent="0.35">
      <c r="C694" s="1164"/>
    </row>
    <row r="695" spans="3:3" x14ac:dyDescent="0.35">
      <c r="C695" s="1164"/>
    </row>
    <row r="696" spans="3:3" x14ac:dyDescent="0.35">
      <c r="C696" s="1164"/>
    </row>
    <row r="697" spans="3:3" x14ac:dyDescent="0.35">
      <c r="C697" s="1164"/>
    </row>
    <row r="698" spans="3:3" x14ac:dyDescent="0.35">
      <c r="C698" s="1164"/>
    </row>
    <row r="699" spans="3:3" x14ac:dyDescent="0.35">
      <c r="C699" s="1164"/>
    </row>
    <row r="700" spans="3:3" x14ac:dyDescent="0.35">
      <c r="C700" s="1164"/>
    </row>
    <row r="701" spans="3:3" x14ac:dyDescent="0.35">
      <c r="C701" s="1164"/>
    </row>
    <row r="702" spans="3:3" x14ac:dyDescent="0.35">
      <c r="C702" s="1164"/>
    </row>
    <row r="703" spans="3:3" x14ac:dyDescent="0.35">
      <c r="C703" s="1164"/>
    </row>
    <row r="704" spans="3:3" x14ac:dyDescent="0.35">
      <c r="C704" s="1164"/>
    </row>
    <row r="705" spans="3:3" x14ac:dyDescent="0.35">
      <c r="C705" s="1164"/>
    </row>
    <row r="706" spans="3:3" x14ac:dyDescent="0.35">
      <c r="C706" s="1164"/>
    </row>
    <row r="707" spans="3:3" x14ac:dyDescent="0.35">
      <c r="C707" s="1164"/>
    </row>
    <row r="708" spans="3:3" x14ac:dyDescent="0.35">
      <c r="C708" s="1164"/>
    </row>
    <row r="709" spans="3:3" x14ac:dyDescent="0.35">
      <c r="C709" s="1164"/>
    </row>
    <row r="710" spans="3:3" x14ac:dyDescent="0.35">
      <c r="C710" s="1164"/>
    </row>
    <row r="711" spans="3:3" x14ac:dyDescent="0.35">
      <c r="C711" s="1164"/>
    </row>
    <row r="712" spans="3:3" x14ac:dyDescent="0.35">
      <c r="C712" s="1164"/>
    </row>
    <row r="713" spans="3:3" x14ac:dyDescent="0.35">
      <c r="C713" s="1164"/>
    </row>
    <row r="714" spans="3:3" x14ac:dyDescent="0.35">
      <c r="C714" s="1164"/>
    </row>
    <row r="715" spans="3:3" x14ac:dyDescent="0.35">
      <c r="C715" s="1164"/>
    </row>
    <row r="716" spans="3:3" x14ac:dyDescent="0.35">
      <c r="C716" s="1164"/>
    </row>
    <row r="717" spans="3:3" x14ac:dyDescent="0.35">
      <c r="C717" s="1164"/>
    </row>
    <row r="718" spans="3:3" x14ac:dyDescent="0.35">
      <c r="C718" s="1164"/>
    </row>
    <row r="719" spans="3:3" x14ac:dyDescent="0.35">
      <c r="C719" s="1164"/>
    </row>
    <row r="720" spans="3:3" x14ac:dyDescent="0.35">
      <c r="C720" s="1164"/>
    </row>
    <row r="721" spans="3:3" x14ac:dyDescent="0.35">
      <c r="C721" s="1164"/>
    </row>
    <row r="722" spans="3:3" x14ac:dyDescent="0.35">
      <c r="C722" s="1164"/>
    </row>
    <row r="723" spans="3:3" x14ac:dyDescent="0.35">
      <c r="C723" s="1164"/>
    </row>
    <row r="724" spans="3:3" x14ac:dyDescent="0.35">
      <c r="C724" s="1164"/>
    </row>
    <row r="725" spans="3:3" x14ac:dyDescent="0.35">
      <c r="C725" s="1164"/>
    </row>
    <row r="726" spans="3:3" x14ac:dyDescent="0.35">
      <c r="C726" s="1164"/>
    </row>
    <row r="727" spans="3:3" x14ac:dyDescent="0.35">
      <c r="C727" s="1164"/>
    </row>
    <row r="728" spans="3:3" x14ac:dyDescent="0.35">
      <c r="C728" s="1164"/>
    </row>
    <row r="729" spans="3:3" x14ac:dyDescent="0.35">
      <c r="C729" s="1164"/>
    </row>
    <row r="730" spans="3:3" x14ac:dyDescent="0.35">
      <c r="C730" s="1164"/>
    </row>
    <row r="731" spans="3:3" x14ac:dyDescent="0.35">
      <c r="C731" s="1164"/>
    </row>
    <row r="732" spans="3:3" x14ac:dyDescent="0.35">
      <c r="C732" s="1164"/>
    </row>
    <row r="733" spans="3:3" x14ac:dyDescent="0.35">
      <c r="C733" s="1164"/>
    </row>
    <row r="734" spans="3:3" x14ac:dyDescent="0.35">
      <c r="C734" s="1164"/>
    </row>
    <row r="735" spans="3:3" x14ac:dyDescent="0.35">
      <c r="C735" s="1164"/>
    </row>
    <row r="736" spans="3:3" x14ac:dyDescent="0.35">
      <c r="C736" s="1164"/>
    </row>
    <row r="737" spans="3:3" x14ac:dyDescent="0.35">
      <c r="C737" s="1164"/>
    </row>
    <row r="738" spans="3:3" x14ac:dyDescent="0.35">
      <c r="C738" s="1164"/>
    </row>
    <row r="739" spans="3:3" x14ac:dyDescent="0.35">
      <c r="C739" s="1164"/>
    </row>
    <row r="740" spans="3:3" x14ac:dyDescent="0.35">
      <c r="C740" s="1164"/>
    </row>
    <row r="741" spans="3:3" x14ac:dyDescent="0.35">
      <c r="C741" s="1164"/>
    </row>
    <row r="742" spans="3:3" x14ac:dyDescent="0.35">
      <c r="C742" s="1164"/>
    </row>
    <row r="743" spans="3:3" x14ac:dyDescent="0.35">
      <c r="C743" s="1164"/>
    </row>
    <row r="744" spans="3:3" x14ac:dyDescent="0.35">
      <c r="C744" s="1164"/>
    </row>
    <row r="745" spans="3:3" x14ac:dyDescent="0.35">
      <c r="C745" s="1164"/>
    </row>
    <row r="746" spans="3:3" x14ac:dyDescent="0.35">
      <c r="C746" s="1164"/>
    </row>
    <row r="747" spans="3:3" x14ac:dyDescent="0.35">
      <c r="C747" s="1164"/>
    </row>
    <row r="748" spans="3:3" x14ac:dyDescent="0.35">
      <c r="C748" s="1164"/>
    </row>
    <row r="749" spans="3:3" x14ac:dyDescent="0.35">
      <c r="C749" s="1164"/>
    </row>
    <row r="750" spans="3:3" x14ac:dyDescent="0.35">
      <c r="C750" s="1164"/>
    </row>
    <row r="751" spans="3:3" x14ac:dyDescent="0.35">
      <c r="C751" s="1164"/>
    </row>
    <row r="752" spans="3:3" x14ac:dyDescent="0.35">
      <c r="C752" s="1164"/>
    </row>
    <row r="753" spans="3:3" x14ac:dyDescent="0.35">
      <c r="C753" s="1164"/>
    </row>
    <row r="754" spans="3:3" x14ac:dyDescent="0.35">
      <c r="C754" s="1164"/>
    </row>
    <row r="755" spans="3:3" x14ac:dyDescent="0.35">
      <c r="C755" s="1164"/>
    </row>
    <row r="756" spans="3:3" x14ac:dyDescent="0.35">
      <c r="C756" s="1164"/>
    </row>
    <row r="757" spans="3:3" x14ac:dyDescent="0.35">
      <c r="C757" s="1164"/>
    </row>
    <row r="758" spans="3:3" x14ac:dyDescent="0.35">
      <c r="C758" s="1164"/>
    </row>
    <row r="759" spans="3:3" x14ac:dyDescent="0.35">
      <c r="C759" s="1164"/>
    </row>
    <row r="760" spans="3:3" x14ac:dyDescent="0.35">
      <c r="C760" s="1164"/>
    </row>
    <row r="761" spans="3:3" x14ac:dyDescent="0.35">
      <c r="C761" s="1164"/>
    </row>
    <row r="762" spans="3:3" x14ac:dyDescent="0.35">
      <c r="C762" s="1164"/>
    </row>
    <row r="763" spans="3:3" x14ac:dyDescent="0.35">
      <c r="C763" s="1164"/>
    </row>
    <row r="764" spans="3:3" x14ac:dyDescent="0.35">
      <c r="C764" s="1164"/>
    </row>
    <row r="765" spans="3:3" x14ac:dyDescent="0.35">
      <c r="C765" s="1164"/>
    </row>
    <row r="766" spans="3:3" x14ac:dyDescent="0.35">
      <c r="C766" s="1164"/>
    </row>
    <row r="767" spans="3:3" x14ac:dyDescent="0.35">
      <c r="C767" s="1164"/>
    </row>
    <row r="768" spans="3:3" x14ac:dyDescent="0.35">
      <c r="C768" s="1164"/>
    </row>
    <row r="769" spans="3:3" x14ac:dyDescent="0.35">
      <c r="C769" s="1164"/>
    </row>
    <row r="770" spans="3:3" x14ac:dyDescent="0.35">
      <c r="C770" s="1164"/>
    </row>
    <row r="771" spans="3:3" x14ac:dyDescent="0.35">
      <c r="C771" s="1164"/>
    </row>
    <row r="772" spans="3:3" x14ac:dyDescent="0.35">
      <c r="C772" s="1164"/>
    </row>
    <row r="773" spans="3:3" x14ac:dyDescent="0.35">
      <c r="C773" s="1164"/>
    </row>
    <row r="774" spans="3:3" x14ac:dyDescent="0.35">
      <c r="C774" s="1164"/>
    </row>
    <row r="775" spans="3:3" x14ac:dyDescent="0.35">
      <c r="C775" s="1164"/>
    </row>
    <row r="776" spans="3:3" x14ac:dyDescent="0.35">
      <c r="C776" s="1164"/>
    </row>
    <row r="777" spans="3:3" x14ac:dyDescent="0.35">
      <c r="C777" s="1164"/>
    </row>
    <row r="778" spans="3:3" x14ac:dyDescent="0.35">
      <c r="C778" s="1164"/>
    </row>
    <row r="779" spans="3:3" x14ac:dyDescent="0.35">
      <c r="C779" s="1164"/>
    </row>
    <row r="780" spans="3:3" x14ac:dyDescent="0.35">
      <c r="C780" s="1164"/>
    </row>
    <row r="781" spans="3:3" x14ac:dyDescent="0.35">
      <c r="C781" s="1164"/>
    </row>
    <row r="782" spans="3:3" x14ac:dyDescent="0.35">
      <c r="C782" s="1164"/>
    </row>
  </sheetData>
  <autoFilter ref="A3:P615" xr:uid="{3E47E529-5BE9-4B2E-8A21-97BE8ECE68B5}"/>
  <mergeCells count="2">
    <mergeCell ref="A1:P1"/>
    <mergeCell ref="A2:A3"/>
  </mergeCells>
  <conditionalFormatting sqref="C1 C4:C33 C35:C569 C571:C593 C595:C603 C618:C1048576">
    <cfRule type="duplicateValues" dxfId="32" priority="1234"/>
    <cfRule type="duplicateValues" dxfId="31" priority="1235"/>
  </conditionalFormatting>
  <conditionalFormatting sqref="C1:C1048576">
    <cfRule type="duplicateValues" dxfId="30" priority="1"/>
    <cfRule type="duplicateValues" dxfId="29" priority="2"/>
    <cfRule type="duplicateValues" dxfId="28" priority="3"/>
  </conditionalFormatting>
  <conditionalFormatting sqref="C594">
    <cfRule type="duplicateValues" dxfId="27" priority="17"/>
    <cfRule type="duplicateValues" dxfId="26" priority="18"/>
    <cfRule type="duplicateValues" dxfId="25" priority="19"/>
    <cfRule type="duplicateValues" dxfId="24" priority="20"/>
  </conditionalFormatting>
  <conditionalFormatting sqref="C605 C607 C609">
    <cfRule type="duplicateValues" dxfId="23" priority="13"/>
    <cfRule type="duplicateValues" dxfId="22" priority="14"/>
    <cfRule type="duplicateValues" dxfId="21" priority="15"/>
    <cfRule type="duplicateValues" dxfId="20" priority="16"/>
  </conditionalFormatting>
  <conditionalFormatting sqref="C611">
    <cfRule type="duplicateValues" dxfId="19" priority="5"/>
    <cfRule type="duplicateValues" dxfId="18" priority="6"/>
    <cfRule type="duplicateValues" dxfId="17" priority="7"/>
    <cfRule type="duplicateValues" dxfId="16" priority="8"/>
  </conditionalFormatting>
  <conditionalFormatting sqref="D61:F61 C4:C33 C35:C569 C571:C593 C595:C603 C618:C1048576">
    <cfRule type="duplicateValues" dxfId="15" priority="1250"/>
    <cfRule type="duplicateValues" dxfId="14" priority="1251"/>
  </conditionalFormatting>
  <conditionalFormatting sqref="H61">
    <cfRule type="duplicateValues" dxfId="13" priority="40"/>
    <cfRule type="duplicateValues" dxfId="12" priority="41"/>
  </conditionalFormatting>
  <printOptions horizontalCentered="1"/>
  <pageMargins left="0.47244094488188981" right="0.15748031496062992" top="0.51181102362204722" bottom="0.74803149606299213" header="0.31496062992125984" footer="0.31496062992125984"/>
  <pageSetup paperSize="9" scale="39" fitToHeight="0"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1A85E-1414-48BF-96F9-D48B8825EAD9}">
  <sheetPr codeName="Sheet20">
    <tabColor rgb="FFFF0000"/>
    <pageSetUpPr fitToPage="1"/>
  </sheetPr>
  <dimension ref="A1:AK1340"/>
  <sheetViews>
    <sheetView view="pageBreakPreview" zoomScale="99" zoomScaleNormal="100" zoomScaleSheetLayoutView="100" workbookViewId="0">
      <pane xSplit="5" ySplit="3" topLeftCell="F1284" activePane="bottomRight" state="frozen"/>
      <selection activeCell="H4" sqref="H4"/>
      <selection pane="topRight" activeCell="H4" sqref="H4"/>
      <selection pane="bottomLeft" activeCell="H4" sqref="H4"/>
      <selection pane="bottomRight" activeCell="AI1308" sqref="AI1308"/>
    </sheetView>
  </sheetViews>
  <sheetFormatPr defaultColWidth="9.1796875" defaultRowHeight="14.5" x14ac:dyDescent="0.35"/>
  <cols>
    <col min="1" max="1" width="5.81640625" style="3" bestFit="1" customWidth="1"/>
    <col min="2" max="2" width="11" style="3" customWidth="1"/>
    <col min="3" max="3" width="9.453125" style="29" customWidth="1"/>
    <col min="4" max="4" width="10" style="3" customWidth="1"/>
    <col min="5" max="5" width="13.1796875" style="145" customWidth="1"/>
    <col min="6" max="6" width="13.1796875" style="116" customWidth="1"/>
    <col min="7" max="7" width="4.7265625" style="186" customWidth="1"/>
    <col min="8" max="8" width="4.7265625" style="185" customWidth="1"/>
    <col min="9" max="9" width="4.7265625" style="184" customWidth="1"/>
    <col min="10" max="10" width="4.7265625" style="186" customWidth="1"/>
    <col min="11" max="11" width="4.7265625" style="185" customWidth="1"/>
    <col min="12" max="12" width="4.7265625" style="184" customWidth="1"/>
    <col min="13" max="13" width="4.7265625" style="186" customWidth="1"/>
    <col min="14" max="14" width="4.7265625" style="185" customWidth="1"/>
    <col min="15" max="15" width="4.7265625" style="184" customWidth="1"/>
    <col min="16" max="16" width="4.7265625" style="186" customWidth="1"/>
    <col min="17" max="17" width="4.7265625" style="185" customWidth="1"/>
    <col min="18" max="18" width="4.7265625" style="184" customWidth="1"/>
    <col min="19" max="19" width="4" style="87" customWidth="1"/>
    <col min="20" max="20" width="0" style="3" hidden="1" customWidth="1"/>
    <col min="21" max="23" width="10.7265625" style="3" hidden="1" customWidth="1"/>
    <col min="24" max="25" width="10.7265625" style="3" customWidth="1"/>
    <col min="26" max="26" width="6.1796875" style="87" customWidth="1"/>
    <col min="27" max="27" width="0" style="87" hidden="1" customWidth="1"/>
    <col min="28" max="28" width="6.1796875" style="87" hidden="1" customWidth="1"/>
    <col min="29" max="32" width="0" style="87" hidden="1" customWidth="1"/>
    <col min="33" max="16384" width="9.1796875" style="87"/>
  </cols>
  <sheetData>
    <row r="1" spans="1:37" x14ac:dyDescent="0.35">
      <c r="A1" s="194" t="s">
        <v>701</v>
      </c>
      <c r="B1" s="201"/>
      <c r="C1" s="193"/>
      <c r="D1" s="193"/>
      <c r="E1" s="192"/>
      <c r="F1" s="204"/>
      <c r="G1" s="1522" t="s">
        <v>86</v>
      </c>
      <c r="H1" s="1523"/>
      <c r="I1" s="1524"/>
      <c r="J1" s="1522" t="s">
        <v>87</v>
      </c>
      <c r="K1" s="1523"/>
      <c r="L1" s="1524"/>
      <c r="M1" s="1522" t="s">
        <v>88</v>
      </c>
      <c r="N1" s="1523"/>
      <c r="O1" s="1524"/>
      <c r="P1" s="1522" t="s">
        <v>89</v>
      </c>
      <c r="Q1" s="1523"/>
      <c r="R1" s="1524"/>
    </row>
    <row r="2" spans="1:37" ht="15" thickBot="1" x14ac:dyDescent="0.4">
      <c r="A2" s="191" t="s">
        <v>700</v>
      </c>
      <c r="B2" s="190" t="str">
        <f>TA413_PBNTL!M1</f>
        <v>08.10.2025</v>
      </c>
      <c r="D2" s="90"/>
      <c r="E2" s="187"/>
      <c r="F2" s="187" t="s">
        <v>699</v>
      </c>
      <c r="G2" s="189">
        <f t="shared" ref="G2:R2" si="0">SUBTOTAL(9,G4:G1484)</f>
        <v>309</v>
      </c>
      <c r="H2" s="177">
        <f t="shared" si="0"/>
        <v>310</v>
      </c>
      <c r="I2" s="188">
        <f t="shared" si="0"/>
        <v>313</v>
      </c>
      <c r="J2" s="189">
        <f t="shared" si="0"/>
        <v>316</v>
      </c>
      <c r="K2" s="177">
        <f t="shared" si="0"/>
        <v>309</v>
      </c>
      <c r="L2" s="188">
        <f t="shared" si="0"/>
        <v>312</v>
      </c>
      <c r="M2" s="189">
        <f t="shared" si="0"/>
        <v>313</v>
      </c>
      <c r="N2" s="177">
        <f t="shared" si="0"/>
        <v>309</v>
      </c>
      <c r="O2" s="188">
        <f t="shared" si="0"/>
        <v>313</v>
      </c>
      <c r="P2" s="189">
        <f t="shared" si="0"/>
        <v>311</v>
      </c>
      <c r="Q2" s="177">
        <f t="shared" si="0"/>
        <v>310</v>
      </c>
      <c r="R2" s="188">
        <f t="shared" si="0"/>
        <v>314</v>
      </c>
    </row>
    <row r="3" spans="1:37" s="2" customFormat="1" ht="29" x14ac:dyDescent="0.35">
      <c r="A3" s="183" t="s">
        <v>393</v>
      </c>
      <c r="B3" s="183" t="s">
        <v>685</v>
      </c>
      <c r="C3" s="183" t="s">
        <v>44</v>
      </c>
      <c r="D3" s="90" t="s">
        <v>45</v>
      </c>
      <c r="E3" s="187" t="s">
        <v>46</v>
      </c>
      <c r="F3" s="195" t="s">
        <v>702</v>
      </c>
      <c r="G3" s="208" t="s">
        <v>129</v>
      </c>
      <c r="H3" s="209" t="s">
        <v>698</v>
      </c>
      <c r="I3" s="210" t="s">
        <v>88</v>
      </c>
      <c r="J3" s="208" t="s">
        <v>129</v>
      </c>
      <c r="K3" s="209" t="s">
        <v>698</v>
      </c>
      <c r="L3" s="210" t="s">
        <v>88</v>
      </c>
      <c r="M3" s="208" t="s">
        <v>129</v>
      </c>
      <c r="N3" s="209" t="s">
        <v>698</v>
      </c>
      <c r="O3" s="210" t="s">
        <v>88</v>
      </c>
      <c r="P3" s="208" t="s">
        <v>129</v>
      </c>
      <c r="Q3" s="209" t="s">
        <v>698</v>
      </c>
      <c r="R3" s="210" t="s">
        <v>88</v>
      </c>
      <c r="T3" s="86" t="s">
        <v>766</v>
      </c>
      <c r="U3" s="1343" t="s">
        <v>731</v>
      </c>
      <c r="V3" s="1343"/>
      <c r="W3" s="1343"/>
      <c r="X3" s="95" t="s">
        <v>764</v>
      </c>
      <c r="Y3" s="95" t="s">
        <v>765</v>
      </c>
      <c r="AA3" s="2" t="s">
        <v>766</v>
      </c>
      <c r="AC3" s="86" t="s">
        <v>801</v>
      </c>
      <c r="AD3" s="86" t="s">
        <v>802</v>
      </c>
      <c r="AE3" s="86" t="s">
        <v>803</v>
      </c>
      <c r="AF3" s="86" t="s">
        <v>83</v>
      </c>
      <c r="AH3" s="217" t="s">
        <v>767</v>
      </c>
      <c r="AI3" s="31"/>
      <c r="AJ3" s="31"/>
      <c r="AK3" s="214"/>
    </row>
    <row r="4" spans="1:37" ht="20.149999999999999" customHeight="1" x14ac:dyDescent="0.35">
      <c r="A4" s="3">
        <f>SUBTOTAL(103,$B$4:B4)</f>
        <v>1</v>
      </c>
      <c r="B4" s="44">
        <v>45442</v>
      </c>
      <c r="C4" s="29" t="s">
        <v>387</v>
      </c>
      <c r="D4" s="3" t="str">
        <f>VLOOKUP(C4,'Location Summary'!$C$4:$D$602,2,0)</f>
        <v>DA+6</v>
      </c>
      <c r="E4" s="145" t="s">
        <v>422</v>
      </c>
      <c r="F4" s="116" t="s">
        <v>702</v>
      </c>
      <c r="G4" s="186">
        <v>1</v>
      </c>
      <c r="P4" s="186">
        <v>1</v>
      </c>
      <c r="T4" s="202">
        <v>55</v>
      </c>
      <c r="U4" s="3" t="s">
        <v>718</v>
      </c>
      <c r="V4" s="3" t="s">
        <v>722</v>
      </c>
      <c r="W4" s="3" t="s">
        <v>722</v>
      </c>
      <c r="X4" s="44">
        <f>B4</f>
        <v>45442</v>
      </c>
      <c r="Y4" s="44">
        <f t="shared" ref="Y4:Y33" si="1">B4+28</f>
        <v>45470</v>
      </c>
      <c r="AA4" s="202">
        <v>55</v>
      </c>
      <c r="AC4" s="85">
        <f>(VLOOKUP($D4,$AH$4:$AK$40,2,FALSE))*(G4+J4+M4+P4)</f>
        <v>11.054</v>
      </c>
      <c r="AD4" s="85">
        <f>(VLOOKUP($D4,$AH$4:$AK$40,3,FALSE))*(H4+K4+N4+Q4)</f>
        <v>0</v>
      </c>
      <c r="AE4" s="85">
        <f>(VLOOKUP($D4,$AH$4:$AK$40,4,FALSE))*(I4+L4+O4+R4)</f>
        <v>0</v>
      </c>
      <c r="AF4" s="85">
        <f>SUM(AC4:AE4)</f>
        <v>11.054</v>
      </c>
      <c r="AH4" s="4" t="s">
        <v>4</v>
      </c>
      <c r="AI4" s="212">
        <f t="shared" ref="AI4:AI5" si="2">ROUND((1/6)*0.2*(4.1*4.1+(4.1+3.7)*(4.1+3.7)+3.7*3.7)+0.1*(4.1*4.1),3)</f>
        <v>4.726</v>
      </c>
      <c r="AJ4" s="212">
        <f t="shared" ref="AJ4:AJ5" si="3">ROUND((1/6)*1.09*(2.35*2.35+(2.35+0.68)*(2.35+0.68)+0.68*0.68),3)</f>
        <v>2.7549999999999999</v>
      </c>
      <c r="AK4" s="213">
        <f t="shared" ref="AK4:AK5" si="4">ROUND(0.68*0.68*2.28,3)</f>
        <v>1.054</v>
      </c>
    </row>
    <row r="5" spans="1:37" ht="20.149999999999999" customHeight="1" x14ac:dyDescent="0.35">
      <c r="A5" s="3">
        <f>SUBTOTAL(103,$B$4:B5)</f>
        <v>2</v>
      </c>
      <c r="B5" s="44">
        <v>45444</v>
      </c>
      <c r="C5" s="29" t="s">
        <v>430</v>
      </c>
      <c r="D5" s="3" t="str">
        <f>VLOOKUP(C5,'Location Summary'!$C$4:$D$602,2,0)</f>
        <v>DA+3</v>
      </c>
      <c r="E5" s="145" t="s">
        <v>422</v>
      </c>
      <c r="F5" s="116" t="s">
        <v>702</v>
      </c>
      <c r="G5" s="186">
        <v>1</v>
      </c>
      <c r="M5" s="186">
        <v>1</v>
      </c>
      <c r="T5" s="202">
        <v>55</v>
      </c>
      <c r="U5" s="3" t="s">
        <v>734</v>
      </c>
      <c r="V5" s="3" t="s">
        <v>734</v>
      </c>
      <c r="W5" s="3" t="s">
        <v>734</v>
      </c>
      <c r="X5" s="44">
        <f t="shared" ref="X5:X61" si="5">B5</f>
        <v>45444</v>
      </c>
      <c r="Y5" s="44">
        <f t="shared" si="1"/>
        <v>45472</v>
      </c>
      <c r="AA5" s="202">
        <v>55</v>
      </c>
      <c r="AC5" s="85">
        <f t="shared" ref="AC5:AC69" si="6">(VLOOKUP($D5,$AH$4:$AK$40,2,FALSE))*(G5+J5+M5+P5)</f>
        <v>11.054</v>
      </c>
      <c r="AD5" s="85">
        <f t="shared" ref="AD5:AD69" si="7">(VLOOKUP($D5,$AH$4:$AK$40,3,FALSE))*(H5+K5+N5+Q5)</f>
        <v>0</v>
      </c>
      <c r="AE5" s="85">
        <f t="shared" ref="AE5:AE69" si="8">(VLOOKUP($D5,$AH$4:$AK$40,4,FALSE))*(I5+L5+O5+R5)</f>
        <v>0</v>
      </c>
      <c r="AF5" s="85">
        <f t="shared" ref="AF5:AF69" si="9">SUM(AC5:AE5)</f>
        <v>11.054</v>
      </c>
      <c r="AH5" s="4" t="s">
        <v>159</v>
      </c>
      <c r="AI5" s="212">
        <f t="shared" si="2"/>
        <v>4.726</v>
      </c>
      <c r="AJ5" s="212">
        <f t="shared" si="3"/>
        <v>2.7549999999999999</v>
      </c>
      <c r="AK5" s="213">
        <f t="shared" si="4"/>
        <v>1.054</v>
      </c>
    </row>
    <row r="6" spans="1:37" ht="20.149999999999999" customHeight="1" x14ac:dyDescent="0.35">
      <c r="A6" s="3">
        <f>SUBTOTAL(103,$B$4:B6)</f>
        <v>3</v>
      </c>
      <c r="B6" s="44">
        <v>45445</v>
      </c>
      <c r="C6" s="29" t="s">
        <v>430</v>
      </c>
      <c r="D6" s="3" t="str">
        <f>VLOOKUP(C6,'Location Summary'!$C$4:$D$602,2,0)</f>
        <v>DA+3</v>
      </c>
      <c r="E6" s="145" t="s">
        <v>422</v>
      </c>
      <c r="F6" s="116" t="s">
        <v>702</v>
      </c>
      <c r="H6" s="185">
        <v>1</v>
      </c>
      <c r="I6" s="184">
        <v>1</v>
      </c>
      <c r="J6" s="186">
        <v>1</v>
      </c>
      <c r="N6" s="185">
        <v>1</v>
      </c>
      <c r="O6" s="184">
        <v>1</v>
      </c>
      <c r="P6" s="186">
        <v>1</v>
      </c>
      <c r="T6" s="202">
        <v>50</v>
      </c>
      <c r="U6" s="3" t="s">
        <v>737</v>
      </c>
      <c r="V6" s="3" t="s">
        <v>737</v>
      </c>
      <c r="W6" s="3" t="s">
        <v>737</v>
      </c>
      <c r="X6" s="44">
        <f t="shared" si="5"/>
        <v>45445</v>
      </c>
      <c r="Y6" s="44">
        <f t="shared" si="1"/>
        <v>45473</v>
      </c>
      <c r="AA6" s="202">
        <v>40</v>
      </c>
      <c r="AC6" s="85">
        <f t="shared" si="6"/>
        <v>11.054</v>
      </c>
      <c r="AD6" s="85">
        <f t="shared" si="7"/>
        <v>5.51</v>
      </c>
      <c r="AE6" s="85">
        <f t="shared" si="8"/>
        <v>2.0859999999999999</v>
      </c>
      <c r="AF6" s="85">
        <f t="shared" si="9"/>
        <v>18.649999999999999</v>
      </c>
      <c r="AH6" s="4" t="s">
        <v>3</v>
      </c>
      <c r="AI6" s="212">
        <f>ROUND((1/6)*0.2*(4.1*4.1+(4.1+3.7)*(4.1+3.7)+3.7*3.7)+0.1*(4.1*4.1),3)</f>
        <v>4.726</v>
      </c>
      <c r="AJ6" s="212">
        <f>ROUND((1/6)*1.09*(2.35*2.35+(2.35+0.68)*(2.35+0.68)+0.68*0.68),3)</f>
        <v>2.7549999999999999</v>
      </c>
      <c r="AK6" s="213">
        <f>ROUND(0.68*0.68*2.28,3)</f>
        <v>1.054</v>
      </c>
    </row>
    <row r="7" spans="1:37" ht="20.149999999999999" customHeight="1" x14ac:dyDescent="0.35">
      <c r="A7" s="3">
        <f>SUBTOTAL(103,$B$4:B7)</f>
        <v>4</v>
      </c>
      <c r="B7" s="44">
        <v>45446</v>
      </c>
      <c r="C7" s="29" t="s">
        <v>387</v>
      </c>
      <c r="D7" s="3" t="str">
        <f>VLOOKUP(C7,'Location Summary'!$C$4:$D$602,2,0)</f>
        <v>DA+6</v>
      </c>
      <c r="E7" s="145" t="s">
        <v>422</v>
      </c>
      <c r="F7" s="116" t="s">
        <v>702</v>
      </c>
      <c r="H7" s="185">
        <v>1</v>
      </c>
      <c r="J7" s="186">
        <v>1</v>
      </c>
      <c r="Q7" s="185">
        <v>1</v>
      </c>
      <c r="T7" s="202">
        <v>52</v>
      </c>
      <c r="U7" s="3" t="s">
        <v>723</v>
      </c>
      <c r="V7" s="3" t="s">
        <v>727</v>
      </c>
      <c r="W7" s="3" t="s">
        <v>728</v>
      </c>
      <c r="X7" s="44">
        <f t="shared" si="5"/>
        <v>45446</v>
      </c>
      <c r="Y7" s="44">
        <f t="shared" si="1"/>
        <v>45474</v>
      </c>
      <c r="AA7" s="202">
        <v>52</v>
      </c>
      <c r="AC7" s="85">
        <f>(VLOOKUP($D7,$AH$4:$AK$40,2,FALSE))*(G7+J7+M7+P7)</f>
        <v>5.5270000000000001</v>
      </c>
      <c r="AD7" s="85">
        <f t="shared" si="7"/>
        <v>5.51</v>
      </c>
      <c r="AE7" s="85">
        <f t="shared" si="8"/>
        <v>0</v>
      </c>
      <c r="AF7" s="85">
        <f t="shared" si="9"/>
        <v>11.036999999999999</v>
      </c>
      <c r="AH7" s="4" t="s">
        <v>178</v>
      </c>
      <c r="AI7" s="212">
        <f>ROUND((1/6)*0.23*(4.25*4.25+(4.25+3.79)*(4.25+3.79)+3.79*3.79)+0.1*(4.25*4.25),3)</f>
        <v>5.5270000000000001</v>
      </c>
      <c r="AJ7" s="212">
        <f>ROUND((1/6)*1.09*(2.35*2.35+(2.35+0.68)*(2.35+0.68)+0.68*0.68),3)</f>
        <v>2.7549999999999999</v>
      </c>
      <c r="AK7" s="213">
        <f>ROUND(0.68*0.68*2.255,3)</f>
        <v>1.0429999999999999</v>
      </c>
    </row>
    <row r="8" spans="1:37" ht="20.149999999999999" customHeight="1" x14ac:dyDescent="0.35">
      <c r="A8" s="3">
        <f>SUBTOTAL(103,$B$4:B8)</f>
        <v>5</v>
      </c>
      <c r="B8" s="44">
        <v>45447</v>
      </c>
      <c r="C8" s="29" t="s">
        <v>387</v>
      </c>
      <c r="D8" s="3" t="str">
        <f>VLOOKUP(C8,'Location Summary'!$C$4:$D$602,2,0)</f>
        <v>DA+6</v>
      </c>
      <c r="E8" s="145" t="s">
        <v>422</v>
      </c>
      <c r="F8" s="116" t="s">
        <v>702</v>
      </c>
      <c r="I8" s="184">
        <v>1</v>
      </c>
      <c r="R8" s="184">
        <v>1</v>
      </c>
      <c r="T8" s="202">
        <v>40</v>
      </c>
      <c r="U8" s="3" t="s">
        <v>729</v>
      </c>
      <c r="V8" s="3" t="s">
        <v>720</v>
      </c>
      <c r="W8" s="3" t="s">
        <v>720</v>
      </c>
      <c r="X8" s="44">
        <f t="shared" si="5"/>
        <v>45447</v>
      </c>
      <c r="Y8" s="44">
        <f t="shared" si="1"/>
        <v>45475</v>
      </c>
      <c r="AA8" s="202">
        <v>40</v>
      </c>
      <c r="AC8" s="85">
        <f t="shared" si="6"/>
        <v>0</v>
      </c>
      <c r="AD8" s="85">
        <f t="shared" si="7"/>
        <v>0</v>
      </c>
      <c r="AE8" s="85">
        <f t="shared" si="8"/>
        <v>2.0859999999999999</v>
      </c>
      <c r="AF8" s="85">
        <f t="shared" si="9"/>
        <v>2.0859999999999999</v>
      </c>
      <c r="AH8" s="4" t="s">
        <v>2</v>
      </c>
      <c r="AI8" s="212">
        <f t="shared" ref="AI8:AI10" si="10">ROUND((1/6)*0.23*(4.25*4.25+(4.25+3.79)*(4.25+3.79)+3.79*3.79)+0.1*(4.25*4.25),3)</f>
        <v>5.5270000000000001</v>
      </c>
      <c r="AJ8" s="212">
        <f t="shared" ref="AJ8:AJ10" si="11">ROUND((1/6)*1.09*(2.35*2.35+(2.35+0.68)*(2.35+0.68)+0.68*0.68),3)</f>
        <v>2.7549999999999999</v>
      </c>
      <c r="AK8" s="213">
        <f t="shared" ref="AK8:AK10" si="12">ROUND(0.68*0.68*2.255,3)</f>
        <v>1.0429999999999999</v>
      </c>
    </row>
    <row r="9" spans="1:37" ht="20.149999999999999" customHeight="1" x14ac:dyDescent="0.35">
      <c r="A9" s="3">
        <f>SUBTOTAL(103,$B$4:B9)</f>
        <v>6</v>
      </c>
      <c r="B9" s="44">
        <v>45448</v>
      </c>
      <c r="C9" s="29" t="s">
        <v>387</v>
      </c>
      <c r="D9" s="3" t="str">
        <f>VLOOKUP(C9,'Location Summary'!$C$4:$D$602,2,0)</f>
        <v>DA+6</v>
      </c>
      <c r="E9" s="145" t="s">
        <v>422</v>
      </c>
      <c r="F9" s="116" t="s">
        <v>702</v>
      </c>
      <c r="K9" s="185">
        <v>1</v>
      </c>
      <c r="L9" s="184">
        <v>1</v>
      </c>
      <c r="M9" s="186">
        <v>1</v>
      </c>
      <c r="N9" s="185">
        <v>1</v>
      </c>
      <c r="O9" s="184">
        <v>1</v>
      </c>
      <c r="T9" s="202">
        <v>40</v>
      </c>
      <c r="U9" s="3" t="s">
        <v>719</v>
      </c>
      <c r="V9" s="3" t="s">
        <v>721</v>
      </c>
      <c r="W9" s="3" t="s">
        <v>730</v>
      </c>
      <c r="X9" s="44">
        <f t="shared" si="5"/>
        <v>45448</v>
      </c>
      <c r="Y9" s="44">
        <f t="shared" si="1"/>
        <v>45476</v>
      </c>
      <c r="AA9" s="202">
        <v>40</v>
      </c>
      <c r="AC9" s="85">
        <f t="shared" si="6"/>
        <v>5.5270000000000001</v>
      </c>
      <c r="AD9" s="85">
        <f t="shared" si="7"/>
        <v>5.51</v>
      </c>
      <c r="AE9" s="85">
        <f t="shared" si="8"/>
        <v>2.0859999999999999</v>
      </c>
      <c r="AF9" s="85">
        <f t="shared" si="9"/>
        <v>13.122999999999999</v>
      </c>
      <c r="AH9" s="4" t="s">
        <v>80</v>
      </c>
      <c r="AI9" s="212">
        <f t="shared" si="10"/>
        <v>5.5270000000000001</v>
      </c>
      <c r="AJ9" s="212">
        <f t="shared" si="11"/>
        <v>2.7549999999999999</v>
      </c>
      <c r="AK9" s="213">
        <f t="shared" si="12"/>
        <v>1.0429999999999999</v>
      </c>
    </row>
    <row r="10" spans="1:37" ht="20.149999999999999" customHeight="1" x14ac:dyDescent="0.35">
      <c r="A10" s="3">
        <f>SUBTOTAL(103,$B$4:B10)</f>
        <v>7</v>
      </c>
      <c r="B10" s="44">
        <v>45450</v>
      </c>
      <c r="C10" s="29" t="s">
        <v>430</v>
      </c>
      <c r="D10" s="3" t="str">
        <f>VLOOKUP(C10,'Location Summary'!$C$4:$D$602,2,0)</f>
        <v>DA+3</v>
      </c>
      <c r="E10" s="145" t="s">
        <v>422</v>
      </c>
      <c r="F10" s="116" t="s">
        <v>702</v>
      </c>
      <c r="K10" s="185">
        <v>1</v>
      </c>
      <c r="L10" s="184">
        <v>1</v>
      </c>
      <c r="Q10" s="185">
        <v>1</v>
      </c>
      <c r="R10" s="184">
        <v>1</v>
      </c>
      <c r="T10" s="202">
        <v>55</v>
      </c>
      <c r="U10" s="3" t="s">
        <v>720</v>
      </c>
      <c r="V10" s="3" t="s">
        <v>720</v>
      </c>
      <c r="W10" s="3" t="s">
        <v>720</v>
      </c>
      <c r="X10" s="44">
        <f t="shared" si="5"/>
        <v>45450</v>
      </c>
      <c r="Y10" s="44">
        <f t="shared" si="1"/>
        <v>45478</v>
      </c>
      <c r="AA10" s="202">
        <v>55</v>
      </c>
      <c r="AC10" s="85">
        <f t="shared" si="6"/>
        <v>0</v>
      </c>
      <c r="AD10" s="85">
        <f t="shared" si="7"/>
        <v>5.51</v>
      </c>
      <c r="AE10" s="85">
        <f t="shared" si="8"/>
        <v>2.0859999999999999</v>
      </c>
      <c r="AF10" s="85">
        <f t="shared" si="9"/>
        <v>7.5960000000000001</v>
      </c>
      <c r="AH10" s="4" t="s">
        <v>50</v>
      </c>
      <c r="AI10" s="212">
        <f t="shared" si="10"/>
        <v>5.5270000000000001</v>
      </c>
      <c r="AJ10" s="212">
        <f t="shared" si="11"/>
        <v>2.7549999999999999</v>
      </c>
      <c r="AK10" s="213">
        <f t="shared" si="12"/>
        <v>1.0429999999999999</v>
      </c>
    </row>
    <row r="11" spans="1:37" ht="20.149999999999999" customHeight="1" x14ac:dyDescent="0.35">
      <c r="A11" s="3">
        <f>SUBTOTAL(103,$B$4:B11)</f>
        <v>8</v>
      </c>
      <c r="B11" s="44">
        <v>45451</v>
      </c>
      <c r="C11" s="29" t="s">
        <v>431</v>
      </c>
      <c r="D11" s="3" t="str">
        <f>VLOOKUP(C11,'Location Summary'!$C$4:$D$602,2,0)</f>
        <v>DA+3</v>
      </c>
      <c r="E11" s="145" t="s">
        <v>422</v>
      </c>
      <c r="F11" s="116" t="s">
        <v>702</v>
      </c>
      <c r="G11" s="186">
        <v>1</v>
      </c>
      <c r="H11" s="185">
        <v>1</v>
      </c>
      <c r="I11" s="184">
        <v>1</v>
      </c>
      <c r="J11" s="186">
        <v>1</v>
      </c>
      <c r="M11" s="186">
        <v>1</v>
      </c>
      <c r="N11" s="185">
        <v>1</v>
      </c>
      <c r="O11" s="184">
        <v>1</v>
      </c>
      <c r="P11" s="186">
        <v>1</v>
      </c>
      <c r="T11" s="202">
        <v>55</v>
      </c>
      <c r="U11" s="3" t="s">
        <v>736</v>
      </c>
      <c r="V11" s="3" t="s">
        <v>736</v>
      </c>
      <c r="W11" s="3" t="s">
        <v>736</v>
      </c>
      <c r="X11" s="44">
        <f t="shared" si="5"/>
        <v>45451</v>
      </c>
      <c r="Y11" s="44">
        <f t="shared" si="1"/>
        <v>45479</v>
      </c>
      <c r="AA11" s="202">
        <v>55</v>
      </c>
      <c r="AC11" s="85">
        <f t="shared" si="6"/>
        <v>22.108000000000001</v>
      </c>
      <c r="AD11" s="85">
        <f t="shared" si="7"/>
        <v>5.51</v>
      </c>
      <c r="AE11" s="85">
        <f t="shared" si="8"/>
        <v>2.0859999999999999</v>
      </c>
      <c r="AF11" s="85">
        <f t="shared" si="9"/>
        <v>29.704000000000001</v>
      </c>
      <c r="AH11" s="4" t="s">
        <v>205</v>
      </c>
      <c r="AI11" s="85"/>
      <c r="AJ11" s="85"/>
      <c r="AK11" s="215"/>
    </row>
    <row r="12" spans="1:37" ht="20.149999999999999" customHeight="1" x14ac:dyDescent="0.35">
      <c r="A12" s="3">
        <f>SUBTOTAL(103,$B$4:B12)</f>
        <v>9</v>
      </c>
      <c r="B12" s="44">
        <v>45452</v>
      </c>
      <c r="C12" s="29" t="s">
        <v>431</v>
      </c>
      <c r="D12" s="3" t="str">
        <f>VLOOKUP(C12,'Location Summary'!$C$4:$D$602,2,0)</f>
        <v>DA+3</v>
      </c>
      <c r="E12" s="145" t="s">
        <v>422</v>
      </c>
      <c r="F12" s="116" t="s">
        <v>702</v>
      </c>
      <c r="K12" s="185">
        <v>1</v>
      </c>
      <c r="L12" s="184">
        <v>1</v>
      </c>
      <c r="Q12" s="185">
        <v>1</v>
      </c>
      <c r="R12" s="184">
        <v>1</v>
      </c>
      <c r="T12" s="202">
        <v>50</v>
      </c>
      <c r="U12" s="3" t="s">
        <v>737</v>
      </c>
      <c r="V12" s="3" t="s">
        <v>737</v>
      </c>
      <c r="W12" s="3" t="s">
        <v>737</v>
      </c>
      <c r="X12" s="44">
        <f t="shared" si="5"/>
        <v>45452</v>
      </c>
      <c r="Y12" s="44">
        <f t="shared" si="1"/>
        <v>45480</v>
      </c>
      <c r="AA12" s="202">
        <v>50</v>
      </c>
      <c r="AC12" s="85">
        <f t="shared" si="6"/>
        <v>0</v>
      </c>
      <c r="AD12" s="85">
        <f t="shared" si="7"/>
        <v>5.51</v>
      </c>
      <c r="AE12" s="85">
        <f t="shared" si="8"/>
        <v>2.0859999999999999</v>
      </c>
      <c r="AF12" s="85">
        <f t="shared" si="9"/>
        <v>7.5960000000000001</v>
      </c>
      <c r="AH12" s="4" t="s">
        <v>234</v>
      </c>
      <c r="AI12" s="85"/>
      <c r="AJ12" s="85"/>
      <c r="AK12" s="215"/>
    </row>
    <row r="13" spans="1:37" ht="20.149999999999999" customHeight="1" x14ac:dyDescent="0.35">
      <c r="A13" s="3">
        <f>SUBTOTAL(103,$B$4:B13)</f>
        <v>10</v>
      </c>
      <c r="B13" s="44">
        <v>45453</v>
      </c>
      <c r="C13" s="29" t="s">
        <v>429</v>
      </c>
      <c r="D13" s="3" t="str">
        <f>VLOOKUP(C13,'Location Summary'!$C$4:$D$602,2,0)</f>
        <v>DA+3</v>
      </c>
      <c r="E13" s="145" t="s">
        <v>422</v>
      </c>
      <c r="F13" s="116" t="s">
        <v>702</v>
      </c>
      <c r="G13" s="186">
        <v>1</v>
      </c>
      <c r="H13" s="185">
        <v>1</v>
      </c>
      <c r="I13" s="184">
        <v>1</v>
      </c>
      <c r="J13" s="186">
        <v>1</v>
      </c>
      <c r="K13" s="185">
        <v>1</v>
      </c>
      <c r="L13" s="184">
        <v>1</v>
      </c>
      <c r="T13" s="202">
        <v>58</v>
      </c>
      <c r="U13" s="3" t="s">
        <v>749</v>
      </c>
      <c r="V13" s="3" t="s">
        <v>747</v>
      </c>
      <c r="W13" s="3" t="s">
        <v>748</v>
      </c>
      <c r="X13" s="44">
        <f t="shared" si="5"/>
        <v>45453</v>
      </c>
      <c r="Y13" s="44">
        <f t="shared" si="1"/>
        <v>45481</v>
      </c>
      <c r="AA13" s="202">
        <v>58</v>
      </c>
      <c r="AC13" s="85">
        <f t="shared" si="6"/>
        <v>11.054</v>
      </c>
      <c r="AD13" s="85">
        <f t="shared" si="7"/>
        <v>5.51</v>
      </c>
      <c r="AE13" s="85">
        <f t="shared" si="8"/>
        <v>2.0859999999999999</v>
      </c>
      <c r="AF13" s="85">
        <f t="shared" si="9"/>
        <v>18.649999999999999</v>
      </c>
      <c r="AH13" s="4" t="s">
        <v>235</v>
      </c>
      <c r="AI13" s="85"/>
      <c r="AJ13" s="85"/>
      <c r="AK13" s="215"/>
    </row>
    <row r="14" spans="1:37" ht="20.149999999999999" customHeight="1" x14ac:dyDescent="0.35">
      <c r="A14" s="3">
        <f>SUBTOTAL(103,$B$4:B14)</f>
        <v>11</v>
      </c>
      <c r="B14" s="44">
        <v>45454</v>
      </c>
      <c r="C14" s="29" t="s">
        <v>429</v>
      </c>
      <c r="D14" s="3" t="str">
        <f>VLOOKUP(C14,'Location Summary'!$C$4:$D$602,2,0)</f>
        <v>DA+3</v>
      </c>
      <c r="E14" s="145" t="s">
        <v>422</v>
      </c>
      <c r="F14" s="116" t="s">
        <v>702</v>
      </c>
      <c r="M14" s="186">
        <v>1</v>
      </c>
      <c r="N14" s="185">
        <v>1</v>
      </c>
      <c r="O14" s="184">
        <v>1</v>
      </c>
      <c r="P14" s="186">
        <v>1</v>
      </c>
      <c r="Q14" s="185">
        <v>1</v>
      </c>
      <c r="R14" s="184">
        <v>1</v>
      </c>
      <c r="T14" s="202">
        <v>40</v>
      </c>
      <c r="U14" s="3" t="s">
        <v>738</v>
      </c>
      <c r="V14" s="3" t="s">
        <v>738</v>
      </c>
      <c r="W14" s="3" t="s">
        <v>738</v>
      </c>
      <c r="X14" s="44">
        <f t="shared" si="5"/>
        <v>45454</v>
      </c>
      <c r="Y14" s="44">
        <f t="shared" si="1"/>
        <v>45482</v>
      </c>
      <c r="AA14" s="202">
        <v>40</v>
      </c>
      <c r="AC14" s="85">
        <f t="shared" si="6"/>
        <v>11.054</v>
      </c>
      <c r="AD14" s="85">
        <f t="shared" si="7"/>
        <v>5.51</v>
      </c>
      <c r="AE14" s="85">
        <f t="shared" si="8"/>
        <v>2.0859999999999999</v>
      </c>
      <c r="AF14" s="85">
        <f t="shared" si="9"/>
        <v>18.649999999999999</v>
      </c>
      <c r="AH14" s="4" t="s">
        <v>219</v>
      </c>
      <c r="AI14" s="85"/>
      <c r="AJ14" s="85"/>
      <c r="AK14" s="215"/>
    </row>
    <row r="15" spans="1:37" ht="20.149999999999999" customHeight="1" x14ac:dyDescent="0.35">
      <c r="A15" s="3">
        <f>SUBTOTAL(103,$B$4:B15)</f>
        <v>12</v>
      </c>
      <c r="B15" s="44">
        <v>45455</v>
      </c>
      <c r="C15" s="29" t="s">
        <v>388</v>
      </c>
      <c r="D15" s="3" t="str">
        <f>VLOOKUP(C15,'Location Summary'!$C$4:$D$602,2,0)</f>
        <v>DA+3</v>
      </c>
      <c r="E15" s="145" t="s">
        <v>422</v>
      </c>
      <c r="F15" s="116" t="s">
        <v>702</v>
      </c>
      <c r="P15" s="186">
        <v>1</v>
      </c>
      <c r="T15" s="202">
        <v>44</v>
      </c>
      <c r="U15" s="3" t="s">
        <v>718</v>
      </c>
      <c r="V15" s="3" t="s">
        <v>718</v>
      </c>
      <c r="W15" s="3" t="s">
        <v>718</v>
      </c>
      <c r="X15" s="44">
        <f t="shared" si="5"/>
        <v>45455</v>
      </c>
      <c r="Y15" s="44">
        <f t="shared" si="1"/>
        <v>45483</v>
      </c>
      <c r="AA15" s="202">
        <v>44</v>
      </c>
      <c r="AC15" s="85">
        <f t="shared" si="6"/>
        <v>5.5270000000000001</v>
      </c>
      <c r="AD15" s="85">
        <f t="shared" si="7"/>
        <v>0</v>
      </c>
      <c r="AE15" s="85">
        <f t="shared" si="8"/>
        <v>0</v>
      </c>
      <c r="AF15" s="85">
        <f t="shared" si="9"/>
        <v>5.5270000000000001</v>
      </c>
      <c r="AH15" s="4" t="s">
        <v>420</v>
      </c>
      <c r="AI15" s="85"/>
      <c r="AJ15" s="85"/>
      <c r="AK15" s="215"/>
    </row>
    <row r="16" spans="1:37" ht="20.149999999999999" customHeight="1" x14ac:dyDescent="0.35">
      <c r="A16" s="3">
        <f>SUBTOTAL(103,$B$4:B16)</f>
        <v>13</v>
      </c>
      <c r="B16" s="44">
        <v>45456</v>
      </c>
      <c r="C16" s="29" t="s">
        <v>388</v>
      </c>
      <c r="D16" s="3" t="str">
        <f>VLOOKUP(C16,'Location Summary'!$C$4:$D$602,2,0)</f>
        <v>DA+3</v>
      </c>
      <c r="E16" s="145" t="s">
        <v>422</v>
      </c>
      <c r="F16" s="116" t="s">
        <v>702</v>
      </c>
      <c r="M16" s="186">
        <v>1</v>
      </c>
      <c r="Q16" s="185">
        <v>1</v>
      </c>
      <c r="T16" s="202">
        <v>40</v>
      </c>
      <c r="U16" s="37" t="s">
        <v>719</v>
      </c>
      <c r="V16" s="37" t="s">
        <v>719</v>
      </c>
      <c r="W16" s="37" t="s">
        <v>719</v>
      </c>
      <c r="X16" s="44">
        <f t="shared" si="5"/>
        <v>45456</v>
      </c>
      <c r="Y16" s="44">
        <f t="shared" si="1"/>
        <v>45484</v>
      </c>
      <c r="AA16" s="202">
        <v>40</v>
      </c>
      <c r="AC16" s="85">
        <f t="shared" si="6"/>
        <v>5.5270000000000001</v>
      </c>
      <c r="AD16" s="85">
        <f t="shared" si="7"/>
        <v>2.7549999999999999</v>
      </c>
      <c r="AE16" s="85">
        <f t="shared" si="8"/>
        <v>0</v>
      </c>
      <c r="AF16" s="85">
        <f t="shared" si="9"/>
        <v>8.282</v>
      </c>
      <c r="AH16" s="4" t="s">
        <v>192</v>
      </c>
      <c r="AI16" s="85"/>
      <c r="AJ16" s="85"/>
      <c r="AK16" s="215"/>
    </row>
    <row r="17" spans="1:37" ht="20.149999999999999" customHeight="1" x14ac:dyDescent="0.35">
      <c r="A17" s="3">
        <f>SUBTOTAL(103,$B$4:B17)</f>
        <v>14</v>
      </c>
      <c r="B17" s="44">
        <v>45456</v>
      </c>
      <c r="C17" s="29" t="s">
        <v>432</v>
      </c>
      <c r="D17" s="3" t="str">
        <f>VLOOKUP(C17,'Location Summary'!$C$4:$D$602,2,0)</f>
        <v>DA+3</v>
      </c>
      <c r="E17" s="145" t="s">
        <v>422</v>
      </c>
      <c r="F17" s="116" t="s">
        <v>702</v>
      </c>
      <c r="M17" s="186">
        <v>1</v>
      </c>
      <c r="P17" s="186">
        <v>1</v>
      </c>
      <c r="T17" s="202">
        <v>40</v>
      </c>
      <c r="U17" s="3" t="s">
        <v>750</v>
      </c>
      <c r="V17" s="3" t="s">
        <v>751</v>
      </c>
      <c r="W17" s="3" t="s">
        <v>751</v>
      </c>
      <c r="X17" s="44">
        <f t="shared" si="5"/>
        <v>45456</v>
      </c>
      <c r="Y17" s="44">
        <f t="shared" si="1"/>
        <v>45484</v>
      </c>
      <c r="AA17" s="202">
        <v>40</v>
      </c>
      <c r="AC17" s="85">
        <f>(VLOOKUP($D17,$AH$4:$AK$40,2,FALSE))*(G17+J17+M17+P17)</f>
        <v>11.054</v>
      </c>
      <c r="AD17" s="85">
        <f t="shared" si="7"/>
        <v>0</v>
      </c>
      <c r="AE17" s="85">
        <f t="shared" si="8"/>
        <v>0</v>
      </c>
      <c r="AF17" s="85">
        <f t="shared" si="9"/>
        <v>11.054</v>
      </c>
      <c r="AH17" s="4" t="s">
        <v>236</v>
      </c>
      <c r="AI17" s="85"/>
      <c r="AJ17" s="85"/>
      <c r="AK17" s="215"/>
    </row>
    <row r="18" spans="1:37" ht="20.149999999999999" customHeight="1" x14ac:dyDescent="0.35">
      <c r="A18" s="3">
        <f>SUBTOTAL(103,$B$4:B18)</f>
        <v>15</v>
      </c>
      <c r="B18" s="44">
        <v>45457</v>
      </c>
      <c r="C18" s="29" t="s">
        <v>388</v>
      </c>
      <c r="D18" s="3" t="str">
        <f>VLOOKUP(C18,'Location Summary'!$C$4:$D$602,2,0)</f>
        <v>DA+3</v>
      </c>
      <c r="E18" s="145" t="s">
        <v>422</v>
      </c>
      <c r="F18" s="116" t="s">
        <v>702</v>
      </c>
      <c r="N18" s="185">
        <v>1</v>
      </c>
      <c r="O18" s="184">
        <v>1</v>
      </c>
      <c r="R18" s="184">
        <v>1</v>
      </c>
      <c r="T18" s="202">
        <v>50</v>
      </c>
      <c r="U18" s="3" t="s">
        <v>720</v>
      </c>
      <c r="V18" s="3" t="s">
        <v>721</v>
      </c>
      <c r="W18" s="3" t="s">
        <v>721</v>
      </c>
      <c r="X18" s="44">
        <f t="shared" si="5"/>
        <v>45457</v>
      </c>
      <c r="Y18" s="44">
        <f t="shared" si="1"/>
        <v>45485</v>
      </c>
      <c r="AA18" s="202">
        <v>50</v>
      </c>
      <c r="AC18" s="85">
        <f t="shared" si="6"/>
        <v>0</v>
      </c>
      <c r="AD18" s="85">
        <f t="shared" si="7"/>
        <v>2.7549999999999999</v>
      </c>
      <c r="AE18" s="85">
        <f t="shared" si="8"/>
        <v>2.0859999999999999</v>
      </c>
      <c r="AF18" s="85">
        <f t="shared" si="9"/>
        <v>4.8409999999999993</v>
      </c>
      <c r="AH18" s="4" t="s">
        <v>237</v>
      </c>
      <c r="AI18" s="85"/>
      <c r="AJ18" s="85"/>
      <c r="AK18" s="215"/>
    </row>
    <row r="19" spans="1:37" ht="20.149999999999999" customHeight="1" x14ac:dyDescent="0.35">
      <c r="A19" s="3">
        <f>SUBTOTAL(103,$B$4:B19)</f>
        <v>16</v>
      </c>
      <c r="B19" s="44">
        <v>45457</v>
      </c>
      <c r="C19" s="29" t="s">
        <v>432</v>
      </c>
      <c r="D19" s="3" t="str">
        <f>VLOOKUP(C19,'Location Summary'!$C$4:$D$602,2,0)</f>
        <v>DA+3</v>
      </c>
      <c r="E19" s="145" t="s">
        <v>422</v>
      </c>
      <c r="F19" s="116" t="s">
        <v>702</v>
      </c>
      <c r="G19" s="186">
        <v>1</v>
      </c>
      <c r="J19" s="186">
        <v>1</v>
      </c>
      <c r="T19" s="202">
        <v>35</v>
      </c>
      <c r="U19" s="3" t="s">
        <v>748</v>
      </c>
      <c r="V19" s="3" t="s">
        <v>748</v>
      </c>
      <c r="W19" s="3" t="s">
        <v>748</v>
      </c>
      <c r="X19" s="44">
        <f t="shared" si="5"/>
        <v>45457</v>
      </c>
      <c r="Y19" s="44">
        <f t="shared" si="1"/>
        <v>45485</v>
      </c>
      <c r="AA19" s="202">
        <v>35</v>
      </c>
      <c r="AC19" s="85">
        <f t="shared" si="6"/>
        <v>11.054</v>
      </c>
      <c r="AD19" s="85">
        <f t="shared" si="7"/>
        <v>0</v>
      </c>
      <c r="AE19" s="85">
        <f t="shared" si="8"/>
        <v>0</v>
      </c>
      <c r="AF19" s="85">
        <f t="shared" si="9"/>
        <v>11.054</v>
      </c>
      <c r="AH19" s="4" t="s">
        <v>223</v>
      </c>
      <c r="AI19" s="85"/>
      <c r="AJ19" s="85"/>
      <c r="AK19" s="215"/>
    </row>
    <row r="20" spans="1:37" ht="20.149999999999999" customHeight="1" x14ac:dyDescent="0.35">
      <c r="A20" s="3">
        <f>SUBTOTAL(103,$B$4:B20)</f>
        <v>17</v>
      </c>
      <c r="B20" s="44">
        <v>45458</v>
      </c>
      <c r="C20" s="29" t="s">
        <v>388</v>
      </c>
      <c r="D20" s="3" t="str">
        <f>VLOOKUP(C20,'Location Summary'!$C$4:$D$602,2,0)</f>
        <v>DA+3</v>
      </c>
      <c r="E20" s="145" t="s">
        <v>422</v>
      </c>
      <c r="F20" s="116" t="s">
        <v>702</v>
      </c>
      <c r="G20" s="186">
        <v>1</v>
      </c>
      <c r="T20" s="202">
        <v>40</v>
      </c>
      <c r="U20" s="3" t="s">
        <v>722</v>
      </c>
      <c r="V20" s="3" t="s">
        <v>722</v>
      </c>
      <c r="W20" s="3" t="s">
        <v>722</v>
      </c>
      <c r="X20" s="44">
        <f t="shared" si="5"/>
        <v>45458</v>
      </c>
      <c r="Y20" s="44">
        <f t="shared" si="1"/>
        <v>45486</v>
      </c>
      <c r="AA20" s="202">
        <v>40</v>
      </c>
      <c r="AC20" s="85">
        <f t="shared" si="6"/>
        <v>5.5270000000000001</v>
      </c>
      <c r="AD20" s="85">
        <f t="shared" si="7"/>
        <v>0</v>
      </c>
      <c r="AE20" s="85">
        <f t="shared" si="8"/>
        <v>0</v>
      </c>
      <c r="AF20" s="85">
        <f t="shared" si="9"/>
        <v>5.5270000000000001</v>
      </c>
      <c r="AH20" s="4" t="s">
        <v>193</v>
      </c>
      <c r="AI20" s="85"/>
      <c r="AJ20" s="85"/>
      <c r="AK20" s="215"/>
    </row>
    <row r="21" spans="1:37" ht="20.149999999999999" customHeight="1" x14ac:dyDescent="0.35">
      <c r="A21" s="3">
        <f>SUBTOTAL(103,$B$4:B21)</f>
        <v>18</v>
      </c>
      <c r="B21" s="44">
        <v>45458</v>
      </c>
      <c r="C21" s="29" t="s">
        <v>432</v>
      </c>
      <c r="D21" s="3" t="str">
        <f>VLOOKUP(C21,'Location Summary'!$C$4:$D$602,2,0)</f>
        <v>DA+3</v>
      </c>
      <c r="E21" s="145" t="s">
        <v>422</v>
      </c>
      <c r="F21" s="116" t="s">
        <v>702</v>
      </c>
      <c r="H21" s="185">
        <v>1</v>
      </c>
      <c r="I21" s="184">
        <v>1</v>
      </c>
      <c r="K21" s="185">
        <v>1</v>
      </c>
      <c r="L21" s="184">
        <v>1</v>
      </c>
      <c r="T21" s="202">
        <v>40</v>
      </c>
      <c r="U21" s="3" t="s">
        <v>747</v>
      </c>
      <c r="V21" s="3" t="s">
        <v>749</v>
      </c>
      <c r="W21" s="3" t="s">
        <v>749</v>
      </c>
      <c r="X21" s="44">
        <f t="shared" si="5"/>
        <v>45458</v>
      </c>
      <c r="Y21" s="44">
        <f t="shared" si="1"/>
        <v>45486</v>
      </c>
      <c r="AA21" s="202">
        <v>40</v>
      </c>
      <c r="AC21" s="85">
        <f t="shared" si="6"/>
        <v>0</v>
      </c>
      <c r="AD21" s="85">
        <f t="shared" si="7"/>
        <v>5.51</v>
      </c>
      <c r="AE21" s="85">
        <f t="shared" si="8"/>
        <v>2.0859999999999999</v>
      </c>
      <c r="AF21" s="85">
        <f t="shared" si="9"/>
        <v>7.5960000000000001</v>
      </c>
      <c r="AH21" s="4" t="s">
        <v>225</v>
      </c>
      <c r="AI21" s="85"/>
      <c r="AJ21" s="85"/>
      <c r="AK21" s="215"/>
    </row>
    <row r="22" spans="1:37" ht="20.149999999999999" customHeight="1" x14ac:dyDescent="0.35">
      <c r="A22" s="3">
        <f>SUBTOTAL(103,$B$4:B22)</f>
        <v>19</v>
      </c>
      <c r="B22" s="44">
        <v>45459</v>
      </c>
      <c r="C22" s="29" t="s">
        <v>388</v>
      </c>
      <c r="D22" s="3" t="str">
        <f>VLOOKUP(C22,'Location Summary'!$C$4:$D$602,2,0)</f>
        <v>DA+3</v>
      </c>
      <c r="E22" s="145" t="s">
        <v>422</v>
      </c>
      <c r="F22" s="116" t="s">
        <v>702</v>
      </c>
      <c r="H22" s="185">
        <v>1</v>
      </c>
      <c r="I22" s="184">
        <v>1</v>
      </c>
      <c r="J22" s="186">
        <v>1</v>
      </c>
      <c r="K22" s="185">
        <v>1</v>
      </c>
      <c r="T22" s="202">
        <v>50</v>
      </c>
      <c r="U22" s="3" t="s">
        <v>723</v>
      </c>
      <c r="V22" s="3" t="s">
        <v>723</v>
      </c>
      <c r="W22" s="3" t="s">
        <v>723</v>
      </c>
      <c r="X22" s="44">
        <f t="shared" si="5"/>
        <v>45459</v>
      </c>
      <c r="Y22" s="44">
        <f t="shared" si="1"/>
        <v>45487</v>
      </c>
      <c r="AA22" s="202">
        <v>50</v>
      </c>
      <c r="AC22" s="85">
        <f t="shared" si="6"/>
        <v>5.5270000000000001</v>
      </c>
      <c r="AD22" s="85">
        <f t="shared" si="7"/>
        <v>5.51</v>
      </c>
      <c r="AE22" s="85">
        <f t="shared" si="8"/>
        <v>1.0429999999999999</v>
      </c>
      <c r="AF22" s="85">
        <f t="shared" si="9"/>
        <v>12.079999999999998</v>
      </c>
      <c r="AH22" s="4" t="s">
        <v>222</v>
      </c>
      <c r="AI22" s="85"/>
      <c r="AJ22" s="85"/>
      <c r="AK22" s="215"/>
    </row>
    <row r="23" spans="1:37" ht="20.149999999999999" customHeight="1" x14ac:dyDescent="0.35">
      <c r="A23" s="3">
        <f>SUBTOTAL(103,$B$4:B23)</f>
        <v>20</v>
      </c>
      <c r="B23" s="44">
        <v>45459</v>
      </c>
      <c r="C23" s="29" t="s">
        <v>433</v>
      </c>
      <c r="D23" s="3" t="str">
        <f>VLOOKUP(C23,'Location Summary'!$C$4:$D$602,2,0)</f>
        <v>DA+3</v>
      </c>
      <c r="E23" s="145" t="s">
        <v>422</v>
      </c>
      <c r="F23" s="116" t="s">
        <v>702</v>
      </c>
      <c r="G23" s="186">
        <v>1</v>
      </c>
      <c r="J23" s="186">
        <v>1</v>
      </c>
      <c r="M23" s="186">
        <v>1</v>
      </c>
      <c r="P23" s="186">
        <v>1</v>
      </c>
      <c r="T23" s="202">
        <v>50</v>
      </c>
      <c r="U23" s="3" t="s">
        <v>734</v>
      </c>
      <c r="V23" s="3" t="s">
        <v>734</v>
      </c>
      <c r="W23" s="3" t="s">
        <v>734</v>
      </c>
      <c r="X23" s="44">
        <f t="shared" si="5"/>
        <v>45459</v>
      </c>
      <c r="Y23" s="44">
        <f t="shared" si="1"/>
        <v>45487</v>
      </c>
      <c r="AA23" s="202">
        <v>50</v>
      </c>
      <c r="AC23" s="85">
        <f t="shared" si="6"/>
        <v>22.108000000000001</v>
      </c>
      <c r="AD23" s="85">
        <f t="shared" si="7"/>
        <v>0</v>
      </c>
      <c r="AE23" s="85">
        <f t="shared" si="8"/>
        <v>0</v>
      </c>
      <c r="AF23" s="85">
        <f t="shared" si="9"/>
        <v>22.108000000000001</v>
      </c>
      <c r="AH23" s="4" t="s">
        <v>218</v>
      </c>
      <c r="AI23" s="85"/>
      <c r="AJ23" s="85"/>
      <c r="AK23" s="215"/>
    </row>
    <row r="24" spans="1:37" ht="20.149999999999999" customHeight="1" x14ac:dyDescent="0.35">
      <c r="A24" s="3">
        <f>SUBTOTAL(103,$B$4:B24)</f>
        <v>21</v>
      </c>
      <c r="B24" s="44">
        <v>45460</v>
      </c>
      <c r="C24" s="29" t="s">
        <v>388</v>
      </c>
      <c r="D24" s="3" t="str">
        <f>VLOOKUP(C24,'Location Summary'!$C$4:$D$602,2,0)</f>
        <v>DA+3</v>
      </c>
      <c r="E24" s="145" t="s">
        <v>422</v>
      </c>
      <c r="F24" s="116" t="s">
        <v>702</v>
      </c>
      <c r="L24" s="184">
        <v>1</v>
      </c>
      <c r="T24" s="202">
        <v>40</v>
      </c>
      <c r="U24" s="3" t="s">
        <v>724</v>
      </c>
      <c r="V24" s="3" t="s">
        <v>724</v>
      </c>
      <c r="W24" s="3" t="s">
        <v>724</v>
      </c>
      <c r="X24" s="44">
        <f t="shared" si="5"/>
        <v>45460</v>
      </c>
      <c r="Y24" s="44">
        <f t="shared" si="1"/>
        <v>45488</v>
      </c>
      <c r="AA24" s="202">
        <v>40</v>
      </c>
      <c r="AC24" s="85">
        <f t="shared" si="6"/>
        <v>0</v>
      </c>
      <c r="AD24" s="85">
        <f t="shared" si="7"/>
        <v>0</v>
      </c>
      <c r="AE24" s="85">
        <f t="shared" si="8"/>
        <v>1.0429999999999999</v>
      </c>
      <c r="AF24" s="85">
        <f t="shared" si="9"/>
        <v>1.0429999999999999</v>
      </c>
      <c r="AH24" s="4" t="s">
        <v>181</v>
      </c>
      <c r="AI24" s="85"/>
      <c r="AJ24" s="85"/>
      <c r="AK24" s="215"/>
    </row>
    <row r="25" spans="1:37" ht="20.149999999999999" customHeight="1" x14ac:dyDescent="0.35">
      <c r="A25" s="3">
        <f>SUBTOTAL(103,$B$4:B25)</f>
        <v>22</v>
      </c>
      <c r="B25" s="44">
        <v>45460</v>
      </c>
      <c r="C25" s="29" t="s">
        <v>432</v>
      </c>
      <c r="D25" s="3" t="str">
        <f>VLOOKUP(C25,'Location Summary'!$C$4:$D$602,2,0)</f>
        <v>DA+3</v>
      </c>
      <c r="E25" s="145" t="s">
        <v>422</v>
      </c>
      <c r="F25" s="116" t="s">
        <v>702</v>
      </c>
      <c r="N25" s="185">
        <v>1</v>
      </c>
      <c r="O25" s="184">
        <v>1</v>
      </c>
      <c r="Q25" s="185">
        <v>1</v>
      </c>
      <c r="R25" s="184">
        <v>1</v>
      </c>
      <c r="T25" s="202">
        <v>52</v>
      </c>
      <c r="U25" s="3" t="s">
        <v>752</v>
      </c>
      <c r="V25" s="3" t="s">
        <v>753</v>
      </c>
      <c r="W25" s="3" t="s">
        <v>753</v>
      </c>
      <c r="X25" s="44">
        <f t="shared" si="5"/>
        <v>45460</v>
      </c>
      <c r="Y25" s="44">
        <f t="shared" si="1"/>
        <v>45488</v>
      </c>
      <c r="AA25" s="202">
        <v>42</v>
      </c>
      <c r="AC25" s="85">
        <f t="shared" si="6"/>
        <v>0</v>
      </c>
      <c r="AD25" s="85">
        <f t="shared" si="7"/>
        <v>5.51</v>
      </c>
      <c r="AE25" s="85">
        <f t="shared" si="8"/>
        <v>2.0859999999999999</v>
      </c>
      <c r="AF25" s="85">
        <f t="shared" si="9"/>
        <v>7.5960000000000001</v>
      </c>
      <c r="AH25" s="4" t="s">
        <v>227</v>
      </c>
      <c r="AI25" s="85"/>
      <c r="AJ25" s="85"/>
      <c r="AK25" s="215"/>
    </row>
    <row r="26" spans="1:37" ht="20.149999999999999" customHeight="1" x14ac:dyDescent="0.35">
      <c r="A26" s="3">
        <f>SUBTOTAL(103,$B$4:B26)</f>
        <v>23</v>
      </c>
      <c r="B26" s="44">
        <v>45460</v>
      </c>
      <c r="C26" s="29" t="s">
        <v>433</v>
      </c>
      <c r="D26" s="3" t="str">
        <f>VLOOKUP(C26,'Location Summary'!$C$4:$D$602,2,0)</f>
        <v>DA+3</v>
      </c>
      <c r="E26" s="145" t="s">
        <v>422</v>
      </c>
      <c r="F26" s="116" t="s">
        <v>702</v>
      </c>
      <c r="H26" s="185">
        <v>1</v>
      </c>
      <c r="I26" s="184">
        <v>1</v>
      </c>
      <c r="K26" s="185">
        <v>1</v>
      </c>
      <c r="L26" s="184">
        <v>1</v>
      </c>
      <c r="T26" s="202">
        <v>60</v>
      </c>
      <c r="U26" s="3" t="s">
        <v>739</v>
      </c>
      <c r="V26" s="3" t="s">
        <v>739</v>
      </c>
      <c r="W26" s="3" t="s">
        <v>739</v>
      </c>
      <c r="X26" s="44">
        <f t="shared" si="5"/>
        <v>45460</v>
      </c>
      <c r="Y26" s="44">
        <f t="shared" si="1"/>
        <v>45488</v>
      </c>
      <c r="AA26" s="202">
        <v>40</v>
      </c>
      <c r="AC26" s="85">
        <f t="shared" si="6"/>
        <v>0</v>
      </c>
      <c r="AD26" s="85">
        <f t="shared" si="7"/>
        <v>5.51</v>
      </c>
      <c r="AE26" s="85">
        <f t="shared" si="8"/>
        <v>2.0859999999999999</v>
      </c>
      <c r="AF26" s="85">
        <f t="shared" si="9"/>
        <v>7.5960000000000001</v>
      </c>
      <c r="AH26" s="4" t="s">
        <v>238</v>
      </c>
      <c r="AI26" s="85"/>
      <c r="AJ26" s="85"/>
      <c r="AK26" s="215"/>
    </row>
    <row r="27" spans="1:37" ht="20.149999999999999" customHeight="1" x14ac:dyDescent="0.35">
      <c r="A27" s="3">
        <f>SUBTOTAL(103,$B$4:B27)</f>
        <v>24</v>
      </c>
      <c r="B27" s="44">
        <v>45460</v>
      </c>
      <c r="C27" s="29" t="s">
        <v>413</v>
      </c>
      <c r="D27" s="3" t="str">
        <f>VLOOKUP(C27,'Location Summary'!$C$4:$D$602,2,0)</f>
        <v>DA+9</v>
      </c>
      <c r="E27" s="145" t="s">
        <v>422</v>
      </c>
      <c r="F27" s="116" t="s">
        <v>702</v>
      </c>
      <c r="J27" s="186">
        <v>1</v>
      </c>
      <c r="T27" s="202">
        <v>68</v>
      </c>
      <c r="U27" s="3" t="s">
        <v>744</v>
      </c>
      <c r="V27" s="3" t="s">
        <v>744</v>
      </c>
      <c r="W27" s="3" t="s">
        <v>744</v>
      </c>
      <c r="X27" s="44">
        <f t="shared" si="5"/>
        <v>45460</v>
      </c>
      <c r="Y27" s="44">
        <f t="shared" si="1"/>
        <v>45488</v>
      </c>
      <c r="AA27" s="202">
        <v>68</v>
      </c>
      <c r="AC27" s="85">
        <f t="shared" si="6"/>
        <v>5.5270000000000001</v>
      </c>
      <c r="AD27" s="85">
        <f t="shared" si="7"/>
        <v>0</v>
      </c>
      <c r="AE27" s="85">
        <f t="shared" si="8"/>
        <v>0</v>
      </c>
      <c r="AF27" s="85">
        <f t="shared" si="9"/>
        <v>5.5270000000000001</v>
      </c>
      <c r="AH27" s="4" t="s">
        <v>224</v>
      </c>
      <c r="AI27" s="85"/>
      <c r="AJ27" s="85"/>
      <c r="AK27" s="215"/>
    </row>
    <row r="28" spans="1:37" ht="20.149999999999999" customHeight="1" x14ac:dyDescent="0.35">
      <c r="A28" s="3">
        <f>SUBTOTAL(103,$B$4:B28)</f>
        <v>25</v>
      </c>
      <c r="B28" s="44">
        <v>45461</v>
      </c>
      <c r="C28" s="29" t="s">
        <v>433</v>
      </c>
      <c r="D28" s="3" t="str">
        <f>VLOOKUP(C28,'Location Summary'!$C$4:$D$602,2,0)</f>
        <v>DA+3</v>
      </c>
      <c r="E28" s="145" t="s">
        <v>422</v>
      </c>
      <c r="F28" s="116" t="s">
        <v>702</v>
      </c>
      <c r="N28" s="185">
        <v>1</v>
      </c>
      <c r="O28" s="184">
        <v>1</v>
      </c>
      <c r="Q28" s="185">
        <v>1</v>
      </c>
      <c r="R28" s="184">
        <v>1</v>
      </c>
      <c r="T28" s="202">
        <v>55</v>
      </c>
      <c r="U28" s="3" t="s">
        <v>737</v>
      </c>
      <c r="V28" s="3" t="s">
        <v>740</v>
      </c>
      <c r="W28" s="3" t="s">
        <v>740</v>
      </c>
      <c r="X28" s="44">
        <f t="shared" si="5"/>
        <v>45461</v>
      </c>
      <c r="Y28" s="44">
        <f t="shared" si="1"/>
        <v>45489</v>
      </c>
      <c r="AA28" s="202">
        <v>45</v>
      </c>
      <c r="AC28" s="85">
        <f t="shared" si="6"/>
        <v>0</v>
      </c>
      <c r="AD28" s="85">
        <f t="shared" si="7"/>
        <v>5.51</v>
      </c>
      <c r="AE28" s="85">
        <f t="shared" si="8"/>
        <v>2.0859999999999999</v>
      </c>
      <c r="AF28" s="85">
        <f t="shared" si="9"/>
        <v>7.5960000000000001</v>
      </c>
      <c r="AH28" s="4" t="s">
        <v>447</v>
      </c>
      <c r="AI28" s="85"/>
      <c r="AJ28" s="85"/>
      <c r="AK28" s="215"/>
    </row>
    <row r="29" spans="1:37" ht="20.149999999999999" customHeight="1" x14ac:dyDescent="0.35">
      <c r="A29" s="3">
        <f>SUBTOTAL(103,$B$4:B29)</f>
        <v>26</v>
      </c>
      <c r="B29" s="44">
        <v>45461</v>
      </c>
      <c r="C29" s="29" t="s">
        <v>413</v>
      </c>
      <c r="D29" s="3" t="str">
        <f>VLOOKUP(C29,'Location Summary'!$C$4:$D$602,2,0)</f>
        <v>DA+9</v>
      </c>
      <c r="E29" s="145" t="s">
        <v>422</v>
      </c>
      <c r="F29" s="116" t="s">
        <v>702</v>
      </c>
      <c r="M29" s="186">
        <v>1</v>
      </c>
      <c r="P29" s="186">
        <v>1</v>
      </c>
      <c r="T29" s="202">
        <v>58</v>
      </c>
      <c r="U29" s="3" t="s">
        <v>745</v>
      </c>
      <c r="V29" s="3" t="s">
        <v>745</v>
      </c>
      <c r="W29" s="3" t="s">
        <v>745</v>
      </c>
      <c r="X29" s="44">
        <f t="shared" si="5"/>
        <v>45461</v>
      </c>
      <c r="Y29" s="44">
        <f t="shared" si="1"/>
        <v>45489</v>
      </c>
      <c r="AA29" s="202">
        <v>58</v>
      </c>
      <c r="AC29" s="85">
        <f t="shared" si="6"/>
        <v>11.054</v>
      </c>
      <c r="AD29" s="85">
        <f t="shared" si="7"/>
        <v>0</v>
      </c>
      <c r="AE29" s="85">
        <f t="shared" si="8"/>
        <v>0</v>
      </c>
      <c r="AF29" s="85">
        <f t="shared" si="9"/>
        <v>11.054</v>
      </c>
      <c r="AH29" s="4" t="s">
        <v>288</v>
      </c>
      <c r="AI29" s="85"/>
      <c r="AJ29" s="85"/>
      <c r="AK29" s="215"/>
    </row>
    <row r="30" spans="1:37" ht="20.149999999999999" customHeight="1" x14ac:dyDescent="0.35">
      <c r="A30" s="3">
        <f>SUBTOTAL(103,$B$4:B30)</f>
        <v>27</v>
      </c>
      <c r="B30" s="44">
        <v>45462</v>
      </c>
      <c r="C30" s="29" t="s">
        <v>424</v>
      </c>
      <c r="D30" s="3" t="str">
        <f>VLOOKUP(C30,'Location Summary'!$C$4:$D$602,2,0)</f>
        <v>DA+0</v>
      </c>
      <c r="E30" s="145" t="s">
        <v>422</v>
      </c>
      <c r="F30" s="116" t="s">
        <v>702</v>
      </c>
      <c r="M30" s="186">
        <v>1</v>
      </c>
      <c r="T30" s="202">
        <v>60</v>
      </c>
      <c r="U30" s="3" t="s">
        <v>725</v>
      </c>
      <c r="V30" s="3" t="s">
        <v>725</v>
      </c>
      <c r="W30" s="3" t="s">
        <v>725</v>
      </c>
      <c r="X30" s="44">
        <f t="shared" si="5"/>
        <v>45462</v>
      </c>
      <c r="Y30" s="44">
        <f t="shared" si="1"/>
        <v>45490</v>
      </c>
      <c r="AA30" s="202">
        <v>60</v>
      </c>
      <c r="AC30" s="85">
        <f t="shared" si="6"/>
        <v>4.726</v>
      </c>
      <c r="AD30" s="85">
        <f t="shared" si="7"/>
        <v>0</v>
      </c>
      <c r="AE30" s="85">
        <f t="shared" si="8"/>
        <v>0</v>
      </c>
      <c r="AF30" s="85">
        <f t="shared" si="9"/>
        <v>4.726</v>
      </c>
      <c r="AH30" s="4" t="s">
        <v>186</v>
      </c>
      <c r="AI30" s="85"/>
      <c r="AJ30" s="85"/>
      <c r="AK30" s="215"/>
    </row>
    <row r="31" spans="1:37" ht="20.149999999999999" customHeight="1" x14ac:dyDescent="0.35">
      <c r="A31" s="3">
        <f>SUBTOTAL(103,$B$4:B31)</f>
        <v>28</v>
      </c>
      <c r="B31" s="44">
        <v>45462</v>
      </c>
      <c r="C31" s="29" t="s">
        <v>434</v>
      </c>
      <c r="D31" s="3" t="str">
        <f>VLOOKUP(C31,'Location Summary'!$C$4:$D$602,2,0)</f>
        <v>DA+6</v>
      </c>
      <c r="E31" s="145" t="s">
        <v>422</v>
      </c>
      <c r="F31" s="116" t="s">
        <v>702</v>
      </c>
      <c r="G31" s="186">
        <v>1</v>
      </c>
      <c r="P31" s="186">
        <v>1</v>
      </c>
      <c r="T31" s="202">
        <v>50</v>
      </c>
      <c r="U31" s="3" t="s">
        <v>734</v>
      </c>
      <c r="V31" s="3" t="s">
        <v>734</v>
      </c>
      <c r="W31" s="3" t="s">
        <v>734</v>
      </c>
      <c r="X31" s="44">
        <f t="shared" si="5"/>
        <v>45462</v>
      </c>
      <c r="Y31" s="44">
        <f t="shared" si="1"/>
        <v>45490</v>
      </c>
      <c r="AA31" s="202">
        <v>50</v>
      </c>
      <c r="AC31" s="85">
        <f t="shared" si="6"/>
        <v>11.054</v>
      </c>
      <c r="AD31" s="85">
        <f t="shared" si="7"/>
        <v>0</v>
      </c>
      <c r="AE31" s="85">
        <f t="shared" si="8"/>
        <v>0</v>
      </c>
      <c r="AF31" s="85">
        <f t="shared" si="9"/>
        <v>11.054</v>
      </c>
      <c r="AH31" s="4" t="s">
        <v>191</v>
      </c>
      <c r="AI31" s="85"/>
      <c r="AJ31" s="85"/>
      <c r="AK31" s="215"/>
    </row>
    <row r="32" spans="1:37" ht="20.149999999999999" customHeight="1" x14ac:dyDescent="0.35">
      <c r="A32" s="3">
        <f>SUBTOTAL(103,$B$4:B32)</f>
        <v>29</v>
      </c>
      <c r="B32" s="44">
        <v>45463</v>
      </c>
      <c r="C32" s="29" t="s">
        <v>424</v>
      </c>
      <c r="D32" s="3" t="str">
        <f>VLOOKUP(C32,'Location Summary'!$C$4:$D$602,2,0)</f>
        <v>DA+0</v>
      </c>
      <c r="E32" s="145" t="s">
        <v>422</v>
      </c>
      <c r="F32" s="116" t="s">
        <v>702</v>
      </c>
      <c r="J32" s="186">
        <v>1</v>
      </c>
      <c r="N32" s="185">
        <v>1</v>
      </c>
      <c r="O32" s="184">
        <v>1</v>
      </c>
      <c r="T32" s="202">
        <v>50</v>
      </c>
      <c r="U32" s="3" t="s">
        <v>723</v>
      </c>
      <c r="V32" s="3" t="s">
        <v>723</v>
      </c>
      <c r="W32" s="37" t="s">
        <v>721</v>
      </c>
      <c r="X32" s="44">
        <f t="shared" si="5"/>
        <v>45463</v>
      </c>
      <c r="Y32" s="44">
        <f t="shared" si="1"/>
        <v>45491</v>
      </c>
      <c r="AA32" s="202">
        <v>50</v>
      </c>
      <c r="AC32" s="85">
        <f t="shared" si="6"/>
        <v>4.726</v>
      </c>
      <c r="AD32" s="85">
        <f t="shared" si="7"/>
        <v>2.7549999999999999</v>
      </c>
      <c r="AE32" s="85">
        <f t="shared" si="8"/>
        <v>1.054</v>
      </c>
      <c r="AF32" s="85">
        <f t="shared" si="9"/>
        <v>8.5350000000000001</v>
      </c>
      <c r="AH32" s="4" t="s">
        <v>239</v>
      </c>
      <c r="AI32" s="85"/>
      <c r="AJ32" s="85"/>
      <c r="AK32" s="215"/>
    </row>
    <row r="33" spans="1:37" ht="20.149999999999999" customHeight="1" x14ac:dyDescent="0.35">
      <c r="A33" s="3">
        <f>SUBTOTAL(103,$B$4:B33)</f>
        <v>30</v>
      </c>
      <c r="B33" s="44">
        <v>45463</v>
      </c>
      <c r="C33" s="29" t="s">
        <v>434</v>
      </c>
      <c r="D33" s="3" t="str">
        <f>VLOOKUP(C33,'Location Summary'!$C$4:$D$602,2,0)</f>
        <v>DA+6</v>
      </c>
      <c r="E33" s="145" t="s">
        <v>422</v>
      </c>
      <c r="F33" s="116" t="s">
        <v>702</v>
      </c>
      <c r="H33" s="185">
        <v>1</v>
      </c>
      <c r="I33" s="184">
        <v>1</v>
      </c>
      <c r="J33" s="186">
        <v>1</v>
      </c>
      <c r="M33" s="186">
        <v>1</v>
      </c>
      <c r="Q33" s="185">
        <v>1</v>
      </c>
      <c r="R33" s="184">
        <v>1</v>
      </c>
      <c r="T33" s="202">
        <v>50</v>
      </c>
      <c r="U33" s="3" t="s">
        <v>741</v>
      </c>
      <c r="V33" s="3" t="s">
        <v>742</v>
      </c>
      <c r="W33" s="3" t="s">
        <v>738</v>
      </c>
      <c r="X33" s="44">
        <f t="shared" si="5"/>
        <v>45463</v>
      </c>
      <c r="Y33" s="44">
        <f t="shared" si="1"/>
        <v>45491</v>
      </c>
      <c r="AA33" s="202">
        <v>50</v>
      </c>
      <c r="AC33" s="85">
        <f t="shared" si="6"/>
        <v>11.054</v>
      </c>
      <c r="AD33" s="85">
        <f t="shared" si="7"/>
        <v>5.51</v>
      </c>
      <c r="AE33" s="85">
        <f t="shared" si="8"/>
        <v>2.0859999999999999</v>
      </c>
      <c r="AF33" s="85">
        <f t="shared" si="9"/>
        <v>18.649999999999999</v>
      </c>
      <c r="AH33" s="4" t="s">
        <v>216</v>
      </c>
      <c r="AI33" s="85"/>
      <c r="AJ33" s="85"/>
      <c r="AK33" s="215"/>
    </row>
    <row r="34" spans="1:37" ht="20.149999999999999" customHeight="1" x14ac:dyDescent="0.35">
      <c r="A34" s="3">
        <f>SUBTOTAL(103,$B$4:B34)</f>
        <v>31</v>
      </c>
      <c r="B34" s="44">
        <v>45464</v>
      </c>
      <c r="C34" s="29" t="s">
        <v>424</v>
      </c>
      <c r="D34" s="3" t="str">
        <f>VLOOKUP(C34,'Location Summary'!$C$4:$D$602,2,0)</f>
        <v>DA+0</v>
      </c>
      <c r="E34" s="145" t="s">
        <v>422</v>
      </c>
      <c r="F34" s="116" t="s">
        <v>702</v>
      </c>
      <c r="G34" s="186">
        <v>1</v>
      </c>
      <c r="K34" s="185">
        <v>1</v>
      </c>
      <c r="L34" s="184">
        <v>1</v>
      </c>
      <c r="T34" s="202">
        <v>50</v>
      </c>
      <c r="U34" s="3" t="s">
        <v>726</v>
      </c>
      <c r="V34" s="3" t="s">
        <v>726</v>
      </c>
      <c r="W34" s="3" t="s">
        <v>726</v>
      </c>
      <c r="X34" s="44">
        <f t="shared" si="5"/>
        <v>45464</v>
      </c>
      <c r="Y34" s="44">
        <f>B34+28</f>
        <v>45492</v>
      </c>
      <c r="AA34" s="202">
        <v>50</v>
      </c>
      <c r="AC34" s="85">
        <f t="shared" si="6"/>
        <v>4.726</v>
      </c>
      <c r="AD34" s="85">
        <f t="shared" si="7"/>
        <v>2.7549999999999999</v>
      </c>
      <c r="AE34" s="85">
        <f t="shared" si="8"/>
        <v>1.054</v>
      </c>
      <c r="AF34" s="85">
        <f t="shared" si="9"/>
        <v>8.5350000000000001</v>
      </c>
      <c r="AH34" s="4" t="s">
        <v>196</v>
      </c>
      <c r="AI34" s="85"/>
      <c r="AJ34" s="85"/>
      <c r="AK34" s="215"/>
    </row>
    <row r="35" spans="1:37" ht="20.149999999999999" customHeight="1" x14ac:dyDescent="0.35">
      <c r="A35" s="3">
        <f>SUBTOTAL(103,$B$4:B35)</f>
        <v>32</v>
      </c>
      <c r="B35" s="44">
        <v>45464</v>
      </c>
      <c r="C35" s="29" t="s">
        <v>434</v>
      </c>
      <c r="D35" s="3" t="str">
        <f>VLOOKUP(C35,'Location Summary'!$C$4:$D$602,2,0)</f>
        <v>DA+6</v>
      </c>
      <c r="E35" s="145" t="s">
        <v>422</v>
      </c>
      <c r="F35" s="116" t="s">
        <v>702</v>
      </c>
      <c r="K35" s="185">
        <v>1</v>
      </c>
      <c r="L35" s="184">
        <v>1</v>
      </c>
      <c r="N35" s="185">
        <v>1</v>
      </c>
      <c r="O35" s="184">
        <v>1</v>
      </c>
      <c r="T35" s="202">
        <v>55</v>
      </c>
      <c r="U35" s="3" t="s">
        <v>743</v>
      </c>
      <c r="V35" s="3" t="s">
        <v>735</v>
      </c>
      <c r="W35" s="3" t="s">
        <v>736</v>
      </c>
      <c r="X35" s="44">
        <f t="shared" si="5"/>
        <v>45464</v>
      </c>
      <c r="Y35" s="44">
        <f t="shared" ref="Y35:Y61" si="13">B35+28</f>
        <v>45492</v>
      </c>
      <c r="AA35" s="202">
        <v>45</v>
      </c>
      <c r="AC35" s="85">
        <f t="shared" si="6"/>
        <v>0</v>
      </c>
      <c r="AD35" s="85">
        <f t="shared" si="7"/>
        <v>5.51</v>
      </c>
      <c r="AE35" s="85">
        <f t="shared" si="8"/>
        <v>2.0859999999999999</v>
      </c>
      <c r="AF35" s="85">
        <f t="shared" si="9"/>
        <v>7.5960000000000001</v>
      </c>
      <c r="AH35" s="4" t="s">
        <v>221</v>
      </c>
      <c r="AI35" s="85"/>
      <c r="AJ35" s="85"/>
      <c r="AK35" s="215"/>
    </row>
    <row r="36" spans="1:37" ht="20.149999999999999" customHeight="1" x14ac:dyDescent="0.35">
      <c r="A36" s="3">
        <f>SUBTOTAL(103,$B$4:B36)</f>
        <v>33</v>
      </c>
      <c r="B36" s="44">
        <v>45465</v>
      </c>
      <c r="C36" s="29" t="s">
        <v>435</v>
      </c>
      <c r="D36" s="3" t="str">
        <f>VLOOKUP(C36,'Location Summary'!$C$4:$D$602,2,0)</f>
        <v>DA+3</v>
      </c>
      <c r="E36" s="145" t="s">
        <v>422</v>
      </c>
      <c r="F36" s="116" t="s">
        <v>702</v>
      </c>
      <c r="G36" s="186">
        <v>1</v>
      </c>
      <c r="J36" s="186">
        <v>1</v>
      </c>
      <c r="K36" s="185">
        <v>1</v>
      </c>
      <c r="T36" s="202">
        <v>40</v>
      </c>
      <c r="U36" s="3" t="s">
        <v>734</v>
      </c>
      <c r="V36" s="3" t="s">
        <v>741</v>
      </c>
      <c r="W36" s="3" t="s">
        <v>741</v>
      </c>
      <c r="X36" s="44">
        <f t="shared" si="5"/>
        <v>45465</v>
      </c>
      <c r="Y36" s="44">
        <f t="shared" si="13"/>
        <v>45493</v>
      </c>
      <c r="AA36" s="202">
        <v>40</v>
      </c>
      <c r="AC36" s="85">
        <f t="shared" si="6"/>
        <v>11.054</v>
      </c>
      <c r="AD36" s="85">
        <f t="shared" si="7"/>
        <v>2.7549999999999999</v>
      </c>
      <c r="AE36" s="85">
        <f t="shared" si="8"/>
        <v>0</v>
      </c>
      <c r="AF36" s="85">
        <f t="shared" si="9"/>
        <v>13.809000000000001</v>
      </c>
      <c r="AH36" s="4" t="s">
        <v>220</v>
      </c>
      <c r="AI36" s="85"/>
      <c r="AJ36" s="85"/>
      <c r="AK36" s="215"/>
    </row>
    <row r="37" spans="1:37" ht="20.149999999999999" customHeight="1" x14ac:dyDescent="0.35">
      <c r="A37" s="3">
        <f>SUBTOTAL(103,$B$4:B37)</f>
        <v>34</v>
      </c>
      <c r="B37" s="44">
        <v>45465</v>
      </c>
      <c r="C37" s="29" t="s">
        <v>424</v>
      </c>
      <c r="D37" s="3" t="str">
        <f>VLOOKUP(C37,'Location Summary'!$C$4:$D$602,2,0)</f>
        <v>DA+0</v>
      </c>
      <c r="E37" s="145" t="s">
        <v>422</v>
      </c>
      <c r="F37" s="116" t="s">
        <v>702</v>
      </c>
      <c r="H37" s="185">
        <v>1</v>
      </c>
      <c r="P37" s="186">
        <v>1</v>
      </c>
      <c r="T37" s="202">
        <v>45</v>
      </c>
      <c r="U37" s="3" t="s">
        <v>718</v>
      </c>
      <c r="V37" s="3" t="s">
        <v>718</v>
      </c>
      <c r="W37" s="3" t="s">
        <v>727</v>
      </c>
      <c r="X37" s="44">
        <f t="shared" si="5"/>
        <v>45465</v>
      </c>
      <c r="Y37" s="44">
        <f t="shared" si="13"/>
        <v>45493</v>
      </c>
      <c r="AA37" s="202">
        <v>45</v>
      </c>
      <c r="AC37" s="85">
        <f t="shared" si="6"/>
        <v>4.726</v>
      </c>
      <c r="AD37" s="85">
        <f t="shared" si="7"/>
        <v>2.7549999999999999</v>
      </c>
      <c r="AE37" s="85">
        <f t="shared" si="8"/>
        <v>0</v>
      </c>
      <c r="AF37" s="85">
        <f t="shared" si="9"/>
        <v>7.4809999999999999</v>
      </c>
      <c r="AH37" s="4" t="s">
        <v>217</v>
      </c>
      <c r="AI37" s="85"/>
      <c r="AJ37" s="85"/>
      <c r="AK37" s="215"/>
    </row>
    <row r="38" spans="1:37" ht="20.149999999999999" customHeight="1" x14ac:dyDescent="0.35">
      <c r="A38" s="3">
        <f>SUBTOTAL(103,$B$4:B38)</f>
        <v>35</v>
      </c>
      <c r="B38" s="44">
        <v>45466</v>
      </c>
      <c r="C38" s="29" t="s">
        <v>435</v>
      </c>
      <c r="D38" s="3" t="str">
        <f>VLOOKUP(C38,'Location Summary'!$C$4:$D$602,2,0)</f>
        <v>DA+3</v>
      </c>
      <c r="E38" s="145" t="s">
        <v>422</v>
      </c>
      <c r="F38" s="116" t="s">
        <v>702</v>
      </c>
      <c r="L38" s="184">
        <v>1</v>
      </c>
      <c r="M38" s="186">
        <v>1</v>
      </c>
      <c r="N38" s="185">
        <v>1</v>
      </c>
      <c r="O38" s="184">
        <v>1</v>
      </c>
      <c r="P38" s="186">
        <v>1</v>
      </c>
      <c r="Q38" s="185">
        <v>1</v>
      </c>
      <c r="R38" s="184">
        <v>1</v>
      </c>
      <c r="T38" s="202">
        <v>58</v>
      </c>
      <c r="U38" s="3" t="s">
        <v>736</v>
      </c>
      <c r="V38" s="3" t="s">
        <v>739</v>
      </c>
      <c r="W38" s="3" t="s">
        <v>739</v>
      </c>
      <c r="X38" s="44">
        <f t="shared" si="5"/>
        <v>45466</v>
      </c>
      <c r="Y38" s="44">
        <f t="shared" si="13"/>
        <v>45494</v>
      </c>
      <c r="AA38" s="202">
        <v>38</v>
      </c>
      <c r="AC38" s="85">
        <f t="shared" si="6"/>
        <v>11.054</v>
      </c>
      <c r="AD38" s="85">
        <f t="shared" si="7"/>
        <v>5.51</v>
      </c>
      <c r="AE38" s="85">
        <f t="shared" si="8"/>
        <v>3.1289999999999996</v>
      </c>
      <c r="AF38" s="85">
        <f t="shared" si="9"/>
        <v>19.692999999999998</v>
      </c>
      <c r="AH38" s="4" t="s">
        <v>194</v>
      </c>
      <c r="AI38" s="85"/>
      <c r="AJ38" s="85"/>
      <c r="AK38" s="215"/>
    </row>
    <row r="39" spans="1:37" ht="20.149999999999999" customHeight="1" x14ac:dyDescent="0.35">
      <c r="A39" s="3">
        <f>SUBTOTAL(103,$B$4:B39)</f>
        <v>36</v>
      </c>
      <c r="B39" s="44">
        <v>45466</v>
      </c>
      <c r="C39" s="29" t="s">
        <v>424</v>
      </c>
      <c r="D39" s="3" t="str">
        <f>VLOOKUP(C39,'Location Summary'!$C$4:$D$602,2,0)</f>
        <v>DA+0</v>
      </c>
      <c r="E39" s="145" t="s">
        <v>422</v>
      </c>
      <c r="F39" s="116" t="s">
        <v>702</v>
      </c>
      <c r="I39" s="184">
        <v>1</v>
      </c>
      <c r="Q39" s="185">
        <v>1</v>
      </c>
      <c r="R39" s="184">
        <v>1</v>
      </c>
      <c r="T39" s="202">
        <v>50</v>
      </c>
      <c r="U39" s="3" t="s">
        <v>728</v>
      </c>
      <c r="V39" s="3" t="s">
        <v>728</v>
      </c>
      <c r="W39" s="3" t="s">
        <v>729</v>
      </c>
      <c r="X39" s="44">
        <f>B39</f>
        <v>45466</v>
      </c>
      <c r="Y39" s="44">
        <f>B39+28</f>
        <v>45494</v>
      </c>
      <c r="AA39" s="202">
        <v>50</v>
      </c>
      <c r="AC39" s="85">
        <f t="shared" si="6"/>
        <v>0</v>
      </c>
      <c r="AD39" s="85">
        <f t="shared" si="7"/>
        <v>2.7549999999999999</v>
      </c>
      <c r="AE39" s="85">
        <f t="shared" si="8"/>
        <v>2.1080000000000001</v>
      </c>
      <c r="AF39" s="85">
        <f t="shared" si="9"/>
        <v>4.8629999999999995</v>
      </c>
      <c r="AH39" s="4" t="s">
        <v>226</v>
      </c>
      <c r="AI39" s="85"/>
      <c r="AJ39" s="85"/>
      <c r="AK39" s="215"/>
    </row>
    <row r="40" spans="1:37" ht="20.149999999999999" customHeight="1" thickBot="1" x14ac:dyDescent="0.4">
      <c r="A40" s="3">
        <f>SUBTOTAL(103,$B$4:B40)</f>
        <v>37</v>
      </c>
      <c r="B40" s="44">
        <v>45466</v>
      </c>
      <c r="C40" s="29" t="s">
        <v>413</v>
      </c>
      <c r="D40" s="3" t="str">
        <f>VLOOKUP(C40,'Location Summary'!$C$4:$D$602,2,0)</f>
        <v>DA+9</v>
      </c>
      <c r="E40" s="145" t="s">
        <v>422</v>
      </c>
      <c r="F40" s="116" t="s">
        <v>702</v>
      </c>
      <c r="N40" s="185">
        <v>1</v>
      </c>
      <c r="Q40" s="185">
        <v>1</v>
      </c>
      <c r="T40" s="202">
        <v>68</v>
      </c>
      <c r="U40" s="3" t="s">
        <v>757</v>
      </c>
      <c r="V40" s="3" t="s">
        <v>757</v>
      </c>
      <c r="W40" s="3" t="s">
        <v>757</v>
      </c>
      <c r="X40" s="44">
        <f t="shared" si="5"/>
        <v>45466</v>
      </c>
      <c r="Y40" s="44">
        <f t="shared" si="13"/>
        <v>45494</v>
      </c>
      <c r="AA40" s="202">
        <v>68</v>
      </c>
      <c r="AC40" s="85">
        <f t="shared" si="6"/>
        <v>0</v>
      </c>
      <c r="AD40" s="85">
        <f t="shared" si="7"/>
        <v>5.51</v>
      </c>
      <c r="AE40" s="85">
        <f t="shared" si="8"/>
        <v>0</v>
      </c>
      <c r="AF40" s="85">
        <f t="shared" si="9"/>
        <v>5.51</v>
      </c>
      <c r="AH40" s="33" t="s">
        <v>448</v>
      </c>
      <c r="AI40" s="206"/>
      <c r="AJ40" s="206"/>
      <c r="AK40" s="216"/>
    </row>
    <row r="41" spans="1:37" ht="20.149999999999999" customHeight="1" x14ac:dyDescent="0.35">
      <c r="A41" s="3">
        <f>SUBTOTAL(103,$B$4:B41)</f>
        <v>38</v>
      </c>
      <c r="B41" s="44">
        <v>45467</v>
      </c>
      <c r="C41" s="29" t="s">
        <v>413</v>
      </c>
      <c r="D41" s="3" t="str">
        <f>VLOOKUP(C41,'Location Summary'!$C$4:$D$602,2,0)</f>
        <v>DA+9</v>
      </c>
      <c r="E41" s="145" t="s">
        <v>422</v>
      </c>
      <c r="F41" s="116" t="s">
        <v>702</v>
      </c>
      <c r="G41" s="186">
        <v>1</v>
      </c>
      <c r="O41" s="184">
        <v>1</v>
      </c>
      <c r="R41" s="184">
        <v>1</v>
      </c>
      <c r="T41" s="202">
        <v>50</v>
      </c>
      <c r="U41" s="3" t="s">
        <v>754</v>
      </c>
      <c r="V41" s="3" t="s">
        <v>754</v>
      </c>
      <c r="W41" s="3" t="s">
        <v>754</v>
      </c>
      <c r="X41" s="44">
        <f t="shared" si="5"/>
        <v>45467</v>
      </c>
      <c r="Y41" s="44">
        <f t="shared" si="13"/>
        <v>45495</v>
      </c>
      <c r="AA41" s="202">
        <v>50</v>
      </c>
      <c r="AC41" s="85">
        <f t="shared" si="6"/>
        <v>5.5270000000000001</v>
      </c>
      <c r="AD41" s="85">
        <f t="shared" si="7"/>
        <v>0</v>
      </c>
      <c r="AE41" s="85">
        <f t="shared" si="8"/>
        <v>2.0859999999999999</v>
      </c>
      <c r="AF41" s="85">
        <f t="shared" si="9"/>
        <v>7.6129999999999995</v>
      </c>
    </row>
    <row r="42" spans="1:37" ht="20.149999999999999" customHeight="1" x14ac:dyDescent="0.35">
      <c r="A42" s="3">
        <f>SUBTOTAL(103,$B$4:B42)</f>
        <v>39</v>
      </c>
      <c r="B42" s="44">
        <v>45467</v>
      </c>
      <c r="C42" s="29" t="s">
        <v>435</v>
      </c>
      <c r="D42" s="3" t="str">
        <f>VLOOKUP(C42,'Location Summary'!$C$4:$D$602,2,0)</f>
        <v>DA+3</v>
      </c>
      <c r="E42" s="145" t="s">
        <v>422</v>
      </c>
      <c r="F42" s="116" t="s">
        <v>702</v>
      </c>
      <c r="H42" s="185">
        <v>1</v>
      </c>
      <c r="I42" s="184">
        <v>1</v>
      </c>
      <c r="T42" s="202">
        <v>50</v>
      </c>
      <c r="U42" s="3" t="s">
        <v>733</v>
      </c>
      <c r="V42" s="3" t="s">
        <v>740</v>
      </c>
      <c r="W42" s="3" t="s">
        <v>738</v>
      </c>
      <c r="X42" s="44">
        <f t="shared" si="5"/>
        <v>45467</v>
      </c>
      <c r="Y42" s="44">
        <f t="shared" si="13"/>
        <v>45495</v>
      </c>
      <c r="AA42" s="202">
        <v>50</v>
      </c>
      <c r="AC42" s="85">
        <f t="shared" si="6"/>
        <v>0</v>
      </c>
      <c r="AD42" s="85">
        <f t="shared" si="7"/>
        <v>2.7549999999999999</v>
      </c>
      <c r="AE42" s="85">
        <f t="shared" si="8"/>
        <v>1.0429999999999999</v>
      </c>
      <c r="AF42" s="85">
        <f t="shared" si="9"/>
        <v>3.798</v>
      </c>
    </row>
    <row r="43" spans="1:37" ht="20.149999999999999" customHeight="1" x14ac:dyDescent="0.35">
      <c r="A43" s="3">
        <f>SUBTOTAL(103,$B$4:B43)</f>
        <v>40</v>
      </c>
      <c r="B43" s="44">
        <v>45468</v>
      </c>
      <c r="C43" s="29" t="s">
        <v>413</v>
      </c>
      <c r="D43" s="3" t="str">
        <f>VLOOKUP(C43,'Location Summary'!$C$4:$D$602,2,0)</f>
        <v>DA+9</v>
      </c>
      <c r="E43" s="145" t="s">
        <v>422</v>
      </c>
      <c r="F43" s="116" t="s">
        <v>702</v>
      </c>
      <c r="H43" s="185">
        <v>1</v>
      </c>
      <c r="I43" s="184">
        <v>1</v>
      </c>
      <c r="K43" s="185">
        <v>1</v>
      </c>
      <c r="L43" s="184">
        <v>1</v>
      </c>
      <c r="T43" s="202">
        <v>50</v>
      </c>
      <c r="U43" s="3" t="s">
        <v>742</v>
      </c>
      <c r="V43" s="3" t="s">
        <v>743</v>
      </c>
      <c r="W43" s="3" t="s">
        <v>736</v>
      </c>
      <c r="X43" s="44">
        <f t="shared" si="5"/>
        <v>45468</v>
      </c>
      <c r="Y43" s="44">
        <f t="shared" si="13"/>
        <v>45496</v>
      </c>
      <c r="AA43" s="202">
        <v>50</v>
      </c>
      <c r="AC43" s="85">
        <f t="shared" si="6"/>
        <v>0</v>
      </c>
      <c r="AD43" s="85">
        <f t="shared" si="7"/>
        <v>5.51</v>
      </c>
      <c r="AE43" s="85">
        <f t="shared" si="8"/>
        <v>2.0859999999999999</v>
      </c>
      <c r="AF43" s="85">
        <f t="shared" si="9"/>
        <v>7.5960000000000001</v>
      </c>
    </row>
    <row r="44" spans="1:37" ht="20.149999999999999" customHeight="1" x14ac:dyDescent="0.35">
      <c r="A44" s="3">
        <f>SUBTOTAL(103,$B$4:B44)</f>
        <v>41</v>
      </c>
      <c r="B44" s="44">
        <v>45468</v>
      </c>
      <c r="C44" s="29" t="s">
        <v>428</v>
      </c>
      <c r="D44" s="3" t="str">
        <f>VLOOKUP(C44,'Location Summary'!$C$4:$D$602,2,0)</f>
        <v>DA+3</v>
      </c>
      <c r="E44" s="145" t="s">
        <v>422</v>
      </c>
      <c r="F44" s="116" t="s">
        <v>702</v>
      </c>
      <c r="J44" s="186">
        <v>1</v>
      </c>
      <c r="T44" s="202">
        <v>65</v>
      </c>
      <c r="U44" s="3" t="s">
        <v>741</v>
      </c>
      <c r="V44" s="3" t="s">
        <v>741</v>
      </c>
      <c r="W44" s="3" t="s">
        <v>741</v>
      </c>
      <c r="X44" s="44">
        <f t="shared" si="5"/>
        <v>45468</v>
      </c>
      <c r="Y44" s="44">
        <f t="shared" si="13"/>
        <v>45496</v>
      </c>
      <c r="AA44" s="202">
        <v>65</v>
      </c>
      <c r="AC44" s="85">
        <f t="shared" si="6"/>
        <v>5.5270000000000001</v>
      </c>
      <c r="AD44" s="85">
        <f t="shared" si="7"/>
        <v>0</v>
      </c>
      <c r="AE44" s="85">
        <f t="shared" si="8"/>
        <v>0</v>
      </c>
      <c r="AF44" s="85">
        <f t="shared" si="9"/>
        <v>5.5270000000000001</v>
      </c>
    </row>
    <row r="45" spans="1:37" ht="20.149999999999999" customHeight="1" x14ac:dyDescent="0.35">
      <c r="A45" s="3">
        <f>SUBTOTAL(103,$B$4:B45)</f>
        <v>42</v>
      </c>
      <c r="B45" s="44">
        <v>45468</v>
      </c>
      <c r="C45" s="148" t="s">
        <v>64</v>
      </c>
      <c r="D45" s="3" t="str">
        <f>VLOOKUP(C45,'Location Summary'!$C$4:$D$602,2,0)</f>
        <v>DC2-3</v>
      </c>
      <c r="E45" s="145" t="s">
        <v>422</v>
      </c>
      <c r="F45" s="116" t="s">
        <v>702</v>
      </c>
      <c r="M45" s="186">
        <v>1</v>
      </c>
      <c r="T45" s="202"/>
      <c r="X45" s="44">
        <f t="shared" si="5"/>
        <v>45468</v>
      </c>
      <c r="Y45" s="44">
        <f t="shared" si="13"/>
        <v>45496</v>
      </c>
      <c r="AA45" s="202"/>
      <c r="AC45" s="85"/>
      <c r="AD45" s="85"/>
      <c r="AE45" s="85"/>
      <c r="AF45" s="85"/>
    </row>
    <row r="46" spans="1:37" ht="20.149999999999999" customHeight="1" x14ac:dyDescent="0.35">
      <c r="A46" s="3">
        <f>SUBTOTAL(103,$B$4:B46)</f>
        <v>43</v>
      </c>
      <c r="B46" s="44">
        <v>45469</v>
      </c>
      <c r="C46" s="29" t="s">
        <v>436</v>
      </c>
      <c r="D46" s="3" t="str">
        <f>VLOOKUP(C46,'Location Summary'!$C$4:$D$602,2,0)</f>
        <v>DA+9</v>
      </c>
      <c r="E46" s="145" t="s">
        <v>422</v>
      </c>
      <c r="F46" s="116" t="s">
        <v>702</v>
      </c>
      <c r="G46" s="186">
        <v>1</v>
      </c>
      <c r="J46" s="186">
        <v>1</v>
      </c>
      <c r="K46" s="185">
        <v>1</v>
      </c>
      <c r="M46" s="186">
        <v>1</v>
      </c>
      <c r="P46" s="186">
        <v>1</v>
      </c>
      <c r="Q46" s="185">
        <v>1</v>
      </c>
      <c r="T46" s="202">
        <v>55</v>
      </c>
      <c r="U46" s="3" t="s">
        <v>734</v>
      </c>
      <c r="V46" s="3" t="s">
        <v>741</v>
      </c>
      <c r="W46" s="3" t="s">
        <v>732</v>
      </c>
      <c r="X46" s="44">
        <f t="shared" si="5"/>
        <v>45469</v>
      </c>
      <c r="Y46" s="44">
        <f t="shared" si="13"/>
        <v>45497</v>
      </c>
      <c r="AA46" s="202">
        <v>55</v>
      </c>
      <c r="AC46" s="85">
        <f t="shared" si="6"/>
        <v>22.108000000000001</v>
      </c>
      <c r="AD46" s="85">
        <f t="shared" si="7"/>
        <v>5.51</v>
      </c>
      <c r="AE46" s="85">
        <f t="shared" si="8"/>
        <v>0</v>
      </c>
      <c r="AF46" s="85">
        <f t="shared" si="9"/>
        <v>27.618000000000002</v>
      </c>
    </row>
    <row r="47" spans="1:37" ht="20.149999999999999" customHeight="1" x14ac:dyDescent="0.35">
      <c r="A47" s="3">
        <f>SUBTOTAL(103,$B$4:B47)</f>
        <v>44</v>
      </c>
      <c r="B47" s="44">
        <v>45469</v>
      </c>
      <c r="C47" s="29" t="s">
        <v>428</v>
      </c>
      <c r="D47" s="3" t="str">
        <f>VLOOKUP(C47,'Location Summary'!$C$4:$D$602,2,0)</f>
        <v>DA+3</v>
      </c>
      <c r="E47" s="145" t="s">
        <v>422</v>
      </c>
      <c r="F47" s="116" t="s">
        <v>702</v>
      </c>
      <c r="K47" s="185">
        <v>1</v>
      </c>
      <c r="L47" s="184">
        <v>1</v>
      </c>
      <c r="P47" s="186">
        <v>1</v>
      </c>
      <c r="Q47" s="185">
        <v>1</v>
      </c>
      <c r="R47" s="184">
        <v>1</v>
      </c>
      <c r="T47" s="202">
        <v>55</v>
      </c>
      <c r="U47" s="3" t="s">
        <v>733</v>
      </c>
      <c r="V47" s="3" t="s">
        <v>743</v>
      </c>
      <c r="W47" s="3" t="s">
        <v>736</v>
      </c>
      <c r="X47" s="44">
        <f t="shared" si="5"/>
        <v>45469</v>
      </c>
      <c r="Y47" s="44">
        <f t="shared" si="13"/>
        <v>45497</v>
      </c>
      <c r="AA47" s="202">
        <v>55</v>
      </c>
      <c r="AC47" s="85">
        <f t="shared" si="6"/>
        <v>5.5270000000000001</v>
      </c>
      <c r="AD47" s="85">
        <f t="shared" si="7"/>
        <v>5.51</v>
      </c>
      <c r="AE47" s="85">
        <f t="shared" si="8"/>
        <v>2.0859999999999999</v>
      </c>
      <c r="AF47" s="85">
        <f t="shared" si="9"/>
        <v>13.122999999999999</v>
      </c>
    </row>
    <row r="48" spans="1:37" ht="20.149999999999999" customHeight="1" x14ac:dyDescent="0.35">
      <c r="A48" s="3">
        <f>SUBTOTAL(103,$B$4:B48)</f>
        <v>45</v>
      </c>
      <c r="B48" s="44">
        <v>45469</v>
      </c>
      <c r="C48" s="29" t="s">
        <v>423</v>
      </c>
      <c r="D48" s="3" t="str">
        <f>VLOOKUP(C48,'Location Summary'!$C$4:$D$602,2,0)</f>
        <v>DA+3</v>
      </c>
      <c r="E48" s="145" t="s">
        <v>422</v>
      </c>
      <c r="F48" s="116" t="s">
        <v>702</v>
      </c>
      <c r="G48" s="186">
        <v>1</v>
      </c>
      <c r="J48" s="186">
        <v>1</v>
      </c>
      <c r="T48" s="202">
        <v>58</v>
      </c>
      <c r="U48" s="3" t="s">
        <v>722</v>
      </c>
      <c r="V48" s="3" t="s">
        <v>722</v>
      </c>
      <c r="W48" s="3" t="s">
        <v>722</v>
      </c>
      <c r="X48" s="44">
        <f t="shared" si="5"/>
        <v>45469</v>
      </c>
      <c r="Y48" s="44">
        <f t="shared" si="13"/>
        <v>45497</v>
      </c>
      <c r="AA48" s="202">
        <v>58</v>
      </c>
      <c r="AC48" s="85">
        <f t="shared" si="6"/>
        <v>11.054</v>
      </c>
      <c r="AD48" s="85">
        <f t="shared" si="7"/>
        <v>0</v>
      </c>
      <c r="AE48" s="85">
        <f t="shared" si="8"/>
        <v>0</v>
      </c>
      <c r="AF48" s="85">
        <f t="shared" si="9"/>
        <v>11.054</v>
      </c>
    </row>
    <row r="49" spans="1:32" ht="20.149999999999999" customHeight="1" x14ac:dyDescent="0.35">
      <c r="A49" s="3">
        <f>SUBTOTAL(103,$B$4:B49)</f>
        <v>46</v>
      </c>
      <c r="B49" s="44">
        <v>45470</v>
      </c>
      <c r="C49" s="29" t="s">
        <v>436</v>
      </c>
      <c r="D49" s="3" t="str">
        <f>VLOOKUP(C49,'Location Summary'!$C$4:$D$602,2,0)</f>
        <v>DA+9</v>
      </c>
      <c r="E49" s="145" t="s">
        <v>422</v>
      </c>
      <c r="F49" s="116" t="s">
        <v>702</v>
      </c>
      <c r="H49" s="185">
        <v>1</v>
      </c>
      <c r="I49" s="184">
        <v>1</v>
      </c>
      <c r="L49" s="184">
        <v>1</v>
      </c>
      <c r="N49" s="185">
        <v>1</v>
      </c>
      <c r="O49" s="184">
        <v>1</v>
      </c>
      <c r="R49" s="184">
        <v>1</v>
      </c>
      <c r="T49" s="202">
        <v>50</v>
      </c>
      <c r="U49" s="3" t="s">
        <v>742</v>
      </c>
      <c r="V49" s="3" t="s">
        <v>735</v>
      </c>
      <c r="W49" s="3" t="s">
        <v>738</v>
      </c>
      <c r="X49" s="44">
        <f t="shared" si="5"/>
        <v>45470</v>
      </c>
      <c r="Y49" s="44">
        <f t="shared" si="13"/>
        <v>45498</v>
      </c>
      <c r="AA49" s="202">
        <v>50</v>
      </c>
      <c r="AC49" s="85">
        <f t="shared" si="6"/>
        <v>0</v>
      </c>
      <c r="AD49" s="85">
        <f t="shared" si="7"/>
        <v>5.51</v>
      </c>
      <c r="AE49" s="85">
        <f t="shared" si="8"/>
        <v>4.1719999999999997</v>
      </c>
      <c r="AF49" s="85">
        <f t="shared" si="9"/>
        <v>9.6819999999999986</v>
      </c>
    </row>
    <row r="50" spans="1:32" ht="20.149999999999999" customHeight="1" x14ac:dyDescent="0.35">
      <c r="A50" s="3">
        <f>SUBTOTAL(103,$B$4:B50)</f>
        <v>47</v>
      </c>
      <c r="B50" s="44">
        <v>45470</v>
      </c>
      <c r="C50" s="29" t="s">
        <v>428</v>
      </c>
      <c r="D50" s="3" t="str">
        <f>VLOOKUP(C50,'Location Summary'!$C$4:$D$602,2,0)</f>
        <v>DA+3</v>
      </c>
      <c r="E50" s="145" t="s">
        <v>422</v>
      </c>
      <c r="F50" s="116" t="s">
        <v>702</v>
      </c>
      <c r="G50" s="186">
        <v>1</v>
      </c>
      <c r="M50" s="186">
        <v>1</v>
      </c>
      <c r="T50" s="202">
        <v>65</v>
      </c>
      <c r="U50" s="3" t="s">
        <v>759</v>
      </c>
      <c r="V50" s="3" t="s">
        <v>759</v>
      </c>
      <c r="W50" s="3" t="s">
        <v>760</v>
      </c>
      <c r="X50" s="44">
        <f t="shared" si="5"/>
        <v>45470</v>
      </c>
      <c r="Y50" s="44">
        <f t="shared" si="13"/>
        <v>45498</v>
      </c>
      <c r="AA50" s="202">
        <v>65</v>
      </c>
      <c r="AC50" s="85">
        <f t="shared" si="6"/>
        <v>11.054</v>
      </c>
      <c r="AD50" s="85">
        <f t="shared" si="7"/>
        <v>0</v>
      </c>
      <c r="AE50" s="85">
        <f t="shared" si="8"/>
        <v>0</v>
      </c>
      <c r="AF50" s="85">
        <f t="shared" si="9"/>
        <v>11.054</v>
      </c>
    </row>
    <row r="51" spans="1:32" ht="20.149999999999999" customHeight="1" x14ac:dyDescent="0.35">
      <c r="A51" s="3">
        <f>SUBTOTAL(103,$B$4:B51)</f>
        <v>48</v>
      </c>
      <c r="B51" s="44">
        <v>45470</v>
      </c>
      <c r="C51" s="29" t="s">
        <v>423</v>
      </c>
      <c r="D51" s="3" t="str">
        <f>VLOOKUP(C51,'Location Summary'!$C$4:$D$602,2,0)</f>
        <v>DA+3</v>
      </c>
      <c r="E51" s="145" t="s">
        <v>422</v>
      </c>
      <c r="F51" s="116" t="s">
        <v>702</v>
      </c>
      <c r="H51" s="185">
        <v>1</v>
      </c>
      <c r="I51" s="184">
        <v>1</v>
      </c>
      <c r="K51" s="185">
        <v>1</v>
      </c>
      <c r="L51" s="184">
        <v>1</v>
      </c>
      <c r="M51" s="186">
        <v>1</v>
      </c>
      <c r="T51" s="202">
        <v>50</v>
      </c>
      <c r="U51" s="3" t="s">
        <v>726</v>
      </c>
      <c r="V51" s="3" t="s">
        <v>726</v>
      </c>
      <c r="W51" s="3" t="s">
        <v>727</v>
      </c>
      <c r="X51" s="44">
        <f t="shared" si="5"/>
        <v>45470</v>
      </c>
      <c r="Y51" s="44">
        <f t="shared" si="13"/>
        <v>45498</v>
      </c>
      <c r="AA51" s="202">
        <v>50</v>
      </c>
      <c r="AC51" s="85">
        <f t="shared" si="6"/>
        <v>5.5270000000000001</v>
      </c>
      <c r="AD51" s="85">
        <f t="shared" si="7"/>
        <v>5.51</v>
      </c>
      <c r="AE51" s="85">
        <f t="shared" si="8"/>
        <v>2.0859999999999999</v>
      </c>
      <c r="AF51" s="85">
        <f t="shared" si="9"/>
        <v>13.122999999999999</v>
      </c>
    </row>
    <row r="52" spans="1:32" ht="20.149999999999999" customHeight="1" x14ac:dyDescent="0.35">
      <c r="A52" s="3">
        <f>SUBTOTAL(103,$B$4:B52)</f>
        <v>49</v>
      </c>
      <c r="B52" s="44">
        <v>45471</v>
      </c>
      <c r="C52" s="29" t="s">
        <v>423</v>
      </c>
      <c r="D52" s="3" t="str">
        <f>VLOOKUP(C52,'Location Summary'!$C$4:$D$602,2,0)</f>
        <v>DA+3</v>
      </c>
      <c r="E52" s="145" t="s">
        <v>422</v>
      </c>
      <c r="F52" s="116" t="s">
        <v>702</v>
      </c>
      <c r="N52" s="185">
        <v>1</v>
      </c>
      <c r="O52" s="184">
        <v>1</v>
      </c>
      <c r="T52" s="202">
        <v>48</v>
      </c>
      <c r="U52" s="3" t="s">
        <v>746</v>
      </c>
      <c r="V52" s="3" t="s">
        <v>721</v>
      </c>
      <c r="W52" s="3" t="s">
        <v>721</v>
      </c>
      <c r="X52" s="44">
        <f t="shared" si="5"/>
        <v>45471</v>
      </c>
      <c r="Y52" s="44">
        <f t="shared" si="13"/>
        <v>45499</v>
      </c>
      <c r="AA52" s="202">
        <v>48</v>
      </c>
      <c r="AC52" s="85">
        <f t="shared" si="6"/>
        <v>0</v>
      </c>
      <c r="AD52" s="85">
        <f t="shared" si="7"/>
        <v>2.7549999999999999</v>
      </c>
      <c r="AE52" s="85">
        <f t="shared" si="8"/>
        <v>1.0429999999999999</v>
      </c>
      <c r="AF52" s="85">
        <f t="shared" si="9"/>
        <v>3.798</v>
      </c>
    </row>
    <row r="53" spans="1:32" ht="20.149999999999999" customHeight="1" x14ac:dyDescent="0.35">
      <c r="A53" s="3">
        <f>SUBTOTAL(103,$B$4:B53)</f>
        <v>50</v>
      </c>
      <c r="B53" s="44">
        <v>45471</v>
      </c>
      <c r="C53" s="29" t="s">
        <v>437</v>
      </c>
      <c r="D53" s="3" t="str">
        <f>VLOOKUP(C53,'Location Summary'!$C$4:$D$602,2,0)</f>
        <v>DA+0</v>
      </c>
      <c r="E53" s="145" t="s">
        <v>422</v>
      </c>
      <c r="F53" s="116" t="s">
        <v>702</v>
      </c>
      <c r="G53" s="186">
        <v>1</v>
      </c>
      <c r="P53" s="186">
        <v>1</v>
      </c>
      <c r="T53" s="202">
        <v>40</v>
      </c>
      <c r="U53" s="3" t="s">
        <v>748</v>
      </c>
      <c r="V53" s="3" t="s">
        <v>748</v>
      </c>
      <c r="W53" s="3" t="s">
        <v>751</v>
      </c>
      <c r="X53" s="44">
        <f t="shared" si="5"/>
        <v>45471</v>
      </c>
      <c r="Y53" s="44">
        <f t="shared" si="13"/>
        <v>45499</v>
      </c>
      <c r="AA53" s="202">
        <v>40</v>
      </c>
      <c r="AC53" s="85">
        <f t="shared" si="6"/>
        <v>9.452</v>
      </c>
      <c r="AD53" s="85">
        <f t="shared" si="7"/>
        <v>0</v>
      </c>
      <c r="AE53" s="85">
        <f t="shared" si="8"/>
        <v>0</v>
      </c>
      <c r="AF53" s="85">
        <f t="shared" si="9"/>
        <v>9.452</v>
      </c>
    </row>
    <row r="54" spans="1:32" ht="20.149999999999999" customHeight="1" x14ac:dyDescent="0.35">
      <c r="A54" s="3">
        <f>SUBTOTAL(103,$B$4:B54)</f>
        <v>51</v>
      </c>
      <c r="B54" s="44">
        <v>45471</v>
      </c>
      <c r="C54" s="29" t="s">
        <v>428</v>
      </c>
      <c r="D54" s="3" t="str">
        <f>VLOOKUP(C54,'Location Summary'!$C$4:$D$602,2,0)</f>
        <v>DA+3</v>
      </c>
      <c r="E54" s="145" t="s">
        <v>422</v>
      </c>
      <c r="F54" s="116" t="s">
        <v>702</v>
      </c>
      <c r="H54" s="185">
        <v>1</v>
      </c>
      <c r="I54" s="184">
        <v>1</v>
      </c>
      <c r="N54" s="185">
        <v>1</v>
      </c>
      <c r="O54" s="184">
        <v>1</v>
      </c>
      <c r="T54" s="202">
        <v>45</v>
      </c>
      <c r="U54" s="3" t="s">
        <v>742</v>
      </c>
      <c r="V54" s="3" t="s">
        <v>737</v>
      </c>
      <c r="W54" s="3" t="s">
        <v>737</v>
      </c>
      <c r="X54" s="44">
        <f t="shared" si="5"/>
        <v>45471</v>
      </c>
      <c r="Y54" s="44">
        <f t="shared" si="13"/>
        <v>45499</v>
      </c>
      <c r="AA54" s="202">
        <v>45</v>
      </c>
      <c r="AC54" s="85">
        <f t="shared" si="6"/>
        <v>0</v>
      </c>
      <c r="AD54" s="85">
        <f t="shared" si="7"/>
        <v>5.51</v>
      </c>
      <c r="AE54" s="85">
        <f t="shared" si="8"/>
        <v>2.0859999999999999</v>
      </c>
      <c r="AF54" s="85">
        <f t="shared" si="9"/>
        <v>7.5960000000000001</v>
      </c>
    </row>
    <row r="55" spans="1:32" ht="20.149999999999999" customHeight="1" x14ac:dyDescent="0.35">
      <c r="A55" s="3">
        <f>SUBTOTAL(103,$B$4:B55)</f>
        <v>52</v>
      </c>
      <c r="B55" s="44">
        <v>45472</v>
      </c>
      <c r="C55" s="29" t="s">
        <v>437</v>
      </c>
      <c r="D55" s="3" t="str">
        <f>VLOOKUP(C55,'Location Summary'!$C$4:$D$602,2,0)</f>
        <v>DA+0</v>
      </c>
      <c r="E55" s="145" t="s">
        <v>422</v>
      </c>
      <c r="F55" s="116" t="s">
        <v>702</v>
      </c>
      <c r="H55" s="185">
        <v>1</v>
      </c>
      <c r="I55" s="184">
        <v>1</v>
      </c>
      <c r="J55" s="186">
        <v>1</v>
      </c>
      <c r="M55" s="186">
        <v>1</v>
      </c>
      <c r="Q55" s="185">
        <v>1</v>
      </c>
      <c r="R55" s="184">
        <v>1</v>
      </c>
      <c r="T55" s="202">
        <v>50</v>
      </c>
      <c r="U55" s="3" t="s">
        <v>755</v>
      </c>
      <c r="V55" s="3" t="s">
        <v>756</v>
      </c>
      <c r="W55" s="3" t="s">
        <v>750</v>
      </c>
      <c r="X55" s="44">
        <f t="shared" si="5"/>
        <v>45472</v>
      </c>
      <c r="Y55" s="44">
        <f t="shared" si="13"/>
        <v>45500</v>
      </c>
      <c r="AA55" s="202">
        <v>50</v>
      </c>
      <c r="AC55" s="85">
        <f t="shared" si="6"/>
        <v>9.452</v>
      </c>
      <c r="AD55" s="85">
        <f t="shared" si="7"/>
        <v>5.51</v>
      </c>
      <c r="AE55" s="85">
        <f t="shared" si="8"/>
        <v>2.1080000000000001</v>
      </c>
      <c r="AF55" s="85">
        <f t="shared" si="9"/>
        <v>17.07</v>
      </c>
    </row>
    <row r="56" spans="1:32" ht="20.149999999999999" customHeight="1" x14ac:dyDescent="0.35">
      <c r="A56" s="3">
        <f>SUBTOTAL(103,$B$4:B56)</f>
        <v>53</v>
      </c>
      <c r="B56" s="44">
        <v>45472</v>
      </c>
      <c r="C56" s="29" t="s">
        <v>414</v>
      </c>
      <c r="D56" s="3" t="str">
        <f>VLOOKUP(C56,'Location Summary'!$C$4:$D$602,2,0)</f>
        <v>DA+3</v>
      </c>
      <c r="E56" s="145" t="s">
        <v>422</v>
      </c>
      <c r="F56" s="116" t="s">
        <v>702</v>
      </c>
      <c r="M56" s="186">
        <v>1</v>
      </c>
      <c r="P56" s="186">
        <v>1</v>
      </c>
      <c r="T56" s="202">
        <v>50</v>
      </c>
      <c r="U56" s="3" t="s">
        <v>750</v>
      </c>
      <c r="V56" s="3" t="s">
        <v>750</v>
      </c>
      <c r="W56" s="3" t="s">
        <v>751</v>
      </c>
      <c r="X56" s="44">
        <f t="shared" si="5"/>
        <v>45472</v>
      </c>
      <c r="Y56" s="44">
        <f t="shared" si="13"/>
        <v>45500</v>
      </c>
      <c r="AA56" s="202">
        <v>50</v>
      </c>
      <c r="AC56" s="85">
        <f t="shared" si="6"/>
        <v>11.054</v>
      </c>
      <c r="AD56" s="85">
        <f t="shared" si="7"/>
        <v>0</v>
      </c>
      <c r="AE56" s="85">
        <f t="shared" si="8"/>
        <v>0</v>
      </c>
      <c r="AF56" s="85">
        <f t="shared" si="9"/>
        <v>11.054</v>
      </c>
    </row>
    <row r="57" spans="1:32" ht="20.149999999999999" customHeight="1" x14ac:dyDescent="0.35">
      <c r="A57" s="3">
        <f>SUBTOTAL(103,$B$4:B57)</f>
        <v>54</v>
      </c>
      <c r="B57" s="44">
        <v>45472</v>
      </c>
      <c r="C57" s="29" t="s">
        <v>423</v>
      </c>
      <c r="D57" s="3" t="str">
        <f>VLOOKUP(C57,'Location Summary'!$C$4:$D$602,2,0)</f>
        <v>DA+3</v>
      </c>
      <c r="E57" s="145" t="s">
        <v>422</v>
      </c>
      <c r="F57" s="116" t="s">
        <v>702</v>
      </c>
      <c r="P57" s="186">
        <v>1</v>
      </c>
      <c r="Q57" s="185">
        <v>1</v>
      </c>
      <c r="R57" s="184">
        <v>1</v>
      </c>
      <c r="T57" s="202">
        <v>65</v>
      </c>
      <c r="U57" s="3" t="s">
        <v>718</v>
      </c>
      <c r="V57" s="3" t="s">
        <v>718</v>
      </c>
      <c r="W57" s="3" t="s">
        <v>718</v>
      </c>
      <c r="X57" s="44">
        <f t="shared" si="5"/>
        <v>45472</v>
      </c>
      <c r="Y57" s="44">
        <f t="shared" si="13"/>
        <v>45500</v>
      </c>
      <c r="AA57" s="202">
        <v>65</v>
      </c>
      <c r="AC57" s="85">
        <f t="shared" si="6"/>
        <v>5.5270000000000001</v>
      </c>
      <c r="AD57" s="85">
        <f t="shared" si="7"/>
        <v>2.7549999999999999</v>
      </c>
      <c r="AE57" s="85">
        <f t="shared" si="8"/>
        <v>1.0429999999999999</v>
      </c>
      <c r="AF57" s="85">
        <f t="shared" si="9"/>
        <v>9.3249999999999993</v>
      </c>
    </row>
    <row r="58" spans="1:32" ht="20.149999999999999" customHeight="1" x14ac:dyDescent="0.35">
      <c r="A58" s="3">
        <f>SUBTOTAL(103,$B$4:B58)</f>
        <v>55</v>
      </c>
      <c r="B58" s="44">
        <v>45473</v>
      </c>
      <c r="C58" s="29" t="s">
        <v>414</v>
      </c>
      <c r="D58" s="3" t="str">
        <f>VLOOKUP(C58,'Location Summary'!$C$4:$D$602,2,0)</f>
        <v>DA+3</v>
      </c>
      <c r="E58" s="145" t="s">
        <v>422</v>
      </c>
      <c r="F58" s="116" t="s">
        <v>702</v>
      </c>
      <c r="G58" s="186">
        <v>1</v>
      </c>
      <c r="N58" s="185">
        <v>1</v>
      </c>
      <c r="Q58" s="185">
        <v>1</v>
      </c>
      <c r="T58" s="202">
        <v>50</v>
      </c>
      <c r="U58" s="3" t="s">
        <v>748</v>
      </c>
      <c r="V58" s="3" t="s">
        <v>752</v>
      </c>
      <c r="W58" s="3" t="s">
        <v>758</v>
      </c>
      <c r="X58" s="44">
        <f t="shared" si="5"/>
        <v>45473</v>
      </c>
      <c r="Y58" s="44">
        <f t="shared" si="13"/>
        <v>45501</v>
      </c>
      <c r="AA58" s="202">
        <v>50</v>
      </c>
      <c r="AC58" s="85">
        <f t="shared" si="6"/>
        <v>5.5270000000000001</v>
      </c>
      <c r="AD58" s="85">
        <f t="shared" si="7"/>
        <v>5.51</v>
      </c>
      <c r="AE58" s="85">
        <f t="shared" si="8"/>
        <v>0</v>
      </c>
      <c r="AF58" s="85">
        <f t="shared" si="9"/>
        <v>11.036999999999999</v>
      </c>
    </row>
    <row r="59" spans="1:32" ht="20.149999999999999" customHeight="1" x14ac:dyDescent="0.35">
      <c r="A59" s="3">
        <f>SUBTOTAL(103,$B$4:B59)</f>
        <v>56</v>
      </c>
      <c r="B59" s="44">
        <v>45474</v>
      </c>
      <c r="C59" s="29" t="s">
        <v>439</v>
      </c>
      <c r="D59" s="3" t="str">
        <f>VLOOKUP(C59,'Location Summary'!$C$4:$D$602,2,0)</f>
        <v>DA+0</v>
      </c>
      <c r="E59" s="145" t="s">
        <v>422</v>
      </c>
      <c r="F59" s="116" t="s">
        <v>702</v>
      </c>
      <c r="G59" s="186">
        <v>1</v>
      </c>
      <c r="P59" s="186">
        <v>1</v>
      </c>
      <c r="T59" s="202">
        <v>45</v>
      </c>
      <c r="U59" s="3" t="s">
        <v>748</v>
      </c>
      <c r="V59" s="3" t="s">
        <v>751</v>
      </c>
      <c r="W59" s="3" t="s">
        <v>751</v>
      </c>
      <c r="X59" s="44">
        <f t="shared" si="5"/>
        <v>45474</v>
      </c>
      <c r="Y59" s="44">
        <f t="shared" si="13"/>
        <v>45502</v>
      </c>
      <c r="AA59" s="202">
        <v>45</v>
      </c>
      <c r="AC59" s="85">
        <f t="shared" si="6"/>
        <v>9.452</v>
      </c>
      <c r="AD59" s="85">
        <f t="shared" si="7"/>
        <v>0</v>
      </c>
      <c r="AE59" s="85">
        <f t="shared" si="8"/>
        <v>0</v>
      </c>
      <c r="AF59" s="85">
        <f t="shared" si="9"/>
        <v>9.452</v>
      </c>
    </row>
    <row r="60" spans="1:32" ht="20.149999999999999" customHeight="1" x14ac:dyDescent="0.35">
      <c r="A60" s="3">
        <f>SUBTOTAL(103,$B$4:B60)</f>
        <v>57</v>
      </c>
      <c r="B60" s="44">
        <v>45474</v>
      </c>
      <c r="C60" s="29" t="s">
        <v>414</v>
      </c>
      <c r="D60" s="3" t="str">
        <f>VLOOKUP(C60,'Location Summary'!$C$4:$D$602,2,0)</f>
        <v>DA+3</v>
      </c>
      <c r="E60" s="145" t="s">
        <v>422</v>
      </c>
      <c r="F60" s="116" t="s">
        <v>702</v>
      </c>
      <c r="O60" s="184">
        <v>1</v>
      </c>
      <c r="R60" s="184">
        <v>1</v>
      </c>
      <c r="T60" s="202">
        <v>50</v>
      </c>
      <c r="U60" s="3" t="s">
        <v>746</v>
      </c>
      <c r="V60" s="3" t="s">
        <v>746</v>
      </c>
      <c r="W60" s="3" t="s">
        <v>753</v>
      </c>
      <c r="X60" s="44">
        <f t="shared" si="5"/>
        <v>45474</v>
      </c>
      <c r="Y60" s="44">
        <f t="shared" si="13"/>
        <v>45502</v>
      </c>
      <c r="AA60" s="202">
        <v>50</v>
      </c>
      <c r="AC60" s="85">
        <f t="shared" si="6"/>
        <v>0</v>
      </c>
      <c r="AD60" s="85">
        <f t="shared" si="7"/>
        <v>0</v>
      </c>
      <c r="AE60" s="85">
        <f t="shared" si="8"/>
        <v>2.0859999999999999</v>
      </c>
      <c r="AF60" s="85">
        <f t="shared" si="9"/>
        <v>2.0859999999999999</v>
      </c>
    </row>
    <row r="61" spans="1:32" ht="20.149999999999999" customHeight="1" x14ac:dyDescent="0.35">
      <c r="A61" s="3">
        <f>SUBTOTAL(103,$B$4:B61)</f>
        <v>58</v>
      </c>
      <c r="B61" s="44">
        <v>45475</v>
      </c>
      <c r="C61" s="29" t="s">
        <v>439</v>
      </c>
      <c r="D61" s="3" t="str">
        <f>VLOOKUP(C61,'Location Summary'!$C$4:$D$602,2,0)</f>
        <v>DA+0</v>
      </c>
      <c r="E61" s="145" t="s">
        <v>422</v>
      </c>
      <c r="F61" s="116" t="s">
        <v>702</v>
      </c>
      <c r="H61" s="185">
        <v>1</v>
      </c>
      <c r="I61" s="184">
        <v>1</v>
      </c>
      <c r="J61" s="186">
        <v>1</v>
      </c>
      <c r="M61" s="186">
        <v>1</v>
      </c>
      <c r="Q61" s="185">
        <v>1</v>
      </c>
      <c r="R61" s="184">
        <v>1</v>
      </c>
      <c r="T61" s="202">
        <v>40</v>
      </c>
      <c r="U61" s="3" t="s">
        <v>756</v>
      </c>
      <c r="V61" s="3" t="s">
        <v>750</v>
      </c>
      <c r="W61" s="3" t="s">
        <v>763</v>
      </c>
      <c r="X61" s="44">
        <f t="shared" si="5"/>
        <v>45475</v>
      </c>
      <c r="Y61" s="44">
        <f t="shared" si="13"/>
        <v>45503</v>
      </c>
      <c r="AA61" s="202">
        <v>40</v>
      </c>
      <c r="AC61" s="85">
        <f t="shared" si="6"/>
        <v>9.452</v>
      </c>
      <c r="AD61" s="85">
        <f t="shared" si="7"/>
        <v>5.51</v>
      </c>
      <c r="AE61" s="85">
        <f t="shared" si="8"/>
        <v>2.1080000000000001</v>
      </c>
      <c r="AF61" s="85">
        <f t="shared" si="9"/>
        <v>17.07</v>
      </c>
    </row>
    <row r="62" spans="1:32" ht="20.149999999999999" customHeight="1" x14ac:dyDescent="0.35">
      <c r="A62" s="3">
        <f>SUBTOTAL(103,$B$4:B62)</f>
        <v>59</v>
      </c>
      <c r="B62" s="44">
        <v>45475</v>
      </c>
      <c r="C62" s="29" t="s">
        <v>421</v>
      </c>
      <c r="D62" s="3" t="str">
        <f>VLOOKUP(C62,'Location Summary'!$C$4:$D$602,2,0)</f>
        <v>DA+3</v>
      </c>
      <c r="E62" s="145" t="s">
        <v>422</v>
      </c>
      <c r="F62" s="116" t="s">
        <v>702</v>
      </c>
      <c r="M62" s="186">
        <v>1</v>
      </c>
      <c r="P62" s="186">
        <v>1</v>
      </c>
      <c r="T62" s="202">
        <v>50</v>
      </c>
      <c r="U62" s="3" t="s">
        <v>751</v>
      </c>
      <c r="V62" s="3" t="s">
        <v>751</v>
      </c>
      <c r="W62" s="3" t="s">
        <v>750</v>
      </c>
      <c r="X62" s="44">
        <f t="shared" ref="X62:X64" si="14">B62</f>
        <v>45475</v>
      </c>
      <c r="Y62" s="44">
        <f t="shared" ref="Y62:Y64" si="15">B62+28</f>
        <v>45503</v>
      </c>
      <c r="Z62" s="203"/>
      <c r="AA62" s="202">
        <v>50</v>
      </c>
      <c r="AC62" s="85">
        <f t="shared" si="6"/>
        <v>11.054</v>
      </c>
      <c r="AD62" s="85">
        <f t="shared" si="7"/>
        <v>0</v>
      </c>
      <c r="AE62" s="85">
        <f t="shared" si="8"/>
        <v>0</v>
      </c>
      <c r="AF62" s="85">
        <f t="shared" si="9"/>
        <v>11.054</v>
      </c>
    </row>
    <row r="63" spans="1:32" ht="20.149999999999999" customHeight="1" x14ac:dyDescent="0.35">
      <c r="A63" s="3">
        <f>SUBTOTAL(103,$B$4:B63)</f>
        <v>60</v>
      </c>
      <c r="B63" s="44">
        <v>45476</v>
      </c>
      <c r="C63" s="29" t="s">
        <v>414</v>
      </c>
      <c r="D63" s="3" t="str">
        <f>VLOOKUP(C63,'Location Summary'!$C$4:$D$602,2,0)</f>
        <v>DA+3</v>
      </c>
      <c r="E63" s="145" t="s">
        <v>422</v>
      </c>
      <c r="F63" s="116" t="s">
        <v>702</v>
      </c>
      <c r="H63" s="185">
        <v>1</v>
      </c>
      <c r="I63" s="184">
        <v>1</v>
      </c>
      <c r="J63" s="186">
        <v>1</v>
      </c>
      <c r="K63" s="185">
        <v>1</v>
      </c>
      <c r="L63" s="184">
        <v>1</v>
      </c>
      <c r="T63" s="202">
        <v>46</v>
      </c>
      <c r="U63" s="3" t="s">
        <v>771</v>
      </c>
      <c r="V63" s="3" t="s">
        <v>755</v>
      </c>
      <c r="W63" s="3" t="s">
        <v>769</v>
      </c>
      <c r="X63" s="44">
        <f t="shared" si="14"/>
        <v>45476</v>
      </c>
      <c r="Y63" s="44">
        <f t="shared" si="15"/>
        <v>45504</v>
      </c>
      <c r="AA63" s="202">
        <v>46</v>
      </c>
      <c r="AC63" s="85">
        <f t="shared" si="6"/>
        <v>5.5270000000000001</v>
      </c>
      <c r="AD63" s="85">
        <f t="shared" si="7"/>
        <v>5.51</v>
      </c>
      <c r="AE63" s="85">
        <f t="shared" si="8"/>
        <v>2.0859999999999999</v>
      </c>
      <c r="AF63" s="85">
        <f t="shared" si="9"/>
        <v>13.122999999999999</v>
      </c>
    </row>
    <row r="64" spans="1:32" ht="20.149999999999999" customHeight="1" x14ac:dyDescent="0.35">
      <c r="A64" s="3">
        <f>SUBTOTAL(103,$B$4:B64)</f>
        <v>61</v>
      </c>
      <c r="B64" s="44">
        <v>45476</v>
      </c>
      <c r="C64" s="29" t="s">
        <v>421</v>
      </c>
      <c r="D64" s="3" t="str">
        <f>VLOOKUP(C64,'Location Summary'!$C$4:$D$602,2,0)</f>
        <v>DA+3</v>
      </c>
      <c r="E64" s="145" t="s">
        <v>422</v>
      </c>
      <c r="F64" s="116" t="s">
        <v>702</v>
      </c>
      <c r="N64" s="185">
        <v>1</v>
      </c>
      <c r="O64" s="184">
        <v>1</v>
      </c>
      <c r="Q64" s="185">
        <v>1</v>
      </c>
      <c r="R64" s="184">
        <v>1</v>
      </c>
      <c r="T64" s="202">
        <v>45</v>
      </c>
      <c r="U64" s="3" t="s">
        <v>758</v>
      </c>
      <c r="V64" s="3" t="s">
        <v>752</v>
      </c>
      <c r="W64" s="3" t="s">
        <v>752</v>
      </c>
      <c r="X64" s="44">
        <f t="shared" si="14"/>
        <v>45476</v>
      </c>
      <c r="Y64" s="44">
        <f t="shared" si="15"/>
        <v>45504</v>
      </c>
      <c r="Z64" s="203"/>
      <c r="AA64" s="202">
        <v>45</v>
      </c>
      <c r="AC64" s="85">
        <f t="shared" si="6"/>
        <v>0</v>
      </c>
      <c r="AD64" s="85">
        <f t="shared" si="7"/>
        <v>5.51</v>
      </c>
      <c r="AE64" s="85">
        <f t="shared" si="8"/>
        <v>2.0859999999999999</v>
      </c>
      <c r="AF64" s="85">
        <f t="shared" si="9"/>
        <v>7.5960000000000001</v>
      </c>
    </row>
    <row r="65" spans="1:32" ht="20.149999999999999" customHeight="1" x14ac:dyDescent="0.35">
      <c r="A65" s="3">
        <f>SUBTOTAL(103,$B$4:B65)</f>
        <v>62</v>
      </c>
      <c r="B65" s="44">
        <v>45476</v>
      </c>
      <c r="C65" s="29" t="s">
        <v>439</v>
      </c>
      <c r="D65" s="3" t="str">
        <f>VLOOKUP(C65,'Location Summary'!$C$4:$D$602,2,0)</f>
        <v>DA+0</v>
      </c>
      <c r="E65" s="145" t="s">
        <v>422</v>
      </c>
      <c r="F65" s="116" t="s">
        <v>702</v>
      </c>
      <c r="K65" s="185">
        <v>1</v>
      </c>
      <c r="L65" s="184">
        <v>1</v>
      </c>
      <c r="N65" s="185">
        <v>1</v>
      </c>
      <c r="O65" s="184">
        <v>1</v>
      </c>
      <c r="T65" s="202">
        <v>50</v>
      </c>
      <c r="U65" s="3" t="s">
        <v>769</v>
      </c>
      <c r="V65" s="3" t="s">
        <v>752</v>
      </c>
      <c r="W65" s="3" t="s">
        <v>770</v>
      </c>
      <c r="X65" s="44">
        <f t="shared" ref="X65:X66" si="16">B65</f>
        <v>45476</v>
      </c>
      <c r="Y65" s="44">
        <f t="shared" ref="Y65:Y66" si="17">B65+28</f>
        <v>45504</v>
      </c>
      <c r="AA65" s="202">
        <v>50</v>
      </c>
      <c r="AC65" s="85">
        <f t="shared" si="6"/>
        <v>0</v>
      </c>
      <c r="AD65" s="85">
        <f t="shared" si="7"/>
        <v>5.51</v>
      </c>
      <c r="AE65" s="85">
        <f t="shared" si="8"/>
        <v>2.1080000000000001</v>
      </c>
      <c r="AF65" s="85">
        <f t="shared" si="9"/>
        <v>7.6180000000000003</v>
      </c>
    </row>
    <row r="66" spans="1:32" ht="20.149999999999999" customHeight="1" x14ac:dyDescent="0.35">
      <c r="A66" s="3">
        <f>SUBTOTAL(103,$B$4:B66)</f>
        <v>63</v>
      </c>
      <c r="B66" s="44">
        <v>45478</v>
      </c>
      <c r="C66" s="29" t="s">
        <v>438</v>
      </c>
      <c r="D66" s="3" t="str">
        <f>VLOOKUP(C66,'Location Summary'!$C$4:$D$602,2,0)</f>
        <v>DA+1.5</v>
      </c>
      <c r="E66" s="145" t="s">
        <v>422</v>
      </c>
      <c r="F66" s="116" t="s">
        <v>702</v>
      </c>
      <c r="G66" s="186">
        <v>1</v>
      </c>
      <c r="H66" s="185">
        <v>1</v>
      </c>
      <c r="I66" s="184">
        <v>1</v>
      </c>
      <c r="J66" s="186">
        <v>1</v>
      </c>
      <c r="K66" s="185">
        <v>1</v>
      </c>
      <c r="L66" s="184">
        <v>1</v>
      </c>
      <c r="M66" s="186">
        <v>1</v>
      </c>
      <c r="T66" s="202">
        <v>50</v>
      </c>
      <c r="U66" s="3" t="s">
        <v>748</v>
      </c>
      <c r="V66" s="3" t="s">
        <v>756</v>
      </c>
      <c r="W66" s="202" t="s">
        <v>750</v>
      </c>
      <c r="X66" s="44">
        <f t="shared" si="16"/>
        <v>45478</v>
      </c>
      <c r="Y66" s="44">
        <f t="shared" si="17"/>
        <v>45506</v>
      </c>
      <c r="AA66" s="202">
        <v>50</v>
      </c>
      <c r="AC66" s="85">
        <f t="shared" si="6"/>
        <v>16.581</v>
      </c>
      <c r="AD66" s="85">
        <f t="shared" si="7"/>
        <v>5.51</v>
      </c>
      <c r="AE66" s="85">
        <f t="shared" si="8"/>
        <v>2.0859999999999999</v>
      </c>
      <c r="AF66" s="85">
        <f t="shared" si="9"/>
        <v>24.177</v>
      </c>
    </row>
    <row r="67" spans="1:32" ht="20.149999999999999" customHeight="1" x14ac:dyDescent="0.35">
      <c r="A67" s="3">
        <f>SUBTOTAL(103,$B$4:B67)</f>
        <v>64</v>
      </c>
      <c r="B67" s="44">
        <v>45478</v>
      </c>
      <c r="C67" s="29" t="s">
        <v>468</v>
      </c>
      <c r="D67" s="3" t="str">
        <f>VLOOKUP(C67,'Location Summary'!$C$4:$D$602,2,0)</f>
        <v>DA+1.5</v>
      </c>
      <c r="E67" s="145" t="s">
        <v>422</v>
      </c>
      <c r="F67" s="116" t="s">
        <v>702</v>
      </c>
      <c r="G67" s="186">
        <v>1</v>
      </c>
      <c r="H67" s="185">
        <v>1</v>
      </c>
      <c r="J67" s="186">
        <v>1</v>
      </c>
      <c r="K67" s="185">
        <v>1</v>
      </c>
      <c r="M67" s="186">
        <v>1</v>
      </c>
      <c r="N67" s="185">
        <v>1</v>
      </c>
      <c r="P67" s="186">
        <v>1</v>
      </c>
      <c r="Q67" s="185">
        <v>1</v>
      </c>
      <c r="T67" s="202">
        <v>40</v>
      </c>
      <c r="U67" s="3" t="s">
        <v>722</v>
      </c>
      <c r="V67" s="3" t="s">
        <v>718</v>
      </c>
      <c r="W67" s="3" t="s">
        <v>725</v>
      </c>
      <c r="X67" s="44">
        <f t="shared" ref="X67:X68" si="18">B67</f>
        <v>45478</v>
      </c>
      <c r="Y67" s="44">
        <f t="shared" ref="Y67:Y68" si="19">B67+28</f>
        <v>45506</v>
      </c>
      <c r="AA67" s="202">
        <v>40</v>
      </c>
      <c r="AC67" s="85">
        <f t="shared" si="6"/>
        <v>22.108000000000001</v>
      </c>
      <c r="AD67" s="85">
        <f t="shared" si="7"/>
        <v>11.02</v>
      </c>
      <c r="AE67" s="85">
        <f t="shared" si="8"/>
        <v>0</v>
      </c>
      <c r="AF67" s="85">
        <f t="shared" si="9"/>
        <v>33.128</v>
      </c>
    </row>
    <row r="68" spans="1:32" ht="20.149999999999999" customHeight="1" x14ac:dyDescent="0.35">
      <c r="A68" s="3">
        <f>SUBTOTAL(103,$B$4:B68)</f>
        <v>65</v>
      </c>
      <c r="B68" s="44">
        <v>45479</v>
      </c>
      <c r="C68" s="29" t="s">
        <v>415</v>
      </c>
      <c r="D68" s="3" t="str">
        <f>VLOOKUP(C68,'Location Summary'!$C$4:$D$602,2,0)</f>
        <v>DA+3</v>
      </c>
      <c r="E68" s="145" t="s">
        <v>422</v>
      </c>
      <c r="F68" s="116" t="s">
        <v>702</v>
      </c>
      <c r="G68" s="186">
        <v>1</v>
      </c>
      <c r="J68" s="186">
        <v>1</v>
      </c>
      <c r="T68" s="3">
        <v>48</v>
      </c>
      <c r="U68" s="3" t="s">
        <v>782</v>
      </c>
      <c r="V68" s="3" t="s">
        <v>782</v>
      </c>
      <c r="W68" s="3" t="s">
        <v>725</v>
      </c>
      <c r="X68" s="44">
        <f t="shared" si="18"/>
        <v>45479</v>
      </c>
      <c r="Y68" s="44">
        <f t="shared" si="19"/>
        <v>45507</v>
      </c>
      <c r="AA68" s="3">
        <v>48</v>
      </c>
      <c r="AC68" s="85">
        <f t="shared" si="6"/>
        <v>11.054</v>
      </c>
      <c r="AD68" s="85">
        <f t="shared" si="7"/>
        <v>0</v>
      </c>
      <c r="AE68" s="85">
        <f t="shared" si="8"/>
        <v>0</v>
      </c>
      <c r="AF68" s="85">
        <f t="shared" si="9"/>
        <v>11.054</v>
      </c>
    </row>
    <row r="69" spans="1:32" ht="20.149999999999999" customHeight="1" x14ac:dyDescent="0.35">
      <c r="A69" s="3">
        <f>SUBTOTAL(103,$B$4:B69)</f>
        <v>66</v>
      </c>
      <c r="B69" s="44">
        <v>45479</v>
      </c>
      <c r="C69" s="29" t="s">
        <v>438</v>
      </c>
      <c r="D69" s="3" t="str">
        <f>VLOOKUP(C69,'Location Summary'!$C$4:$D$602,2,0)</f>
        <v>DA+1.5</v>
      </c>
      <c r="E69" s="145" t="s">
        <v>422</v>
      </c>
      <c r="F69" s="116" t="s">
        <v>702</v>
      </c>
      <c r="N69" s="185">
        <v>1</v>
      </c>
      <c r="O69" s="184">
        <v>1</v>
      </c>
      <c r="P69" s="186">
        <v>1</v>
      </c>
      <c r="Q69" s="185">
        <v>1</v>
      </c>
      <c r="R69" s="184">
        <v>1</v>
      </c>
      <c r="T69" s="3">
        <v>45</v>
      </c>
      <c r="U69" s="3" t="s">
        <v>751</v>
      </c>
      <c r="V69" s="3" t="s">
        <v>753</v>
      </c>
      <c r="W69" s="3" t="s">
        <v>770</v>
      </c>
      <c r="X69" s="44">
        <f t="shared" ref="X69" si="20">B69</f>
        <v>45479</v>
      </c>
      <c r="Y69" s="44">
        <f t="shared" ref="Y69" si="21">B69+28</f>
        <v>45507</v>
      </c>
      <c r="AA69" s="3">
        <v>45</v>
      </c>
      <c r="AC69" s="85">
        <f t="shared" si="6"/>
        <v>5.5270000000000001</v>
      </c>
      <c r="AD69" s="85">
        <f t="shared" si="7"/>
        <v>5.51</v>
      </c>
      <c r="AE69" s="85">
        <f t="shared" si="8"/>
        <v>2.0859999999999999</v>
      </c>
      <c r="AF69" s="85">
        <f t="shared" si="9"/>
        <v>13.122999999999999</v>
      </c>
    </row>
    <row r="70" spans="1:32" ht="20.149999999999999" customHeight="1" x14ac:dyDescent="0.35">
      <c r="A70" s="3">
        <f>SUBTOTAL(103,$B$4:B70)</f>
        <v>67</v>
      </c>
      <c r="B70" s="44">
        <v>45479</v>
      </c>
      <c r="C70" s="29" t="s">
        <v>468</v>
      </c>
      <c r="D70" s="3" t="str">
        <f>VLOOKUP(C70,'Location Summary'!$C$4:$D$602,2,0)</f>
        <v>DA+1.5</v>
      </c>
      <c r="E70" s="145" t="s">
        <v>422</v>
      </c>
      <c r="F70" s="116" t="s">
        <v>702</v>
      </c>
      <c r="I70" s="184">
        <v>1</v>
      </c>
      <c r="L70" s="184">
        <v>1</v>
      </c>
      <c r="O70" s="184">
        <v>1</v>
      </c>
      <c r="R70" s="184">
        <v>1</v>
      </c>
      <c r="T70" s="3">
        <v>55</v>
      </c>
      <c r="U70" s="3" t="s">
        <v>729</v>
      </c>
      <c r="V70" s="3" t="s">
        <v>724</v>
      </c>
      <c r="W70" s="3" t="s">
        <v>770</v>
      </c>
      <c r="X70" s="44">
        <f t="shared" ref="X70" si="22">B70</f>
        <v>45479</v>
      </c>
      <c r="Y70" s="44">
        <f t="shared" ref="Y70" si="23">B70+28</f>
        <v>45507</v>
      </c>
      <c r="AA70" s="3">
        <v>55</v>
      </c>
      <c r="AC70" s="85">
        <f t="shared" ref="AC70:AC103" si="24">(VLOOKUP($D70,$AH$4:$AK$40,2,FALSE))*(G70+J70+M70+P70)</f>
        <v>0</v>
      </c>
      <c r="AD70" s="85">
        <f t="shared" ref="AD70:AD103" si="25">(VLOOKUP($D70,$AH$4:$AK$40,3,FALSE))*(H70+K70+N70+Q70)</f>
        <v>0</v>
      </c>
      <c r="AE70" s="85">
        <f t="shared" ref="AE70:AE103" si="26">(VLOOKUP($D70,$AH$4:$AK$40,4,FALSE))*(I70+L70+O70+R70)</f>
        <v>4.1719999999999997</v>
      </c>
      <c r="AF70" s="85">
        <f t="shared" ref="AF70:AF103" si="27">SUM(AC70:AE70)</f>
        <v>4.1719999999999997</v>
      </c>
    </row>
    <row r="71" spans="1:32" ht="20.149999999999999" customHeight="1" x14ac:dyDescent="0.35">
      <c r="A71" s="3">
        <f>SUBTOTAL(103,$B$4:B71)</f>
        <v>68</v>
      </c>
      <c r="B71" s="44">
        <v>45480</v>
      </c>
      <c r="C71" s="29" t="s">
        <v>415</v>
      </c>
      <c r="D71" s="3" t="str">
        <f>VLOOKUP(C71,'Location Summary'!$C$4:$D$602,2,0)</f>
        <v>DA+3</v>
      </c>
      <c r="E71" s="145" t="s">
        <v>422</v>
      </c>
      <c r="F71" s="116" t="s">
        <v>702</v>
      </c>
      <c r="H71" s="185">
        <v>1</v>
      </c>
      <c r="I71" s="184">
        <v>1</v>
      </c>
      <c r="K71" s="185">
        <v>1</v>
      </c>
      <c r="L71" s="184">
        <v>1</v>
      </c>
      <c r="P71" s="186">
        <v>1</v>
      </c>
      <c r="T71" s="3">
        <v>48</v>
      </c>
      <c r="U71" s="3" t="s">
        <v>779</v>
      </c>
      <c r="V71" s="3" t="s">
        <v>780</v>
      </c>
      <c r="W71" s="3" t="s">
        <v>781</v>
      </c>
      <c r="X71" s="44">
        <f t="shared" ref="X71:X77" si="28">B71</f>
        <v>45480</v>
      </c>
      <c r="Y71" s="44">
        <f t="shared" ref="Y71:Y77" si="29">B71+28</f>
        <v>45508</v>
      </c>
      <c r="AA71" s="3">
        <v>48</v>
      </c>
      <c r="AC71" s="85">
        <f t="shared" si="24"/>
        <v>5.5270000000000001</v>
      </c>
      <c r="AD71" s="85">
        <f t="shared" si="25"/>
        <v>5.51</v>
      </c>
      <c r="AE71" s="85">
        <f t="shared" si="26"/>
        <v>2.0859999999999999</v>
      </c>
      <c r="AF71" s="85">
        <f t="shared" si="27"/>
        <v>13.122999999999999</v>
      </c>
    </row>
    <row r="72" spans="1:32" ht="20.149999999999999" customHeight="1" x14ac:dyDescent="0.35">
      <c r="A72" s="3">
        <f>SUBTOTAL(103,$B$4:B72)</f>
        <v>69</v>
      </c>
      <c r="B72" s="44">
        <v>45480</v>
      </c>
      <c r="C72" s="29" t="s">
        <v>467</v>
      </c>
      <c r="D72" s="3" t="str">
        <f>VLOOKUP(C72,'Location Summary'!$C$4:$D$602,2,0)</f>
        <v>DA+0</v>
      </c>
      <c r="E72" s="145" t="s">
        <v>422</v>
      </c>
      <c r="F72" s="116" t="s">
        <v>702</v>
      </c>
      <c r="P72" s="186">
        <v>1</v>
      </c>
      <c r="T72" s="3">
        <v>50</v>
      </c>
      <c r="U72" s="3" t="s">
        <v>751</v>
      </c>
      <c r="V72" s="3" t="s">
        <v>751</v>
      </c>
      <c r="W72" s="3" t="s">
        <v>751</v>
      </c>
      <c r="X72" s="44">
        <f t="shared" si="28"/>
        <v>45480</v>
      </c>
      <c r="Y72" s="44">
        <f t="shared" si="29"/>
        <v>45508</v>
      </c>
      <c r="AA72" s="3">
        <v>50</v>
      </c>
      <c r="AC72" s="85">
        <f t="shared" si="24"/>
        <v>4.726</v>
      </c>
      <c r="AD72" s="85">
        <f t="shared" si="25"/>
        <v>0</v>
      </c>
      <c r="AE72" s="85">
        <f t="shared" si="26"/>
        <v>0</v>
      </c>
      <c r="AF72" s="85">
        <f t="shared" si="27"/>
        <v>4.726</v>
      </c>
    </row>
    <row r="73" spans="1:32" ht="20.149999999999999" customHeight="1" x14ac:dyDescent="0.35">
      <c r="A73" s="3">
        <f>SUBTOTAL(103,$B$4:B73)</f>
        <v>70</v>
      </c>
      <c r="B73" s="44">
        <v>45481</v>
      </c>
      <c r="C73" s="29" t="s">
        <v>415</v>
      </c>
      <c r="D73" s="3" t="str">
        <f>VLOOKUP(C73,'Location Summary'!$C$4:$D$602,2,0)</f>
        <v>DA+3</v>
      </c>
      <c r="E73" s="145" t="s">
        <v>422</v>
      </c>
      <c r="F73" s="116" t="s">
        <v>702</v>
      </c>
      <c r="M73" s="186">
        <v>1</v>
      </c>
      <c r="Q73" s="185">
        <v>1</v>
      </c>
      <c r="T73" s="3">
        <v>40</v>
      </c>
      <c r="U73" s="3" t="s">
        <v>758</v>
      </c>
      <c r="V73" s="3" t="s">
        <v>750</v>
      </c>
      <c r="W73" s="3" t="s">
        <v>750</v>
      </c>
      <c r="X73" s="44">
        <f t="shared" si="28"/>
        <v>45481</v>
      </c>
      <c r="Y73" s="44">
        <f t="shared" si="29"/>
        <v>45509</v>
      </c>
      <c r="AA73" s="3">
        <v>40</v>
      </c>
      <c r="AC73" s="85">
        <f t="shared" si="24"/>
        <v>5.5270000000000001</v>
      </c>
      <c r="AD73" s="85">
        <f t="shared" si="25"/>
        <v>2.7549999999999999</v>
      </c>
      <c r="AE73" s="85">
        <f t="shared" si="26"/>
        <v>0</v>
      </c>
      <c r="AF73" s="85">
        <f t="shared" si="27"/>
        <v>8.282</v>
      </c>
    </row>
    <row r="74" spans="1:32" ht="20.149999999999999" customHeight="1" x14ac:dyDescent="0.35">
      <c r="A74" s="3">
        <f>SUBTOTAL(103,$B$4:B74)</f>
        <v>71</v>
      </c>
      <c r="B74" s="44">
        <v>45481</v>
      </c>
      <c r="C74" s="29" t="s">
        <v>421</v>
      </c>
      <c r="D74" s="3" t="str">
        <f>VLOOKUP(C74,'Location Summary'!$C$4:$D$602,2,0)</f>
        <v>DA+3</v>
      </c>
      <c r="E74" s="145" t="s">
        <v>422</v>
      </c>
      <c r="F74" s="116" t="s">
        <v>702</v>
      </c>
      <c r="G74" s="186">
        <v>1</v>
      </c>
      <c r="T74" s="3">
        <v>55</v>
      </c>
      <c r="U74" s="3" t="s">
        <v>748</v>
      </c>
      <c r="V74" s="3" t="s">
        <v>748</v>
      </c>
      <c r="W74" s="3" t="s">
        <v>748</v>
      </c>
      <c r="X74" s="44">
        <f>B74</f>
        <v>45481</v>
      </c>
      <c r="Y74" s="44">
        <f>B74+28</f>
        <v>45509</v>
      </c>
      <c r="AA74" s="3">
        <v>55</v>
      </c>
      <c r="AC74" s="85">
        <f t="shared" si="24"/>
        <v>5.5270000000000001</v>
      </c>
      <c r="AD74" s="85">
        <f t="shared" si="25"/>
        <v>0</v>
      </c>
      <c r="AE74" s="85">
        <f t="shared" si="26"/>
        <v>0</v>
      </c>
      <c r="AF74" s="85">
        <f t="shared" si="27"/>
        <v>5.5270000000000001</v>
      </c>
    </row>
    <row r="75" spans="1:32" ht="20.149999999999999" customHeight="1" x14ac:dyDescent="0.35">
      <c r="A75" s="3">
        <f>SUBTOTAL(103,$B$4:B75)</f>
        <v>72</v>
      </c>
      <c r="B75" s="44">
        <v>45481</v>
      </c>
      <c r="C75" s="29" t="s">
        <v>440</v>
      </c>
      <c r="D75" s="3" t="str">
        <f>VLOOKUP(C75,'Location Summary'!$C$4:$D$602,2,0)</f>
        <v>DA-1.5</v>
      </c>
      <c r="E75" s="145" t="s">
        <v>422</v>
      </c>
      <c r="F75" s="116" t="s">
        <v>702</v>
      </c>
      <c r="G75" s="186">
        <v>1</v>
      </c>
      <c r="J75" s="186">
        <v>1</v>
      </c>
      <c r="M75" s="186">
        <v>1</v>
      </c>
      <c r="P75" s="186">
        <v>1</v>
      </c>
      <c r="T75" s="3">
        <v>55</v>
      </c>
      <c r="U75" s="3" t="s">
        <v>748</v>
      </c>
      <c r="V75" s="3" t="s">
        <v>756</v>
      </c>
      <c r="W75" s="3" t="s">
        <v>756</v>
      </c>
      <c r="X75" s="44">
        <f>B75</f>
        <v>45481</v>
      </c>
      <c r="Y75" s="44">
        <f>B75+28</f>
        <v>45509</v>
      </c>
      <c r="AA75" s="3">
        <v>55</v>
      </c>
      <c r="AC75" s="85">
        <f t="shared" si="24"/>
        <v>18.904</v>
      </c>
      <c r="AD75" s="85">
        <f t="shared" si="25"/>
        <v>0</v>
      </c>
      <c r="AE75" s="85">
        <f t="shared" si="26"/>
        <v>0</v>
      </c>
      <c r="AF75" s="85">
        <f t="shared" si="27"/>
        <v>18.904</v>
      </c>
    </row>
    <row r="76" spans="1:32" ht="20.149999999999999" customHeight="1" x14ac:dyDescent="0.35">
      <c r="A76" s="3">
        <f>SUBTOTAL(103,$B$4:B76)</f>
        <v>73</v>
      </c>
      <c r="B76" s="44">
        <v>45481</v>
      </c>
      <c r="C76" s="29" t="s">
        <v>467</v>
      </c>
      <c r="D76" s="3" t="str">
        <f>VLOOKUP(C76,'Location Summary'!$C$4:$D$602,2,0)</f>
        <v>DA+0</v>
      </c>
      <c r="E76" s="145" t="s">
        <v>422</v>
      </c>
      <c r="F76" s="116" t="s">
        <v>702</v>
      </c>
      <c r="G76" s="186">
        <v>1</v>
      </c>
      <c r="M76" s="186">
        <v>1</v>
      </c>
      <c r="T76" s="3">
        <v>65</v>
      </c>
      <c r="U76" s="3" t="s">
        <v>748</v>
      </c>
      <c r="V76" s="3" t="s">
        <v>748</v>
      </c>
      <c r="W76" s="3" t="s">
        <v>750</v>
      </c>
      <c r="X76" s="44">
        <f t="shared" si="28"/>
        <v>45481</v>
      </c>
      <c r="Y76" s="44">
        <f t="shared" si="29"/>
        <v>45509</v>
      </c>
      <c r="AA76" s="3">
        <v>65</v>
      </c>
      <c r="AC76" s="85">
        <f t="shared" si="24"/>
        <v>9.452</v>
      </c>
      <c r="AD76" s="85">
        <f t="shared" si="25"/>
        <v>0</v>
      </c>
      <c r="AE76" s="85">
        <f t="shared" si="26"/>
        <v>0</v>
      </c>
      <c r="AF76" s="85">
        <f t="shared" si="27"/>
        <v>9.452</v>
      </c>
    </row>
    <row r="77" spans="1:32" ht="20.149999999999999" customHeight="1" x14ac:dyDescent="0.35">
      <c r="A77" s="3">
        <f>SUBTOTAL(103,$B$4:B77)</f>
        <v>74</v>
      </c>
      <c r="B77" s="44">
        <v>45482</v>
      </c>
      <c r="C77" s="29" t="s">
        <v>415</v>
      </c>
      <c r="D77" s="3" t="str">
        <f>VLOOKUP(C77,'Location Summary'!$C$4:$D$602,2,0)</f>
        <v>DA+3</v>
      </c>
      <c r="E77" s="145" t="s">
        <v>422</v>
      </c>
      <c r="F77" s="116" t="s">
        <v>702</v>
      </c>
      <c r="N77" s="185">
        <v>1</v>
      </c>
      <c r="O77" s="184">
        <v>1</v>
      </c>
      <c r="R77" s="184">
        <v>1</v>
      </c>
      <c r="T77" s="3">
        <v>57</v>
      </c>
      <c r="U77" s="3" t="s">
        <v>806</v>
      </c>
      <c r="V77" s="3" t="s">
        <v>752</v>
      </c>
      <c r="W77" s="3" t="s">
        <v>770</v>
      </c>
      <c r="X77" s="44">
        <f t="shared" si="28"/>
        <v>45482</v>
      </c>
      <c r="Y77" s="44">
        <f t="shared" si="29"/>
        <v>45510</v>
      </c>
      <c r="AA77" s="3">
        <v>57</v>
      </c>
      <c r="AC77" s="85">
        <f t="shared" si="24"/>
        <v>0</v>
      </c>
      <c r="AD77" s="85">
        <f t="shared" si="25"/>
        <v>2.7549999999999999</v>
      </c>
      <c r="AE77" s="85">
        <f t="shared" si="26"/>
        <v>2.0859999999999999</v>
      </c>
      <c r="AF77" s="85">
        <f t="shared" si="27"/>
        <v>4.8409999999999993</v>
      </c>
    </row>
    <row r="78" spans="1:32" ht="20.149999999999999" customHeight="1" x14ac:dyDescent="0.35">
      <c r="A78" s="3">
        <f>SUBTOTAL(103,$B$4:B78)</f>
        <v>75</v>
      </c>
      <c r="B78" s="44">
        <v>45482</v>
      </c>
      <c r="C78" s="29" t="s">
        <v>421</v>
      </c>
      <c r="D78" s="3" t="str">
        <f>VLOOKUP(C78,'Location Summary'!$C$4:$D$602,2,0)</f>
        <v>DA+3</v>
      </c>
      <c r="E78" s="145" t="s">
        <v>422</v>
      </c>
      <c r="F78" s="116" t="s">
        <v>702</v>
      </c>
      <c r="H78" s="185">
        <v>1</v>
      </c>
      <c r="T78" s="3">
        <v>40</v>
      </c>
      <c r="U78" s="3" t="s">
        <v>755</v>
      </c>
      <c r="V78" s="3" t="s">
        <v>755</v>
      </c>
      <c r="W78" s="3" t="s">
        <v>755</v>
      </c>
      <c r="X78" s="44">
        <f t="shared" ref="X78:X81" si="30">B78</f>
        <v>45482</v>
      </c>
      <c r="Y78" s="44">
        <f t="shared" ref="Y78:Y81" si="31">B78+28</f>
        <v>45510</v>
      </c>
      <c r="AA78" s="3">
        <v>40</v>
      </c>
      <c r="AC78" s="85">
        <f t="shared" si="24"/>
        <v>0</v>
      </c>
      <c r="AD78" s="85">
        <f t="shared" si="25"/>
        <v>2.7549999999999999</v>
      </c>
      <c r="AE78" s="85">
        <f t="shared" si="26"/>
        <v>0</v>
      </c>
      <c r="AF78" s="85">
        <f t="shared" si="27"/>
        <v>2.7549999999999999</v>
      </c>
    </row>
    <row r="79" spans="1:32" ht="20.149999999999999" customHeight="1" x14ac:dyDescent="0.35">
      <c r="A79" s="3">
        <f>SUBTOTAL(103,$B$4:B79)</f>
        <v>76</v>
      </c>
      <c r="B79" s="44">
        <v>45482</v>
      </c>
      <c r="C79" s="29" t="s">
        <v>440</v>
      </c>
      <c r="D79" s="3" t="str">
        <f>VLOOKUP(C79,'Location Summary'!$C$4:$D$602,2,0)</f>
        <v>DA-1.5</v>
      </c>
      <c r="E79" s="145" t="s">
        <v>422</v>
      </c>
      <c r="F79" s="116" t="s">
        <v>702</v>
      </c>
      <c r="H79" s="185">
        <v>1</v>
      </c>
      <c r="I79" s="184">
        <v>1</v>
      </c>
      <c r="K79" s="185">
        <v>1</v>
      </c>
      <c r="L79" s="184">
        <v>1</v>
      </c>
      <c r="T79" s="3">
        <v>60</v>
      </c>
      <c r="U79" s="3" t="s">
        <v>755</v>
      </c>
      <c r="V79" s="3" t="s">
        <v>769</v>
      </c>
      <c r="W79" s="3" t="s">
        <v>749</v>
      </c>
      <c r="X79" s="44">
        <f t="shared" si="30"/>
        <v>45482</v>
      </c>
      <c r="Y79" s="44">
        <f t="shared" si="31"/>
        <v>45510</v>
      </c>
      <c r="AA79" s="3">
        <v>60</v>
      </c>
      <c r="AC79" s="85">
        <f t="shared" si="24"/>
        <v>0</v>
      </c>
      <c r="AD79" s="85">
        <f t="shared" si="25"/>
        <v>5.51</v>
      </c>
      <c r="AE79" s="85">
        <f t="shared" si="26"/>
        <v>2.1080000000000001</v>
      </c>
      <c r="AF79" s="85">
        <f t="shared" si="27"/>
        <v>7.6180000000000003</v>
      </c>
    </row>
    <row r="80" spans="1:32" ht="20.149999999999999" customHeight="1" x14ac:dyDescent="0.35">
      <c r="A80" s="3">
        <f>SUBTOTAL(103,$B$4:B80)</f>
        <v>77</v>
      </c>
      <c r="B80" s="44">
        <v>45482</v>
      </c>
      <c r="C80" s="29" t="s">
        <v>467</v>
      </c>
      <c r="D80" s="3" t="str">
        <f>VLOOKUP(C80,'Location Summary'!$C$4:$D$602,2,0)</f>
        <v>DA+0</v>
      </c>
      <c r="E80" s="145" t="s">
        <v>422</v>
      </c>
      <c r="F80" s="116" t="s">
        <v>702</v>
      </c>
      <c r="H80" s="185">
        <v>1</v>
      </c>
      <c r="J80" s="186">
        <v>1</v>
      </c>
      <c r="N80" s="185">
        <v>1</v>
      </c>
      <c r="Q80" s="185">
        <v>1</v>
      </c>
      <c r="T80" s="3">
        <v>55</v>
      </c>
      <c r="U80" s="3" t="s">
        <v>756</v>
      </c>
      <c r="V80" s="3" t="s">
        <v>752</v>
      </c>
      <c r="W80" s="3" t="s">
        <v>755</v>
      </c>
      <c r="X80" s="44">
        <f t="shared" si="30"/>
        <v>45482</v>
      </c>
      <c r="Y80" s="44">
        <f t="shared" si="31"/>
        <v>45510</v>
      </c>
      <c r="AA80" s="3">
        <v>55</v>
      </c>
      <c r="AC80" s="85">
        <f t="shared" si="24"/>
        <v>4.726</v>
      </c>
      <c r="AD80" s="85">
        <f t="shared" si="25"/>
        <v>8.2650000000000006</v>
      </c>
      <c r="AE80" s="85">
        <f t="shared" si="26"/>
        <v>0</v>
      </c>
      <c r="AF80" s="85">
        <f t="shared" si="27"/>
        <v>12.991</v>
      </c>
    </row>
    <row r="81" spans="1:32" ht="20.149999999999999" customHeight="1" x14ac:dyDescent="0.35">
      <c r="A81" s="3">
        <f>SUBTOTAL(103,$B$4:B81)</f>
        <v>78</v>
      </c>
      <c r="B81" s="44">
        <v>45483</v>
      </c>
      <c r="C81" s="29" t="s">
        <v>421</v>
      </c>
      <c r="D81" s="3" t="str">
        <f>VLOOKUP(C81,'Location Summary'!$C$4:$D$602,2,0)</f>
        <v>DA+3</v>
      </c>
      <c r="E81" s="145" t="s">
        <v>422</v>
      </c>
      <c r="F81" s="116" t="s">
        <v>702</v>
      </c>
      <c r="I81" s="184">
        <v>1</v>
      </c>
      <c r="J81" s="186">
        <v>1</v>
      </c>
      <c r="K81" s="185">
        <v>1</v>
      </c>
      <c r="L81" s="184">
        <v>1</v>
      </c>
      <c r="T81" s="3">
        <v>40</v>
      </c>
      <c r="U81" s="3" t="s">
        <v>756</v>
      </c>
      <c r="V81" s="3" t="s">
        <v>756</v>
      </c>
      <c r="W81" s="3" t="s">
        <v>756</v>
      </c>
      <c r="X81" s="44">
        <f t="shared" si="30"/>
        <v>45483</v>
      </c>
      <c r="Y81" s="44">
        <f t="shared" si="31"/>
        <v>45511</v>
      </c>
      <c r="AA81" s="3">
        <v>40</v>
      </c>
      <c r="AC81" s="85">
        <f t="shared" si="24"/>
        <v>5.5270000000000001</v>
      </c>
      <c r="AD81" s="85">
        <f t="shared" si="25"/>
        <v>2.7549999999999999</v>
      </c>
      <c r="AE81" s="85">
        <f t="shared" si="26"/>
        <v>2.0859999999999999</v>
      </c>
      <c r="AF81" s="85">
        <f t="shared" si="27"/>
        <v>10.368</v>
      </c>
    </row>
    <row r="82" spans="1:32" ht="20.149999999999999" customHeight="1" x14ac:dyDescent="0.35">
      <c r="A82" s="3">
        <f>SUBTOTAL(103,$B$4:B82)</f>
        <v>79</v>
      </c>
      <c r="B82" s="44">
        <v>45483</v>
      </c>
      <c r="C82" s="29" t="s">
        <v>440</v>
      </c>
      <c r="D82" s="3" t="str">
        <f>VLOOKUP(C82,'Location Summary'!$C$4:$D$602,2,0)</f>
        <v>DA-1.5</v>
      </c>
      <c r="E82" s="145" t="s">
        <v>422</v>
      </c>
      <c r="F82" s="116" t="s">
        <v>702</v>
      </c>
      <c r="N82" s="185">
        <v>1</v>
      </c>
      <c r="O82" s="184">
        <v>1</v>
      </c>
      <c r="Q82" s="185">
        <v>1</v>
      </c>
      <c r="R82" s="184">
        <v>1</v>
      </c>
      <c r="T82" s="3">
        <v>50</v>
      </c>
      <c r="U82" s="3" t="s">
        <v>752</v>
      </c>
      <c r="V82" s="3" t="s">
        <v>746</v>
      </c>
      <c r="W82" s="3" t="s">
        <v>753</v>
      </c>
      <c r="X82" s="44">
        <f t="shared" ref="X82" si="32">B82</f>
        <v>45483</v>
      </c>
      <c r="Y82" s="44">
        <f t="shared" ref="Y82" si="33">B82+28</f>
        <v>45511</v>
      </c>
      <c r="AA82" s="3">
        <v>40</v>
      </c>
      <c r="AC82" s="85">
        <f t="shared" si="24"/>
        <v>0</v>
      </c>
      <c r="AD82" s="85">
        <f t="shared" si="25"/>
        <v>5.51</v>
      </c>
      <c r="AE82" s="85">
        <f t="shared" si="26"/>
        <v>2.1080000000000001</v>
      </c>
      <c r="AF82" s="85">
        <f t="shared" si="27"/>
        <v>7.6180000000000003</v>
      </c>
    </row>
    <row r="83" spans="1:32" ht="20.149999999999999" customHeight="1" x14ac:dyDescent="0.35">
      <c r="A83" s="3">
        <f>SUBTOTAL(103,$B$4:B83)</f>
        <v>80</v>
      </c>
      <c r="B83" s="44">
        <v>45483</v>
      </c>
      <c r="C83" s="29" t="s">
        <v>467</v>
      </c>
      <c r="D83" s="3" t="str">
        <f>VLOOKUP(C83,'Location Summary'!$C$4:$D$602,2,0)</f>
        <v>DA+0</v>
      </c>
      <c r="E83" s="145" t="s">
        <v>422</v>
      </c>
      <c r="F83" s="116" t="s">
        <v>702</v>
      </c>
      <c r="I83" s="184">
        <v>1</v>
      </c>
      <c r="K83" s="185">
        <v>1</v>
      </c>
      <c r="L83" s="184">
        <v>1</v>
      </c>
      <c r="O83" s="184">
        <v>1</v>
      </c>
      <c r="R83" s="184">
        <v>1</v>
      </c>
      <c r="T83" s="3">
        <v>55</v>
      </c>
      <c r="U83" s="3" t="s">
        <v>769</v>
      </c>
      <c r="V83" s="3" t="s">
        <v>747</v>
      </c>
      <c r="W83" s="3" t="s">
        <v>753</v>
      </c>
      <c r="X83" s="44">
        <f t="shared" ref="X83:X86" si="34">B83</f>
        <v>45483</v>
      </c>
      <c r="Y83" s="44">
        <f t="shared" ref="Y83:Y86" si="35">B83+28</f>
        <v>45511</v>
      </c>
      <c r="AA83" s="3">
        <v>55</v>
      </c>
      <c r="AC83" s="85">
        <f t="shared" si="24"/>
        <v>0</v>
      </c>
      <c r="AD83" s="85">
        <f t="shared" si="25"/>
        <v>2.7549999999999999</v>
      </c>
      <c r="AE83" s="85">
        <f t="shared" si="26"/>
        <v>4.2160000000000002</v>
      </c>
      <c r="AF83" s="85">
        <f t="shared" si="27"/>
        <v>6.9710000000000001</v>
      </c>
    </row>
    <row r="84" spans="1:32" ht="20.149999999999999" customHeight="1" x14ac:dyDescent="0.35">
      <c r="A84" s="3">
        <f>SUBTOTAL(103,$B$4:B84)</f>
        <v>81</v>
      </c>
      <c r="B84" s="44">
        <v>45484</v>
      </c>
      <c r="C84" s="29" t="s">
        <v>437</v>
      </c>
      <c r="D84" s="3" t="str">
        <f>VLOOKUP(C84,'Location Summary'!$C$4:$D$602,2,0)</f>
        <v>DA+0</v>
      </c>
      <c r="E84" s="145" t="s">
        <v>422</v>
      </c>
      <c r="F84" s="116" t="s">
        <v>702</v>
      </c>
      <c r="K84" s="185">
        <v>1</v>
      </c>
      <c r="L84" s="184">
        <v>1</v>
      </c>
      <c r="N84" s="185">
        <v>1</v>
      </c>
      <c r="O84" s="184">
        <v>1</v>
      </c>
      <c r="T84" s="3">
        <v>55</v>
      </c>
      <c r="U84" s="3" t="s">
        <v>769</v>
      </c>
      <c r="V84" s="3" t="s">
        <v>749</v>
      </c>
      <c r="W84" s="3" t="s">
        <v>746</v>
      </c>
      <c r="X84" s="44">
        <f t="shared" si="34"/>
        <v>45484</v>
      </c>
      <c r="Y84" s="44">
        <f t="shared" si="35"/>
        <v>45512</v>
      </c>
      <c r="AA84" s="3">
        <v>55</v>
      </c>
      <c r="AC84" s="85">
        <f t="shared" si="24"/>
        <v>0</v>
      </c>
      <c r="AD84" s="85">
        <f t="shared" si="25"/>
        <v>5.51</v>
      </c>
      <c r="AE84" s="85">
        <f t="shared" si="26"/>
        <v>2.1080000000000001</v>
      </c>
      <c r="AF84" s="85">
        <f t="shared" si="27"/>
        <v>7.6180000000000003</v>
      </c>
    </row>
    <row r="85" spans="1:32" ht="20.149999999999999" customHeight="1" x14ac:dyDescent="0.35">
      <c r="A85" s="3">
        <f>SUBTOTAL(103,$B$4:B85)</f>
        <v>82</v>
      </c>
      <c r="B85" s="44">
        <v>45485</v>
      </c>
      <c r="C85" s="29" t="s">
        <v>466</v>
      </c>
      <c r="D85" s="3" t="str">
        <f>VLOOKUP(C85,'Location Summary'!$C$4:$D$602,2,0)</f>
        <v>DA+0</v>
      </c>
      <c r="E85" s="145" t="s">
        <v>422</v>
      </c>
      <c r="F85" s="116" t="s">
        <v>702</v>
      </c>
      <c r="G85" s="186">
        <v>1</v>
      </c>
      <c r="J85" s="186">
        <v>1</v>
      </c>
      <c r="T85" s="3">
        <v>60</v>
      </c>
      <c r="U85" s="3" t="s">
        <v>756</v>
      </c>
      <c r="V85" s="3" t="s">
        <v>756</v>
      </c>
      <c r="W85" s="3" t="s">
        <v>748</v>
      </c>
      <c r="X85" s="44">
        <f t="shared" si="34"/>
        <v>45485</v>
      </c>
      <c r="Y85" s="44">
        <f t="shared" si="35"/>
        <v>45513</v>
      </c>
      <c r="AC85" s="85">
        <f t="shared" si="24"/>
        <v>9.452</v>
      </c>
      <c r="AD85" s="85">
        <f t="shared" si="25"/>
        <v>0</v>
      </c>
      <c r="AE85" s="85">
        <f t="shared" si="26"/>
        <v>0</v>
      </c>
      <c r="AF85" s="85">
        <f t="shared" si="27"/>
        <v>9.452</v>
      </c>
    </row>
    <row r="86" spans="1:32" ht="20.149999999999999" customHeight="1" x14ac:dyDescent="0.35">
      <c r="A86" s="3">
        <f>SUBTOTAL(103,$B$4:B86)</f>
        <v>83</v>
      </c>
      <c r="B86" s="44">
        <v>45486</v>
      </c>
      <c r="C86" s="29" t="s">
        <v>466</v>
      </c>
      <c r="D86" s="3" t="str">
        <f>VLOOKUP(C86,'Location Summary'!$C$4:$D$602,2,0)</f>
        <v>DA+0</v>
      </c>
      <c r="E86" s="145" t="s">
        <v>422</v>
      </c>
      <c r="F86" s="116" t="s">
        <v>702</v>
      </c>
      <c r="H86" s="185">
        <v>1</v>
      </c>
      <c r="K86" s="185">
        <v>1</v>
      </c>
      <c r="P86" s="186">
        <v>1</v>
      </c>
      <c r="T86" s="3">
        <v>60</v>
      </c>
      <c r="U86" s="3" t="s">
        <v>769</v>
      </c>
      <c r="V86" s="3" t="s">
        <v>751</v>
      </c>
      <c r="W86" s="3" t="s">
        <v>751</v>
      </c>
      <c r="X86" s="44">
        <f t="shared" si="34"/>
        <v>45486</v>
      </c>
      <c r="Y86" s="44">
        <f t="shared" si="35"/>
        <v>45514</v>
      </c>
      <c r="AC86" s="85">
        <f t="shared" si="24"/>
        <v>4.726</v>
      </c>
      <c r="AD86" s="85">
        <f t="shared" si="25"/>
        <v>5.51</v>
      </c>
      <c r="AE86" s="85">
        <f t="shared" si="26"/>
        <v>0</v>
      </c>
      <c r="AF86" s="85">
        <f t="shared" si="27"/>
        <v>10.236000000000001</v>
      </c>
    </row>
    <row r="87" spans="1:32" ht="20.149999999999999" customHeight="1" x14ac:dyDescent="0.35">
      <c r="A87" s="3">
        <f>SUBTOTAL(103,$B$4:B87)</f>
        <v>84</v>
      </c>
      <c r="B87" s="44">
        <v>45487</v>
      </c>
      <c r="C87" s="29" t="s">
        <v>416</v>
      </c>
      <c r="D87" s="3" t="str">
        <f>VLOOKUP(C87,'Location Summary'!$C$4:$D$602,2,0)</f>
        <v>DA+9</v>
      </c>
      <c r="E87" s="145" t="s">
        <v>422</v>
      </c>
      <c r="F87" s="116" t="s">
        <v>702</v>
      </c>
      <c r="G87" s="186">
        <v>1</v>
      </c>
      <c r="J87" s="186">
        <v>1</v>
      </c>
      <c r="T87" s="3">
        <v>50</v>
      </c>
      <c r="U87" s="3" t="s">
        <v>804</v>
      </c>
      <c r="V87" s="3" t="s">
        <v>804</v>
      </c>
      <c r="W87" s="3" t="s">
        <v>805</v>
      </c>
      <c r="X87" s="44">
        <f t="shared" ref="X87" si="36">B87</f>
        <v>45487</v>
      </c>
      <c r="Y87" s="44">
        <f t="shared" ref="Y87" si="37">B87+28</f>
        <v>45515</v>
      </c>
      <c r="AC87" s="85">
        <f t="shared" si="24"/>
        <v>11.054</v>
      </c>
      <c r="AD87" s="85">
        <f t="shared" si="25"/>
        <v>0</v>
      </c>
      <c r="AE87" s="85">
        <f t="shared" si="26"/>
        <v>0</v>
      </c>
      <c r="AF87" s="85">
        <f t="shared" si="27"/>
        <v>11.054</v>
      </c>
    </row>
    <row r="88" spans="1:32" ht="20.149999999999999" customHeight="1" x14ac:dyDescent="0.35">
      <c r="A88" s="3">
        <f>SUBTOTAL(103,$B$4:B88)</f>
        <v>85</v>
      </c>
      <c r="B88" s="44">
        <v>45487</v>
      </c>
      <c r="C88" s="29" t="s">
        <v>466</v>
      </c>
      <c r="D88" s="3" t="str">
        <f>VLOOKUP(C88,'Location Summary'!$C$4:$D$602,2,0)</f>
        <v>DA+0</v>
      </c>
      <c r="E88" s="145" t="s">
        <v>422</v>
      </c>
      <c r="F88" s="116" t="s">
        <v>702</v>
      </c>
      <c r="M88" s="186">
        <v>1</v>
      </c>
      <c r="Q88" s="185">
        <v>1</v>
      </c>
      <c r="T88" s="3">
        <v>60</v>
      </c>
      <c r="U88" s="3" t="s">
        <v>758</v>
      </c>
      <c r="V88" s="3" t="s">
        <v>758</v>
      </c>
      <c r="W88" s="3" t="s">
        <v>750</v>
      </c>
      <c r="X88" s="44">
        <f t="shared" ref="X88" si="38">B88</f>
        <v>45487</v>
      </c>
      <c r="Y88" s="44">
        <f t="shared" ref="Y88" si="39">B88+28</f>
        <v>45515</v>
      </c>
      <c r="AC88" s="85">
        <f t="shared" si="24"/>
        <v>4.726</v>
      </c>
      <c r="AD88" s="85">
        <f t="shared" si="25"/>
        <v>2.7549999999999999</v>
      </c>
      <c r="AE88" s="85">
        <f t="shared" si="26"/>
        <v>0</v>
      </c>
      <c r="AF88" s="85">
        <f t="shared" si="27"/>
        <v>7.4809999999999999</v>
      </c>
    </row>
    <row r="89" spans="1:32" ht="20.149999999999999" customHeight="1" x14ac:dyDescent="0.35">
      <c r="A89" s="3">
        <f>SUBTOTAL(103,$B$4:B89)</f>
        <v>86</v>
      </c>
      <c r="B89" s="44">
        <v>45488</v>
      </c>
      <c r="C89" s="29" t="s">
        <v>416</v>
      </c>
      <c r="D89" s="3" t="str">
        <f>VLOOKUP(C89,'Location Summary'!$C$4:$D$602,2,0)</f>
        <v>DA+9</v>
      </c>
      <c r="E89" s="145" t="s">
        <v>422</v>
      </c>
      <c r="F89" s="116" t="s">
        <v>702</v>
      </c>
      <c r="K89" s="185">
        <v>1</v>
      </c>
      <c r="T89" s="3">
        <v>60</v>
      </c>
      <c r="U89" s="3" t="s">
        <v>811</v>
      </c>
      <c r="V89" s="3" t="s">
        <v>811</v>
      </c>
      <c r="W89" s="3" t="s">
        <v>812</v>
      </c>
      <c r="X89" s="44">
        <f t="shared" ref="X89" si="40">B89</f>
        <v>45488</v>
      </c>
      <c r="Y89" s="44">
        <f t="shared" ref="Y89" si="41">B89+28</f>
        <v>45516</v>
      </c>
      <c r="AC89" s="85">
        <f t="shared" si="24"/>
        <v>0</v>
      </c>
      <c r="AD89" s="85">
        <f t="shared" si="25"/>
        <v>2.7549999999999999</v>
      </c>
      <c r="AE89" s="85">
        <f t="shared" si="26"/>
        <v>0</v>
      </c>
      <c r="AF89" s="85">
        <f t="shared" si="27"/>
        <v>2.7549999999999999</v>
      </c>
    </row>
    <row r="90" spans="1:32" ht="20.149999999999999" customHeight="1" x14ac:dyDescent="0.35">
      <c r="A90" s="3">
        <f>SUBTOTAL(103,$B$4:B90)</f>
        <v>87</v>
      </c>
      <c r="B90" s="44">
        <v>45488</v>
      </c>
      <c r="C90" s="29" t="s">
        <v>441</v>
      </c>
      <c r="D90" s="3" t="str">
        <f>VLOOKUP(C90,'Location Summary'!$C$4:$D$602,2,0)</f>
        <v>DA+0</v>
      </c>
      <c r="E90" s="145" t="s">
        <v>422</v>
      </c>
      <c r="F90" s="116" t="s">
        <v>702</v>
      </c>
      <c r="G90" s="186">
        <v>1</v>
      </c>
      <c r="J90" s="186">
        <v>1</v>
      </c>
      <c r="T90" s="3">
        <v>60</v>
      </c>
      <c r="U90" s="3" t="s">
        <v>748</v>
      </c>
      <c r="V90" s="3" t="s">
        <v>748</v>
      </c>
      <c r="W90" s="3" t="s">
        <v>756</v>
      </c>
      <c r="X90" s="44">
        <f t="shared" ref="X90" si="42">B90</f>
        <v>45488</v>
      </c>
      <c r="Y90" s="44">
        <f t="shared" ref="Y90" si="43">B90+28</f>
        <v>45516</v>
      </c>
      <c r="AC90" s="85">
        <f t="shared" si="24"/>
        <v>9.452</v>
      </c>
      <c r="AD90" s="85">
        <f t="shared" si="25"/>
        <v>0</v>
      </c>
      <c r="AE90" s="85">
        <f t="shared" si="26"/>
        <v>0</v>
      </c>
      <c r="AF90" s="85">
        <f t="shared" si="27"/>
        <v>9.452</v>
      </c>
    </row>
    <row r="91" spans="1:32" ht="20.149999999999999" customHeight="1" x14ac:dyDescent="0.35">
      <c r="A91" s="3">
        <f>SUBTOTAL(103,$B$4:B91)</f>
        <v>88</v>
      </c>
      <c r="B91" s="44">
        <v>45488</v>
      </c>
      <c r="C91" s="29" t="s">
        <v>466</v>
      </c>
      <c r="D91" s="3" t="str">
        <f>VLOOKUP(C91,'Location Summary'!$C$4:$D$602,2,0)</f>
        <v>DA+0</v>
      </c>
      <c r="E91" s="145" t="s">
        <v>422</v>
      </c>
      <c r="F91" s="116" t="s">
        <v>702</v>
      </c>
      <c r="I91" s="184">
        <v>1</v>
      </c>
      <c r="L91" s="184">
        <v>1</v>
      </c>
      <c r="N91" s="185">
        <v>1</v>
      </c>
      <c r="O91" s="184">
        <v>1</v>
      </c>
      <c r="R91" s="184">
        <v>1</v>
      </c>
      <c r="T91" s="3">
        <v>55</v>
      </c>
      <c r="U91" s="3" t="s">
        <v>771</v>
      </c>
      <c r="V91" s="3" t="s">
        <v>763</v>
      </c>
      <c r="W91" s="3" t="s">
        <v>752</v>
      </c>
      <c r="X91" s="44">
        <f t="shared" ref="X91" si="44">B91</f>
        <v>45488</v>
      </c>
      <c r="Y91" s="44">
        <f t="shared" ref="Y91" si="45">B91+28</f>
        <v>45516</v>
      </c>
      <c r="AC91" s="85">
        <f t="shared" si="24"/>
        <v>0</v>
      </c>
      <c r="AD91" s="85">
        <f t="shared" si="25"/>
        <v>2.7549999999999999</v>
      </c>
      <c r="AE91" s="85">
        <f t="shared" si="26"/>
        <v>4.2160000000000002</v>
      </c>
      <c r="AF91" s="85">
        <f t="shared" si="27"/>
        <v>6.9710000000000001</v>
      </c>
    </row>
    <row r="92" spans="1:32" ht="20.149999999999999" customHeight="1" x14ac:dyDescent="0.35">
      <c r="A92" s="3">
        <f>SUBTOTAL(103,$B$4:B92)</f>
        <v>89</v>
      </c>
      <c r="B92" s="44">
        <v>45489</v>
      </c>
      <c r="C92" s="29" t="s">
        <v>416</v>
      </c>
      <c r="D92" s="3" t="str">
        <f>VLOOKUP(C92,'Location Summary'!$C$4:$D$602,2,0)</f>
        <v>DA+9</v>
      </c>
      <c r="E92" s="145" t="s">
        <v>422</v>
      </c>
      <c r="F92" s="116" t="s">
        <v>702</v>
      </c>
      <c r="H92" s="185">
        <v>1</v>
      </c>
      <c r="I92" s="184">
        <v>1</v>
      </c>
      <c r="L92" s="184">
        <v>1</v>
      </c>
      <c r="M92" s="186">
        <v>1</v>
      </c>
      <c r="T92" s="3">
        <v>60</v>
      </c>
      <c r="U92" s="3" t="s">
        <v>813</v>
      </c>
      <c r="V92" s="3" t="s">
        <v>814</v>
      </c>
      <c r="W92" s="3" t="s">
        <v>815</v>
      </c>
      <c r="X92" s="44">
        <f t="shared" ref="X92" si="46">B92</f>
        <v>45489</v>
      </c>
      <c r="Y92" s="44">
        <f t="shared" ref="Y92" si="47">B92+28</f>
        <v>45517</v>
      </c>
      <c r="AC92" s="85">
        <f t="shared" si="24"/>
        <v>5.5270000000000001</v>
      </c>
      <c r="AD92" s="85">
        <f t="shared" si="25"/>
        <v>2.7549999999999999</v>
      </c>
      <c r="AE92" s="85">
        <f t="shared" si="26"/>
        <v>2.0859999999999999</v>
      </c>
      <c r="AF92" s="85">
        <f t="shared" si="27"/>
        <v>10.368</v>
      </c>
    </row>
    <row r="93" spans="1:32" ht="20.149999999999999" customHeight="1" x14ac:dyDescent="0.35">
      <c r="A93" s="3">
        <f>SUBTOTAL(103,$B$4:B93)</f>
        <v>90</v>
      </c>
      <c r="B93" s="44">
        <v>45489</v>
      </c>
      <c r="C93" s="29" t="s">
        <v>441</v>
      </c>
      <c r="D93" s="3" t="str">
        <f>VLOOKUP(C93,'Location Summary'!$C$4:$D$602,2,0)</f>
        <v>DA+0</v>
      </c>
      <c r="E93" s="145" t="s">
        <v>422</v>
      </c>
      <c r="F93" s="116" t="s">
        <v>702</v>
      </c>
      <c r="H93" s="185">
        <v>1</v>
      </c>
      <c r="I93" s="184">
        <v>1</v>
      </c>
      <c r="K93" s="185">
        <v>1</v>
      </c>
      <c r="L93" s="184">
        <v>1</v>
      </c>
      <c r="T93" s="3">
        <v>58</v>
      </c>
      <c r="U93" s="3" t="s">
        <v>755</v>
      </c>
      <c r="V93" s="3" t="s">
        <v>771</v>
      </c>
      <c r="W93" s="3" t="s">
        <v>763</v>
      </c>
      <c r="X93" s="44">
        <f t="shared" ref="X93:X94" si="48">B93</f>
        <v>45489</v>
      </c>
      <c r="Y93" s="44">
        <f t="shared" ref="Y93:Y94" si="49">B93+28</f>
        <v>45517</v>
      </c>
      <c r="AC93" s="85">
        <f t="shared" si="24"/>
        <v>0</v>
      </c>
      <c r="AD93" s="85">
        <f t="shared" si="25"/>
        <v>5.51</v>
      </c>
      <c r="AE93" s="85">
        <f t="shared" si="26"/>
        <v>2.1080000000000001</v>
      </c>
      <c r="AF93" s="85">
        <f t="shared" si="27"/>
        <v>7.6180000000000003</v>
      </c>
    </row>
    <row r="94" spans="1:32" ht="20.149999999999999" customHeight="1" x14ac:dyDescent="0.35">
      <c r="A94" s="3">
        <f>SUBTOTAL(103,$B$4:B94)</f>
        <v>91</v>
      </c>
      <c r="B94" s="44">
        <v>45490</v>
      </c>
      <c r="C94" s="29" t="s">
        <v>409</v>
      </c>
      <c r="D94" s="3" t="str">
        <f>VLOOKUP(C94,'Location Summary'!$C$4:$D$602,2,0)</f>
        <v>DA-3</v>
      </c>
      <c r="E94" s="145" t="s">
        <v>422</v>
      </c>
      <c r="F94" s="116" t="s">
        <v>702</v>
      </c>
      <c r="G94" s="186">
        <v>1</v>
      </c>
      <c r="P94" s="186">
        <v>1</v>
      </c>
      <c r="T94" s="3">
        <v>50</v>
      </c>
      <c r="U94" s="3" t="s">
        <v>816</v>
      </c>
      <c r="V94" s="3" t="s">
        <v>816</v>
      </c>
      <c r="W94" s="3" t="s">
        <v>817</v>
      </c>
      <c r="X94" s="44">
        <f t="shared" si="48"/>
        <v>45490</v>
      </c>
      <c r="Y94" s="44">
        <f t="shared" si="49"/>
        <v>45518</v>
      </c>
      <c r="AC94" s="85">
        <f t="shared" si="24"/>
        <v>9.452</v>
      </c>
      <c r="AD94" s="85">
        <f t="shared" si="25"/>
        <v>0</v>
      </c>
      <c r="AE94" s="85">
        <f t="shared" si="26"/>
        <v>0</v>
      </c>
      <c r="AF94" s="85">
        <f t="shared" si="27"/>
        <v>9.452</v>
      </c>
    </row>
    <row r="95" spans="1:32" ht="20.149999999999999" customHeight="1" x14ac:dyDescent="0.35">
      <c r="A95" s="3">
        <f>SUBTOTAL(103,$B$4:B95)</f>
        <v>92</v>
      </c>
      <c r="B95" s="44">
        <v>45490</v>
      </c>
      <c r="C95" s="29" t="s">
        <v>416</v>
      </c>
      <c r="D95" s="3" t="str">
        <f>VLOOKUP(C95,'Location Summary'!$C$4:$D$602,2,0)</f>
        <v>DA+9</v>
      </c>
      <c r="E95" s="145" t="s">
        <v>422</v>
      </c>
      <c r="F95" s="116" t="s">
        <v>702</v>
      </c>
      <c r="P95" s="186">
        <v>1</v>
      </c>
      <c r="T95" s="3">
        <v>57</v>
      </c>
      <c r="U95" s="3" t="s">
        <v>781</v>
      </c>
      <c r="V95" s="3" t="s">
        <v>781</v>
      </c>
      <c r="W95" s="3" t="s">
        <v>781</v>
      </c>
      <c r="X95" s="44">
        <f t="shared" ref="X95" si="50">B95</f>
        <v>45490</v>
      </c>
      <c r="Y95" s="44">
        <f t="shared" ref="Y95" si="51">B95+28</f>
        <v>45518</v>
      </c>
      <c r="AC95" s="85">
        <f t="shared" si="24"/>
        <v>5.5270000000000001</v>
      </c>
      <c r="AD95" s="85">
        <f t="shared" si="25"/>
        <v>0</v>
      </c>
      <c r="AE95" s="85">
        <f t="shared" si="26"/>
        <v>0</v>
      </c>
      <c r="AF95" s="85">
        <f t="shared" si="27"/>
        <v>5.5270000000000001</v>
      </c>
    </row>
    <row r="96" spans="1:32" ht="20.149999999999999" customHeight="1" x14ac:dyDescent="0.35">
      <c r="A96" s="3">
        <f>SUBTOTAL(103,$B$4:B96)</f>
        <v>93</v>
      </c>
      <c r="B96" s="44">
        <v>45490</v>
      </c>
      <c r="C96" s="29" t="s">
        <v>441</v>
      </c>
      <c r="D96" s="3" t="str">
        <f>VLOOKUP(C96,'Location Summary'!$C$4:$D$602,2,0)</f>
        <v>DA+0</v>
      </c>
      <c r="E96" s="145" t="s">
        <v>422</v>
      </c>
      <c r="F96" s="116" t="s">
        <v>702</v>
      </c>
      <c r="M96" s="186">
        <v>1</v>
      </c>
      <c r="P96" s="186">
        <v>1</v>
      </c>
      <c r="T96" s="3">
        <v>57</v>
      </c>
      <c r="U96" s="3" t="s">
        <v>750</v>
      </c>
      <c r="V96" s="3" t="s">
        <v>751</v>
      </c>
      <c r="W96" s="3" t="s">
        <v>751</v>
      </c>
      <c r="X96" s="44">
        <f t="shared" ref="X96:X97" si="52">B96</f>
        <v>45490</v>
      </c>
      <c r="Y96" s="44">
        <f t="shared" ref="Y96:Y97" si="53">B96+28</f>
        <v>45518</v>
      </c>
      <c r="AC96" s="85">
        <f t="shared" si="24"/>
        <v>9.452</v>
      </c>
      <c r="AD96" s="85">
        <f t="shared" si="25"/>
        <v>0</v>
      </c>
      <c r="AE96" s="85">
        <f t="shared" si="26"/>
        <v>0</v>
      </c>
      <c r="AF96" s="85">
        <f t="shared" si="27"/>
        <v>9.452</v>
      </c>
    </row>
    <row r="97" spans="1:32" ht="20.149999999999999" customHeight="1" x14ac:dyDescent="0.35">
      <c r="A97" s="3">
        <f>SUBTOTAL(103,$B$4:B97)</f>
        <v>94</v>
      </c>
      <c r="B97" s="44">
        <v>45491</v>
      </c>
      <c r="C97" s="29" t="s">
        <v>409</v>
      </c>
      <c r="D97" s="3" t="str">
        <f>VLOOKUP(C97,'Location Summary'!$C$4:$D$602,2,0)</f>
        <v>DA-3</v>
      </c>
      <c r="E97" s="145" t="s">
        <v>422</v>
      </c>
      <c r="F97" s="116" t="s">
        <v>702</v>
      </c>
      <c r="H97" s="185">
        <v>1</v>
      </c>
      <c r="I97" s="184">
        <v>1</v>
      </c>
      <c r="Q97" s="185">
        <v>1</v>
      </c>
      <c r="R97" s="184">
        <v>1</v>
      </c>
      <c r="X97" s="44">
        <f t="shared" si="52"/>
        <v>45491</v>
      </c>
      <c r="Y97" s="44">
        <f t="shared" si="53"/>
        <v>45519</v>
      </c>
      <c r="AC97" s="85">
        <f t="shared" si="24"/>
        <v>0</v>
      </c>
      <c r="AD97" s="85">
        <f t="shared" si="25"/>
        <v>5.51</v>
      </c>
      <c r="AE97" s="85">
        <f t="shared" si="26"/>
        <v>2.1080000000000001</v>
      </c>
      <c r="AF97" s="85">
        <f t="shared" si="27"/>
        <v>7.6180000000000003</v>
      </c>
    </row>
    <row r="98" spans="1:32" ht="20.149999999999999" customHeight="1" x14ac:dyDescent="0.35">
      <c r="A98" s="3">
        <f>SUBTOTAL(103,$B$4:B98)</f>
        <v>95</v>
      </c>
      <c r="B98" s="44">
        <v>45491</v>
      </c>
      <c r="C98" s="29" t="s">
        <v>441</v>
      </c>
      <c r="D98" s="3" t="str">
        <f>VLOOKUP(C98,'Location Summary'!$C$4:$D$602,2,0)</f>
        <v>DA+0</v>
      </c>
      <c r="E98" s="145" t="s">
        <v>422</v>
      </c>
      <c r="F98" s="116" t="s">
        <v>702</v>
      </c>
      <c r="N98" s="185">
        <v>1</v>
      </c>
      <c r="O98" s="184">
        <v>1</v>
      </c>
      <c r="Q98" s="185">
        <v>1</v>
      </c>
      <c r="R98" s="184">
        <v>1</v>
      </c>
      <c r="T98" s="3">
        <v>55</v>
      </c>
      <c r="U98" s="3" t="s">
        <v>806</v>
      </c>
      <c r="V98" s="3" t="s">
        <v>770</v>
      </c>
      <c r="W98" s="3" t="s">
        <v>770</v>
      </c>
      <c r="X98" s="44">
        <f t="shared" ref="X98:X102" si="54">B98</f>
        <v>45491</v>
      </c>
      <c r="Y98" s="44">
        <f t="shared" ref="Y98:Y102" si="55">B98+28</f>
        <v>45519</v>
      </c>
      <c r="AC98" s="85">
        <f t="shared" si="24"/>
        <v>0</v>
      </c>
      <c r="AD98" s="85">
        <f t="shared" si="25"/>
        <v>5.51</v>
      </c>
      <c r="AE98" s="85">
        <f t="shared" si="26"/>
        <v>2.1080000000000001</v>
      </c>
      <c r="AF98" s="85">
        <f t="shared" si="27"/>
        <v>7.6180000000000003</v>
      </c>
    </row>
    <row r="99" spans="1:32" ht="20.149999999999999" customHeight="1" x14ac:dyDescent="0.35">
      <c r="A99" s="3">
        <f>SUBTOTAL(103,$B$4:B99)</f>
        <v>96</v>
      </c>
      <c r="B99" s="44">
        <v>45492</v>
      </c>
      <c r="C99" s="29" t="s">
        <v>409</v>
      </c>
      <c r="D99" s="3" t="str">
        <f>VLOOKUP(C99,'Location Summary'!$C$4:$D$602,2,0)</f>
        <v>DA-3</v>
      </c>
      <c r="E99" s="145" t="s">
        <v>422</v>
      </c>
      <c r="F99" s="116" t="s">
        <v>702</v>
      </c>
      <c r="J99" s="186">
        <v>1</v>
      </c>
      <c r="M99" s="186">
        <v>1</v>
      </c>
      <c r="X99" s="44">
        <f t="shared" si="54"/>
        <v>45492</v>
      </c>
      <c r="Y99" s="44">
        <f t="shared" si="55"/>
        <v>45520</v>
      </c>
      <c r="AC99" s="85">
        <f t="shared" si="24"/>
        <v>9.452</v>
      </c>
      <c r="AD99" s="85">
        <f t="shared" si="25"/>
        <v>0</v>
      </c>
      <c r="AE99" s="85">
        <f t="shared" si="26"/>
        <v>0</v>
      </c>
      <c r="AF99" s="85">
        <f t="shared" si="27"/>
        <v>9.452</v>
      </c>
    </row>
    <row r="100" spans="1:32" ht="20.149999999999999" customHeight="1" x14ac:dyDescent="0.35">
      <c r="A100" s="3">
        <f>SUBTOTAL(103,$B$4:B100)</f>
        <v>97</v>
      </c>
      <c r="B100" s="44">
        <v>45492</v>
      </c>
      <c r="C100" s="29" t="s">
        <v>416</v>
      </c>
      <c r="D100" s="3" t="str">
        <f>VLOOKUP(C100,'Location Summary'!$C$4:$D$602,2,0)</f>
        <v>DA+9</v>
      </c>
      <c r="E100" s="145" t="s">
        <v>422</v>
      </c>
      <c r="F100" s="116" t="s">
        <v>702</v>
      </c>
      <c r="N100" s="185">
        <v>1</v>
      </c>
      <c r="O100" s="184">
        <v>1</v>
      </c>
      <c r="Q100" s="185">
        <v>1</v>
      </c>
      <c r="R100" s="184">
        <v>1</v>
      </c>
      <c r="X100" s="44">
        <f t="shared" si="54"/>
        <v>45492</v>
      </c>
      <c r="Y100" s="44">
        <f t="shared" si="55"/>
        <v>45520</v>
      </c>
      <c r="AC100" s="85">
        <f t="shared" si="24"/>
        <v>0</v>
      </c>
      <c r="AD100" s="85">
        <f t="shared" si="25"/>
        <v>5.51</v>
      </c>
      <c r="AE100" s="85">
        <f t="shared" si="26"/>
        <v>2.0859999999999999</v>
      </c>
      <c r="AF100" s="85">
        <f t="shared" si="27"/>
        <v>7.5960000000000001</v>
      </c>
    </row>
    <row r="101" spans="1:32" ht="20.149999999999999" customHeight="1" x14ac:dyDescent="0.35">
      <c r="A101" s="3">
        <f>SUBTOTAL(103,$B$4:B101)</f>
        <v>98</v>
      </c>
      <c r="B101" s="44">
        <v>45492</v>
      </c>
      <c r="C101" s="29" t="s">
        <v>465</v>
      </c>
      <c r="D101" s="3" t="str">
        <f>VLOOKUP(C101,'Location Summary'!$C$4:$D$602,2,0)</f>
        <v>DA+9</v>
      </c>
      <c r="E101" s="145" t="s">
        <v>422</v>
      </c>
      <c r="F101" s="116" t="s">
        <v>324</v>
      </c>
      <c r="G101" s="186">
        <v>1</v>
      </c>
      <c r="H101" s="185">
        <v>1</v>
      </c>
      <c r="P101" s="186">
        <v>1</v>
      </c>
      <c r="Q101" s="185">
        <v>1</v>
      </c>
      <c r="X101" s="44">
        <f t="shared" si="54"/>
        <v>45492</v>
      </c>
      <c r="Y101" s="44">
        <f t="shared" si="55"/>
        <v>45520</v>
      </c>
      <c r="AC101" s="85">
        <f t="shared" si="24"/>
        <v>11.054</v>
      </c>
      <c r="AD101" s="85">
        <f t="shared" si="25"/>
        <v>5.51</v>
      </c>
      <c r="AE101" s="85">
        <f t="shared" si="26"/>
        <v>0</v>
      </c>
      <c r="AF101" s="85">
        <f t="shared" si="27"/>
        <v>16.564</v>
      </c>
    </row>
    <row r="102" spans="1:32" ht="20.149999999999999" customHeight="1" x14ac:dyDescent="0.35">
      <c r="A102" s="3">
        <f>SUBTOTAL(103,$B$4:B102)</f>
        <v>99</v>
      </c>
      <c r="B102" s="44">
        <v>45493</v>
      </c>
      <c r="C102" s="29" t="s">
        <v>409</v>
      </c>
      <c r="D102" s="3" t="str">
        <f>VLOOKUP(C102,'Location Summary'!$C$4:$D$602,2,0)</f>
        <v>DA-3</v>
      </c>
      <c r="E102" s="145" t="s">
        <v>422</v>
      </c>
      <c r="F102" s="116" t="s">
        <v>702</v>
      </c>
      <c r="K102" s="185">
        <v>1</v>
      </c>
      <c r="L102" s="184">
        <v>1</v>
      </c>
      <c r="N102" s="185">
        <v>1</v>
      </c>
      <c r="O102" s="184">
        <v>1</v>
      </c>
      <c r="X102" s="44">
        <f t="shared" si="54"/>
        <v>45493</v>
      </c>
      <c r="Y102" s="44">
        <f t="shared" si="55"/>
        <v>45521</v>
      </c>
      <c r="AC102" s="85">
        <f t="shared" si="24"/>
        <v>0</v>
      </c>
      <c r="AD102" s="85">
        <f t="shared" si="25"/>
        <v>5.51</v>
      </c>
      <c r="AE102" s="85">
        <f t="shared" si="26"/>
        <v>2.1080000000000001</v>
      </c>
      <c r="AF102" s="85">
        <f t="shared" si="27"/>
        <v>7.6180000000000003</v>
      </c>
    </row>
    <row r="103" spans="1:32" ht="20.149999999999999" customHeight="1" x14ac:dyDescent="0.35">
      <c r="A103" s="3">
        <f>SUBTOTAL(103,$B$4:B103)</f>
        <v>100</v>
      </c>
      <c r="B103" s="44">
        <v>45494</v>
      </c>
      <c r="C103" s="29" t="s">
        <v>465</v>
      </c>
      <c r="D103" s="3" t="str">
        <f>VLOOKUP(C103,'Location Summary'!$C$4:$D$602,2,0)</f>
        <v>DA+9</v>
      </c>
      <c r="E103" s="145" t="s">
        <v>422</v>
      </c>
      <c r="F103" s="116" t="s">
        <v>324</v>
      </c>
      <c r="X103" s="44">
        <f t="shared" ref="X103" si="56">B103</f>
        <v>45494</v>
      </c>
      <c r="Y103" s="44">
        <f t="shared" ref="Y103" si="57">B103+28</f>
        <v>45522</v>
      </c>
      <c r="AC103" s="85">
        <f t="shared" si="24"/>
        <v>0</v>
      </c>
      <c r="AD103" s="85">
        <f t="shared" si="25"/>
        <v>0</v>
      </c>
      <c r="AE103" s="85">
        <f t="shared" si="26"/>
        <v>0</v>
      </c>
      <c r="AF103" s="85">
        <f t="shared" si="27"/>
        <v>0</v>
      </c>
    </row>
    <row r="104" spans="1:32" ht="20.149999999999999" customHeight="1" x14ac:dyDescent="0.35">
      <c r="A104" s="3">
        <f>SUBTOTAL(103,$B$4:B104)</f>
        <v>101</v>
      </c>
      <c r="B104" s="44">
        <v>45494</v>
      </c>
      <c r="C104" s="29" t="s">
        <v>410</v>
      </c>
      <c r="D104" s="3" t="str">
        <f>VLOOKUP(C104,'Location Summary'!$C$4:$D$602,2,0)</f>
        <v>DA+6</v>
      </c>
      <c r="E104" s="145" t="s">
        <v>422</v>
      </c>
      <c r="F104" s="116" t="s">
        <v>702</v>
      </c>
      <c r="P104" s="186">
        <v>1</v>
      </c>
      <c r="Q104" s="185">
        <v>1</v>
      </c>
      <c r="X104" s="44">
        <f t="shared" ref="X104:X113" si="58">B104</f>
        <v>45494</v>
      </c>
      <c r="Y104" s="44">
        <f t="shared" ref="Y104:Y113" si="59">B104+28</f>
        <v>45522</v>
      </c>
    </row>
    <row r="105" spans="1:32" ht="20.149999999999999" customHeight="1" x14ac:dyDescent="0.35">
      <c r="A105" s="3">
        <f>SUBTOTAL(103,$B$4:B105)</f>
        <v>102</v>
      </c>
      <c r="B105" s="44">
        <v>45494</v>
      </c>
      <c r="C105" s="29" t="s">
        <v>417</v>
      </c>
      <c r="D105" s="3" t="str">
        <f>VLOOKUP(C105,'Location Summary'!$C$4:$D$602,2,0)</f>
        <v>DA+3</v>
      </c>
      <c r="E105" s="145" t="s">
        <v>422</v>
      </c>
      <c r="F105" s="116" t="s">
        <v>702</v>
      </c>
      <c r="G105" s="186">
        <v>1</v>
      </c>
      <c r="P105" s="186">
        <v>1</v>
      </c>
      <c r="X105" s="44">
        <f t="shared" si="58"/>
        <v>45494</v>
      </c>
      <c r="Y105" s="44">
        <f t="shared" si="59"/>
        <v>45522</v>
      </c>
    </row>
    <row r="106" spans="1:32" ht="20.149999999999999" customHeight="1" x14ac:dyDescent="0.35">
      <c r="A106" s="3">
        <f>SUBTOTAL(103,$B$4:B106)</f>
        <v>103</v>
      </c>
      <c r="B106" s="44">
        <v>45494</v>
      </c>
      <c r="C106" s="29" t="s">
        <v>452</v>
      </c>
      <c r="D106" s="3" t="str">
        <f>VLOOKUP(C106,'Location Summary'!$C$4:$D$602,2,0)</f>
        <v>DA+3</v>
      </c>
      <c r="E106" s="145" t="s">
        <v>422</v>
      </c>
      <c r="F106" s="116" t="s">
        <v>702</v>
      </c>
      <c r="M106" s="186">
        <v>1</v>
      </c>
      <c r="P106" s="186">
        <v>1</v>
      </c>
      <c r="X106" s="44">
        <f t="shared" si="58"/>
        <v>45494</v>
      </c>
      <c r="Y106" s="44">
        <f t="shared" si="59"/>
        <v>45522</v>
      </c>
    </row>
    <row r="107" spans="1:32" ht="20.149999999999999" customHeight="1" x14ac:dyDescent="0.35">
      <c r="A107" s="3">
        <f>SUBTOTAL(103,$B$4:B107)</f>
        <v>104</v>
      </c>
      <c r="B107" s="44">
        <v>45494</v>
      </c>
      <c r="C107" s="29" t="s">
        <v>465</v>
      </c>
      <c r="D107" s="3" t="str">
        <f>VLOOKUP(C107,'Location Summary'!$C$4:$D$602,2,0)</f>
        <v>DA+9</v>
      </c>
      <c r="E107" s="145" t="s">
        <v>422</v>
      </c>
      <c r="F107" s="116" t="s">
        <v>324</v>
      </c>
      <c r="I107" s="184">
        <v>1</v>
      </c>
      <c r="M107" s="186">
        <v>1</v>
      </c>
      <c r="N107" s="185">
        <v>1</v>
      </c>
      <c r="R107" s="184">
        <v>1</v>
      </c>
      <c r="X107" s="44">
        <f t="shared" si="58"/>
        <v>45494</v>
      </c>
      <c r="Y107" s="44">
        <f t="shared" si="59"/>
        <v>45522</v>
      </c>
    </row>
    <row r="108" spans="1:32" ht="20.149999999999999" customHeight="1" x14ac:dyDescent="0.35">
      <c r="A108" s="3">
        <f>SUBTOTAL(103,$B$4:B108)</f>
        <v>105</v>
      </c>
      <c r="B108" s="44">
        <v>45495</v>
      </c>
      <c r="C108" s="29" t="s">
        <v>452</v>
      </c>
      <c r="D108" s="3" t="str">
        <f>VLOOKUP(C108,'Location Summary'!$C$4:$D$602,2,0)</f>
        <v>DA+3</v>
      </c>
      <c r="E108" s="145" t="s">
        <v>422</v>
      </c>
      <c r="F108" s="116" t="s">
        <v>702</v>
      </c>
      <c r="G108" s="186">
        <v>1</v>
      </c>
      <c r="N108" s="185">
        <v>1</v>
      </c>
      <c r="Q108" s="185">
        <v>1</v>
      </c>
      <c r="X108" s="44">
        <f t="shared" si="58"/>
        <v>45495</v>
      </c>
      <c r="Y108" s="44">
        <f t="shared" si="59"/>
        <v>45523</v>
      </c>
    </row>
    <row r="109" spans="1:32" ht="20.149999999999999" customHeight="1" x14ac:dyDescent="0.35">
      <c r="A109" s="3">
        <f>SUBTOTAL(103,$B$4:B109)</f>
        <v>106</v>
      </c>
      <c r="B109" s="44">
        <v>45495</v>
      </c>
      <c r="C109" s="29" t="s">
        <v>465</v>
      </c>
      <c r="D109" s="3" t="str">
        <f>VLOOKUP(C109,'Location Summary'!$C$4:$D$602,2,0)</f>
        <v>DA+9</v>
      </c>
      <c r="E109" s="145" t="s">
        <v>422</v>
      </c>
      <c r="F109" s="116" t="s">
        <v>702</v>
      </c>
      <c r="J109" s="186">
        <v>1</v>
      </c>
      <c r="K109" s="185">
        <v>1</v>
      </c>
      <c r="L109" s="184">
        <v>1</v>
      </c>
      <c r="O109" s="184">
        <v>1</v>
      </c>
      <c r="X109" s="44">
        <f t="shared" si="58"/>
        <v>45495</v>
      </c>
      <c r="Y109" s="44">
        <f t="shared" si="59"/>
        <v>45523</v>
      </c>
    </row>
    <row r="110" spans="1:32" ht="20.149999999999999" customHeight="1" x14ac:dyDescent="0.35">
      <c r="A110" s="3">
        <f>SUBTOTAL(103,$B$4:B110)</f>
        <v>107</v>
      </c>
      <c r="B110" s="44">
        <v>45496</v>
      </c>
      <c r="C110" s="29" t="s">
        <v>410</v>
      </c>
      <c r="D110" s="3" t="str">
        <f>VLOOKUP(C110,'Location Summary'!$C$4:$D$602,2,0)</f>
        <v>DA+6</v>
      </c>
      <c r="E110" s="145" t="s">
        <v>422</v>
      </c>
      <c r="F110" s="116" t="s">
        <v>702</v>
      </c>
      <c r="G110" s="186">
        <v>1</v>
      </c>
      <c r="M110" s="186">
        <v>1</v>
      </c>
      <c r="N110" s="185">
        <v>1</v>
      </c>
      <c r="R110" s="184">
        <v>1</v>
      </c>
      <c r="X110" s="44">
        <f t="shared" si="58"/>
        <v>45496</v>
      </c>
      <c r="Y110" s="44">
        <f t="shared" si="59"/>
        <v>45524</v>
      </c>
    </row>
    <row r="111" spans="1:32" ht="20.149999999999999" customHeight="1" x14ac:dyDescent="0.35">
      <c r="A111" s="3">
        <f>SUBTOTAL(103,$B$4:B111)</f>
        <v>108</v>
      </c>
      <c r="B111" s="44">
        <v>45496</v>
      </c>
      <c r="C111" s="29" t="s">
        <v>417</v>
      </c>
      <c r="D111" s="3" t="str">
        <f>VLOOKUP(C111,'Location Summary'!$C$4:$D$602,2,0)</f>
        <v>DA+3</v>
      </c>
      <c r="E111" s="145" t="s">
        <v>422</v>
      </c>
      <c r="F111" s="116" t="s">
        <v>702</v>
      </c>
      <c r="H111" s="185">
        <v>1</v>
      </c>
      <c r="I111" s="184">
        <v>1</v>
      </c>
      <c r="J111" s="186">
        <v>1</v>
      </c>
      <c r="Q111" s="185">
        <v>1</v>
      </c>
      <c r="R111" s="184">
        <v>1</v>
      </c>
      <c r="X111" s="44">
        <f t="shared" si="58"/>
        <v>45496</v>
      </c>
      <c r="Y111" s="44">
        <f t="shared" si="59"/>
        <v>45524</v>
      </c>
    </row>
    <row r="112" spans="1:32" ht="20.149999999999999" customHeight="1" x14ac:dyDescent="0.35">
      <c r="A112" s="3">
        <f>SUBTOTAL(103,$B$4:B112)</f>
        <v>109</v>
      </c>
      <c r="B112" s="44">
        <v>45496</v>
      </c>
      <c r="C112" s="29" t="s">
        <v>452</v>
      </c>
      <c r="D112" s="3" t="str">
        <f>VLOOKUP(C112,'Location Summary'!$C$4:$D$602,2,0)</f>
        <v>DA+3</v>
      </c>
      <c r="E112" s="145" t="s">
        <v>422</v>
      </c>
      <c r="F112" s="116" t="s">
        <v>702</v>
      </c>
      <c r="H112" s="185">
        <v>1</v>
      </c>
      <c r="I112" s="184">
        <v>1</v>
      </c>
      <c r="J112" s="186">
        <v>1</v>
      </c>
      <c r="O112" s="184">
        <v>1</v>
      </c>
      <c r="R112" s="184">
        <v>1</v>
      </c>
      <c r="X112" s="44">
        <f t="shared" si="58"/>
        <v>45496</v>
      </c>
      <c r="Y112" s="44">
        <f t="shared" si="59"/>
        <v>45524</v>
      </c>
    </row>
    <row r="113" spans="1:25" ht="20.149999999999999" customHeight="1" x14ac:dyDescent="0.35">
      <c r="A113" s="3">
        <f>SUBTOTAL(103,$B$4:B113)</f>
        <v>110</v>
      </c>
      <c r="B113" s="44">
        <v>45497</v>
      </c>
      <c r="C113" s="29" t="s">
        <v>410</v>
      </c>
      <c r="D113" s="3" t="str">
        <f>VLOOKUP(C113,'Location Summary'!$C$4:$D$602,2,0)</f>
        <v>DA+6</v>
      </c>
      <c r="E113" s="145" t="s">
        <v>422</v>
      </c>
      <c r="F113" s="116" t="s">
        <v>702</v>
      </c>
      <c r="H113" s="185">
        <v>1</v>
      </c>
      <c r="I113" s="184">
        <v>1</v>
      </c>
      <c r="O113" s="184">
        <v>1</v>
      </c>
      <c r="X113" s="44">
        <f t="shared" si="58"/>
        <v>45497</v>
      </c>
      <c r="Y113" s="44">
        <f t="shared" si="59"/>
        <v>45525</v>
      </c>
    </row>
    <row r="114" spans="1:25" ht="20.149999999999999" customHeight="1" x14ac:dyDescent="0.35">
      <c r="A114" s="3">
        <f>SUBTOTAL(103,$B$4:B114)</f>
        <v>111</v>
      </c>
      <c r="B114" s="44">
        <v>45497</v>
      </c>
      <c r="C114" s="29" t="s">
        <v>417</v>
      </c>
      <c r="D114" s="3" t="str">
        <f>VLOOKUP(C114,'Location Summary'!$C$4:$D$602,2,0)</f>
        <v>DA+3</v>
      </c>
      <c r="E114" s="145" t="s">
        <v>422</v>
      </c>
      <c r="F114" s="116" t="s">
        <v>702</v>
      </c>
      <c r="K114" s="185">
        <v>1</v>
      </c>
      <c r="M114" s="186">
        <v>1</v>
      </c>
      <c r="X114" s="44">
        <f t="shared" ref="X114:X134" si="60">B114</f>
        <v>45497</v>
      </c>
      <c r="Y114" s="44">
        <f t="shared" ref="Y114:Y134" si="61">B114+28</f>
        <v>45525</v>
      </c>
    </row>
    <row r="115" spans="1:25" ht="20.149999999999999" customHeight="1" x14ac:dyDescent="0.35">
      <c r="A115" s="3">
        <f>SUBTOTAL(103,$B$4:B115)</f>
        <v>112</v>
      </c>
      <c r="B115" s="44">
        <v>45497</v>
      </c>
      <c r="C115" s="29" t="s">
        <v>452</v>
      </c>
      <c r="D115" s="3" t="str">
        <f>VLOOKUP(C115,'Location Summary'!$C$4:$D$602,2,0)</f>
        <v>DA+3</v>
      </c>
      <c r="E115" s="145" t="s">
        <v>422</v>
      </c>
      <c r="F115" s="116" t="s">
        <v>702</v>
      </c>
      <c r="K115" s="185">
        <v>1</v>
      </c>
      <c r="L115" s="184">
        <v>1</v>
      </c>
      <c r="X115" s="44">
        <f t="shared" si="60"/>
        <v>45497</v>
      </c>
      <c r="Y115" s="44">
        <f t="shared" si="61"/>
        <v>45525</v>
      </c>
    </row>
    <row r="116" spans="1:25" ht="20.149999999999999" customHeight="1" x14ac:dyDescent="0.35">
      <c r="A116" s="3">
        <f>SUBTOTAL(103,$B$4:B116)</f>
        <v>113</v>
      </c>
      <c r="B116" s="44">
        <v>45497</v>
      </c>
      <c r="C116" s="29" t="s">
        <v>469</v>
      </c>
      <c r="D116" s="3" t="str">
        <f>VLOOKUP(C116,'Location Summary'!$C$4:$D$602,2,0)</f>
        <v>DA+4.5</v>
      </c>
      <c r="E116" s="145" t="s">
        <v>422</v>
      </c>
      <c r="F116" s="116" t="s">
        <v>702</v>
      </c>
      <c r="J116" s="186">
        <v>1</v>
      </c>
      <c r="X116" s="44">
        <f t="shared" si="60"/>
        <v>45497</v>
      </c>
      <c r="Y116" s="44">
        <f t="shared" si="61"/>
        <v>45525</v>
      </c>
    </row>
    <row r="117" spans="1:25" ht="20.149999999999999" customHeight="1" x14ac:dyDescent="0.35">
      <c r="A117" s="3">
        <f>SUBTOTAL(103,$B$4:B117)</f>
        <v>114</v>
      </c>
      <c r="B117" s="44">
        <v>45498</v>
      </c>
      <c r="C117" s="29" t="s">
        <v>410</v>
      </c>
      <c r="D117" s="3" t="str">
        <f>VLOOKUP(C117,'Location Summary'!$C$4:$D$602,2,0)</f>
        <v>DA+6</v>
      </c>
      <c r="E117" s="145" t="s">
        <v>422</v>
      </c>
      <c r="F117" s="116" t="s">
        <v>702</v>
      </c>
      <c r="J117" s="186">
        <v>1</v>
      </c>
      <c r="K117" s="185">
        <v>1</v>
      </c>
      <c r="L117" s="184">
        <v>1</v>
      </c>
      <c r="X117" s="44">
        <f t="shared" si="60"/>
        <v>45498</v>
      </c>
      <c r="Y117" s="44">
        <f t="shared" si="61"/>
        <v>45526</v>
      </c>
    </row>
    <row r="118" spans="1:25" ht="20.149999999999999" customHeight="1" x14ac:dyDescent="0.35">
      <c r="A118" s="3">
        <f>SUBTOTAL(103,$B$4:B118)</f>
        <v>115</v>
      </c>
      <c r="B118" s="44">
        <v>45498</v>
      </c>
      <c r="C118" s="29" t="s">
        <v>417</v>
      </c>
      <c r="D118" s="3" t="str">
        <f>VLOOKUP(C118,'Location Summary'!$C$4:$D$602,2,0)</f>
        <v>DA+3</v>
      </c>
      <c r="E118" s="145" t="s">
        <v>422</v>
      </c>
      <c r="F118" s="116" t="s">
        <v>702</v>
      </c>
      <c r="L118" s="184">
        <v>1</v>
      </c>
      <c r="N118" s="185">
        <v>1</v>
      </c>
      <c r="O118" s="184">
        <v>1</v>
      </c>
      <c r="X118" s="44">
        <f t="shared" si="60"/>
        <v>45498</v>
      </c>
      <c r="Y118" s="44">
        <f t="shared" si="61"/>
        <v>45526</v>
      </c>
    </row>
    <row r="119" spans="1:25" ht="20.149999999999999" customHeight="1" x14ac:dyDescent="0.35">
      <c r="A119" s="3">
        <f>SUBTOTAL(103,$B$4:B119)</f>
        <v>116</v>
      </c>
      <c r="B119" s="44">
        <v>45498</v>
      </c>
      <c r="C119" s="29" t="s">
        <v>469</v>
      </c>
      <c r="D119" s="3" t="str">
        <f>VLOOKUP(C119,'Location Summary'!$C$4:$D$602,2,0)</f>
        <v>DA+4.5</v>
      </c>
      <c r="E119" s="145" t="s">
        <v>422</v>
      </c>
      <c r="F119" s="116" t="s">
        <v>702</v>
      </c>
      <c r="G119" s="186">
        <v>1</v>
      </c>
      <c r="K119" s="185">
        <v>1</v>
      </c>
      <c r="P119" s="186">
        <v>1</v>
      </c>
      <c r="X119" s="44">
        <f t="shared" si="60"/>
        <v>45498</v>
      </c>
      <c r="Y119" s="44">
        <f t="shared" si="61"/>
        <v>45526</v>
      </c>
    </row>
    <row r="120" spans="1:25" ht="20.149999999999999" customHeight="1" x14ac:dyDescent="0.35">
      <c r="A120" s="3">
        <f>SUBTOTAL(103,$B$4:B120)</f>
        <v>117</v>
      </c>
      <c r="B120" s="44">
        <v>45499</v>
      </c>
      <c r="C120" s="29" t="s">
        <v>451</v>
      </c>
      <c r="D120" s="3" t="str">
        <f>VLOOKUP(C120,'Location Summary'!$C$4:$D$602,2,0)</f>
        <v>DA+0</v>
      </c>
      <c r="E120" s="145" t="s">
        <v>422</v>
      </c>
      <c r="F120" s="116" t="s">
        <v>702</v>
      </c>
      <c r="G120" s="186">
        <v>1</v>
      </c>
      <c r="J120" s="186">
        <v>1</v>
      </c>
      <c r="X120" s="44">
        <f t="shared" si="60"/>
        <v>45499</v>
      </c>
      <c r="Y120" s="44">
        <f t="shared" si="61"/>
        <v>45527</v>
      </c>
    </row>
    <row r="121" spans="1:25" ht="20.149999999999999" customHeight="1" x14ac:dyDescent="0.35">
      <c r="A121" s="3">
        <f>SUBTOTAL(103,$B$4:B121)</f>
        <v>118</v>
      </c>
      <c r="B121" s="44">
        <v>45499</v>
      </c>
      <c r="C121" s="29" t="s">
        <v>469</v>
      </c>
      <c r="D121" s="3" t="str">
        <f>VLOOKUP(C121,'Location Summary'!$C$4:$D$602,2,0)</f>
        <v>DA+4.5</v>
      </c>
      <c r="E121" s="145" t="s">
        <v>422</v>
      </c>
      <c r="F121" s="116" t="s">
        <v>702</v>
      </c>
      <c r="H121" s="185">
        <v>1</v>
      </c>
      <c r="I121" s="184">
        <v>1</v>
      </c>
      <c r="L121" s="184">
        <v>1</v>
      </c>
      <c r="Q121" s="185">
        <v>1</v>
      </c>
      <c r="R121" s="184">
        <v>1</v>
      </c>
      <c r="X121" s="44">
        <f t="shared" si="60"/>
        <v>45499</v>
      </c>
      <c r="Y121" s="44">
        <f t="shared" si="61"/>
        <v>45527</v>
      </c>
    </row>
    <row r="122" spans="1:25" ht="20.149999999999999" customHeight="1" x14ac:dyDescent="0.35">
      <c r="A122" s="3">
        <f>SUBTOTAL(103,$B$4:B122)</f>
        <v>119</v>
      </c>
      <c r="B122" s="44">
        <v>45500</v>
      </c>
      <c r="C122" s="29" t="s">
        <v>451</v>
      </c>
      <c r="D122" s="3" t="str">
        <f>VLOOKUP(C122,'Location Summary'!$C$4:$D$602,2,0)</f>
        <v>DA+0</v>
      </c>
      <c r="E122" s="145" t="s">
        <v>422</v>
      </c>
      <c r="F122" s="116" t="s">
        <v>702</v>
      </c>
      <c r="M122" s="186">
        <v>1</v>
      </c>
      <c r="P122" s="186">
        <v>1</v>
      </c>
      <c r="X122" s="44">
        <f t="shared" si="60"/>
        <v>45500</v>
      </c>
      <c r="Y122" s="44">
        <f t="shared" si="61"/>
        <v>45528</v>
      </c>
    </row>
    <row r="123" spans="1:25" ht="20.149999999999999" customHeight="1" x14ac:dyDescent="0.35">
      <c r="A123" s="3">
        <f>SUBTOTAL(103,$B$4:B123)</f>
        <v>120</v>
      </c>
      <c r="B123" s="44">
        <v>45500</v>
      </c>
      <c r="C123" s="29" t="s">
        <v>26</v>
      </c>
      <c r="D123" s="3" t="str">
        <f>VLOOKUP(C123,'Location Summary'!$C$4:$D$602,2,0)</f>
        <v>DA+0</v>
      </c>
      <c r="E123" s="145" t="s">
        <v>422</v>
      </c>
      <c r="F123" s="116" t="s">
        <v>702</v>
      </c>
      <c r="G123" s="186">
        <v>1</v>
      </c>
      <c r="P123" s="186">
        <v>1</v>
      </c>
      <c r="X123" s="44">
        <f t="shared" si="60"/>
        <v>45500</v>
      </c>
      <c r="Y123" s="44">
        <f t="shared" si="61"/>
        <v>45528</v>
      </c>
    </row>
    <row r="124" spans="1:25" ht="20.149999999999999" customHeight="1" x14ac:dyDescent="0.35">
      <c r="A124" s="3">
        <f>SUBTOTAL(103,$B$4:B124)</f>
        <v>121</v>
      </c>
      <c r="B124" s="44">
        <v>45500</v>
      </c>
      <c r="C124" s="29" t="s">
        <v>469</v>
      </c>
      <c r="D124" s="3" t="str">
        <f>VLOOKUP(C124,'Location Summary'!$C$4:$D$602,2,0)</f>
        <v>DA+4.5</v>
      </c>
      <c r="E124" s="145" t="s">
        <v>422</v>
      </c>
      <c r="F124" s="116" t="s">
        <v>702</v>
      </c>
      <c r="M124" s="186">
        <v>1</v>
      </c>
      <c r="X124" s="44">
        <f t="shared" si="60"/>
        <v>45500</v>
      </c>
      <c r="Y124" s="44">
        <f t="shared" si="61"/>
        <v>45528</v>
      </c>
    </row>
    <row r="125" spans="1:25" ht="20.149999999999999" customHeight="1" x14ac:dyDescent="0.35">
      <c r="A125" s="3">
        <f>SUBTOTAL(103,$B$4:B125)</f>
        <v>122</v>
      </c>
      <c r="B125" s="44">
        <v>45501</v>
      </c>
      <c r="C125" s="29" t="s">
        <v>451</v>
      </c>
      <c r="D125" s="3" t="str">
        <f>VLOOKUP(C125,'Location Summary'!$C$4:$D$602,2,0)</f>
        <v>DA+0</v>
      </c>
      <c r="E125" s="145" t="s">
        <v>422</v>
      </c>
      <c r="F125" s="116" t="s">
        <v>702</v>
      </c>
      <c r="H125" s="185">
        <v>1</v>
      </c>
      <c r="K125" s="185">
        <v>1</v>
      </c>
      <c r="N125" s="185">
        <v>1</v>
      </c>
      <c r="Q125" s="185">
        <v>1</v>
      </c>
      <c r="X125" s="44">
        <f t="shared" si="60"/>
        <v>45501</v>
      </c>
      <c r="Y125" s="44">
        <f t="shared" si="61"/>
        <v>45529</v>
      </c>
    </row>
    <row r="126" spans="1:25" ht="20.149999999999999" customHeight="1" x14ac:dyDescent="0.35">
      <c r="A126" s="3">
        <f>SUBTOTAL(103,$B$4:B126)</f>
        <v>123</v>
      </c>
      <c r="B126" s="44">
        <v>45501</v>
      </c>
      <c r="C126" s="29" t="s">
        <v>26</v>
      </c>
      <c r="D126" s="3" t="str">
        <f>VLOOKUP(C126,'Location Summary'!$C$4:$D$602,2,0)</f>
        <v>DA+0</v>
      </c>
      <c r="E126" s="145" t="s">
        <v>422</v>
      </c>
      <c r="F126" s="116" t="s">
        <v>702</v>
      </c>
      <c r="H126" s="185">
        <v>1</v>
      </c>
      <c r="Q126" s="185">
        <v>1</v>
      </c>
      <c r="X126" s="44">
        <f t="shared" si="60"/>
        <v>45501</v>
      </c>
      <c r="Y126" s="44">
        <f t="shared" si="61"/>
        <v>45529</v>
      </c>
    </row>
    <row r="127" spans="1:25" ht="20.149999999999999" customHeight="1" x14ac:dyDescent="0.35">
      <c r="A127" s="3">
        <f>SUBTOTAL(103,$B$4:B127)</f>
        <v>124</v>
      </c>
      <c r="B127" s="44">
        <v>45501</v>
      </c>
      <c r="C127" s="29" t="s">
        <v>469</v>
      </c>
      <c r="D127" s="3" t="str">
        <f>VLOOKUP(C127,'Location Summary'!$C$4:$D$602,2,0)</f>
        <v>DA+4.5</v>
      </c>
      <c r="E127" s="145" t="s">
        <v>422</v>
      </c>
      <c r="F127" s="116" t="s">
        <v>702</v>
      </c>
      <c r="N127" s="185">
        <v>1</v>
      </c>
      <c r="O127" s="184">
        <v>1</v>
      </c>
      <c r="X127" s="44">
        <f t="shared" si="60"/>
        <v>45501</v>
      </c>
      <c r="Y127" s="44">
        <f t="shared" si="61"/>
        <v>45529</v>
      </c>
    </row>
    <row r="128" spans="1:25" ht="20.149999999999999" customHeight="1" x14ac:dyDescent="0.35">
      <c r="A128" s="3">
        <f>SUBTOTAL(103,$B$4:B128)</f>
        <v>125</v>
      </c>
      <c r="B128" s="44">
        <v>45502</v>
      </c>
      <c r="C128" s="29" t="s">
        <v>451</v>
      </c>
      <c r="D128" s="3" t="str">
        <f>VLOOKUP(C128,'Location Summary'!$C$4:$D$602,2,0)</f>
        <v>DA+0</v>
      </c>
      <c r="E128" s="145" t="s">
        <v>422</v>
      </c>
      <c r="F128" s="116" t="s">
        <v>702</v>
      </c>
      <c r="I128" s="184">
        <v>1</v>
      </c>
      <c r="L128" s="184">
        <v>1</v>
      </c>
      <c r="O128" s="184">
        <v>1</v>
      </c>
      <c r="R128" s="184">
        <v>1</v>
      </c>
      <c r="X128" s="44">
        <f t="shared" si="60"/>
        <v>45502</v>
      </c>
      <c r="Y128" s="44">
        <f t="shared" si="61"/>
        <v>45530</v>
      </c>
    </row>
    <row r="129" spans="1:25" ht="20.149999999999999" customHeight="1" x14ac:dyDescent="0.35">
      <c r="A129" s="3">
        <f>SUBTOTAL(103,$B$4:B129)</f>
        <v>126</v>
      </c>
      <c r="B129" s="44">
        <v>45502</v>
      </c>
      <c r="C129" s="29" t="s">
        <v>26</v>
      </c>
      <c r="D129" s="3" t="str">
        <f>VLOOKUP(C129,'Location Summary'!$C$4:$D$602,2,0)</f>
        <v>DA+0</v>
      </c>
      <c r="E129" s="145" t="s">
        <v>422</v>
      </c>
      <c r="F129" s="116" t="s">
        <v>702</v>
      </c>
      <c r="I129" s="184">
        <v>1</v>
      </c>
      <c r="J129" s="186">
        <v>1</v>
      </c>
      <c r="M129" s="186">
        <v>1</v>
      </c>
      <c r="R129" s="184">
        <v>1</v>
      </c>
      <c r="X129" s="44">
        <f t="shared" si="60"/>
        <v>45502</v>
      </c>
      <c r="Y129" s="44">
        <f t="shared" si="61"/>
        <v>45530</v>
      </c>
    </row>
    <row r="130" spans="1:25" ht="20.149999999999999" customHeight="1" x14ac:dyDescent="0.35">
      <c r="A130" s="3">
        <f>SUBTOTAL(103,$B$4:B130)</f>
        <v>127</v>
      </c>
      <c r="B130" s="44">
        <v>45502</v>
      </c>
      <c r="C130" s="29" t="s">
        <v>171</v>
      </c>
      <c r="D130" s="3" t="str">
        <f>VLOOKUP(C130,'Location Summary'!$C$4:$D$602,2,0)</f>
        <v>DA+3</v>
      </c>
      <c r="E130" s="145" t="s">
        <v>422</v>
      </c>
      <c r="F130" s="116" t="s">
        <v>702</v>
      </c>
      <c r="J130" s="186">
        <v>1</v>
      </c>
      <c r="M130" s="186">
        <v>1</v>
      </c>
      <c r="X130" s="44">
        <f t="shared" si="60"/>
        <v>45502</v>
      </c>
      <c r="Y130" s="44">
        <f t="shared" si="61"/>
        <v>45530</v>
      </c>
    </row>
    <row r="131" spans="1:25" ht="20.149999999999999" customHeight="1" x14ac:dyDescent="0.35">
      <c r="A131" s="3">
        <f>SUBTOTAL(103,$B$4:B131)</f>
        <v>128</v>
      </c>
      <c r="B131" s="44">
        <v>45503</v>
      </c>
      <c r="C131" s="29" t="s">
        <v>171</v>
      </c>
      <c r="D131" s="3" t="str">
        <f>VLOOKUP(C131,'Location Summary'!$C$4:$D$602,2,0)</f>
        <v>DA+3</v>
      </c>
      <c r="E131" s="145" t="s">
        <v>422</v>
      </c>
      <c r="F131" s="116" t="s">
        <v>702</v>
      </c>
      <c r="G131" s="186">
        <v>1</v>
      </c>
      <c r="P131" s="186">
        <v>1</v>
      </c>
      <c r="X131" s="44">
        <f t="shared" si="60"/>
        <v>45503</v>
      </c>
      <c r="Y131" s="44">
        <f t="shared" si="61"/>
        <v>45531</v>
      </c>
    </row>
    <row r="132" spans="1:25" ht="20.149999999999999" customHeight="1" x14ac:dyDescent="0.35">
      <c r="A132" s="3">
        <f>SUBTOTAL(103,$B$4:B132)</f>
        <v>129</v>
      </c>
      <c r="B132" s="44">
        <v>45503</v>
      </c>
      <c r="C132" s="29" t="s">
        <v>26</v>
      </c>
      <c r="D132" s="3" t="str">
        <f>VLOOKUP(C132,'Location Summary'!$C$4:$D$602,2,0)</f>
        <v>DA+0</v>
      </c>
      <c r="E132" s="145" t="s">
        <v>422</v>
      </c>
      <c r="F132" s="116" t="s">
        <v>702</v>
      </c>
      <c r="K132" s="185">
        <v>1</v>
      </c>
      <c r="N132" s="185">
        <v>1</v>
      </c>
      <c r="O132" s="184">
        <v>1</v>
      </c>
      <c r="X132" s="44">
        <f t="shared" si="60"/>
        <v>45503</v>
      </c>
      <c r="Y132" s="44">
        <f t="shared" si="61"/>
        <v>45531</v>
      </c>
    </row>
    <row r="133" spans="1:25" ht="20.149999999999999" customHeight="1" x14ac:dyDescent="0.35">
      <c r="A133" s="3">
        <f>SUBTOTAL(103,$B$4:B133)</f>
        <v>130</v>
      </c>
      <c r="B133" s="44">
        <v>45504</v>
      </c>
      <c r="C133" s="148" t="s">
        <v>171</v>
      </c>
      <c r="D133" s="3" t="str">
        <f>VLOOKUP(C133,'Location Summary'!$C$4:$D$602,2,0)</f>
        <v>DA+3</v>
      </c>
      <c r="E133" s="145" t="s">
        <v>422</v>
      </c>
      <c r="F133" s="116" t="s">
        <v>702</v>
      </c>
      <c r="H133" s="185">
        <v>1</v>
      </c>
      <c r="I133" s="184">
        <v>1</v>
      </c>
      <c r="K133" s="185">
        <v>1</v>
      </c>
      <c r="L133" s="184">
        <v>1</v>
      </c>
      <c r="N133" s="185">
        <v>1</v>
      </c>
      <c r="O133" s="184">
        <v>1</v>
      </c>
      <c r="Q133" s="185">
        <v>1</v>
      </c>
      <c r="R133" s="184">
        <v>1</v>
      </c>
      <c r="X133" s="44">
        <f t="shared" si="60"/>
        <v>45504</v>
      </c>
      <c r="Y133" s="44">
        <f t="shared" si="61"/>
        <v>45532</v>
      </c>
    </row>
    <row r="134" spans="1:25" ht="20.149999999999999" customHeight="1" x14ac:dyDescent="0.35">
      <c r="A134" s="3">
        <f>SUBTOTAL(103,$B$4:B134)</f>
        <v>131</v>
      </c>
      <c r="B134" s="44">
        <v>45504</v>
      </c>
      <c r="C134" s="29" t="s">
        <v>453</v>
      </c>
      <c r="D134" s="3" t="str">
        <f>VLOOKUP(C134,'Location Summary'!$C$4:$D$602,2,0)</f>
        <v>DA+0</v>
      </c>
      <c r="E134" s="145" t="s">
        <v>422</v>
      </c>
      <c r="F134" s="116" t="s">
        <v>702</v>
      </c>
      <c r="G134" s="186">
        <v>1</v>
      </c>
      <c r="X134" s="44">
        <f t="shared" si="60"/>
        <v>45504</v>
      </c>
      <c r="Y134" s="44">
        <f t="shared" si="61"/>
        <v>45532</v>
      </c>
    </row>
    <row r="135" spans="1:25" ht="20.149999999999999" customHeight="1" x14ac:dyDescent="0.35">
      <c r="A135" s="3">
        <f>SUBTOTAL(103,$B$4:B135)</f>
        <v>132</v>
      </c>
      <c r="B135" s="44">
        <v>45505</v>
      </c>
      <c r="C135" s="29" t="s">
        <v>26</v>
      </c>
      <c r="D135" s="3" t="str">
        <f>VLOOKUP(C135,'Location Summary'!$C$4:$D$602,2,0)</f>
        <v>DA+0</v>
      </c>
      <c r="E135" s="145" t="s">
        <v>422</v>
      </c>
      <c r="F135" s="116" t="s">
        <v>702</v>
      </c>
      <c r="L135" s="184">
        <v>1</v>
      </c>
      <c r="X135" s="44">
        <f t="shared" ref="X135:X146" si="62">B135</f>
        <v>45505</v>
      </c>
      <c r="Y135" s="44">
        <f t="shared" ref="Y135:Y146" si="63">B135+28</f>
        <v>45533</v>
      </c>
    </row>
    <row r="136" spans="1:25" ht="20.149999999999999" customHeight="1" x14ac:dyDescent="0.35">
      <c r="A136" s="3">
        <f>SUBTOTAL(103,$B$4:B136)</f>
        <v>133</v>
      </c>
      <c r="B136" s="44">
        <v>45505</v>
      </c>
      <c r="C136" s="29" t="s">
        <v>453</v>
      </c>
      <c r="D136" s="3" t="str">
        <f>VLOOKUP(C136,'Location Summary'!$C$4:$D$602,2,0)</f>
        <v>DA+0</v>
      </c>
      <c r="E136" s="145" t="s">
        <v>422</v>
      </c>
      <c r="F136" s="116" t="s">
        <v>702</v>
      </c>
      <c r="M136" s="186">
        <v>1</v>
      </c>
      <c r="P136" s="186">
        <v>1</v>
      </c>
      <c r="X136" s="44">
        <f t="shared" si="62"/>
        <v>45505</v>
      </c>
      <c r="Y136" s="44">
        <f t="shared" si="63"/>
        <v>45533</v>
      </c>
    </row>
    <row r="137" spans="1:25" ht="20.149999999999999" customHeight="1" x14ac:dyDescent="0.35">
      <c r="A137" s="3">
        <f>SUBTOTAL(103,$B$4:B137)</f>
        <v>134</v>
      </c>
      <c r="B137" s="44">
        <v>45506</v>
      </c>
      <c r="C137" s="29" t="s">
        <v>84</v>
      </c>
      <c r="D137" s="3" t="str">
        <f>VLOOKUP(C137,'Location Summary'!$C$4:$D$602,2,0)</f>
        <v>DA+3</v>
      </c>
      <c r="E137" s="145" t="s">
        <v>422</v>
      </c>
      <c r="F137" s="116" t="s">
        <v>702</v>
      </c>
      <c r="G137" s="186">
        <v>1</v>
      </c>
      <c r="J137" s="186">
        <v>1</v>
      </c>
      <c r="P137" s="186">
        <v>1</v>
      </c>
      <c r="X137" s="44">
        <f t="shared" si="62"/>
        <v>45506</v>
      </c>
      <c r="Y137" s="44">
        <f t="shared" si="63"/>
        <v>45534</v>
      </c>
    </row>
    <row r="138" spans="1:25" ht="20.149999999999999" customHeight="1" x14ac:dyDescent="0.35">
      <c r="A138" s="3">
        <f>SUBTOTAL(103,$B$4:B138)</f>
        <v>135</v>
      </c>
      <c r="B138" s="44">
        <v>45506</v>
      </c>
      <c r="C138" s="29" t="s">
        <v>495</v>
      </c>
      <c r="D138" s="3" t="str">
        <f>VLOOKUP(C138,'Location Summary'!$C$4:$D$602,2,0)</f>
        <v>DA-3</v>
      </c>
      <c r="E138" s="145" t="s">
        <v>422</v>
      </c>
      <c r="F138" s="116" t="s">
        <v>702</v>
      </c>
      <c r="M138" s="186">
        <v>1</v>
      </c>
      <c r="X138" s="44">
        <f t="shared" si="62"/>
        <v>45506</v>
      </c>
      <c r="Y138" s="44">
        <f t="shared" si="63"/>
        <v>45534</v>
      </c>
    </row>
    <row r="139" spans="1:25" ht="20.149999999999999" customHeight="1" x14ac:dyDescent="0.35">
      <c r="A139" s="3">
        <f>SUBTOTAL(103,$B$4:B139)</f>
        <v>136</v>
      </c>
      <c r="B139" s="44">
        <v>45506</v>
      </c>
      <c r="C139" s="29" t="s">
        <v>453</v>
      </c>
      <c r="D139" s="3" t="str">
        <f>VLOOKUP(C139,'Location Summary'!$C$4:$D$602,2,0)</f>
        <v>DA+0</v>
      </c>
      <c r="E139" s="145" t="s">
        <v>422</v>
      </c>
      <c r="F139" s="116" t="s">
        <v>702</v>
      </c>
      <c r="H139" s="185">
        <v>1</v>
      </c>
      <c r="I139" s="184">
        <v>1</v>
      </c>
      <c r="J139" s="186">
        <v>1</v>
      </c>
      <c r="N139" s="185">
        <v>1</v>
      </c>
      <c r="O139" s="184">
        <v>1</v>
      </c>
      <c r="Q139" s="185">
        <v>1</v>
      </c>
      <c r="R139" s="184">
        <v>1</v>
      </c>
      <c r="X139" s="44">
        <f t="shared" si="62"/>
        <v>45506</v>
      </c>
      <c r="Y139" s="44">
        <f t="shared" si="63"/>
        <v>45534</v>
      </c>
    </row>
    <row r="140" spans="1:25" ht="20.149999999999999" customHeight="1" x14ac:dyDescent="0.35">
      <c r="A140" s="3">
        <f>SUBTOTAL(103,$B$4:B140)</f>
        <v>137</v>
      </c>
      <c r="B140" s="44">
        <v>45507</v>
      </c>
      <c r="C140" s="29" t="s">
        <v>84</v>
      </c>
      <c r="D140" s="3" t="str">
        <f>VLOOKUP(C140,'Location Summary'!$C$4:$D$602,2,0)</f>
        <v>DA+3</v>
      </c>
      <c r="E140" s="145" t="s">
        <v>422</v>
      </c>
      <c r="F140" s="116" t="s">
        <v>702</v>
      </c>
      <c r="H140" s="185">
        <v>1</v>
      </c>
      <c r="I140" s="184">
        <v>1</v>
      </c>
      <c r="K140" s="185">
        <v>1</v>
      </c>
      <c r="L140" s="184">
        <v>1</v>
      </c>
      <c r="M140" s="186">
        <v>1</v>
      </c>
      <c r="N140" s="185">
        <v>1</v>
      </c>
      <c r="O140" s="184">
        <v>1</v>
      </c>
      <c r="Q140" s="185">
        <v>1</v>
      </c>
      <c r="R140" s="184">
        <v>1</v>
      </c>
      <c r="X140" s="44">
        <f t="shared" si="62"/>
        <v>45507</v>
      </c>
      <c r="Y140" s="44">
        <f t="shared" si="63"/>
        <v>45535</v>
      </c>
    </row>
    <row r="141" spans="1:25" ht="20.149999999999999" customHeight="1" x14ac:dyDescent="0.35">
      <c r="A141" s="3">
        <f>SUBTOTAL(103,$B$4:B141)</f>
        <v>138</v>
      </c>
      <c r="B141" s="44">
        <v>45507</v>
      </c>
      <c r="C141" s="29" t="s">
        <v>453</v>
      </c>
      <c r="D141" s="3" t="str">
        <f>VLOOKUP(C141,'Location Summary'!$C$4:$D$602,2,0)</f>
        <v>DA+0</v>
      </c>
      <c r="E141" s="145" t="s">
        <v>422</v>
      </c>
      <c r="F141" s="116" t="s">
        <v>702</v>
      </c>
      <c r="K141" s="185">
        <v>1</v>
      </c>
      <c r="L141" s="184">
        <v>1</v>
      </c>
      <c r="X141" s="44">
        <f t="shared" si="62"/>
        <v>45507</v>
      </c>
      <c r="Y141" s="44">
        <f t="shared" si="63"/>
        <v>45535</v>
      </c>
    </row>
    <row r="142" spans="1:25" ht="20.149999999999999" customHeight="1" x14ac:dyDescent="0.35">
      <c r="A142" s="3">
        <f>SUBTOTAL(103,$B$4:B142)</f>
        <v>139</v>
      </c>
      <c r="B142" s="44">
        <v>45507</v>
      </c>
      <c r="C142" s="29" t="s">
        <v>495</v>
      </c>
      <c r="D142" s="3" t="str">
        <f>VLOOKUP(C142,'Location Summary'!$C$4:$D$602,2,0)</f>
        <v>DA-3</v>
      </c>
      <c r="E142" s="145" t="s">
        <v>422</v>
      </c>
      <c r="F142" s="116" t="s">
        <v>702</v>
      </c>
      <c r="G142" s="186">
        <v>1</v>
      </c>
      <c r="X142" s="44">
        <f t="shared" si="62"/>
        <v>45507</v>
      </c>
      <c r="Y142" s="44">
        <f t="shared" si="63"/>
        <v>45535</v>
      </c>
    </row>
    <row r="143" spans="1:25" ht="20.149999999999999" customHeight="1" x14ac:dyDescent="0.35">
      <c r="A143" s="3">
        <f>SUBTOTAL(103,$B$4:B143)</f>
        <v>140</v>
      </c>
      <c r="B143" s="44">
        <v>45507</v>
      </c>
      <c r="C143" s="29" t="s">
        <v>478</v>
      </c>
      <c r="D143" s="3" t="str">
        <f>VLOOKUP(C143,'Location Summary'!$C$4:$D$602,2,0)</f>
        <v>DA+9</v>
      </c>
      <c r="E143" s="145" t="s">
        <v>422</v>
      </c>
      <c r="F143" s="116" t="s">
        <v>702</v>
      </c>
      <c r="G143" s="186">
        <v>1</v>
      </c>
      <c r="J143" s="186">
        <v>1</v>
      </c>
      <c r="X143" s="44">
        <f t="shared" si="62"/>
        <v>45507</v>
      </c>
      <c r="Y143" s="44">
        <f t="shared" si="63"/>
        <v>45535</v>
      </c>
    </row>
    <row r="144" spans="1:25" ht="20.149999999999999" customHeight="1" x14ac:dyDescent="0.35">
      <c r="A144" s="3">
        <f>SUBTOTAL(103,$B$4:B144)</f>
        <v>141</v>
      </c>
      <c r="B144" s="44">
        <v>45508</v>
      </c>
      <c r="C144" s="29" t="s">
        <v>478</v>
      </c>
      <c r="D144" s="3" t="str">
        <f>VLOOKUP(C144,'Location Summary'!$C$4:$D$602,2,0)</f>
        <v>DA+9</v>
      </c>
      <c r="E144" s="145" t="s">
        <v>422</v>
      </c>
      <c r="F144" s="116" t="s">
        <v>702</v>
      </c>
      <c r="H144" s="185">
        <v>1</v>
      </c>
      <c r="P144" s="186">
        <v>1</v>
      </c>
      <c r="X144" s="44">
        <f t="shared" si="62"/>
        <v>45508</v>
      </c>
      <c r="Y144" s="44">
        <f t="shared" si="63"/>
        <v>45536</v>
      </c>
    </row>
    <row r="145" spans="1:25" ht="20.149999999999999" customHeight="1" x14ac:dyDescent="0.35">
      <c r="A145" s="3">
        <f>SUBTOTAL(103,$B$4:B145)</f>
        <v>142</v>
      </c>
      <c r="B145" s="44">
        <v>45509</v>
      </c>
      <c r="C145" s="29" t="s">
        <v>478</v>
      </c>
      <c r="D145" s="3" t="str">
        <f>VLOOKUP(C145,'Location Summary'!$C$4:$D$602,2,0)</f>
        <v>DA+9</v>
      </c>
      <c r="E145" s="145" t="s">
        <v>422</v>
      </c>
      <c r="F145" s="116" t="s">
        <v>702</v>
      </c>
      <c r="I145" s="184">
        <v>1</v>
      </c>
      <c r="K145" s="185">
        <v>1</v>
      </c>
      <c r="M145" s="186">
        <v>1</v>
      </c>
      <c r="X145" s="44">
        <f t="shared" si="62"/>
        <v>45509</v>
      </c>
      <c r="Y145" s="44">
        <f t="shared" si="63"/>
        <v>45537</v>
      </c>
    </row>
    <row r="146" spans="1:25" ht="20.149999999999999" customHeight="1" x14ac:dyDescent="0.35">
      <c r="A146" s="3">
        <f>SUBTOTAL(103,$B$4:B146)</f>
        <v>143</v>
      </c>
      <c r="B146" s="44">
        <v>45509</v>
      </c>
      <c r="C146" s="29" t="s">
        <v>919</v>
      </c>
      <c r="D146" s="3" t="str">
        <f>VLOOKUP(C146,'Location Summary'!$C$4:$D$602,2,0)</f>
        <v>DA+6</v>
      </c>
      <c r="E146" s="145" t="s">
        <v>422</v>
      </c>
      <c r="F146" s="116" t="s">
        <v>702</v>
      </c>
      <c r="G146" s="186">
        <v>1</v>
      </c>
      <c r="X146" s="44">
        <f t="shared" si="62"/>
        <v>45509</v>
      </c>
      <c r="Y146" s="44">
        <f t="shared" si="63"/>
        <v>45537</v>
      </c>
    </row>
    <row r="147" spans="1:25" ht="20.149999999999999" customHeight="1" x14ac:dyDescent="0.35">
      <c r="A147" s="3">
        <f>SUBTOTAL(103,$B$4:B147)</f>
        <v>144</v>
      </c>
      <c r="B147" s="44">
        <v>45510</v>
      </c>
      <c r="C147" s="29" t="s">
        <v>478</v>
      </c>
      <c r="D147" s="3" t="str">
        <f>VLOOKUP(C147,'Location Summary'!$C$4:$D$602,2,0)</f>
        <v>DA+9</v>
      </c>
      <c r="E147" s="145" t="s">
        <v>422</v>
      </c>
      <c r="F147" s="116" t="s">
        <v>702</v>
      </c>
      <c r="L147" s="184">
        <v>1</v>
      </c>
      <c r="Q147" s="185">
        <v>1</v>
      </c>
      <c r="R147" s="184">
        <v>1</v>
      </c>
      <c r="X147" s="44">
        <f t="shared" ref="X147:X150" si="64">B147</f>
        <v>45510</v>
      </c>
      <c r="Y147" s="44">
        <f t="shared" ref="Y147:Y150" si="65">B147+28</f>
        <v>45538</v>
      </c>
    </row>
    <row r="148" spans="1:25" ht="20.149999999999999" customHeight="1" x14ac:dyDescent="0.35">
      <c r="A148" s="3">
        <f>SUBTOTAL(103,$B$4:B148)</f>
        <v>145</v>
      </c>
      <c r="B148" s="44">
        <v>45510</v>
      </c>
      <c r="C148" s="29" t="s">
        <v>919</v>
      </c>
      <c r="D148" s="3" t="str">
        <f>VLOOKUP(C148,'Location Summary'!$C$4:$D$602,2,0)</f>
        <v>DA+6</v>
      </c>
      <c r="E148" s="145" t="s">
        <v>422</v>
      </c>
      <c r="F148" s="116" t="s">
        <v>702</v>
      </c>
      <c r="H148" s="185">
        <v>1</v>
      </c>
      <c r="I148" s="184">
        <v>1</v>
      </c>
      <c r="P148" s="186">
        <v>1</v>
      </c>
      <c r="X148" s="44">
        <f t="shared" si="64"/>
        <v>45510</v>
      </c>
      <c r="Y148" s="44">
        <f t="shared" si="65"/>
        <v>45538</v>
      </c>
    </row>
    <row r="149" spans="1:25" ht="20.149999999999999" customHeight="1" x14ac:dyDescent="0.35">
      <c r="A149" s="3">
        <f>SUBTOTAL(103,$B$4:B149)</f>
        <v>146</v>
      </c>
      <c r="B149" s="44">
        <v>45510</v>
      </c>
      <c r="C149" s="29" t="s">
        <v>923</v>
      </c>
      <c r="D149" s="3" t="str">
        <f>VLOOKUP(C149,'Location Summary'!$C$4:$D$602,2,0)</f>
        <v>DA+9</v>
      </c>
      <c r="E149" s="145" t="s">
        <v>422</v>
      </c>
      <c r="F149" s="116" t="s">
        <v>702</v>
      </c>
      <c r="G149" s="186">
        <v>1</v>
      </c>
      <c r="J149" s="186">
        <v>1</v>
      </c>
      <c r="X149" s="44">
        <f t="shared" si="64"/>
        <v>45510</v>
      </c>
      <c r="Y149" s="44">
        <f t="shared" si="65"/>
        <v>45538</v>
      </c>
    </row>
    <row r="150" spans="1:25" ht="20.149999999999999" customHeight="1" x14ac:dyDescent="0.35">
      <c r="A150" s="3">
        <f>SUBTOTAL(103,$B$4:B150)</f>
        <v>147</v>
      </c>
      <c r="B150" s="44">
        <v>45510</v>
      </c>
      <c r="C150" s="29" t="s">
        <v>495</v>
      </c>
      <c r="D150" s="3" t="str">
        <f>VLOOKUP(C150,'Location Summary'!$C$4:$D$602,2,0)</f>
        <v>DA-3</v>
      </c>
      <c r="E150" s="145" t="s">
        <v>422</v>
      </c>
      <c r="F150" s="116" t="s">
        <v>702</v>
      </c>
      <c r="J150" s="186">
        <v>1</v>
      </c>
      <c r="X150" s="44">
        <f t="shared" si="64"/>
        <v>45510</v>
      </c>
      <c r="Y150" s="44">
        <f t="shared" si="65"/>
        <v>45538</v>
      </c>
    </row>
    <row r="151" spans="1:25" ht="20.149999999999999" customHeight="1" x14ac:dyDescent="0.35">
      <c r="A151" s="13">
        <f>SUBTOTAL(103,$B$4:B151)</f>
        <v>148</v>
      </c>
      <c r="B151" s="138">
        <v>45511</v>
      </c>
      <c r="C151" s="141" t="s">
        <v>478</v>
      </c>
      <c r="D151" s="3" t="str">
        <f>VLOOKUP(C151,'Location Summary'!$C$4:$D$602,2,0)</f>
        <v>DA+9</v>
      </c>
      <c r="E151" s="295" t="s">
        <v>422</v>
      </c>
      <c r="F151" s="296" t="s">
        <v>702</v>
      </c>
      <c r="N151" s="185">
        <v>1</v>
      </c>
      <c r="X151" s="44">
        <f t="shared" ref="X151:X156" si="66">B151</f>
        <v>45511</v>
      </c>
      <c r="Y151" s="44">
        <f t="shared" ref="Y151:Y156" si="67">B151+28</f>
        <v>45539</v>
      </c>
    </row>
    <row r="152" spans="1:25" ht="20.149999999999999" customHeight="1" x14ac:dyDescent="0.35">
      <c r="A152" s="13">
        <f>SUBTOTAL(103,$B$4:B152)</f>
        <v>149</v>
      </c>
      <c r="B152" s="138">
        <v>45511</v>
      </c>
      <c r="C152" s="141" t="s">
        <v>919</v>
      </c>
      <c r="D152" s="3" t="str">
        <f>VLOOKUP(C152,'Location Summary'!$C$4:$D$602,2,0)</f>
        <v>DA+6</v>
      </c>
      <c r="E152" s="295" t="s">
        <v>422</v>
      </c>
      <c r="F152" s="296" t="s">
        <v>702</v>
      </c>
      <c r="J152" s="186">
        <v>1</v>
      </c>
      <c r="M152" s="186">
        <v>1</v>
      </c>
      <c r="Q152" s="185">
        <v>1</v>
      </c>
      <c r="R152" s="184">
        <v>1</v>
      </c>
      <c r="X152" s="44">
        <f t="shared" si="66"/>
        <v>45511</v>
      </c>
      <c r="Y152" s="44">
        <f t="shared" si="67"/>
        <v>45539</v>
      </c>
    </row>
    <row r="153" spans="1:25" ht="20.149999999999999" customHeight="1" x14ac:dyDescent="0.35">
      <c r="A153" s="13">
        <f>SUBTOTAL(103,$B$4:B153)</f>
        <v>150</v>
      </c>
      <c r="B153" s="138">
        <v>45511</v>
      </c>
      <c r="C153" s="141" t="s">
        <v>923</v>
      </c>
      <c r="D153" s="3" t="str">
        <f>VLOOKUP(C153,'Location Summary'!$C$4:$D$602,2,0)</f>
        <v>DA+9</v>
      </c>
      <c r="E153" s="295" t="s">
        <v>422</v>
      </c>
      <c r="F153" s="296" t="s">
        <v>702</v>
      </c>
      <c r="H153" s="185">
        <v>1</v>
      </c>
      <c r="I153" s="184">
        <v>1</v>
      </c>
      <c r="K153" s="185">
        <v>1</v>
      </c>
      <c r="L153" s="184">
        <v>1</v>
      </c>
      <c r="X153" s="44">
        <f t="shared" si="66"/>
        <v>45511</v>
      </c>
      <c r="Y153" s="44">
        <f t="shared" si="67"/>
        <v>45539</v>
      </c>
    </row>
    <row r="154" spans="1:25" ht="20.149999999999999" customHeight="1" x14ac:dyDescent="0.35">
      <c r="A154" s="13">
        <f>SUBTOTAL(103,$B$4:B154)</f>
        <v>151</v>
      </c>
      <c r="B154" s="138">
        <v>45511</v>
      </c>
      <c r="C154" s="141" t="s">
        <v>495</v>
      </c>
      <c r="D154" s="3" t="str">
        <f>VLOOKUP(C154,'Location Summary'!$C$4:$D$602,2,0)</f>
        <v>DA-3</v>
      </c>
      <c r="E154" s="295" t="s">
        <v>422</v>
      </c>
      <c r="F154" s="296" t="s">
        <v>702</v>
      </c>
      <c r="H154" s="185">
        <v>1</v>
      </c>
      <c r="I154" s="184">
        <v>1</v>
      </c>
      <c r="N154" s="185">
        <v>1</v>
      </c>
      <c r="X154" s="44">
        <f t="shared" si="66"/>
        <v>45511</v>
      </c>
      <c r="Y154" s="44">
        <f t="shared" si="67"/>
        <v>45539</v>
      </c>
    </row>
    <row r="155" spans="1:25" ht="20.149999999999999" customHeight="1" x14ac:dyDescent="0.35">
      <c r="A155" s="13">
        <f>SUBTOTAL(103,$B$4:B155)</f>
        <v>152</v>
      </c>
      <c r="B155" s="138">
        <v>45512</v>
      </c>
      <c r="C155" s="141" t="s">
        <v>478</v>
      </c>
      <c r="D155" s="3" t="str">
        <f>VLOOKUP(C155,'Location Summary'!$C$4:$D$602,2,0)</f>
        <v>DA+9</v>
      </c>
      <c r="E155" s="295" t="s">
        <v>422</v>
      </c>
      <c r="F155" s="296" t="s">
        <v>702</v>
      </c>
      <c r="O155" s="184">
        <v>1</v>
      </c>
      <c r="X155" s="44">
        <f t="shared" si="66"/>
        <v>45512</v>
      </c>
      <c r="Y155" s="44">
        <f t="shared" si="67"/>
        <v>45540</v>
      </c>
    </row>
    <row r="156" spans="1:25" ht="20.149999999999999" customHeight="1" x14ac:dyDescent="0.35">
      <c r="A156" s="13">
        <f>SUBTOTAL(103,$B$4:B156)</f>
        <v>153</v>
      </c>
      <c r="B156" s="138">
        <v>45512</v>
      </c>
      <c r="C156" s="141" t="s">
        <v>919</v>
      </c>
      <c r="D156" s="3" t="str">
        <f>VLOOKUP(C156,'Location Summary'!$C$4:$D$602,2,0)</f>
        <v>DA+6</v>
      </c>
      <c r="E156" s="295" t="s">
        <v>422</v>
      </c>
      <c r="F156" s="296" t="s">
        <v>702</v>
      </c>
      <c r="K156" s="185">
        <v>1</v>
      </c>
      <c r="L156" s="184">
        <v>1</v>
      </c>
      <c r="N156" s="185">
        <v>1</v>
      </c>
      <c r="O156" s="184">
        <v>1</v>
      </c>
      <c r="X156" s="44">
        <f t="shared" si="66"/>
        <v>45512</v>
      </c>
      <c r="Y156" s="44">
        <f t="shared" si="67"/>
        <v>45540</v>
      </c>
    </row>
    <row r="157" spans="1:25" ht="20.149999999999999" customHeight="1" x14ac:dyDescent="0.35">
      <c r="A157" s="13">
        <f>SUBTOTAL(103,$B$4:B157)</f>
        <v>154</v>
      </c>
      <c r="B157" s="138">
        <v>45513</v>
      </c>
      <c r="C157" s="141" t="s">
        <v>495</v>
      </c>
      <c r="D157" s="3" t="str">
        <f>VLOOKUP(C157,'Location Summary'!$C$4:$D$602,2,0)</f>
        <v>DA-3</v>
      </c>
      <c r="E157" s="295" t="s">
        <v>422</v>
      </c>
      <c r="F157" s="296" t="s">
        <v>702</v>
      </c>
      <c r="K157" s="185">
        <v>1</v>
      </c>
      <c r="O157" s="184">
        <v>1</v>
      </c>
      <c r="P157" s="186">
        <v>1</v>
      </c>
      <c r="X157" s="44">
        <f t="shared" ref="X157:X159" si="68">B157</f>
        <v>45513</v>
      </c>
      <c r="Y157" s="44">
        <f t="shared" ref="Y157:Y159" si="69">B157+28</f>
        <v>45541</v>
      </c>
    </row>
    <row r="158" spans="1:25" ht="20.149999999999999" customHeight="1" x14ac:dyDescent="0.35">
      <c r="A158" s="13">
        <f>SUBTOTAL(103,$B$4:B158)</f>
        <v>155</v>
      </c>
      <c r="B158" s="138">
        <v>45513</v>
      </c>
      <c r="C158" s="141" t="s">
        <v>418</v>
      </c>
      <c r="D158" s="3" t="str">
        <f>VLOOKUP(C158,'Location Summary'!$C$4:$D$602,2,0)</f>
        <v>DA+0</v>
      </c>
      <c r="E158" s="295" t="s">
        <v>422</v>
      </c>
      <c r="F158" s="296" t="s">
        <v>702</v>
      </c>
      <c r="G158" s="186">
        <v>1</v>
      </c>
      <c r="X158" s="44">
        <f t="shared" si="68"/>
        <v>45513</v>
      </c>
      <c r="Y158" s="44">
        <f t="shared" si="69"/>
        <v>45541</v>
      </c>
    </row>
    <row r="159" spans="1:25" ht="20.149999999999999" customHeight="1" x14ac:dyDescent="0.35">
      <c r="A159" s="13">
        <f>SUBTOTAL(103,$B$4:B159)</f>
        <v>156</v>
      </c>
      <c r="B159" s="138">
        <v>45514</v>
      </c>
      <c r="C159" s="141" t="s">
        <v>479</v>
      </c>
      <c r="D159" s="3" t="str">
        <f>VLOOKUP(C159,'Location Summary'!$C$4:$D$602,2,0)</f>
        <v>DA-1.5</v>
      </c>
      <c r="E159" s="295" t="s">
        <v>422</v>
      </c>
      <c r="F159" s="296" t="s">
        <v>702</v>
      </c>
      <c r="G159" s="186">
        <v>1</v>
      </c>
      <c r="J159" s="186">
        <v>1</v>
      </c>
      <c r="X159" s="44">
        <f t="shared" si="68"/>
        <v>45514</v>
      </c>
      <c r="Y159" s="44">
        <f t="shared" si="69"/>
        <v>45542</v>
      </c>
    </row>
    <row r="160" spans="1:25" ht="20.149999999999999" customHeight="1" x14ac:dyDescent="0.35">
      <c r="A160" s="13">
        <f>SUBTOTAL(103,$B$4:B160)</f>
        <v>157</v>
      </c>
      <c r="B160" s="138">
        <v>45514</v>
      </c>
      <c r="C160" s="141" t="s">
        <v>495</v>
      </c>
      <c r="D160" s="3" t="str">
        <f>VLOOKUP(C160,'Location Summary'!$C$4:$D$602,2,0)</f>
        <v>DA-3</v>
      </c>
      <c r="E160" s="295" t="s">
        <v>422</v>
      </c>
      <c r="F160" s="296" t="s">
        <v>702</v>
      </c>
      <c r="L160" s="184">
        <v>1</v>
      </c>
      <c r="Q160" s="185">
        <v>1</v>
      </c>
      <c r="R160" s="184">
        <v>1</v>
      </c>
      <c r="X160" s="44">
        <f t="shared" ref="X160:X164" si="70">B160</f>
        <v>45514</v>
      </c>
      <c r="Y160" s="44">
        <f t="shared" ref="Y160:Y164" si="71">B160+28</f>
        <v>45542</v>
      </c>
    </row>
    <row r="161" spans="1:25" ht="20.149999999999999" customHeight="1" x14ac:dyDescent="0.35">
      <c r="A161" s="13">
        <f>SUBTOTAL(103,$B$4:B161)</f>
        <v>158</v>
      </c>
      <c r="B161" s="138">
        <v>45514</v>
      </c>
      <c r="C161" s="141" t="s">
        <v>418</v>
      </c>
      <c r="D161" s="3" t="str">
        <f>VLOOKUP(C161,'Location Summary'!$C$4:$D$602,2,0)</f>
        <v>DA+0</v>
      </c>
      <c r="E161" s="295" t="s">
        <v>422</v>
      </c>
      <c r="F161" s="296" t="s">
        <v>702</v>
      </c>
      <c r="H161" s="185">
        <v>1</v>
      </c>
      <c r="M161" s="186">
        <v>1</v>
      </c>
      <c r="X161" s="44">
        <f t="shared" si="70"/>
        <v>45514</v>
      </c>
      <c r="Y161" s="44">
        <f t="shared" si="71"/>
        <v>45542</v>
      </c>
    </row>
    <row r="162" spans="1:25" ht="20.149999999999999" customHeight="1" x14ac:dyDescent="0.35">
      <c r="A162" s="13">
        <f>SUBTOTAL(103,$B$4:B162)</f>
        <v>159</v>
      </c>
      <c r="B162" s="138">
        <v>45515</v>
      </c>
      <c r="C162" s="141" t="s">
        <v>418</v>
      </c>
      <c r="D162" s="3" t="str">
        <f>VLOOKUP(C162,'Location Summary'!$C$4:$D$602,2,0)</f>
        <v>DA+0</v>
      </c>
      <c r="E162" s="295" t="s">
        <v>422</v>
      </c>
      <c r="F162" s="296" t="s">
        <v>702</v>
      </c>
      <c r="I162" s="184">
        <v>1</v>
      </c>
      <c r="J162" s="186">
        <v>1</v>
      </c>
      <c r="N162" s="185">
        <v>1</v>
      </c>
      <c r="P162" s="186">
        <v>1</v>
      </c>
      <c r="X162" s="44">
        <f t="shared" si="70"/>
        <v>45515</v>
      </c>
      <c r="Y162" s="44">
        <f t="shared" si="71"/>
        <v>45543</v>
      </c>
    </row>
    <row r="163" spans="1:25" ht="20.149999999999999" customHeight="1" x14ac:dyDescent="0.35">
      <c r="A163" s="13">
        <f>SUBTOTAL(103,$B$4:B163)</f>
        <v>160</v>
      </c>
      <c r="B163" s="138">
        <v>45515</v>
      </c>
      <c r="C163" s="141" t="s">
        <v>160</v>
      </c>
      <c r="D163" s="3" t="str">
        <f>VLOOKUP(C163,'Location Summary'!$C$4:$D$602,2,0)</f>
        <v>DA+1.5</v>
      </c>
      <c r="E163" s="295" t="s">
        <v>422</v>
      </c>
      <c r="F163" s="296" t="s">
        <v>702</v>
      </c>
      <c r="M163" s="186">
        <v>1</v>
      </c>
      <c r="X163" s="44">
        <f t="shared" si="70"/>
        <v>45515</v>
      </c>
      <c r="Y163" s="44">
        <f t="shared" si="71"/>
        <v>45543</v>
      </c>
    </row>
    <row r="164" spans="1:25" ht="20.149999999999999" customHeight="1" x14ac:dyDescent="0.35">
      <c r="A164" s="13">
        <f>SUBTOTAL(103,$B$4:B164)</f>
        <v>161</v>
      </c>
      <c r="B164" s="138">
        <v>45515</v>
      </c>
      <c r="C164" s="141" t="s">
        <v>918</v>
      </c>
      <c r="D164" s="3" t="str">
        <f>VLOOKUP(C164,'Location Summary'!$C$4:$D$602,2,0)</f>
        <v>DA+6</v>
      </c>
      <c r="E164" s="295" t="s">
        <v>422</v>
      </c>
      <c r="F164" s="296" t="s">
        <v>702</v>
      </c>
      <c r="M164" s="186">
        <v>1</v>
      </c>
      <c r="P164" s="186">
        <v>1</v>
      </c>
      <c r="X164" s="44">
        <f t="shared" si="70"/>
        <v>45515</v>
      </c>
      <c r="Y164" s="44">
        <f t="shared" si="71"/>
        <v>45543</v>
      </c>
    </row>
    <row r="165" spans="1:25" ht="20.149999999999999" customHeight="1" x14ac:dyDescent="0.35">
      <c r="A165" s="13">
        <f>SUBTOTAL(103,$B$4:B165)</f>
        <v>162</v>
      </c>
      <c r="B165" s="138">
        <v>45516</v>
      </c>
      <c r="C165" s="141" t="s">
        <v>479</v>
      </c>
      <c r="D165" s="3" t="str">
        <f>VLOOKUP(C165,'Location Summary'!$C$4:$D$602,2,0)</f>
        <v>DA-1.5</v>
      </c>
      <c r="E165" s="295" t="s">
        <v>422</v>
      </c>
      <c r="F165" s="296" t="s">
        <v>702</v>
      </c>
      <c r="H165" s="185">
        <v>1</v>
      </c>
      <c r="K165" s="185">
        <v>1</v>
      </c>
      <c r="X165" s="44">
        <f t="shared" ref="X165:X168" si="72">B165</f>
        <v>45516</v>
      </c>
      <c r="Y165" s="44">
        <f t="shared" ref="Y165:Y168" si="73">B165+28</f>
        <v>45544</v>
      </c>
    </row>
    <row r="166" spans="1:25" ht="20.149999999999999" customHeight="1" x14ac:dyDescent="0.35">
      <c r="A166" s="13">
        <f>SUBTOTAL(103,$B$4:B166)</f>
        <v>163</v>
      </c>
      <c r="B166" s="138">
        <v>45516</v>
      </c>
      <c r="C166" s="141" t="s">
        <v>418</v>
      </c>
      <c r="D166" s="3" t="str">
        <f>VLOOKUP(C166,'Location Summary'!$C$4:$D$602,2,0)</f>
        <v>DA+0</v>
      </c>
      <c r="E166" s="295" t="s">
        <v>422</v>
      </c>
      <c r="F166" s="296" t="s">
        <v>702</v>
      </c>
      <c r="K166" s="185">
        <v>1</v>
      </c>
      <c r="L166" s="184">
        <v>1</v>
      </c>
      <c r="Q166" s="185">
        <v>1</v>
      </c>
      <c r="R166" s="184">
        <v>1</v>
      </c>
      <c r="X166" s="44">
        <f t="shared" si="72"/>
        <v>45516</v>
      </c>
      <c r="Y166" s="44">
        <f t="shared" si="73"/>
        <v>45544</v>
      </c>
    </row>
    <row r="167" spans="1:25" ht="20.149999999999999" customHeight="1" x14ac:dyDescent="0.35">
      <c r="A167" s="13">
        <f>SUBTOTAL(103,$B$4:B167)</f>
        <v>164</v>
      </c>
      <c r="B167" s="138">
        <v>45516</v>
      </c>
      <c r="C167" s="141" t="s">
        <v>160</v>
      </c>
      <c r="D167" s="3" t="str">
        <f>VLOOKUP(C167,'Location Summary'!$C$4:$D$602,2,0)</f>
        <v>DA+1.5</v>
      </c>
      <c r="E167" s="295" t="s">
        <v>422</v>
      </c>
      <c r="F167" s="296" t="s">
        <v>702</v>
      </c>
      <c r="J167" s="186">
        <v>1</v>
      </c>
      <c r="N167" s="185">
        <v>1</v>
      </c>
      <c r="O167" s="184">
        <v>1</v>
      </c>
      <c r="X167" s="44">
        <f t="shared" si="72"/>
        <v>45516</v>
      </c>
      <c r="Y167" s="44">
        <f t="shared" si="73"/>
        <v>45544</v>
      </c>
    </row>
    <row r="168" spans="1:25" ht="20.149999999999999" customHeight="1" x14ac:dyDescent="0.35">
      <c r="A168" s="13">
        <f>SUBTOTAL(103,$B$4:B168)</f>
        <v>165</v>
      </c>
      <c r="B168" s="138">
        <v>45516</v>
      </c>
      <c r="C168" s="141" t="s">
        <v>918</v>
      </c>
      <c r="D168" s="3" t="str">
        <f>VLOOKUP(C168,'Location Summary'!$C$4:$D$602,2,0)</f>
        <v>DA+6</v>
      </c>
      <c r="E168" s="295" t="s">
        <v>422</v>
      </c>
      <c r="F168" s="296" t="s">
        <v>702</v>
      </c>
      <c r="G168" s="186">
        <v>1</v>
      </c>
      <c r="J168" s="186">
        <v>1</v>
      </c>
      <c r="N168" s="185">
        <v>1</v>
      </c>
      <c r="O168" s="184">
        <v>1</v>
      </c>
      <c r="Q168" s="185">
        <v>1</v>
      </c>
      <c r="R168" s="184">
        <v>1</v>
      </c>
      <c r="X168" s="44">
        <f t="shared" si="72"/>
        <v>45516</v>
      </c>
      <c r="Y168" s="44">
        <f t="shared" si="73"/>
        <v>45544</v>
      </c>
    </row>
    <row r="169" spans="1:25" ht="20.149999999999999" customHeight="1" x14ac:dyDescent="0.35">
      <c r="A169" s="13">
        <f>SUBTOTAL(103,$B$4:B169)</f>
        <v>166</v>
      </c>
      <c r="B169" s="138">
        <v>45517</v>
      </c>
      <c r="C169" s="141" t="s">
        <v>483</v>
      </c>
      <c r="D169" s="3" t="str">
        <f>VLOOKUP(C169,'Location Summary'!$C$4:$D$602,2,0)</f>
        <v>DA+6</v>
      </c>
      <c r="E169" s="295" t="s">
        <v>422</v>
      </c>
      <c r="F169" s="296" t="s">
        <v>702</v>
      </c>
      <c r="G169" s="186">
        <v>1</v>
      </c>
      <c r="J169" s="186">
        <v>1</v>
      </c>
      <c r="X169" s="44">
        <f t="shared" ref="X169:X172" si="74">B169</f>
        <v>45517</v>
      </c>
      <c r="Y169" s="44">
        <f t="shared" ref="Y169:Y172" si="75">B169+28</f>
        <v>45545</v>
      </c>
    </row>
    <row r="170" spans="1:25" ht="20.149999999999999" customHeight="1" x14ac:dyDescent="0.35">
      <c r="A170" s="13">
        <f>SUBTOTAL(103,$B$4:B170)</f>
        <v>167</v>
      </c>
      <c r="B170" s="138">
        <v>45517</v>
      </c>
      <c r="C170" s="141" t="s">
        <v>418</v>
      </c>
      <c r="D170" s="3" t="str">
        <f>VLOOKUP(C170,'Location Summary'!$C$4:$D$602,2,0)</f>
        <v>DA+0</v>
      </c>
      <c r="E170" s="295" t="s">
        <v>422</v>
      </c>
      <c r="F170" s="296" t="s">
        <v>702</v>
      </c>
      <c r="O170" s="184">
        <v>1</v>
      </c>
      <c r="X170" s="44">
        <f t="shared" si="74"/>
        <v>45517</v>
      </c>
      <c r="Y170" s="44">
        <f t="shared" si="75"/>
        <v>45545</v>
      </c>
    </row>
    <row r="171" spans="1:25" ht="20.149999999999999" customHeight="1" x14ac:dyDescent="0.35">
      <c r="A171" s="13">
        <f>SUBTOTAL(103,$B$4:B171)</f>
        <v>168</v>
      </c>
      <c r="B171" s="138">
        <v>45517</v>
      </c>
      <c r="C171" s="141" t="s">
        <v>160</v>
      </c>
      <c r="D171" s="3" t="str">
        <f>VLOOKUP(C171,'Location Summary'!$C$4:$D$602,2,0)</f>
        <v>DA+1.5</v>
      </c>
      <c r="E171" s="295" t="s">
        <v>422</v>
      </c>
      <c r="F171" s="296" t="s">
        <v>702</v>
      </c>
      <c r="K171" s="185">
        <v>1</v>
      </c>
      <c r="L171" s="184">
        <v>1</v>
      </c>
      <c r="P171" s="186">
        <v>1</v>
      </c>
      <c r="X171" s="44">
        <f t="shared" si="74"/>
        <v>45517</v>
      </c>
      <c r="Y171" s="44">
        <f t="shared" si="75"/>
        <v>45545</v>
      </c>
    </row>
    <row r="172" spans="1:25" ht="20.149999999999999" customHeight="1" x14ac:dyDescent="0.35">
      <c r="A172" s="13">
        <f>SUBTOTAL(103,$B$4:B172)</f>
        <v>169</v>
      </c>
      <c r="B172" s="138">
        <v>45517</v>
      </c>
      <c r="C172" s="141" t="s">
        <v>918</v>
      </c>
      <c r="D172" s="3" t="str">
        <f>VLOOKUP(C172,'Location Summary'!$C$4:$D$602,2,0)</f>
        <v>DA+6</v>
      </c>
      <c r="E172" s="295" t="s">
        <v>422</v>
      </c>
      <c r="F172" s="296" t="s">
        <v>702</v>
      </c>
      <c r="K172" s="185">
        <v>1</v>
      </c>
      <c r="X172" s="44">
        <f t="shared" si="74"/>
        <v>45517</v>
      </c>
      <c r="Y172" s="44">
        <f t="shared" si="75"/>
        <v>45545</v>
      </c>
    </row>
    <row r="173" spans="1:25" ht="20.149999999999999" customHeight="1" x14ac:dyDescent="0.35">
      <c r="A173" s="13">
        <f>SUBTOTAL(103,$B$4:B173)</f>
        <v>170</v>
      </c>
      <c r="B173" s="138">
        <v>45518</v>
      </c>
      <c r="C173" s="141" t="s">
        <v>918</v>
      </c>
      <c r="D173" s="3" t="str">
        <f>VLOOKUP(C173,'Location Summary'!$C$4:$D$602,2,0)</f>
        <v>DA+6</v>
      </c>
      <c r="E173" s="295" t="s">
        <v>422</v>
      </c>
      <c r="F173" s="296" t="s">
        <v>702</v>
      </c>
      <c r="H173" s="185">
        <v>1</v>
      </c>
      <c r="I173" s="184">
        <v>1</v>
      </c>
      <c r="L173" s="184">
        <v>1</v>
      </c>
      <c r="X173" s="44">
        <f t="shared" ref="X173:X175" si="76">B173</f>
        <v>45518</v>
      </c>
      <c r="Y173" s="44">
        <f t="shared" ref="Y173:Y175" si="77">B173+28</f>
        <v>45546</v>
      </c>
    </row>
    <row r="174" spans="1:25" ht="20.149999999999999" customHeight="1" x14ac:dyDescent="0.35">
      <c r="A174" s="13">
        <f>SUBTOTAL(103,$B$4:B174)</f>
        <v>171</v>
      </c>
      <c r="B174" s="138">
        <v>45518</v>
      </c>
      <c r="C174" s="141" t="s">
        <v>483</v>
      </c>
      <c r="D174" s="3" t="str">
        <f>VLOOKUP(C174,'Location Summary'!$C$4:$D$602,2,0)</f>
        <v>DA+6</v>
      </c>
      <c r="E174" s="295" t="s">
        <v>422</v>
      </c>
      <c r="F174" s="296" t="s">
        <v>702</v>
      </c>
      <c r="H174" s="185">
        <v>1</v>
      </c>
      <c r="I174" s="184">
        <v>1</v>
      </c>
      <c r="K174" s="185">
        <v>1</v>
      </c>
      <c r="L174" s="184">
        <v>1</v>
      </c>
      <c r="X174" s="44">
        <f t="shared" si="76"/>
        <v>45518</v>
      </c>
      <c r="Y174" s="44">
        <f t="shared" si="77"/>
        <v>45546</v>
      </c>
    </row>
    <row r="175" spans="1:25" ht="20.149999999999999" customHeight="1" x14ac:dyDescent="0.35">
      <c r="A175" s="13">
        <f>SUBTOTAL(103,$B$4:B175)</f>
        <v>172</v>
      </c>
      <c r="B175" s="138">
        <v>45518</v>
      </c>
      <c r="C175" s="141" t="s">
        <v>160</v>
      </c>
      <c r="D175" s="3" t="str">
        <f>VLOOKUP(C175,'Location Summary'!$C$4:$D$602,2,0)</f>
        <v>DA+1.5</v>
      </c>
      <c r="E175" s="295" t="s">
        <v>422</v>
      </c>
      <c r="F175" s="296" t="s">
        <v>702</v>
      </c>
      <c r="G175" s="186">
        <v>1</v>
      </c>
      <c r="X175" s="44">
        <f t="shared" si="76"/>
        <v>45518</v>
      </c>
      <c r="Y175" s="44">
        <f t="shared" si="77"/>
        <v>45546</v>
      </c>
    </row>
    <row r="176" spans="1:25" ht="20.149999999999999" customHeight="1" x14ac:dyDescent="0.35">
      <c r="A176" s="13">
        <f>SUBTOTAL(103,$B$4:B176)</f>
        <v>173</v>
      </c>
      <c r="B176" s="138">
        <v>45520</v>
      </c>
      <c r="C176" s="141" t="s">
        <v>479</v>
      </c>
      <c r="D176" s="3" t="str">
        <f>VLOOKUP(C176,'Location Summary'!$C$4:$D$602,2,0)</f>
        <v>DA-1.5</v>
      </c>
      <c r="E176" s="295" t="s">
        <v>422</v>
      </c>
      <c r="F176" s="296" t="s">
        <v>702</v>
      </c>
      <c r="I176" s="184">
        <v>1</v>
      </c>
      <c r="L176" s="184">
        <v>1</v>
      </c>
      <c r="P176" s="186">
        <v>1</v>
      </c>
      <c r="X176" s="44">
        <f t="shared" ref="X176:X186" si="78">B176</f>
        <v>45520</v>
      </c>
      <c r="Y176" s="44">
        <f t="shared" ref="Y176:Y186" si="79">B176+28</f>
        <v>45548</v>
      </c>
    </row>
    <row r="177" spans="1:25" ht="20.149999999999999" customHeight="1" x14ac:dyDescent="0.35">
      <c r="A177" s="13">
        <f>SUBTOTAL(103,$B$4:B177)</f>
        <v>174</v>
      </c>
      <c r="B177" s="138">
        <v>45520</v>
      </c>
      <c r="C177" s="141" t="s">
        <v>515</v>
      </c>
      <c r="D177" s="3" t="str">
        <f>VLOOKUP(C177,'Location Summary'!$C$4:$D$602,2,0)</f>
        <v>DA+3</v>
      </c>
      <c r="E177" s="295" t="s">
        <v>422</v>
      </c>
      <c r="F177" s="296" t="s">
        <v>702</v>
      </c>
      <c r="G177" s="186">
        <v>1</v>
      </c>
      <c r="J177" s="186">
        <v>1</v>
      </c>
      <c r="M177" s="186">
        <v>1</v>
      </c>
      <c r="P177" s="186">
        <v>1</v>
      </c>
      <c r="Q177" s="185">
        <v>1</v>
      </c>
      <c r="X177" s="44">
        <f t="shared" si="78"/>
        <v>45520</v>
      </c>
      <c r="Y177" s="44">
        <f t="shared" si="79"/>
        <v>45548</v>
      </c>
    </row>
    <row r="178" spans="1:25" ht="20.149999999999999" customHeight="1" x14ac:dyDescent="0.35">
      <c r="A178" s="13">
        <f>SUBTOTAL(103,$B$4:B178)</f>
        <v>175</v>
      </c>
      <c r="B178" s="138">
        <v>45520</v>
      </c>
      <c r="C178" s="141" t="s">
        <v>920</v>
      </c>
      <c r="D178" s="3" t="str">
        <f>VLOOKUP(C178,'Location Summary'!$C$4:$D$602,2,0)</f>
        <v>DA+6</v>
      </c>
      <c r="E178" s="295" t="s">
        <v>422</v>
      </c>
      <c r="F178" s="296" t="s">
        <v>702</v>
      </c>
      <c r="G178" s="186">
        <v>1</v>
      </c>
      <c r="J178" s="186">
        <v>1</v>
      </c>
      <c r="X178" s="44">
        <f t="shared" si="78"/>
        <v>45520</v>
      </c>
      <c r="Y178" s="44">
        <f t="shared" si="79"/>
        <v>45548</v>
      </c>
    </row>
    <row r="179" spans="1:25" ht="20.149999999999999" customHeight="1" x14ac:dyDescent="0.35">
      <c r="A179" s="13">
        <f>SUBTOTAL(103,$B$4:B179)</f>
        <v>176</v>
      </c>
      <c r="B179" s="138">
        <v>45520</v>
      </c>
      <c r="C179" s="141" t="s">
        <v>160</v>
      </c>
      <c r="D179" s="3" t="str">
        <f>VLOOKUP(C179,'Location Summary'!$C$4:$D$602,2,0)</f>
        <v>DA+1.5</v>
      </c>
      <c r="E179" s="295" t="s">
        <v>422</v>
      </c>
      <c r="F179" s="296" t="s">
        <v>702</v>
      </c>
      <c r="H179" s="185">
        <v>1</v>
      </c>
      <c r="I179" s="184">
        <v>1</v>
      </c>
      <c r="Q179" s="185">
        <v>1</v>
      </c>
      <c r="R179" s="184">
        <v>1</v>
      </c>
      <c r="X179" s="44">
        <f t="shared" si="78"/>
        <v>45520</v>
      </c>
      <c r="Y179" s="44">
        <f t="shared" si="79"/>
        <v>45548</v>
      </c>
    </row>
    <row r="180" spans="1:25" ht="20.149999999999999" customHeight="1" x14ac:dyDescent="0.35">
      <c r="A180" s="13">
        <f>SUBTOTAL(103,$B$4:B180)</f>
        <v>177</v>
      </c>
      <c r="B180" s="138">
        <v>45521</v>
      </c>
      <c r="C180" s="141" t="s">
        <v>483</v>
      </c>
      <c r="D180" s="3" t="str">
        <f>VLOOKUP(C180,'Location Summary'!$C$4:$D$602,2,0)</f>
        <v>DA+6</v>
      </c>
      <c r="E180" s="295" t="s">
        <v>422</v>
      </c>
      <c r="F180" s="296" t="s">
        <v>702</v>
      </c>
      <c r="M180" s="186">
        <v>1</v>
      </c>
      <c r="P180" s="186">
        <v>1</v>
      </c>
      <c r="X180" s="44">
        <f t="shared" si="78"/>
        <v>45521</v>
      </c>
      <c r="Y180" s="44">
        <f t="shared" si="79"/>
        <v>45549</v>
      </c>
    </row>
    <row r="181" spans="1:25" ht="20.149999999999999" customHeight="1" x14ac:dyDescent="0.35">
      <c r="A181" s="13">
        <f>SUBTOTAL(103,$B$4:B181)</f>
        <v>178</v>
      </c>
      <c r="B181" s="138">
        <v>45521</v>
      </c>
      <c r="C181" s="141" t="s">
        <v>515</v>
      </c>
      <c r="D181" s="3" t="str">
        <f>VLOOKUP(C181,'Location Summary'!$C$4:$D$602,2,0)</f>
        <v>DA+3</v>
      </c>
      <c r="E181" s="295" t="s">
        <v>422</v>
      </c>
      <c r="F181" s="296" t="s">
        <v>702</v>
      </c>
      <c r="H181" s="185">
        <v>1</v>
      </c>
      <c r="I181" s="184">
        <v>1</v>
      </c>
      <c r="K181" s="185">
        <v>1</v>
      </c>
      <c r="L181" s="184">
        <v>1</v>
      </c>
      <c r="N181" s="185">
        <v>1</v>
      </c>
      <c r="O181" s="184">
        <v>1</v>
      </c>
      <c r="R181" s="184">
        <v>1</v>
      </c>
      <c r="X181" s="44">
        <f t="shared" si="78"/>
        <v>45521</v>
      </c>
      <c r="Y181" s="44">
        <f t="shared" si="79"/>
        <v>45549</v>
      </c>
    </row>
    <row r="182" spans="1:25" ht="20.149999999999999" customHeight="1" x14ac:dyDescent="0.35">
      <c r="A182" s="13">
        <f>SUBTOTAL(103,$B$4:B182)</f>
        <v>179</v>
      </c>
      <c r="B182" s="138">
        <v>45521</v>
      </c>
      <c r="C182" s="141" t="s">
        <v>920</v>
      </c>
      <c r="D182" s="3" t="str">
        <f>VLOOKUP(C182,'Location Summary'!$C$4:$D$602,2,0)</f>
        <v>DA+6</v>
      </c>
      <c r="E182" s="295" t="s">
        <v>422</v>
      </c>
      <c r="F182" s="296" t="s">
        <v>702</v>
      </c>
      <c r="H182" s="185">
        <v>1</v>
      </c>
      <c r="K182" s="185">
        <v>1</v>
      </c>
      <c r="P182" s="186">
        <v>1</v>
      </c>
      <c r="X182" s="44">
        <f t="shared" si="78"/>
        <v>45521</v>
      </c>
      <c r="Y182" s="44">
        <f t="shared" si="79"/>
        <v>45549</v>
      </c>
    </row>
    <row r="183" spans="1:25" ht="20.149999999999999" customHeight="1" x14ac:dyDescent="0.35">
      <c r="A183" s="13">
        <f>SUBTOTAL(103,$B$4:B183)</f>
        <v>180</v>
      </c>
      <c r="B183" s="138">
        <v>45522</v>
      </c>
      <c r="C183" s="141" t="s">
        <v>483</v>
      </c>
      <c r="D183" s="3" t="str">
        <f>VLOOKUP(C183,'Location Summary'!$C$4:$D$602,2,0)</f>
        <v>DA+6</v>
      </c>
      <c r="E183" s="295" t="s">
        <v>422</v>
      </c>
      <c r="F183" s="296" t="s">
        <v>702</v>
      </c>
      <c r="N183" s="185">
        <v>1</v>
      </c>
      <c r="O183" s="184">
        <v>1</v>
      </c>
      <c r="Q183" s="185">
        <v>1</v>
      </c>
      <c r="R183" s="184">
        <v>1</v>
      </c>
      <c r="X183" s="44">
        <f t="shared" si="78"/>
        <v>45522</v>
      </c>
      <c r="Y183" s="44">
        <f t="shared" si="79"/>
        <v>45550</v>
      </c>
    </row>
    <row r="184" spans="1:25" ht="20.149999999999999" customHeight="1" x14ac:dyDescent="0.35">
      <c r="A184" s="13">
        <f>SUBTOTAL(103,$B$4:B184)</f>
        <v>181</v>
      </c>
      <c r="B184" s="138">
        <v>45522</v>
      </c>
      <c r="C184" s="141" t="s">
        <v>920</v>
      </c>
      <c r="D184" s="3" t="str">
        <f>VLOOKUP(C184,'Location Summary'!$C$4:$D$602,2,0)</f>
        <v>DA+6</v>
      </c>
      <c r="E184" s="295" t="s">
        <v>422</v>
      </c>
      <c r="F184" s="296" t="s">
        <v>702</v>
      </c>
      <c r="I184" s="184">
        <v>1</v>
      </c>
      <c r="L184" s="184">
        <v>1</v>
      </c>
      <c r="M184" s="186">
        <v>1</v>
      </c>
      <c r="N184" s="185">
        <v>1</v>
      </c>
      <c r="Q184" s="185">
        <v>1</v>
      </c>
      <c r="R184" s="184">
        <v>1</v>
      </c>
      <c r="X184" s="44">
        <f t="shared" si="78"/>
        <v>45522</v>
      </c>
      <c r="Y184" s="44">
        <f t="shared" si="79"/>
        <v>45550</v>
      </c>
    </row>
    <row r="185" spans="1:25" ht="20.149999999999999" customHeight="1" x14ac:dyDescent="0.35">
      <c r="A185" s="13">
        <f>SUBTOTAL(103,$B$4:B185)</f>
        <v>182</v>
      </c>
      <c r="B185" s="138">
        <v>45522</v>
      </c>
      <c r="C185" s="141" t="s">
        <v>161</v>
      </c>
      <c r="D185" s="3" t="str">
        <f>VLOOKUP(C185,'Location Summary'!$C$4:$D$602,2,0)</f>
        <v>DA-1.5</v>
      </c>
      <c r="E185" s="295" t="s">
        <v>422</v>
      </c>
      <c r="F185" s="296" t="s">
        <v>702</v>
      </c>
      <c r="G185" s="186">
        <v>1</v>
      </c>
      <c r="X185" s="44">
        <f t="shared" si="78"/>
        <v>45522</v>
      </c>
      <c r="Y185" s="44">
        <f t="shared" si="79"/>
        <v>45550</v>
      </c>
    </row>
    <row r="186" spans="1:25" ht="20.149999999999999" customHeight="1" x14ac:dyDescent="0.35">
      <c r="A186" s="13">
        <f>SUBTOTAL(103,$B$4:B186)</f>
        <v>183</v>
      </c>
      <c r="B186" s="138">
        <v>45522</v>
      </c>
      <c r="C186" s="141" t="s">
        <v>892</v>
      </c>
      <c r="D186" s="3" t="str">
        <f>VLOOKUP(C186,'Location Summary'!$C$4:$D$602,2,0)</f>
        <v>DA+6</v>
      </c>
      <c r="E186" s="295" t="s">
        <v>422</v>
      </c>
      <c r="F186" s="296" t="s">
        <v>702</v>
      </c>
      <c r="G186" s="186">
        <v>1</v>
      </c>
      <c r="H186" s="185">
        <v>1</v>
      </c>
      <c r="M186" s="186">
        <v>1</v>
      </c>
      <c r="P186" s="186">
        <v>1</v>
      </c>
      <c r="X186" s="44">
        <f t="shared" si="78"/>
        <v>45522</v>
      </c>
      <c r="Y186" s="44">
        <f t="shared" si="79"/>
        <v>45550</v>
      </c>
    </row>
    <row r="187" spans="1:25" ht="20.149999999999999" customHeight="1" x14ac:dyDescent="0.35">
      <c r="A187" s="13">
        <f>SUBTOTAL(103,$B$4:B187)</f>
        <v>184</v>
      </c>
      <c r="B187" s="138">
        <v>45523</v>
      </c>
      <c r="C187" s="141" t="s">
        <v>892</v>
      </c>
      <c r="D187" s="3" t="str">
        <f>VLOOKUP(C187,'Location Summary'!$C$4:$D$602,2,0)</f>
        <v>DA+6</v>
      </c>
      <c r="E187" s="295" t="s">
        <v>422</v>
      </c>
      <c r="F187" s="296" t="s">
        <v>702</v>
      </c>
      <c r="I187" s="184">
        <v>1</v>
      </c>
      <c r="J187" s="186">
        <v>1</v>
      </c>
      <c r="K187" s="185">
        <v>1</v>
      </c>
      <c r="N187" s="185">
        <v>1</v>
      </c>
      <c r="O187" s="184">
        <v>1</v>
      </c>
      <c r="Q187" s="185">
        <v>1</v>
      </c>
      <c r="R187" s="184">
        <v>1</v>
      </c>
      <c r="X187" s="44">
        <f t="shared" ref="X187:X190" si="80">B187</f>
        <v>45523</v>
      </c>
      <c r="Y187" s="44">
        <f t="shared" ref="Y187:Y190" si="81">B187+28</f>
        <v>45551</v>
      </c>
    </row>
    <row r="188" spans="1:25" ht="20.149999999999999" customHeight="1" x14ac:dyDescent="0.35">
      <c r="A188" s="13">
        <f>SUBTOTAL(103,$B$4:B188)</f>
        <v>185</v>
      </c>
      <c r="B188" s="138">
        <v>45524</v>
      </c>
      <c r="C188" s="141" t="s">
        <v>920</v>
      </c>
      <c r="D188" s="3" t="str">
        <f>VLOOKUP(C188,'Location Summary'!$C$4:$D$602,2,0)</f>
        <v>DA+6</v>
      </c>
      <c r="E188" s="295" t="s">
        <v>422</v>
      </c>
      <c r="F188" s="296" t="s">
        <v>702</v>
      </c>
      <c r="O188" s="184">
        <v>1</v>
      </c>
      <c r="X188" s="44">
        <f t="shared" si="80"/>
        <v>45524</v>
      </c>
      <c r="Y188" s="44">
        <f t="shared" si="81"/>
        <v>45552</v>
      </c>
    </row>
    <row r="189" spans="1:25" ht="20.149999999999999" customHeight="1" x14ac:dyDescent="0.35">
      <c r="A189" s="13">
        <f>SUBTOTAL(103,$B$4:B189)</f>
        <v>186</v>
      </c>
      <c r="B189" s="138">
        <v>45524</v>
      </c>
      <c r="C189" s="141" t="s">
        <v>892</v>
      </c>
      <c r="D189" s="3" t="str">
        <f>VLOOKUP(C189,'Location Summary'!$C$4:$D$602,2,0)</f>
        <v>DA+6</v>
      </c>
      <c r="E189" s="295" t="s">
        <v>422</v>
      </c>
      <c r="F189" s="296" t="s">
        <v>702</v>
      </c>
      <c r="L189" s="184">
        <v>1</v>
      </c>
      <c r="X189" s="44">
        <f t="shared" si="80"/>
        <v>45524</v>
      </c>
      <c r="Y189" s="44">
        <f t="shared" si="81"/>
        <v>45552</v>
      </c>
    </row>
    <row r="190" spans="1:25" ht="20.149999999999999" customHeight="1" x14ac:dyDescent="0.35">
      <c r="A190" s="13">
        <f>SUBTOTAL(103,$B$4:B190)</f>
        <v>187</v>
      </c>
      <c r="B190" s="138">
        <v>45524</v>
      </c>
      <c r="C190" s="141" t="s">
        <v>921</v>
      </c>
      <c r="D190" s="3" t="str">
        <f>VLOOKUP(C190,'Location Summary'!$C$4:$D$602,2,0)</f>
        <v>DA+3</v>
      </c>
      <c r="E190" s="295" t="s">
        <v>422</v>
      </c>
      <c r="F190" s="296" t="s">
        <v>702</v>
      </c>
      <c r="J190" s="186">
        <v>1</v>
      </c>
      <c r="P190" s="186">
        <v>1</v>
      </c>
      <c r="X190" s="44">
        <f t="shared" si="80"/>
        <v>45524</v>
      </c>
      <c r="Y190" s="44">
        <f t="shared" si="81"/>
        <v>45552</v>
      </c>
    </row>
    <row r="191" spans="1:25" ht="20.149999999999999" customHeight="1" x14ac:dyDescent="0.35">
      <c r="A191" s="13">
        <f>SUBTOTAL(103,$B$4:B191)</f>
        <v>188</v>
      </c>
      <c r="B191" s="138">
        <v>45526</v>
      </c>
      <c r="C191" s="141" t="s">
        <v>514</v>
      </c>
      <c r="D191" s="3" t="str">
        <f>VLOOKUP(C191,'Location Summary'!$C$4:$D$602,2,0)</f>
        <v>DA+3</v>
      </c>
      <c r="E191" s="295" t="s">
        <v>422</v>
      </c>
      <c r="F191" s="296" t="s">
        <v>702</v>
      </c>
      <c r="G191" s="186">
        <v>1</v>
      </c>
      <c r="H191" s="185">
        <v>1</v>
      </c>
      <c r="J191" s="186">
        <v>1</v>
      </c>
      <c r="K191" s="185">
        <v>1</v>
      </c>
      <c r="M191" s="186">
        <v>1</v>
      </c>
      <c r="P191" s="186">
        <v>1</v>
      </c>
      <c r="X191" s="44">
        <f t="shared" ref="X191:X198" si="82">B191</f>
        <v>45526</v>
      </c>
      <c r="Y191" s="44">
        <f t="shared" ref="Y191:Y198" si="83">B191+28</f>
        <v>45554</v>
      </c>
    </row>
    <row r="192" spans="1:25" ht="20.149999999999999" customHeight="1" x14ac:dyDescent="0.35">
      <c r="A192" s="13">
        <f>SUBTOTAL(103,$B$4:B192)</f>
        <v>189</v>
      </c>
      <c r="B192" s="138">
        <v>45526</v>
      </c>
      <c r="C192" s="141" t="s">
        <v>161</v>
      </c>
      <c r="D192" s="3" t="str">
        <f>VLOOKUP(C192,'Location Summary'!$C$4:$D$602,2,0)</f>
        <v>DA-1.5</v>
      </c>
      <c r="E192" s="295" t="s">
        <v>422</v>
      </c>
      <c r="F192" s="296" t="s">
        <v>702</v>
      </c>
      <c r="J192" s="186">
        <v>1</v>
      </c>
      <c r="X192" s="44">
        <f t="shared" si="82"/>
        <v>45526</v>
      </c>
      <c r="Y192" s="44">
        <f t="shared" si="83"/>
        <v>45554</v>
      </c>
    </row>
    <row r="193" spans="1:25" ht="20.149999999999999" customHeight="1" x14ac:dyDescent="0.35">
      <c r="A193" s="13">
        <f>SUBTOTAL(103,$B$4:B193)</f>
        <v>190</v>
      </c>
      <c r="B193" s="138">
        <v>45526</v>
      </c>
      <c r="C193" s="141" t="s">
        <v>921</v>
      </c>
      <c r="D193" s="3" t="str">
        <f>VLOOKUP(C193,'Location Summary'!$C$4:$D$602,2,0)</f>
        <v>DA+3</v>
      </c>
      <c r="E193" s="295" t="s">
        <v>422</v>
      </c>
      <c r="F193" s="296" t="s">
        <v>702</v>
      </c>
      <c r="K193" s="185">
        <v>1</v>
      </c>
      <c r="M193" s="186">
        <v>1</v>
      </c>
      <c r="Q193" s="185">
        <v>1</v>
      </c>
      <c r="X193" s="44">
        <f t="shared" si="82"/>
        <v>45526</v>
      </c>
      <c r="Y193" s="44">
        <f t="shared" si="83"/>
        <v>45554</v>
      </c>
    </row>
    <row r="194" spans="1:25" ht="20.149999999999999" customHeight="1" x14ac:dyDescent="0.35">
      <c r="A194" s="13">
        <f>SUBTOTAL(103,$B$4:B194)</f>
        <v>191</v>
      </c>
      <c r="B194" s="138">
        <v>45526</v>
      </c>
      <c r="C194" s="141" t="s">
        <v>893</v>
      </c>
      <c r="D194" s="3" t="str">
        <f>VLOOKUP(C194,'Location Summary'!$C$4:$D$602,2,0)</f>
        <v>DA+9</v>
      </c>
      <c r="E194" s="295" t="s">
        <v>422</v>
      </c>
      <c r="F194" s="296" t="s">
        <v>702</v>
      </c>
      <c r="P194" s="186">
        <v>1</v>
      </c>
      <c r="X194" s="44">
        <f t="shared" si="82"/>
        <v>45526</v>
      </c>
      <c r="Y194" s="44">
        <f t="shared" si="83"/>
        <v>45554</v>
      </c>
    </row>
    <row r="195" spans="1:25" ht="20.149999999999999" customHeight="1" x14ac:dyDescent="0.35">
      <c r="A195" s="13">
        <f>SUBTOTAL(103,$B$4:B195)</f>
        <v>192</v>
      </c>
      <c r="B195" s="138">
        <v>45527</v>
      </c>
      <c r="C195" s="141" t="s">
        <v>514</v>
      </c>
      <c r="D195" s="3" t="str">
        <f>VLOOKUP(C195,'Location Summary'!$C$4:$D$602,2,0)</f>
        <v>DA+3</v>
      </c>
      <c r="E195" s="295" t="s">
        <v>422</v>
      </c>
      <c r="F195" s="296" t="s">
        <v>702</v>
      </c>
      <c r="I195" s="184">
        <v>1</v>
      </c>
      <c r="L195" s="184">
        <v>1</v>
      </c>
      <c r="N195" s="185">
        <v>1</v>
      </c>
      <c r="O195" s="184">
        <v>1</v>
      </c>
      <c r="Q195" s="185">
        <v>1</v>
      </c>
      <c r="R195" s="184">
        <v>1</v>
      </c>
      <c r="X195" s="44">
        <f t="shared" si="82"/>
        <v>45527</v>
      </c>
      <c r="Y195" s="44">
        <f t="shared" si="83"/>
        <v>45555</v>
      </c>
    </row>
    <row r="196" spans="1:25" ht="20.149999999999999" customHeight="1" x14ac:dyDescent="0.35">
      <c r="A196" s="13">
        <f>SUBTOTAL(103,$B$4:B196)</f>
        <v>193</v>
      </c>
      <c r="B196" s="138">
        <v>45527</v>
      </c>
      <c r="C196" s="141" t="s">
        <v>161</v>
      </c>
      <c r="D196" s="3" t="str">
        <f>VLOOKUP(C196,'Location Summary'!$C$4:$D$602,2,0)</f>
        <v>DA-1.5</v>
      </c>
      <c r="E196" s="295" t="s">
        <v>422</v>
      </c>
      <c r="F196" s="296" t="s">
        <v>702</v>
      </c>
      <c r="H196" s="185">
        <v>1</v>
      </c>
      <c r="I196" s="184">
        <v>1</v>
      </c>
      <c r="K196" s="185">
        <v>1</v>
      </c>
      <c r="L196" s="184">
        <v>1</v>
      </c>
      <c r="X196" s="44">
        <f t="shared" si="82"/>
        <v>45527</v>
      </c>
      <c r="Y196" s="44">
        <f t="shared" si="83"/>
        <v>45555</v>
      </c>
    </row>
    <row r="197" spans="1:25" ht="20.149999999999999" customHeight="1" x14ac:dyDescent="0.35">
      <c r="A197" s="13">
        <f>SUBTOTAL(103,$B$4:B197)</f>
        <v>194</v>
      </c>
      <c r="B197" s="138">
        <v>45527</v>
      </c>
      <c r="C197" s="141" t="s">
        <v>921</v>
      </c>
      <c r="D197" s="3" t="str">
        <f>VLOOKUP(C197,'Location Summary'!$C$4:$D$602,2,0)</f>
        <v>DA+3</v>
      </c>
      <c r="E197" s="295" t="s">
        <v>422</v>
      </c>
      <c r="F197" s="296" t="s">
        <v>702</v>
      </c>
      <c r="G197" s="186">
        <v>1</v>
      </c>
      <c r="L197" s="184">
        <v>1</v>
      </c>
      <c r="N197" s="185">
        <v>1</v>
      </c>
      <c r="R197" s="184">
        <v>1</v>
      </c>
      <c r="X197" s="44">
        <f t="shared" si="82"/>
        <v>45527</v>
      </c>
      <c r="Y197" s="44">
        <f t="shared" si="83"/>
        <v>45555</v>
      </c>
    </row>
    <row r="198" spans="1:25" ht="20.149999999999999" customHeight="1" x14ac:dyDescent="0.35">
      <c r="A198" s="13">
        <f>SUBTOTAL(103,$B$4:B198)</f>
        <v>195</v>
      </c>
      <c r="B198" s="138">
        <v>45527</v>
      </c>
      <c r="C198" s="141" t="s">
        <v>893</v>
      </c>
      <c r="D198" s="3" t="str">
        <f>VLOOKUP(C198,'Location Summary'!$C$4:$D$602,2,0)</f>
        <v>DA+9</v>
      </c>
      <c r="E198" s="295" t="s">
        <v>422</v>
      </c>
      <c r="F198" s="296" t="s">
        <v>702</v>
      </c>
      <c r="M198" s="186">
        <v>1</v>
      </c>
      <c r="Q198" s="185">
        <v>1</v>
      </c>
      <c r="X198" s="44">
        <f t="shared" si="82"/>
        <v>45527</v>
      </c>
      <c r="Y198" s="44">
        <f t="shared" si="83"/>
        <v>45555</v>
      </c>
    </row>
    <row r="199" spans="1:25" ht="20.149999999999999" customHeight="1" x14ac:dyDescent="0.35">
      <c r="A199" s="13">
        <f>SUBTOTAL(103,$B$4:B199)</f>
        <v>196</v>
      </c>
      <c r="B199" s="138">
        <v>45528</v>
      </c>
      <c r="C199" s="141" t="s">
        <v>921</v>
      </c>
      <c r="D199" s="3" t="str">
        <f>VLOOKUP(C199,'Location Summary'!$C$4:$D$602,2,0)</f>
        <v>DA+3</v>
      </c>
      <c r="E199" s="295" t="s">
        <v>422</v>
      </c>
      <c r="F199" s="296" t="s">
        <v>702</v>
      </c>
      <c r="H199" s="185">
        <v>1</v>
      </c>
      <c r="I199" s="184">
        <v>1</v>
      </c>
      <c r="O199" s="184">
        <v>1</v>
      </c>
      <c r="X199" s="44">
        <f t="shared" ref="X199:X200" si="84">B199</f>
        <v>45528</v>
      </c>
      <c r="Y199" s="44">
        <f t="shared" ref="Y199:Y200" si="85">B199+28</f>
        <v>45556</v>
      </c>
    </row>
    <row r="200" spans="1:25" ht="20.149999999999999" customHeight="1" x14ac:dyDescent="0.35">
      <c r="A200" s="13">
        <f>SUBTOTAL(103,$B$4:B200)</f>
        <v>197</v>
      </c>
      <c r="B200" s="138">
        <v>45528</v>
      </c>
      <c r="C200" s="141" t="s">
        <v>893</v>
      </c>
      <c r="D200" s="3" t="str">
        <f>VLOOKUP(C200,'Location Summary'!$C$4:$D$602,2,0)</f>
        <v>DA+9</v>
      </c>
      <c r="E200" s="295" t="s">
        <v>422</v>
      </c>
      <c r="F200" s="296" t="s">
        <v>702</v>
      </c>
      <c r="G200" s="186">
        <v>1</v>
      </c>
      <c r="X200" s="44">
        <f t="shared" si="84"/>
        <v>45528</v>
      </c>
      <c r="Y200" s="44">
        <f t="shared" si="85"/>
        <v>45556</v>
      </c>
    </row>
    <row r="201" spans="1:25" ht="20.149999999999999" customHeight="1" x14ac:dyDescent="0.35">
      <c r="A201" s="13">
        <f>SUBTOTAL(103,$B$4:B201)</f>
        <v>198</v>
      </c>
      <c r="B201" s="138">
        <v>45529</v>
      </c>
      <c r="C201" s="141" t="s">
        <v>479</v>
      </c>
      <c r="D201" s="3" t="str">
        <f>VLOOKUP(C201,'Location Summary'!$C$4:$D$602,2,0)</f>
        <v>DA-1.5</v>
      </c>
      <c r="E201" s="295" t="s">
        <v>422</v>
      </c>
      <c r="F201" s="296" t="s">
        <v>702</v>
      </c>
      <c r="M201" s="186">
        <v>1</v>
      </c>
      <c r="N201" s="185">
        <v>1</v>
      </c>
      <c r="O201" s="184">
        <v>1</v>
      </c>
      <c r="Q201" s="185">
        <v>1</v>
      </c>
      <c r="R201" s="184">
        <v>1</v>
      </c>
      <c r="X201" s="44">
        <f t="shared" ref="X201:X202" si="86">B201</f>
        <v>45529</v>
      </c>
      <c r="Y201" s="44">
        <f t="shared" ref="Y201:Y202" si="87">B201+28</f>
        <v>45557</v>
      </c>
    </row>
    <row r="202" spans="1:25" ht="20.149999999999999" customHeight="1" x14ac:dyDescent="0.35">
      <c r="A202" s="13">
        <f>SUBTOTAL(103,$B$4:B202)</f>
        <v>199</v>
      </c>
      <c r="B202" s="138">
        <v>45529</v>
      </c>
      <c r="C202" s="141" t="s">
        <v>268</v>
      </c>
      <c r="D202" s="3" t="str">
        <f>VLOOKUP(C202,'Location Summary'!$C$4:$D$602,2,0)</f>
        <v>DA+6</v>
      </c>
      <c r="E202" s="295" t="s">
        <v>422</v>
      </c>
      <c r="F202" s="296" t="s">
        <v>702</v>
      </c>
      <c r="G202" s="186">
        <v>1</v>
      </c>
      <c r="J202" s="186">
        <v>1</v>
      </c>
      <c r="M202" s="186">
        <v>1</v>
      </c>
      <c r="P202" s="186">
        <v>1</v>
      </c>
      <c r="X202" s="44">
        <f t="shared" si="86"/>
        <v>45529</v>
      </c>
      <c r="Y202" s="44">
        <f t="shared" si="87"/>
        <v>45557</v>
      </c>
    </row>
    <row r="203" spans="1:25" ht="20.149999999999999" customHeight="1" x14ac:dyDescent="0.35">
      <c r="A203" s="13">
        <f>SUBTOTAL(103,$B$4:B203)</f>
        <v>200</v>
      </c>
      <c r="B203" s="138">
        <v>45529</v>
      </c>
      <c r="C203" s="141" t="s">
        <v>161</v>
      </c>
      <c r="D203" s="3" t="str">
        <f>VLOOKUP(C203,'Location Summary'!$C$4:$D$602,2,0)</f>
        <v>DA-1.5</v>
      </c>
      <c r="E203" s="295" t="s">
        <v>422</v>
      </c>
      <c r="F203" s="296" t="s">
        <v>702</v>
      </c>
      <c r="P203" s="186">
        <v>1</v>
      </c>
      <c r="X203" s="44">
        <f t="shared" ref="X203:X206" si="88">B203</f>
        <v>45529</v>
      </c>
      <c r="Y203" s="44">
        <f t="shared" ref="Y203:Y206" si="89">B203+28</f>
        <v>45557</v>
      </c>
    </row>
    <row r="204" spans="1:25" ht="20.149999999999999" customHeight="1" x14ac:dyDescent="0.35">
      <c r="A204" s="13">
        <f>SUBTOTAL(103,$B$4:B204)</f>
        <v>201</v>
      </c>
      <c r="B204" s="138">
        <v>45529</v>
      </c>
      <c r="C204" s="141" t="s">
        <v>922</v>
      </c>
      <c r="D204" s="3" t="str">
        <f>VLOOKUP(C204,'Location Summary'!$C$4:$D$602,2,0)</f>
        <v>DA+6</v>
      </c>
      <c r="E204" s="295" t="s">
        <v>422</v>
      </c>
      <c r="F204" s="296" t="s">
        <v>702</v>
      </c>
      <c r="G204" s="186">
        <v>1</v>
      </c>
      <c r="P204" s="186">
        <v>1</v>
      </c>
      <c r="X204" s="44">
        <f t="shared" si="88"/>
        <v>45529</v>
      </c>
      <c r="Y204" s="44">
        <f t="shared" si="89"/>
        <v>45557</v>
      </c>
    </row>
    <row r="205" spans="1:25" ht="20.149999999999999" customHeight="1" x14ac:dyDescent="0.35">
      <c r="A205" s="13">
        <f>SUBTOTAL(103,$B$4:B205)</f>
        <v>202</v>
      </c>
      <c r="B205" s="138">
        <v>45529</v>
      </c>
      <c r="C205" s="141" t="s">
        <v>893</v>
      </c>
      <c r="D205" s="3" t="str">
        <f>VLOOKUP(C205,'Location Summary'!$C$4:$D$602,2,0)</f>
        <v>DA+9</v>
      </c>
      <c r="E205" s="295" t="s">
        <v>422</v>
      </c>
      <c r="F205" s="296" t="s">
        <v>702</v>
      </c>
      <c r="H205" s="185">
        <v>1</v>
      </c>
      <c r="J205" s="186">
        <v>1</v>
      </c>
      <c r="N205" s="185">
        <v>1</v>
      </c>
      <c r="O205" s="184">
        <v>1</v>
      </c>
      <c r="R205" s="184">
        <v>1</v>
      </c>
      <c r="X205" s="44">
        <f t="shared" si="88"/>
        <v>45529</v>
      </c>
      <c r="Y205" s="44">
        <f t="shared" si="89"/>
        <v>45557</v>
      </c>
    </row>
    <row r="206" spans="1:25" ht="20.149999999999999" customHeight="1" x14ac:dyDescent="0.35">
      <c r="A206" s="13">
        <f>SUBTOTAL(103,$B$4:B206)</f>
        <v>203</v>
      </c>
      <c r="B206" s="138">
        <v>45530</v>
      </c>
      <c r="C206" s="141" t="s">
        <v>268</v>
      </c>
      <c r="D206" s="3" t="str">
        <f>VLOOKUP(C206,'Location Summary'!$C$4:$D$602,2,0)</f>
        <v>DA+6</v>
      </c>
      <c r="E206" s="295" t="s">
        <v>422</v>
      </c>
      <c r="F206" s="296" t="s">
        <v>702</v>
      </c>
      <c r="N206" s="185">
        <v>1</v>
      </c>
      <c r="O206" s="184">
        <v>1</v>
      </c>
      <c r="Q206" s="185">
        <v>1</v>
      </c>
      <c r="R206" s="184">
        <v>1</v>
      </c>
      <c r="X206" s="44">
        <f t="shared" si="88"/>
        <v>45530</v>
      </c>
      <c r="Y206" s="44">
        <f t="shared" si="89"/>
        <v>45558</v>
      </c>
    </row>
    <row r="207" spans="1:25" ht="20.149999999999999" customHeight="1" x14ac:dyDescent="0.35">
      <c r="A207" s="13">
        <f>SUBTOTAL(103,$B$4:B207)</f>
        <v>204</v>
      </c>
      <c r="B207" s="138">
        <v>45530</v>
      </c>
      <c r="C207" s="141" t="s">
        <v>161</v>
      </c>
      <c r="D207" s="3" t="str">
        <f>VLOOKUP(C207,'Location Summary'!$C$4:$D$602,2,0)</f>
        <v>DA-1.5</v>
      </c>
      <c r="E207" s="295" t="s">
        <v>422</v>
      </c>
      <c r="F207" s="296" t="s">
        <v>702</v>
      </c>
      <c r="Q207" s="185">
        <v>1</v>
      </c>
      <c r="R207" s="184">
        <v>1</v>
      </c>
      <c r="X207" s="44">
        <f t="shared" ref="X207:X216" si="90">B207</f>
        <v>45530</v>
      </c>
      <c r="Y207" s="44">
        <f t="shared" ref="Y207:Y216" si="91">B207+28</f>
        <v>45558</v>
      </c>
    </row>
    <row r="208" spans="1:25" ht="20.149999999999999" customHeight="1" x14ac:dyDescent="0.35">
      <c r="A208" s="13">
        <f>SUBTOTAL(103,$B$4:B208)</f>
        <v>205</v>
      </c>
      <c r="B208" s="138">
        <v>45530</v>
      </c>
      <c r="C208" s="141" t="s">
        <v>922</v>
      </c>
      <c r="D208" s="3" t="str">
        <f>VLOOKUP(C208,'Location Summary'!$C$4:$D$602,2,0)</f>
        <v>DA+6</v>
      </c>
      <c r="E208" s="295" t="s">
        <v>422</v>
      </c>
      <c r="F208" s="296" t="s">
        <v>702</v>
      </c>
      <c r="H208" s="185">
        <v>1</v>
      </c>
      <c r="J208" s="186">
        <v>1</v>
      </c>
      <c r="M208" s="186">
        <v>1</v>
      </c>
      <c r="Q208" s="185">
        <v>1</v>
      </c>
      <c r="X208" s="44">
        <f t="shared" si="90"/>
        <v>45530</v>
      </c>
      <c r="Y208" s="44">
        <f t="shared" si="91"/>
        <v>45558</v>
      </c>
    </row>
    <row r="209" spans="1:25" ht="20.149999999999999" customHeight="1" x14ac:dyDescent="0.35">
      <c r="A209" s="13">
        <f>SUBTOTAL(103,$B$4:B209)</f>
        <v>206</v>
      </c>
      <c r="B209" s="138">
        <v>45530</v>
      </c>
      <c r="C209" s="141" t="s">
        <v>893</v>
      </c>
      <c r="D209" s="3" t="str">
        <f>VLOOKUP(C209,'Location Summary'!$C$4:$D$602,2,0)</f>
        <v>DA+9</v>
      </c>
      <c r="E209" s="295" t="s">
        <v>422</v>
      </c>
      <c r="F209" s="296" t="s">
        <v>702</v>
      </c>
      <c r="I209" s="184">
        <v>1</v>
      </c>
      <c r="K209" s="185">
        <v>1</v>
      </c>
      <c r="L209" s="184">
        <v>1</v>
      </c>
      <c r="X209" s="44">
        <f t="shared" si="90"/>
        <v>45530</v>
      </c>
      <c r="Y209" s="44">
        <f t="shared" si="91"/>
        <v>45558</v>
      </c>
    </row>
    <row r="210" spans="1:25" ht="20.149999999999999" customHeight="1" x14ac:dyDescent="0.35">
      <c r="A210" s="13">
        <f>SUBTOTAL(103,$B$4:B210)</f>
        <v>207</v>
      </c>
      <c r="B210" s="138">
        <v>45531</v>
      </c>
      <c r="C210" s="141" t="s">
        <v>922</v>
      </c>
      <c r="D210" s="3" t="str">
        <f>VLOOKUP(C210,'Location Summary'!$C$4:$D$602,2,0)</f>
        <v>DA+6</v>
      </c>
      <c r="E210" s="295" t="s">
        <v>422</v>
      </c>
      <c r="F210" s="296" t="s">
        <v>702</v>
      </c>
      <c r="I210" s="184">
        <v>1</v>
      </c>
      <c r="K210" s="185">
        <v>1</v>
      </c>
      <c r="L210" s="184">
        <v>1</v>
      </c>
      <c r="N210" s="185">
        <v>1</v>
      </c>
      <c r="O210" s="184">
        <v>1</v>
      </c>
      <c r="R210" s="184">
        <v>1</v>
      </c>
      <c r="X210" s="44">
        <f t="shared" si="90"/>
        <v>45531</v>
      </c>
      <c r="Y210" s="44">
        <f t="shared" si="91"/>
        <v>45559</v>
      </c>
    </row>
    <row r="211" spans="1:25" ht="20.149999999999999" customHeight="1" x14ac:dyDescent="0.35">
      <c r="A211" s="13">
        <f>SUBTOTAL(103,$B$4:B211)</f>
        <v>208</v>
      </c>
      <c r="B211" s="138">
        <v>45531</v>
      </c>
      <c r="C211" s="141" t="s">
        <v>161</v>
      </c>
      <c r="D211" s="3" t="str">
        <f>VLOOKUP(C211,'Location Summary'!$C$4:$D$602,2,0)</f>
        <v>DA-1.5</v>
      </c>
      <c r="E211" s="295" t="s">
        <v>422</v>
      </c>
      <c r="F211" s="296" t="s">
        <v>702</v>
      </c>
      <c r="M211" s="186">
        <v>1</v>
      </c>
      <c r="X211" s="44">
        <f t="shared" si="90"/>
        <v>45531</v>
      </c>
      <c r="Y211" s="44">
        <f t="shared" si="91"/>
        <v>45559</v>
      </c>
    </row>
    <row r="212" spans="1:25" ht="20.149999999999999" customHeight="1" x14ac:dyDescent="0.35">
      <c r="A212" s="13">
        <f>SUBTOTAL(103,$B$4:B212)</f>
        <v>209</v>
      </c>
      <c r="B212" s="138">
        <v>45532</v>
      </c>
      <c r="C212" s="141" t="s">
        <v>161</v>
      </c>
      <c r="D212" s="3" t="str">
        <f>VLOOKUP(C212,'Location Summary'!$C$4:$D$602,2,0)</f>
        <v>DA-1.5</v>
      </c>
      <c r="E212" s="295" t="s">
        <v>422</v>
      </c>
      <c r="F212" s="296" t="s">
        <v>702</v>
      </c>
      <c r="N212" s="185">
        <v>1</v>
      </c>
      <c r="O212" s="184">
        <v>1</v>
      </c>
      <c r="X212" s="44">
        <f t="shared" si="90"/>
        <v>45532</v>
      </c>
      <c r="Y212" s="44">
        <f t="shared" si="91"/>
        <v>45560</v>
      </c>
    </row>
    <row r="213" spans="1:25" ht="20.149999999999999" customHeight="1" x14ac:dyDescent="0.35">
      <c r="A213" s="13">
        <f>SUBTOTAL(103,$B$4:B213)</f>
        <v>210</v>
      </c>
      <c r="B213" s="138">
        <v>45532</v>
      </c>
      <c r="C213" s="141" t="s">
        <v>267</v>
      </c>
      <c r="D213" s="3" t="str">
        <f>VLOOKUP(C213,'Location Summary'!$C$4:$D$602,2,0)</f>
        <v>DA+9</v>
      </c>
      <c r="E213" s="295" t="s">
        <v>422</v>
      </c>
      <c r="F213" s="296" t="s">
        <v>702</v>
      </c>
      <c r="G213" s="186">
        <v>1</v>
      </c>
      <c r="J213" s="186">
        <v>1</v>
      </c>
      <c r="M213" s="186">
        <v>1</v>
      </c>
      <c r="P213" s="186">
        <v>1</v>
      </c>
      <c r="X213" s="44">
        <f t="shared" si="90"/>
        <v>45532</v>
      </c>
      <c r="Y213" s="44">
        <f t="shared" si="91"/>
        <v>45560</v>
      </c>
    </row>
    <row r="214" spans="1:25" ht="20.149999999999999" customHeight="1" x14ac:dyDescent="0.35">
      <c r="A214" s="13">
        <f>SUBTOTAL(103,$B$4:B214)</f>
        <v>211</v>
      </c>
      <c r="B214" s="138">
        <v>45532</v>
      </c>
      <c r="C214" s="141" t="s">
        <v>589</v>
      </c>
      <c r="D214" s="3" t="str">
        <f>VLOOKUP(C214,'Location Summary'!$C$4:$D$602,2,0)</f>
        <v>DA+6</v>
      </c>
      <c r="E214" s="295" t="s">
        <v>422</v>
      </c>
      <c r="F214" s="296" t="s">
        <v>702</v>
      </c>
      <c r="J214" s="186">
        <v>1</v>
      </c>
      <c r="M214" s="186">
        <v>1</v>
      </c>
      <c r="X214" s="44">
        <f t="shared" si="90"/>
        <v>45532</v>
      </c>
      <c r="Y214" s="44">
        <f t="shared" si="91"/>
        <v>45560</v>
      </c>
    </row>
    <row r="215" spans="1:25" ht="20.149999999999999" customHeight="1" x14ac:dyDescent="0.35">
      <c r="A215" s="13">
        <f>SUBTOTAL(103,$B$4:B215)</f>
        <v>212</v>
      </c>
      <c r="B215" s="138">
        <v>45533</v>
      </c>
      <c r="C215" s="141" t="s">
        <v>267</v>
      </c>
      <c r="D215" s="3" t="str">
        <f>VLOOKUP(C215,'Location Summary'!$C$4:$D$602,2,0)</f>
        <v>DA+9</v>
      </c>
      <c r="E215" s="295" t="s">
        <v>422</v>
      </c>
      <c r="F215" s="296" t="s">
        <v>702</v>
      </c>
      <c r="H215" s="185">
        <v>1</v>
      </c>
      <c r="K215" s="185">
        <v>1</v>
      </c>
      <c r="N215" s="185">
        <v>1</v>
      </c>
      <c r="O215" s="184">
        <v>1</v>
      </c>
      <c r="Q215" s="185">
        <v>1</v>
      </c>
      <c r="R215" s="184">
        <v>1</v>
      </c>
      <c r="X215" s="44">
        <f t="shared" si="90"/>
        <v>45533</v>
      </c>
      <c r="Y215" s="44">
        <f t="shared" si="91"/>
        <v>45561</v>
      </c>
    </row>
    <row r="216" spans="1:25" ht="20.149999999999999" customHeight="1" x14ac:dyDescent="0.35">
      <c r="A216" s="13">
        <f>SUBTOTAL(103,$B$4:B216)</f>
        <v>213</v>
      </c>
      <c r="B216" s="138">
        <v>45533</v>
      </c>
      <c r="C216" s="141" t="s">
        <v>589</v>
      </c>
      <c r="D216" s="3" t="str">
        <f>VLOOKUP(C216,'Location Summary'!$C$4:$D$602,2,0)</f>
        <v>DA+6</v>
      </c>
      <c r="E216" s="295" t="s">
        <v>422</v>
      </c>
      <c r="F216" s="296" t="s">
        <v>702</v>
      </c>
      <c r="G216" s="186">
        <v>1</v>
      </c>
      <c r="P216" s="186">
        <v>1</v>
      </c>
      <c r="X216" s="44">
        <f t="shared" si="90"/>
        <v>45533</v>
      </c>
      <c r="Y216" s="44">
        <f t="shared" si="91"/>
        <v>45561</v>
      </c>
    </row>
    <row r="217" spans="1:25" ht="20.149999999999999" customHeight="1" x14ac:dyDescent="0.35">
      <c r="A217" s="13">
        <f>SUBTOTAL(103,$B$4:B217)</f>
        <v>214</v>
      </c>
      <c r="B217" s="138">
        <v>45534</v>
      </c>
      <c r="C217" s="141" t="s">
        <v>267</v>
      </c>
      <c r="D217" s="3" t="str">
        <f>VLOOKUP(C217,'Location Summary'!$C$4:$D$602,2,0)</f>
        <v>DA+9</v>
      </c>
      <c r="E217" s="295" t="s">
        <v>422</v>
      </c>
      <c r="F217" s="296" t="s">
        <v>702</v>
      </c>
      <c r="I217" s="184">
        <v>1</v>
      </c>
      <c r="L217" s="184">
        <v>1</v>
      </c>
      <c r="X217" s="44">
        <f t="shared" ref="X217:X222" si="92">B217</f>
        <v>45534</v>
      </c>
      <c r="Y217" s="44">
        <f t="shared" ref="Y217:Y222" si="93">B217+28</f>
        <v>45562</v>
      </c>
    </row>
    <row r="218" spans="1:25" ht="20.149999999999999" customHeight="1" x14ac:dyDescent="0.35">
      <c r="A218" s="13">
        <f>SUBTOTAL(103,$B$4:B218)</f>
        <v>215</v>
      </c>
      <c r="B218" s="138">
        <v>45534</v>
      </c>
      <c r="C218" s="141" t="s">
        <v>923</v>
      </c>
      <c r="D218" s="3" t="str">
        <f>VLOOKUP(C218,'Location Summary'!$C$4:$D$602,2,0)</f>
        <v>DA+9</v>
      </c>
      <c r="E218" s="295" t="s">
        <v>422</v>
      </c>
      <c r="F218" s="296" t="s">
        <v>702</v>
      </c>
      <c r="M218" s="186">
        <v>1</v>
      </c>
      <c r="X218" s="44">
        <f t="shared" si="92"/>
        <v>45534</v>
      </c>
      <c r="Y218" s="44">
        <f t="shared" si="93"/>
        <v>45562</v>
      </c>
    </row>
    <row r="219" spans="1:25" ht="20.149999999999999" customHeight="1" x14ac:dyDescent="0.35">
      <c r="A219" s="13">
        <f>SUBTOTAL(103,$B$4:B219)</f>
        <v>216</v>
      </c>
      <c r="B219" s="138">
        <v>45534</v>
      </c>
      <c r="C219" s="141" t="s">
        <v>589</v>
      </c>
      <c r="D219" s="3" t="str">
        <f>VLOOKUP(C219,'Location Summary'!$C$4:$D$602,2,0)</f>
        <v>DA+6</v>
      </c>
      <c r="E219" s="295" t="s">
        <v>422</v>
      </c>
      <c r="F219" s="296" t="s">
        <v>702</v>
      </c>
      <c r="H219" s="185">
        <v>1</v>
      </c>
      <c r="I219" s="184">
        <v>1</v>
      </c>
      <c r="K219" s="185">
        <v>1</v>
      </c>
      <c r="L219" s="184">
        <v>1</v>
      </c>
      <c r="N219" s="185">
        <v>1</v>
      </c>
      <c r="O219" s="184">
        <v>1</v>
      </c>
      <c r="Q219" s="185">
        <v>1</v>
      </c>
      <c r="R219" s="184">
        <v>1</v>
      </c>
      <c r="X219" s="44">
        <f t="shared" si="92"/>
        <v>45534</v>
      </c>
      <c r="Y219" s="44">
        <f t="shared" si="93"/>
        <v>45562</v>
      </c>
    </row>
    <row r="220" spans="1:25" ht="20.149999999999999" customHeight="1" x14ac:dyDescent="0.35">
      <c r="A220" s="13">
        <f>SUBTOTAL(103,$B$4:B220)</f>
        <v>217</v>
      </c>
      <c r="B220" s="138">
        <v>45534</v>
      </c>
      <c r="C220" s="141" t="s">
        <v>511</v>
      </c>
      <c r="D220" s="3" t="str">
        <f>VLOOKUP(C220,'Location Summary'!$C$4:$D$602,2,0)</f>
        <v>DA+1.5</v>
      </c>
      <c r="E220" s="295" t="s">
        <v>422</v>
      </c>
      <c r="F220" s="296" t="s">
        <v>702</v>
      </c>
      <c r="J220" s="186">
        <v>1</v>
      </c>
      <c r="K220" s="185">
        <v>1</v>
      </c>
      <c r="M220" s="186">
        <v>1</v>
      </c>
      <c r="P220" s="186">
        <v>1</v>
      </c>
      <c r="X220" s="44">
        <f t="shared" si="92"/>
        <v>45534</v>
      </c>
      <c r="Y220" s="44">
        <f t="shared" si="93"/>
        <v>45562</v>
      </c>
    </row>
    <row r="221" spans="1:25" ht="20.149999999999999" customHeight="1" x14ac:dyDescent="0.35">
      <c r="A221" s="13">
        <f>SUBTOTAL(103,$B$4:B221)</f>
        <v>218</v>
      </c>
      <c r="B221" s="138">
        <v>45534</v>
      </c>
      <c r="C221" s="141" t="s">
        <v>914</v>
      </c>
      <c r="D221" s="3" t="str">
        <f>VLOOKUP(C221,'Location Summary'!$C$4:$D$602,2,0)</f>
        <v>DA+9</v>
      </c>
      <c r="E221" s="295" t="s">
        <v>422</v>
      </c>
      <c r="F221" s="296" t="s">
        <v>702</v>
      </c>
      <c r="G221" s="186">
        <v>1</v>
      </c>
      <c r="J221" s="186">
        <v>1</v>
      </c>
      <c r="X221" s="44">
        <f t="shared" si="92"/>
        <v>45534</v>
      </c>
      <c r="Y221" s="44">
        <f t="shared" si="93"/>
        <v>45562</v>
      </c>
    </row>
    <row r="222" spans="1:25" ht="20.149999999999999" customHeight="1" x14ac:dyDescent="0.35">
      <c r="A222" s="13">
        <f>SUBTOTAL(103,$B$4:B222)</f>
        <v>219</v>
      </c>
      <c r="B222" s="138">
        <v>45534</v>
      </c>
      <c r="C222" s="141" t="s">
        <v>509</v>
      </c>
      <c r="D222" s="3" t="str">
        <f>VLOOKUP(C222,'Location Summary'!$C$4:$D$602,2,0)</f>
        <v>DA+1.5</v>
      </c>
      <c r="E222" s="295" t="s">
        <v>422</v>
      </c>
      <c r="F222" s="296" t="s">
        <v>702</v>
      </c>
      <c r="M222" s="186">
        <v>1</v>
      </c>
      <c r="X222" s="44">
        <f t="shared" si="92"/>
        <v>45534</v>
      </c>
      <c r="Y222" s="44">
        <f t="shared" si="93"/>
        <v>45562</v>
      </c>
    </row>
    <row r="223" spans="1:25" ht="20.149999999999999" customHeight="1" x14ac:dyDescent="0.35">
      <c r="A223" s="13">
        <f>SUBTOTAL(103,$B$4:B223)</f>
        <v>220</v>
      </c>
      <c r="B223" s="138">
        <v>45535</v>
      </c>
      <c r="C223" s="141" t="s">
        <v>923</v>
      </c>
      <c r="D223" s="3" t="str">
        <f>VLOOKUP(C223,'Location Summary'!$C$4:$D$602,2,0)</f>
        <v>DA+9</v>
      </c>
      <c r="E223" s="295" t="s">
        <v>422</v>
      </c>
      <c r="F223" s="296" t="s">
        <v>702</v>
      </c>
      <c r="N223" s="185">
        <v>1</v>
      </c>
      <c r="O223" s="184">
        <v>1</v>
      </c>
      <c r="P223" s="186">
        <v>1</v>
      </c>
      <c r="Q223" s="185">
        <v>1</v>
      </c>
      <c r="R223" s="184">
        <v>1</v>
      </c>
      <c r="X223" s="44">
        <f t="shared" ref="X223" si="94">B223</f>
        <v>45535</v>
      </c>
      <c r="Y223" s="44">
        <f t="shared" ref="Y223" si="95">B223+28</f>
        <v>45563</v>
      </c>
    </row>
    <row r="224" spans="1:25" ht="20.149999999999999" customHeight="1" x14ac:dyDescent="0.35">
      <c r="A224" s="13">
        <f>SUBTOTAL(103,$B$4:B224)</f>
        <v>221</v>
      </c>
      <c r="B224" s="138">
        <v>45535</v>
      </c>
      <c r="C224" s="141" t="s">
        <v>511</v>
      </c>
      <c r="D224" s="3" t="str">
        <f>VLOOKUP(C224,'Location Summary'!$C$4:$D$602,2,0)</f>
        <v>DA+1.5</v>
      </c>
      <c r="E224" s="295" t="s">
        <v>422</v>
      </c>
      <c r="F224" s="296" t="s">
        <v>702</v>
      </c>
      <c r="G224" s="186">
        <v>1</v>
      </c>
      <c r="L224" s="184">
        <v>1</v>
      </c>
      <c r="N224" s="185">
        <v>1</v>
      </c>
      <c r="X224" s="44">
        <f t="shared" ref="X224:X227" si="96">B224</f>
        <v>45535</v>
      </c>
      <c r="Y224" s="44">
        <f t="shared" ref="Y224:Y227" si="97">B224+28</f>
        <v>45563</v>
      </c>
    </row>
    <row r="225" spans="1:25" ht="20.149999999999999" customHeight="1" x14ac:dyDescent="0.35">
      <c r="A225" s="13">
        <f>SUBTOTAL(103,$B$4:B225)</f>
        <v>222</v>
      </c>
      <c r="B225" s="138">
        <v>45535</v>
      </c>
      <c r="C225" s="141" t="s">
        <v>914</v>
      </c>
      <c r="D225" s="3" t="str">
        <f>VLOOKUP(C225,'Location Summary'!$C$4:$D$602,2,0)</f>
        <v>DA+9</v>
      </c>
      <c r="E225" s="295" t="s">
        <v>422</v>
      </c>
      <c r="F225" s="296" t="s">
        <v>702</v>
      </c>
      <c r="H225" s="185">
        <v>1</v>
      </c>
      <c r="I225" s="184">
        <v>1</v>
      </c>
      <c r="K225" s="185">
        <v>1</v>
      </c>
      <c r="L225" s="184">
        <v>1</v>
      </c>
      <c r="X225" s="44">
        <f t="shared" si="96"/>
        <v>45535</v>
      </c>
      <c r="Y225" s="44">
        <f t="shared" si="97"/>
        <v>45563</v>
      </c>
    </row>
    <row r="226" spans="1:25" ht="20.149999999999999" customHeight="1" x14ac:dyDescent="0.35">
      <c r="A226" s="13">
        <f>SUBTOTAL(103,$B$4:B226)</f>
        <v>223</v>
      </c>
      <c r="B226" s="138">
        <v>45535</v>
      </c>
      <c r="C226" s="141" t="s">
        <v>509</v>
      </c>
      <c r="D226" s="3" t="str">
        <f>VLOOKUP(C226,'Location Summary'!$C$4:$D$602,2,0)</f>
        <v>DA+1.5</v>
      </c>
      <c r="E226" s="295" t="s">
        <v>422</v>
      </c>
      <c r="F226" s="296" t="s">
        <v>702</v>
      </c>
      <c r="P226" s="186">
        <v>1</v>
      </c>
      <c r="X226" s="44">
        <f t="shared" si="96"/>
        <v>45535</v>
      </c>
      <c r="Y226" s="44">
        <f t="shared" si="97"/>
        <v>45563</v>
      </c>
    </row>
    <row r="227" spans="1:25" ht="20.149999999999999" customHeight="1" x14ac:dyDescent="0.35">
      <c r="A227" s="13">
        <f>SUBTOTAL(103,$B$4:B227)</f>
        <v>224</v>
      </c>
      <c r="B227" s="138">
        <v>45536</v>
      </c>
      <c r="C227" s="141" t="s">
        <v>485</v>
      </c>
      <c r="D227" s="3" t="str">
        <f>VLOOKUP(C227,'Location Summary'!$C$4:$D$602,2,0)</f>
        <v>DA+9</v>
      </c>
      <c r="E227" s="295" t="s">
        <v>422</v>
      </c>
      <c r="F227" s="296" t="s">
        <v>702</v>
      </c>
      <c r="G227" s="186">
        <v>1</v>
      </c>
      <c r="J227" s="186">
        <v>1</v>
      </c>
      <c r="X227" s="44">
        <f t="shared" si="96"/>
        <v>45536</v>
      </c>
      <c r="Y227" s="44">
        <f t="shared" si="97"/>
        <v>45564</v>
      </c>
    </row>
    <row r="228" spans="1:25" ht="20.149999999999999" customHeight="1" x14ac:dyDescent="0.35">
      <c r="A228" s="13">
        <f>SUBTOTAL(103,$B$4:B228)</f>
        <v>225</v>
      </c>
      <c r="B228" s="138">
        <v>45536</v>
      </c>
      <c r="C228" s="141" t="s">
        <v>511</v>
      </c>
      <c r="D228" s="3" t="str">
        <f>VLOOKUP(C228,'Location Summary'!$C$4:$D$602,2,0)</f>
        <v>DA+1.5</v>
      </c>
      <c r="E228" s="295" t="s">
        <v>422</v>
      </c>
      <c r="F228" s="296" t="s">
        <v>702</v>
      </c>
      <c r="H228" s="185">
        <v>1</v>
      </c>
      <c r="I228" s="184">
        <v>1</v>
      </c>
      <c r="O228" s="184">
        <v>1</v>
      </c>
      <c r="Q228" s="185">
        <v>1</v>
      </c>
      <c r="R228" s="184">
        <v>1</v>
      </c>
      <c r="X228" s="44">
        <f t="shared" ref="X228:X230" si="98">B228</f>
        <v>45536</v>
      </c>
      <c r="Y228" s="44">
        <f t="shared" ref="Y228:Y230" si="99">B228+28</f>
        <v>45564</v>
      </c>
    </row>
    <row r="229" spans="1:25" ht="20.149999999999999" customHeight="1" x14ac:dyDescent="0.35">
      <c r="A229" s="13">
        <f>SUBTOTAL(103,$B$4:B229)</f>
        <v>226</v>
      </c>
      <c r="B229" s="138">
        <v>45536</v>
      </c>
      <c r="C229" s="141" t="s">
        <v>914</v>
      </c>
      <c r="D229" s="3" t="str">
        <f>VLOOKUP(C229,'Location Summary'!$C$4:$D$602,2,0)</f>
        <v>DA+9</v>
      </c>
      <c r="E229" s="295" t="s">
        <v>422</v>
      </c>
      <c r="F229" s="296" t="s">
        <v>702</v>
      </c>
      <c r="M229" s="186">
        <v>1</v>
      </c>
      <c r="N229" s="185">
        <v>1</v>
      </c>
      <c r="O229" s="184">
        <v>1</v>
      </c>
      <c r="P229" s="186">
        <v>1</v>
      </c>
      <c r="Q229" s="185">
        <v>1</v>
      </c>
      <c r="R229" s="184">
        <v>1</v>
      </c>
      <c r="X229" s="44">
        <f t="shared" si="98"/>
        <v>45536</v>
      </c>
      <c r="Y229" s="44">
        <f t="shared" si="99"/>
        <v>45564</v>
      </c>
    </row>
    <row r="230" spans="1:25" ht="20.149999999999999" customHeight="1" x14ac:dyDescent="0.35">
      <c r="A230" s="13">
        <f>SUBTOTAL(103,$B$4:B230)</f>
        <v>227</v>
      </c>
      <c r="B230" s="138">
        <v>45536</v>
      </c>
      <c r="C230" s="141" t="s">
        <v>509</v>
      </c>
      <c r="D230" s="3" t="str">
        <f>VLOOKUP(C230,'Location Summary'!$C$4:$D$602,2,0)</f>
        <v>DA+1.5</v>
      </c>
      <c r="E230" s="295" t="s">
        <v>422</v>
      </c>
      <c r="F230" s="296" t="s">
        <v>702</v>
      </c>
      <c r="N230" s="185">
        <v>1</v>
      </c>
      <c r="Q230" s="185">
        <v>1</v>
      </c>
      <c r="X230" s="44">
        <f t="shared" si="98"/>
        <v>45536</v>
      </c>
      <c r="Y230" s="44">
        <f t="shared" si="99"/>
        <v>45564</v>
      </c>
    </row>
    <row r="231" spans="1:25" ht="20.149999999999999" customHeight="1" x14ac:dyDescent="0.35">
      <c r="A231" s="13">
        <f>SUBTOTAL(103,$B$4:B231)</f>
        <v>228</v>
      </c>
      <c r="B231" s="138">
        <v>45537</v>
      </c>
      <c r="C231" s="141" t="s">
        <v>485</v>
      </c>
      <c r="D231" s="3" t="str">
        <f>VLOOKUP(C231,'Location Summary'!$C$4:$D$602,2,0)</f>
        <v>DA+9</v>
      </c>
      <c r="E231" s="295" t="s">
        <v>422</v>
      </c>
      <c r="F231" s="296" t="s">
        <v>702</v>
      </c>
      <c r="H231" s="185">
        <v>1</v>
      </c>
      <c r="K231" s="185">
        <v>1</v>
      </c>
      <c r="M231" s="186">
        <v>1</v>
      </c>
      <c r="P231" s="186">
        <v>1</v>
      </c>
      <c r="X231" s="44">
        <f t="shared" ref="X231:X237" si="100">B231</f>
        <v>45537</v>
      </c>
      <c r="Y231" s="44">
        <f t="shared" ref="Y231:Y237" si="101">B231+28</f>
        <v>45565</v>
      </c>
    </row>
    <row r="232" spans="1:25" ht="20.149999999999999" customHeight="1" x14ac:dyDescent="0.35">
      <c r="A232" s="13">
        <f>SUBTOTAL(103,$B$4:B232)</f>
        <v>229</v>
      </c>
      <c r="B232" s="138">
        <v>45537</v>
      </c>
      <c r="C232" s="141" t="s">
        <v>590</v>
      </c>
      <c r="D232" s="3" t="str">
        <f>VLOOKUP(C232,'Location Summary'!$C$4:$D$602,2,0)</f>
        <v>DA+6</v>
      </c>
      <c r="E232" s="295" t="s">
        <v>422</v>
      </c>
      <c r="F232" s="296" t="s">
        <v>702</v>
      </c>
      <c r="J232" s="186">
        <v>1</v>
      </c>
      <c r="M232" s="186">
        <v>1</v>
      </c>
      <c r="X232" s="44">
        <f t="shared" si="100"/>
        <v>45537</v>
      </c>
      <c r="Y232" s="44">
        <f t="shared" si="101"/>
        <v>45565</v>
      </c>
    </row>
    <row r="233" spans="1:25" ht="20.149999999999999" customHeight="1" x14ac:dyDescent="0.35">
      <c r="A233" s="13">
        <f>SUBTOTAL(103,$B$4:B233)</f>
        <v>230</v>
      </c>
      <c r="B233" s="138">
        <v>45537</v>
      </c>
      <c r="C233" s="141" t="s">
        <v>509</v>
      </c>
      <c r="D233" s="3" t="str">
        <f>VLOOKUP(C233,'Location Summary'!$C$4:$D$602,2,0)</f>
        <v>DA+1.5</v>
      </c>
      <c r="E233" s="295" t="s">
        <v>422</v>
      </c>
      <c r="F233" s="296" t="s">
        <v>702</v>
      </c>
      <c r="O233" s="184">
        <v>1</v>
      </c>
      <c r="R233" s="184">
        <v>1</v>
      </c>
      <c r="X233" s="44">
        <f t="shared" si="100"/>
        <v>45537</v>
      </c>
      <c r="Y233" s="44">
        <f t="shared" si="101"/>
        <v>45565</v>
      </c>
    </row>
    <row r="234" spans="1:25" ht="20.149999999999999" customHeight="1" x14ac:dyDescent="0.35">
      <c r="A234" s="13">
        <f>SUBTOTAL(103,$B$4:B234)</f>
        <v>231</v>
      </c>
      <c r="B234" s="138">
        <v>45538</v>
      </c>
      <c r="C234" s="141" t="s">
        <v>485</v>
      </c>
      <c r="D234" s="3" t="str">
        <f>VLOOKUP(C234,'Location Summary'!$C$4:$D$602,2,0)</f>
        <v>DA+9</v>
      </c>
      <c r="E234" s="295" t="s">
        <v>422</v>
      </c>
      <c r="F234" s="296" t="s">
        <v>702</v>
      </c>
      <c r="N234" s="185">
        <v>1</v>
      </c>
      <c r="Q234" s="185">
        <v>1</v>
      </c>
      <c r="X234" s="44">
        <f t="shared" si="100"/>
        <v>45538</v>
      </c>
      <c r="Y234" s="44">
        <f t="shared" si="101"/>
        <v>45566</v>
      </c>
    </row>
    <row r="235" spans="1:25" ht="20.149999999999999" customHeight="1" x14ac:dyDescent="0.35">
      <c r="A235" s="13">
        <f>SUBTOTAL(103,$B$4:B235)</f>
        <v>232</v>
      </c>
      <c r="B235" s="138">
        <v>45538</v>
      </c>
      <c r="C235" s="141" t="s">
        <v>512</v>
      </c>
      <c r="D235" s="3" t="str">
        <f>VLOOKUP(C235,'Location Summary'!$C$4:$D$602,2,0)</f>
        <v>DA+3</v>
      </c>
      <c r="E235" s="295" t="s">
        <v>422</v>
      </c>
      <c r="F235" s="296" t="s">
        <v>702</v>
      </c>
      <c r="G235" s="186">
        <v>1</v>
      </c>
      <c r="X235" s="44">
        <f t="shared" si="100"/>
        <v>45538</v>
      </c>
      <c r="Y235" s="44">
        <f t="shared" si="101"/>
        <v>45566</v>
      </c>
    </row>
    <row r="236" spans="1:25" ht="20.149999999999999" customHeight="1" x14ac:dyDescent="0.35">
      <c r="A236" s="13">
        <f>SUBTOTAL(103,$B$4:B236)</f>
        <v>233</v>
      </c>
      <c r="B236" s="138">
        <v>45538</v>
      </c>
      <c r="C236" s="141" t="s">
        <v>509</v>
      </c>
      <c r="D236" s="3" t="str">
        <f>VLOOKUP(C236,'Location Summary'!$C$4:$D$602,2,0)</f>
        <v>DA+1.5</v>
      </c>
      <c r="E236" s="295" t="s">
        <v>422</v>
      </c>
      <c r="F236" s="296" t="s">
        <v>702</v>
      </c>
      <c r="J236" s="186">
        <v>1</v>
      </c>
      <c r="X236" s="44">
        <f t="shared" si="100"/>
        <v>45538</v>
      </c>
      <c r="Y236" s="44">
        <f t="shared" si="101"/>
        <v>45566</v>
      </c>
    </row>
    <row r="237" spans="1:25" ht="20.149999999999999" customHeight="1" x14ac:dyDescent="0.35">
      <c r="A237" s="13">
        <f>SUBTOTAL(103,$B$4:B237)</f>
        <v>234</v>
      </c>
      <c r="B237" s="138">
        <v>45539</v>
      </c>
      <c r="C237" s="141" t="s">
        <v>913</v>
      </c>
      <c r="D237" s="3" t="str">
        <f>VLOOKUP(C237,'Location Summary'!$C$4:$D$602,2,0)</f>
        <v>DA+6</v>
      </c>
      <c r="E237" s="295" t="s">
        <v>422</v>
      </c>
      <c r="F237" s="296" t="s">
        <v>702</v>
      </c>
      <c r="G237" s="186">
        <v>1</v>
      </c>
      <c r="P237" s="186">
        <v>1</v>
      </c>
      <c r="X237" s="44">
        <f t="shared" si="100"/>
        <v>45539</v>
      </c>
      <c r="Y237" s="44">
        <f t="shared" si="101"/>
        <v>45567</v>
      </c>
    </row>
    <row r="238" spans="1:25" ht="20.149999999999999" customHeight="1" x14ac:dyDescent="0.35">
      <c r="A238" s="13">
        <f>SUBTOTAL(103,$B$4:B238)</f>
        <v>235</v>
      </c>
      <c r="B238" s="138">
        <v>45539</v>
      </c>
      <c r="C238" s="141" t="s">
        <v>485</v>
      </c>
      <c r="D238" s="3" t="str">
        <f>VLOOKUP(C238,'Location Summary'!$C$4:$D$602,2,0)</f>
        <v>DA+9</v>
      </c>
      <c r="E238" s="295" t="s">
        <v>422</v>
      </c>
      <c r="F238" s="296" t="s">
        <v>702</v>
      </c>
      <c r="I238" s="184">
        <v>1</v>
      </c>
      <c r="L238" s="184">
        <v>1</v>
      </c>
      <c r="O238" s="184">
        <v>1</v>
      </c>
      <c r="R238" s="184">
        <v>1</v>
      </c>
      <c r="X238" s="44">
        <f t="shared" ref="X238:X240" si="102">B238</f>
        <v>45539</v>
      </c>
      <c r="Y238" s="44">
        <f t="shared" ref="Y238:Y240" si="103">B238+28</f>
        <v>45567</v>
      </c>
    </row>
    <row r="239" spans="1:25" ht="20.149999999999999" customHeight="1" x14ac:dyDescent="0.35">
      <c r="A239" s="13">
        <f>SUBTOTAL(103,$B$4:B239)</f>
        <v>236</v>
      </c>
      <c r="B239" s="138">
        <v>45539</v>
      </c>
      <c r="C239" s="141" t="s">
        <v>590</v>
      </c>
      <c r="D239" s="3" t="str">
        <f>VLOOKUP(C239,'Location Summary'!$C$4:$D$602,2,0)</f>
        <v>DA+6</v>
      </c>
      <c r="E239" s="295" t="s">
        <v>422</v>
      </c>
      <c r="F239" s="296" t="s">
        <v>702</v>
      </c>
      <c r="G239" s="186">
        <v>1</v>
      </c>
      <c r="H239" s="185">
        <v>1</v>
      </c>
      <c r="I239" s="184">
        <v>1</v>
      </c>
      <c r="K239" s="185">
        <v>1</v>
      </c>
      <c r="L239" s="184">
        <v>1</v>
      </c>
      <c r="N239" s="185">
        <v>1</v>
      </c>
      <c r="O239" s="184">
        <v>1</v>
      </c>
      <c r="P239" s="186">
        <v>1</v>
      </c>
      <c r="Q239" s="185">
        <v>1</v>
      </c>
      <c r="R239" s="184">
        <v>1</v>
      </c>
      <c r="X239" s="44">
        <f t="shared" si="102"/>
        <v>45539</v>
      </c>
      <c r="Y239" s="44">
        <f t="shared" si="103"/>
        <v>45567</v>
      </c>
    </row>
    <row r="240" spans="1:25" ht="20.149999999999999" customHeight="1" x14ac:dyDescent="0.35">
      <c r="A240" s="13">
        <f>SUBTOTAL(103,$B$4:B240)</f>
        <v>237</v>
      </c>
      <c r="B240" s="138">
        <v>45539</v>
      </c>
      <c r="C240" s="141" t="s">
        <v>449</v>
      </c>
      <c r="D240" s="3" t="str">
        <f>VLOOKUP(C240,'Location Summary'!$C$4:$D$602,2,0)</f>
        <v>DA+6</v>
      </c>
      <c r="E240" s="295" t="s">
        <v>422</v>
      </c>
      <c r="F240" s="296" t="s">
        <v>702</v>
      </c>
      <c r="J240" s="186">
        <v>1</v>
      </c>
      <c r="M240" s="186">
        <v>1</v>
      </c>
      <c r="X240" s="44">
        <f t="shared" si="102"/>
        <v>45539</v>
      </c>
      <c r="Y240" s="44">
        <f t="shared" si="103"/>
        <v>45567</v>
      </c>
    </row>
    <row r="241" spans="1:25" ht="20.149999999999999" customHeight="1" x14ac:dyDescent="0.35">
      <c r="A241" s="13">
        <f>SUBTOTAL(103,$B$4:B241)</f>
        <v>238</v>
      </c>
      <c r="B241" s="138">
        <v>45539</v>
      </c>
      <c r="C241" s="141" t="s">
        <v>512</v>
      </c>
      <c r="D241" s="3" t="str">
        <f>VLOOKUP(C241,'Location Summary'!$C$4:$D$602,2,0)</f>
        <v>DA+3</v>
      </c>
      <c r="E241" s="295" t="s">
        <v>422</v>
      </c>
      <c r="F241" s="296" t="s">
        <v>702</v>
      </c>
      <c r="H241" s="185">
        <v>1</v>
      </c>
      <c r="I241" s="184">
        <v>1</v>
      </c>
      <c r="M241" s="186">
        <v>1</v>
      </c>
      <c r="N241" s="185">
        <v>1</v>
      </c>
      <c r="O241" s="184">
        <v>1</v>
      </c>
      <c r="P241" s="186">
        <v>1</v>
      </c>
      <c r="Q241" s="185">
        <v>1</v>
      </c>
      <c r="R241" s="184">
        <v>1</v>
      </c>
      <c r="X241" s="44">
        <f t="shared" ref="X241:X244" si="104">B241</f>
        <v>45539</v>
      </c>
      <c r="Y241" s="44">
        <f t="shared" ref="Y241:Y244" si="105">B241+28</f>
        <v>45567</v>
      </c>
    </row>
    <row r="242" spans="1:25" ht="20.149999999999999" customHeight="1" x14ac:dyDescent="0.35">
      <c r="A242" s="13">
        <f>SUBTOTAL(103,$B$4:B242)</f>
        <v>239</v>
      </c>
      <c r="B242" s="138">
        <v>45539</v>
      </c>
      <c r="C242" s="141" t="s">
        <v>509</v>
      </c>
      <c r="D242" s="3" t="str">
        <f>VLOOKUP(C242,'Location Summary'!$C$4:$D$602,2,0)</f>
        <v>DA+1.5</v>
      </c>
      <c r="E242" s="295" t="s">
        <v>422</v>
      </c>
      <c r="F242" s="296" t="s">
        <v>702</v>
      </c>
      <c r="K242" s="185">
        <v>1</v>
      </c>
      <c r="L242" s="184">
        <v>1</v>
      </c>
      <c r="X242" s="44">
        <f t="shared" si="104"/>
        <v>45539</v>
      </c>
      <c r="Y242" s="44">
        <f t="shared" si="105"/>
        <v>45567</v>
      </c>
    </row>
    <row r="243" spans="1:25" ht="20.149999999999999" customHeight="1" x14ac:dyDescent="0.35">
      <c r="A243" s="13">
        <f>SUBTOTAL(103,$B$4:B243)</f>
        <v>240</v>
      </c>
      <c r="B243" s="138">
        <v>45540</v>
      </c>
      <c r="C243" s="141" t="s">
        <v>449</v>
      </c>
      <c r="D243" s="3" t="str">
        <f>VLOOKUP(C243,'Location Summary'!$C$4:$D$602,2,0)</f>
        <v>DA+6</v>
      </c>
      <c r="E243" s="295" t="s">
        <v>422</v>
      </c>
      <c r="F243" s="296" t="s">
        <v>702</v>
      </c>
      <c r="J243" s="186">
        <v>1</v>
      </c>
      <c r="M243" s="186">
        <v>1</v>
      </c>
      <c r="X243" s="44">
        <f t="shared" si="104"/>
        <v>45540</v>
      </c>
      <c r="Y243" s="44">
        <f t="shared" si="105"/>
        <v>45568</v>
      </c>
    </row>
    <row r="244" spans="1:25" ht="20.149999999999999" customHeight="1" x14ac:dyDescent="0.35">
      <c r="A244" s="13">
        <f>SUBTOTAL(103,$B$4:B244)</f>
        <v>241</v>
      </c>
      <c r="B244" s="138">
        <v>45540</v>
      </c>
      <c r="C244" s="141" t="s">
        <v>512</v>
      </c>
      <c r="D244" s="3" t="str">
        <f>VLOOKUP(C244,'Location Summary'!$C$4:$D$602,2,0)</f>
        <v>DA+3</v>
      </c>
      <c r="E244" s="295" t="s">
        <v>422</v>
      </c>
      <c r="F244" s="296" t="s">
        <v>702</v>
      </c>
      <c r="J244" s="186">
        <v>1</v>
      </c>
      <c r="X244" s="44">
        <f t="shared" si="104"/>
        <v>45540</v>
      </c>
      <c r="Y244" s="44">
        <f t="shared" si="105"/>
        <v>45568</v>
      </c>
    </row>
    <row r="245" spans="1:25" ht="20.149999999999999" customHeight="1" x14ac:dyDescent="0.35">
      <c r="A245" s="13">
        <f>SUBTOTAL(103,$B$4:B245)</f>
        <v>242</v>
      </c>
      <c r="B245" s="138">
        <v>45540</v>
      </c>
      <c r="C245" s="141" t="s">
        <v>913</v>
      </c>
      <c r="D245" s="3" t="str">
        <f>VLOOKUP(C245,'Location Summary'!$C$4:$D$602,2,0)</f>
        <v>DA+6</v>
      </c>
      <c r="E245" s="295" t="s">
        <v>422</v>
      </c>
      <c r="F245" s="296" t="s">
        <v>702</v>
      </c>
      <c r="H245" s="185">
        <v>1</v>
      </c>
      <c r="I245" s="184">
        <v>1</v>
      </c>
      <c r="J245" s="186">
        <v>1</v>
      </c>
      <c r="M245" s="186">
        <v>1</v>
      </c>
      <c r="Q245" s="185">
        <v>1</v>
      </c>
      <c r="R245" s="184">
        <v>1</v>
      </c>
      <c r="X245" s="44">
        <f t="shared" ref="X245:X247" si="106">B245</f>
        <v>45540</v>
      </c>
      <c r="Y245" s="44">
        <f t="shared" ref="Y245:Y247" si="107">B245+28</f>
        <v>45568</v>
      </c>
    </row>
    <row r="246" spans="1:25" ht="20.149999999999999" customHeight="1" x14ac:dyDescent="0.35">
      <c r="A246" s="13">
        <f>SUBTOTAL(103,$B$4:B246)</f>
        <v>243</v>
      </c>
      <c r="B246" s="138">
        <v>45540</v>
      </c>
      <c r="C246" s="141" t="s">
        <v>509</v>
      </c>
      <c r="D246" s="3" t="str">
        <f>VLOOKUP(C246,'Location Summary'!$C$4:$D$602,2,0)</f>
        <v>DA+1.5</v>
      </c>
      <c r="E246" s="295" t="s">
        <v>422</v>
      </c>
      <c r="F246" s="296" t="s">
        <v>702</v>
      </c>
      <c r="G246" s="186">
        <v>1</v>
      </c>
      <c r="H246" s="185">
        <v>1</v>
      </c>
      <c r="I246" s="184">
        <v>1</v>
      </c>
      <c r="X246" s="44">
        <f t="shared" si="106"/>
        <v>45540</v>
      </c>
      <c r="Y246" s="44">
        <f t="shared" si="107"/>
        <v>45568</v>
      </c>
    </row>
    <row r="247" spans="1:25" ht="20.149999999999999" customHeight="1" x14ac:dyDescent="0.35">
      <c r="A247" s="13">
        <f>SUBTOTAL(103,$B$4:B247)</f>
        <v>244</v>
      </c>
      <c r="B247" s="138">
        <v>45541</v>
      </c>
      <c r="C247" s="141" t="s">
        <v>486</v>
      </c>
      <c r="D247" s="3" t="str">
        <f>VLOOKUP(C247,'Location Summary'!$C$4:$D$602,2,0)</f>
        <v>DA+3</v>
      </c>
      <c r="E247" s="295" t="s">
        <v>422</v>
      </c>
      <c r="F247" s="296" t="s">
        <v>702</v>
      </c>
      <c r="G247" s="186">
        <v>1</v>
      </c>
      <c r="J247" s="186">
        <v>1</v>
      </c>
      <c r="M247" s="186">
        <v>1</v>
      </c>
      <c r="P247" s="186">
        <v>1</v>
      </c>
      <c r="X247" s="44">
        <f t="shared" si="106"/>
        <v>45541</v>
      </c>
      <c r="Y247" s="44">
        <f t="shared" si="107"/>
        <v>45569</v>
      </c>
    </row>
    <row r="248" spans="1:25" ht="20.149999999999999" customHeight="1" x14ac:dyDescent="0.35">
      <c r="A248" s="13">
        <f>SUBTOTAL(103,$B$4:B248)</f>
        <v>245</v>
      </c>
      <c r="B248" s="138">
        <v>45541</v>
      </c>
      <c r="C248" s="141" t="s">
        <v>449</v>
      </c>
      <c r="D248" s="3" t="str">
        <f>VLOOKUP(C248,'Location Summary'!$C$4:$D$602,2,0)</f>
        <v>DA+6</v>
      </c>
      <c r="E248" s="295" t="s">
        <v>422</v>
      </c>
      <c r="F248" s="296" t="s">
        <v>702</v>
      </c>
      <c r="K248" s="185">
        <v>1</v>
      </c>
      <c r="L248" s="184">
        <v>1</v>
      </c>
      <c r="N248" s="185">
        <v>1</v>
      </c>
      <c r="O248" s="184">
        <v>1</v>
      </c>
      <c r="X248" s="44">
        <f t="shared" ref="X248:X252" si="108">B248</f>
        <v>45541</v>
      </c>
      <c r="Y248" s="44">
        <f t="shared" ref="Y248:Y252" si="109">B248+28</f>
        <v>45569</v>
      </c>
    </row>
    <row r="249" spans="1:25" ht="20.149999999999999" customHeight="1" x14ac:dyDescent="0.35">
      <c r="A249" s="13">
        <f>SUBTOTAL(103,$B$4:B249)</f>
        <v>246</v>
      </c>
      <c r="B249" s="138">
        <v>45541</v>
      </c>
      <c r="C249" s="141" t="s">
        <v>195</v>
      </c>
      <c r="D249" s="3" t="str">
        <f>VLOOKUP(C249,'Location Summary'!$C$4:$D$602,2,0)</f>
        <v>DA+3</v>
      </c>
      <c r="E249" s="295" t="s">
        <v>422</v>
      </c>
      <c r="F249" s="296" t="s">
        <v>702</v>
      </c>
      <c r="G249" s="186">
        <v>1</v>
      </c>
      <c r="X249" s="44">
        <f t="shared" si="108"/>
        <v>45541</v>
      </c>
      <c r="Y249" s="44">
        <f t="shared" si="109"/>
        <v>45569</v>
      </c>
    </row>
    <row r="250" spans="1:25" ht="20.149999999999999" customHeight="1" x14ac:dyDescent="0.35">
      <c r="A250" s="13">
        <f>SUBTOTAL(103,$B$4:B250)</f>
        <v>247</v>
      </c>
      <c r="B250" s="138">
        <v>45541</v>
      </c>
      <c r="C250" s="141" t="s">
        <v>512</v>
      </c>
      <c r="D250" s="3" t="str">
        <f>VLOOKUP(C250,'Location Summary'!$C$4:$D$602,2,0)</f>
        <v>DA+3</v>
      </c>
      <c r="E250" s="295" t="s">
        <v>422</v>
      </c>
      <c r="F250" s="296" t="s">
        <v>702</v>
      </c>
      <c r="K250" s="185">
        <v>1</v>
      </c>
      <c r="L250" s="184">
        <v>1</v>
      </c>
      <c r="X250" s="44">
        <f t="shared" si="108"/>
        <v>45541</v>
      </c>
      <c r="Y250" s="44">
        <f t="shared" si="109"/>
        <v>45569</v>
      </c>
    </row>
    <row r="251" spans="1:25" ht="20.149999999999999" customHeight="1" x14ac:dyDescent="0.35">
      <c r="A251" s="13">
        <f>SUBTOTAL(103,$B$4:B251)</f>
        <v>248</v>
      </c>
      <c r="B251" s="138">
        <v>45541</v>
      </c>
      <c r="C251" s="141" t="s">
        <v>913</v>
      </c>
      <c r="D251" s="3" t="str">
        <f>VLOOKUP(C251,'Location Summary'!$C$4:$D$602,2,0)</f>
        <v>DA+6</v>
      </c>
      <c r="E251" s="295" t="s">
        <v>422</v>
      </c>
      <c r="F251" s="296" t="s">
        <v>702</v>
      </c>
      <c r="K251" s="185">
        <v>1</v>
      </c>
      <c r="L251" s="184">
        <v>1</v>
      </c>
      <c r="N251" s="185">
        <v>1</v>
      </c>
      <c r="O251" s="184">
        <v>1</v>
      </c>
      <c r="X251" s="44">
        <f t="shared" si="108"/>
        <v>45541</v>
      </c>
      <c r="Y251" s="44">
        <f t="shared" si="109"/>
        <v>45569</v>
      </c>
    </row>
    <row r="252" spans="1:25" ht="20.149999999999999" customHeight="1" x14ac:dyDescent="0.35">
      <c r="A252" s="13">
        <f>SUBTOTAL(103,$B$4:B252)</f>
        <v>249</v>
      </c>
      <c r="B252" s="138">
        <v>45542</v>
      </c>
      <c r="C252" s="141" t="s">
        <v>486</v>
      </c>
      <c r="D252" s="3" t="str">
        <f>VLOOKUP(C252,'Location Summary'!$C$4:$D$602,2,0)</f>
        <v>DA+3</v>
      </c>
      <c r="E252" s="295" t="s">
        <v>422</v>
      </c>
      <c r="F252" s="296" t="s">
        <v>702</v>
      </c>
      <c r="H252" s="185">
        <v>1</v>
      </c>
      <c r="I252" s="184">
        <v>1</v>
      </c>
      <c r="K252" s="185">
        <v>1</v>
      </c>
      <c r="L252" s="184">
        <v>1</v>
      </c>
      <c r="N252" s="185">
        <v>1</v>
      </c>
      <c r="O252" s="184">
        <v>1</v>
      </c>
      <c r="Q252" s="185">
        <v>1</v>
      </c>
      <c r="R252" s="184">
        <v>1</v>
      </c>
      <c r="X252" s="44">
        <f t="shared" si="108"/>
        <v>45542</v>
      </c>
      <c r="Y252" s="44">
        <f t="shared" si="109"/>
        <v>45570</v>
      </c>
    </row>
    <row r="253" spans="1:25" ht="20.149999999999999" customHeight="1" x14ac:dyDescent="0.35">
      <c r="A253" s="13">
        <f>SUBTOTAL(103,$B$4:B253)</f>
        <v>250</v>
      </c>
      <c r="B253" s="138">
        <v>45542</v>
      </c>
      <c r="C253" s="141" t="s">
        <v>449</v>
      </c>
      <c r="D253" s="3" t="str">
        <f>VLOOKUP(C253,'Location Summary'!$C$4:$D$602,2,0)</f>
        <v>DA+6</v>
      </c>
      <c r="E253" s="295" t="s">
        <v>422</v>
      </c>
      <c r="F253" s="296" t="s">
        <v>702</v>
      </c>
      <c r="G253" s="186">
        <v>1</v>
      </c>
      <c r="X253" s="44">
        <f t="shared" ref="X253:X259" si="110">B253</f>
        <v>45542</v>
      </c>
      <c r="Y253" s="44">
        <f t="shared" ref="Y253:Y259" si="111">B253+28</f>
        <v>45570</v>
      </c>
    </row>
    <row r="254" spans="1:25" ht="20.149999999999999" customHeight="1" x14ac:dyDescent="0.35">
      <c r="A254" s="13">
        <f>SUBTOTAL(103,$B$4:B254)</f>
        <v>251</v>
      </c>
      <c r="B254" s="138">
        <v>45543</v>
      </c>
      <c r="C254" s="141" t="s">
        <v>449</v>
      </c>
      <c r="D254" s="3" t="str">
        <f>VLOOKUP(C254,'Location Summary'!$C$4:$D$602,2,0)</f>
        <v>DA+6</v>
      </c>
      <c r="E254" s="295" t="s">
        <v>422</v>
      </c>
      <c r="F254" s="296" t="s">
        <v>702</v>
      </c>
      <c r="H254" s="185">
        <v>1</v>
      </c>
      <c r="I254" s="184">
        <v>1</v>
      </c>
      <c r="X254" s="44">
        <f t="shared" si="110"/>
        <v>45543</v>
      </c>
      <c r="Y254" s="44">
        <f t="shared" si="111"/>
        <v>45571</v>
      </c>
    </row>
    <row r="255" spans="1:25" ht="20.149999999999999" customHeight="1" x14ac:dyDescent="0.35">
      <c r="A255" s="13">
        <f>SUBTOTAL(103,$B$4:B255)</f>
        <v>252</v>
      </c>
      <c r="B255" s="138">
        <v>45543</v>
      </c>
      <c r="C255" s="141" t="s">
        <v>195</v>
      </c>
      <c r="D255" s="3" t="str">
        <f>VLOOKUP(C255,'Location Summary'!$C$4:$D$602,2,0)</f>
        <v>DA+3</v>
      </c>
      <c r="E255" s="295" t="s">
        <v>422</v>
      </c>
      <c r="F255" s="296" t="s">
        <v>702</v>
      </c>
      <c r="H255" s="185">
        <v>1</v>
      </c>
      <c r="J255" s="186">
        <v>1</v>
      </c>
      <c r="K255" s="185">
        <v>1</v>
      </c>
      <c r="M255" s="186">
        <v>1</v>
      </c>
      <c r="N255" s="185">
        <v>1</v>
      </c>
      <c r="P255" s="186">
        <v>1</v>
      </c>
      <c r="Q255" s="185">
        <v>1</v>
      </c>
      <c r="X255" s="44">
        <f t="shared" si="110"/>
        <v>45543</v>
      </c>
      <c r="Y255" s="44">
        <f t="shared" si="111"/>
        <v>45571</v>
      </c>
    </row>
    <row r="256" spans="1:25" ht="20.149999999999999" customHeight="1" x14ac:dyDescent="0.35">
      <c r="A256" s="13">
        <f>SUBTOTAL(103,$B$4:B256)</f>
        <v>253</v>
      </c>
      <c r="B256" s="138">
        <v>45543</v>
      </c>
      <c r="C256" s="141" t="s">
        <v>513</v>
      </c>
      <c r="D256" s="3" t="str">
        <f>VLOOKUP(C256,'Location Summary'!$C$4:$D$602,2,0)</f>
        <v>DA+3</v>
      </c>
      <c r="E256" s="295" t="s">
        <v>422</v>
      </c>
      <c r="F256" s="296" t="s">
        <v>702</v>
      </c>
      <c r="J256" s="186">
        <v>1</v>
      </c>
      <c r="M256" s="186">
        <v>1</v>
      </c>
      <c r="P256" s="186">
        <v>1</v>
      </c>
      <c r="X256" s="44">
        <f t="shared" si="110"/>
        <v>45543</v>
      </c>
      <c r="Y256" s="44">
        <f t="shared" si="111"/>
        <v>45571</v>
      </c>
    </row>
    <row r="257" spans="1:25" ht="20.149999999999999" customHeight="1" x14ac:dyDescent="0.35">
      <c r="A257" s="13">
        <f>SUBTOTAL(103,$B$4:B257)</f>
        <v>254</v>
      </c>
      <c r="B257" s="138">
        <v>45543</v>
      </c>
      <c r="C257" s="141" t="s">
        <v>912</v>
      </c>
      <c r="D257" s="3" t="str">
        <f>VLOOKUP(C257,'Location Summary'!$C$4:$D$602,2,0)</f>
        <v>DA+9</v>
      </c>
      <c r="E257" s="295" t="s">
        <v>422</v>
      </c>
      <c r="F257" s="296" t="s">
        <v>702</v>
      </c>
      <c r="G257" s="186">
        <v>1</v>
      </c>
      <c r="J257" s="186">
        <v>1</v>
      </c>
      <c r="M257" s="186">
        <v>1</v>
      </c>
      <c r="N257" s="185">
        <v>1</v>
      </c>
      <c r="O257" s="184">
        <v>1</v>
      </c>
      <c r="P257" s="186">
        <v>1</v>
      </c>
      <c r="Q257" s="185">
        <v>1</v>
      </c>
      <c r="R257" s="184">
        <v>1</v>
      </c>
      <c r="X257" s="44">
        <f t="shared" si="110"/>
        <v>45543</v>
      </c>
      <c r="Y257" s="44">
        <f t="shared" si="111"/>
        <v>45571</v>
      </c>
    </row>
    <row r="258" spans="1:25" ht="20.149999999999999" customHeight="1" x14ac:dyDescent="0.35">
      <c r="A258" s="13">
        <f>SUBTOTAL(103,$B$4:B258)</f>
        <v>255</v>
      </c>
      <c r="B258" s="138">
        <v>45543</v>
      </c>
      <c r="C258" s="141" t="s">
        <v>494</v>
      </c>
      <c r="D258" s="3" t="str">
        <f>VLOOKUP(C258,'Location Summary'!$C$4:$D$602,2,0)</f>
        <v>DA-1.5</v>
      </c>
      <c r="E258" s="295" t="s">
        <v>422</v>
      </c>
      <c r="F258" s="296" t="s">
        <v>702</v>
      </c>
      <c r="P258" s="186">
        <v>1</v>
      </c>
      <c r="X258" s="44">
        <f t="shared" si="110"/>
        <v>45543</v>
      </c>
      <c r="Y258" s="44">
        <f t="shared" si="111"/>
        <v>45571</v>
      </c>
    </row>
    <row r="259" spans="1:25" ht="20.149999999999999" customHeight="1" x14ac:dyDescent="0.35">
      <c r="A259" s="13">
        <f>SUBTOTAL(103,$B$4:B259)</f>
        <v>256</v>
      </c>
      <c r="B259" s="138">
        <v>45543</v>
      </c>
      <c r="C259" s="141" t="s">
        <v>605</v>
      </c>
      <c r="D259" s="3" t="str">
        <f>VLOOKUP(C259,'Location Summary'!$C$4:$D$602,2,0)</f>
        <v>DA+3</v>
      </c>
      <c r="E259" s="295" t="s">
        <v>422</v>
      </c>
      <c r="F259" s="296" t="s">
        <v>702</v>
      </c>
      <c r="M259" s="186">
        <v>1</v>
      </c>
      <c r="P259" s="186">
        <v>1</v>
      </c>
      <c r="X259" s="44">
        <f t="shared" si="110"/>
        <v>45543</v>
      </c>
      <c r="Y259" s="44">
        <f t="shared" si="111"/>
        <v>45571</v>
      </c>
    </row>
    <row r="260" spans="1:25" ht="20.149999999999999" customHeight="1" x14ac:dyDescent="0.35">
      <c r="A260" s="13">
        <f>SUBTOTAL(103,$B$4:B260)</f>
        <v>257</v>
      </c>
      <c r="B260" s="138">
        <v>45544</v>
      </c>
      <c r="C260" s="141" t="s">
        <v>482</v>
      </c>
      <c r="D260" s="3" t="str">
        <f>VLOOKUP(C260,'Location Summary'!$C$4:$D$602,2,0)</f>
        <v>DA+9</v>
      </c>
      <c r="E260" s="295" t="s">
        <v>422</v>
      </c>
      <c r="F260" s="296" t="s">
        <v>702</v>
      </c>
      <c r="G260" s="186">
        <v>1</v>
      </c>
      <c r="P260" s="186">
        <v>1</v>
      </c>
      <c r="X260" s="44">
        <f t="shared" ref="X260:X266" si="112">B260</f>
        <v>45544</v>
      </c>
      <c r="Y260" s="44">
        <f t="shared" ref="Y260:Y266" si="113">B260+28</f>
        <v>45572</v>
      </c>
    </row>
    <row r="261" spans="1:25" ht="20.149999999999999" customHeight="1" x14ac:dyDescent="0.35">
      <c r="A261" s="13">
        <f>SUBTOTAL(103,$B$4:B261)</f>
        <v>258</v>
      </c>
      <c r="B261" s="138">
        <v>45544</v>
      </c>
      <c r="C261" s="141" t="s">
        <v>195</v>
      </c>
      <c r="D261" s="3" t="str">
        <f>VLOOKUP(C261,'Location Summary'!$C$4:$D$602,2,0)</f>
        <v>DA+3</v>
      </c>
      <c r="E261" s="295" t="s">
        <v>422</v>
      </c>
      <c r="F261" s="296" t="s">
        <v>702</v>
      </c>
      <c r="I261" s="184">
        <v>1</v>
      </c>
      <c r="L261" s="184">
        <v>1</v>
      </c>
      <c r="O261" s="184">
        <v>1</v>
      </c>
      <c r="R261" s="184">
        <v>1</v>
      </c>
      <c r="X261" s="44">
        <f t="shared" si="112"/>
        <v>45544</v>
      </c>
      <c r="Y261" s="44">
        <f t="shared" si="113"/>
        <v>45572</v>
      </c>
    </row>
    <row r="262" spans="1:25" ht="20.149999999999999" customHeight="1" x14ac:dyDescent="0.35">
      <c r="A262" s="13">
        <f>SUBTOTAL(103,$B$4:B262)</f>
        <v>259</v>
      </c>
      <c r="B262" s="138">
        <v>45544</v>
      </c>
      <c r="C262" s="141" t="s">
        <v>513</v>
      </c>
      <c r="D262" s="3" t="str">
        <f>VLOOKUP(C262,'Location Summary'!$C$4:$D$602,2,0)</f>
        <v>DA+3</v>
      </c>
      <c r="E262" s="295" t="s">
        <v>422</v>
      </c>
      <c r="F262" s="296" t="s">
        <v>702</v>
      </c>
      <c r="G262" s="186">
        <v>1</v>
      </c>
      <c r="K262" s="185">
        <v>1</v>
      </c>
      <c r="N262" s="185">
        <v>1</v>
      </c>
      <c r="O262" s="184">
        <v>1</v>
      </c>
      <c r="Q262" s="185">
        <v>1</v>
      </c>
      <c r="X262" s="44">
        <f t="shared" si="112"/>
        <v>45544</v>
      </c>
      <c r="Y262" s="44">
        <f t="shared" si="113"/>
        <v>45572</v>
      </c>
    </row>
    <row r="263" spans="1:25" ht="20.149999999999999" customHeight="1" x14ac:dyDescent="0.35">
      <c r="A263" s="13">
        <f>SUBTOTAL(103,$B$4:B263)</f>
        <v>260</v>
      </c>
      <c r="B263" s="138">
        <v>45544</v>
      </c>
      <c r="C263" s="141" t="s">
        <v>912</v>
      </c>
      <c r="D263" s="3" t="str">
        <f>VLOOKUP(C263,'Location Summary'!$C$4:$D$602,2,0)</f>
        <v>DA+9</v>
      </c>
      <c r="E263" s="295" t="s">
        <v>422</v>
      </c>
      <c r="F263" s="296" t="s">
        <v>702</v>
      </c>
      <c r="H263" s="185">
        <v>1</v>
      </c>
      <c r="I263" s="184">
        <v>1</v>
      </c>
      <c r="K263" s="185">
        <v>1</v>
      </c>
      <c r="L263" s="184">
        <v>1</v>
      </c>
      <c r="X263" s="44">
        <f t="shared" si="112"/>
        <v>45544</v>
      </c>
      <c r="Y263" s="44">
        <f t="shared" si="113"/>
        <v>45572</v>
      </c>
    </row>
    <row r="264" spans="1:25" ht="20.149999999999999" customHeight="1" x14ac:dyDescent="0.35">
      <c r="A264" s="13">
        <f>SUBTOTAL(103,$B$4:B264)</f>
        <v>261</v>
      </c>
      <c r="B264" s="138">
        <v>45544</v>
      </c>
      <c r="C264" s="141" t="s">
        <v>494</v>
      </c>
      <c r="D264" s="3" t="str">
        <f>VLOOKUP(C264,'Location Summary'!$C$4:$D$602,2,0)</f>
        <v>DA-1.5</v>
      </c>
      <c r="E264" s="295" t="s">
        <v>422</v>
      </c>
      <c r="F264" s="296" t="s">
        <v>702</v>
      </c>
      <c r="M264" s="186">
        <v>1</v>
      </c>
      <c r="Q264" s="185">
        <v>1</v>
      </c>
      <c r="X264" s="44">
        <f t="shared" si="112"/>
        <v>45544</v>
      </c>
      <c r="Y264" s="44">
        <f t="shared" si="113"/>
        <v>45572</v>
      </c>
    </row>
    <row r="265" spans="1:25" ht="20.149999999999999" customHeight="1" x14ac:dyDescent="0.35">
      <c r="A265" s="13">
        <f>SUBTOTAL(103,$B$4:B265)</f>
        <v>262</v>
      </c>
      <c r="B265" s="138">
        <v>45544</v>
      </c>
      <c r="C265" s="141" t="s">
        <v>605</v>
      </c>
      <c r="D265" s="3" t="str">
        <f>VLOOKUP(C265,'Location Summary'!$C$4:$D$602,2,0)</f>
        <v>DA+3</v>
      </c>
      <c r="E265" s="295" t="s">
        <v>422</v>
      </c>
      <c r="F265" s="296" t="s">
        <v>702</v>
      </c>
      <c r="N265" s="185">
        <v>1</v>
      </c>
      <c r="Q265" s="185">
        <v>1</v>
      </c>
      <c r="X265" s="44">
        <f t="shared" si="112"/>
        <v>45544</v>
      </c>
      <c r="Y265" s="44">
        <f t="shared" si="113"/>
        <v>45572</v>
      </c>
    </row>
    <row r="266" spans="1:25" ht="20.149999999999999" customHeight="1" x14ac:dyDescent="0.35">
      <c r="A266" s="13">
        <f>SUBTOTAL(103,$B$4:B266)</f>
        <v>263</v>
      </c>
      <c r="B266" s="138">
        <v>45545</v>
      </c>
      <c r="C266" s="141" t="s">
        <v>449</v>
      </c>
      <c r="D266" s="3" t="str">
        <f>VLOOKUP(C266,'Location Summary'!$C$4:$D$602,2,0)</f>
        <v>DA+6</v>
      </c>
      <c r="E266" s="295" t="s">
        <v>422</v>
      </c>
      <c r="F266" s="296" t="s">
        <v>702</v>
      </c>
      <c r="P266" s="186">
        <v>1</v>
      </c>
      <c r="Q266" s="185">
        <v>1</v>
      </c>
      <c r="R266" s="184">
        <v>1</v>
      </c>
      <c r="X266" s="44">
        <f t="shared" si="112"/>
        <v>45545</v>
      </c>
      <c r="Y266" s="44">
        <f t="shared" si="113"/>
        <v>45573</v>
      </c>
    </row>
    <row r="267" spans="1:25" ht="20.149999999999999" customHeight="1" x14ac:dyDescent="0.35">
      <c r="A267" s="13">
        <f>SUBTOTAL(103,$B$4:B267)</f>
        <v>264</v>
      </c>
      <c r="B267" s="138">
        <v>45545</v>
      </c>
      <c r="C267" s="141" t="s">
        <v>513</v>
      </c>
      <c r="D267" s="3" t="str">
        <f>VLOOKUP(C267,'Location Summary'!$C$4:$D$602,2,0)</f>
        <v>DA+3</v>
      </c>
      <c r="E267" s="295" t="s">
        <v>422</v>
      </c>
      <c r="F267" s="296" t="s">
        <v>702</v>
      </c>
      <c r="H267" s="185">
        <v>1</v>
      </c>
      <c r="I267" s="184">
        <v>1</v>
      </c>
      <c r="L267" s="184">
        <v>1</v>
      </c>
      <c r="R267" s="184">
        <v>1</v>
      </c>
      <c r="X267" s="44">
        <f t="shared" ref="X267:X268" si="114">B267</f>
        <v>45545</v>
      </c>
      <c r="Y267" s="44">
        <f t="shared" ref="Y267:Y268" si="115">B267+28</f>
        <v>45573</v>
      </c>
    </row>
    <row r="268" spans="1:25" ht="20.149999999999999" customHeight="1" x14ac:dyDescent="0.35">
      <c r="A268" s="13">
        <f>SUBTOTAL(103,$B$4:B268)</f>
        <v>265</v>
      </c>
      <c r="B268" s="138">
        <v>45545</v>
      </c>
      <c r="C268" s="141" t="s">
        <v>494</v>
      </c>
      <c r="D268" s="3" t="str">
        <f>VLOOKUP(C268,'Location Summary'!$C$4:$D$602,2,0)</f>
        <v>DA-1.5</v>
      </c>
      <c r="E268" s="295" t="s">
        <v>422</v>
      </c>
      <c r="F268" s="296" t="s">
        <v>702</v>
      </c>
      <c r="N268" s="185">
        <v>1</v>
      </c>
      <c r="O268" s="184">
        <v>1</v>
      </c>
      <c r="R268" s="184">
        <v>1</v>
      </c>
      <c r="X268" s="44">
        <f t="shared" si="114"/>
        <v>45545</v>
      </c>
      <c r="Y268" s="44">
        <f t="shared" si="115"/>
        <v>45573</v>
      </c>
    </row>
    <row r="269" spans="1:25" ht="20.149999999999999" customHeight="1" x14ac:dyDescent="0.35">
      <c r="A269" s="13">
        <f>SUBTOTAL(103,$B$4:B269)</f>
        <v>266</v>
      </c>
      <c r="B269" s="138">
        <v>45545</v>
      </c>
      <c r="C269" s="141" t="s">
        <v>605</v>
      </c>
      <c r="D269" s="3" t="str">
        <f>VLOOKUP(C269,'Location Summary'!$C$4:$D$602,2,0)</f>
        <v>DA+3</v>
      </c>
      <c r="E269" s="295" t="s">
        <v>422</v>
      </c>
      <c r="F269" s="296" t="s">
        <v>702</v>
      </c>
      <c r="O269" s="184">
        <v>1</v>
      </c>
      <c r="R269" s="184">
        <v>1</v>
      </c>
      <c r="X269" s="44">
        <f t="shared" ref="X269:X274" si="116">B269</f>
        <v>45545</v>
      </c>
      <c r="Y269" s="44">
        <f t="shared" ref="Y269:Y274" si="117">B269+28</f>
        <v>45573</v>
      </c>
    </row>
    <row r="270" spans="1:25" ht="20.149999999999999" customHeight="1" x14ac:dyDescent="0.35">
      <c r="A270" s="13">
        <f>SUBTOTAL(103,$B$4:B270)</f>
        <v>267</v>
      </c>
      <c r="B270" s="138">
        <v>45546</v>
      </c>
      <c r="C270" s="141" t="s">
        <v>482</v>
      </c>
      <c r="D270" s="3" t="str">
        <f>VLOOKUP(C270,'Location Summary'!$C$4:$D$602,2,0)</f>
        <v>DA+9</v>
      </c>
      <c r="E270" s="295" t="s">
        <v>422</v>
      </c>
      <c r="F270" s="296" t="s">
        <v>702</v>
      </c>
      <c r="H270" s="185">
        <v>1</v>
      </c>
      <c r="J270" s="186">
        <v>1</v>
      </c>
      <c r="M270" s="186">
        <v>1</v>
      </c>
      <c r="Q270" s="185">
        <v>1</v>
      </c>
      <c r="X270" s="44">
        <f t="shared" si="116"/>
        <v>45546</v>
      </c>
      <c r="Y270" s="44">
        <f t="shared" si="117"/>
        <v>45574</v>
      </c>
    </row>
    <row r="271" spans="1:25" ht="20.149999999999999" customHeight="1" x14ac:dyDescent="0.35">
      <c r="A271" s="13">
        <f>SUBTOTAL(103,$B$4:B271)</f>
        <v>268</v>
      </c>
      <c r="B271" s="138">
        <v>45546</v>
      </c>
      <c r="C271" s="141" t="s">
        <v>71</v>
      </c>
      <c r="D271" s="3" t="str">
        <f>VLOOKUP(C271,'Location Summary'!$C$4:$D$602,2,0)</f>
        <v>DA+3</v>
      </c>
      <c r="E271" s="295" t="s">
        <v>422</v>
      </c>
      <c r="F271" s="296" t="s">
        <v>702</v>
      </c>
      <c r="P271" s="186">
        <v>1</v>
      </c>
      <c r="X271" s="44">
        <f t="shared" si="116"/>
        <v>45546</v>
      </c>
      <c r="Y271" s="44">
        <f t="shared" si="117"/>
        <v>45574</v>
      </c>
    </row>
    <row r="272" spans="1:25" ht="20.149999999999999" customHeight="1" x14ac:dyDescent="0.35">
      <c r="A272" s="13">
        <f>SUBTOTAL(103,$B$4:B272)</f>
        <v>269</v>
      </c>
      <c r="B272" s="138">
        <v>45546</v>
      </c>
      <c r="C272" s="141" t="s">
        <v>915</v>
      </c>
      <c r="D272" s="3" t="str">
        <f>VLOOKUP(C272,'Location Summary'!$C$4:$D$602,2,0)</f>
        <v>DA+9</v>
      </c>
      <c r="E272" s="295" t="s">
        <v>422</v>
      </c>
      <c r="F272" s="296" t="s">
        <v>702</v>
      </c>
      <c r="G272" s="186">
        <v>1</v>
      </c>
      <c r="H272" s="185">
        <v>1</v>
      </c>
      <c r="J272" s="186">
        <v>1</v>
      </c>
      <c r="M272" s="186">
        <v>1</v>
      </c>
      <c r="X272" s="44">
        <f t="shared" si="116"/>
        <v>45546</v>
      </c>
      <c r="Y272" s="44">
        <f t="shared" si="117"/>
        <v>45574</v>
      </c>
    </row>
    <row r="273" spans="1:25" ht="20.149999999999999" customHeight="1" x14ac:dyDescent="0.35">
      <c r="A273" s="13">
        <f>SUBTOTAL(103,$B$4:B273)</f>
        <v>270</v>
      </c>
      <c r="B273" s="138">
        <v>45546</v>
      </c>
      <c r="C273" s="141" t="s">
        <v>494</v>
      </c>
      <c r="D273" s="3" t="str">
        <f>VLOOKUP(C273,'Location Summary'!$C$4:$D$602,2,0)</f>
        <v>DA-1.5</v>
      </c>
      <c r="E273" s="295" t="s">
        <v>422</v>
      </c>
      <c r="F273" s="296" t="s">
        <v>702</v>
      </c>
      <c r="G273" s="186">
        <v>1</v>
      </c>
      <c r="X273" s="44">
        <f t="shared" si="116"/>
        <v>45546</v>
      </c>
      <c r="Y273" s="44">
        <f t="shared" si="117"/>
        <v>45574</v>
      </c>
    </row>
    <row r="274" spans="1:25" ht="20.149999999999999" customHeight="1" x14ac:dyDescent="0.35">
      <c r="A274" s="13">
        <f>SUBTOTAL(103,$B$4:B274)</f>
        <v>271</v>
      </c>
      <c r="B274" s="138">
        <v>45547</v>
      </c>
      <c r="C274" s="141" t="s">
        <v>482</v>
      </c>
      <c r="D274" s="3" t="str">
        <f>VLOOKUP(C274,'Location Summary'!$C$4:$D$602,2,0)</f>
        <v>DA+9</v>
      </c>
      <c r="E274" s="295" t="s">
        <v>422</v>
      </c>
      <c r="F274" s="296" t="s">
        <v>702</v>
      </c>
      <c r="I274" s="184">
        <v>1</v>
      </c>
      <c r="K274" s="185">
        <v>1</v>
      </c>
      <c r="L274" s="184">
        <v>1</v>
      </c>
      <c r="N274" s="185">
        <v>1</v>
      </c>
      <c r="O274" s="184">
        <v>1</v>
      </c>
      <c r="R274" s="184">
        <v>1</v>
      </c>
      <c r="X274" s="44">
        <f t="shared" si="116"/>
        <v>45547</v>
      </c>
      <c r="Y274" s="44">
        <f t="shared" si="117"/>
        <v>45575</v>
      </c>
    </row>
    <row r="275" spans="1:25" ht="20.149999999999999" customHeight="1" x14ac:dyDescent="0.35">
      <c r="A275" s="13">
        <f>SUBTOTAL(103,$B$4:B275)</f>
        <v>272</v>
      </c>
      <c r="B275" s="138">
        <v>45547</v>
      </c>
      <c r="C275" s="141" t="s">
        <v>71</v>
      </c>
      <c r="D275" s="3" t="str">
        <f>VLOOKUP(C275,'Location Summary'!$C$4:$D$602,2,0)</f>
        <v>DA+3</v>
      </c>
      <c r="E275" s="295" t="s">
        <v>422</v>
      </c>
      <c r="F275" s="296" t="s">
        <v>702</v>
      </c>
      <c r="G275" s="186">
        <v>1</v>
      </c>
      <c r="J275" s="186">
        <v>1</v>
      </c>
      <c r="M275" s="186">
        <v>1</v>
      </c>
      <c r="N275" s="185">
        <v>1</v>
      </c>
      <c r="Q275" s="185">
        <v>1</v>
      </c>
      <c r="X275" s="44">
        <f t="shared" ref="X275:X283" si="118">B275</f>
        <v>45547</v>
      </c>
      <c r="Y275" s="44">
        <f t="shared" ref="Y275:Y283" si="119">B275+28</f>
        <v>45575</v>
      </c>
    </row>
    <row r="276" spans="1:25" ht="20.149999999999999" customHeight="1" x14ac:dyDescent="0.35">
      <c r="A276" s="13">
        <f>SUBTOTAL(103,$B$4:B276)</f>
        <v>273</v>
      </c>
      <c r="B276" s="138">
        <v>45547</v>
      </c>
      <c r="C276" s="141" t="s">
        <v>915</v>
      </c>
      <c r="D276" s="3" t="str">
        <f>VLOOKUP(C276,'Location Summary'!$C$4:$D$602,2,0)</f>
        <v>DA+9</v>
      </c>
      <c r="E276" s="295" t="s">
        <v>422</v>
      </c>
      <c r="F276" s="296" t="s">
        <v>702</v>
      </c>
      <c r="I276" s="184">
        <v>1</v>
      </c>
      <c r="K276" s="185">
        <v>1</v>
      </c>
      <c r="L276" s="184">
        <v>1</v>
      </c>
      <c r="N276" s="185">
        <v>1</v>
      </c>
      <c r="O276" s="184">
        <v>1</v>
      </c>
      <c r="P276" s="186">
        <v>1</v>
      </c>
      <c r="Q276" s="185">
        <v>1</v>
      </c>
      <c r="R276" s="184">
        <v>1</v>
      </c>
      <c r="X276" s="44">
        <f t="shared" si="118"/>
        <v>45547</v>
      </c>
      <c r="Y276" s="44">
        <f t="shared" si="119"/>
        <v>45575</v>
      </c>
    </row>
    <row r="277" spans="1:25" ht="20.149999999999999" customHeight="1" x14ac:dyDescent="0.35">
      <c r="A277" s="13">
        <f>SUBTOTAL(103,$B$4:B277)</f>
        <v>274</v>
      </c>
      <c r="B277" s="138">
        <v>45547</v>
      </c>
      <c r="C277" s="141" t="s">
        <v>494</v>
      </c>
      <c r="D277" s="3" t="str">
        <f>VLOOKUP(C277,'Location Summary'!$C$4:$D$602,2,0)</f>
        <v>DA-1.5</v>
      </c>
      <c r="E277" s="295" t="s">
        <v>422</v>
      </c>
      <c r="F277" s="296" t="s">
        <v>702</v>
      </c>
      <c r="H277" s="185">
        <v>1</v>
      </c>
      <c r="I277" s="184">
        <v>1</v>
      </c>
      <c r="X277" s="44">
        <f t="shared" si="118"/>
        <v>45547</v>
      </c>
      <c r="Y277" s="44">
        <f t="shared" si="119"/>
        <v>45575</v>
      </c>
    </row>
    <row r="278" spans="1:25" ht="20.149999999999999" customHeight="1" x14ac:dyDescent="0.35">
      <c r="A278" s="13">
        <f>SUBTOTAL(103,$B$4:B278)</f>
        <v>275</v>
      </c>
      <c r="B278" s="138">
        <v>45547</v>
      </c>
      <c r="C278" s="141" t="s">
        <v>605</v>
      </c>
      <c r="D278" s="3" t="str">
        <f>VLOOKUP(C278,'Location Summary'!$C$4:$D$602,2,0)</f>
        <v>DA+3</v>
      </c>
      <c r="E278" s="295" t="s">
        <v>422</v>
      </c>
      <c r="F278" s="296" t="s">
        <v>702</v>
      </c>
      <c r="G278" s="186">
        <v>1</v>
      </c>
      <c r="J278" s="186">
        <v>1</v>
      </c>
      <c r="X278" s="44">
        <f t="shared" si="118"/>
        <v>45547</v>
      </c>
      <c r="Y278" s="44">
        <f t="shared" si="119"/>
        <v>45575</v>
      </c>
    </row>
    <row r="279" spans="1:25" ht="20.149999999999999" customHeight="1" x14ac:dyDescent="0.35">
      <c r="A279" s="13">
        <f>SUBTOTAL(103,$B$4:B279)</f>
        <v>276</v>
      </c>
      <c r="B279" s="138">
        <v>45548</v>
      </c>
      <c r="C279" s="141" t="s">
        <v>71</v>
      </c>
      <c r="D279" s="3" t="str">
        <f>VLOOKUP(C279,'Location Summary'!$C$4:$D$602,2,0)</f>
        <v>DA+3</v>
      </c>
      <c r="E279" s="295" t="s">
        <v>422</v>
      </c>
      <c r="F279" s="296" t="s">
        <v>702</v>
      </c>
      <c r="H279" s="185">
        <v>1</v>
      </c>
      <c r="I279" s="184">
        <v>1</v>
      </c>
      <c r="K279" s="185">
        <v>1</v>
      </c>
      <c r="L279" s="184">
        <v>1</v>
      </c>
      <c r="O279" s="184">
        <v>1</v>
      </c>
      <c r="R279" s="184">
        <v>1</v>
      </c>
      <c r="X279" s="44">
        <f t="shared" si="118"/>
        <v>45548</v>
      </c>
      <c r="Y279" s="44">
        <f t="shared" si="119"/>
        <v>45576</v>
      </c>
    </row>
    <row r="280" spans="1:25" ht="20.149999999999999" customHeight="1" x14ac:dyDescent="0.35">
      <c r="A280" s="13">
        <f>SUBTOTAL(103,$B$4:B280)</f>
        <v>277</v>
      </c>
      <c r="B280" s="138">
        <v>45548</v>
      </c>
      <c r="C280" s="141" t="s">
        <v>605</v>
      </c>
      <c r="D280" s="3" t="str">
        <f>VLOOKUP(C280,'Location Summary'!$C$4:$D$602,2,0)</f>
        <v>DA+3</v>
      </c>
      <c r="E280" s="295" t="s">
        <v>422</v>
      </c>
      <c r="F280" s="296" t="s">
        <v>702</v>
      </c>
      <c r="H280" s="185">
        <v>1</v>
      </c>
      <c r="I280" s="184">
        <v>1</v>
      </c>
      <c r="K280" s="185">
        <v>1</v>
      </c>
      <c r="L280" s="184">
        <v>1</v>
      </c>
      <c r="X280" s="44">
        <f t="shared" si="118"/>
        <v>45548</v>
      </c>
      <c r="Y280" s="44">
        <f t="shared" si="119"/>
        <v>45576</v>
      </c>
    </row>
    <row r="281" spans="1:25" ht="20.149999999999999" customHeight="1" x14ac:dyDescent="0.35">
      <c r="A281" s="13">
        <f>SUBTOTAL(103,$B$4:B281)</f>
        <v>278</v>
      </c>
      <c r="B281" s="138">
        <v>45549</v>
      </c>
      <c r="C281" s="141" t="s">
        <v>481</v>
      </c>
      <c r="D281" s="3" t="str">
        <f>VLOOKUP(C281,'Location Summary'!$C$4:$D$602,2,0)</f>
        <v>DA+3</v>
      </c>
      <c r="E281" s="295" t="s">
        <v>422</v>
      </c>
      <c r="F281" s="296" t="s">
        <v>702</v>
      </c>
      <c r="G281" s="186">
        <v>1</v>
      </c>
      <c r="J281" s="186">
        <v>1</v>
      </c>
      <c r="M281" s="186">
        <v>1</v>
      </c>
      <c r="P281" s="186">
        <v>1</v>
      </c>
      <c r="X281" s="44">
        <f t="shared" si="118"/>
        <v>45549</v>
      </c>
      <c r="Y281" s="44">
        <f t="shared" si="119"/>
        <v>45577</v>
      </c>
    </row>
    <row r="282" spans="1:25" ht="20.149999999999999" customHeight="1" x14ac:dyDescent="0.35">
      <c r="A282" s="13">
        <f>SUBTOTAL(103,$B$4:B282)</f>
        <v>279</v>
      </c>
      <c r="B282" s="138">
        <v>45549</v>
      </c>
      <c r="C282" s="141" t="s">
        <v>594</v>
      </c>
      <c r="D282" s="3" t="str">
        <f>VLOOKUP(C282,'Location Summary'!$C$4:$D$602,2,0)</f>
        <v>DA+9</v>
      </c>
      <c r="E282" s="295" t="s">
        <v>422</v>
      </c>
      <c r="F282" s="296" t="s">
        <v>702</v>
      </c>
      <c r="G282" s="186">
        <v>1</v>
      </c>
      <c r="J282" s="186">
        <v>1</v>
      </c>
      <c r="P282" s="186">
        <v>1</v>
      </c>
      <c r="X282" s="44">
        <f t="shared" si="118"/>
        <v>45549</v>
      </c>
      <c r="Y282" s="44">
        <f t="shared" si="119"/>
        <v>45577</v>
      </c>
    </row>
    <row r="283" spans="1:25" ht="20.149999999999999" customHeight="1" x14ac:dyDescent="0.35">
      <c r="A283" s="13">
        <f>SUBTOTAL(103,$B$4:B283)</f>
        <v>280</v>
      </c>
      <c r="B283" s="138">
        <v>45549</v>
      </c>
      <c r="C283" s="141" t="s">
        <v>1089</v>
      </c>
      <c r="D283" s="3" t="str">
        <f>VLOOKUP(C283,'Location Summary'!$C$4:$D$602,2,0)</f>
        <v>DA+3</v>
      </c>
      <c r="E283" s="295" t="s">
        <v>422</v>
      </c>
      <c r="F283" s="296" t="s">
        <v>702</v>
      </c>
      <c r="H283" s="185">
        <v>1</v>
      </c>
      <c r="I283" s="184">
        <v>1</v>
      </c>
      <c r="N283" s="185">
        <v>1</v>
      </c>
      <c r="O283" s="184">
        <v>1</v>
      </c>
      <c r="Q283" s="185">
        <v>1</v>
      </c>
      <c r="R283" s="184">
        <v>1</v>
      </c>
      <c r="X283" s="44">
        <f t="shared" si="118"/>
        <v>45549</v>
      </c>
      <c r="Y283" s="44">
        <f t="shared" si="119"/>
        <v>45577</v>
      </c>
    </row>
    <row r="284" spans="1:25" ht="20.149999999999999" customHeight="1" x14ac:dyDescent="0.35">
      <c r="A284" s="13">
        <f>SUBTOTAL(103,$B$4:B284)</f>
        <v>281</v>
      </c>
      <c r="B284" s="138">
        <v>45549</v>
      </c>
      <c r="C284" s="141" t="s">
        <v>911</v>
      </c>
      <c r="D284" s="3" t="str">
        <f>VLOOKUP(C284,'Location Summary'!$C$4:$D$602,2,0)</f>
        <v>DA+6</v>
      </c>
      <c r="E284" s="295" t="s">
        <v>422</v>
      </c>
      <c r="F284" s="296" t="s">
        <v>702</v>
      </c>
      <c r="J284" s="186">
        <v>1</v>
      </c>
      <c r="M284" s="186">
        <v>1</v>
      </c>
      <c r="X284" s="44">
        <f t="shared" ref="X284:X322" si="120">B284</f>
        <v>45549</v>
      </c>
      <c r="Y284" s="44">
        <f t="shared" ref="Y284:Y322" si="121">B284+28</f>
        <v>45577</v>
      </c>
    </row>
    <row r="285" spans="1:25" ht="20.149999999999999" customHeight="1" x14ac:dyDescent="0.35">
      <c r="A285" s="13">
        <f>SUBTOTAL(103,$B$4:B285)</f>
        <v>282</v>
      </c>
      <c r="B285" s="138">
        <v>45549</v>
      </c>
      <c r="C285" s="141" t="s">
        <v>494</v>
      </c>
      <c r="D285" s="3" t="str">
        <f>VLOOKUP(C285,'Location Summary'!$C$4:$D$602,2,0)</f>
        <v>DA-1.5</v>
      </c>
      <c r="E285" s="295" t="s">
        <v>422</v>
      </c>
      <c r="F285" s="296" t="s">
        <v>702</v>
      </c>
      <c r="J285" s="186">
        <v>1</v>
      </c>
      <c r="K285" s="185">
        <v>1</v>
      </c>
      <c r="L285" s="184">
        <v>1</v>
      </c>
      <c r="X285" s="44">
        <f t="shared" si="120"/>
        <v>45549</v>
      </c>
      <c r="Y285" s="44">
        <f t="shared" si="121"/>
        <v>45577</v>
      </c>
    </row>
    <row r="286" spans="1:25" ht="20.149999999999999" customHeight="1" x14ac:dyDescent="0.35">
      <c r="A286" s="13">
        <f>SUBTOTAL(103,$B$4:B286)</f>
        <v>283</v>
      </c>
      <c r="B286" s="138">
        <v>45550</v>
      </c>
      <c r="C286" s="141" t="s">
        <v>481</v>
      </c>
      <c r="D286" s="3" t="str">
        <f>VLOOKUP(C286,'Location Summary'!$C$4:$D$602,2,0)</f>
        <v>DA+3</v>
      </c>
      <c r="E286" s="295" t="s">
        <v>422</v>
      </c>
      <c r="F286" s="296" t="s">
        <v>702</v>
      </c>
      <c r="H286" s="185">
        <v>1</v>
      </c>
      <c r="I286" s="184">
        <v>1</v>
      </c>
      <c r="K286" s="185">
        <v>1</v>
      </c>
      <c r="L286" s="184">
        <v>1</v>
      </c>
      <c r="N286" s="185">
        <v>1</v>
      </c>
      <c r="O286" s="184">
        <v>1</v>
      </c>
      <c r="Q286" s="185">
        <v>1</v>
      </c>
      <c r="R286" s="184">
        <v>1</v>
      </c>
      <c r="X286" s="44">
        <f t="shared" si="120"/>
        <v>45550</v>
      </c>
      <c r="Y286" s="44">
        <f t="shared" si="121"/>
        <v>45578</v>
      </c>
    </row>
    <row r="287" spans="1:25" ht="20.149999999999999" customHeight="1" x14ac:dyDescent="0.35">
      <c r="A287" s="13">
        <f>SUBTOTAL(103,$B$4:B287)</f>
        <v>284</v>
      </c>
      <c r="B287" s="138">
        <v>45550</v>
      </c>
      <c r="C287" s="141" t="s">
        <v>594</v>
      </c>
      <c r="D287" s="3" t="str">
        <f>VLOOKUP(C287,'Location Summary'!$C$4:$D$602,2,0)</f>
        <v>DA+9</v>
      </c>
      <c r="E287" s="295" t="s">
        <v>422</v>
      </c>
      <c r="F287" s="296" t="s">
        <v>702</v>
      </c>
      <c r="H287" s="185">
        <v>1</v>
      </c>
      <c r="I287" s="184">
        <v>1</v>
      </c>
      <c r="K287" s="185">
        <v>1</v>
      </c>
      <c r="L287" s="184">
        <v>1</v>
      </c>
      <c r="M287" s="186">
        <v>1</v>
      </c>
      <c r="N287" s="185">
        <v>1</v>
      </c>
      <c r="O287" s="184">
        <v>1</v>
      </c>
      <c r="Q287" s="185">
        <v>1</v>
      </c>
      <c r="R287" s="184">
        <v>1</v>
      </c>
      <c r="X287" s="44">
        <f t="shared" si="120"/>
        <v>45550</v>
      </c>
      <c r="Y287" s="44">
        <f t="shared" si="121"/>
        <v>45578</v>
      </c>
    </row>
    <row r="288" spans="1:25" ht="20.149999999999999" customHeight="1" x14ac:dyDescent="0.35">
      <c r="A288" s="13">
        <f>SUBTOTAL(103,$B$4:B288)</f>
        <v>285</v>
      </c>
      <c r="B288" s="138">
        <v>45550</v>
      </c>
      <c r="C288" s="141" t="s">
        <v>1089</v>
      </c>
      <c r="D288" s="3" t="str">
        <f>VLOOKUP(C288,'Location Summary'!$C$4:$D$602,2,0)</f>
        <v>DA+3</v>
      </c>
      <c r="E288" s="295" t="s">
        <v>422</v>
      </c>
      <c r="F288" s="296" t="s">
        <v>702</v>
      </c>
      <c r="J288" s="186">
        <v>1</v>
      </c>
      <c r="K288" s="185">
        <v>1</v>
      </c>
      <c r="L288" s="184">
        <v>1</v>
      </c>
      <c r="X288" s="44">
        <f t="shared" si="120"/>
        <v>45550</v>
      </c>
      <c r="Y288" s="44">
        <f t="shared" si="121"/>
        <v>45578</v>
      </c>
    </row>
    <row r="289" spans="1:25" ht="20.149999999999999" customHeight="1" x14ac:dyDescent="0.35">
      <c r="A289" s="13">
        <f>SUBTOTAL(103,$B$4:B289)</f>
        <v>286</v>
      </c>
      <c r="B289" s="138">
        <v>45550</v>
      </c>
      <c r="C289" s="141" t="s">
        <v>911</v>
      </c>
      <c r="D289" s="3" t="str">
        <f>VLOOKUP(C289,'Location Summary'!$C$4:$D$602,2,0)</f>
        <v>DA+6</v>
      </c>
      <c r="E289" s="295" t="s">
        <v>422</v>
      </c>
      <c r="F289" s="296" t="s">
        <v>702</v>
      </c>
      <c r="G289" s="186">
        <v>1</v>
      </c>
      <c r="K289" s="185">
        <v>1</v>
      </c>
      <c r="L289" s="184">
        <v>1</v>
      </c>
      <c r="N289" s="185">
        <v>1</v>
      </c>
      <c r="O289" s="184">
        <v>1</v>
      </c>
      <c r="P289" s="186">
        <v>1</v>
      </c>
      <c r="X289" s="44">
        <f t="shared" si="120"/>
        <v>45550</v>
      </c>
      <c r="Y289" s="44">
        <f t="shared" si="121"/>
        <v>45578</v>
      </c>
    </row>
    <row r="290" spans="1:25" ht="20.149999999999999" customHeight="1" x14ac:dyDescent="0.35">
      <c r="A290" s="13">
        <f>SUBTOTAL(103,$B$4:B290)</f>
        <v>287</v>
      </c>
      <c r="B290" s="138">
        <v>45550</v>
      </c>
      <c r="C290" s="141" t="s">
        <v>604</v>
      </c>
      <c r="D290" s="3" t="str">
        <f>VLOOKUP(C290,'Location Summary'!$C$4:$D$602,2,0)</f>
        <v>DA+1.5</v>
      </c>
      <c r="E290" s="295" t="s">
        <v>422</v>
      </c>
      <c r="F290" s="296" t="s">
        <v>702</v>
      </c>
      <c r="G290" s="186">
        <v>1</v>
      </c>
      <c r="J290" s="186">
        <v>1</v>
      </c>
      <c r="X290" s="44">
        <f t="shared" si="120"/>
        <v>45550</v>
      </c>
      <c r="Y290" s="44">
        <f t="shared" si="121"/>
        <v>45578</v>
      </c>
    </row>
    <row r="291" spans="1:25" ht="20.149999999999999" customHeight="1" x14ac:dyDescent="0.35">
      <c r="A291" s="13">
        <f>SUBTOTAL(103,$B$4:B291)</f>
        <v>288</v>
      </c>
      <c r="B291" s="138">
        <v>45551</v>
      </c>
      <c r="C291" s="141" t="s">
        <v>63</v>
      </c>
      <c r="D291" s="3" t="str">
        <f>VLOOKUP(C291,'Location Summary'!$C$4:$D$602,2,0)</f>
        <v>DA-1.5</v>
      </c>
      <c r="E291" s="295" t="s">
        <v>422</v>
      </c>
      <c r="F291" s="296" t="s">
        <v>702</v>
      </c>
      <c r="J291" s="186">
        <v>1</v>
      </c>
      <c r="X291" s="44">
        <f t="shared" si="120"/>
        <v>45551</v>
      </c>
      <c r="Y291" s="44">
        <f t="shared" si="121"/>
        <v>45579</v>
      </c>
    </row>
    <row r="292" spans="1:25" ht="20.149999999999999" customHeight="1" x14ac:dyDescent="0.35">
      <c r="A292" s="13">
        <f>SUBTOTAL(103,$B$4:B292)</f>
        <v>289</v>
      </c>
      <c r="B292" s="138">
        <v>45551</v>
      </c>
      <c r="C292" s="141" t="s">
        <v>911</v>
      </c>
      <c r="D292" s="3" t="str">
        <f>VLOOKUP(C292,'Location Summary'!$C$4:$D$602,2,0)</f>
        <v>DA+6</v>
      </c>
      <c r="E292" s="295" t="s">
        <v>422</v>
      </c>
      <c r="F292" s="296" t="s">
        <v>702</v>
      </c>
      <c r="H292" s="185">
        <v>1</v>
      </c>
      <c r="I292" s="184">
        <v>1</v>
      </c>
      <c r="Q292" s="185">
        <v>1</v>
      </c>
      <c r="R292" s="184">
        <v>1</v>
      </c>
      <c r="X292" s="44">
        <f t="shared" si="120"/>
        <v>45551</v>
      </c>
      <c r="Y292" s="44">
        <f t="shared" si="121"/>
        <v>45579</v>
      </c>
    </row>
    <row r="293" spans="1:25" ht="20.149999999999999" customHeight="1" x14ac:dyDescent="0.35">
      <c r="A293" s="13">
        <f>SUBTOTAL(103,$B$4:B293)</f>
        <v>290</v>
      </c>
      <c r="B293" s="138">
        <v>45551</v>
      </c>
      <c r="C293" s="141" t="s">
        <v>604</v>
      </c>
      <c r="D293" s="3" t="str">
        <f>VLOOKUP(C293,'Location Summary'!$C$4:$D$602,2,0)</f>
        <v>DA+1.5</v>
      </c>
      <c r="E293" s="295" t="s">
        <v>422</v>
      </c>
      <c r="F293" s="296" t="s">
        <v>702</v>
      </c>
      <c r="H293" s="185">
        <v>1</v>
      </c>
      <c r="I293" s="184">
        <v>1</v>
      </c>
      <c r="Q293" s="185">
        <v>1</v>
      </c>
      <c r="R293" s="184">
        <v>1</v>
      </c>
      <c r="X293" s="44">
        <f t="shared" si="120"/>
        <v>45551</v>
      </c>
      <c r="Y293" s="44">
        <f t="shared" si="121"/>
        <v>45579</v>
      </c>
    </row>
    <row r="294" spans="1:25" ht="20.149999999999999" customHeight="1" x14ac:dyDescent="0.35">
      <c r="A294" s="13">
        <f>SUBTOTAL(103,$B$4:B294)</f>
        <v>291</v>
      </c>
      <c r="B294" s="138">
        <v>45551</v>
      </c>
      <c r="C294" s="141" t="s">
        <v>1090</v>
      </c>
      <c r="D294" s="3" t="str">
        <f>VLOOKUP(C294,'Location Summary'!$C$4:$D$602,2,0)</f>
        <v>DA+9</v>
      </c>
      <c r="E294" s="295" t="s">
        <v>422</v>
      </c>
      <c r="F294" s="296" t="s">
        <v>702</v>
      </c>
      <c r="J294" s="186">
        <v>1</v>
      </c>
      <c r="M294" s="186">
        <v>1</v>
      </c>
      <c r="X294" s="44">
        <f t="shared" si="120"/>
        <v>45551</v>
      </c>
      <c r="Y294" s="44">
        <f t="shared" si="121"/>
        <v>45579</v>
      </c>
    </row>
    <row r="295" spans="1:25" ht="20.149999999999999" customHeight="1" x14ac:dyDescent="0.35">
      <c r="A295" s="13">
        <f>SUBTOTAL(103,$B$4:B295)</f>
        <v>292</v>
      </c>
      <c r="B295" s="138">
        <v>45552</v>
      </c>
      <c r="C295" s="141" t="s">
        <v>63</v>
      </c>
      <c r="D295" s="3" t="str">
        <f>VLOOKUP(C295,'Location Summary'!$C$4:$D$602,2,0)</f>
        <v>DA-1.5</v>
      </c>
      <c r="E295" s="295" t="s">
        <v>422</v>
      </c>
      <c r="F295" s="296" t="s">
        <v>702</v>
      </c>
      <c r="K295" s="185">
        <v>1</v>
      </c>
      <c r="P295" s="186">
        <v>1</v>
      </c>
      <c r="X295" s="44">
        <f t="shared" si="120"/>
        <v>45552</v>
      </c>
      <c r="Y295" s="44">
        <f t="shared" si="121"/>
        <v>45580</v>
      </c>
    </row>
    <row r="296" spans="1:25" ht="20.149999999999999" customHeight="1" x14ac:dyDescent="0.35">
      <c r="A296" s="13">
        <f>SUBTOTAL(103,$B$4:B296)</f>
        <v>293</v>
      </c>
      <c r="B296" s="138">
        <v>45552</v>
      </c>
      <c r="C296" s="141" t="s">
        <v>596</v>
      </c>
      <c r="D296" s="3" t="str">
        <f>VLOOKUP(C296,'Location Summary'!$C$4:$D$602,2,0)</f>
        <v>DA+1.5</v>
      </c>
      <c r="E296" s="295" t="s">
        <v>422</v>
      </c>
      <c r="F296" s="296" t="s">
        <v>702</v>
      </c>
      <c r="J296" s="186">
        <v>1</v>
      </c>
      <c r="M296" s="186">
        <v>1</v>
      </c>
      <c r="P296" s="186">
        <v>1</v>
      </c>
      <c r="X296" s="44">
        <f t="shared" si="120"/>
        <v>45552</v>
      </c>
      <c r="Y296" s="44">
        <f t="shared" si="121"/>
        <v>45580</v>
      </c>
    </row>
    <row r="297" spans="1:25" ht="20.149999999999999" customHeight="1" x14ac:dyDescent="0.35">
      <c r="A297" s="13">
        <f>SUBTOTAL(103,$B$4:B297)</f>
        <v>294</v>
      </c>
      <c r="B297" s="138">
        <v>45552</v>
      </c>
      <c r="C297" s="141" t="s">
        <v>1090</v>
      </c>
      <c r="D297" s="3" t="str">
        <f>VLOOKUP(C297,'Location Summary'!$C$4:$D$602,2,0)</f>
        <v>DA+9</v>
      </c>
      <c r="E297" s="295" t="s">
        <v>422</v>
      </c>
      <c r="F297" s="296" t="s">
        <v>702</v>
      </c>
      <c r="G297" s="186">
        <v>1</v>
      </c>
      <c r="K297" s="185">
        <v>1</v>
      </c>
      <c r="N297" s="185">
        <v>1</v>
      </c>
      <c r="X297" s="44">
        <f t="shared" si="120"/>
        <v>45552</v>
      </c>
      <c r="Y297" s="44">
        <f t="shared" si="121"/>
        <v>45580</v>
      </c>
    </row>
    <row r="298" spans="1:25" ht="20.149999999999999" customHeight="1" x14ac:dyDescent="0.35">
      <c r="A298" s="13">
        <f>SUBTOTAL(103,$B$4:B298)</f>
        <v>295</v>
      </c>
      <c r="B298" s="138">
        <v>45553</v>
      </c>
      <c r="C298" s="141" t="s">
        <v>487</v>
      </c>
      <c r="D298" s="3" t="str">
        <f>VLOOKUP(C298,'Location Summary'!$C$4:$D$602,2,0)</f>
        <v>DA+9</v>
      </c>
      <c r="E298" s="295" t="s">
        <v>422</v>
      </c>
      <c r="F298" s="296" t="s">
        <v>702</v>
      </c>
      <c r="G298" s="186">
        <v>1</v>
      </c>
      <c r="M298" s="186">
        <v>1</v>
      </c>
      <c r="P298" s="186">
        <v>1</v>
      </c>
      <c r="X298" s="44">
        <f t="shared" si="120"/>
        <v>45553</v>
      </c>
      <c r="Y298" s="44">
        <f t="shared" si="121"/>
        <v>45581</v>
      </c>
    </row>
    <row r="299" spans="1:25" ht="20.149999999999999" customHeight="1" x14ac:dyDescent="0.35">
      <c r="A299" s="13">
        <f>SUBTOTAL(103,$B$4:B299)</f>
        <v>296</v>
      </c>
      <c r="B299" s="138">
        <v>45553</v>
      </c>
      <c r="C299" s="141" t="s">
        <v>63</v>
      </c>
      <c r="D299" s="3" t="str">
        <f>VLOOKUP(C299,'Location Summary'!$C$4:$D$602,2,0)</f>
        <v>DA-1.5</v>
      </c>
      <c r="E299" s="295" t="s">
        <v>422</v>
      </c>
      <c r="F299" s="296" t="s">
        <v>702</v>
      </c>
      <c r="L299" s="184">
        <v>1</v>
      </c>
      <c r="Q299" s="185">
        <v>1</v>
      </c>
      <c r="R299" s="184">
        <v>1</v>
      </c>
      <c r="X299" s="44">
        <f t="shared" si="120"/>
        <v>45553</v>
      </c>
      <c r="Y299" s="44">
        <f t="shared" si="121"/>
        <v>45581</v>
      </c>
    </row>
    <row r="300" spans="1:25" ht="20.149999999999999" customHeight="1" x14ac:dyDescent="0.35">
      <c r="A300" s="13">
        <f>SUBTOTAL(103,$B$4:B300)</f>
        <v>297</v>
      </c>
      <c r="B300" s="138">
        <v>45553</v>
      </c>
      <c r="C300" s="141" t="s">
        <v>596</v>
      </c>
      <c r="D300" s="3" t="str">
        <f>VLOOKUP(C300,'Location Summary'!$C$4:$D$602,2,0)</f>
        <v>DA+1.5</v>
      </c>
      <c r="E300" s="295" t="s">
        <v>422</v>
      </c>
      <c r="F300" s="296" t="s">
        <v>702</v>
      </c>
      <c r="H300" s="185">
        <v>1</v>
      </c>
      <c r="I300" s="184">
        <v>1</v>
      </c>
      <c r="K300" s="185">
        <v>1</v>
      </c>
      <c r="L300" s="184">
        <v>1</v>
      </c>
      <c r="N300" s="185">
        <v>1</v>
      </c>
      <c r="O300" s="184">
        <v>1</v>
      </c>
      <c r="Q300" s="185">
        <v>1</v>
      </c>
      <c r="R300" s="184">
        <v>1</v>
      </c>
      <c r="X300" s="44">
        <f t="shared" si="120"/>
        <v>45553</v>
      </c>
      <c r="Y300" s="44">
        <f t="shared" si="121"/>
        <v>45581</v>
      </c>
    </row>
    <row r="301" spans="1:25" ht="20.149999999999999" customHeight="1" x14ac:dyDescent="0.35">
      <c r="A301" s="13">
        <f>SUBTOTAL(103,$B$4:B301)</f>
        <v>298</v>
      </c>
      <c r="B301" s="138">
        <v>45553</v>
      </c>
      <c r="C301" s="141" t="s">
        <v>1090</v>
      </c>
      <c r="D301" s="3" t="str">
        <f>VLOOKUP(C301,'Location Summary'!$C$4:$D$602,2,0)</f>
        <v>DA+9</v>
      </c>
      <c r="E301" s="295" t="s">
        <v>422</v>
      </c>
      <c r="F301" s="296" t="s">
        <v>702</v>
      </c>
      <c r="H301" s="185">
        <v>1</v>
      </c>
      <c r="I301" s="184">
        <v>1</v>
      </c>
      <c r="L301" s="184">
        <v>1</v>
      </c>
      <c r="O301" s="184">
        <v>1</v>
      </c>
      <c r="P301" s="186">
        <v>1</v>
      </c>
      <c r="X301" s="44">
        <f t="shared" si="120"/>
        <v>45553</v>
      </c>
      <c r="Y301" s="44">
        <f t="shared" si="121"/>
        <v>45581</v>
      </c>
    </row>
    <row r="302" spans="1:25" ht="20.149999999999999" customHeight="1" x14ac:dyDescent="0.35">
      <c r="A302" s="13">
        <f>SUBTOTAL(103,$B$4:B302)</f>
        <v>299</v>
      </c>
      <c r="B302" s="138">
        <v>45553</v>
      </c>
      <c r="C302" s="141" t="s">
        <v>604</v>
      </c>
      <c r="D302" s="3" t="str">
        <f>VLOOKUP(C302,'Location Summary'!$C$4:$D$602,2,0)</f>
        <v>DA+1.5</v>
      </c>
      <c r="E302" s="295" t="s">
        <v>422</v>
      </c>
      <c r="F302" s="296" t="s">
        <v>702</v>
      </c>
      <c r="P302" s="186">
        <v>1</v>
      </c>
      <c r="X302" s="44">
        <f t="shared" si="120"/>
        <v>45553</v>
      </c>
      <c r="Y302" s="44">
        <f t="shared" si="121"/>
        <v>45581</v>
      </c>
    </row>
    <row r="303" spans="1:25" ht="20.149999999999999" customHeight="1" x14ac:dyDescent="0.35">
      <c r="A303" s="13">
        <f>SUBTOTAL(103,$B$4:B303)</f>
        <v>300</v>
      </c>
      <c r="B303" s="138">
        <v>45554</v>
      </c>
      <c r="C303" s="141" t="s">
        <v>487</v>
      </c>
      <c r="D303" s="3" t="str">
        <f>VLOOKUP(C303,'Location Summary'!$C$4:$D$602,2,0)</f>
        <v>DA+9</v>
      </c>
      <c r="E303" s="295" t="s">
        <v>422</v>
      </c>
      <c r="F303" s="296" t="s">
        <v>702</v>
      </c>
      <c r="H303" s="185">
        <v>1</v>
      </c>
      <c r="I303" s="184">
        <v>1</v>
      </c>
      <c r="J303" s="186">
        <v>1</v>
      </c>
      <c r="N303" s="185">
        <v>1</v>
      </c>
      <c r="O303" s="184">
        <v>1</v>
      </c>
      <c r="Q303" s="185">
        <v>1</v>
      </c>
      <c r="R303" s="184">
        <v>1</v>
      </c>
      <c r="X303" s="44">
        <f t="shared" si="120"/>
        <v>45554</v>
      </c>
      <c r="Y303" s="44">
        <f t="shared" si="121"/>
        <v>45582</v>
      </c>
    </row>
    <row r="304" spans="1:25" ht="20.149999999999999" customHeight="1" x14ac:dyDescent="0.35">
      <c r="A304" s="13">
        <f>SUBTOTAL(103,$B$4:B304)</f>
        <v>301</v>
      </c>
      <c r="B304" s="138">
        <v>45554</v>
      </c>
      <c r="C304" s="141" t="s">
        <v>63</v>
      </c>
      <c r="D304" s="3" t="str">
        <f>VLOOKUP(C304,'Location Summary'!$C$4:$D$602,2,0)</f>
        <v>DA-1.5</v>
      </c>
      <c r="E304" s="295" t="s">
        <v>422</v>
      </c>
      <c r="F304" s="296" t="s">
        <v>702</v>
      </c>
      <c r="G304" s="186">
        <v>1</v>
      </c>
      <c r="M304" s="186">
        <v>1</v>
      </c>
      <c r="X304" s="44">
        <f t="shared" si="120"/>
        <v>45554</v>
      </c>
      <c r="Y304" s="44">
        <f t="shared" si="121"/>
        <v>45582</v>
      </c>
    </row>
    <row r="305" spans="1:25" ht="20.149999999999999" customHeight="1" x14ac:dyDescent="0.35">
      <c r="A305" s="13">
        <f>SUBTOTAL(103,$B$4:B305)</f>
        <v>302</v>
      </c>
      <c r="B305" s="138">
        <v>45554</v>
      </c>
      <c r="C305" s="141" t="s">
        <v>1090</v>
      </c>
      <c r="D305" s="3" t="str">
        <f>VLOOKUP(C305,'Location Summary'!$C$4:$D$602,2,0)</f>
        <v>DA+9</v>
      </c>
      <c r="E305" s="295" t="s">
        <v>422</v>
      </c>
      <c r="F305" s="296" t="s">
        <v>702</v>
      </c>
      <c r="Q305" s="185">
        <v>1</v>
      </c>
      <c r="R305" s="184">
        <v>1</v>
      </c>
      <c r="X305" s="44">
        <f t="shared" si="120"/>
        <v>45554</v>
      </c>
      <c r="Y305" s="44">
        <f t="shared" si="121"/>
        <v>45582</v>
      </c>
    </row>
    <row r="306" spans="1:25" ht="20.149999999999999" customHeight="1" x14ac:dyDescent="0.35">
      <c r="A306" s="13">
        <f>SUBTOTAL(103,$B$4:B306)</f>
        <v>303</v>
      </c>
      <c r="B306" s="138">
        <v>45554</v>
      </c>
      <c r="C306" s="141" t="s">
        <v>493</v>
      </c>
      <c r="D306" s="3" t="str">
        <f>VLOOKUP(C306,'Location Summary'!$C$4:$D$602,2,0)</f>
        <v>DA+1.5</v>
      </c>
      <c r="E306" s="295" t="s">
        <v>422</v>
      </c>
      <c r="F306" s="296" t="s">
        <v>702</v>
      </c>
      <c r="M306" s="186">
        <v>1</v>
      </c>
      <c r="X306" s="44">
        <f t="shared" si="120"/>
        <v>45554</v>
      </c>
      <c r="Y306" s="44">
        <f t="shared" si="121"/>
        <v>45582</v>
      </c>
    </row>
    <row r="307" spans="1:25" ht="20.149999999999999" customHeight="1" x14ac:dyDescent="0.35">
      <c r="A307" s="13">
        <f>SUBTOTAL(103,$B$4:B307)</f>
        <v>304</v>
      </c>
      <c r="B307" s="138">
        <v>45554</v>
      </c>
      <c r="C307" s="141" t="s">
        <v>604</v>
      </c>
      <c r="D307" s="3" t="str">
        <f>VLOOKUP(C307,'Location Summary'!$C$4:$D$602,2,0)</f>
        <v>DA+1.5</v>
      </c>
      <c r="E307" s="295" t="s">
        <v>422</v>
      </c>
      <c r="F307" s="296" t="s">
        <v>702</v>
      </c>
      <c r="K307" s="185">
        <v>1</v>
      </c>
      <c r="L307" s="184">
        <v>1</v>
      </c>
      <c r="M307" s="186">
        <v>1</v>
      </c>
      <c r="X307" s="44">
        <f t="shared" si="120"/>
        <v>45554</v>
      </c>
      <c r="Y307" s="44">
        <f t="shared" si="121"/>
        <v>45582</v>
      </c>
    </row>
    <row r="308" spans="1:25" ht="20.149999999999999" customHeight="1" x14ac:dyDescent="0.35">
      <c r="A308" s="13">
        <f>SUBTOTAL(103,$B$4:B308)</f>
        <v>305</v>
      </c>
      <c r="B308" s="138">
        <v>45555</v>
      </c>
      <c r="C308" s="141" t="s">
        <v>487</v>
      </c>
      <c r="D308" s="3" t="str">
        <f>VLOOKUP(C308,'Location Summary'!$C$4:$D$602,2,0)</f>
        <v>DA+9</v>
      </c>
      <c r="E308" s="295" t="s">
        <v>422</v>
      </c>
      <c r="F308" s="296" t="s">
        <v>702</v>
      </c>
      <c r="K308" s="185">
        <v>1</v>
      </c>
      <c r="L308" s="184">
        <v>1</v>
      </c>
      <c r="X308" s="44">
        <f t="shared" si="120"/>
        <v>45555</v>
      </c>
      <c r="Y308" s="44">
        <f t="shared" si="121"/>
        <v>45583</v>
      </c>
    </row>
    <row r="309" spans="1:25" ht="20.149999999999999" customHeight="1" x14ac:dyDescent="0.35">
      <c r="A309" s="13">
        <f>SUBTOTAL(103,$B$4:B309)</f>
        <v>306</v>
      </c>
      <c r="B309" s="138">
        <v>45555</v>
      </c>
      <c r="C309" s="141" t="s">
        <v>63</v>
      </c>
      <c r="D309" s="3" t="str">
        <f>VLOOKUP(C309,'Location Summary'!$C$4:$D$602,2,0)</f>
        <v>DA-1.5</v>
      </c>
      <c r="E309" s="295" t="s">
        <v>422</v>
      </c>
      <c r="F309" s="296" t="s">
        <v>702</v>
      </c>
      <c r="H309" s="185">
        <v>1</v>
      </c>
      <c r="I309" s="184">
        <v>1</v>
      </c>
      <c r="N309" s="185">
        <v>1</v>
      </c>
      <c r="O309" s="184">
        <v>1</v>
      </c>
      <c r="X309" s="44">
        <f t="shared" si="120"/>
        <v>45555</v>
      </c>
      <c r="Y309" s="44">
        <f t="shared" si="121"/>
        <v>45583</v>
      </c>
    </row>
    <row r="310" spans="1:25" ht="20.149999999999999" customHeight="1" x14ac:dyDescent="0.35">
      <c r="A310" s="13">
        <f>SUBTOTAL(103,$B$4:B310)</f>
        <v>307</v>
      </c>
      <c r="B310" s="138">
        <v>45555</v>
      </c>
      <c r="C310" s="141" t="s">
        <v>597</v>
      </c>
      <c r="D310" s="3" t="str">
        <f>VLOOKUP(C310,'Location Summary'!$C$4:$D$602,2,0)</f>
        <v>DA+6</v>
      </c>
      <c r="E310" s="295" t="s">
        <v>422</v>
      </c>
      <c r="F310" s="296" t="s">
        <v>702</v>
      </c>
      <c r="G310" s="186">
        <v>1</v>
      </c>
      <c r="J310" s="186">
        <v>1</v>
      </c>
      <c r="M310" s="186">
        <v>1</v>
      </c>
      <c r="P310" s="186">
        <v>1</v>
      </c>
      <c r="X310" s="44">
        <f t="shared" si="120"/>
        <v>45555</v>
      </c>
      <c r="Y310" s="44">
        <f t="shared" si="121"/>
        <v>45583</v>
      </c>
    </row>
    <row r="311" spans="1:25" ht="20.149999999999999" customHeight="1" x14ac:dyDescent="0.35">
      <c r="A311" s="13">
        <f>SUBTOTAL(103,$B$4:B311)</f>
        <v>308</v>
      </c>
      <c r="B311" s="138">
        <v>45555</v>
      </c>
      <c r="C311" s="141" t="s">
        <v>910</v>
      </c>
      <c r="D311" s="3" t="str">
        <f>VLOOKUP(C311,'Location Summary'!$C$4:$D$602,2,0)</f>
        <v>DA+6</v>
      </c>
      <c r="E311" s="295" t="s">
        <v>422</v>
      </c>
      <c r="F311" s="296" t="s">
        <v>702</v>
      </c>
      <c r="J311" s="186">
        <v>1</v>
      </c>
      <c r="M311" s="186">
        <v>1</v>
      </c>
      <c r="X311" s="44">
        <f t="shared" si="120"/>
        <v>45555</v>
      </c>
      <c r="Y311" s="44">
        <f t="shared" si="121"/>
        <v>45583</v>
      </c>
    </row>
    <row r="312" spans="1:25" ht="20.149999999999999" customHeight="1" x14ac:dyDescent="0.35">
      <c r="A312" s="13">
        <f>SUBTOTAL(103,$B$4:B312)</f>
        <v>309</v>
      </c>
      <c r="B312" s="138">
        <v>45555</v>
      </c>
      <c r="C312" s="141" t="s">
        <v>493</v>
      </c>
      <c r="D312" s="3" t="str">
        <f>VLOOKUP(C312,'Location Summary'!$C$4:$D$602,2,0)</f>
        <v>DA+1.5</v>
      </c>
      <c r="E312" s="295" t="s">
        <v>422</v>
      </c>
      <c r="F312" s="296" t="s">
        <v>702</v>
      </c>
      <c r="J312" s="186">
        <v>1</v>
      </c>
      <c r="K312" s="185">
        <v>1</v>
      </c>
      <c r="N312" s="185">
        <v>1</v>
      </c>
      <c r="X312" s="44">
        <f t="shared" si="120"/>
        <v>45555</v>
      </c>
      <c r="Y312" s="44">
        <f t="shared" si="121"/>
        <v>45583</v>
      </c>
    </row>
    <row r="313" spans="1:25" ht="20.149999999999999" customHeight="1" x14ac:dyDescent="0.35">
      <c r="A313" s="13">
        <f>SUBTOTAL(103,$B$4:B313)</f>
        <v>310</v>
      </c>
      <c r="B313" s="138">
        <v>45555</v>
      </c>
      <c r="C313" s="141" t="s">
        <v>604</v>
      </c>
      <c r="D313" s="3" t="str">
        <f>VLOOKUP(C313,'Location Summary'!$C$4:$D$602,2,0)</f>
        <v>DA+1.5</v>
      </c>
      <c r="E313" s="295" t="s">
        <v>422</v>
      </c>
      <c r="F313" s="296" t="s">
        <v>702</v>
      </c>
      <c r="N313" s="185">
        <v>1</v>
      </c>
      <c r="O313" s="184">
        <v>1</v>
      </c>
      <c r="X313" s="44">
        <f t="shared" si="120"/>
        <v>45555</v>
      </c>
      <c r="Y313" s="44">
        <f t="shared" si="121"/>
        <v>45583</v>
      </c>
    </row>
    <row r="314" spans="1:25" ht="20.149999999999999" customHeight="1" x14ac:dyDescent="0.35">
      <c r="A314" s="13">
        <f>SUBTOTAL(103,$B$4:B314)</f>
        <v>311</v>
      </c>
      <c r="B314" s="138">
        <v>45555</v>
      </c>
      <c r="C314" s="141" t="s">
        <v>477</v>
      </c>
      <c r="D314" s="3" t="str">
        <f>VLOOKUP(C314,'Location Summary'!$C$4:$D$602,2,0)</f>
        <v>DA+9</v>
      </c>
      <c r="E314" s="295" t="s">
        <v>422</v>
      </c>
      <c r="F314" s="296" t="s">
        <v>702</v>
      </c>
      <c r="G314" s="186">
        <v>1</v>
      </c>
      <c r="J314" s="186">
        <v>1</v>
      </c>
      <c r="X314" s="44">
        <f t="shared" si="120"/>
        <v>45555</v>
      </c>
      <c r="Y314" s="44">
        <f t="shared" si="121"/>
        <v>45583</v>
      </c>
    </row>
    <row r="315" spans="1:25" ht="20.149999999999999" customHeight="1" x14ac:dyDescent="0.35">
      <c r="A315" s="13">
        <f>SUBTOTAL(103,$B$4:B315)</f>
        <v>312</v>
      </c>
      <c r="B315" s="138">
        <v>45556</v>
      </c>
      <c r="C315" s="141" t="s">
        <v>489</v>
      </c>
      <c r="D315" s="3" t="str">
        <f>VLOOKUP(C315,'Location Summary'!$C$4:$D$602,2,0)</f>
        <v>DA-3</v>
      </c>
      <c r="E315" s="295" t="s">
        <v>422</v>
      </c>
      <c r="F315" s="296" t="s">
        <v>702</v>
      </c>
      <c r="G315" s="186">
        <v>1</v>
      </c>
      <c r="J315" s="186">
        <v>1</v>
      </c>
      <c r="M315" s="186">
        <v>1</v>
      </c>
      <c r="X315" s="44">
        <f t="shared" si="120"/>
        <v>45556</v>
      </c>
      <c r="Y315" s="44">
        <f t="shared" si="121"/>
        <v>45584</v>
      </c>
    </row>
    <row r="316" spans="1:25" ht="20.149999999999999" customHeight="1" x14ac:dyDescent="0.35">
      <c r="A316" s="13">
        <f>SUBTOTAL(103,$B$4:B316)</f>
        <v>313</v>
      </c>
      <c r="B316" s="138">
        <v>45556</v>
      </c>
      <c r="C316" s="141" t="s">
        <v>597</v>
      </c>
      <c r="D316" s="3" t="str">
        <f>VLOOKUP(C316,'Location Summary'!$C$4:$D$602,2,0)</f>
        <v>DA+6</v>
      </c>
      <c r="E316" s="295" t="s">
        <v>422</v>
      </c>
      <c r="F316" s="296" t="s">
        <v>702</v>
      </c>
      <c r="H316" s="185">
        <v>1</v>
      </c>
      <c r="I316" s="184">
        <v>1</v>
      </c>
      <c r="K316" s="185">
        <v>1</v>
      </c>
      <c r="L316" s="184">
        <v>1</v>
      </c>
      <c r="N316" s="185">
        <v>1</v>
      </c>
      <c r="O316" s="184">
        <v>1</v>
      </c>
      <c r="Q316" s="185">
        <v>1</v>
      </c>
      <c r="R316" s="184">
        <v>1</v>
      </c>
      <c r="X316" s="44">
        <f t="shared" si="120"/>
        <v>45556</v>
      </c>
      <c r="Y316" s="44">
        <f t="shared" si="121"/>
        <v>45584</v>
      </c>
    </row>
    <row r="317" spans="1:25" ht="20.149999999999999" customHeight="1" x14ac:dyDescent="0.35">
      <c r="A317" s="13">
        <f>SUBTOTAL(103,$B$4:B317)</f>
        <v>314</v>
      </c>
      <c r="B317" s="138">
        <v>45556</v>
      </c>
      <c r="C317" s="141" t="s">
        <v>620</v>
      </c>
      <c r="D317" s="3" t="str">
        <f>VLOOKUP(C317,'Location Summary'!$C$4:$D$602,2,0)</f>
        <v>DA+3</v>
      </c>
      <c r="E317" s="295" t="s">
        <v>422</v>
      </c>
      <c r="F317" s="296" t="s">
        <v>702</v>
      </c>
      <c r="G317" s="186">
        <v>1</v>
      </c>
      <c r="J317" s="186">
        <v>1</v>
      </c>
      <c r="M317" s="186">
        <v>1</v>
      </c>
      <c r="P317" s="186">
        <v>1</v>
      </c>
      <c r="X317" s="44">
        <f t="shared" si="120"/>
        <v>45556</v>
      </c>
      <c r="Y317" s="44">
        <f t="shared" si="121"/>
        <v>45584</v>
      </c>
    </row>
    <row r="318" spans="1:25" ht="20.149999999999999" customHeight="1" x14ac:dyDescent="0.35">
      <c r="A318" s="13">
        <f>SUBTOTAL(103,$B$4:B318)</f>
        <v>315</v>
      </c>
      <c r="B318" s="138">
        <v>45556</v>
      </c>
      <c r="C318" s="141" t="s">
        <v>910</v>
      </c>
      <c r="D318" s="3" t="str">
        <f>VLOOKUP(C318,'Location Summary'!$C$4:$D$602,2,0)</f>
        <v>DA+6</v>
      </c>
      <c r="E318" s="295" t="s">
        <v>422</v>
      </c>
      <c r="F318" s="296" t="s">
        <v>702</v>
      </c>
      <c r="G318" s="186">
        <v>1</v>
      </c>
      <c r="H318" s="185">
        <v>1</v>
      </c>
      <c r="I318" s="184">
        <v>1</v>
      </c>
      <c r="K318" s="185">
        <v>1</v>
      </c>
      <c r="L318" s="184">
        <v>1</v>
      </c>
      <c r="N318" s="185">
        <v>1</v>
      </c>
      <c r="O318" s="184">
        <v>1</v>
      </c>
      <c r="P318" s="186">
        <v>1</v>
      </c>
      <c r="Q318" s="185">
        <v>1</v>
      </c>
      <c r="R318" s="184">
        <v>1</v>
      </c>
      <c r="X318" s="44">
        <f t="shared" si="120"/>
        <v>45556</v>
      </c>
      <c r="Y318" s="44">
        <f t="shared" si="121"/>
        <v>45584</v>
      </c>
    </row>
    <row r="319" spans="1:25" ht="20.149999999999999" customHeight="1" x14ac:dyDescent="0.35">
      <c r="A319" s="13">
        <f>SUBTOTAL(103,$B$4:B319)</f>
        <v>316</v>
      </c>
      <c r="B319" s="138">
        <v>45557</v>
      </c>
      <c r="C319" s="141" t="s">
        <v>489</v>
      </c>
      <c r="D319" s="3" t="str">
        <f>VLOOKUP(C319,'Location Summary'!$C$4:$D$602,2,0)</f>
        <v>DA-3</v>
      </c>
      <c r="E319" s="295" t="s">
        <v>422</v>
      </c>
      <c r="F319" s="296" t="s">
        <v>702</v>
      </c>
      <c r="H319" s="185">
        <v>1</v>
      </c>
      <c r="I319" s="184">
        <v>1</v>
      </c>
      <c r="K319" s="185">
        <v>1</v>
      </c>
      <c r="L319" s="184">
        <v>1</v>
      </c>
      <c r="N319" s="185">
        <v>1</v>
      </c>
      <c r="P319" s="186">
        <v>1</v>
      </c>
      <c r="X319" s="44">
        <f t="shared" si="120"/>
        <v>45557</v>
      </c>
      <c r="Y319" s="44">
        <f t="shared" si="121"/>
        <v>45585</v>
      </c>
    </row>
    <row r="320" spans="1:25" ht="20.149999999999999" customHeight="1" x14ac:dyDescent="0.35">
      <c r="A320" s="13">
        <f>SUBTOTAL(103,$B$4:B320)</f>
        <v>317</v>
      </c>
      <c r="B320" s="138">
        <v>45557</v>
      </c>
      <c r="C320" s="141" t="s">
        <v>598</v>
      </c>
      <c r="D320" s="3" t="str">
        <f>VLOOKUP(C320,'Location Summary'!$C$4:$D$602,2,0)</f>
        <v>DA+9</v>
      </c>
      <c r="E320" s="295" t="s">
        <v>422</v>
      </c>
      <c r="F320" s="296" t="s">
        <v>702</v>
      </c>
      <c r="G320" s="186">
        <v>1</v>
      </c>
      <c r="J320" s="186">
        <v>1</v>
      </c>
      <c r="X320" s="44">
        <f t="shared" si="120"/>
        <v>45557</v>
      </c>
      <c r="Y320" s="44">
        <f t="shared" si="121"/>
        <v>45585</v>
      </c>
    </row>
    <row r="321" spans="1:25" ht="20.149999999999999" customHeight="1" x14ac:dyDescent="0.35">
      <c r="A321" s="13">
        <f>SUBTOTAL(103,$B$4:B321)</f>
        <v>318</v>
      </c>
      <c r="B321" s="138">
        <v>45557</v>
      </c>
      <c r="C321" s="141" t="s">
        <v>620</v>
      </c>
      <c r="D321" s="3" t="str">
        <f>VLOOKUP(C321,'Location Summary'!$C$4:$D$602,2,0)</f>
        <v>DA+3</v>
      </c>
      <c r="E321" s="295" t="s">
        <v>422</v>
      </c>
      <c r="F321" s="296" t="s">
        <v>702</v>
      </c>
      <c r="H321" s="185">
        <v>1</v>
      </c>
      <c r="I321" s="184">
        <v>1</v>
      </c>
      <c r="K321" s="185">
        <v>1</v>
      </c>
      <c r="N321" s="185">
        <v>1</v>
      </c>
      <c r="Q321" s="185">
        <v>1</v>
      </c>
      <c r="R321" s="184">
        <v>1</v>
      </c>
      <c r="X321" s="44">
        <f t="shared" si="120"/>
        <v>45557</v>
      </c>
      <c r="Y321" s="44">
        <f t="shared" si="121"/>
        <v>45585</v>
      </c>
    </row>
    <row r="322" spans="1:25" ht="20.149999999999999" customHeight="1" x14ac:dyDescent="0.35">
      <c r="A322" s="13">
        <f>SUBTOTAL(103,$B$4:B322)</f>
        <v>319</v>
      </c>
      <c r="B322" s="138">
        <v>45557</v>
      </c>
      <c r="C322" s="141" t="s">
        <v>493</v>
      </c>
      <c r="D322" s="3" t="str">
        <f>VLOOKUP(C322,'Location Summary'!$C$4:$D$602,2,0)</f>
        <v>DA+1.5</v>
      </c>
      <c r="E322" s="295" t="s">
        <v>422</v>
      </c>
      <c r="F322" s="296" t="s">
        <v>702</v>
      </c>
      <c r="G322" s="186">
        <v>1</v>
      </c>
      <c r="L322" s="184">
        <v>1</v>
      </c>
      <c r="O322" s="184">
        <v>1</v>
      </c>
      <c r="P322" s="186">
        <v>1</v>
      </c>
      <c r="X322" s="44">
        <f t="shared" si="120"/>
        <v>45557</v>
      </c>
      <c r="Y322" s="44">
        <f t="shared" si="121"/>
        <v>45585</v>
      </c>
    </row>
    <row r="323" spans="1:25" ht="20.149999999999999" customHeight="1" x14ac:dyDescent="0.35">
      <c r="A323" s="13">
        <f>SUBTOTAL(103,$B$4:B323)</f>
        <v>320</v>
      </c>
      <c r="B323" s="138">
        <v>45557</v>
      </c>
      <c r="C323" s="141" t="s">
        <v>477</v>
      </c>
      <c r="D323" s="3" t="str">
        <f>VLOOKUP(C323,'Location Summary'!$C$4:$D$602,2,0)</f>
        <v>DA+9</v>
      </c>
      <c r="E323" s="295" t="s">
        <v>422</v>
      </c>
      <c r="F323" s="296" t="s">
        <v>702</v>
      </c>
      <c r="H323" s="185">
        <v>1</v>
      </c>
      <c r="I323" s="184">
        <v>1</v>
      </c>
      <c r="K323" s="185">
        <v>1</v>
      </c>
      <c r="L323" s="184">
        <v>1</v>
      </c>
      <c r="X323" s="44">
        <f t="shared" ref="X323:X329" si="122">B323</f>
        <v>45557</v>
      </c>
      <c r="Y323" s="44">
        <f t="shared" ref="Y323:Y329" si="123">B323+28</f>
        <v>45585</v>
      </c>
    </row>
    <row r="324" spans="1:25" ht="20.149999999999999" customHeight="1" x14ac:dyDescent="0.35">
      <c r="A324" s="13">
        <f>SUBTOTAL(103,$B$4:B324)</f>
        <v>321</v>
      </c>
      <c r="B324" s="138">
        <v>45558</v>
      </c>
      <c r="C324" s="141" t="s">
        <v>489</v>
      </c>
      <c r="D324" s="3" t="str">
        <f>VLOOKUP(C324,'Location Summary'!$C$4:$D$602,2,0)</f>
        <v>DA-3</v>
      </c>
      <c r="E324" s="295" t="s">
        <v>422</v>
      </c>
      <c r="F324" s="296" t="s">
        <v>702</v>
      </c>
      <c r="O324" s="184">
        <v>1</v>
      </c>
      <c r="Q324" s="185">
        <v>1</v>
      </c>
      <c r="R324" s="184">
        <v>1</v>
      </c>
      <c r="X324" s="44">
        <f t="shared" si="122"/>
        <v>45558</v>
      </c>
      <c r="Y324" s="44">
        <f t="shared" si="123"/>
        <v>45586</v>
      </c>
    </row>
    <row r="325" spans="1:25" ht="20.149999999999999" customHeight="1" x14ac:dyDescent="0.35">
      <c r="A325" s="13">
        <f>SUBTOTAL(103,$B$4:B325)</f>
        <v>322</v>
      </c>
      <c r="B325" s="138">
        <v>45558</v>
      </c>
      <c r="C325" s="141" t="s">
        <v>62</v>
      </c>
      <c r="D325" s="3" t="str">
        <f>VLOOKUP(C325,'Location Summary'!$C$4:$D$602,2,0)</f>
        <v>DA+9</v>
      </c>
      <c r="E325" s="295" t="s">
        <v>422</v>
      </c>
      <c r="F325" s="296" t="s">
        <v>702</v>
      </c>
      <c r="M325" s="186">
        <v>1</v>
      </c>
      <c r="X325" s="44">
        <f t="shared" si="122"/>
        <v>45558</v>
      </c>
      <c r="Y325" s="44">
        <f t="shared" si="123"/>
        <v>45586</v>
      </c>
    </row>
    <row r="326" spans="1:25" ht="20.149999999999999" customHeight="1" x14ac:dyDescent="0.35">
      <c r="A326" s="13">
        <f>SUBTOTAL(103,$B$4:B326)</f>
        <v>323</v>
      </c>
      <c r="B326" s="138">
        <v>45558</v>
      </c>
      <c r="C326" s="141" t="s">
        <v>598</v>
      </c>
      <c r="D326" s="3" t="str">
        <f>VLOOKUP(C326,'Location Summary'!$C$4:$D$602,2,0)</f>
        <v>DA+9</v>
      </c>
      <c r="E326" s="295" t="s">
        <v>422</v>
      </c>
      <c r="F326" s="296" t="s">
        <v>702</v>
      </c>
      <c r="H326" s="185">
        <v>1</v>
      </c>
      <c r="K326" s="185">
        <v>1</v>
      </c>
      <c r="X326" s="44">
        <f t="shared" si="122"/>
        <v>45558</v>
      </c>
      <c r="Y326" s="44">
        <f t="shared" si="123"/>
        <v>45586</v>
      </c>
    </row>
    <row r="327" spans="1:25" ht="20.149999999999999" customHeight="1" x14ac:dyDescent="0.35">
      <c r="A327" s="13">
        <f>SUBTOTAL(103,$B$4:B327)</f>
        <v>324</v>
      </c>
      <c r="B327" s="138">
        <v>45558</v>
      </c>
      <c r="C327" s="141" t="s">
        <v>620</v>
      </c>
      <c r="D327" s="3" t="str">
        <f>VLOOKUP(C327,'Location Summary'!$C$4:$D$602,2,0)</f>
        <v>DA+3</v>
      </c>
      <c r="E327" s="295" t="s">
        <v>422</v>
      </c>
      <c r="F327" s="296" t="s">
        <v>702</v>
      </c>
      <c r="L327" s="184">
        <v>1</v>
      </c>
      <c r="O327" s="184">
        <v>1</v>
      </c>
      <c r="X327" s="44">
        <f t="shared" si="122"/>
        <v>45558</v>
      </c>
      <c r="Y327" s="44">
        <f t="shared" si="123"/>
        <v>45586</v>
      </c>
    </row>
    <row r="328" spans="1:25" ht="20.149999999999999" customHeight="1" x14ac:dyDescent="0.35">
      <c r="A328" s="13">
        <f>SUBTOTAL(103,$B$4:B328)</f>
        <v>325</v>
      </c>
      <c r="B328" s="138">
        <v>45558</v>
      </c>
      <c r="C328" s="141" t="s">
        <v>607</v>
      </c>
      <c r="D328" s="3" t="str">
        <f>VLOOKUP(C328,'Location Summary'!$C$4:$D$602,2,0)</f>
        <v>DA+6</v>
      </c>
      <c r="E328" s="295" t="s">
        <v>422</v>
      </c>
      <c r="F328" s="296" t="s">
        <v>702</v>
      </c>
      <c r="G328" s="186">
        <v>1</v>
      </c>
      <c r="H328" s="185">
        <v>1</v>
      </c>
      <c r="P328" s="186">
        <v>1</v>
      </c>
      <c r="Q328" s="185">
        <v>1</v>
      </c>
      <c r="X328" s="44">
        <f t="shared" si="122"/>
        <v>45558</v>
      </c>
      <c r="Y328" s="44">
        <f t="shared" si="123"/>
        <v>45586</v>
      </c>
    </row>
    <row r="329" spans="1:25" ht="20.149999999999999" customHeight="1" x14ac:dyDescent="0.35">
      <c r="A329" s="13">
        <f>SUBTOTAL(103,$B$4:B329)</f>
        <v>326</v>
      </c>
      <c r="B329" s="138">
        <v>45558</v>
      </c>
      <c r="C329" s="141" t="s">
        <v>477</v>
      </c>
      <c r="D329" s="3" t="str">
        <f>VLOOKUP(C329,'Location Summary'!$C$4:$D$602,2,0)</f>
        <v>DA+9</v>
      </c>
      <c r="E329" s="295" t="s">
        <v>422</v>
      </c>
      <c r="F329" s="296" t="s">
        <v>702</v>
      </c>
      <c r="M329" s="186">
        <v>1</v>
      </c>
      <c r="N329" s="185">
        <v>1</v>
      </c>
      <c r="O329" s="184">
        <v>1</v>
      </c>
      <c r="P329" s="186">
        <v>1</v>
      </c>
      <c r="Q329" s="185">
        <v>1</v>
      </c>
      <c r="R329" s="184">
        <v>1</v>
      </c>
      <c r="X329" s="44">
        <f t="shared" si="122"/>
        <v>45558</v>
      </c>
      <c r="Y329" s="44">
        <f t="shared" si="123"/>
        <v>45586</v>
      </c>
    </row>
    <row r="330" spans="1:25" ht="20.149999999999999" customHeight="1" x14ac:dyDescent="0.35">
      <c r="A330" s="13">
        <f>SUBTOTAL(103,$B$4:B330)</f>
        <v>327</v>
      </c>
      <c r="B330" s="138">
        <v>45559</v>
      </c>
      <c r="C330" s="141" t="s">
        <v>62</v>
      </c>
      <c r="D330" s="3" t="str">
        <f>VLOOKUP(C330,'Location Summary'!$C$4:$D$602,2,0)</f>
        <v>DA+9</v>
      </c>
      <c r="E330" s="295" t="s">
        <v>422</v>
      </c>
      <c r="F330" s="296" t="s">
        <v>702</v>
      </c>
      <c r="J330" s="186">
        <v>1</v>
      </c>
      <c r="N330" s="185">
        <v>1</v>
      </c>
      <c r="X330" s="44">
        <f t="shared" ref="X330:X334" si="124">B330</f>
        <v>45559</v>
      </c>
      <c r="Y330" s="44">
        <f t="shared" ref="Y330:Y334" si="125">B330+28</f>
        <v>45587</v>
      </c>
    </row>
    <row r="331" spans="1:25" ht="20.149999999999999" customHeight="1" x14ac:dyDescent="0.35">
      <c r="A331" s="13">
        <f>SUBTOTAL(103,$B$4:B331)</f>
        <v>328</v>
      </c>
      <c r="B331" s="138">
        <v>45559</v>
      </c>
      <c r="C331" s="141" t="s">
        <v>598</v>
      </c>
      <c r="D331" s="3" t="str">
        <f>VLOOKUP(C331,'Location Summary'!$C$4:$D$602,2,0)</f>
        <v>DA+9</v>
      </c>
      <c r="E331" s="295" t="s">
        <v>422</v>
      </c>
      <c r="F331" s="296" t="s">
        <v>702</v>
      </c>
      <c r="I331" s="184">
        <v>1</v>
      </c>
      <c r="J331" s="186">
        <v>1</v>
      </c>
      <c r="L331" s="184">
        <v>1</v>
      </c>
      <c r="M331" s="186">
        <v>1</v>
      </c>
      <c r="X331" s="44">
        <f t="shared" si="124"/>
        <v>45559</v>
      </c>
      <c r="Y331" s="44">
        <f t="shared" si="125"/>
        <v>45587</v>
      </c>
    </row>
    <row r="332" spans="1:25" ht="20.149999999999999" customHeight="1" x14ac:dyDescent="0.35">
      <c r="A332" s="13">
        <f>SUBTOTAL(103,$B$4:B332)</f>
        <v>329</v>
      </c>
      <c r="B332" s="138">
        <v>45559</v>
      </c>
      <c r="C332" s="141" t="s">
        <v>607</v>
      </c>
      <c r="D332" s="3" t="str">
        <f>VLOOKUP(C332,'Location Summary'!$C$4:$D$602,2,0)</f>
        <v>DA+6</v>
      </c>
      <c r="E332" s="295" t="s">
        <v>422</v>
      </c>
      <c r="F332" s="296" t="s">
        <v>702</v>
      </c>
      <c r="I332" s="184">
        <v>1</v>
      </c>
      <c r="J332" s="186">
        <v>1</v>
      </c>
      <c r="R332" s="184">
        <v>1</v>
      </c>
      <c r="X332" s="44">
        <f t="shared" si="124"/>
        <v>45559</v>
      </c>
      <c r="Y332" s="44">
        <f t="shared" si="125"/>
        <v>45587</v>
      </c>
    </row>
    <row r="333" spans="1:25" ht="20.149999999999999" customHeight="1" x14ac:dyDescent="0.35">
      <c r="A333" s="13">
        <f>SUBTOTAL(103,$B$4:B333)</f>
        <v>330</v>
      </c>
      <c r="B333" s="138">
        <v>45560</v>
      </c>
      <c r="C333" s="141" t="s">
        <v>62</v>
      </c>
      <c r="D333" s="3" t="str">
        <f>VLOOKUP(C333,'Location Summary'!$C$4:$D$602,2,0)</f>
        <v>DA+9</v>
      </c>
      <c r="E333" s="295" t="s">
        <v>422</v>
      </c>
      <c r="F333" s="296" t="s">
        <v>702</v>
      </c>
      <c r="K333" s="185">
        <v>1</v>
      </c>
      <c r="O333" s="184">
        <v>1</v>
      </c>
      <c r="P333" s="186">
        <v>1</v>
      </c>
      <c r="X333" s="44">
        <f t="shared" si="124"/>
        <v>45560</v>
      </c>
      <c r="Y333" s="44">
        <f t="shared" si="125"/>
        <v>45588</v>
      </c>
    </row>
    <row r="334" spans="1:25" ht="20.149999999999999" customHeight="1" x14ac:dyDescent="0.35">
      <c r="A334" s="13">
        <f>SUBTOTAL(103,$B$4:B334)</f>
        <v>331</v>
      </c>
      <c r="B334" s="138">
        <v>45560</v>
      </c>
      <c r="C334" s="141" t="s">
        <v>598</v>
      </c>
      <c r="D334" s="3" t="str">
        <f>VLOOKUP(C334,'Location Summary'!$C$4:$D$602,2,0)</f>
        <v>DA+9</v>
      </c>
      <c r="E334" s="295" t="s">
        <v>422</v>
      </c>
      <c r="F334" s="296" t="s">
        <v>702</v>
      </c>
      <c r="O334" s="184">
        <v>1</v>
      </c>
      <c r="R334" s="184">
        <v>1</v>
      </c>
      <c r="X334" s="44">
        <f t="shared" si="124"/>
        <v>45560</v>
      </c>
      <c r="Y334" s="44">
        <f t="shared" si="125"/>
        <v>45588</v>
      </c>
    </row>
    <row r="335" spans="1:25" ht="20.149999999999999" customHeight="1" x14ac:dyDescent="0.35">
      <c r="A335" s="13">
        <f>SUBTOTAL(103,$B$4:B335)</f>
        <v>332</v>
      </c>
      <c r="B335" s="138">
        <v>45560</v>
      </c>
      <c r="C335" s="141" t="s">
        <v>621</v>
      </c>
      <c r="D335" s="3" t="str">
        <f>VLOOKUP(C335,'Location Summary'!$C$4:$D$602,2,0)</f>
        <v>DA+3</v>
      </c>
      <c r="E335" s="295" t="s">
        <v>422</v>
      </c>
      <c r="F335" s="296" t="s">
        <v>702</v>
      </c>
      <c r="G335" s="186">
        <v>1</v>
      </c>
      <c r="J335" s="186">
        <v>1</v>
      </c>
      <c r="P335" s="186">
        <v>1</v>
      </c>
      <c r="X335" s="44">
        <f t="shared" ref="X335:X336" si="126">B335</f>
        <v>45560</v>
      </c>
      <c r="Y335" s="44">
        <f t="shared" ref="Y335:Y336" si="127">B335+28</f>
        <v>45588</v>
      </c>
    </row>
    <row r="336" spans="1:25" ht="20.149999999999999" customHeight="1" x14ac:dyDescent="0.35">
      <c r="A336" s="13">
        <f>SUBTOTAL(103,$B$4:B336)</f>
        <v>333</v>
      </c>
      <c r="B336" s="138">
        <v>45560</v>
      </c>
      <c r="C336" s="141" t="s">
        <v>607</v>
      </c>
      <c r="D336" s="3" t="str">
        <f>VLOOKUP(C336,'Location Summary'!$C$4:$D$602,2,0)</f>
        <v>DA+6</v>
      </c>
      <c r="E336" s="295" t="s">
        <v>422</v>
      </c>
      <c r="F336" s="296" t="s">
        <v>702</v>
      </c>
      <c r="K336" s="185">
        <v>1</v>
      </c>
      <c r="L336" s="184">
        <v>1</v>
      </c>
      <c r="X336" s="44">
        <f t="shared" si="126"/>
        <v>45560</v>
      </c>
      <c r="Y336" s="44">
        <f t="shared" si="127"/>
        <v>45588</v>
      </c>
    </row>
    <row r="337" spans="1:25" ht="20.149999999999999" customHeight="1" x14ac:dyDescent="0.35">
      <c r="A337" s="13">
        <f>SUBTOTAL(103,$B$4:B337)</f>
        <v>334</v>
      </c>
      <c r="B337" s="138">
        <v>45561</v>
      </c>
      <c r="C337" s="141" t="s">
        <v>269</v>
      </c>
      <c r="D337" s="3" t="str">
        <f>VLOOKUP(C337,'Location Summary'!$C$4:$D$602,2,0)</f>
        <v>DB2+0</v>
      </c>
      <c r="E337" s="295" t="s">
        <v>422</v>
      </c>
      <c r="F337" s="296" t="s">
        <v>702</v>
      </c>
      <c r="P337" s="186">
        <v>1</v>
      </c>
      <c r="X337" s="44">
        <f t="shared" ref="X337:X365" si="128">B337</f>
        <v>45561</v>
      </c>
      <c r="Y337" s="44">
        <f t="shared" ref="Y337:Y365" si="129">B337+28</f>
        <v>45589</v>
      </c>
    </row>
    <row r="338" spans="1:25" ht="20.149999999999999" customHeight="1" x14ac:dyDescent="0.35">
      <c r="A338" s="13">
        <f>SUBTOTAL(103,$B$4:B338)</f>
        <v>335</v>
      </c>
      <c r="B338" s="138">
        <v>45561</v>
      </c>
      <c r="C338" s="141" t="s">
        <v>62</v>
      </c>
      <c r="D338" s="3" t="str">
        <f>VLOOKUP(C338,'Location Summary'!$C$4:$D$602,2,0)</f>
        <v>DA+9</v>
      </c>
      <c r="E338" s="295" t="s">
        <v>422</v>
      </c>
      <c r="F338" s="296" t="s">
        <v>702</v>
      </c>
      <c r="L338" s="184">
        <v>1</v>
      </c>
      <c r="Q338" s="185">
        <v>1</v>
      </c>
      <c r="R338" s="184">
        <v>1</v>
      </c>
      <c r="X338" s="44">
        <f t="shared" si="128"/>
        <v>45561</v>
      </c>
      <c r="Y338" s="44">
        <f t="shared" si="129"/>
        <v>45589</v>
      </c>
    </row>
    <row r="339" spans="1:25" ht="20.149999999999999" customHeight="1" x14ac:dyDescent="0.35">
      <c r="A339" s="13">
        <f>SUBTOTAL(103,$B$4:B339)</f>
        <v>336</v>
      </c>
      <c r="B339" s="138">
        <v>45561</v>
      </c>
      <c r="C339" s="141" t="s">
        <v>599</v>
      </c>
      <c r="D339" s="3" t="str">
        <f>VLOOKUP(C339,'Location Summary'!$C$4:$D$602,2,0)</f>
        <v>DA+3</v>
      </c>
      <c r="E339" s="295" t="s">
        <v>422</v>
      </c>
      <c r="F339" s="296" t="s">
        <v>702</v>
      </c>
      <c r="G339" s="186">
        <v>1</v>
      </c>
      <c r="J339" s="186">
        <v>1</v>
      </c>
      <c r="P339" s="186">
        <v>1</v>
      </c>
      <c r="X339" s="44">
        <f t="shared" si="128"/>
        <v>45561</v>
      </c>
      <c r="Y339" s="44">
        <f t="shared" si="129"/>
        <v>45589</v>
      </c>
    </row>
    <row r="340" spans="1:25" ht="20.149999999999999" customHeight="1" x14ac:dyDescent="0.35">
      <c r="A340" s="13">
        <f>SUBTOTAL(103,$B$4:B340)</f>
        <v>337</v>
      </c>
      <c r="B340" s="138">
        <v>45561</v>
      </c>
      <c r="C340" s="141" t="s">
        <v>621</v>
      </c>
      <c r="D340" s="3" t="str">
        <f>VLOOKUP(C340,'Location Summary'!$C$4:$D$602,2,0)</f>
        <v>DA+3</v>
      </c>
      <c r="E340" s="295" t="s">
        <v>422</v>
      </c>
      <c r="F340" s="296" t="s">
        <v>702</v>
      </c>
      <c r="H340" s="185">
        <v>1</v>
      </c>
      <c r="K340" s="185">
        <v>1</v>
      </c>
      <c r="M340" s="186">
        <v>1</v>
      </c>
      <c r="N340" s="185">
        <v>1</v>
      </c>
      <c r="Q340" s="185">
        <v>1</v>
      </c>
      <c r="X340" s="44">
        <f t="shared" si="128"/>
        <v>45561</v>
      </c>
      <c r="Y340" s="44">
        <f t="shared" si="129"/>
        <v>45589</v>
      </c>
    </row>
    <row r="341" spans="1:25" ht="20.149999999999999" customHeight="1" x14ac:dyDescent="0.35">
      <c r="A341" s="13">
        <f>SUBTOTAL(103,$B$4:B341)</f>
        <v>338</v>
      </c>
      <c r="B341" s="138">
        <v>45561</v>
      </c>
      <c r="C341" s="141" t="s">
        <v>607</v>
      </c>
      <c r="D341" s="3" t="str">
        <f>VLOOKUP(C341,'Location Summary'!$C$4:$D$602,2,0)</f>
        <v>DA+6</v>
      </c>
      <c r="E341" s="295" t="s">
        <v>422</v>
      </c>
      <c r="F341" s="296" t="s">
        <v>702</v>
      </c>
      <c r="M341" s="186">
        <v>1</v>
      </c>
      <c r="N341" s="185">
        <v>1</v>
      </c>
      <c r="O341" s="184">
        <v>1</v>
      </c>
      <c r="X341" s="44">
        <f t="shared" si="128"/>
        <v>45561</v>
      </c>
      <c r="Y341" s="44">
        <f t="shared" si="129"/>
        <v>45589</v>
      </c>
    </row>
    <row r="342" spans="1:25" ht="20.149999999999999" customHeight="1" x14ac:dyDescent="0.35">
      <c r="A342" s="13">
        <f>SUBTOTAL(103,$B$4:B342)</f>
        <v>339</v>
      </c>
      <c r="B342" s="138">
        <v>45561</v>
      </c>
      <c r="C342" s="141" t="s">
        <v>475</v>
      </c>
      <c r="D342" s="3" t="str">
        <f>VLOOKUP(C342,'Location Summary'!$C$4:$D$602,2,0)</f>
        <v>DA+6</v>
      </c>
      <c r="E342" s="295" t="s">
        <v>422</v>
      </c>
      <c r="F342" s="296" t="s">
        <v>702</v>
      </c>
      <c r="G342" s="186">
        <v>1</v>
      </c>
      <c r="H342" s="185">
        <v>1</v>
      </c>
      <c r="I342" s="184">
        <v>1</v>
      </c>
      <c r="J342" s="186">
        <v>1</v>
      </c>
      <c r="K342" s="185">
        <v>1</v>
      </c>
      <c r="L342" s="184">
        <v>1</v>
      </c>
      <c r="M342" s="186">
        <v>1</v>
      </c>
      <c r="N342" s="185">
        <v>1</v>
      </c>
      <c r="O342" s="184">
        <v>1</v>
      </c>
      <c r="P342" s="186">
        <v>1</v>
      </c>
      <c r="X342" s="44">
        <f t="shared" si="128"/>
        <v>45561</v>
      </c>
      <c r="Y342" s="44">
        <f t="shared" si="129"/>
        <v>45589</v>
      </c>
    </row>
    <row r="343" spans="1:25" ht="20.149999999999999" customHeight="1" x14ac:dyDescent="0.35">
      <c r="A343" s="13">
        <f>SUBTOTAL(103,$B$4:B343)</f>
        <v>340</v>
      </c>
      <c r="B343" s="138">
        <v>45562</v>
      </c>
      <c r="C343" s="141" t="s">
        <v>269</v>
      </c>
      <c r="D343" s="3" t="str">
        <f>VLOOKUP(C343,'Location Summary'!$C$4:$D$602,2,0)</f>
        <v>DB2+0</v>
      </c>
      <c r="E343" s="295" t="s">
        <v>422</v>
      </c>
      <c r="F343" s="296" t="s">
        <v>702</v>
      </c>
      <c r="M343" s="186">
        <v>1</v>
      </c>
      <c r="X343" s="44">
        <f t="shared" si="128"/>
        <v>45562</v>
      </c>
      <c r="Y343" s="44">
        <f t="shared" si="129"/>
        <v>45590</v>
      </c>
    </row>
    <row r="344" spans="1:25" ht="20.149999999999999" customHeight="1" x14ac:dyDescent="0.35">
      <c r="A344" s="13">
        <f>SUBTOTAL(103,$B$4:B344)</f>
        <v>341</v>
      </c>
      <c r="B344" s="138">
        <v>45562</v>
      </c>
      <c r="C344" s="141" t="s">
        <v>62</v>
      </c>
      <c r="D344" s="3" t="str">
        <f>VLOOKUP(C344,'Location Summary'!$C$4:$D$602,2,0)</f>
        <v>DA+9</v>
      </c>
      <c r="E344" s="295" t="s">
        <v>422</v>
      </c>
      <c r="F344" s="296" t="s">
        <v>702</v>
      </c>
      <c r="G344" s="186">
        <v>1</v>
      </c>
      <c r="X344" s="44">
        <f t="shared" si="128"/>
        <v>45562</v>
      </c>
      <c r="Y344" s="44">
        <f t="shared" si="129"/>
        <v>45590</v>
      </c>
    </row>
    <row r="345" spans="1:25" ht="20.149999999999999" customHeight="1" x14ac:dyDescent="0.35">
      <c r="A345" s="13">
        <f>SUBTOTAL(103,$B$4:B345)</f>
        <v>342</v>
      </c>
      <c r="B345" s="138">
        <v>45562</v>
      </c>
      <c r="C345" s="141" t="s">
        <v>599</v>
      </c>
      <c r="D345" s="3" t="str">
        <f>VLOOKUP(C345,'Location Summary'!$C$4:$D$602,2,0)</f>
        <v>DA+3</v>
      </c>
      <c r="E345" s="295" t="s">
        <v>422</v>
      </c>
      <c r="F345" s="296" t="s">
        <v>702</v>
      </c>
      <c r="H345" s="185">
        <v>1</v>
      </c>
      <c r="I345" s="184">
        <v>1</v>
      </c>
      <c r="K345" s="185">
        <v>1</v>
      </c>
      <c r="L345" s="184">
        <v>1</v>
      </c>
      <c r="M345" s="186">
        <v>1</v>
      </c>
      <c r="Q345" s="185">
        <v>1</v>
      </c>
      <c r="X345" s="44">
        <f t="shared" si="128"/>
        <v>45562</v>
      </c>
      <c r="Y345" s="44">
        <f t="shared" si="129"/>
        <v>45590</v>
      </c>
    </row>
    <row r="346" spans="1:25" ht="20.149999999999999" customHeight="1" x14ac:dyDescent="0.35">
      <c r="A346" s="13">
        <f>SUBTOTAL(103,$B$4:B346)</f>
        <v>343</v>
      </c>
      <c r="B346" s="138">
        <v>45562</v>
      </c>
      <c r="C346" s="141" t="s">
        <v>621</v>
      </c>
      <c r="D346" s="3" t="str">
        <f>VLOOKUP(C346,'Location Summary'!$C$4:$D$602,2,0)</f>
        <v>DA+3</v>
      </c>
      <c r="E346" s="295" t="s">
        <v>422</v>
      </c>
      <c r="F346" s="296" t="s">
        <v>702</v>
      </c>
      <c r="I346" s="184">
        <v>1</v>
      </c>
      <c r="L346" s="184">
        <v>1</v>
      </c>
      <c r="O346" s="184">
        <v>1</v>
      </c>
      <c r="R346" s="184">
        <v>1</v>
      </c>
      <c r="X346" s="44">
        <f t="shared" si="128"/>
        <v>45562</v>
      </c>
      <c r="Y346" s="44">
        <f t="shared" si="129"/>
        <v>45590</v>
      </c>
    </row>
    <row r="347" spans="1:25" ht="20.149999999999999" customHeight="1" x14ac:dyDescent="0.35">
      <c r="A347" s="13">
        <f>SUBTOTAL(103,$B$4:B347)</f>
        <v>344</v>
      </c>
      <c r="B347" s="138">
        <v>45562</v>
      </c>
      <c r="C347" s="141" t="s">
        <v>493</v>
      </c>
      <c r="D347" s="3" t="str">
        <f>VLOOKUP(C347,'Location Summary'!$C$4:$D$602,2,0)</f>
        <v>DA+1.5</v>
      </c>
      <c r="E347" s="295" t="s">
        <v>422</v>
      </c>
      <c r="F347" s="296" t="s">
        <v>702</v>
      </c>
      <c r="H347" s="185">
        <v>1</v>
      </c>
      <c r="Q347" s="185">
        <v>1</v>
      </c>
      <c r="X347" s="44">
        <f t="shared" si="128"/>
        <v>45562</v>
      </c>
      <c r="Y347" s="44">
        <f t="shared" si="129"/>
        <v>45590</v>
      </c>
    </row>
    <row r="348" spans="1:25" ht="20.149999999999999" customHeight="1" x14ac:dyDescent="0.35">
      <c r="A348" s="13">
        <f>SUBTOTAL(103,$B$4:B348)</f>
        <v>345</v>
      </c>
      <c r="B348" s="138">
        <v>45562</v>
      </c>
      <c r="C348" s="141" t="s">
        <v>475</v>
      </c>
      <c r="D348" s="3" t="str">
        <f>VLOOKUP(C348,'Location Summary'!$C$4:$D$602,2,0)</f>
        <v>DA+6</v>
      </c>
      <c r="E348" s="295" t="s">
        <v>422</v>
      </c>
      <c r="F348" s="296" t="s">
        <v>702</v>
      </c>
      <c r="Q348" s="185">
        <v>1</v>
      </c>
      <c r="R348" s="184">
        <v>1</v>
      </c>
      <c r="X348" s="44">
        <f t="shared" si="128"/>
        <v>45562</v>
      </c>
      <c r="Y348" s="44">
        <f t="shared" si="129"/>
        <v>45590</v>
      </c>
    </row>
    <row r="349" spans="1:25" ht="20.149999999999999" customHeight="1" x14ac:dyDescent="0.35">
      <c r="A349" s="13">
        <f>SUBTOTAL(103,$B$4:B349)</f>
        <v>346</v>
      </c>
      <c r="B349" s="138">
        <v>45563</v>
      </c>
      <c r="C349" s="141" t="s">
        <v>269</v>
      </c>
      <c r="D349" s="3" t="str">
        <f>VLOOKUP(C349,'Location Summary'!$C$4:$D$602,2,0)</f>
        <v>DB2+0</v>
      </c>
      <c r="E349" s="295" t="s">
        <v>422</v>
      </c>
      <c r="F349" s="296" t="s">
        <v>702</v>
      </c>
      <c r="N349" s="185">
        <v>1</v>
      </c>
      <c r="Q349" s="185">
        <v>1</v>
      </c>
      <c r="X349" s="44">
        <f t="shared" si="128"/>
        <v>45563</v>
      </c>
      <c r="Y349" s="44">
        <f t="shared" si="129"/>
        <v>45591</v>
      </c>
    </row>
    <row r="350" spans="1:25" ht="20.149999999999999" customHeight="1" x14ac:dyDescent="0.35">
      <c r="A350" s="13">
        <f>SUBTOTAL(103,$B$4:B350)</f>
        <v>347</v>
      </c>
      <c r="B350" s="138">
        <v>45563</v>
      </c>
      <c r="C350" s="141" t="s">
        <v>62</v>
      </c>
      <c r="D350" s="3" t="str">
        <f>VLOOKUP(C350,'Location Summary'!$C$4:$D$602,2,0)</f>
        <v>DA+9</v>
      </c>
      <c r="E350" s="295" t="s">
        <v>422</v>
      </c>
      <c r="F350" s="296" t="s">
        <v>702</v>
      </c>
      <c r="H350" s="185">
        <v>1</v>
      </c>
      <c r="I350" s="184">
        <v>1</v>
      </c>
      <c r="X350" s="44">
        <f t="shared" si="128"/>
        <v>45563</v>
      </c>
      <c r="Y350" s="44">
        <f t="shared" si="129"/>
        <v>45591</v>
      </c>
    </row>
    <row r="351" spans="1:25" ht="20.149999999999999" customHeight="1" x14ac:dyDescent="0.35">
      <c r="A351" s="13">
        <f>SUBTOTAL(103,$B$4:B351)</f>
        <v>348</v>
      </c>
      <c r="B351" s="138">
        <v>45563</v>
      </c>
      <c r="C351" s="141" t="s">
        <v>599</v>
      </c>
      <c r="D351" s="3" t="str">
        <f>VLOOKUP(C351,'Location Summary'!$C$4:$D$602,2,0)</f>
        <v>DA+3</v>
      </c>
      <c r="E351" s="295" t="s">
        <v>422</v>
      </c>
      <c r="F351" s="296" t="s">
        <v>702</v>
      </c>
      <c r="N351" s="185">
        <v>1</v>
      </c>
      <c r="O351" s="184">
        <v>1</v>
      </c>
      <c r="R351" s="184">
        <v>1</v>
      </c>
      <c r="X351" s="44">
        <f t="shared" si="128"/>
        <v>45563</v>
      </c>
      <c r="Y351" s="44">
        <f t="shared" si="129"/>
        <v>45591</v>
      </c>
    </row>
    <row r="352" spans="1:25" ht="20.149999999999999" customHeight="1" x14ac:dyDescent="0.35">
      <c r="A352" s="13">
        <f>SUBTOTAL(103,$B$4:B352)</f>
        <v>349</v>
      </c>
      <c r="B352" s="138">
        <v>45563</v>
      </c>
      <c r="C352" s="141" t="s">
        <v>622</v>
      </c>
      <c r="D352" s="3" t="str">
        <f>VLOOKUP(C352,'Location Summary'!$C$4:$D$602,2,0)</f>
        <v>DA-1.5</v>
      </c>
      <c r="E352" s="295" t="s">
        <v>422</v>
      </c>
      <c r="F352" s="296" t="s">
        <v>702</v>
      </c>
      <c r="G352" s="186">
        <v>1</v>
      </c>
      <c r="P352" s="186">
        <v>1</v>
      </c>
      <c r="X352" s="44">
        <f t="shared" si="128"/>
        <v>45563</v>
      </c>
      <c r="Y352" s="44">
        <f t="shared" si="129"/>
        <v>45591</v>
      </c>
    </row>
    <row r="353" spans="1:25" ht="20.149999999999999" customHeight="1" x14ac:dyDescent="0.35">
      <c r="A353" s="13">
        <f>SUBTOTAL(103,$B$4:B353)</f>
        <v>350</v>
      </c>
      <c r="B353" s="138">
        <v>45564</v>
      </c>
      <c r="C353" s="141" t="s">
        <v>269</v>
      </c>
      <c r="D353" s="3" t="str">
        <f>VLOOKUP(C353,'Location Summary'!$C$4:$D$602,2,0)</f>
        <v>DB2+0</v>
      </c>
      <c r="E353" s="295" t="s">
        <v>422</v>
      </c>
      <c r="F353" s="296" t="s">
        <v>702</v>
      </c>
      <c r="J353" s="186">
        <v>1</v>
      </c>
      <c r="O353" s="184">
        <v>1</v>
      </c>
      <c r="R353" s="184">
        <v>1</v>
      </c>
      <c r="X353" s="44">
        <f t="shared" si="128"/>
        <v>45564</v>
      </c>
      <c r="Y353" s="44">
        <f t="shared" si="129"/>
        <v>45592</v>
      </c>
    </row>
    <row r="354" spans="1:25" ht="20.149999999999999" customHeight="1" x14ac:dyDescent="0.35">
      <c r="A354" s="13">
        <f>SUBTOTAL(103,$B$4:B354)</f>
        <v>351</v>
      </c>
      <c r="B354" s="138">
        <v>45564</v>
      </c>
      <c r="C354" s="141" t="s">
        <v>601</v>
      </c>
      <c r="D354" s="3" t="str">
        <f>VLOOKUP(C354,'Location Summary'!$C$4:$D$602,2,0)</f>
        <v>DA+0</v>
      </c>
      <c r="E354" s="295" t="s">
        <v>422</v>
      </c>
      <c r="F354" s="296" t="s">
        <v>702</v>
      </c>
      <c r="G354" s="186">
        <v>1</v>
      </c>
      <c r="J354" s="186">
        <v>1</v>
      </c>
      <c r="M354" s="186">
        <v>1</v>
      </c>
      <c r="P354" s="186">
        <v>1</v>
      </c>
      <c r="X354" s="44">
        <f t="shared" si="128"/>
        <v>45564</v>
      </c>
      <c r="Y354" s="44">
        <f t="shared" si="129"/>
        <v>45592</v>
      </c>
    </row>
    <row r="355" spans="1:25" ht="20.149999999999999" customHeight="1" x14ac:dyDescent="0.35">
      <c r="A355" s="13">
        <f>SUBTOTAL(103,$B$4:B355)</f>
        <v>352</v>
      </c>
      <c r="B355" s="138">
        <v>45564</v>
      </c>
      <c r="C355" s="141" t="s">
        <v>622</v>
      </c>
      <c r="D355" s="3" t="str">
        <f>VLOOKUP(C355,'Location Summary'!$C$4:$D$602,2,0)</f>
        <v>DA-1.5</v>
      </c>
      <c r="E355" s="295" t="s">
        <v>422</v>
      </c>
      <c r="F355" s="296" t="s">
        <v>702</v>
      </c>
      <c r="H355" s="185">
        <v>1</v>
      </c>
      <c r="I355" s="184">
        <v>1</v>
      </c>
      <c r="J355" s="186">
        <v>1</v>
      </c>
      <c r="K355" s="185">
        <v>1</v>
      </c>
      <c r="M355" s="186">
        <v>1</v>
      </c>
      <c r="N355" s="185">
        <v>1</v>
      </c>
      <c r="Q355" s="185">
        <v>1</v>
      </c>
      <c r="R355" s="184">
        <v>1</v>
      </c>
      <c r="X355" s="44">
        <f t="shared" si="128"/>
        <v>45564</v>
      </c>
      <c r="Y355" s="44">
        <f t="shared" si="129"/>
        <v>45592</v>
      </c>
    </row>
    <row r="356" spans="1:25" ht="20.149999999999999" customHeight="1" x14ac:dyDescent="0.35">
      <c r="A356" s="13">
        <f>SUBTOTAL(103,$B$4:B356)</f>
        <v>353</v>
      </c>
      <c r="B356" s="138">
        <v>45564</v>
      </c>
      <c r="C356" s="141" t="s">
        <v>493</v>
      </c>
      <c r="D356" s="3" t="str">
        <f>VLOOKUP(C356,'Location Summary'!$C$4:$D$602,2,0)</f>
        <v>DA+1.5</v>
      </c>
      <c r="E356" s="295" t="s">
        <v>422</v>
      </c>
      <c r="F356" s="296" t="s">
        <v>702</v>
      </c>
      <c r="I356" s="184">
        <v>1</v>
      </c>
      <c r="R356" s="184">
        <v>1</v>
      </c>
      <c r="X356" s="44">
        <f t="shared" si="128"/>
        <v>45564</v>
      </c>
      <c r="Y356" s="44">
        <f t="shared" si="129"/>
        <v>45592</v>
      </c>
    </row>
    <row r="357" spans="1:25" ht="20.149999999999999" customHeight="1" x14ac:dyDescent="0.35">
      <c r="A357" s="13">
        <f>SUBTOTAL(103,$B$4:B357)</f>
        <v>354</v>
      </c>
      <c r="B357" s="138">
        <v>45564</v>
      </c>
      <c r="C357" s="141" t="s">
        <v>909</v>
      </c>
      <c r="D357" s="3" t="str">
        <f>VLOOKUP(C357,'Location Summary'!$C$4:$D$602,2,0)</f>
        <v>DB1+3</v>
      </c>
      <c r="E357" s="295" t="s">
        <v>422</v>
      </c>
      <c r="F357" s="296" t="s">
        <v>702</v>
      </c>
      <c r="M357" s="186">
        <v>1</v>
      </c>
      <c r="X357" s="44">
        <f t="shared" si="128"/>
        <v>45564</v>
      </c>
      <c r="Y357" s="44">
        <f t="shared" si="129"/>
        <v>45592</v>
      </c>
    </row>
    <row r="358" spans="1:25" ht="20.149999999999999" customHeight="1" x14ac:dyDescent="0.35">
      <c r="A358" s="13">
        <f>SUBTOTAL(103,$B$4:B358)</f>
        <v>355</v>
      </c>
      <c r="B358" s="138">
        <v>45564</v>
      </c>
      <c r="C358" s="141" t="s">
        <v>492</v>
      </c>
      <c r="D358" s="3" t="str">
        <f>VLOOKUP(C358,'Location Summary'!$C$4:$D$602,2,0)</f>
        <v>DA+6</v>
      </c>
      <c r="E358" s="295" t="s">
        <v>422</v>
      </c>
      <c r="F358" s="296" t="s">
        <v>702</v>
      </c>
      <c r="M358" s="186">
        <v>1</v>
      </c>
      <c r="P358" s="186">
        <v>1</v>
      </c>
      <c r="X358" s="44">
        <f t="shared" si="128"/>
        <v>45564</v>
      </c>
      <c r="Y358" s="44">
        <f t="shared" si="129"/>
        <v>45592</v>
      </c>
    </row>
    <row r="359" spans="1:25" ht="20.149999999999999" customHeight="1" x14ac:dyDescent="0.35">
      <c r="A359" s="13">
        <f>SUBTOTAL(103,$B$4:B359)</f>
        <v>356</v>
      </c>
      <c r="B359" s="138">
        <v>45565</v>
      </c>
      <c r="C359" s="141" t="s">
        <v>269</v>
      </c>
      <c r="D359" s="3" t="str">
        <f>VLOOKUP(C359,'Location Summary'!$C$4:$D$602,2,0)</f>
        <v>DB2+0</v>
      </c>
      <c r="E359" s="295" t="s">
        <v>422</v>
      </c>
      <c r="F359" s="296" t="s">
        <v>702</v>
      </c>
      <c r="G359" s="186">
        <v>1</v>
      </c>
      <c r="X359" s="44">
        <f t="shared" si="128"/>
        <v>45565</v>
      </c>
      <c r="Y359" s="44">
        <f t="shared" si="129"/>
        <v>45593</v>
      </c>
    </row>
    <row r="360" spans="1:25" ht="20.149999999999999" customHeight="1" x14ac:dyDescent="0.35">
      <c r="A360" s="13">
        <f>SUBTOTAL(103,$B$4:B360)</f>
        <v>357</v>
      </c>
      <c r="B360" s="138">
        <v>45565</v>
      </c>
      <c r="C360" s="141" t="s">
        <v>601</v>
      </c>
      <c r="D360" s="3" t="str">
        <f>VLOOKUP(C360,'Location Summary'!$C$4:$D$602,2,0)</f>
        <v>DA+0</v>
      </c>
      <c r="E360" s="295" t="s">
        <v>422</v>
      </c>
      <c r="F360" s="296" t="s">
        <v>702</v>
      </c>
      <c r="H360" s="185">
        <v>1</v>
      </c>
      <c r="I360" s="184">
        <v>1</v>
      </c>
      <c r="K360" s="185">
        <v>1</v>
      </c>
      <c r="L360" s="184">
        <v>1</v>
      </c>
      <c r="N360" s="185">
        <v>1</v>
      </c>
      <c r="O360" s="184">
        <v>1</v>
      </c>
      <c r="Q360" s="185">
        <v>1</v>
      </c>
      <c r="R360" s="184">
        <v>1</v>
      </c>
      <c r="X360" s="44">
        <f t="shared" si="128"/>
        <v>45565</v>
      </c>
      <c r="Y360" s="44">
        <f t="shared" si="129"/>
        <v>45593</v>
      </c>
    </row>
    <row r="361" spans="1:25" ht="20.149999999999999" customHeight="1" x14ac:dyDescent="0.35">
      <c r="A361" s="13">
        <f>SUBTOTAL(103,$B$4:B361)</f>
        <v>358</v>
      </c>
      <c r="B361" s="138">
        <v>45565</v>
      </c>
      <c r="C361" s="141" t="s">
        <v>622</v>
      </c>
      <c r="D361" s="3" t="str">
        <f>VLOOKUP(C361,'Location Summary'!$C$4:$D$602,2,0)</f>
        <v>DA-1.5</v>
      </c>
      <c r="E361" s="295" t="s">
        <v>422</v>
      </c>
      <c r="F361" s="296" t="s">
        <v>702</v>
      </c>
      <c r="L361" s="184">
        <v>1</v>
      </c>
      <c r="O361" s="184">
        <v>1</v>
      </c>
      <c r="X361" s="44">
        <f t="shared" si="128"/>
        <v>45565</v>
      </c>
      <c r="Y361" s="44">
        <f t="shared" si="129"/>
        <v>45593</v>
      </c>
    </row>
    <row r="362" spans="1:25" ht="20.149999999999999" customHeight="1" x14ac:dyDescent="0.35">
      <c r="A362" s="13">
        <f>SUBTOTAL(103,$B$4:B362)</f>
        <v>359</v>
      </c>
      <c r="B362" s="138">
        <v>45565</v>
      </c>
      <c r="C362" s="141" t="s">
        <v>492</v>
      </c>
      <c r="D362" s="3" t="str">
        <f>VLOOKUP(C362,'Location Summary'!$C$4:$D$602,2,0)</f>
        <v>DA+6</v>
      </c>
      <c r="E362" s="295" t="s">
        <v>422</v>
      </c>
      <c r="F362" s="296" t="s">
        <v>702</v>
      </c>
      <c r="G362" s="186">
        <v>1</v>
      </c>
      <c r="J362" s="186">
        <v>1</v>
      </c>
      <c r="N362" s="185">
        <v>1</v>
      </c>
      <c r="O362" s="184">
        <v>1</v>
      </c>
      <c r="Q362" s="185">
        <v>1</v>
      </c>
      <c r="R362" s="184">
        <v>1</v>
      </c>
      <c r="X362" s="44">
        <f t="shared" si="128"/>
        <v>45565</v>
      </c>
      <c r="Y362" s="44">
        <f t="shared" si="129"/>
        <v>45593</v>
      </c>
    </row>
    <row r="363" spans="1:25" ht="20.149999999999999" customHeight="1" x14ac:dyDescent="0.35">
      <c r="A363" s="13">
        <f>SUBTOTAL(103,$B$4:B363)</f>
        <v>360</v>
      </c>
      <c r="B363" s="138">
        <v>45565</v>
      </c>
      <c r="C363" s="141" t="s">
        <v>611</v>
      </c>
      <c r="D363" s="3" t="str">
        <f>VLOOKUP(C363,'Location Summary'!$C$4:$D$602,2,0)</f>
        <v>DA+9</v>
      </c>
      <c r="E363" s="295" t="s">
        <v>422</v>
      </c>
      <c r="F363" s="296" t="s">
        <v>702</v>
      </c>
      <c r="J363" s="186">
        <v>1</v>
      </c>
      <c r="M363" s="186">
        <v>1</v>
      </c>
      <c r="N363" s="185">
        <v>1</v>
      </c>
      <c r="X363" s="44">
        <f t="shared" si="128"/>
        <v>45565</v>
      </c>
      <c r="Y363" s="44">
        <f t="shared" si="129"/>
        <v>45593</v>
      </c>
    </row>
    <row r="364" spans="1:25" ht="20.149999999999999" customHeight="1" x14ac:dyDescent="0.35">
      <c r="A364" s="13">
        <f>SUBTOTAL(103,$B$4:B364)</f>
        <v>361</v>
      </c>
      <c r="B364" s="138">
        <v>45565</v>
      </c>
      <c r="C364" s="141" t="s">
        <v>909</v>
      </c>
      <c r="D364" s="3" t="str">
        <f>VLOOKUP(C364,'Location Summary'!$C$4:$D$602,2,0)</f>
        <v>DB1+3</v>
      </c>
      <c r="E364" s="295" t="s">
        <v>422</v>
      </c>
      <c r="F364" s="296" t="s">
        <v>702</v>
      </c>
      <c r="J364" s="186">
        <v>1</v>
      </c>
      <c r="N364" s="185">
        <v>1</v>
      </c>
      <c r="O364" s="184">
        <v>1</v>
      </c>
      <c r="P364" s="186">
        <v>1</v>
      </c>
      <c r="Q364" s="185">
        <v>1</v>
      </c>
      <c r="R364" s="184">
        <v>1</v>
      </c>
      <c r="X364" s="44">
        <f t="shared" si="128"/>
        <v>45565</v>
      </c>
      <c r="Y364" s="44">
        <f t="shared" si="129"/>
        <v>45593</v>
      </c>
    </row>
    <row r="365" spans="1:25" ht="20.149999999999999" customHeight="1" x14ac:dyDescent="0.35">
      <c r="A365" s="13">
        <f>SUBTOTAL(103,$B$4:B365)</f>
        <v>362</v>
      </c>
      <c r="B365" s="138">
        <v>45536</v>
      </c>
      <c r="C365" s="141" t="s">
        <v>269</v>
      </c>
      <c r="D365" s="3" t="str">
        <f>VLOOKUP(C365,'Location Summary'!$C$4:$D$602,2,0)</f>
        <v>DB2+0</v>
      </c>
      <c r="E365" s="295" t="s">
        <v>422</v>
      </c>
      <c r="F365" s="296" t="s">
        <v>702</v>
      </c>
      <c r="H365" s="185">
        <v>1</v>
      </c>
      <c r="I365" s="184">
        <v>1</v>
      </c>
      <c r="K365" s="185">
        <v>1</v>
      </c>
      <c r="L365" s="184">
        <v>1</v>
      </c>
      <c r="X365" s="44">
        <f t="shared" si="128"/>
        <v>45536</v>
      </c>
      <c r="Y365" s="44">
        <f t="shared" si="129"/>
        <v>45564</v>
      </c>
    </row>
    <row r="366" spans="1:25" ht="20.149999999999999" customHeight="1" x14ac:dyDescent="0.35">
      <c r="A366" s="13">
        <f>SUBTOTAL(103,$B$4:B366)</f>
        <v>363</v>
      </c>
      <c r="B366" s="138">
        <v>45536</v>
      </c>
      <c r="C366" s="141" t="s">
        <v>492</v>
      </c>
      <c r="D366" s="3" t="str">
        <f>VLOOKUP(C366,'Location Summary'!$C$4:$D$602,2,0)</f>
        <v>DA+6</v>
      </c>
      <c r="E366" s="295" t="s">
        <v>422</v>
      </c>
      <c r="F366" s="296" t="s">
        <v>702</v>
      </c>
      <c r="H366" s="185">
        <v>1</v>
      </c>
      <c r="I366" s="184">
        <v>1</v>
      </c>
      <c r="K366" s="185">
        <v>1</v>
      </c>
      <c r="L366" s="184">
        <v>1</v>
      </c>
      <c r="X366" s="44">
        <f t="shared" ref="X366:X367" si="130">B366</f>
        <v>45536</v>
      </c>
      <c r="Y366" s="44">
        <f t="shared" ref="Y366:Y367" si="131">B366+28</f>
        <v>45564</v>
      </c>
    </row>
    <row r="367" spans="1:25" ht="20.149999999999999" customHeight="1" x14ac:dyDescent="0.35">
      <c r="A367" s="13">
        <f>SUBTOTAL(103,$B$4:B367)</f>
        <v>364</v>
      </c>
      <c r="B367" s="138">
        <v>45536</v>
      </c>
      <c r="C367" s="141" t="s">
        <v>611</v>
      </c>
      <c r="D367" s="3" t="str">
        <f>VLOOKUP(C367,'Location Summary'!$C$4:$D$602,2,0)</f>
        <v>DA+9</v>
      </c>
      <c r="E367" s="295" t="s">
        <v>422</v>
      </c>
      <c r="F367" s="296" t="s">
        <v>702</v>
      </c>
      <c r="K367" s="185">
        <v>1</v>
      </c>
      <c r="L367" s="184">
        <v>1</v>
      </c>
      <c r="O367" s="184">
        <v>1</v>
      </c>
      <c r="P367" s="186">
        <v>1</v>
      </c>
      <c r="X367" s="44">
        <f t="shared" si="130"/>
        <v>45536</v>
      </c>
      <c r="Y367" s="44">
        <f t="shared" si="131"/>
        <v>45564</v>
      </c>
    </row>
    <row r="368" spans="1:25" ht="20.149999999999999" customHeight="1" x14ac:dyDescent="0.35">
      <c r="A368" s="13">
        <f>SUBTOTAL(103,$B$4:B368)</f>
        <v>365</v>
      </c>
      <c r="B368" s="138">
        <v>45536</v>
      </c>
      <c r="C368" s="141" t="s">
        <v>909</v>
      </c>
      <c r="D368" s="3" t="str">
        <f>VLOOKUP(C368,'Location Summary'!$C$4:$D$602,2,0)</f>
        <v>DB1+3</v>
      </c>
      <c r="E368" s="295" t="s">
        <v>422</v>
      </c>
      <c r="F368" s="296" t="s">
        <v>702</v>
      </c>
      <c r="G368" s="186">
        <v>1</v>
      </c>
      <c r="H368" s="185">
        <v>1</v>
      </c>
      <c r="I368" s="184">
        <v>1</v>
      </c>
      <c r="K368" s="185">
        <v>1</v>
      </c>
      <c r="L368" s="184">
        <v>1</v>
      </c>
      <c r="X368" s="44">
        <f t="shared" ref="X368:X382" si="132">B368</f>
        <v>45536</v>
      </c>
      <c r="Y368" s="44">
        <f t="shared" ref="Y368:Y382" si="133">B368+28</f>
        <v>45564</v>
      </c>
    </row>
    <row r="369" spans="1:25" ht="20.149999999999999" customHeight="1" x14ac:dyDescent="0.35">
      <c r="A369" s="13">
        <f>SUBTOTAL(103,$B$4:B369)</f>
        <v>366</v>
      </c>
      <c r="B369" s="138">
        <v>45538</v>
      </c>
      <c r="C369" s="141" t="s">
        <v>158</v>
      </c>
      <c r="D369" s="3" t="str">
        <f>VLOOKUP(C369,'Location Summary'!$C$4:$D$602,2,0)</f>
        <v>DA+1.5</v>
      </c>
      <c r="E369" s="295" t="s">
        <v>422</v>
      </c>
      <c r="F369" s="296" t="s">
        <v>324</v>
      </c>
      <c r="M369" s="186">
        <v>1</v>
      </c>
      <c r="P369" s="186">
        <v>1</v>
      </c>
      <c r="X369" s="44">
        <f t="shared" si="132"/>
        <v>45538</v>
      </c>
      <c r="Y369" s="44">
        <f t="shared" si="133"/>
        <v>45566</v>
      </c>
    </row>
    <row r="370" spans="1:25" ht="20.149999999999999" customHeight="1" x14ac:dyDescent="0.35">
      <c r="A370" s="13">
        <f>SUBTOTAL(103,$B$4:B370)</f>
        <v>367</v>
      </c>
      <c r="B370" s="138">
        <v>45538</v>
      </c>
      <c r="C370" s="141" t="s">
        <v>600</v>
      </c>
      <c r="D370" s="3" t="str">
        <f>VLOOKUP(C370,'Location Summary'!$C$4:$D$602,2,0)</f>
        <v>DA+0</v>
      </c>
      <c r="E370" s="295" t="s">
        <v>422</v>
      </c>
      <c r="F370" s="296" t="s">
        <v>702</v>
      </c>
      <c r="G370" s="186">
        <v>1</v>
      </c>
      <c r="H370" s="185">
        <v>1</v>
      </c>
      <c r="J370" s="186">
        <v>1</v>
      </c>
      <c r="M370" s="186">
        <v>1</v>
      </c>
      <c r="N370" s="185">
        <v>1</v>
      </c>
      <c r="P370" s="186">
        <v>1</v>
      </c>
      <c r="X370" s="44">
        <f t="shared" si="132"/>
        <v>45538</v>
      </c>
      <c r="Y370" s="44">
        <f t="shared" si="133"/>
        <v>45566</v>
      </c>
    </row>
    <row r="371" spans="1:25" ht="20.149999999999999" customHeight="1" x14ac:dyDescent="0.35">
      <c r="A371" s="13">
        <f>SUBTOTAL(103,$B$4:B371)</f>
        <v>368</v>
      </c>
      <c r="B371" s="138">
        <v>45538</v>
      </c>
      <c r="C371" s="141" t="s">
        <v>1088</v>
      </c>
      <c r="D371" s="3" t="str">
        <f>VLOOKUP(C371,'Location Summary'!$C$4:$D$602,2,0)</f>
        <v>DB1+9</v>
      </c>
      <c r="E371" s="295" t="s">
        <v>422</v>
      </c>
      <c r="F371" s="296" t="s">
        <v>702</v>
      </c>
      <c r="G371" s="186">
        <v>1</v>
      </c>
      <c r="J371" s="186">
        <v>1</v>
      </c>
      <c r="P371" s="186">
        <v>1</v>
      </c>
      <c r="X371" s="44">
        <f t="shared" si="132"/>
        <v>45538</v>
      </c>
      <c r="Y371" s="44">
        <f t="shared" si="133"/>
        <v>45566</v>
      </c>
    </row>
    <row r="372" spans="1:25" ht="20.149999999999999" customHeight="1" x14ac:dyDescent="0.35">
      <c r="A372" s="13">
        <f>SUBTOTAL(103,$B$4:B372)</f>
        <v>369</v>
      </c>
      <c r="B372" s="138">
        <v>45538</v>
      </c>
      <c r="C372" s="141" t="s">
        <v>611</v>
      </c>
      <c r="D372" s="3" t="str">
        <f>VLOOKUP(C372,'Location Summary'!$C$4:$D$602,2,0)</f>
        <v>DA+9</v>
      </c>
      <c r="E372" s="295" t="s">
        <v>422</v>
      </c>
      <c r="F372" s="296" t="s">
        <v>702</v>
      </c>
      <c r="G372" s="186">
        <v>1</v>
      </c>
      <c r="H372" s="185">
        <v>1</v>
      </c>
      <c r="I372" s="184">
        <v>1</v>
      </c>
      <c r="Q372" s="185">
        <v>1</v>
      </c>
      <c r="R372" s="184">
        <v>1</v>
      </c>
      <c r="X372" s="44">
        <f t="shared" si="132"/>
        <v>45538</v>
      </c>
      <c r="Y372" s="44">
        <f t="shared" si="133"/>
        <v>45566</v>
      </c>
    </row>
    <row r="373" spans="1:25" ht="20.149999999999999" customHeight="1" x14ac:dyDescent="0.35">
      <c r="A373" s="13">
        <f>SUBTOTAL(103,$B$4:B373)</f>
        <v>370</v>
      </c>
      <c r="B373" s="138">
        <v>45539</v>
      </c>
      <c r="C373" s="141" t="s">
        <v>158</v>
      </c>
      <c r="D373" s="3" t="str">
        <f>VLOOKUP(C373,'Location Summary'!$C$4:$D$602,2,0)</f>
        <v>DA+1.5</v>
      </c>
      <c r="E373" s="295" t="s">
        <v>422</v>
      </c>
      <c r="F373" s="296" t="s">
        <v>702</v>
      </c>
      <c r="N373" s="185">
        <v>1</v>
      </c>
      <c r="Q373" s="185">
        <v>1</v>
      </c>
      <c r="X373" s="44">
        <f t="shared" si="132"/>
        <v>45539</v>
      </c>
      <c r="Y373" s="44">
        <f t="shared" si="133"/>
        <v>45567</v>
      </c>
    </row>
    <row r="374" spans="1:25" ht="20.149999999999999" customHeight="1" x14ac:dyDescent="0.35">
      <c r="A374" s="13">
        <f>SUBTOTAL(103,$B$4:B374)</f>
        <v>371</v>
      </c>
      <c r="B374" s="138">
        <v>45539</v>
      </c>
      <c r="C374" s="141" t="s">
        <v>600</v>
      </c>
      <c r="D374" s="3" t="str">
        <f>VLOOKUP(C374,'Location Summary'!$C$4:$D$602,2,0)</f>
        <v>DA+0</v>
      </c>
      <c r="E374" s="295" t="s">
        <v>422</v>
      </c>
      <c r="F374" s="296" t="s">
        <v>702</v>
      </c>
      <c r="I374" s="184">
        <v>1</v>
      </c>
      <c r="K374" s="185">
        <v>1</v>
      </c>
      <c r="L374" s="184">
        <v>1</v>
      </c>
      <c r="O374" s="184">
        <v>1</v>
      </c>
      <c r="Q374" s="185">
        <v>1</v>
      </c>
      <c r="R374" s="184">
        <v>1</v>
      </c>
      <c r="X374" s="44">
        <f t="shared" si="132"/>
        <v>45539</v>
      </c>
      <c r="Y374" s="44">
        <f t="shared" si="133"/>
        <v>45567</v>
      </c>
    </row>
    <row r="375" spans="1:25" ht="20.149999999999999" customHeight="1" x14ac:dyDescent="0.35">
      <c r="A375" s="13">
        <f>SUBTOTAL(103,$B$4:B375)</f>
        <v>372</v>
      </c>
      <c r="B375" s="138">
        <v>45539</v>
      </c>
      <c r="C375" s="141" t="s">
        <v>1088</v>
      </c>
      <c r="D375" s="3" t="str">
        <f>VLOOKUP(C375,'Location Summary'!$C$4:$D$602,2,0)</f>
        <v>DB1+9</v>
      </c>
      <c r="E375" s="295" t="s">
        <v>422</v>
      </c>
      <c r="F375" s="296" t="s">
        <v>702</v>
      </c>
      <c r="H375" s="185">
        <v>1</v>
      </c>
      <c r="I375" s="184">
        <v>1</v>
      </c>
      <c r="M375" s="186">
        <v>1</v>
      </c>
      <c r="Q375" s="185">
        <v>1</v>
      </c>
      <c r="R375" s="184">
        <v>1</v>
      </c>
      <c r="X375" s="44">
        <f t="shared" si="132"/>
        <v>45539</v>
      </c>
      <c r="Y375" s="44">
        <f t="shared" si="133"/>
        <v>45567</v>
      </c>
    </row>
    <row r="376" spans="1:25" ht="20.149999999999999" customHeight="1" x14ac:dyDescent="0.35">
      <c r="A376" s="13">
        <f>SUBTOTAL(103,$B$4:B376)</f>
        <v>373</v>
      </c>
      <c r="B376" s="138">
        <v>45539</v>
      </c>
      <c r="C376" s="141" t="s">
        <v>552</v>
      </c>
      <c r="D376" s="3" t="s">
        <v>3</v>
      </c>
      <c r="E376" s="295" t="s">
        <v>422</v>
      </c>
      <c r="F376" s="296" t="s">
        <v>702</v>
      </c>
      <c r="M376" s="186">
        <v>1</v>
      </c>
      <c r="N376" s="185">
        <v>1</v>
      </c>
      <c r="P376" s="186">
        <v>1</v>
      </c>
      <c r="Q376" s="185">
        <v>1</v>
      </c>
      <c r="X376" s="44">
        <f t="shared" si="132"/>
        <v>45539</v>
      </c>
      <c r="Y376" s="44">
        <f t="shared" si="133"/>
        <v>45567</v>
      </c>
    </row>
    <row r="377" spans="1:25" ht="20.149999999999999" customHeight="1" x14ac:dyDescent="0.35">
      <c r="A377" s="13">
        <f>SUBTOTAL(103,$B$4:B377)</f>
        <v>374</v>
      </c>
      <c r="B377" s="138">
        <v>45540</v>
      </c>
      <c r="C377" s="141" t="s">
        <v>158</v>
      </c>
      <c r="D377" s="3" t="str">
        <f>VLOOKUP(C377,'Location Summary'!$C$4:$D$602,2,0)</f>
        <v>DA+1.5</v>
      </c>
      <c r="E377" s="295" t="s">
        <v>422</v>
      </c>
      <c r="F377" s="296" t="s">
        <v>702</v>
      </c>
      <c r="G377" s="186">
        <v>1</v>
      </c>
      <c r="O377" s="184">
        <v>1</v>
      </c>
      <c r="R377" s="184">
        <v>1</v>
      </c>
      <c r="X377" s="44">
        <f t="shared" si="132"/>
        <v>45540</v>
      </c>
      <c r="Y377" s="44">
        <f t="shared" si="133"/>
        <v>45568</v>
      </c>
    </row>
    <row r="378" spans="1:25" ht="20.149999999999999" customHeight="1" x14ac:dyDescent="0.35">
      <c r="A378" s="13">
        <f>SUBTOTAL(103,$B$4:B378)</f>
        <v>375</v>
      </c>
      <c r="B378" s="138">
        <v>45540</v>
      </c>
      <c r="C378" s="141" t="s">
        <v>1088</v>
      </c>
      <c r="D378" s="3" t="str">
        <f>VLOOKUP(C378,'Location Summary'!$C$4:$D$602,2,0)</f>
        <v>DB1+9</v>
      </c>
      <c r="E378" s="295" t="s">
        <v>422</v>
      </c>
      <c r="F378" s="296" t="s">
        <v>702</v>
      </c>
      <c r="K378" s="185">
        <v>1</v>
      </c>
      <c r="L378" s="184">
        <v>1</v>
      </c>
      <c r="N378" s="185">
        <v>1</v>
      </c>
      <c r="O378" s="184">
        <v>1</v>
      </c>
      <c r="X378" s="44">
        <f t="shared" si="132"/>
        <v>45540</v>
      </c>
      <c r="Y378" s="44">
        <f t="shared" si="133"/>
        <v>45568</v>
      </c>
    </row>
    <row r="379" spans="1:25" ht="20.149999999999999" customHeight="1" x14ac:dyDescent="0.35">
      <c r="A379" s="13">
        <f>SUBTOTAL(103,$B$4:B379)</f>
        <v>376</v>
      </c>
      <c r="B379" s="138">
        <v>45540</v>
      </c>
      <c r="C379" s="141" t="s">
        <v>484</v>
      </c>
      <c r="D379" s="3" t="str">
        <f>VLOOKUP(C379,'Location Summary'!$C$4:$D$602,2,0)</f>
        <v>DA+6</v>
      </c>
      <c r="E379" s="295" t="s">
        <v>422</v>
      </c>
      <c r="F379" s="296" t="s">
        <v>702</v>
      </c>
      <c r="J379" s="186">
        <v>1</v>
      </c>
      <c r="M379" s="186">
        <v>1</v>
      </c>
      <c r="X379" s="44">
        <f t="shared" si="132"/>
        <v>45540</v>
      </c>
      <c r="Y379" s="44">
        <f t="shared" si="133"/>
        <v>45568</v>
      </c>
    </row>
    <row r="380" spans="1:25" ht="20.149999999999999" customHeight="1" x14ac:dyDescent="0.35">
      <c r="A380" s="13">
        <f>SUBTOTAL(103,$B$4:B380)</f>
        <v>377</v>
      </c>
      <c r="B380" s="138">
        <v>45540</v>
      </c>
      <c r="C380" s="141" t="s">
        <v>612</v>
      </c>
      <c r="D380" s="3" t="str">
        <f>VLOOKUP(C380,'Location Summary'!$C$4:$D$602,2,0)</f>
        <v>DA+6</v>
      </c>
      <c r="E380" s="295" t="s">
        <v>422</v>
      </c>
      <c r="F380" s="296" t="s">
        <v>702</v>
      </c>
      <c r="M380" s="186">
        <v>1</v>
      </c>
      <c r="P380" s="186">
        <v>1</v>
      </c>
      <c r="X380" s="44">
        <f t="shared" si="132"/>
        <v>45540</v>
      </c>
      <c r="Y380" s="44">
        <f t="shared" si="133"/>
        <v>45568</v>
      </c>
    </row>
    <row r="381" spans="1:25" ht="20.149999999999999" customHeight="1" x14ac:dyDescent="0.35">
      <c r="A381" s="13">
        <f>SUBTOTAL(103,$B$4:B381)</f>
        <v>378</v>
      </c>
      <c r="B381" s="138">
        <v>45540</v>
      </c>
      <c r="C381" s="141" t="s">
        <v>552</v>
      </c>
      <c r="D381" s="3" t="s">
        <v>3</v>
      </c>
      <c r="E381" s="295" t="s">
        <v>422</v>
      </c>
      <c r="F381" s="296" t="s">
        <v>702</v>
      </c>
      <c r="G381" s="186">
        <v>1</v>
      </c>
      <c r="H381" s="185">
        <v>1</v>
      </c>
      <c r="I381" s="184">
        <v>1</v>
      </c>
      <c r="J381" s="186">
        <v>1</v>
      </c>
      <c r="K381" s="185">
        <v>1</v>
      </c>
      <c r="L381" s="184">
        <v>1</v>
      </c>
      <c r="O381" s="184">
        <v>1</v>
      </c>
      <c r="R381" s="184">
        <v>1</v>
      </c>
      <c r="X381" s="44">
        <f t="shared" si="132"/>
        <v>45540</v>
      </c>
      <c r="Y381" s="44">
        <f t="shared" si="133"/>
        <v>45568</v>
      </c>
    </row>
    <row r="382" spans="1:25" ht="20.149999999999999" customHeight="1" x14ac:dyDescent="0.35">
      <c r="A382" s="13">
        <f>SUBTOTAL(103,$B$4:B382)</f>
        <v>379</v>
      </c>
      <c r="B382" s="138">
        <v>45541</v>
      </c>
      <c r="C382" s="141" t="s">
        <v>497</v>
      </c>
      <c r="D382" s="3" t="str">
        <f>VLOOKUP(C382,'Location Summary'!$C$4:$D$602,2,0)</f>
        <v>DA+9</v>
      </c>
      <c r="E382" s="295" t="s">
        <v>422</v>
      </c>
      <c r="F382" s="296" t="s">
        <v>702</v>
      </c>
      <c r="G382" s="186">
        <v>1</v>
      </c>
      <c r="J382" s="186">
        <v>1</v>
      </c>
      <c r="M382" s="186">
        <v>1</v>
      </c>
      <c r="X382" s="44">
        <f t="shared" si="132"/>
        <v>45541</v>
      </c>
      <c r="Y382" s="44">
        <f t="shared" si="133"/>
        <v>45569</v>
      </c>
    </row>
    <row r="383" spans="1:25" ht="20.149999999999999" customHeight="1" x14ac:dyDescent="0.35">
      <c r="A383" s="13">
        <f>SUBTOTAL(103,$B$4:B383)</f>
        <v>380</v>
      </c>
      <c r="B383" s="138">
        <v>45541</v>
      </c>
      <c r="C383" s="141" t="s">
        <v>158</v>
      </c>
      <c r="D383" s="3" t="str">
        <f>VLOOKUP(C383,'Location Summary'!$C$4:$D$602,2,0)</f>
        <v>DA+1.5</v>
      </c>
      <c r="E383" s="295" t="s">
        <v>422</v>
      </c>
      <c r="F383" s="296" t="s">
        <v>702</v>
      </c>
      <c r="J383" s="186">
        <v>1</v>
      </c>
      <c r="X383" s="44">
        <f t="shared" ref="X383:X414" si="134">B383</f>
        <v>45541</v>
      </c>
      <c r="Y383" s="44">
        <f t="shared" ref="Y383:Y414" si="135">B383+28</f>
        <v>45569</v>
      </c>
    </row>
    <row r="384" spans="1:25" ht="20.149999999999999" customHeight="1" x14ac:dyDescent="0.35">
      <c r="A384" s="13">
        <f>SUBTOTAL(103,$B$4:B384)</f>
        <v>381</v>
      </c>
      <c r="B384" s="138">
        <v>45541</v>
      </c>
      <c r="C384" s="141" t="s">
        <v>602</v>
      </c>
      <c r="D384" s="3" t="str">
        <f>VLOOKUP(C384,'Location Summary'!$C$4:$D$602,2,0)</f>
        <v>DA+1.5</v>
      </c>
      <c r="E384" s="295" t="s">
        <v>422</v>
      </c>
      <c r="F384" s="296" t="s">
        <v>702</v>
      </c>
      <c r="G384" s="186">
        <v>1</v>
      </c>
      <c r="J384" s="186">
        <v>1</v>
      </c>
      <c r="M384" s="186">
        <v>1</v>
      </c>
      <c r="P384" s="186">
        <v>1</v>
      </c>
      <c r="X384" s="44">
        <f t="shared" si="134"/>
        <v>45541</v>
      </c>
      <c r="Y384" s="44">
        <f t="shared" si="135"/>
        <v>45569</v>
      </c>
    </row>
    <row r="385" spans="1:25" ht="20.149999999999999" customHeight="1" x14ac:dyDescent="0.35">
      <c r="A385" s="13">
        <f>SUBTOTAL(103,$B$4:B385)</f>
        <v>382</v>
      </c>
      <c r="B385" s="138">
        <v>45541</v>
      </c>
      <c r="C385" s="141" t="s">
        <v>484</v>
      </c>
      <c r="D385" s="3" t="str">
        <f>VLOOKUP(C385,'Location Summary'!$C$4:$D$602,2,0)</f>
        <v>DA+6</v>
      </c>
      <c r="E385" s="295" t="s">
        <v>422</v>
      </c>
      <c r="F385" s="296" t="s">
        <v>702</v>
      </c>
      <c r="G385" s="186">
        <v>1</v>
      </c>
      <c r="K385" s="185">
        <v>1</v>
      </c>
      <c r="L385" s="184">
        <v>1</v>
      </c>
      <c r="N385" s="185">
        <v>1</v>
      </c>
      <c r="O385" s="184">
        <v>1</v>
      </c>
      <c r="P385" s="186">
        <v>1</v>
      </c>
      <c r="X385" s="44">
        <f t="shared" si="134"/>
        <v>45541</v>
      </c>
      <c r="Y385" s="44">
        <f t="shared" si="135"/>
        <v>45569</v>
      </c>
    </row>
    <row r="386" spans="1:25" ht="20.149999999999999" customHeight="1" x14ac:dyDescent="0.35">
      <c r="A386" s="13">
        <f>SUBTOTAL(103,$B$4:B386)</f>
        <v>383</v>
      </c>
      <c r="B386" s="138">
        <v>45541</v>
      </c>
      <c r="C386" s="141" t="s">
        <v>612</v>
      </c>
      <c r="D386" s="3" t="str">
        <f>VLOOKUP(C386,'Location Summary'!$C$4:$D$602,2,0)</f>
        <v>DA+6</v>
      </c>
      <c r="E386" s="295" t="s">
        <v>422</v>
      </c>
      <c r="F386" s="296" t="s">
        <v>702</v>
      </c>
      <c r="N386" s="185">
        <v>1</v>
      </c>
      <c r="O386" s="184">
        <v>1</v>
      </c>
      <c r="Q386" s="185">
        <v>1</v>
      </c>
      <c r="R386" s="184">
        <v>1</v>
      </c>
      <c r="X386" s="44">
        <f t="shared" si="134"/>
        <v>45541</v>
      </c>
      <c r="Y386" s="44">
        <f t="shared" si="135"/>
        <v>45569</v>
      </c>
    </row>
    <row r="387" spans="1:25" ht="20.149999999999999" customHeight="1" x14ac:dyDescent="0.35">
      <c r="A387" s="13">
        <f>SUBTOTAL(103,$B$4:B387)</f>
        <v>384</v>
      </c>
      <c r="B387" s="138">
        <v>45542</v>
      </c>
      <c r="C387" s="141" t="s">
        <v>497</v>
      </c>
      <c r="D387" s="3" t="str">
        <f>VLOOKUP(C387,'Location Summary'!$C$4:$D$602,2,0)</f>
        <v>DA+9</v>
      </c>
      <c r="E387" s="295" t="s">
        <v>422</v>
      </c>
      <c r="F387" s="296" t="s">
        <v>702</v>
      </c>
      <c r="H387" s="185">
        <v>1</v>
      </c>
      <c r="I387" s="184">
        <v>1</v>
      </c>
      <c r="K387" s="185">
        <v>1</v>
      </c>
      <c r="L387" s="184">
        <v>1</v>
      </c>
      <c r="N387" s="185">
        <v>1</v>
      </c>
      <c r="P387" s="186">
        <v>1</v>
      </c>
      <c r="Q387" s="185">
        <v>1</v>
      </c>
      <c r="X387" s="44">
        <f t="shared" si="134"/>
        <v>45542</v>
      </c>
      <c r="Y387" s="44">
        <f t="shared" si="135"/>
        <v>45570</v>
      </c>
    </row>
    <row r="388" spans="1:25" ht="20.149999999999999" customHeight="1" x14ac:dyDescent="0.35">
      <c r="A388" s="13">
        <f>SUBTOTAL(103,$B$4:B388)</f>
        <v>385</v>
      </c>
      <c r="B388" s="138">
        <v>45542</v>
      </c>
      <c r="C388" s="141" t="s">
        <v>602</v>
      </c>
      <c r="D388" s="3" t="str">
        <f>VLOOKUP(C388,'Location Summary'!$C$4:$D$602,2,0)</f>
        <v>DA+1.5</v>
      </c>
      <c r="E388" s="295" t="s">
        <v>422</v>
      </c>
      <c r="F388" s="296" t="s">
        <v>702</v>
      </c>
      <c r="H388" s="185">
        <v>1</v>
      </c>
      <c r="I388" s="184">
        <v>1</v>
      </c>
      <c r="K388" s="185">
        <v>1</v>
      </c>
      <c r="L388" s="184">
        <v>1</v>
      </c>
      <c r="N388" s="185">
        <v>1</v>
      </c>
      <c r="O388" s="184">
        <v>1</v>
      </c>
      <c r="Q388" s="185">
        <v>1</v>
      </c>
      <c r="R388" s="184">
        <v>1</v>
      </c>
      <c r="X388" s="44">
        <f t="shared" si="134"/>
        <v>45542</v>
      </c>
      <c r="Y388" s="44">
        <f t="shared" si="135"/>
        <v>45570</v>
      </c>
    </row>
    <row r="389" spans="1:25" ht="20.149999999999999" customHeight="1" x14ac:dyDescent="0.35">
      <c r="A389" s="13">
        <f>SUBTOTAL(103,$B$4:B389)</f>
        <v>386</v>
      </c>
      <c r="B389" s="138">
        <v>45542</v>
      </c>
      <c r="C389" s="141" t="s">
        <v>484</v>
      </c>
      <c r="D389" s="3" t="str">
        <f>VLOOKUP(C389,'Location Summary'!$C$4:$D$602,2,0)</f>
        <v>DA+6</v>
      </c>
      <c r="E389" s="295" t="s">
        <v>422</v>
      </c>
      <c r="F389" s="296" t="s">
        <v>702</v>
      </c>
      <c r="H389" s="185">
        <v>1</v>
      </c>
      <c r="I389" s="184">
        <v>1</v>
      </c>
      <c r="Q389" s="185">
        <v>1</v>
      </c>
      <c r="R389" s="184">
        <v>1</v>
      </c>
      <c r="X389" s="44">
        <f t="shared" si="134"/>
        <v>45542</v>
      </c>
      <c r="Y389" s="44">
        <f t="shared" si="135"/>
        <v>45570</v>
      </c>
    </row>
    <row r="390" spans="1:25" ht="20.149999999999999" customHeight="1" x14ac:dyDescent="0.35">
      <c r="A390" s="13">
        <f>SUBTOTAL(103,$B$4:B390)</f>
        <v>387</v>
      </c>
      <c r="B390" s="138">
        <v>45542</v>
      </c>
      <c r="C390" s="141" t="s">
        <v>612</v>
      </c>
      <c r="D390" s="3" t="str">
        <f>VLOOKUP(C390,'Location Summary'!$C$4:$D$602,2,0)</f>
        <v>DA+6</v>
      </c>
      <c r="E390" s="295" t="s">
        <v>422</v>
      </c>
      <c r="F390" s="296" t="s">
        <v>702</v>
      </c>
      <c r="G390" s="186">
        <v>1</v>
      </c>
      <c r="X390" s="44">
        <f t="shared" si="134"/>
        <v>45542</v>
      </c>
      <c r="Y390" s="44">
        <f t="shared" si="135"/>
        <v>45570</v>
      </c>
    </row>
    <row r="391" spans="1:25" ht="20.149999999999999" customHeight="1" x14ac:dyDescent="0.35">
      <c r="A391" s="13">
        <f>SUBTOTAL(103,$B$4:B391)</f>
        <v>388</v>
      </c>
      <c r="B391" s="138">
        <v>45542</v>
      </c>
      <c r="C391" s="141" t="s">
        <v>553</v>
      </c>
      <c r="D391" s="3" t="s">
        <v>3</v>
      </c>
      <c r="E391" s="295" t="s">
        <v>422</v>
      </c>
      <c r="F391" s="296" t="s">
        <v>702</v>
      </c>
      <c r="G391" s="186">
        <v>1</v>
      </c>
      <c r="J391" s="186">
        <v>1</v>
      </c>
      <c r="M391" s="186">
        <v>1</v>
      </c>
      <c r="P391" s="186">
        <v>1</v>
      </c>
      <c r="X391" s="44">
        <f t="shared" si="134"/>
        <v>45542</v>
      </c>
      <c r="Y391" s="44">
        <f t="shared" si="135"/>
        <v>45570</v>
      </c>
    </row>
    <row r="392" spans="1:25" ht="20.149999999999999" customHeight="1" x14ac:dyDescent="0.35">
      <c r="A392" s="13">
        <f>SUBTOTAL(103,$B$4:B392)</f>
        <v>389</v>
      </c>
      <c r="B392" s="138">
        <v>45543</v>
      </c>
      <c r="C392" s="141" t="s">
        <v>497</v>
      </c>
      <c r="D392" s="3" t="str">
        <f>VLOOKUP(C392,'Location Summary'!$C$4:$D$602,2,0)</f>
        <v>DA+9</v>
      </c>
      <c r="E392" s="295" t="s">
        <v>422</v>
      </c>
      <c r="F392" s="296" t="s">
        <v>702</v>
      </c>
      <c r="O392" s="184">
        <v>1</v>
      </c>
      <c r="R392" s="184">
        <v>1</v>
      </c>
      <c r="X392" s="44">
        <f t="shared" si="134"/>
        <v>45543</v>
      </c>
      <c r="Y392" s="44">
        <f t="shared" si="135"/>
        <v>45571</v>
      </c>
    </row>
    <row r="393" spans="1:25" ht="20.149999999999999" customHeight="1" x14ac:dyDescent="0.35">
      <c r="A393" s="13">
        <f>SUBTOTAL(103,$B$4:B393)</f>
        <v>390</v>
      </c>
      <c r="B393" s="138">
        <v>45543</v>
      </c>
      <c r="C393" s="141" t="s">
        <v>158</v>
      </c>
      <c r="D393" s="3" t="str">
        <f>VLOOKUP(C393,'Location Summary'!$C$4:$D$602,2,0)</f>
        <v>DA+1.5</v>
      </c>
      <c r="E393" s="295" t="s">
        <v>422</v>
      </c>
      <c r="F393" s="296" t="s">
        <v>702</v>
      </c>
      <c r="H393" s="185">
        <v>1</v>
      </c>
      <c r="I393" s="184">
        <v>1</v>
      </c>
      <c r="K393" s="185">
        <v>1</v>
      </c>
      <c r="L393" s="184">
        <v>1</v>
      </c>
      <c r="X393" s="44">
        <f t="shared" si="134"/>
        <v>45543</v>
      </c>
      <c r="Y393" s="44">
        <f t="shared" si="135"/>
        <v>45571</v>
      </c>
    </row>
    <row r="394" spans="1:25" ht="20.149999999999999" customHeight="1" x14ac:dyDescent="0.35">
      <c r="A394" s="13">
        <f>SUBTOTAL(103,$B$4:B394)</f>
        <v>391</v>
      </c>
      <c r="B394" s="138">
        <v>45543</v>
      </c>
      <c r="C394" s="141" t="s">
        <v>175</v>
      </c>
      <c r="D394" s="3" t="str">
        <f>VLOOKUP(C394,'Location Summary'!$C$4:$D$602,2,0)</f>
        <v>DB2+3</v>
      </c>
      <c r="E394" s="295" t="s">
        <v>422</v>
      </c>
      <c r="F394" s="296" t="s">
        <v>702</v>
      </c>
      <c r="J394" s="186">
        <v>1</v>
      </c>
      <c r="X394" s="44">
        <f t="shared" si="134"/>
        <v>45543</v>
      </c>
      <c r="Y394" s="44">
        <f t="shared" si="135"/>
        <v>45571</v>
      </c>
    </row>
    <row r="395" spans="1:25" ht="20.149999999999999" customHeight="1" x14ac:dyDescent="0.35">
      <c r="A395" s="13">
        <f>SUBTOTAL(103,$B$4:B395)</f>
        <v>392</v>
      </c>
      <c r="B395" s="138">
        <v>45543</v>
      </c>
      <c r="C395" s="141" t="s">
        <v>553</v>
      </c>
      <c r="D395" s="3" t="s">
        <v>3</v>
      </c>
      <c r="E395" s="295" t="s">
        <v>422</v>
      </c>
      <c r="F395" s="296" t="s">
        <v>702</v>
      </c>
      <c r="H395" s="185">
        <v>1</v>
      </c>
      <c r="K395" s="185">
        <v>1</v>
      </c>
      <c r="N395" s="185">
        <v>1</v>
      </c>
      <c r="Q395" s="185">
        <v>1</v>
      </c>
      <c r="X395" s="44">
        <f t="shared" si="134"/>
        <v>45543</v>
      </c>
      <c r="Y395" s="44">
        <f t="shared" si="135"/>
        <v>45571</v>
      </c>
    </row>
    <row r="396" spans="1:25" ht="20.149999999999999" customHeight="1" x14ac:dyDescent="0.35">
      <c r="A396" s="13">
        <f>SUBTOTAL(103,$B$4:B396)</f>
        <v>393</v>
      </c>
      <c r="B396" s="138">
        <v>45543</v>
      </c>
      <c r="C396" s="141" t="s">
        <v>612</v>
      </c>
      <c r="D396" s="3" t="str">
        <f>VLOOKUP(C396,'Location Summary'!$C$4:$D$602,2,0)</f>
        <v>DA+6</v>
      </c>
      <c r="E396" s="295" t="s">
        <v>422</v>
      </c>
      <c r="F396" s="296" t="s">
        <v>702</v>
      </c>
      <c r="H396" s="185">
        <v>1</v>
      </c>
      <c r="X396" s="44">
        <f t="shared" si="134"/>
        <v>45543</v>
      </c>
      <c r="Y396" s="44">
        <f t="shared" si="135"/>
        <v>45571</v>
      </c>
    </row>
    <row r="397" spans="1:25" ht="20.149999999999999" customHeight="1" x14ac:dyDescent="0.35">
      <c r="A397" s="13">
        <f>SUBTOTAL(103,$B$4:B397)</f>
        <v>394</v>
      </c>
      <c r="B397" s="138">
        <v>45544</v>
      </c>
      <c r="C397" s="141" t="s">
        <v>498</v>
      </c>
      <c r="D397" s="3" t="str">
        <f>VLOOKUP(C397,'Location Summary'!$C$4:$D$602,2,0)</f>
        <v>DA+6</v>
      </c>
      <c r="E397" s="295" t="s">
        <v>422</v>
      </c>
      <c r="F397" s="296" t="s">
        <v>702</v>
      </c>
      <c r="G397" s="186">
        <v>1</v>
      </c>
      <c r="P397" s="186">
        <v>1</v>
      </c>
      <c r="X397" s="44">
        <f t="shared" si="134"/>
        <v>45544</v>
      </c>
      <c r="Y397" s="44">
        <f t="shared" si="135"/>
        <v>45572</v>
      </c>
    </row>
    <row r="398" spans="1:25" ht="20.149999999999999" customHeight="1" x14ac:dyDescent="0.35">
      <c r="A398" s="13">
        <f>SUBTOTAL(103,$B$4:B398)</f>
        <v>395</v>
      </c>
      <c r="B398" s="138">
        <v>45544</v>
      </c>
      <c r="C398" s="141" t="s">
        <v>603</v>
      </c>
      <c r="D398" s="3" t="str">
        <f>VLOOKUP(C398,'Location Summary'!$C$4:$D$602,2,0)</f>
        <v>DA-3</v>
      </c>
      <c r="E398" s="295" t="s">
        <v>422</v>
      </c>
      <c r="F398" s="296" t="s">
        <v>702</v>
      </c>
      <c r="M398" s="186">
        <v>1</v>
      </c>
      <c r="P398" s="186">
        <v>1</v>
      </c>
      <c r="X398" s="44">
        <f t="shared" si="134"/>
        <v>45544</v>
      </c>
      <c r="Y398" s="44">
        <f t="shared" si="135"/>
        <v>45572</v>
      </c>
    </row>
    <row r="399" spans="1:25" ht="20.149999999999999" customHeight="1" x14ac:dyDescent="0.35">
      <c r="A399" s="13">
        <f>SUBTOTAL(103,$B$4:B399)</f>
        <v>396</v>
      </c>
      <c r="B399" s="138">
        <v>45544</v>
      </c>
      <c r="C399" s="141" t="s">
        <v>175</v>
      </c>
      <c r="D399" s="3" t="str">
        <f>VLOOKUP(C399,'Location Summary'!$C$4:$D$602,2,0)</f>
        <v>DB2+3</v>
      </c>
      <c r="E399" s="295" t="s">
        <v>422</v>
      </c>
      <c r="F399" s="296" t="s">
        <v>702</v>
      </c>
      <c r="G399" s="186">
        <v>1</v>
      </c>
      <c r="K399" s="185">
        <v>1</v>
      </c>
      <c r="L399" s="184">
        <v>1</v>
      </c>
      <c r="X399" s="44">
        <f t="shared" si="134"/>
        <v>45544</v>
      </c>
      <c r="Y399" s="44">
        <f t="shared" si="135"/>
        <v>45572</v>
      </c>
    </row>
    <row r="400" spans="1:25" ht="20.149999999999999" customHeight="1" x14ac:dyDescent="0.35">
      <c r="A400" s="13">
        <f>SUBTOTAL(103,$B$4:B400)</f>
        <v>397</v>
      </c>
      <c r="B400" s="138">
        <v>45544</v>
      </c>
      <c r="C400" s="141" t="s">
        <v>612</v>
      </c>
      <c r="D400" s="3" t="str">
        <f>VLOOKUP(C400,'Location Summary'!$C$4:$D$602,2,0)</f>
        <v>DA+6</v>
      </c>
      <c r="E400" s="295" t="s">
        <v>422</v>
      </c>
      <c r="F400" s="296" t="s">
        <v>702</v>
      </c>
      <c r="I400" s="184">
        <v>1</v>
      </c>
      <c r="J400" s="186">
        <v>1</v>
      </c>
      <c r="K400" s="185">
        <v>1</v>
      </c>
      <c r="L400" s="184">
        <v>1</v>
      </c>
      <c r="X400" s="44">
        <f t="shared" si="134"/>
        <v>45544</v>
      </c>
      <c r="Y400" s="44">
        <f t="shared" si="135"/>
        <v>45572</v>
      </c>
    </row>
    <row r="401" spans="1:25" ht="20.149999999999999" customHeight="1" x14ac:dyDescent="0.35">
      <c r="A401" s="13">
        <f>SUBTOTAL(103,$B$4:B401)</f>
        <v>398</v>
      </c>
      <c r="B401" s="138">
        <v>45544</v>
      </c>
      <c r="C401" s="141" t="s">
        <v>553</v>
      </c>
      <c r="D401" s="3" t="s">
        <v>3</v>
      </c>
      <c r="E401" s="295" t="s">
        <v>422</v>
      </c>
      <c r="F401" s="296" t="s">
        <v>702</v>
      </c>
      <c r="I401" s="184">
        <v>1</v>
      </c>
      <c r="L401" s="184">
        <v>1</v>
      </c>
      <c r="O401" s="184">
        <v>1</v>
      </c>
      <c r="R401" s="184">
        <v>1</v>
      </c>
      <c r="X401" s="44">
        <f t="shared" si="134"/>
        <v>45544</v>
      </c>
      <c r="Y401" s="44">
        <f t="shared" si="135"/>
        <v>45572</v>
      </c>
    </row>
    <row r="402" spans="1:25" ht="20.149999999999999" customHeight="1" x14ac:dyDescent="0.35">
      <c r="A402" s="13">
        <f>SUBTOTAL(103,$B$4:B402)</f>
        <v>399</v>
      </c>
      <c r="B402" s="138">
        <v>45545</v>
      </c>
      <c r="C402" s="141" t="s">
        <v>498</v>
      </c>
      <c r="D402" s="3" t="str">
        <f>VLOOKUP(C402,'Location Summary'!$C$4:$D$602,2,0)</f>
        <v>DA+6</v>
      </c>
      <c r="E402" s="295" t="s">
        <v>422</v>
      </c>
      <c r="F402" s="296" t="s">
        <v>702</v>
      </c>
      <c r="H402" s="185">
        <v>1</v>
      </c>
      <c r="M402" s="186">
        <v>1</v>
      </c>
      <c r="Q402" s="185">
        <v>1</v>
      </c>
      <c r="X402" s="44">
        <f t="shared" si="134"/>
        <v>45545</v>
      </c>
      <c r="Y402" s="44">
        <f t="shared" si="135"/>
        <v>45573</v>
      </c>
    </row>
    <row r="403" spans="1:25" ht="20.149999999999999" customHeight="1" x14ac:dyDescent="0.35">
      <c r="A403" s="13">
        <f>SUBTOTAL(103,$B$4:B403)</f>
        <v>400</v>
      </c>
      <c r="B403" s="138">
        <v>45545</v>
      </c>
      <c r="C403" s="141" t="s">
        <v>169</v>
      </c>
      <c r="D403" s="3" t="str">
        <f>VLOOKUP(C403,'Location Summary'!$C$4:$D$602,2,0)</f>
        <v>DA-3</v>
      </c>
      <c r="E403" s="295" t="s">
        <v>422</v>
      </c>
      <c r="F403" s="296" t="s">
        <v>324</v>
      </c>
      <c r="P403" s="186">
        <v>1</v>
      </c>
      <c r="X403" s="44">
        <f t="shared" si="134"/>
        <v>45545</v>
      </c>
      <c r="Y403" s="44">
        <f t="shared" si="135"/>
        <v>45573</v>
      </c>
    </row>
    <row r="404" spans="1:25" ht="20.149999999999999" customHeight="1" x14ac:dyDescent="0.35">
      <c r="A404" s="13">
        <f>SUBTOTAL(103,$B$4:B404)</f>
        <v>401</v>
      </c>
      <c r="B404" s="138">
        <v>45545</v>
      </c>
      <c r="C404" s="141" t="s">
        <v>603</v>
      </c>
      <c r="D404" s="3" t="str">
        <f>VLOOKUP(C404,'Location Summary'!$C$4:$D$602,2,0)</f>
        <v>DA-3</v>
      </c>
      <c r="E404" s="295" t="s">
        <v>422</v>
      </c>
      <c r="F404" s="296" t="s">
        <v>702</v>
      </c>
      <c r="G404" s="186">
        <v>1</v>
      </c>
      <c r="N404" s="185">
        <v>1</v>
      </c>
      <c r="X404" s="44">
        <f t="shared" si="134"/>
        <v>45545</v>
      </c>
      <c r="Y404" s="44">
        <f t="shared" si="135"/>
        <v>45573</v>
      </c>
    </row>
    <row r="405" spans="1:25" ht="20.149999999999999" customHeight="1" x14ac:dyDescent="0.35">
      <c r="A405" s="13">
        <f>SUBTOTAL(103,$B$4:B405)</f>
        <v>402</v>
      </c>
      <c r="B405" s="138">
        <v>45545</v>
      </c>
      <c r="C405" s="141" t="s">
        <v>175</v>
      </c>
      <c r="D405" s="3" t="str">
        <f>VLOOKUP(C405,'Location Summary'!$C$4:$D$602,2,0)</f>
        <v>DB2+3</v>
      </c>
      <c r="E405" s="295" t="s">
        <v>422</v>
      </c>
      <c r="F405" s="296" t="s">
        <v>702</v>
      </c>
      <c r="H405" s="185">
        <v>1</v>
      </c>
      <c r="I405" s="184">
        <v>1</v>
      </c>
      <c r="X405" s="44">
        <f t="shared" si="134"/>
        <v>45545</v>
      </c>
      <c r="Y405" s="44">
        <f t="shared" si="135"/>
        <v>45573</v>
      </c>
    </row>
    <row r="406" spans="1:25" ht="20.149999999999999" customHeight="1" x14ac:dyDescent="0.35">
      <c r="A406" s="13">
        <f>SUBTOTAL(103,$B$4:B406)</f>
        <v>403</v>
      </c>
      <c r="B406" s="138">
        <v>45576</v>
      </c>
      <c r="C406" s="141" t="s">
        <v>498</v>
      </c>
      <c r="D406" s="3" t="str">
        <f>VLOOKUP(C406,'Location Summary'!$C$4:$D$602,2,0)</f>
        <v>DA+6</v>
      </c>
      <c r="E406" s="295" t="s">
        <v>422</v>
      </c>
      <c r="F406" s="296" t="s">
        <v>702</v>
      </c>
      <c r="I406" s="184">
        <v>1</v>
      </c>
      <c r="J406" s="186">
        <v>1</v>
      </c>
      <c r="N406" s="185">
        <v>1</v>
      </c>
      <c r="R406" s="184">
        <v>1</v>
      </c>
      <c r="X406" s="44">
        <f t="shared" si="134"/>
        <v>45576</v>
      </c>
      <c r="Y406" s="44">
        <f t="shared" si="135"/>
        <v>45604</v>
      </c>
    </row>
    <row r="407" spans="1:25" ht="20.149999999999999" customHeight="1" x14ac:dyDescent="0.35">
      <c r="A407" s="13">
        <f>SUBTOTAL(103,$B$4:B407)</f>
        <v>404</v>
      </c>
      <c r="B407" s="138">
        <v>45576</v>
      </c>
      <c r="C407" s="141" t="s">
        <v>169</v>
      </c>
      <c r="D407" s="3" t="str">
        <f>VLOOKUP(C407,'Location Summary'!$C$4:$D$602,2,0)</f>
        <v>DA-3</v>
      </c>
      <c r="E407" s="295" t="s">
        <v>422</v>
      </c>
      <c r="F407" s="296" t="s">
        <v>702</v>
      </c>
      <c r="M407" s="186">
        <v>1</v>
      </c>
      <c r="Q407" s="185">
        <v>1</v>
      </c>
      <c r="R407" s="184">
        <v>1</v>
      </c>
      <c r="X407" s="44">
        <f t="shared" si="134"/>
        <v>45576</v>
      </c>
      <c r="Y407" s="44">
        <f t="shared" si="135"/>
        <v>45604</v>
      </c>
    </row>
    <row r="408" spans="1:25" ht="20.149999999999999" customHeight="1" x14ac:dyDescent="0.35">
      <c r="A408" s="13">
        <f>SUBTOTAL(103,$B$4:B408)</f>
        <v>405</v>
      </c>
      <c r="B408" s="138">
        <v>45576</v>
      </c>
      <c r="C408" s="141" t="s">
        <v>603</v>
      </c>
      <c r="D408" s="3" t="str">
        <f>VLOOKUP(C408,'Location Summary'!$C$4:$D$602,2,0)</f>
        <v>DA-3</v>
      </c>
      <c r="E408" s="295" t="s">
        <v>422</v>
      </c>
      <c r="F408" s="296" t="s">
        <v>702</v>
      </c>
      <c r="H408" s="185">
        <v>1</v>
      </c>
      <c r="J408" s="186">
        <v>1</v>
      </c>
      <c r="O408" s="184">
        <v>1</v>
      </c>
      <c r="Q408" s="185">
        <v>1</v>
      </c>
      <c r="R408" s="184">
        <v>1</v>
      </c>
      <c r="X408" s="44">
        <f t="shared" si="134"/>
        <v>45576</v>
      </c>
      <c r="Y408" s="44">
        <f t="shared" si="135"/>
        <v>45604</v>
      </c>
    </row>
    <row r="409" spans="1:25" ht="20.149999999999999" customHeight="1" x14ac:dyDescent="0.35">
      <c r="A409" s="13">
        <f>SUBTOTAL(103,$B$4:B409)</f>
        <v>406</v>
      </c>
      <c r="B409" s="138">
        <v>45576</v>
      </c>
      <c r="C409" s="141" t="s">
        <v>613</v>
      </c>
      <c r="D409" s="3" t="str">
        <f>VLOOKUP(C409,'Location Summary'!$C$4:$D$602,2,0)</f>
        <v>DA+3</v>
      </c>
      <c r="E409" s="295" t="s">
        <v>422</v>
      </c>
      <c r="F409" s="296" t="s">
        <v>702</v>
      </c>
      <c r="G409" s="186">
        <v>1</v>
      </c>
      <c r="X409" s="44">
        <f t="shared" si="134"/>
        <v>45576</v>
      </c>
      <c r="Y409" s="44">
        <f t="shared" si="135"/>
        <v>45604</v>
      </c>
    </row>
    <row r="410" spans="1:25" ht="20.149999999999999" customHeight="1" x14ac:dyDescent="0.35">
      <c r="A410" s="13">
        <f>SUBTOTAL(103,$B$4:B410)</f>
        <v>407</v>
      </c>
      <c r="B410" s="138">
        <v>45576</v>
      </c>
      <c r="C410" s="141" t="s">
        <v>554</v>
      </c>
      <c r="D410" s="3" t="s">
        <v>50</v>
      </c>
      <c r="E410" s="295" t="s">
        <v>422</v>
      </c>
      <c r="F410" s="296" t="s">
        <v>702</v>
      </c>
      <c r="G410" s="186">
        <v>1</v>
      </c>
      <c r="J410" s="186">
        <v>1</v>
      </c>
      <c r="M410" s="186">
        <v>1</v>
      </c>
      <c r="P410" s="186">
        <v>1</v>
      </c>
      <c r="X410" s="44">
        <f t="shared" si="134"/>
        <v>45576</v>
      </c>
      <c r="Y410" s="44">
        <f t="shared" si="135"/>
        <v>45604</v>
      </c>
    </row>
    <row r="411" spans="1:25" ht="20.149999999999999" customHeight="1" x14ac:dyDescent="0.35">
      <c r="A411" s="13">
        <f>SUBTOTAL(103,$B$4:B411)</f>
        <v>408</v>
      </c>
      <c r="B411" s="138">
        <v>45577</v>
      </c>
      <c r="C411" s="141" t="s">
        <v>498</v>
      </c>
      <c r="D411" s="3" t="str">
        <f>VLOOKUP(C411,'Location Summary'!$C$4:$D$602,2,0)</f>
        <v>DA+6</v>
      </c>
      <c r="E411" s="295" t="s">
        <v>422</v>
      </c>
      <c r="F411" s="296" t="s">
        <v>702</v>
      </c>
      <c r="K411" s="185">
        <v>1</v>
      </c>
      <c r="L411" s="184">
        <v>1</v>
      </c>
      <c r="O411" s="184">
        <v>1</v>
      </c>
      <c r="X411" s="44">
        <f t="shared" si="134"/>
        <v>45577</v>
      </c>
      <c r="Y411" s="44">
        <f t="shared" si="135"/>
        <v>45605</v>
      </c>
    </row>
    <row r="412" spans="1:25" ht="20.149999999999999" customHeight="1" x14ac:dyDescent="0.35">
      <c r="A412" s="13">
        <f>SUBTOTAL(103,$B$4:B412)</f>
        <v>409</v>
      </c>
      <c r="B412" s="138">
        <v>45577</v>
      </c>
      <c r="C412" s="141" t="s">
        <v>603</v>
      </c>
      <c r="D412" s="3" t="str">
        <f>VLOOKUP(C412,'Location Summary'!$C$4:$D$602,2,0)</f>
        <v>DA-3</v>
      </c>
      <c r="E412" s="295" t="s">
        <v>422</v>
      </c>
      <c r="F412" s="296" t="s">
        <v>702</v>
      </c>
      <c r="I412" s="184">
        <v>1</v>
      </c>
      <c r="K412" s="185">
        <v>1</v>
      </c>
      <c r="L412" s="184">
        <v>1</v>
      </c>
      <c r="X412" s="44">
        <f t="shared" si="134"/>
        <v>45577</v>
      </c>
      <c r="Y412" s="44">
        <f t="shared" si="135"/>
        <v>45605</v>
      </c>
    </row>
    <row r="413" spans="1:25" ht="20.149999999999999" customHeight="1" x14ac:dyDescent="0.35">
      <c r="A413" s="13">
        <f>SUBTOTAL(103,$B$4:B413)</f>
        <v>410</v>
      </c>
      <c r="B413" s="138">
        <v>45577</v>
      </c>
      <c r="C413" s="141" t="s">
        <v>175</v>
      </c>
      <c r="D413" s="3" t="str">
        <f>VLOOKUP(C413,'Location Summary'!$C$4:$D$602,2,0)</f>
        <v>DB2+3</v>
      </c>
      <c r="E413" s="295" t="s">
        <v>422</v>
      </c>
      <c r="F413" s="296" t="s">
        <v>702</v>
      </c>
      <c r="P413" s="186">
        <v>1</v>
      </c>
      <c r="X413" s="44">
        <f t="shared" si="134"/>
        <v>45577</v>
      </c>
      <c r="Y413" s="44">
        <f t="shared" si="135"/>
        <v>45605</v>
      </c>
    </row>
    <row r="414" spans="1:25" ht="20.149999999999999" customHeight="1" x14ac:dyDescent="0.35">
      <c r="A414" s="13">
        <f>SUBTOTAL(103,$B$4:B414)</f>
        <v>411</v>
      </c>
      <c r="B414" s="138">
        <v>45577</v>
      </c>
      <c r="C414" s="141" t="s">
        <v>266</v>
      </c>
      <c r="D414" s="3" t="str">
        <f>VLOOKUP(C414,'Location Summary'!$C$4:$D$602,2,0)</f>
        <v>DB1+9</v>
      </c>
      <c r="E414" s="295" t="s">
        <v>422</v>
      </c>
      <c r="F414" s="296" t="s">
        <v>702</v>
      </c>
      <c r="P414" s="186">
        <v>1</v>
      </c>
      <c r="X414" s="44">
        <f t="shared" si="134"/>
        <v>45577</v>
      </c>
      <c r="Y414" s="44">
        <f t="shared" si="135"/>
        <v>45605</v>
      </c>
    </row>
    <row r="415" spans="1:25" ht="20.149999999999999" customHeight="1" x14ac:dyDescent="0.35">
      <c r="A415" s="13">
        <f>SUBTOTAL(103,$B$4:B415)</f>
        <v>412</v>
      </c>
      <c r="B415" s="138">
        <v>45577</v>
      </c>
      <c r="C415" s="141" t="s">
        <v>613</v>
      </c>
      <c r="D415" s="3" t="str">
        <f>VLOOKUP(C415,'Location Summary'!$C$4:$D$602,2,0)</f>
        <v>DA+3</v>
      </c>
      <c r="E415" s="295" t="s">
        <v>422</v>
      </c>
      <c r="F415" s="296" t="s">
        <v>702</v>
      </c>
      <c r="H415" s="185">
        <v>1</v>
      </c>
      <c r="I415" s="184">
        <v>1</v>
      </c>
      <c r="P415" s="186">
        <v>1</v>
      </c>
      <c r="X415" s="44">
        <f t="shared" ref="X415:X474" si="136">B415</f>
        <v>45577</v>
      </c>
      <c r="Y415" s="44">
        <f t="shared" ref="Y415:Y474" si="137">B415+28</f>
        <v>45605</v>
      </c>
    </row>
    <row r="416" spans="1:25" ht="20.149999999999999" customHeight="1" x14ac:dyDescent="0.35">
      <c r="A416" s="13">
        <f>SUBTOTAL(103,$B$4:B416)</f>
        <v>413</v>
      </c>
      <c r="B416" s="138">
        <v>45577</v>
      </c>
      <c r="C416" s="141" t="s">
        <v>554</v>
      </c>
      <c r="D416" s="3" t="s">
        <v>50</v>
      </c>
      <c r="E416" s="295" t="s">
        <v>422</v>
      </c>
      <c r="F416" s="296" t="s">
        <v>702</v>
      </c>
      <c r="H416" s="185">
        <v>1</v>
      </c>
      <c r="I416" s="184">
        <v>1</v>
      </c>
      <c r="K416" s="185">
        <v>1</v>
      </c>
      <c r="L416" s="184">
        <v>1</v>
      </c>
      <c r="N416" s="185">
        <v>1</v>
      </c>
      <c r="O416" s="184">
        <v>1</v>
      </c>
      <c r="Q416" s="185">
        <v>1</v>
      </c>
      <c r="R416" s="184">
        <v>1</v>
      </c>
      <c r="X416" s="44">
        <f t="shared" si="136"/>
        <v>45577</v>
      </c>
      <c r="Y416" s="44">
        <f t="shared" si="137"/>
        <v>45605</v>
      </c>
    </row>
    <row r="417" spans="1:25" ht="20.149999999999999" customHeight="1" x14ac:dyDescent="0.35">
      <c r="A417" s="13">
        <f>SUBTOTAL(103,$B$4:B417)</f>
        <v>414</v>
      </c>
      <c r="B417" s="138">
        <v>45578</v>
      </c>
      <c r="C417" s="141" t="s">
        <v>169</v>
      </c>
      <c r="D417" s="3" t="str">
        <f>VLOOKUP(C417,'Location Summary'!$C$4:$D$602,2,0)</f>
        <v>DA-3</v>
      </c>
      <c r="E417" s="295" t="s">
        <v>422</v>
      </c>
      <c r="F417" s="296" t="s">
        <v>702</v>
      </c>
      <c r="G417" s="186">
        <v>1</v>
      </c>
      <c r="J417" s="186">
        <v>1</v>
      </c>
      <c r="N417" s="185">
        <v>1</v>
      </c>
      <c r="O417" s="184">
        <v>1</v>
      </c>
      <c r="X417" s="44">
        <f t="shared" si="136"/>
        <v>45578</v>
      </c>
      <c r="Y417" s="44">
        <f t="shared" si="137"/>
        <v>45606</v>
      </c>
    </row>
    <row r="418" spans="1:25" ht="20.149999999999999" customHeight="1" x14ac:dyDescent="0.35">
      <c r="A418" s="13">
        <f>SUBTOTAL(103,$B$4:B418)</f>
        <v>415</v>
      </c>
      <c r="B418" s="138">
        <v>45578</v>
      </c>
      <c r="C418" s="141" t="s">
        <v>175</v>
      </c>
      <c r="D418" s="3" t="str">
        <f>VLOOKUP(C418,'Location Summary'!$C$4:$D$602,2,0)</f>
        <v>DB2+3</v>
      </c>
      <c r="E418" s="295" t="s">
        <v>422</v>
      </c>
      <c r="F418" s="296" t="s">
        <v>702</v>
      </c>
      <c r="M418" s="186">
        <v>1</v>
      </c>
      <c r="Q418" s="185">
        <v>1</v>
      </c>
      <c r="X418" s="44">
        <f t="shared" si="136"/>
        <v>45578</v>
      </c>
      <c r="Y418" s="44">
        <f t="shared" si="137"/>
        <v>45606</v>
      </c>
    </row>
    <row r="419" spans="1:25" ht="20.149999999999999" customHeight="1" x14ac:dyDescent="0.35">
      <c r="A419" s="13">
        <f>SUBTOTAL(103,$B$4:B419)</f>
        <v>416</v>
      </c>
      <c r="B419" s="138">
        <v>45578</v>
      </c>
      <c r="C419" s="141" t="s">
        <v>266</v>
      </c>
      <c r="D419" s="3" t="str">
        <f>VLOOKUP(C419,'Location Summary'!$C$4:$D$602,2,0)</f>
        <v>DB1+9</v>
      </c>
      <c r="E419" s="295" t="s">
        <v>422</v>
      </c>
      <c r="F419" s="296" t="s">
        <v>702</v>
      </c>
      <c r="M419" s="186">
        <v>1</v>
      </c>
      <c r="Q419" s="185">
        <v>1</v>
      </c>
      <c r="X419" s="44">
        <f t="shared" si="136"/>
        <v>45578</v>
      </c>
      <c r="Y419" s="44">
        <f t="shared" si="137"/>
        <v>45606</v>
      </c>
    </row>
    <row r="420" spans="1:25" ht="20.149999999999999" customHeight="1" x14ac:dyDescent="0.35">
      <c r="A420" s="13">
        <f>SUBTOTAL(103,$B$4:B420)</f>
        <v>417</v>
      </c>
      <c r="B420" s="138">
        <v>45578</v>
      </c>
      <c r="C420" s="141" t="s">
        <v>613</v>
      </c>
      <c r="D420" s="3" t="str">
        <f>VLOOKUP(C420,'Location Summary'!$C$4:$D$602,2,0)</f>
        <v>DA+3</v>
      </c>
      <c r="E420" s="295" t="s">
        <v>422</v>
      </c>
      <c r="F420" s="296" t="s">
        <v>702</v>
      </c>
      <c r="Q420" s="185">
        <v>1</v>
      </c>
      <c r="R420" s="184">
        <v>1</v>
      </c>
      <c r="X420" s="44">
        <f t="shared" si="136"/>
        <v>45578</v>
      </c>
      <c r="Y420" s="44">
        <f t="shared" si="137"/>
        <v>45606</v>
      </c>
    </row>
    <row r="421" spans="1:25" ht="20.149999999999999" customHeight="1" x14ac:dyDescent="0.35">
      <c r="A421" s="13">
        <f>SUBTOTAL(103,$B$4:B421)</f>
        <v>418</v>
      </c>
      <c r="B421" s="138">
        <v>45579</v>
      </c>
      <c r="C421" s="141" t="s">
        <v>490</v>
      </c>
      <c r="D421" s="3" t="str">
        <f>VLOOKUP(C421,'Location Summary'!$C$4:$D$602,2,0)</f>
        <v>DA+1.5</v>
      </c>
      <c r="E421" s="295" t="s">
        <v>422</v>
      </c>
      <c r="F421" s="296" t="s">
        <v>702</v>
      </c>
      <c r="G421" s="186">
        <v>1</v>
      </c>
      <c r="P421" s="186">
        <v>1</v>
      </c>
      <c r="X421" s="44">
        <f t="shared" si="136"/>
        <v>45579</v>
      </c>
      <c r="Y421" s="44">
        <f t="shared" si="137"/>
        <v>45607</v>
      </c>
    </row>
    <row r="422" spans="1:25" ht="20.149999999999999" customHeight="1" x14ac:dyDescent="0.35">
      <c r="A422" s="13">
        <f>SUBTOTAL(103,$B$4:B422)</f>
        <v>419</v>
      </c>
      <c r="B422" s="138">
        <v>45579</v>
      </c>
      <c r="C422" s="141" t="s">
        <v>169</v>
      </c>
      <c r="D422" s="3" t="str">
        <f>VLOOKUP(C422,'Location Summary'!$C$4:$D$602,2,0)</f>
        <v>DA-3</v>
      </c>
      <c r="E422" s="295" t="s">
        <v>422</v>
      </c>
      <c r="F422" s="296" t="s">
        <v>702</v>
      </c>
      <c r="H422" s="185">
        <v>1</v>
      </c>
      <c r="I422" s="184">
        <v>1</v>
      </c>
      <c r="K422" s="185">
        <v>1</v>
      </c>
      <c r="L422" s="184">
        <v>1</v>
      </c>
      <c r="X422" s="44">
        <f t="shared" si="136"/>
        <v>45579</v>
      </c>
      <c r="Y422" s="44">
        <f t="shared" si="137"/>
        <v>45607</v>
      </c>
    </row>
    <row r="423" spans="1:25" ht="20.149999999999999" customHeight="1" x14ac:dyDescent="0.35">
      <c r="A423" s="13">
        <f>SUBTOTAL(103,$B$4:B423)</f>
        <v>420</v>
      </c>
      <c r="B423" s="138">
        <v>45579</v>
      </c>
      <c r="C423" s="141" t="s">
        <v>595</v>
      </c>
      <c r="D423" s="3" t="str">
        <f>VLOOKUP(C423,'Location Summary'!$C$4:$D$602,2,0)</f>
        <v>DA+9</v>
      </c>
      <c r="E423" s="295" t="s">
        <v>422</v>
      </c>
      <c r="F423" s="296" t="s">
        <v>702</v>
      </c>
      <c r="J423" s="186">
        <v>1</v>
      </c>
      <c r="X423" s="44">
        <f t="shared" si="136"/>
        <v>45579</v>
      </c>
      <c r="Y423" s="44">
        <f t="shared" si="137"/>
        <v>45607</v>
      </c>
    </row>
    <row r="424" spans="1:25" ht="20.149999999999999" customHeight="1" x14ac:dyDescent="0.35">
      <c r="A424" s="13">
        <f>SUBTOTAL(103,$B$4:B424)</f>
        <v>421</v>
      </c>
      <c r="B424" s="138">
        <v>45579</v>
      </c>
      <c r="C424" s="141" t="s">
        <v>175</v>
      </c>
      <c r="D424" s="3" t="str">
        <f>VLOOKUP(C424,'Location Summary'!$C$4:$D$602,2,0)</f>
        <v>DB2+3</v>
      </c>
      <c r="E424" s="295" t="s">
        <v>422</v>
      </c>
      <c r="F424" s="296" t="s">
        <v>702</v>
      </c>
      <c r="N424" s="185">
        <v>1</v>
      </c>
      <c r="O424" s="184">
        <v>1</v>
      </c>
      <c r="R424" s="184">
        <v>1</v>
      </c>
      <c r="X424" s="44">
        <f t="shared" si="136"/>
        <v>45579</v>
      </c>
      <c r="Y424" s="44">
        <f t="shared" si="137"/>
        <v>45607</v>
      </c>
    </row>
    <row r="425" spans="1:25" ht="20.149999999999999" customHeight="1" x14ac:dyDescent="0.35">
      <c r="A425" s="13">
        <f>SUBTOTAL(103,$B$4:B425)</f>
        <v>422</v>
      </c>
      <c r="B425" s="138">
        <v>45579</v>
      </c>
      <c r="C425" s="141" t="s">
        <v>613</v>
      </c>
      <c r="D425" s="3" t="str">
        <f>VLOOKUP(C425,'Location Summary'!$C$4:$D$602,2,0)</f>
        <v>DA+3</v>
      </c>
      <c r="E425" s="295" t="s">
        <v>422</v>
      </c>
      <c r="F425" s="296" t="s">
        <v>702</v>
      </c>
      <c r="J425" s="186">
        <v>1</v>
      </c>
      <c r="X425" s="44">
        <f t="shared" si="136"/>
        <v>45579</v>
      </c>
      <c r="Y425" s="44">
        <f t="shared" si="137"/>
        <v>45607</v>
      </c>
    </row>
    <row r="426" spans="1:25" ht="20.149999999999999" customHeight="1" x14ac:dyDescent="0.35">
      <c r="A426" s="13">
        <f>SUBTOTAL(103,$B$4:B426)</f>
        <v>423</v>
      </c>
      <c r="B426" s="138">
        <v>45579</v>
      </c>
      <c r="C426" s="141" t="s">
        <v>555</v>
      </c>
      <c r="D426" s="3" t="s">
        <v>3</v>
      </c>
      <c r="E426" s="295" t="s">
        <v>422</v>
      </c>
      <c r="F426" s="296" t="s">
        <v>702</v>
      </c>
      <c r="J426" s="186">
        <v>1</v>
      </c>
      <c r="M426" s="186">
        <v>1</v>
      </c>
      <c r="X426" s="44">
        <f t="shared" si="136"/>
        <v>45579</v>
      </c>
      <c r="Y426" s="44">
        <f t="shared" si="137"/>
        <v>45607</v>
      </c>
    </row>
    <row r="427" spans="1:25" ht="20.149999999999999" customHeight="1" x14ac:dyDescent="0.35">
      <c r="A427" s="13">
        <f>SUBTOTAL(103,$B$4:B427)</f>
        <v>424</v>
      </c>
      <c r="B427" s="138">
        <v>45580</v>
      </c>
      <c r="C427" s="141" t="s">
        <v>490</v>
      </c>
      <c r="D427" s="3" t="str">
        <f>VLOOKUP(C427,'Location Summary'!$C$4:$D$602,2,0)</f>
        <v>DA+1.5</v>
      </c>
      <c r="E427" s="295" t="s">
        <v>422</v>
      </c>
      <c r="F427" s="296" t="s">
        <v>702</v>
      </c>
      <c r="J427" s="186">
        <v>1</v>
      </c>
      <c r="M427" s="186">
        <v>1</v>
      </c>
      <c r="N427" s="185">
        <v>1</v>
      </c>
      <c r="Q427" s="185">
        <v>1</v>
      </c>
      <c r="X427" s="44">
        <f t="shared" si="136"/>
        <v>45580</v>
      </c>
      <c r="Y427" s="44">
        <f t="shared" si="137"/>
        <v>45608</v>
      </c>
    </row>
    <row r="428" spans="1:25" ht="20.149999999999999" customHeight="1" x14ac:dyDescent="0.35">
      <c r="A428" s="13">
        <f>SUBTOTAL(103,$B$4:B428)</f>
        <v>425</v>
      </c>
      <c r="B428" s="138">
        <v>45580</v>
      </c>
      <c r="C428" s="141" t="s">
        <v>595</v>
      </c>
      <c r="D428" s="3" t="str">
        <f>VLOOKUP(C428,'Location Summary'!$C$4:$D$602,2,0)</f>
        <v>DA+9</v>
      </c>
      <c r="E428" s="295" t="s">
        <v>422</v>
      </c>
      <c r="F428" s="296" t="s">
        <v>702</v>
      </c>
      <c r="G428" s="186">
        <v>1</v>
      </c>
      <c r="M428" s="186">
        <v>1</v>
      </c>
      <c r="P428" s="186">
        <v>1</v>
      </c>
      <c r="X428" s="44">
        <f t="shared" si="136"/>
        <v>45580</v>
      </c>
      <c r="Y428" s="44">
        <f t="shared" si="137"/>
        <v>45608</v>
      </c>
    </row>
    <row r="429" spans="1:25" ht="20.149999999999999" customHeight="1" x14ac:dyDescent="0.35">
      <c r="A429" s="13">
        <f>SUBTOTAL(103,$B$4:B429)</f>
        <v>426</v>
      </c>
      <c r="B429" s="138">
        <v>45580</v>
      </c>
      <c r="C429" s="141" t="s">
        <v>266</v>
      </c>
      <c r="D429" s="3" t="str">
        <f>VLOOKUP(C429,'Location Summary'!$C$4:$D$602,2,0)</f>
        <v>DB1+9</v>
      </c>
      <c r="E429" s="295" t="s">
        <v>422</v>
      </c>
      <c r="F429" s="296" t="s">
        <v>702</v>
      </c>
      <c r="N429" s="185">
        <v>1</v>
      </c>
      <c r="O429" s="184">
        <v>1</v>
      </c>
      <c r="R429" s="184">
        <v>1</v>
      </c>
      <c r="X429" s="44">
        <f t="shared" si="136"/>
        <v>45580</v>
      </c>
      <c r="Y429" s="44">
        <f t="shared" si="137"/>
        <v>45608</v>
      </c>
    </row>
    <row r="430" spans="1:25" ht="20.149999999999999" customHeight="1" x14ac:dyDescent="0.35">
      <c r="A430" s="13">
        <f>SUBTOTAL(103,$B$4:B430)</f>
        <v>427</v>
      </c>
      <c r="B430" s="138">
        <v>45580</v>
      </c>
      <c r="C430" s="141" t="s">
        <v>613</v>
      </c>
      <c r="D430" s="3" t="str">
        <f>VLOOKUP(C430,'Location Summary'!$C$4:$D$602,2,0)</f>
        <v>DA+3</v>
      </c>
      <c r="E430" s="295" t="s">
        <v>422</v>
      </c>
      <c r="F430" s="296" t="s">
        <v>702</v>
      </c>
      <c r="K430" s="185">
        <v>1</v>
      </c>
      <c r="L430" s="184">
        <v>1</v>
      </c>
      <c r="X430" s="44">
        <f t="shared" si="136"/>
        <v>45580</v>
      </c>
      <c r="Y430" s="44">
        <f t="shared" si="137"/>
        <v>45608</v>
      </c>
    </row>
    <row r="431" spans="1:25" ht="20.149999999999999" customHeight="1" x14ac:dyDescent="0.35">
      <c r="A431" s="13">
        <f>SUBTOTAL(103,$B$4:B431)</f>
        <v>428</v>
      </c>
      <c r="B431" s="138">
        <v>45580</v>
      </c>
      <c r="C431" s="141" t="s">
        <v>555</v>
      </c>
      <c r="D431" s="3" t="s">
        <v>3</v>
      </c>
      <c r="E431" s="295" t="s">
        <v>422</v>
      </c>
      <c r="F431" s="296" t="s">
        <v>702</v>
      </c>
      <c r="G431" s="186">
        <v>1</v>
      </c>
      <c r="K431" s="185">
        <v>1</v>
      </c>
      <c r="L431" s="184">
        <v>1</v>
      </c>
      <c r="N431" s="185">
        <v>1</v>
      </c>
      <c r="O431" s="184">
        <v>1</v>
      </c>
      <c r="P431" s="186">
        <v>1</v>
      </c>
      <c r="X431" s="44">
        <f t="shared" si="136"/>
        <v>45580</v>
      </c>
      <c r="Y431" s="44">
        <f t="shared" si="137"/>
        <v>45608</v>
      </c>
    </row>
    <row r="432" spans="1:25" ht="20.149999999999999" customHeight="1" x14ac:dyDescent="0.35">
      <c r="A432" s="13">
        <f>SUBTOTAL(103,$B$4:B432)</f>
        <v>429</v>
      </c>
      <c r="B432" s="138">
        <v>45581</v>
      </c>
      <c r="C432" s="141" t="s">
        <v>490</v>
      </c>
      <c r="D432" s="3" t="str">
        <f>VLOOKUP(C432,'Location Summary'!$C$4:$D$602,2,0)</f>
        <v>DA+1.5</v>
      </c>
      <c r="E432" s="295" t="s">
        <v>422</v>
      </c>
      <c r="F432" s="296" t="s">
        <v>702</v>
      </c>
      <c r="H432" s="185">
        <v>1</v>
      </c>
      <c r="I432" s="184">
        <v>1</v>
      </c>
      <c r="K432" s="185">
        <v>1</v>
      </c>
      <c r="L432" s="184">
        <v>1</v>
      </c>
      <c r="O432" s="184">
        <v>1</v>
      </c>
      <c r="R432" s="184">
        <v>1</v>
      </c>
      <c r="X432" s="44">
        <f t="shared" si="136"/>
        <v>45581</v>
      </c>
      <c r="Y432" s="44">
        <f t="shared" si="137"/>
        <v>45609</v>
      </c>
    </row>
    <row r="433" spans="1:25" ht="20.149999999999999" customHeight="1" x14ac:dyDescent="0.35">
      <c r="A433" s="13">
        <f>SUBTOTAL(103,$B$4:B433)</f>
        <v>430</v>
      </c>
      <c r="B433" s="138">
        <v>45581</v>
      </c>
      <c r="C433" s="141" t="s">
        <v>595</v>
      </c>
      <c r="D433" s="3" t="str">
        <f>VLOOKUP(C433,'Location Summary'!$C$4:$D$602,2,0)</f>
        <v>DA+9</v>
      </c>
      <c r="E433" s="295" t="s">
        <v>422</v>
      </c>
      <c r="F433" s="296" t="s">
        <v>702</v>
      </c>
      <c r="H433" s="185">
        <v>1</v>
      </c>
      <c r="I433" s="184">
        <v>1</v>
      </c>
      <c r="K433" s="185">
        <v>1</v>
      </c>
      <c r="L433" s="184">
        <v>1</v>
      </c>
      <c r="N433" s="185">
        <v>1</v>
      </c>
      <c r="O433" s="184">
        <v>1</v>
      </c>
      <c r="Q433" s="185">
        <v>1</v>
      </c>
      <c r="R433" s="184">
        <v>1</v>
      </c>
      <c r="X433" s="44">
        <f t="shared" si="136"/>
        <v>45581</v>
      </c>
      <c r="Y433" s="44">
        <f t="shared" si="137"/>
        <v>45609</v>
      </c>
    </row>
    <row r="434" spans="1:25" ht="20.149999999999999" customHeight="1" x14ac:dyDescent="0.35">
      <c r="A434" s="13">
        <f>SUBTOTAL(103,$B$4:B434)</f>
        <v>431</v>
      </c>
      <c r="B434" s="138">
        <v>45581</v>
      </c>
      <c r="C434" s="141" t="s">
        <v>266</v>
      </c>
      <c r="D434" s="3" t="str">
        <f>VLOOKUP(C434,'Location Summary'!$C$4:$D$602,2,0)</f>
        <v>DB1+9</v>
      </c>
      <c r="E434" s="295" t="s">
        <v>422</v>
      </c>
      <c r="F434" s="296" t="s">
        <v>702</v>
      </c>
      <c r="J434" s="186">
        <v>1</v>
      </c>
      <c r="X434" s="44">
        <f t="shared" si="136"/>
        <v>45581</v>
      </c>
      <c r="Y434" s="44">
        <f t="shared" si="137"/>
        <v>45609</v>
      </c>
    </row>
    <row r="435" spans="1:25" ht="20.149999999999999" customHeight="1" x14ac:dyDescent="0.35">
      <c r="A435" s="13">
        <f>SUBTOTAL(103,$B$4:B435)</f>
        <v>432</v>
      </c>
      <c r="B435" s="138">
        <v>45581</v>
      </c>
      <c r="C435" s="141" t="s">
        <v>555</v>
      </c>
      <c r="D435" s="3" t="s">
        <v>3</v>
      </c>
      <c r="E435" s="295" t="s">
        <v>422</v>
      </c>
      <c r="F435" s="296" t="s">
        <v>702</v>
      </c>
      <c r="H435" s="185">
        <v>1</v>
      </c>
      <c r="I435" s="184">
        <v>1</v>
      </c>
      <c r="Q435" s="185">
        <v>1</v>
      </c>
      <c r="R435" s="184">
        <v>1</v>
      </c>
      <c r="X435" s="44">
        <f t="shared" si="136"/>
        <v>45581</v>
      </c>
      <c r="Y435" s="44">
        <f t="shared" si="137"/>
        <v>45609</v>
      </c>
    </row>
    <row r="436" spans="1:25" ht="20.149999999999999" customHeight="1" x14ac:dyDescent="0.35">
      <c r="A436" s="13">
        <f>SUBTOTAL(103,$B$4:B436)</f>
        <v>433</v>
      </c>
      <c r="B436" s="138">
        <v>45582</v>
      </c>
      <c r="C436" s="141" t="s">
        <v>798</v>
      </c>
      <c r="D436" s="3" t="str">
        <f>VLOOKUP(C436,'Location Summary'!$C$4:$D$602,2,0)</f>
        <v>DA+9</v>
      </c>
      <c r="E436" s="295" t="s">
        <v>422</v>
      </c>
      <c r="F436" s="296" t="s">
        <v>702</v>
      </c>
      <c r="J436" s="186">
        <v>1</v>
      </c>
      <c r="P436" s="186">
        <v>1</v>
      </c>
      <c r="X436" s="44">
        <f t="shared" si="136"/>
        <v>45582</v>
      </c>
      <c r="Y436" s="44">
        <f t="shared" si="137"/>
        <v>45610</v>
      </c>
    </row>
    <row r="437" spans="1:25" ht="20.149999999999999" customHeight="1" x14ac:dyDescent="0.35">
      <c r="A437" s="13">
        <f>SUBTOTAL(103,$B$4:B437)</f>
        <v>434</v>
      </c>
      <c r="B437" s="138">
        <v>45582</v>
      </c>
      <c r="C437" s="141" t="s">
        <v>266</v>
      </c>
      <c r="D437" s="3" t="str">
        <f>VLOOKUP(C437,'Location Summary'!$C$4:$D$602,2,0)</f>
        <v>DB1+9</v>
      </c>
      <c r="E437" s="295" t="s">
        <v>422</v>
      </c>
      <c r="F437" s="296" t="s">
        <v>702</v>
      </c>
      <c r="G437" s="186">
        <v>1</v>
      </c>
      <c r="K437" s="185">
        <v>1</v>
      </c>
      <c r="X437" s="44">
        <f t="shared" si="136"/>
        <v>45582</v>
      </c>
      <c r="Y437" s="44">
        <f t="shared" si="137"/>
        <v>45610</v>
      </c>
    </row>
    <row r="438" spans="1:25" ht="20.149999999999999" customHeight="1" x14ac:dyDescent="0.35">
      <c r="A438" s="13">
        <f>SUBTOTAL(103,$B$4:B438)</f>
        <v>435</v>
      </c>
      <c r="B438" s="138">
        <v>45582</v>
      </c>
      <c r="C438" s="141" t="s">
        <v>613</v>
      </c>
      <c r="D438" s="3" t="str">
        <f>VLOOKUP(C438,'Location Summary'!$C$4:$D$602,2,0)</f>
        <v>DA+3</v>
      </c>
      <c r="E438" s="295" t="s">
        <v>422</v>
      </c>
      <c r="F438" s="296" t="s">
        <v>702</v>
      </c>
      <c r="M438" s="186">
        <v>1</v>
      </c>
      <c r="N438" s="185">
        <v>1</v>
      </c>
      <c r="O438" s="184">
        <v>1</v>
      </c>
      <c r="X438" s="44">
        <f t="shared" si="136"/>
        <v>45582</v>
      </c>
      <c r="Y438" s="44">
        <f t="shared" si="137"/>
        <v>45610</v>
      </c>
    </row>
    <row r="439" spans="1:25" ht="20.149999999999999" customHeight="1" x14ac:dyDescent="0.35">
      <c r="A439" s="13">
        <f>SUBTOTAL(103,$B$4:B439)</f>
        <v>436</v>
      </c>
      <c r="B439" s="138">
        <v>45583</v>
      </c>
      <c r="C439" s="141" t="s">
        <v>488</v>
      </c>
      <c r="D439" s="3" t="str">
        <f>VLOOKUP(C439,'Location Summary'!$C$4:$D$602,2,0)</f>
        <v>DA+9</v>
      </c>
      <c r="E439" s="295" t="s">
        <v>422</v>
      </c>
      <c r="F439" s="296" t="s">
        <v>702</v>
      </c>
      <c r="G439" s="186">
        <v>1</v>
      </c>
      <c r="J439" s="186">
        <v>1</v>
      </c>
      <c r="M439" s="186">
        <v>1</v>
      </c>
      <c r="P439" s="186">
        <v>1</v>
      </c>
      <c r="X439" s="44">
        <f t="shared" si="136"/>
        <v>45583</v>
      </c>
      <c r="Y439" s="44">
        <f t="shared" si="137"/>
        <v>45611</v>
      </c>
    </row>
    <row r="440" spans="1:25" ht="20.149999999999999" customHeight="1" x14ac:dyDescent="0.35">
      <c r="A440" s="13">
        <f>SUBTOTAL(103,$B$4:B440)</f>
        <v>437</v>
      </c>
      <c r="B440" s="138">
        <v>45583</v>
      </c>
      <c r="C440" s="141" t="s">
        <v>588</v>
      </c>
      <c r="D440" s="3" t="str">
        <f>VLOOKUP(C440,'Location Summary'!$C$4:$D$602,2,0)</f>
        <v>DA+0</v>
      </c>
      <c r="E440" s="295" t="s">
        <v>422</v>
      </c>
      <c r="F440" s="296" t="s">
        <v>702</v>
      </c>
      <c r="G440" s="186">
        <v>1</v>
      </c>
      <c r="J440" s="186">
        <v>1</v>
      </c>
      <c r="X440" s="44">
        <f t="shared" si="136"/>
        <v>45583</v>
      </c>
      <c r="Y440" s="44">
        <f t="shared" si="137"/>
        <v>45611</v>
      </c>
    </row>
    <row r="441" spans="1:25" ht="20.149999999999999" customHeight="1" x14ac:dyDescent="0.35">
      <c r="A441" s="13">
        <f>SUBTOTAL(103,$B$4:B441)</f>
        <v>438</v>
      </c>
      <c r="B441" s="138">
        <v>45583</v>
      </c>
      <c r="C441" s="141" t="s">
        <v>798</v>
      </c>
      <c r="D441" s="3" t="str">
        <f>VLOOKUP(C441,'Location Summary'!$C$4:$D$602,2,0)</f>
        <v>DA+9</v>
      </c>
      <c r="E441" s="295" t="s">
        <v>422</v>
      </c>
      <c r="F441" s="296" t="s">
        <v>702</v>
      </c>
      <c r="K441" s="185">
        <v>1</v>
      </c>
      <c r="L441" s="184">
        <v>1</v>
      </c>
      <c r="Q441" s="185">
        <v>1</v>
      </c>
      <c r="R441" s="184">
        <v>1</v>
      </c>
      <c r="X441" s="44">
        <f t="shared" si="136"/>
        <v>45583</v>
      </c>
      <c r="Y441" s="44">
        <f t="shared" si="137"/>
        <v>45611</v>
      </c>
    </row>
    <row r="442" spans="1:25" ht="20.149999999999999" customHeight="1" x14ac:dyDescent="0.35">
      <c r="A442" s="13">
        <f>SUBTOTAL(103,$B$4:B442)</f>
        <v>439</v>
      </c>
      <c r="B442" s="138">
        <v>45583</v>
      </c>
      <c r="C442" s="141" t="s">
        <v>266</v>
      </c>
      <c r="D442" s="3" t="str">
        <f>VLOOKUP(C442,'Location Summary'!$C$4:$D$602,2,0)</f>
        <v>DB1+9</v>
      </c>
      <c r="E442" s="295" t="s">
        <v>422</v>
      </c>
      <c r="F442" s="296" t="s">
        <v>702</v>
      </c>
      <c r="H442" s="185">
        <v>1</v>
      </c>
      <c r="I442" s="184">
        <v>1</v>
      </c>
      <c r="L442" s="184">
        <v>1</v>
      </c>
      <c r="X442" s="44">
        <f t="shared" si="136"/>
        <v>45583</v>
      </c>
      <c r="Y442" s="44">
        <f t="shared" si="137"/>
        <v>45611</v>
      </c>
    </row>
    <row r="443" spans="1:25" ht="20.149999999999999" customHeight="1" x14ac:dyDescent="0.35">
      <c r="A443" s="13">
        <f>SUBTOTAL(103,$B$4:B443)</f>
        <v>440</v>
      </c>
      <c r="B443" s="138">
        <v>45583</v>
      </c>
      <c r="C443" s="141" t="s">
        <v>551</v>
      </c>
      <c r="D443" s="3" t="s">
        <v>2</v>
      </c>
      <c r="E443" s="295" t="s">
        <v>422</v>
      </c>
      <c r="F443" s="296" t="s">
        <v>702</v>
      </c>
      <c r="G443" s="186">
        <v>1</v>
      </c>
      <c r="J443" s="186">
        <v>1</v>
      </c>
      <c r="M443" s="186">
        <v>1</v>
      </c>
      <c r="P443" s="186">
        <v>1</v>
      </c>
      <c r="X443" s="44">
        <f t="shared" si="136"/>
        <v>45583</v>
      </c>
      <c r="Y443" s="44">
        <f t="shared" si="137"/>
        <v>45611</v>
      </c>
    </row>
    <row r="444" spans="1:25" ht="20.149999999999999" customHeight="1" x14ac:dyDescent="0.35">
      <c r="A444" s="13">
        <f>SUBTOTAL(103,$B$4:B444)</f>
        <v>441</v>
      </c>
      <c r="B444" s="138">
        <v>45584</v>
      </c>
      <c r="C444" s="141" t="s">
        <v>488</v>
      </c>
      <c r="D444" s="3" t="str">
        <f>VLOOKUP(C444,'Location Summary'!$C$4:$D$602,2,0)</f>
        <v>DA+9</v>
      </c>
      <c r="E444" s="295" t="s">
        <v>422</v>
      </c>
      <c r="F444" s="296" t="s">
        <v>702</v>
      </c>
      <c r="H444" s="185">
        <v>1</v>
      </c>
      <c r="I444" s="184">
        <v>1</v>
      </c>
      <c r="K444" s="185">
        <v>1</v>
      </c>
      <c r="L444" s="184">
        <v>1</v>
      </c>
      <c r="N444" s="185">
        <v>1</v>
      </c>
      <c r="O444" s="184">
        <v>1</v>
      </c>
      <c r="Q444" s="185">
        <v>1</v>
      </c>
      <c r="R444" s="184">
        <v>1</v>
      </c>
      <c r="X444" s="44">
        <f t="shared" si="136"/>
        <v>45584</v>
      </c>
      <c r="Y444" s="44">
        <f t="shared" si="137"/>
        <v>45612</v>
      </c>
    </row>
    <row r="445" spans="1:25" ht="20.149999999999999" customHeight="1" x14ac:dyDescent="0.35">
      <c r="A445" s="13">
        <f>SUBTOTAL(103,$B$4:B445)</f>
        <v>442</v>
      </c>
      <c r="B445" s="138">
        <v>45584</v>
      </c>
      <c r="C445" s="141" t="s">
        <v>450</v>
      </c>
      <c r="D445" s="3" t="str">
        <f>VLOOKUP(C445,'Location Summary'!$C$4:$D$602,2,0)</f>
        <v>DA+0</v>
      </c>
      <c r="E445" s="295" t="s">
        <v>422</v>
      </c>
      <c r="F445" s="296" t="s">
        <v>702</v>
      </c>
      <c r="M445" s="186">
        <v>1</v>
      </c>
      <c r="X445" s="44">
        <f t="shared" si="136"/>
        <v>45584</v>
      </c>
      <c r="Y445" s="44">
        <f t="shared" si="137"/>
        <v>45612</v>
      </c>
    </row>
    <row r="446" spans="1:25" ht="20.149999999999999" customHeight="1" x14ac:dyDescent="0.35">
      <c r="A446" s="13">
        <f>SUBTOTAL(103,$B$4:B446)</f>
        <v>443</v>
      </c>
      <c r="B446" s="138">
        <v>45584</v>
      </c>
      <c r="C446" s="141" t="s">
        <v>588</v>
      </c>
      <c r="D446" s="3" t="str">
        <f>VLOOKUP(C446,'Location Summary'!$C$4:$D$602,2,0)</f>
        <v>DA+0</v>
      </c>
      <c r="E446" s="295" t="s">
        <v>422</v>
      </c>
      <c r="F446" s="296" t="s">
        <v>702</v>
      </c>
      <c r="H446" s="185">
        <v>1</v>
      </c>
      <c r="I446" s="184">
        <v>1</v>
      </c>
      <c r="K446" s="185">
        <v>1</v>
      </c>
      <c r="L446" s="184">
        <v>1</v>
      </c>
      <c r="X446" s="44">
        <f t="shared" si="136"/>
        <v>45584</v>
      </c>
      <c r="Y446" s="44">
        <f t="shared" si="137"/>
        <v>45612</v>
      </c>
    </row>
    <row r="447" spans="1:25" ht="20.149999999999999" customHeight="1" x14ac:dyDescent="0.35">
      <c r="A447" s="13">
        <f>SUBTOTAL(103,$B$4:B447)</f>
        <v>444</v>
      </c>
      <c r="B447" s="138">
        <v>45584</v>
      </c>
      <c r="C447" s="141" t="s">
        <v>798</v>
      </c>
      <c r="D447" s="3" t="str">
        <f>VLOOKUP(C447,'Location Summary'!$C$4:$D$602,2,0)</f>
        <v>DA+9</v>
      </c>
      <c r="E447" s="295" t="s">
        <v>422</v>
      </c>
      <c r="F447" s="296" t="s">
        <v>702</v>
      </c>
      <c r="G447" s="186">
        <v>1</v>
      </c>
      <c r="X447" s="44">
        <f t="shared" si="136"/>
        <v>45584</v>
      </c>
      <c r="Y447" s="44">
        <f t="shared" si="137"/>
        <v>45612</v>
      </c>
    </row>
    <row r="448" spans="1:25" ht="20.149999999999999" customHeight="1" x14ac:dyDescent="0.35">
      <c r="A448" s="13">
        <f>SUBTOTAL(103,$B$4:B448)</f>
        <v>445</v>
      </c>
      <c r="B448" s="138">
        <v>45584</v>
      </c>
      <c r="C448" s="141" t="s">
        <v>614</v>
      </c>
      <c r="D448" s="3" t="str">
        <f>VLOOKUP(C448,'Location Summary'!$C$4:$D$602,2,0)</f>
        <v>DA+6</v>
      </c>
      <c r="E448" s="295" t="s">
        <v>422</v>
      </c>
      <c r="F448" s="296" t="s">
        <v>702</v>
      </c>
      <c r="M448" s="186">
        <v>1</v>
      </c>
      <c r="P448" s="186">
        <v>1</v>
      </c>
      <c r="X448" s="44">
        <f t="shared" si="136"/>
        <v>45584</v>
      </c>
      <c r="Y448" s="44">
        <f t="shared" si="137"/>
        <v>45612</v>
      </c>
    </row>
    <row r="449" spans="1:25" ht="20.149999999999999" customHeight="1" x14ac:dyDescent="0.35">
      <c r="A449" s="13">
        <f>SUBTOTAL(103,$B$4:B449)</f>
        <v>446</v>
      </c>
      <c r="B449" s="138">
        <v>45584</v>
      </c>
      <c r="C449" s="141" t="s">
        <v>551</v>
      </c>
      <c r="D449" s="3" t="s">
        <v>2</v>
      </c>
      <c r="E449" s="295" t="s">
        <v>422</v>
      </c>
      <c r="F449" s="296" t="s">
        <v>702</v>
      </c>
      <c r="H449" s="185">
        <v>1</v>
      </c>
      <c r="I449" s="184">
        <v>1</v>
      </c>
      <c r="K449" s="185">
        <v>1</v>
      </c>
      <c r="L449" s="184">
        <v>1</v>
      </c>
      <c r="N449" s="185">
        <v>1</v>
      </c>
      <c r="O449" s="184">
        <v>1</v>
      </c>
      <c r="Q449" s="185">
        <v>1</v>
      </c>
      <c r="R449" s="184">
        <v>1</v>
      </c>
      <c r="X449" s="44">
        <f t="shared" si="136"/>
        <v>45584</v>
      </c>
      <c r="Y449" s="44">
        <f t="shared" si="137"/>
        <v>45612</v>
      </c>
    </row>
    <row r="450" spans="1:25" ht="20.149999999999999" customHeight="1" x14ac:dyDescent="0.35">
      <c r="A450" s="13">
        <f>SUBTOTAL(103,$B$4:B450)</f>
        <v>447</v>
      </c>
      <c r="B450" s="138">
        <v>45585</v>
      </c>
      <c r="C450" s="141" t="s">
        <v>450</v>
      </c>
      <c r="D450" s="3" t="str">
        <f>VLOOKUP(C450,'Location Summary'!$C$4:$D$602,2,0)</f>
        <v>DA+0</v>
      </c>
      <c r="E450" s="295" t="s">
        <v>422</v>
      </c>
      <c r="F450" s="296" t="s">
        <v>702</v>
      </c>
      <c r="G450" s="186">
        <v>1</v>
      </c>
      <c r="N450" s="185">
        <v>1</v>
      </c>
      <c r="X450" s="44">
        <f t="shared" si="136"/>
        <v>45585</v>
      </c>
      <c r="Y450" s="44">
        <f t="shared" si="137"/>
        <v>45613</v>
      </c>
    </row>
    <row r="451" spans="1:25" ht="20.149999999999999" customHeight="1" x14ac:dyDescent="0.35">
      <c r="A451" s="13">
        <f>SUBTOTAL(103,$B$4:B451)</f>
        <v>448</v>
      </c>
      <c r="B451" s="138">
        <v>45585</v>
      </c>
      <c r="C451" s="141" t="s">
        <v>798</v>
      </c>
      <c r="D451" s="3" t="str">
        <f>VLOOKUP(C451,'Location Summary'!$C$4:$D$602,2,0)</f>
        <v>DA+9</v>
      </c>
      <c r="E451" s="295" t="s">
        <v>422</v>
      </c>
      <c r="F451" s="296" t="s">
        <v>702</v>
      </c>
      <c r="H451" s="185">
        <v>1</v>
      </c>
      <c r="M451" s="186">
        <v>1</v>
      </c>
      <c r="X451" s="44">
        <f t="shared" si="136"/>
        <v>45585</v>
      </c>
      <c r="Y451" s="44">
        <f t="shared" si="137"/>
        <v>45613</v>
      </c>
    </row>
    <row r="452" spans="1:25" ht="20.149999999999999" customHeight="1" x14ac:dyDescent="0.35">
      <c r="A452" s="13">
        <f>SUBTOTAL(103,$B$4:B452)</f>
        <v>449</v>
      </c>
      <c r="B452" s="138">
        <v>45585</v>
      </c>
      <c r="C452" s="141" t="s">
        <v>614</v>
      </c>
      <c r="D452" s="3" t="str">
        <f>VLOOKUP(C452,'Location Summary'!$C$4:$D$602,2,0)</f>
        <v>DA+6</v>
      </c>
      <c r="E452" s="295" t="s">
        <v>422</v>
      </c>
      <c r="F452" s="296" t="s">
        <v>702</v>
      </c>
      <c r="N452" s="185">
        <v>1</v>
      </c>
      <c r="O452" s="184">
        <v>1</v>
      </c>
      <c r="Q452" s="185">
        <v>1</v>
      </c>
      <c r="R452" s="184">
        <v>1</v>
      </c>
      <c r="X452" s="44">
        <f t="shared" si="136"/>
        <v>45585</v>
      </c>
      <c r="Y452" s="44">
        <f t="shared" si="137"/>
        <v>45613</v>
      </c>
    </row>
    <row r="453" spans="1:25" ht="20.149999999999999" customHeight="1" x14ac:dyDescent="0.35">
      <c r="A453" s="13">
        <f>SUBTOTAL(103,$B$4:B453)</f>
        <v>450</v>
      </c>
      <c r="B453" s="138">
        <v>45586</v>
      </c>
      <c r="C453" s="141" t="s">
        <v>450</v>
      </c>
      <c r="D453" s="3" t="str">
        <f>VLOOKUP(C453,'Location Summary'!$C$4:$D$602,2,0)</f>
        <v>DA+0</v>
      </c>
      <c r="E453" s="295" t="s">
        <v>422</v>
      </c>
      <c r="F453" s="296" t="s">
        <v>702</v>
      </c>
      <c r="H453" s="185">
        <v>1</v>
      </c>
      <c r="O453" s="184">
        <v>1</v>
      </c>
      <c r="X453" s="44">
        <f t="shared" si="136"/>
        <v>45586</v>
      </c>
      <c r="Y453" s="44">
        <f t="shared" si="137"/>
        <v>45614</v>
      </c>
    </row>
    <row r="454" spans="1:25" ht="20.149999999999999" customHeight="1" x14ac:dyDescent="0.35">
      <c r="A454" s="13">
        <f>SUBTOTAL(103,$B$4:B454)</f>
        <v>451</v>
      </c>
      <c r="B454" s="138">
        <v>45586</v>
      </c>
      <c r="C454" s="141" t="s">
        <v>588</v>
      </c>
      <c r="D454" s="3" t="str">
        <f>VLOOKUP(C454,'Location Summary'!$C$4:$D$602,2,0)</f>
        <v>DA+0</v>
      </c>
      <c r="E454" s="295" t="s">
        <v>422</v>
      </c>
      <c r="F454" s="296" t="s">
        <v>702</v>
      </c>
      <c r="M454" s="186">
        <v>1</v>
      </c>
      <c r="P454" s="186">
        <v>1</v>
      </c>
      <c r="Q454" s="185">
        <v>1</v>
      </c>
      <c r="X454" s="44">
        <f t="shared" si="136"/>
        <v>45586</v>
      </c>
      <c r="Y454" s="44">
        <f t="shared" si="137"/>
        <v>45614</v>
      </c>
    </row>
    <row r="455" spans="1:25" ht="20.149999999999999" customHeight="1" x14ac:dyDescent="0.35">
      <c r="A455" s="13">
        <f>SUBTOTAL(103,$B$4:B455)</f>
        <v>452</v>
      </c>
      <c r="B455" s="138">
        <v>45586</v>
      </c>
      <c r="C455" s="141" t="s">
        <v>798</v>
      </c>
      <c r="D455" s="3" t="str">
        <f>VLOOKUP(C455,'Location Summary'!$C$4:$D$602,2,0)</f>
        <v>DA+9</v>
      </c>
      <c r="E455" s="295" t="s">
        <v>422</v>
      </c>
      <c r="F455" s="296" t="s">
        <v>702</v>
      </c>
      <c r="I455" s="184">
        <v>1</v>
      </c>
      <c r="N455" s="185">
        <v>1</v>
      </c>
      <c r="O455" s="184">
        <v>1</v>
      </c>
      <c r="X455" s="44">
        <f t="shared" si="136"/>
        <v>45586</v>
      </c>
      <c r="Y455" s="44">
        <f t="shared" si="137"/>
        <v>45614</v>
      </c>
    </row>
    <row r="456" spans="1:25" ht="20.149999999999999" customHeight="1" x14ac:dyDescent="0.35">
      <c r="A456" s="13">
        <f>SUBTOTAL(103,$B$4:B456)</f>
        <v>453</v>
      </c>
      <c r="B456" s="138">
        <v>45586</v>
      </c>
      <c r="C456" s="141" t="s">
        <v>480</v>
      </c>
      <c r="D456" s="3" t="str">
        <f>VLOOKUP(C456,'Location Summary'!$C$4:$D$602,2,0)</f>
        <v>DA+6</v>
      </c>
      <c r="E456" s="295" t="s">
        <v>422</v>
      </c>
      <c r="F456" s="296" t="s">
        <v>702</v>
      </c>
      <c r="G456" s="186">
        <v>1</v>
      </c>
      <c r="P456" s="186">
        <v>1</v>
      </c>
      <c r="X456" s="44">
        <f t="shared" si="136"/>
        <v>45586</v>
      </c>
      <c r="Y456" s="44">
        <f t="shared" si="137"/>
        <v>45614</v>
      </c>
    </row>
    <row r="457" spans="1:25" ht="20.149999999999999" customHeight="1" x14ac:dyDescent="0.35">
      <c r="A457" s="13">
        <f>SUBTOTAL(103,$B$4:B457)</f>
        <v>454</v>
      </c>
      <c r="B457" s="138">
        <v>45586</v>
      </c>
      <c r="C457" s="141" t="s">
        <v>614</v>
      </c>
      <c r="D457" s="3" t="str">
        <f>VLOOKUP(C457,'Location Summary'!$C$4:$D$602,2,0)</f>
        <v>DA+6</v>
      </c>
      <c r="E457" s="295" t="s">
        <v>422</v>
      </c>
      <c r="F457" s="296" t="s">
        <v>702</v>
      </c>
      <c r="G457" s="186">
        <v>1</v>
      </c>
      <c r="H457" s="185">
        <v>1</v>
      </c>
      <c r="X457" s="44">
        <f t="shared" si="136"/>
        <v>45586</v>
      </c>
      <c r="Y457" s="44">
        <f t="shared" si="137"/>
        <v>45614</v>
      </c>
    </row>
    <row r="458" spans="1:25" ht="20.149999999999999" customHeight="1" x14ac:dyDescent="0.35">
      <c r="A458" s="13">
        <f>SUBTOTAL(103,$B$4:B458)</f>
        <v>455</v>
      </c>
      <c r="B458" s="138">
        <v>45586</v>
      </c>
      <c r="C458" s="141" t="s">
        <v>550</v>
      </c>
      <c r="D458" s="3" t="s">
        <v>2</v>
      </c>
      <c r="E458" s="295" t="s">
        <v>422</v>
      </c>
      <c r="F458" s="296" t="s">
        <v>702</v>
      </c>
      <c r="G458" s="186">
        <v>1</v>
      </c>
      <c r="J458" s="186">
        <v>1</v>
      </c>
      <c r="M458" s="186">
        <v>1</v>
      </c>
      <c r="P458" s="186">
        <v>1</v>
      </c>
      <c r="X458" s="44">
        <f t="shared" si="136"/>
        <v>45586</v>
      </c>
      <c r="Y458" s="44">
        <f t="shared" si="137"/>
        <v>45614</v>
      </c>
    </row>
    <row r="459" spans="1:25" ht="20.149999999999999" customHeight="1" x14ac:dyDescent="0.35">
      <c r="A459" s="13">
        <f>SUBTOTAL(103,$B$4:B459)</f>
        <v>456</v>
      </c>
      <c r="B459" s="138">
        <v>45587</v>
      </c>
      <c r="C459" s="141" t="s">
        <v>450</v>
      </c>
      <c r="D459" s="3" t="str">
        <f>VLOOKUP(C459,'Location Summary'!$C$4:$D$602,2,0)</f>
        <v>DA+0</v>
      </c>
      <c r="E459" s="295" t="s">
        <v>422</v>
      </c>
      <c r="F459" s="296" t="s">
        <v>702</v>
      </c>
      <c r="I459" s="184">
        <v>1</v>
      </c>
      <c r="J459" s="186">
        <v>1</v>
      </c>
      <c r="X459" s="44">
        <f t="shared" si="136"/>
        <v>45587</v>
      </c>
      <c r="Y459" s="44">
        <f t="shared" si="137"/>
        <v>45615</v>
      </c>
    </row>
    <row r="460" spans="1:25" ht="20.149999999999999" customHeight="1" x14ac:dyDescent="0.35">
      <c r="A460" s="13">
        <f>SUBTOTAL(103,$B$4:B460)</f>
        <v>457</v>
      </c>
      <c r="B460" s="138">
        <v>45587</v>
      </c>
      <c r="C460" s="141" t="s">
        <v>588</v>
      </c>
      <c r="D460" s="3" t="str">
        <f>VLOOKUP(C460,'Location Summary'!$C$4:$D$602,2,0)</f>
        <v>DA+0</v>
      </c>
      <c r="E460" s="295" t="s">
        <v>422</v>
      </c>
      <c r="F460" s="296" t="s">
        <v>702</v>
      </c>
      <c r="N460" s="185">
        <v>1</v>
      </c>
      <c r="O460" s="184">
        <v>1</v>
      </c>
      <c r="R460" s="184">
        <v>1</v>
      </c>
      <c r="X460" s="44">
        <f t="shared" si="136"/>
        <v>45587</v>
      </c>
      <c r="Y460" s="44">
        <f t="shared" si="137"/>
        <v>45615</v>
      </c>
    </row>
    <row r="461" spans="1:25" ht="20.149999999999999" customHeight="1" x14ac:dyDescent="0.35">
      <c r="A461" s="13">
        <f>SUBTOTAL(103,$B$4:B461)</f>
        <v>458</v>
      </c>
      <c r="B461" s="138">
        <v>45587</v>
      </c>
      <c r="C461" s="141" t="s">
        <v>480</v>
      </c>
      <c r="D461" s="3" t="str">
        <f>VLOOKUP(C461,'Location Summary'!$C$4:$D$602,2,0)</f>
        <v>DA+6</v>
      </c>
      <c r="E461" s="295" t="s">
        <v>422</v>
      </c>
      <c r="F461" s="296" t="s">
        <v>702</v>
      </c>
      <c r="H461" s="185">
        <v>1</v>
      </c>
      <c r="I461" s="184">
        <v>1</v>
      </c>
      <c r="J461" s="186">
        <v>1</v>
      </c>
      <c r="M461" s="186">
        <v>1</v>
      </c>
      <c r="X461" s="44">
        <f t="shared" si="136"/>
        <v>45587</v>
      </c>
      <c r="Y461" s="44">
        <f t="shared" si="137"/>
        <v>45615</v>
      </c>
    </row>
    <row r="462" spans="1:25" ht="20.149999999999999" customHeight="1" x14ac:dyDescent="0.35">
      <c r="A462" s="13">
        <f>SUBTOTAL(103,$B$4:B462)</f>
        <v>459</v>
      </c>
      <c r="B462" s="138">
        <v>45587</v>
      </c>
      <c r="C462" s="141" t="s">
        <v>614</v>
      </c>
      <c r="D462" s="3" t="str">
        <f>VLOOKUP(C462,'Location Summary'!$C$4:$D$602,2,0)</f>
        <v>DA+6</v>
      </c>
      <c r="E462" s="295" t="s">
        <v>422</v>
      </c>
      <c r="F462" s="296" t="s">
        <v>702</v>
      </c>
      <c r="I462" s="184">
        <v>1</v>
      </c>
      <c r="X462" s="44">
        <f t="shared" si="136"/>
        <v>45587</v>
      </c>
      <c r="Y462" s="44">
        <f t="shared" si="137"/>
        <v>45615</v>
      </c>
    </row>
    <row r="463" spans="1:25" ht="20.149999999999999" customHeight="1" x14ac:dyDescent="0.35">
      <c r="A463" s="13">
        <f>SUBTOTAL(103,$B$4:B463)</f>
        <v>460</v>
      </c>
      <c r="B463" s="138">
        <v>45587</v>
      </c>
      <c r="C463" s="141" t="s">
        <v>550</v>
      </c>
      <c r="D463" s="3" t="s">
        <v>2</v>
      </c>
      <c r="E463" s="295" t="s">
        <v>422</v>
      </c>
      <c r="F463" s="296" t="s">
        <v>702</v>
      </c>
      <c r="H463" s="185">
        <v>1</v>
      </c>
      <c r="I463" s="184">
        <v>1</v>
      </c>
      <c r="K463" s="185">
        <v>1</v>
      </c>
      <c r="L463" s="184">
        <v>1</v>
      </c>
      <c r="N463" s="185">
        <v>1</v>
      </c>
      <c r="O463" s="184">
        <v>1</v>
      </c>
      <c r="Q463" s="185">
        <v>1</v>
      </c>
      <c r="R463" s="184">
        <v>1</v>
      </c>
      <c r="X463" s="44">
        <f t="shared" si="136"/>
        <v>45587</v>
      </c>
      <c r="Y463" s="44">
        <f t="shared" si="137"/>
        <v>45615</v>
      </c>
    </row>
    <row r="464" spans="1:25" ht="20.149999999999999" customHeight="1" x14ac:dyDescent="0.35">
      <c r="A464" s="13">
        <f>SUBTOTAL(103,$B$4:B464)</f>
        <v>461</v>
      </c>
      <c r="B464" s="138">
        <v>45588</v>
      </c>
      <c r="C464" s="141" t="s">
        <v>591</v>
      </c>
      <c r="D464" s="3" t="str">
        <f>VLOOKUP(C464,'Location Summary'!$C$4:$D$602,2,0)</f>
        <v>DA+3</v>
      </c>
      <c r="E464" s="295" t="s">
        <v>422</v>
      </c>
      <c r="F464" s="296" t="s">
        <v>324</v>
      </c>
      <c r="J464" s="186">
        <v>1</v>
      </c>
      <c r="M464" s="186">
        <v>1</v>
      </c>
      <c r="X464" s="44">
        <f t="shared" si="136"/>
        <v>45588</v>
      </c>
      <c r="Y464" s="44">
        <f t="shared" si="137"/>
        <v>45616</v>
      </c>
    </row>
    <row r="465" spans="1:25" ht="20.149999999999999" customHeight="1" x14ac:dyDescent="0.35">
      <c r="A465" s="13">
        <f>SUBTOTAL(103,$B$4:B465)</f>
        <v>462</v>
      </c>
      <c r="B465" s="138">
        <v>45588</v>
      </c>
      <c r="C465" s="141" t="s">
        <v>480</v>
      </c>
      <c r="D465" s="3" t="str">
        <f>VLOOKUP(C465,'Location Summary'!$C$4:$D$602,2,0)</f>
        <v>DA+6</v>
      </c>
      <c r="E465" s="295" t="s">
        <v>422</v>
      </c>
      <c r="F465" s="296" t="s">
        <v>702</v>
      </c>
      <c r="K465" s="185">
        <v>1</v>
      </c>
      <c r="L465" s="184">
        <v>1</v>
      </c>
      <c r="N465" s="185">
        <v>1</v>
      </c>
      <c r="O465" s="184">
        <v>1</v>
      </c>
      <c r="Q465" s="185">
        <v>1</v>
      </c>
      <c r="R465" s="184">
        <v>1</v>
      </c>
      <c r="X465" s="44">
        <f t="shared" si="136"/>
        <v>45588</v>
      </c>
      <c r="Y465" s="44">
        <f t="shared" si="137"/>
        <v>45616</v>
      </c>
    </row>
    <row r="466" spans="1:25" ht="20.149999999999999" customHeight="1" x14ac:dyDescent="0.35">
      <c r="A466" s="13">
        <f>SUBTOTAL(103,$B$4:B466)</f>
        <v>463</v>
      </c>
      <c r="B466" s="138">
        <v>45588</v>
      </c>
      <c r="C466" s="141" t="s">
        <v>615</v>
      </c>
      <c r="D466" s="3" t="str">
        <f>VLOOKUP(C466,'Location Summary'!$C$4:$D$602,2,0)</f>
        <v>DA+1.5</v>
      </c>
      <c r="E466" s="295" t="s">
        <v>422</v>
      </c>
      <c r="F466" s="296" t="s">
        <v>702</v>
      </c>
      <c r="G466" s="186">
        <v>1</v>
      </c>
      <c r="X466" s="44">
        <f t="shared" si="136"/>
        <v>45588</v>
      </c>
      <c r="Y466" s="44">
        <f t="shared" si="137"/>
        <v>45616</v>
      </c>
    </row>
    <row r="467" spans="1:25" ht="20.149999999999999" customHeight="1" x14ac:dyDescent="0.35">
      <c r="A467" s="13">
        <f>SUBTOTAL(103,$B$4:B467)</f>
        <v>464</v>
      </c>
      <c r="B467" s="138">
        <v>45588</v>
      </c>
      <c r="C467" s="141" t="s">
        <v>799</v>
      </c>
      <c r="D467" s="3" t="str">
        <f>VLOOKUP(C467,'Location Summary'!$C$4:$D$602,2,0)</f>
        <v>DA+3</v>
      </c>
      <c r="E467" s="295" t="s">
        <v>422</v>
      </c>
      <c r="F467" s="296" t="s">
        <v>702</v>
      </c>
      <c r="G467" s="186">
        <v>1</v>
      </c>
      <c r="J467" s="186">
        <v>1</v>
      </c>
      <c r="M467" s="186">
        <v>1</v>
      </c>
      <c r="N467" s="185">
        <v>1</v>
      </c>
      <c r="X467" s="44">
        <f t="shared" si="136"/>
        <v>45588</v>
      </c>
      <c r="Y467" s="44">
        <f t="shared" si="137"/>
        <v>45616</v>
      </c>
    </row>
    <row r="468" spans="1:25" ht="20.149999999999999" customHeight="1" x14ac:dyDescent="0.35">
      <c r="A468" s="13">
        <f>SUBTOTAL(103,$B$4:B468)</f>
        <v>465</v>
      </c>
      <c r="B468" s="138">
        <v>45589</v>
      </c>
      <c r="C468" s="141" t="s">
        <v>450</v>
      </c>
      <c r="D468" s="3" t="str">
        <f>VLOOKUP(C468,'Location Summary'!$C$4:$D$602,2,0)</f>
        <v>DA+0</v>
      </c>
      <c r="E468" s="295" t="s">
        <v>422</v>
      </c>
      <c r="F468" s="296" t="s">
        <v>702</v>
      </c>
      <c r="K468" s="185">
        <v>1</v>
      </c>
      <c r="L468" s="184">
        <v>1</v>
      </c>
      <c r="P468" s="186">
        <v>1</v>
      </c>
      <c r="Q468" s="185">
        <v>1</v>
      </c>
      <c r="X468" s="44">
        <f t="shared" si="136"/>
        <v>45589</v>
      </c>
      <c r="Y468" s="44">
        <f t="shared" si="137"/>
        <v>45617</v>
      </c>
    </row>
    <row r="469" spans="1:25" ht="20.149999999999999" customHeight="1" x14ac:dyDescent="0.35">
      <c r="A469" s="13">
        <f>SUBTOTAL(103,$B$4:B469)</f>
        <v>466</v>
      </c>
      <c r="B469" s="138">
        <v>45589</v>
      </c>
      <c r="C469" s="141" t="s">
        <v>591</v>
      </c>
      <c r="D469" s="3" t="str">
        <f>VLOOKUP(C469,'Location Summary'!$C$4:$D$602,2,0)</f>
        <v>DA+3</v>
      </c>
      <c r="E469" s="295" t="s">
        <v>422</v>
      </c>
      <c r="F469" s="296" t="s">
        <v>324</v>
      </c>
      <c r="K469" s="185">
        <v>1</v>
      </c>
      <c r="N469" s="185">
        <v>1</v>
      </c>
      <c r="P469" s="186">
        <v>1</v>
      </c>
      <c r="X469" s="44">
        <f t="shared" si="136"/>
        <v>45589</v>
      </c>
      <c r="Y469" s="44">
        <f t="shared" si="137"/>
        <v>45617</v>
      </c>
    </row>
    <row r="470" spans="1:25" ht="20.149999999999999" customHeight="1" x14ac:dyDescent="0.35">
      <c r="A470" s="13">
        <f>SUBTOTAL(103,$B$4:B470)</f>
        <v>467</v>
      </c>
      <c r="B470" s="138">
        <v>45589</v>
      </c>
      <c r="C470" s="141" t="s">
        <v>799</v>
      </c>
      <c r="D470" s="3" t="str">
        <f>VLOOKUP(C470,'Location Summary'!$C$4:$D$602,2,0)</f>
        <v>DA+3</v>
      </c>
      <c r="E470" s="295" t="s">
        <v>422</v>
      </c>
      <c r="F470" s="296" t="s">
        <v>702</v>
      </c>
      <c r="H470" s="185">
        <v>1</v>
      </c>
      <c r="I470" s="184">
        <v>1</v>
      </c>
      <c r="O470" s="184">
        <v>1</v>
      </c>
      <c r="P470" s="186">
        <v>1</v>
      </c>
      <c r="X470" s="44">
        <f t="shared" si="136"/>
        <v>45589</v>
      </c>
      <c r="Y470" s="44">
        <f t="shared" si="137"/>
        <v>45617</v>
      </c>
    </row>
    <row r="471" spans="1:25" ht="20.149999999999999" customHeight="1" x14ac:dyDescent="0.35">
      <c r="A471" s="13">
        <f>SUBTOTAL(103,$B$4:B471)</f>
        <v>468</v>
      </c>
      <c r="B471" s="138">
        <v>45589</v>
      </c>
      <c r="C471" s="141" t="s">
        <v>615</v>
      </c>
      <c r="D471" s="3" t="str">
        <f>VLOOKUP(C471,'Location Summary'!$C$4:$D$602,2,0)</f>
        <v>DA+1.5</v>
      </c>
      <c r="E471" s="295" t="s">
        <v>422</v>
      </c>
      <c r="F471" s="296" t="s">
        <v>702</v>
      </c>
      <c r="H471" s="185">
        <v>1</v>
      </c>
      <c r="I471" s="184">
        <v>1</v>
      </c>
      <c r="J471" s="186">
        <v>1</v>
      </c>
      <c r="X471" s="44">
        <f t="shared" si="136"/>
        <v>45589</v>
      </c>
      <c r="Y471" s="44">
        <f t="shared" si="137"/>
        <v>45617</v>
      </c>
    </row>
    <row r="472" spans="1:25" ht="20.149999999999999" customHeight="1" x14ac:dyDescent="0.35">
      <c r="A472" s="13">
        <f>SUBTOTAL(103,$B$4:B472)</f>
        <v>469</v>
      </c>
      <c r="B472" s="138">
        <v>45590</v>
      </c>
      <c r="C472" s="141" t="s">
        <v>450</v>
      </c>
      <c r="D472" s="3" t="str">
        <f>VLOOKUP(C472,'Location Summary'!$C$4:$D$602,2,0)</f>
        <v>DA+0</v>
      </c>
      <c r="E472" s="295" t="s">
        <v>422</v>
      </c>
      <c r="F472" s="296" t="s">
        <v>702</v>
      </c>
      <c r="R472" s="184">
        <v>1</v>
      </c>
      <c r="X472" s="44">
        <f t="shared" si="136"/>
        <v>45590</v>
      </c>
      <c r="Y472" s="44">
        <f t="shared" si="137"/>
        <v>45618</v>
      </c>
    </row>
    <row r="473" spans="1:25" ht="20.149999999999999" customHeight="1" x14ac:dyDescent="0.35">
      <c r="A473" s="13">
        <f>SUBTOTAL(103,$B$4:B473)</f>
        <v>470</v>
      </c>
      <c r="B473" s="138">
        <v>45590</v>
      </c>
      <c r="C473" s="141" t="s">
        <v>591</v>
      </c>
      <c r="D473" s="3" t="str">
        <f>VLOOKUP(C473,'Location Summary'!$C$4:$D$602,2,0)</f>
        <v>DA+3</v>
      </c>
      <c r="E473" s="295" t="s">
        <v>422</v>
      </c>
      <c r="F473" s="296" t="s">
        <v>702</v>
      </c>
      <c r="G473" s="186">
        <v>1</v>
      </c>
      <c r="H473" s="185">
        <v>1</v>
      </c>
      <c r="I473" s="184">
        <v>1</v>
      </c>
      <c r="L473" s="184">
        <v>1</v>
      </c>
      <c r="O473" s="184">
        <v>1</v>
      </c>
      <c r="R473" s="184">
        <v>1</v>
      </c>
      <c r="X473" s="44">
        <f t="shared" si="136"/>
        <v>45590</v>
      </c>
      <c r="Y473" s="44">
        <f t="shared" si="137"/>
        <v>45618</v>
      </c>
    </row>
    <row r="474" spans="1:25" ht="20.149999999999999" customHeight="1" x14ac:dyDescent="0.35">
      <c r="A474" s="13">
        <f>SUBTOTAL(103,$B$4:B474)</f>
        <v>471</v>
      </c>
      <c r="B474" s="138">
        <v>45590</v>
      </c>
      <c r="C474" s="141" t="s">
        <v>799</v>
      </c>
      <c r="D474" s="3" t="str">
        <f>VLOOKUP(C474,'Location Summary'!$C$4:$D$602,2,0)</f>
        <v>DA+3</v>
      </c>
      <c r="E474" s="295" t="s">
        <v>422</v>
      </c>
      <c r="F474" s="296" t="s">
        <v>702</v>
      </c>
      <c r="L474" s="184">
        <v>1</v>
      </c>
      <c r="Q474" s="185">
        <v>1</v>
      </c>
      <c r="R474" s="184">
        <v>1</v>
      </c>
      <c r="X474" s="44">
        <f t="shared" si="136"/>
        <v>45590</v>
      </c>
      <c r="Y474" s="44">
        <f t="shared" si="137"/>
        <v>45618</v>
      </c>
    </row>
    <row r="475" spans="1:25" ht="20.149999999999999" customHeight="1" x14ac:dyDescent="0.35">
      <c r="A475" s="13">
        <f>SUBTOTAL(103,$B$4:B475)</f>
        <v>472</v>
      </c>
      <c r="B475" s="138">
        <v>45590</v>
      </c>
      <c r="C475" s="141" t="s">
        <v>615</v>
      </c>
      <c r="D475" s="3" t="str">
        <f>VLOOKUP(C475,'Location Summary'!$C$4:$D$602,2,0)</f>
        <v>DA+1.5</v>
      </c>
      <c r="E475" s="295" t="s">
        <v>422</v>
      </c>
      <c r="F475" s="296" t="s">
        <v>702</v>
      </c>
      <c r="K475" s="185">
        <v>1</v>
      </c>
      <c r="L475" s="184">
        <v>1</v>
      </c>
      <c r="P475" s="186">
        <v>1</v>
      </c>
      <c r="X475" s="44">
        <f t="shared" ref="X475:X481" si="138">B475</f>
        <v>45590</v>
      </c>
      <c r="Y475" s="44">
        <f t="shared" ref="Y475:Y481" si="139">B475+28</f>
        <v>45618</v>
      </c>
    </row>
    <row r="476" spans="1:25" ht="20.149999999999999" customHeight="1" x14ac:dyDescent="0.35">
      <c r="A476" s="13">
        <f>SUBTOTAL(103,$B$4:B476)</f>
        <v>473</v>
      </c>
      <c r="B476" s="138">
        <v>45591</v>
      </c>
      <c r="C476" s="141" t="s">
        <v>797</v>
      </c>
      <c r="D476" s="3" t="str">
        <f>VLOOKUP(C476,'Location Summary'!$C$4:$D$602,2,0)</f>
        <v>DA+3</v>
      </c>
      <c r="E476" s="295" t="s">
        <v>422</v>
      </c>
      <c r="F476" s="296" t="s">
        <v>702</v>
      </c>
      <c r="P476" s="186">
        <v>1</v>
      </c>
      <c r="X476" s="44">
        <f t="shared" si="138"/>
        <v>45591</v>
      </c>
      <c r="Y476" s="44">
        <f t="shared" si="139"/>
        <v>45619</v>
      </c>
    </row>
    <row r="477" spans="1:25" ht="20.149999999999999" customHeight="1" x14ac:dyDescent="0.35">
      <c r="A477" s="13">
        <f>SUBTOTAL(103,$B$4:B477)</f>
        <v>474</v>
      </c>
      <c r="B477" s="138">
        <v>45591</v>
      </c>
      <c r="C477" s="141" t="s">
        <v>615</v>
      </c>
      <c r="D477" s="3" t="str">
        <f>VLOOKUP(C477,'Location Summary'!$C$4:$D$602,2,0)</f>
        <v>DA+1.5</v>
      </c>
      <c r="E477" s="295" t="s">
        <v>422</v>
      </c>
      <c r="F477" s="296" t="s">
        <v>702</v>
      </c>
      <c r="M477" s="186">
        <v>1</v>
      </c>
      <c r="Q477" s="185">
        <v>1</v>
      </c>
      <c r="R477" s="184">
        <v>1</v>
      </c>
      <c r="X477" s="44">
        <f t="shared" si="138"/>
        <v>45591</v>
      </c>
      <c r="Y477" s="44">
        <f t="shared" si="139"/>
        <v>45619</v>
      </c>
    </row>
    <row r="478" spans="1:25" ht="20.149999999999999" customHeight="1" x14ac:dyDescent="0.35">
      <c r="A478" s="13">
        <f>SUBTOTAL(103,$B$4:B478)</f>
        <v>475</v>
      </c>
      <c r="B478" s="138">
        <v>45591</v>
      </c>
      <c r="C478" s="141" t="s">
        <v>548</v>
      </c>
      <c r="D478" s="3" t="s">
        <v>80</v>
      </c>
      <c r="E478" s="295" t="s">
        <v>422</v>
      </c>
      <c r="F478" s="296" t="s">
        <v>702</v>
      </c>
      <c r="M478" s="186">
        <v>1</v>
      </c>
      <c r="P478" s="186">
        <v>1</v>
      </c>
      <c r="X478" s="44">
        <f t="shared" si="138"/>
        <v>45591</v>
      </c>
      <c r="Y478" s="44">
        <f t="shared" si="139"/>
        <v>45619</v>
      </c>
    </row>
    <row r="479" spans="1:25" ht="20.149999999999999" customHeight="1" x14ac:dyDescent="0.35">
      <c r="A479" s="13">
        <f>SUBTOTAL(103,$B$4:B479)</f>
        <v>476</v>
      </c>
      <c r="B479" s="138">
        <v>45592</v>
      </c>
      <c r="C479" s="141" t="s">
        <v>917</v>
      </c>
      <c r="D479" s="3" t="str">
        <f>VLOOKUP(C479,'Location Summary'!$C$4:$D$602,2,0)</f>
        <v>DB1+0</v>
      </c>
      <c r="E479" s="295" t="s">
        <v>422</v>
      </c>
      <c r="F479" s="296" t="s">
        <v>702</v>
      </c>
      <c r="G479" s="186">
        <v>1</v>
      </c>
      <c r="X479" s="44">
        <f t="shared" si="138"/>
        <v>45592</v>
      </c>
      <c r="Y479" s="44">
        <f t="shared" si="139"/>
        <v>45620</v>
      </c>
    </row>
    <row r="480" spans="1:25" ht="20.149999999999999" customHeight="1" x14ac:dyDescent="0.35">
      <c r="A480" s="13">
        <f>SUBTOTAL(103,$B$4:B480)</f>
        <v>477</v>
      </c>
      <c r="B480" s="138">
        <v>45592</v>
      </c>
      <c r="C480" s="141" t="s">
        <v>797</v>
      </c>
      <c r="D480" s="3" t="str">
        <f>VLOOKUP(C480,'Location Summary'!$C$4:$D$602,2,0)</f>
        <v>DA+3</v>
      </c>
      <c r="E480" s="295" t="s">
        <v>422</v>
      </c>
      <c r="F480" s="296" t="s">
        <v>702</v>
      </c>
      <c r="G480" s="186">
        <v>1</v>
      </c>
      <c r="Q480" s="185">
        <v>1</v>
      </c>
      <c r="R480" s="184">
        <v>1</v>
      </c>
      <c r="X480" s="44">
        <f t="shared" si="138"/>
        <v>45592</v>
      </c>
      <c r="Y480" s="44">
        <f t="shared" si="139"/>
        <v>45620</v>
      </c>
    </row>
    <row r="481" spans="1:25" ht="20.149999999999999" customHeight="1" x14ac:dyDescent="0.35">
      <c r="A481" s="13">
        <f>SUBTOTAL(103,$B$4:B481)</f>
        <v>478</v>
      </c>
      <c r="B481" s="138">
        <v>45592</v>
      </c>
      <c r="C481" s="141" t="s">
        <v>615</v>
      </c>
      <c r="D481" s="3" t="str">
        <f>VLOOKUP(C481,'Location Summary'!$C$4:$D$602,2,0)</f>
        <v>DA+1.5</v>
      </c>
      <c r="E481" s="295" t="s">
        <v>422</v>
      </c>
      <c r="F481" s="296" t="s">
        <v>702</v>
      </c>
      <c r="N481" s="185">
        <v>1</v>
      </c>
      <c r="O481" s="184">
        <v>1</v>
      </c>
      <c r="X481" s="44">
        <f t="shared" si="138"/>
        <v>45592</v>
      </c>
      <c r="Y481" s="44">
        <f t="shared" si="139"/>
        <v>45620</v>
      </c>
    </row>
    <row r="482" spans="1:25" ht="20.149999999999999" customHeight="1" x14ac:dyDescent="0.35">
      <c r="A482" s="13">
        <f>SUBTOTAL(103,$B$4:B482)</f>
        <v>479</v>
      </c>
      <c r="B482" s="138">
        <v>45593</v>
      </c>
      <c r="C482" s="141" t="s">
        <v>917</v>
      </c>
      <c r="D482" s="3" t="str">
        <f>VLOOKUP(C482,'Location Summary'!$C$4:$D$602,2,0)</f>
        <v>DB1+0</v>
      </c>
      <c r="E482" s="295" t="s">
        <v>422</v>
      </c>
      <c r="F482" s="296" t="s">
        <v>702</v>
      </c>
      <c r="H482" s="185">
        <v>1</v>
      </c>
      <c r="X482" s="44">
        <f t="shared" ref="X482:X499" si="140">B482</f>
        <v>45593</v>
      </c>
      <c r="Y482" s="44">
        <f t="shared" ref="Y482:Y499" si="141">B482+28</f>
        <v>45621</v>
      </c>
    </row>
    <row r="483" spans="1:25" ht="20.149999999999999" customHeight="1" x14ac:dyDescent="0.35">
      <c r="A483" s="13">
        <f>SUBTOTAL(103,$B$4:B483)</f>
        <v>480</v>
      </c>
      <c r="B483" s="138">
        <v>45593</v>
      </c>
      <c r="C483" s="141" t="s">
        <v>797</v>
      </c>
      <c r="D483" s="3" t="str">
        <f>VLOOKUP(C483,'Location Summary'!$C$4:$D$602,2,0)</f>
        <v>DA+3</v>
      </c>
      <c r="E483" s="295" t="s">
        <v>422</v>
      </c>
      <c r="F483" s="296" t="s">
        <v>702</v>
      </c>
      <c r="H483" s="185">
        <v>1</v>
      </c>
      <c r="I483" s="184">
        <v>1</v>
      </c>
      <c r="M483" s="186">
        <v>1</v>
      </c>
      <c r="X483" s="44">
        <f t="shared" si="140"/>
        <v>45593</v>
      </c>
      <c r="Y483" s="44">
        <f t="shared" si="141"/>
        <v>45621</v>
      </c>
    </row>
    <row r="484" spans="1:25" ht="20.149999999999999" customHeight="1" x14ac:dyDescent="0.35">
      <c r="A484" s="13">
        <f>SUBTOTAL(103,$B$4:B484)</f>
        <v>481</v>
      </c>
      <c r="B484" s="138">
        <v>45593</v>
      </c>
      <c r="C484" s="141" t="s">
        <v>491</v>
      </c>
      <c r="D484" s="3" t="str">
        <f>VLOOKUP(C484,'Location Summary'!$C$4:$D$602,2,0)</f>
        <v>DA+3</v>
      </c>
      <c r="E484" s="295" t="s">
        <v>422</v>
      </c>
      <c r="F484" s="296" t="s">
        <v>702</v>
      </c>
      <c r="M484" s="186">
        <v>1</v>
      </c>
      <c r="P484" s="186">
        <v>1</v>
      </c>
      <c r="X484" s="44">
        <f t="shared" si="140"/>
        <v>45593</v>
      </c>
      <c r="Y484" s="44">
        <f t="shared" si="141"/>
        <v>45621</v>
      </c>
    </row>
    <row r="485" spans="1:25" ht="20.149999999999999" customHeight="1" x14ac:dyDescent="0.35">
      <c r="A485" s="13">
        <f>SUBTOTAL(103,$B$4:B485)</f>
        <v>482</v>
      </c>
      <c r="B485" s="138">
        <v>45593</v>
      </c>
      <c r="C485" s="141" t="s">
        <v>548</v>
      </c>
      <c r="D485" s="3" t="s">
        <v>80</v>
      </c>
      <c r="E485" s="295" t="s">
        <v>422</v>
      </c>
      <c r="F485" s="296" t="s">
        <v>702</v>
      </c>
      <c r="G485" s="186">
        <v>1</v>
      </c>
      <c r="J485" s="186">
        <v>1</v>
      </c>
      <c r="X485" s="44">
        <f t="shared" si="140"/>
        <v>45593</v>
      </c>
      <c r="Y485" s="44">
        <f t="shared" si="141"/>
        <v>45621</v>
      </c>
    </row>
    <row r="486" spans="1:25" ht="20.149999999999999" customHeight="1" x14ac:dyDescent="0.35">
      <c r="A486" s="13">
        <f>SUBTOTAL(103,$B$4:B486)</f>
        <v>483</v>
      </c>
      <c r="B486" s="138">
        <v>45593</v>
      </c>
      <c r="C486" s="141" t="s">
        <v>614</v>
      </c>
      <c r="D486" s="3" t="str">
        <f>VLOOKUP(C486,'Location Summary'!$C$4:$D$602,2,0)</f>
        <v>DA+6</v>
      </c>
      <c r="E486" s="295" t="s">
        <v>422</v>
      </c>
      <c r="F486" s="296" t="s">
        <v>702</v>
      </c>
      <c r="J486" s="186">
        <v>1</v>
      </c>
      <c r="K486" s="185">
        <v>1</v>
      </c>
      <c r="X486" s="44">
        <f t="shared" si="140"/>
        <v>45593</v>
      </c>
      <c r="Y486" s="44">
        <f t="shared" si="141"/>
        <v>45621</v>
      </c>
    </row>
    <row r="487" spans="1:25" ht="20.149999999999999" customHeight="1" x14ac:dyDescent="0.35">
      <c r="A487" s="13">
        <f>SUBTOTAL(103,$B$4:B487)</f>
        <v>484</v>
      </c>
      <c r="B487" s="138">
        <v>45594</v>
      </c>
      <c r="C487" s="141" t="s">
        <v>917</v>
      </c>
      <c r="D487" s="3" t="str">
        <f>VLOOKUP(C487,'Location Summary'!$C$4:$D$602,2,0)</f>
        <v>DB1+0</v>
      </c>
      <c r="E487" s="295" t="s">
        <v>422</v>
      </c>
      <c r="F487" s="296" t="s">
        <v>702</v>
      </c>
      <c r="I487" s="184">
        <v>1</v>
      </c>
      <c r="P487" s="186">
        <v>1</v>
      </c>
      <c r="X487" s="44">
        <f t="shared" si="140"/>
        <v>45594</v>
      </c>
      <c r="Y487" s="44">
        <f t="shared" si="141"/>
        <v>45622</v>
      </c>
    </row>
    <row r="488" spans="1:25" ht="20.149999999999999" customHeight="1" x14ac:dyDescent="0.35">
      <c r="A488" s="13">
        <f>SUBTOTAL(103,$B$4:B488)</f>
        <v>485</v>
      </c>
      <c r="B488" s="138">
        <v>45594</v>
      </c>
      <c r="C488" s="141" t="s">
        <v>797</v>
      </c>
      <c r="D488" s="3" t="str">
        <f>VLOOKUP(C488,'Location Summary'!$C$4:$D$602,2,0)</f>
        <v>DA+3</v>
      </c>
      <c r="E488" s="295" t="s">
        <v>422</v>
      </c>
      <c r="F488" s="296" t="s">
        <v>702</v>
      </c>
      <c r="J488" s="186">
        <v>1</v>
      </c>
      <c r="N488" s="185">
        <v>1</v>
      </c>
      <c r="O488" s="184">
        <v>1</v>
      </c>
      <c r="X488" s="44">
        <f t="shared" si="140"/>
        <v>45594</v>
      </c>
      <c r="Y488" s="44">
        <f t="shared" si="141"/>
        <v>45622</v>
      </c>
    </row>
    <row r="489" spans="1:25" ht="20.149999999999999" customHeight="1" x14ac:dyDescent="0.35">
      <c r="A489" s="13">
        <f>SUBTOTAL(103,$B$4:B489)</f>
        <v>486</v>
      </c>
      <c r="B489" s="138">
        <v>45594</v>
      </c>
      <c r="C489" s="141" t="s">
        <v>491</v>
      </c>
      <c r="D489" s="3" t="str">
        <f>VLOOKUP(C489,'Location Summary'!$C$4:$D$602,2,0)</f>
        <v>DA+3</v>
      </c>
      <c r="E489" s="295" t="s">
        <v>422</v>
      </c>
      <c r="F489" s="296" t="s">
        <v>702</v>
      </c>
      <c r="N489" s="185">
        <v>1</v>
      </c>
      <c r="O489" s="184">
        <v>1</v>
      </c>
      <c r="Q489" s="185">
        <v>1</v>
      </c>
      <c r="R489" s="184">
        <v>1</v>
      </c>
      <c r="X489" s="44">
        <f t="shared" si="140"/>
        <v>45594</v>
      </c>
      <c r="Y489" s="44">
        <f t="shared" si="141"/>
        <v>45622</v>
      </c>
    </row>
    <row r="490" spans="1:25" ht="20.149999999999999" customHeight="1" x14ac:dyDescent="0.35">
      <c r="A490" s="13">
        <f>SUBTOTAL(103,$B$4:B490)</f>
        <v>487</v>
      </c>
      <c r="B490" s="138">
        <v>45594</v>
      </c>
      <c r="C490" s="141" t="s">
        <v>614</v>
      </c>
      <c r="D490" s="3" t="str">
        <f>VLOOKUP(C490,'Location Summary'!$C$4:$D$602,2,0)</f>
        <v>DA+6</v>
      </c>
      <c r="E490" s="295" t="s">
        <v>422</v>
      </c>
      <c r="F490" s="296" t="s">
        <v>702</v>
      </c>
      <c r="L490" s="184">
        <v>1</v>
      </c>
      <c r="X490" s="44">
        <f t="shared" si="140"/>
        <v>45594</v>
      </c>
      <c r="Y490" s="44">
        <f t="shared" si="141"/>
        <v>45622</v>
      </c>
    </row>
    <row r="491" spans="1:25" ht="20.149999999999999" customHeight="1" x14ac:dyDescent="0.35">
      <c r="A491" s="13">
        <f>SUBTOTAL(103,$B$4:B491)</f>
        <v>488</v>
      </c>
      <c r="B491" s="138">
        <v>45594</v>
      </c>
      <c r="C491" s="141" t="s">
        <v>548</v>
      </c>
      <c r="D491" s="3" t="s">
        <v>80</v>
      </c>
      <c r="E491" s="295" t="s">
        <v>422</v>
      </c>
      <c r="F491" s="296" t="s">
        <v>702</v>
      </c>
      <c r="H491" s="185">
        <v>1</v>
      </c>
      <c r="I491" s="184">
        <v>1</v>
      </c>
      <c r="K491" s="185">
        <v>1</v>
      </c>
      <c r="L491" s="184">
        <v>1</v>
      </c>
      <c r="N491" s="185">
        <v>1</v>
      </c>
      <c r="O491" s="184">
        <v>1</v>
      </c>
      <c r="Q491" s="185">
        <v>1</v>
      </c>
      <c r="R491" s="184">
        <v>1</v>
      </c>
      <c r="X491" s="44">
        <f t="shared" si="140"/>
        <v>45594</v>
      </c>
      <c r="Y491" s="44">
        <f t="shared" si="141"/>
        <v>45622</v>
      </c>
    </row>
    <row r="492" spans="1:25" ht="20.149999999999999" customHeight="1" x14ac:dyDescent="0.35">
      <c r="A492" s="13">
        <f>SUBTOTAL(103,$B$4:B492)</f>
        <v>489</v>
      </c>
      <c r="B492" s="138">
        <v>45595</v>
      </c>
      <c r="C492" s="141" t="s">
        <v>917</v>
      </c>
      <c r="D492" s="3" t="str">
        <f>VLOOKUP(C492,'Location Summary'!$C$4:$D$602,2,0)</f>
        <v>DB1+0</v>
      </c>
      <c r="E492" s="295" t="s">
        <v>422</v>
      </c>
      <c r="F492" s="296" t="s">
        <v>702</v>
      </c>
      <c r="M492" s="186">
        <v>1</v>
      </c>
      <c r="X492" s="44">
        <f t="shared" si="140"/>
        <v>45595</v>
      </c>
      <c r="Y492" s="44">
        <f t="shared" si="141"/>
        <v>45623</v>
      </c>
    </row>
    <row r="493" spans="1:25" ht="20.149999999999999" customHeight="1" x14ac:dyDescent="0.35">
      <c r="A493" s="13">
        <f>SUBTOTAL(103,$B$4:B493)</f>
        <v>490</v>
      </c>
      <c r="B493" s="138">
        <v>45595</v>
      </c>
      <c r="C493" s="141" t="s">
        <v>797</v>
      </c>
      <c r="D493" s="3" t="str">
        <f>VLOOKUP(C493,'Location Summary'!$C$4:$D$602,2,0)</f>
        <v>DA+3</v>
      </c>
      <c r="E493" s="295" t="s">
        <v>422</v>
      </c>
      <c r="F493" s="296" t="s">
        <v>702</v>
      </c>
      <c r="K493" s="185">
        <v>1</v>
      </c>
      <c r="L493" s="184">
        <v>1</v>
      </c>
      <c r="X493" s="44">
        <f t="shared" si="140"/>
        <v>45595</v>
      </c>
      <c r="Y493" s="44">
        <f t="shared" si="141"/>
        <v>45623</v>
      </c>
    </row>
    <row r="494" spans="1:25" ht="20.149999999999999" customHeight="1" x14ac:dyDescent="0.35">
      <c r="A494" s="13">
        <f>SUBTOTAL(103,$B$4:B494)</f>
        <v>491</v>
      </c>
      <c r="B494" s="138">
        <v>45600</v>
      </c>
      <c r="C494" s="141" t="s">
        <v>917</v>
      </c>
      <c r="D494" s="3" t="str">
        <f>VLOOKUP(C494,'Location Summary'!$C$4:$D$602,2,0)</f>
        <v>DB1+0</v>
      </c>
      <c r="E494" s="295" t="s">
        <v>422</v>
      </c>
      <c r="F494" s="296" t="s">
        <v>702</v>
      </c>
      <c r="Q494" s="185">
        <v>1</v>
      </c>
      <c r="R494" s="184">
        <v>1</v>
      </c>
      <c r="X494" s="44">
        <f t="shared" si="140"/>
        <v>45600</v>
      </c>
      <c r="Y494" s="44">
        <f t="shared" si="141"/>
        <v>45628</v>
      </c>
    </row>
    <row r="495" spans="1:25" ht="20.149999999999999" customHeight="1" x14ac:dyDescent="0.35">
      <c r="A495" s="13">
        <f>SUBTOTAL(103,$B$4:B495)</f>
        <v>492</v>
      </c>
      <c r="B495" s="138">
        <v>45600</v>
      </c>
      <c r="C495" s="141" t="s">
        <v>617</v>
      </c>
      <c r="D495" s="3" t="str">
        <f>VLOOKUP(C495,'Location Summary'!$C$4:$D$602,2,0)</f>
        <v>DA+3</v>
      </c>
      <c r="E495" s="295" t="s">
        <v>422</v>
      </c>
      <c r="F495" s="296" t="s">
        <v>324</v>
      </c>
      <c r="J495" s="186">
        <v>1</v>
      </c>
      <c r="X495" s="44">
        <f t="shared" si="140"/>
        <v>45600</v>
      </c>
      <c r="Y495" s="44">
        <f t="shared" si="141"/>
        <v>45628</v>
      </c>
    </row>
    <row r="496" spans="1:25" ht="20.149999999999999" customHeight="1" x14ac:dyDescent="0.35">
      <c r="A496" s="13">
        <f>SUBTOTAL(103,$B$4:B496)</f>
        <v>493</v>
      </c>
      <c r="B496" s="138">
        <v>45601</v>
      </c>
      <c r="C496" s="141" t="s">
        <v>917</v>
      </c>
      <c r="D496" s="3" t="str">
        <f>VLOOKUP(C496,'Location Summary'!$C$4:$D$602,2,0)</f>
        <v>DB1+0</v>
      </c>
      <c r="E496" s="295" t="s">
        <v>422</v>
      </c>
      <c r="F496" s="296" t="s">
        <v>702</v>
      </c>
      <c r="J496" s="186">
        <v>1</v>
      </c>
      <c r="X496" s="44">
        <f t="shared" si="140"/>
        <v>45601</v>
      </c>
      <c r="Y496" s="44">
        <f t="shared" si="141"/>
        <v>45629</v>
      </c>
    </row>
    <row r="497" spans="1:25" ht="20.149999999999999" customHeight="1" x14ac:dyDescent="0.35">
      <c r="A497" s="13">
        <f>SUBTOTAL(103,$B$4:B497)</f>
        <v>494</v>
      </c>
      <c r="B497" s="138">
        <v>45601</v>
      </c>
      <c r="C497" s="141" t="s">
        <v>796</v>
      </c>
      <c r="D497" s="3" t="str">
        <f>VLOOKUP(C497,'Location Summary'!$C$4:$D$602,2,0)</f>
        <v>DA+1.5</v>
      </c>
      <c r="E497" s="295" t="s">
        <v>422</v>
      </c>
      <c r="F497" s="296" t="s">
        <v>702</v>
      </c>
      <c r="G497" s="186">
        <v>1</v>
      </c>
      <c r="J497" s="186">
        <v>1</v>
      </c>
      <c r="X497" s="44">
        <f t="shared" si="140"/>
        <v>45601</v>
      </c>
      <c r="Y497" s="44">
        <f t="shared" si="141"/>
        <v>45629</v>
      </c>
    </row>
    <row r="498" spans="1:25" ht="20.149999999999999" customHeight="1" x14ac:dyDescent="0.35">
      <c r="A498" s="13">
        <f>SUBTOTAL(103,$B$4:B498)</f>
        <v>495</v>
      </c>
      <c r="B498" s="138">
        <v>45601</v>
      </c>
      <c r="C498" s="141" t="s">
        <v>617</v>
      </c>
      <c r="D498" s="3" t="str">
        <f>VLOOKUP(C498,'Location Summary'!$C$4:$D$602,2,0)</f>
        <v>DA+3</v>
      </c>
      <c r="E498" s="295" t="s">
        <v>422</v>
      </c>
      <c r="F498" s="296" t="s">
        <v>702</v>
      </c>
      <c r="G498" s="186">
        <v>1</v>
      </c>
      <c r="K498" s="185">
        <v>1</v>
      </c>
      <c r="L498" s="184">
        <v>1</v>
      </c>
      <c r="X498" s="44">
        <f t="shared" si="140"/>
        <v>45601</v>
      </c>
      <c r="Y498" s="44">
        <f t="shared" si="141"/>
        <v>45629</v>
      </c>
    </row>
    <row r="499" spans="1:25" ht="20.149999999999999" customHeight="1" x14ac:dyDescent="0.35">
      <c r="A499" s="13">
        <f>SUBTOTAL(103,$B$4:B499)</f>
        <v>496</v>
      </c>
      <c r="B499" s="138">
        <v>45602</v>
      </c>
      <c r="C499" s="141" t="s">
        <v>917</v>
      </c>
      <c r="D499" s="3" t="str">
        <f>VLOOKUP(C499,'Location Summary'!$C$4:$D$602,2,0)</f>
        <v>DB1+0</v>
      </c>
      <c r="E499" s="295" t="s">
        <v>422</v>
      </c>
      <c r="F499" s="296" t="s">
        <v>702</v>
      </c>
      <c r="N499" s="185">
        <v>1</v>
      </c>
      <c r="O499" s="184">
        <v>1</v>
      </c>
      <c r="X499" s="44">
        <f t="shared" si="140"/>
        <v>45602</v>
      </c>
      <c r="Y499" s="44">
        <f t="shared" si="141"/>
        <v>45630</v>
      </c>
    </row>
    <row r="500" spans="1:25" ht="20.149999999999999" customHeight="1" x14ac:dyDescent="0.35">
      <c r="A500" s="13">
        <f>SUBTOTAL(103,$B$4:B500)</f>
        <v>497</v>
      </c>
      <c r="B500" s="138">
        <v>45602</v>
      </c>
      <c r="C500" s="141" t="s">
        <v>796</v>
      </c>
      <c r="D500" s="3" t="str">
        <f>VLOOKUP(C500,'Location Summary'!$C$4:$D$602,2,0)</f>
        <v>DA+1.5</v>
      </c>
      <c r="E500" s="295" t="s">
        <v>422</v>
      </c>
      <c r="F500" s="296" t="s">
        <v>702</v>
      </c>
      <c r="M500" s="186">
        <v>1</v>
      </c>
      <c r="P500" s="186">
        <v>1</v>
      </c>
      <c r="X500" s="44">
        <f t="shared" ref="X500:X502" si="142">B500</f>
        <v>45602</v>
      </c>
      <c r="Y500" s="44">
        <f t="shared" ref="Y500:Y502" si="143">B500+28</f>
        <v>45630</v>
      </c>
    </row>
    <row r="501" spans="1:25" ht="20.149999999999999" customHeight="1" x14ac:dyDescent="0.35">
      <c r="A501" s="13">
        <f>SUBTOTAL(103,$B$4:B501)</f>
        <v>498</v>
      </c>
      <c r="B501" s="138">
        <v>45602</v>
      </c>
      <c r="C501" s="141" t="s">
        <v>491</v>
      </c>
      <c r="D501" s="3" t="str">
        <f>VLOOKUP(C501,'Location Summary'!$C$4:$D$602,2,0)</f>
        <v>DA+3</v>
      </c>
      <c r="E501" s="295" t="s">
        <v>422</v>
      </c>
      <c r="F501" s="296" t="s">
        <v>702</v>
      </c>
      <c r="G501" s="186">
        <v>1</v>
      </c>
      <c r="H501" s="185">
        <v>1</v>
      </c>
      <c r="X501" s="44">
        <f t="shared" si="142"/>
        <v>45602</v>
      </c>
      <c r="Y501" s="44">
        <f t="shared" si="143"/>
        <v>45630</v>
      </c>
    </row>
    <row r="502" spans="1:25" ht="20.149999999999999" customHeight="1" x14ac:dyDescent="0.35">
      <c r="A502" s="13">
        <f>SUBTOTAL(103,$B$4:B502)</f>
        <v>499</v>
      </c>
      <c r="B502" s="138">
        <v>45602</v>
      </c>
      <c r="C502" s="141" t="s">
        <v>617</v>
      </c>
      <c r="D502" s="3" t="str">
        <f>VLOOKUP(C502,'Location Summary'!$C$4:$D$602,2,0)</f>
        <v>DA+3</v>
      </c>
      <c r="E502" s="295" t="s">
        <v>422</v>
      </c>
      <c r="F502" s="296" t="s">
        <v>702</v>
      </c>
      <c r="H502" s="185">
        <v>1</v>
      </c>
      <c r="I502" s="184">
        <v>1</v>
      </c>
      <c r="X502" s="44">
        <f t="shared" si="142"/>
        <v>45602</v>
      </c>
      <c r="Y502" s="44">
        <f t="shared" si="143"/>
        <v>45630</v>
      </c>
    </row>
    <row r="503" spans="1:25" ht="20.149999999999999" customHeight="1" x14ac:dyDescent="0.35">
      <c r="A503" s="13">
        <f>SUBTOTAL(103,$B$4:B503)</f>
        <v>500</v>
      </c>
      <c r="B503" s="138">
        <v>45603</v>
      </c>
      <c r="C503" s="141" t="s">
        <v>917</v>
      </c>
      <c r="D503" s="3" t="str">
        <f>VLOOKUP(C503,'Location Summary'!$C$4:$D$602,2,0)</f>
        <v>DB1+0</v>
      </c>
      <c r="E503" s="295" t="s">
        <v>422</v>
      </c>
      <c r="F503" s="296" t="s">
        <v>702</v>
      </c>
      <c r="K503" s="185">
        <v>1</v>
      </c>
      <c r="L503" s="184">
        <v>1</v>
      </c>
      <c r="X503" s="44">
        <f t="shared" ref="X503:X506" si="144">B503</f>
        <v>45603</v>
      </c>
      <c r="Y503" s="44">
        <f t="shared" ref="Y503:Y506" si="145">B503+28</f>
        <v>45631</v>
      </c>
    </row>
    <row r="504" spans="1:25" ht="20.149999999999999" customHeight="1" x14ac:dyDescent="0.35">
      <c r="A504" s="13">
        <f>SUBTOTAL(103,$B$4:B504)</f>
        <v>501</v>
      </c>
      <c r="B504" s="138">
        <v>45603</v>
      </c>
      <c r="C504" s="141" t="s">
        <v>796</v>
      </c>
      <c r="D504" s="3" t="str">
        <f>VLOOKUP(C504,'Location Summary'!$C$4:$D$602,2,0)</f>
        <v>DA+1.5</v>
      </c>
      <c r="E504" s="295" t="s">
        <v>422</v>
      </c>
      <c r="F504" s="296" t="s">
        <v>702</v>
      </c>
      <c r="H504" s="185">
        <v>1</v>
      </c>
      <c r="K504" s="185">
        <v>1</v>
      </c>
      <c r="L504" s="184">
        <v>1</v>
      </c>
      <c r="X504" s="44">
        <f t="shared" si="144"/>
        <v>45603</v>
      </c>
      <c r="Y504" s="44">
        <f t="shared" si="145"/>
        <v>45631</v>
      </c>
    </row>
    <row r="505" spans="1:25" ht="20.149999999999999" customHeight="1" x14ac:dyDescent="0.35">
      <c r="A505" s="13">
        <f>SUBTOTAL(103,$B$4:B505)</f>
        <v>502</v>
      </c>
      <c r="B505" s="138">
        <v>45603</v>
      </c>
      <c r="C505" s="141" t="s">
        <v>491</v>
      </c>
      <c r="D505" s="3" t="str">
        <f>VLOOKUP(C505,'Location Summary'!$C$4:$D$602,2,0)</f>
        <v>DA+3</v>
      </c>
      <c r="E505" s="295" t="s">
        <v>422</v>
      </c>
      <c r="F505" s="296" t="s">
        <v>702</v>
      </c>
      <c r="I505" s="184">
        <v>1</v>
      </c>
      <c r="J505" s="186">
        <v>1</v>
      </c>
      <c r="X505" s="44">
        <f t="shared" si="144"/>
        <v>45603</v>
      </c>
      <c r="Y505" s="44">
        <f t="shared" si="145"/>
        <v>45631</v>
      </c>
    </row>
    <row r="506" spans="1:25" ht="20.149999999999999" customHeight="1" x14ac:dyDescent="0.35">
      <c r="A506" s="13">
        <f>SUBTOTAL(103,$B$4:B506)</f>
        <v>503</v>
      </c>
      <c r="B506" s="138">
        <v>45603</v>
      </c>
      <c r="C506" s="141" t="s">
        <v>52</v>
      </c>
      <c r="D506" s="3" t="str">
        <f>VLOOKUP(C506,'Location Summary'!$C$4:$D$602,2,0)</f>
        <v>DB2+6</v>
      </c>
      <c r="E506" s="295" t="s">
        <v>422</v>
      </c>
      <c r="F506" s="296" t="s">
        <v>702</v>
      </c>
      <c r="M506" s="186">
        <v>1</v>
      </c>
      <c r="P506" s="186">
        <v>1</v>
      </c>
      <c r="X506" s="44">
        <f t="shared" si="144"/>
        <v>45603</v>
      </c>
      <c r="Y506" s="44">
        <f t="shared" si="145"/>
        <v>45631</v>
      </c>
    </row>
    <row r="507" spans="1:25" ht="20.149999999999999" customHeight="1" x14ac:dyDescent="0.35">
      <c r="A507" s="13">
        <f>SUBTOTAL(103,$B$4:B507)</f>
        <v>504</v>
      </c>
      <c r="B507" s="138">
        <v>45604</v>
      </c>
      <c r="C507" s="141" t="s">
        <v>796</v>
      </c>
      <c r="D507" s="3" t="str">
        <f>VLOOKUP(C507,'Location Summary'!$C$4:$D$602,2,0)</f>
        <v>DA+1.5</v>
      </c>
      <c r="E507" s="295" t="s">
        <v>422</v>
      </c>
      <c r="F507" s="296" t="s">
        <v>702</v>
      </c>
      <c r="I507" s="184">
        <v>1</v>
      </c>
      <c r="N507" s="185">
        <v>1</v>
      </c>
      <c r="O507" s="184">
        <v>1</v>
      </c>
      <c r="Q507" s="185">
        <v>1</v>
      </c>
      <c r="R507" s="184">
        <v>1</v>
      </c>
      <c r="X507" s="44">
        <f t="shared" ref="X507:X510" si="146">B507</f>
        <v>45604</v>
      </c>
      <c r="Y507" s="44">
        <f t="shared" ref="Y507:Y511" si="147">B507+28</f>
        <v>45632</v>
      </c>
    </row>
    <row r="508" spans="1:25" ht="20.149999999999999" customHeight="1" x14ac:dyDescent="0.35">
      <c r="A508" s="13">
        <f>SUBTOTAL(103,$B$4:B508)</f>
        <v>505</v>
      </c>
      <c r="B508" s="138">
        <v>45604</v>
      </c>
      <c r="C508" s="141" t="s">
        <v>491</v>
      </c>
      <c r="D508" s="3" t="str">
        <f>VLOOKUP(C508,'Location Summary'!$C$4:$D$602,2,0)</f>
        <v>DA+3</v>
      </c>
      <c r="E508" s="295" t="s">
        <v>422</v>
      </c>
      <c r="F508" s="296" t="s">
        <v>702</v>
      </c>
      <c r="K508" s="185">
        <v>1</v>
      </c>
      <c r="L508" s="184">
        <v>1</v>
      </c>
      <c r="X508" s="44">
        <f t="shared" si="146"/>
        <v>45604</v>
      </c>
      <c r="Y508" s="44">
        <f t="shared" si="147"/>
        <v>45632</v>
      </c>
    </row>
    <row r="509" spans="1:25" ht="20.149999999999999" customHeight="1" x14ac:dyDescent="0.35">
      <c r="A509" s="13">
        <f>SUBTOTAL(103,$B$4:B509)</f>
        <v>506</v>
      </c>
      <c r="B509" s="138">
        <v>45604</v>
      </c>
      <c r="C509" s="141" t="s">
        <v>617</v>
      </c>
      <c r="D509" s="3" t="str">
        <f>VLOOKUP(C509,'Location Summary'!$C$4:$D$602,2,0)</f>
        <v>DA+3</v>
      </c>
      <c r="E509" s="295" t="s">
        <v>422</v>
      </c>
      <c r="F509" s="296" t="s">
        <v>702</v>
      </c>
      <c r="M509" s="186">
        <v>1</v>
      </c>
      <c r="P509" s="186">
        <v>1</v>
      </c>
      <c r="X509" s="44">
        <f t="shared" si="146"/>
        <v>45604</v>
      </c>
      <c r="Y509" s="44">
        <f t="shared" si="147"/>
        <v>45632</v>
      </c>
    </row>
    <row r="510" spans="1:25" ht="20.149999999999999" customHeight="1" x14ac:dyDescent="0.35">
      <c r="A510" s="13">
        <f>SUBTOTAL(103,$B$4:B510)</f>
        <v>507</v>
      </c>
      <c r="B510" s="138">
        <v>45604</v>
      </c>
      <c r="C510" s="141" t="s">
        <v>592</v>
      </c>
      <c r="D510" s="3" t="str">
        <f>VLOOKUP(C510,'Location Summary'!$C$4:$D$602,2,0)</f>
        <v>DA+1.5</v>
      </c>
      <c r="E510" s="295" t="s">
        <v>422</v>
      </c>
      <c r="F510" s="296" t="s">
        <v>702</v>
      </c>
      <c r="P510" s="186">
        <v>1</v>
      </c>
      <c r="X510" s="44">
        <f t="shared" si="146"/>
        <v>45604</v>
      </c>
      <c r="Y510" s="44">
        <f t="shared" si="147"/>
        <v>45632</v>
      </c>
    </row>
    <row r="511" spans="1:25" ht="20.149999999999999" customHeight="1" x14ac:dyDescent="0.35">
      <c r="A511" s="13">
        <f>SUBTOTAL(103,$B$4:B511)</f>
        <v>508</v>
      </c>
      <c r="B511" s="138">
        <v>45605</v>
      </c>
      <c r="C511" s="141" t="s">
        <v>617</v>
      </c>
      <c r="D511" s="3" t="str">
        <f>VLOOKUP(C511,'Location Summary'!$C$4:$D$602,2,0)</f>
        <v>DA+3</v>
      </c>
      <c r="E511" s="295" t="s">
        <v>422</v>
      </c>
      <c r="F511" s="296" t="s">
        <v>702</v>
      </c>
      <c r="N511" s="185">
        <v>1</v>
      </c>
      <c r="O511" s="184">
        <v>1</v>
      </c>
      <c r="Q511" s="185">
        <v>1</v>
      </c>
      <c r="R511" s="184">
        <v>1</v>
      </c>
      <c r="X511" s="44">
        <f t="shared" ref="X511" si="148">B511</f>
        <v>45605</v>
      </c>
      <c r="Y511" s="44">
        <f t="shared" si="147"/>
        <v>45633</v>
      </c>
    </row>
    <row r="512" spans="1:25" ht="20.149999999999999" customHeight="1" x14ac:dyDescent="0.35">
      <c r="A512" s="13">
        <f>SUBTOTAL(103,$B$4:B512)</f>
        <v>509</v>
      </c>
      <c r="B512" s="138">
        <v>45605</v>
      </c>
      <c r="C512" s="141" t="s">
        <v>52</v>
      </c>
      <c r="D512" s="3" t="str">
        <f>VLOOKUP(C512,'Location Summary'!$C$4:$D$602,2,0)</f>
        <v>DB2+6</v>
      </c>
      <c r="E512" s="295" t="s">
        <v>422</v>
      </c>
      <c r="F512" s="296" t="s">
        <v>702</v>
      </c>
      <c r="G512" s="186">
        <v>1</v>
      </c>
      <c r="Q512" s="185">
        <v>1</v>
      </c>
      <c r="X512" s="44">
        <f t="shared" ref="X512:X515" si="149">B512</f>
        <v>45605</v>
      </c>
      <c r="Y512" s="44">
        <f t="shared" ref="Y512:Y515" si="150">B512+28</f>
        <v>45633</v>
      </c>
    </row>
    <row r="513" spans="1:25" ht="20.149999999999999" customHeight="1" x14ac:dyDescent="0.35">
      <c r="A513" s="13">
        <f>SUBTOTAL(103,$B$4:B513)</f>
        <v>510</v>
      </c>
      <c r="B513" s="138">
        <v>45605</v>
      </c>
      <c r="C513" s="141" t="s">
        <v>592</v>
      </c>
      <c r="D513" s="3" t="str">
        <f>VLOOKUP(C513,'Location Summary'!$C$4:$D$602,2,0)</f>
        <v>DA+1.5</v>
      </c>
      <c r="E513" s="295" t="s">
        <v>422</v>
      </c>
      <c r="F513" s="296" t="s">
        <v>702</v>
      </c>
      <c r="G513" s="186">
        <v>1</v>
      </c>
      <c r="X513" s="44">
        <f t="shared" si="149"/>
        <v>45605</v>
      </c>
      <c r="Y513" s="44">
        <f t="shared" si="150"/>
        <v>45633</v>
      </c>
    </row>
    <row r="514" spans="1:25" ht="20.149999999999999" customHeight="1" x14ac:dyDescent="0.35">
      <c r="A514" s="13">
        <f>SUBTOTAL(103,$B$4:B514)</f>
        <v>511</v>
      </c>
      <c r="B514" s="138">
        <v>45606</v>
      </c>
      <c r="C514" s="141" t="s">
        <v>795</v>
      </c>
      <c r="D514" s="3" t="str">
        <f>VLOOKUP(C514,'Location Summary'!$C$4:$D$602,2,0)</f>
        <v>DA+3</v>
      </c>
      <c r="E514" s="295" t="s">
        <v>422</v>
      </c>
      <c r="F514" s="296" t="s">
        <v>702</v>
      </c>
      <c r="J514" s="186">
        <v>1</v>
      </c>
      <c r="M514" s="186">
        <v>1</v>
      </c>
      <c r="P514" s="186">
        <v>1</v>
      </c>
      <c r="X514" s="44">
        <f t="shared" si="149"/>
        <v>45606</v>
      </c>
      <c r="Y514" s="44">
        <f t="shared" si="150"/>
        <v>45634</v>
      </c>
    </row>
    <row r="515" spans="1:25" ht="20.149999999999999" customHeight="1" x14ac:dyDescent="0.35">
      <c r="A515" s="13">
        <f>SUBTOTAL(103,$B$4:B515)</f>
        <v>512</v>
      </c>
      <c r="B515" s="138">
        <v>45606</v>
      </c>
      <c r="C515" s="141" t="s">
        <v>52</v>
      </c>
      <c r="D515" s="3" t="str">
        <f>VLOOKUP(C515,'Location Summary'!$C$4:$D$602,2,0)</f>
        <v>DB2+6</v>
      </c>
      <c r="E515" s="295" t="s">
        <v>422</v>
      </c>
      <c r="F515" s="296" t="s">
        <v>702</v>
      </c>
      <c r="N515" s="185">
        <v>1</v>
      </c>
      <c r="O515" s="184">
        <v>1</v>
      </c>
      <c r="R515" s="184">
        <v>1</v>
      </c>
      <c r="X515" s="44">
        <f t="shared" si="149"/>
        <v>45606</v>
      </c>
      <c r="Y515" s="44">
        <f t="shared" si="150"/>
        <v>45634</v>
      </c>
    </row>
    <row r="516" spans="1:25" ht="20.149999999999999" customHeight="1" x14ac:dyDescent="0.35">
      <c r="A516" s="13">
        <f>SUBTOTAL(103,$B$4:B516)</f>
        <v>513</v>
      </c>
      <c r="B516" s="138">
        <v>45606</v>
      </c>
      <c r="C516" s="141" t="s">
        <v>592</v>
      </c>
      <c r="D516" s="3" t="str">
        <f>VLOOKUP(C516,'Location Summary'!$C$4:$D$602,2,0)</f>
        <v>DA+1.5</v>
      </c>
      <c r="E516" s="295" t="s">
        <v>422</v>
      </c>
      <c r="F516" s="296" t="s">
        <v>702</v>
      </c>
      <c r="H516" s="185">
        <v>1</v>
      </c>
      <c r="J516" s="186">
        <v>1</v>
      </c>
      <c r="M516" s="186">
        <v>1</v>
      </c>
      <c r="Q516" s="185">
        <v>1</v>
      </c>
      <c r="X516" s="44">
        <f t="shared" ref="X516:X519" si="151">B516</f>
        <v>45606</v>
      </c>
      <c r="Y516" s="44">
        <f t="shared" ref="Y516:Y519" si="152">B516+28</f>
        <v>45634</v>
      </c>
    </row>
    <row r="517" spans="1:25" ht="20.149999999999999" customHeight="1" x14ac:dyDescent="0.35">
      <c r="A517" s="13">
        <f>SUBTOTAL(103,$B$4:B517)</f>
        <v>514</v>
      </c>
      <c r="B517" s="138">
        <v>45607</v>
      </c>
      <c r="C517" s="141" t="s">
        <v>795</v>
      </c>
      <c r="D517" s="3" t="str">
        <f>VLOOKUP(C517,'Location Summary'!$C$4:$D$602,2,0)</f>
        <v>DA+3</v>
      </c>
      <c r="E517" s="295" t="s">
        <v>422</v>
      </c>
      <c r="F517" s="296" t="s">
        <v>702</v>
      </c>
      <c r="G517" s="186">
        <v>1</v>
      </c>
      <c r="N517" s="185">
        <v>1</v>
      </c>
      <c r="O517" s="184">
        <v>1</v>
      </c>
      <c r="Q517" s="185">
        <v>1</v>
      </c>
      <c r="R517" s="184">
        <v>1</v>
      </c>
      <c r="X517" s="44">
        <f t="shared" si="151"/>
        <v>45607</v>
      </c>
      <c r="Y517" s="44">
        <f t="shared" si="152"/>
        <v>45635</v>
      </c>
    </row>
    <row r="518" spans="1:25" ht="20.149999999999999" customHeight="1" x14ac:dyDescent="0.35">
      <c r="A518" s="13">
        <f>SUBTOTAL(103,$B$4:B518)</f>
        <v>515</v>
      </c>
      <c r="B518" s="138">
        <v>45607</v>
      </c>
      <c r="C518" s="141" t="s">
        <v>52</v>
      </c>
      <c r="D518" s="3" t="str">
        <f>VLOOKUP(C518,'Location Summary'!$C$4:$D$602,2,0)</f>
        <v>DB2+6</v>
      </c>
      <c r="E518" s="295" t="s">
        <v>422</v>
      </c>
      <c r="F518" s="296" t="s">
        <v>702</v>
      </c>
      <c r="H518" s="185">
        <v>1</v>
      </c>
      <c r="I518" s="184">
        <v>1</v>
      </c>
      <c r="J518" s="186">
        <v>1</v>
      </c>
      <c r="X518" s="44">
        <f t="shared" si="151"/>
        <v>45607</v>
      </c>
      <c r="Y518" s="44">
        <f t="shared" si="152"/>
        <v>45635</v>
      </c>
    </row>
    <row r="519" spans="1:25" ht="20.149999999999999" customHeight="1" x14ac:dyDescent="0.35">
      <c r="A519" s="13">
        <f>SUBTOTAL(103,$B$4:B519)</f>
        <v>516</v>
      </c>
      <c r="B519" s="138">
        <v>45607</v>
      </c>
      <c r="C519" s="141" t="s">
        <v>592</v>
      </c>
      <c r="D519" s="3" t="str">
        <f>VLOOKUP(C519,'Location Summary'!$C$4:$D$602,2,0)</f>
        <v>DA+1.5</v>
      </c>
      <c r="E519" s="295" t="s">
        <v>422</v>
      </c>
      <c r="F519" s="296" t="s">
        <v>702</v>
      </c>
      <c r="I519" s="184">
        <v>1</v>
      </c>
      <c r="K519" s="185">
        <v>1</v>
      </c>
      <c r="L519" s="184">
        <v>1</v>
      </c>
      <c r="N519" s="185">
        <v>1</v>
      </c>
      <c r="O519" s="184">
        <v>1</v>
      </c>
      <c r="R519" s="184">
        <v>1</v>
      </c>
      <c r="X519" s="44">
        <f t="shared" si="151"/>
        <v>45607</v>
      </c>
      <c r="Y519" s="44">
        <f t="shared" si="152"/>
        <v>45635</v>
      </c>
    </row>
    <row r="520" spans="1:25" ht="20.149999999999999" customHeight="1" x14ac:dyDescent="0.35">
      <c r="A520" s="13">
        <f>SUBTOTAL(103,$B$4:B520)</f>
        <v>517</v>
      </c>
      <c r="B520" s="138">
        <v>45608</v>
      </c>
      <c r="C520" s="141" t="s">
        <v>795</v>
      </c>
      <c r="D520" s="3" t="str">
        <f>VLOOKUP(C520,'Location Summary'!$C$4:$D$602,2,0)</f>
        <v>DA+3</v>
      </c>
      <c r="E520" s="295" t="s">
        <v>422</v>
      </c>
      <c r="F520" s="296" t="s">
        <v>702</v>
      </c>
      <c r="H520" s="185">
        <v>1</v>
      </c>
      <c r="I520" s="184">
        <v>1</v>
      </c>
      <c r="K520" s="185">
        <v>1</v>
      </c>
      <c r="L520" s="184">
        <v>1</v>
      </c>
      <c r="X520" s="44">
        <f t="shared" ref="X520:X522" si="153">B520</f>
        <v>45608</v>
      </c>
      <c r="Y520" s="44">
        <f t="shared" ref="Y520:Y522" si="154">B520+28</f>
        <v>45636</v>
      </c>
    </row>
    <row r="521" spans="1:25" ht="20.149999999999999" customHeight="1" x14ac:dyDescent="0.35">
      <c r="A521" s="13">
        <f>SUBTOTAL(103,$B$4:B521)</f>
        <v>518</v>
      </c>
      <c r="B521" s="138">
        <v>45608</v>
      </c>
      <c r="C521" s="141" t="s">
        <v>510</v>
      </c>
      <c r="D521" s="3" t="str">
        <f>VLOOKUP(C521,'Location Summary'!$C$4:$D$602,2,0)</f>
        <v>DB1+6</v>
      </c>
      <c r="E521" s="295" t="s">
        <v>422</v>
      </c>
      <c r="F521" s="296" t="s">
        <v>702</v>
      </c>
      <c r="P521" s="186">
        <v>1</v>
      </c>
      <c r="X521" s="44">
        <f t="shared" si="153"/>
        <v>45608</v>
      </c>
      <c r="Y521" s="44">
        <f t="shared" si="154"/>
        <v>45636</v>
      </c>
    </row>
    <row r="522" spans="1:25" ht="20.149999999999999" customHeight="1" x14ac:dyDescent="0.35">
      <c r="A522" s="13">
        <f>SUBTOTAL(103,$B$4:B522)</f>
        <v>519</v>
      </c>
      <c r="B522" s="138">
        <v>45608</v>
      </c>
      <c r="C522" s="141" t="s">
        <v>8</v>
      </c>
      <c r="D522" s="3" t="str">
        <f>VLOOKUP(C522,'Location Summary'!$C$4:$D$602,2,0)</f>
        <v>DB2+3</v>
      </c>
      <c r="E522" s="295" t="s">
        <v>422</v>
      </c>
      <c r="F522" s="296" t="s">
        <v>702</v>
      </c>
      <c r="J522" s="186">
        <v>1</v>
      </c>
      <c r="X522" s="44">
        <f t="shared" si="153"/>
        <v>45608</v>
      </c>
      <c r="Y522" s="44">
        <f t="shared" si="154"/>
        <v>45636</v>
      </c>
    </row>
    <row r="523" spans="1:25" ht="20.149999999999999" customHeight="1" x14ac:dyDescent="0.35">
      <c r="A523" s="13">
        <f>SUBTOTAL(103,$B$4:B523)</f>
        <v>520</v>
      </c>
      <c r="B523" s="138">
        <v>45608</v>
      </c>
      <c r="C523" s="141" t="s">
        <v>52</v>
      </c>
      <c r="D523" s="3" t="str">
        <f>VLOOKUP(C523,'Location Summary'!$C$4:$D$602,2,0)</f>
        <v>DB2+6</v>
      </c>
      <c r="E523" s="295" t="s">
        <v>422</v>
      </c>
      <c r="F523" s="296" t="s">
        <v>702</v>
      </c>
      <c r="K523" s="185">
        <v>1</v>
      </c>
      <c r="L523" s="184">
        <v>1</v>
      </c>
      <c r="X523" s="44">
        <f t="shared" ref="X523:X572" si="155">B523</f>
        <v>45608</v>
      </c>
      <c r="Y523" s="44">
        <f t="shared" ref="Y523:Y572" si="156">B523+28</f>
        <v>45636</v>
      </c>
    </row>
    <row r="524" spans="1:25" ht="20.149999999999999" customHeight="1" x14ac:dyDescent="0.35">
      <c r="A524" s="13">
        <f>SUBTOTAL(103,$B$4:B524)</f>
        <v>521</v>
      </c>
      <c r="B524" s="138">
        <v>45610</v>
      </c>
      <c r="C524" s="141" t="s">
        <v>633</v>
      </c>
      <c r="D524" s="3" t="str">
        <f>VLOOKUP(C524,'Location Summary'!$C$4:$D$602,2,0)</f>
        <v>DA+1.5</v>
      </c>
      <c r="E524" s="295" t="s">
        <v>422</v>
      </c>
      <c r="F524" s="296" t="s">
        <v>702</v>
      </c>
      <c r="J524" s="186">
        <v>1</v>
      </c>
      <c r="X524" s="44">
        <f t="shared" si="155"/>
        <v>45610</v>
      </c>
      <c r="Y524" s="44">
        <f t="shared" si="156"/>
        <v>45638</v>
      </c>
    </row>
    <row r="525" spans="1:25" ht="20.149999999999999" customHeight="1" x14ac:dyDescent="0.35">
      <c r="A525" s="13">
        <f>SUBTOTAL(103,$B$4:B525)</f>
        <v>522</v>
      </c>
      <c r="B525" s="138">
        <v>45610</v>
      </c>
      <c r="C525" s="141" t="s">
        <v>623</v>
      </c>
      <c r="D525" s="3" t="str">
        <f>VLOOKUP(C525,'Location Summary'!$C$4:$D$602,2,0)</f>
        <v>DA+9</v>
      </c>
      <c r="E525" s="295" t="s">
        <v>422</v>
      </c>
      <c r="F525" s="296" t="s">
        <v>702</v>
      </c>
      <c r="G525" s="186">
        <v>1</v>
      </c>
      <c r="P525" s="186">
        <v>1</v>
      </c>
      <c r="X525" s="44">
        <f t="shared" si="155"/>
        <v>45610</v>
      </c>
      <c r="Y525" s="44">
        <f t="shared" si="156"/>
        <v>45638</v>
      </c>
    </row>
    <row r="526" spans="1:25" ht="20.149999999999999" customHeight="1" x14ac:dyDescent="0.35">
      <c r="A526" s="13">
        <f>SUBTOTAL(103,$B$4:B526)</f>
        <v>523</v>
      </c>
      <c r="B526" s="138">
        <v>45610</v>
      </c>
      <c r="C526" s="141" t="s">
        <v>510</v>
      </c>
      <c r="D526" s="3" t="str">
        <f>VLOOKUP(C526,'Location Summary'!$C$4:$D$602,2,0)</f>
        <v>DB1+6</v>
      </c>
      <c r="E526" s="295" t="s">
        <v>422</v>
      </c>
      <c r="F526" s="296" t="s">
        <v>702</v>
      </c>
      <c r="M526" s="186">
        <v>1</v>
      </c>
      <c r="X526" s="44">
        <f t="shared" si="155"/>
        <v>45610</v>
      </c>
      <c r="Y526" s="44">
        <f t="shared" si="156"/>
        <v>45638</v>
      </c>
    </row>
    <row r="527" spans="1:25" ht="20.149999999999999" customHeight="1" x14ac:dyDescent="0.35">
      <c r="A527" s="13">
        <f>SUBTOTAL(103,$B$4:B527)</f>
        <v>524</v>
      </c>
      <c r="B527" s="138">
        <v>45610</v>
      </c>
      <c r="C527" s="141" t="s">
        <v>8</v>
      </c>
      <c r="D527" s="3" t="str">
        <f>VLOOKUP(C527,'Location Summary'!$C$4:$D$602,2,0)</f>
        <v>DB2+3</v>
      </c>
      <c r="E527" s="295" t="s">
        <v>422</v>
      </c>
      <c r="F527" s="296" t="s">
        <v>702</v>
      </c>
      <c r="G527" s="186">
        <v>1</v>
      </c>
      <c r="X527" s="44">
        <f t="shared" si="155"/>
        <v>45610</v>
      </c>
      <c r="Y527" s="44">
        <f t="shared" si="156"/>
        <v>45638</v>
      </c>
    </row>
    <row r="528" spans="1:25" ht="20.149999999999999" customHeight="1" x14ac:dyDescent="0.35">
      <c r="A528" s="13">
        <f>SUBTOTAL(103,$B$4:B528)</f>
        <v>525</v>
      </c>
      <c r="B528" s="138">
        <v>45610</v>
      </c>
      <c r="C528" s="141" t="s">
        <v>200</v>
      </c>
      <c r="D528" s="3" t="str">
        <f>VLOOKUP(C528,'Location Summary'!$C$4:$D$602,2,0)</f>
        <v>DA+3</v>
      </c>
      <c r="E528" s="295" t="s">
        <v>422</v>
      </c>
      <c r="F528" s="296" t="s">
        <v>702</v>
      </c>
      <c r="J528" s="186">
        <v>1</v>
      </c>
      <c r="M528" s="186">
        <v>1</v>
      </c>
      <c r="P528" s="186">
        <v>1</v>
      </c>
      <c r="X528" s="44">
        <f t="shared" si="155"/>
        <v>45610</v>
      </c>
      <c r="Y528" s="44">
        <f t="shared" si="156"/>
        <v>45638</v>
      </c>
    </row>
    <row r="529" spans="1:25" ht="20.149999999999999" customHeight="1" x14ac:dyDescent="0.35">
      <c r="A529" s="13">
        <f>SUBTOTAL(103,$B$4:B529)</f>
        <v>526</v>
      </c>
      <c r="B529" s="138">
        <v>45611</v>
      </c>
      <c r="C529" s="141" t="s">
        <v>633</v>
      </c>
      <c r="D529" s="3" t="str">
        <f>VLOOKUP(C529,'Location Summary'!$C$4:$D$602,2,0)</f>
        <v>DA+1.5</v>
      </c>
      <c r="E529" s="295" t="s">
        <v>422</v>
      </c>
      <c r="F529" s="296" t="s">
        <v>702</v>
      </c>
      <c r="K529" s="185">
        <v>1</v>
      </c>
      <c r="P529" s="186">
        <v>1</v>
      </c>
      <c r="X529" s="44">
        <f t="shared" si="155"/>
        <v>45611</v>
      </c>
      <c r="Y529" s="44">
        <f t="shared" si="156"/>
        <v>45639</v>
      </c>
    </row>
    <row r="530" spans="1:25" ht="20.149999999999999" customHeight="1" x14ac:dyDescent="0.35">
      <c r="A530" s="13">
        <f>SUBTOTAL(103,$B$4:B530)</f>
        <v>527</v>
      </c>
      <c r="B530" s="138">
        <v>45611</v>
      </c>
      <c r="C530" s="141" t="s">
        <v>623</v>
      </c>
      <c r="D530" s="3" t="str">
        <f>VLOOKUP(C530,'Location Summary'!$C$4:$D$602,2,0)</f>
        <v>DA+9</v>
      </c>
      <c r="E530" s="295" t="s">
        <v>422</v>
      </c>
      <c r="F530" s="296" t="s">
        <v>702</v>
      </c>
      <c r="Q530" s="185">
        <v>1</v>
      </c>
      <c r="X530" s="44">
        <f t="shared" si="155"/>
        <v>45611</v>
      </c>
      <c r="Y530" s="44">
        <f t="shared" si="156"/>
        <v>45639</v>
      </c>
    </row>
    <row r="531" spans="1:25" ht="20.149999999999999" customHeight="1" x14ac:dyDescent="0.35">
      <c r="A531" s="13">
        <f>SUBTOTAL(103,$B$4:B531)</f>
        <v>528</v>
      </c>
      <c r="B531" s="138">
        <v>45611</v>
      </c>
      <c r="C531" s="141" t="s">
        <v>8</v>
      </c>
      <c r="D531" s="3" t="str">
        <f>VLOOKUP(C531,'Location Summary'!$C$4:$D$602,2,0)</f>
        <v>DB2+3</v>
      </c>
      <c r="E531" s="295" t="s">
        <v>422</v>
      </c>
      <c r="F531" s="296" t="s">
        <v>702</v>
      </c>
      <c r="K531" s="185">
        <v>1</v>
      </c>
      <c r="X531" s="44">
        <f t="shared" si="155"/>
        <v>45611</v>
      </c>
      <c r="Y531" s="44">
        <f t="shared" si="156"/>
        <v>45639</v>
      </c>
    </row>
    <row r="532" spans="1:25" ht="20.149999999999999" customHeight="1" x14ac:dyDescent="0.35">
      <c r="A532" s="13">
        <f>SUBTOTAL(103,$B$4:B532)</f>
        <v>529</v>
      </c>
      <c r="B532" s="138">
        <v>45611</v>
      </c>
      <c r="C532" s="141" t="s">
        <v>200</v>
      </c>
      <c r="D532" s="3" t="str">
        <f>VLOOKUP(C532,'Location Summary'!$C$4:$D$602,2,0)</f>
        <v>DA+3</v>
      </c>
      <c r="E532" s="295" t="s">
        <v>422</v>
      </c>
      <c r="F532" s="296" t="s">
        <v>702</v>
      </c>
      <c r="G532" s="186">
        <v>1</v>
      </c>
      <c r="K532" s="185">
        <v>1</v>
      </c>
      <c r="L532" s="184">
        <v>1</v>
      </c>
      <c r="N532" s="185">
        <v>1</v>
      </c>
      <c r="O532" s="184">
        <v>1</v>
      </c>
      <c r="Q532" s="185">
        <v>1</v>
      </c>
      <c r="R532" s="184">
        <v>1</v>
      </c>
      <c r="X532" s="44">
        <f t="shared" si="155"/>
        <v>45611</v>
      </c>
      <c r="Y532" s="44">
        <f t="shared" si="156"/>
        <v>45639</v>
      </c>
    </row>
    <row r="533" spans="1:25" ht="20.149999999999999" customHeight="1" x14ac:dyDescent="0.35">
      <c r="A533" s="13">
        <f>SUBTOTAL(103,$B$4:B533)</f>
        <v>530</v>
      </c>
      <c r="B533" s="138">
        <v>45612</v>
      </c>
      <c r="C533" s="141" t="s">
        <v>633</v>
      </c>
      <c r="D533" s="3" t="str">
        <f>VLOOKUP(C533,'Location Summary'!$C$4:$D$602,2,0)</f>
        <v>DA+1.5</v>
      </c>
      <c r="E533" s="295" t="s">
        <v>422</v>
      </c>
      <c r="F533" s="296" t="s">
        <v>702</v>
      </c>
      <c r="M533" s="186">
        <v>1</v>
      </c>
      <c r="Q533" s="185">
        <v>1</v>
      </c>
      <c r="X533" s="44">
        <f t="shared" si="155"/>
        <v>45612</v>
      </c>
      <c r="Y533" s="44">
        <f t="shared" si="156"/>
        <v>45640</v>
      </c>
    </row>
    <row r="534" spans="1:25" ht="20.149999999999999" customHeight="1" x14ac:dyDescent="0.35">
      <c r="A534" s="13">
        <f>SUBTOTAL(103,$B$4:B534)</f>
        <v>531</v>
      </c>
      <c r="B534" s="138">
        <v>45612</v>
      </c>
      <c r="C534" s="141" t="s">
        <v>623</v>
      </c>
      <c r="D534" s="3" t="str">
        <f>VLOOKUP(C534,'Location Summary'!$C$4:$D$602,2,0)</f>
        <v>DA+9</v>
      </c>
      <c r="E534" s="295" t="s">
        <v>422</v>
      </c>
      <c r="F534" s="296" t="s">
        <v>702</v>
      </c>
      <c r="H534" s="185">
        <v>1</v>
      </c>
      <c r="I534" s="184">
        <v>1</v>
      </c>
      <c r="J534" s="186">
        <v>1</v>
      </c>
      <c r="M534" s="186">
        <v>1</v>
      </c>
      <c r="R534" s="184">
        <v>1</v>
      </c>
      <c r="X534" s="44">
        <f t="shared" si="155"/>
        <v>45612</v>
      </c>
      <c r="Y534" s="44">
        <f t="shared" si="156"/>
        <v>45640</v>
      </c>
    </row>
    <row r="535" spans="1:25" ht="20.149999999999999" customHeight="1" x14ac:dyDescent="0.35">
      <c r="A535" s="13">
        <f>SUBTOTAL(103,$B$4:B535)</f>
        <v>532</v>
      </c>
      <c r="B535" s="138">
        <v>45612</v>
      </c>
      <c r="C535" s="141" t="s">
        <v>510</v>
      </c>
      <c r="D535" s="3" t="str">
        <f>VLOOKUP(C535,'Location Summary'!$C$4:$D$602,2,0)</f>
        <v>DB1+6</v>
      </c>
      <c r="E535" s="295" t="s">
        <v>422</v>
      </c>
      <c r="F535" s="296" t="s">
        <v>702</v>
      </c>
      <c r="G535" s="186">
        <v>1</v>
      </c>
      <c r="N535" s="185">
        <v>1</v>
      </c>
      <c r="Q535" s="185">
        <v>1</v>
      </c>
      <c r="X535" s="44">
        <f t="shared" si="155"/>
        <v>45612</v>
      </c>
      <c r="Y535" s="44">
        <f t="shared" si="156"/>
        <v>45640</v>
      </c>
    </row>
    <row r="536" spans="1:25" ht="20.149999999999999" customHeight="1" x14ac:dyDescent="0.35">
      <c r="A536" s="13">
        <f>SUBTOTAL(103,$B$4:B536)</f>
        <v>533</v>
      </c>
      <c r="B536" s="138">
        <v>45612</v>
      </c>
      <c r="C536" s="141" t="s">
        <v>8</v>
      </c>
      <c r="D536" s="3" t="str">
        <f>VLOOKUP(C536,'Location Summary'!$C$4:$D$602,2,0)</f>
        <v>DB2+3</v>
      </c>
      <c r="E536" s="295" t="s">
        <v>422</v>
      </c>
      <c r="F536" s="296" t="s">
        <v>702</v>
      </c>
      <c r="L536" s="184">
        <v>1</v>
      </c>
      <c r="P536" s="186">
        <v>1</v>
      </c>
      <c r="X536" s="44">
        <f t="shared" si="155"/>
        <v>45612</v>
      </c>
      <c r="Y536" s="44">
        <f t="shared" si="156"/>
        <v>45640</v>
      </c>
    </row>
    <row r="537" spans="1:25" ht="20.149999999999999" customHeight="1" x14ac:dyDescent="0.35">
      <c r="A537" s="13">
        <f>SUBTOTAL(103,$B$4:B537)</f>
        <v>534</v>
      </c>
      <c r="B537" s="138">
        <v>45612</v>
      </c>
      <c r="C537" s="141" t="s">
        <v>200</v>
      </c>
      <c r="D537" s="3" t="str">
        <f>VLOOKUP(C537,'Location Summary'!$C$4:$D$602,2,0)</f>
        <v>DA+3</v>
      </c>
      <c r="E537" s="295" t="s">
        <v>422</v>
      </c>
      <c r="F537" s="296" t="s">
        <v>702</v>
      </c>
      <c r="H537" s="185">
        <v>1</v>
      </c>
      <c r="I537" s="184">
        <v>1</v>
      </c>
      <c r="X537" s="44">
        <f t="shared" si="155"/>
        <v>45612</v>
      </c>
      <c r="Y537" s="44">
        <f t="shared" si="156"/>
        <v>45640</v>
      </c>
    </row>
    <row r="538" spans="1:25" ht="20.149999999999999" customHeight="1" x14ac:dyDescent="0.35">
      <c r="A538" s="13">
        <f>SUBTOTAL(103,$B$4:B538)</f>
        <v>535</v>
      </c>
      <c r="B538" s="138">
        <v>45612</v>
      </c>
      <c r="C538" s="141" t="s">
        <v>173</v>
      </c>
      <c r="D538" s="3" t="str">
        <f>VLOOKUP(C538,'Location Summary'!$C$4:$D$602,2,0)</f>
        <v>DB1+6</v>
      </c>
      <c r="E538" s="295" t="s">
        <v>422</v>
      </c>
      <c r="F538" s="296" t="s">
        <v>702</v>
      </c>
      <c r="M538" s="186">
        <v>1</v>
      </c>
      <c r="X538" s="44">
        <f t="shared" si="155"/>
        <v>45612</v>
      </c>
      <c r="Y538" s="44">
        <f t="shared" si="156"/>
        <v>45640</v>
      </c>
    </row>
    <row r="539" spans="1:25" ht="20.149999999999999" customHeight="1" x14ac:dyDescent="0.35">
      <c r="A539" s="13">
        <f>SUBTOTAL(103,$B$4:B539)</f>
        <v>536</v>
      </c>
      <c r="B539" s="138">
        <v>45613</v>
      </c>
      <c r="C539" s="141" t="s">
        <v>633</v>
      </c>
      <c r="D539" s="3" t="str">
        <f>VLOOKUP(C539,'Location Summary'!$C$4:$D$602,2,0)</f>
        <v>DA+1.5</v>
      </c>
      <c r="E539" s="295" t="s">
        <v>422</v>
      </c>
      <c r="F539" s="296" t="s">
        <v>702</v>
      </c>
      <c r="G539" s="186">
        <v>1</v>
      </c>
      <c r="X539" s="44">
        <f t="shared" si="155"/>
        <v>45613</v>
      </c>
      <c r="Y539" s="44">
        <f t="shared" si="156"/>
        <v>45641</v>
      </c>
    </row>
    <row r="540" spans="1:25" ht="20.149999999999999" customHeight="1" x14ac:dyDescent="0.35">
      <c r="A540" s="13">
        <f>SUBTOTAL(103,$B$4:B540)</f>
        <v>537</v>
      </c>
      <c r="B540" s="138">
        <v>45613</v>
      </c>
      <c r="C540" s="141" t="s">
        <v>623</v>
      </c>
      <c r="D540" s="3" t="str">
        <f>VLOOKUP(C540,'Location Summary'!$C$4:$D$602,2,0)</f>
        <v>DA+9</v>
      </c>
      <c r="E540" s="295" t="s">
        <v>422</v>
      </c>
      <c r="F540" s="296" t="s">
        <v>702</v>
      </c>
      <c r="K540" s="185">
        <v>1</v>
      </c>
      <c r="L540" s="184">
        <v>1</v>
      </c>
      <c r="N540" s="185">
        <v>1</v>
      </c>
      <c r="O540" s="184">
        <v>1</v>
      </c>
      <c r="X540" s="44">
        <f t="shared" si="155"/>
        <v>45613</v>
      </c>
      <c r="Y540" s="44">
        <f t="shared" si="156"/>
        <v>45641</v>
      </c>
    </row>
    <row r="541" spans="1:25" ht="20.149999999999999" customHeight="1" x14ac:dyDescent="0.35">
      <c r="A541" s="13">
        <f>SUBTOTAL(103,$B$4:B541)</f>
        <v>538</v>
      </c>
      <c r="B541" s="138">
        <v>45613</v>
      </c>
      <c r="C541" s="141" t="s">
        <v>510</v>
      </c>
      <c r="D541" s="3" t="str">
        <f>VLOOKUP(C541,'Location Summary'!$C$4:$D$602,2,0)</f>
        <v>DB1+6</v>
      </c>
      <c r="E541" s="295" t="s">
        <v>422</v>
      </c>
      <c r="F541" s="296" t="s">
        <v>702</v>
      </c>
      <c r="O541" s="184">
        <v>1</v>
      </c>
      <c r="R541" s="184">
        <v>1</v>
      </c>
      <c r="X541" s="44">
        <f t="shared" si="155"/>
        <v>45613</v>
      </c>
      <c r="Y541" s="44">
        <f t="shared" si="156"/>
        <v>45641</v>
      </c>
    </row>
    <row r="542" spans="1:25" ht="20.149999999999999" customHeight="1" x14ac:dyDescent="0.35">
      <c r="A542" s="13">
        <f>SUBTOTAL(103,$B$4:B542)</f>
        <v>539</v>
      </c>
      <c r="B542" s="138">
        <v>45613</v>
      </c>
      <c r="C542" s="141" t="s">
        <v>8</v>
      </c>
      <c r="D542" s="3" t="str">
        <f>VLOOKUP(C542,'Location Summary'!$C$4:$D$602,2,0)</f>
        <v>DB2+3</v>
      </c>
      <c r="E542" s="295" t="s">
        <v>422</v>
      </c>
      <c r="F542" s="296" t="s">
        <v>702</v>
      </c>
      <c r="H542" s="185">
        <v>1</v>
      </c>
      <c r="I542" s="184">
        <v>1</v>
      </c>
      <c r="X542" s="44">
        <f t="shared" si="155"/>
        <v>45613</v>
      </c>
      <c r="Y542" s="44">
        <f t="shared" si="156"/>
        <v>45641</v>
      </c>
    </row>
    <row r="543" spans="1:25" ht="20.149999999999999" customHeight="1" x14ac:dyDescent="0.35">
      <c r="A543" s="13">
        <f>SUBTOTAL(103,$B$4:B543)</f>
        <v>540</v>
      </c>
      <c r="B543" s="138">
        <v>45613</v>
      </c>
      <c r="C543" s="141" t="s">
        <v>201</v>
      </c>
      <c r="D543" s="3" t="str">
        <f>VLOOKUP(C543,'Location Summary'!$C$4:$D$602,2,0)</f>
        <v>DA+1.5</v>
      </c>
      <c r="E543" s="295" t="s">
        <v>422</v>
      </c>
      <c r="F543" s="296" t="s">
        <v>702</v>
      </c>
      <c r="G543" s="186">
        <v>1</v>
      </c>
      <c r="J543" s="186">
        <v>1</v>
      </c>
      <c r="X543" s="44">
        <f t="shared" si="155"/>
        <v>45613</v>
      </c>
      <c r="Y543" s="44">
        <f t="shared" si="156"/>
        <v>45641</v>
      </c>
    </row>
    <row r="544" spans="1:25" ht="20.149999999999999" customHeight="1" x14ac:dyDescent="0.35">
      <c r="A544" s="13">
        <f>SUBTOTAL(103,$B$4:B544)</f>
        <v>541</v>
      </c>
      <c r="B544" s="138">
        <v>45613</v>
      </c>
      <c r="C544" s="141" t="s">
        <v>173</v>
      </c>
      <c r="D544" s="3" t="str">
        <f>VLOOKUP(C544,'Location Summary'!$C$4:$D$602,2,0)</f>
        <v>DB1+6</v>
      </c>
      <c r="E544" s="295" t="s">
        <v>422</v>
      </c>
      <c r="F544" s="296" t="s">
        <v>702</v>
      </c>
      <c r="G544" s="186">
        <v>1</v>
      </c>
      <c r="N544" s="185">
        <v>1</v>
      </c>
      <c r="X544" s="44">
        <f t="shared" si="155"/>
        <v>45613</v>
      </c>
      <c r="Y544" s="44">
        <f t="shared" si="156"/>
        <v>45641</v>
      </c>
    </row>
    <row r="545" spans="1:25" ht="20.149999999999999" customHeight="1" x14ac:dyDescent="0.35">
      <c r="A545" s="13">
        <f>SUBTOTAL(103,$B$4:B545)</f>
        <v>542</v>
      </c>
      <c r="B545" s="138">
        <v>45614</v>
      </c>
      <c r="C545" s="141" t="s">
        <v>624</v>
      </c>
      <c r="D545" s="3" t="str">
        <f>VLOOKUP(C545,'Location Summary'!$C$4:$D$602,2,0)</f>
        <v>DA+3</v>
      </c>
      <c r="E545" s="295" t="s">
        <v>422</v>
      </c>
      <c r="F545" s="296" t="s">
        <v>702</v>
      </c>
      <c r="M545" s="186">
        <v>1</v>
      </c>
      <c r="P545" s="186">
        <v>1</v>
      </c>
      <c r="X545" s="44">
        <f t="shared" si="155"/>
        <v>45614</v>
      </c>
      <c r="Y545" s="44">
        <f t="shared" si="156"/>
        <v>45642</v>
      </c>
    </row>
    <row r="546" spans="1:25" ht="20.149999999999999" customHeight="1" x14ac:dyDescent="0.35">
      <c r="A546" s="13">
        <f>SUBTOTAL(103,$B$4:B546)</f>
        <v>543</v>
      </c>
      <c r="B546" s="138">
        <v>45614</v>
      </c>
      <c r="C546" s="141" t="s">
        <v>510</v>
      </c>
      <c r="D546" s="3" t="str">
        <f>VLOOKUP(C546,'Location Summary'!$C$4:$D$602,2,0)</f>
        <v>DB1+6</v>
      </c>
      <c r="E546" s="295" t="s">
        <v>422</v>
      </c>
      <c r="F546" s="296" t="s">
        <v>702</v>
      </c>
      <c r="H546" s="185">
        <v>1</v>
      </c>
      <c r="I546" s="184">
        <v>1</v>
      </c>
      <c r="X546" s="44">
        <f t="shared" si="155"/>
        <v>45614</v>
      </c>
      <c r="Y546" s="44">
        <f t="shared" si="156"/>
        <v>45642</v>
      </c>
    </row>
    <row r="547" spans="1:25" ht="20.149999999999999" customHeight="1" x14ac:dyDescent="0.35">
      <c r="A547" s="13">
        <f>SUBTOTAL(103,$B$4:B547)</f>
        <v>544</v>
      </c>
      <c r="B547" s="138">
        <v>45614</v>
      </c>
      <c r="C547" s="141" t="s">
        <v>8</v>
      </c>
      <c r="D547" s="3" t="str">
        <f>VLOOKUP(C547,'Location Summary'!$C$4:$D$602,2,0)</f>
        <v>DB2+3</v>
      </c>
      <c r="E547" s="295" t="s">
        <v>422</v>
      </c>
      <c r="F547" s="296" t="s">
        <v>702</v>
      </c>
      <c r="Q547" s="185">
        <v>1</v>
      </c>
      <c r="R547" s="184">
        <v>1</v>
      </c>
      <c r="X547" s="44">
        <f t="shared" si="155"/>
        <v>45614</v>
      </c>
      <c r="Y547" s="44">
        <f t="shared" si="156"/>
        <v>45642</v>
      </c>
    </row>
    <row r="548" spans="1:25" ht="20.149999999999999" customHeight="1" x14ac:dyDescent="0.35">
      <c r="A548" s="13">
        <f>SUBTOTAL(103,$B$4:B548)</f>
        <v>545</v>
      </c>
      <c r="B548" s="138">
        <v>45614</v>
      </c>
      <c r="C548" s="141" t="s">
        <v>201</v>
      </c>
      <c r="D548" s="3" t="str">
        <f>VLOOKUP(C548,'Location Summary'!$C$4:$D$602,2,0)</f>
        <v>DA+1.5</v>
      </c>
      <c r="E548" s="295" t="s">
        <v>422</v>
      </c>
      <c r="F548" s="296" t="s">
        <v>702</v>
      </c>
      <c r="H548" s="185">
        <v>1</v>
      </c>
      <c r="K548" s="185">
        <v>1</v>
      </c>
      <c r="M548" s="186">
        <v>1</v>
      </c>
      <c r="P548" s="186">
        <v>1</v>
      </c>
      <c r="X548" s="44">
        <f t="shared" si="155"/>
        <v>45614</v>
      </c>
      <c r="Y548" s="44">
        <f t="shared" si="156"/>
        <v>45642</v>
      </c>
    </row>
    <row r="549" spans="1:25" ht="20.149999999999999" customHeight="1" x14ac:dyDescent="0.35">
      <c r="A549" s="13">
        <f>SUBTOTAL(103,$B$4:B549)</f>
        <v>546</v>
      </c>
      <c r="B549" s="138">
        <v>45614</v>
      </c>
      <c r="C549" s="141" t="s">
        <v>173</v>
      </c>
      <c r="D549" s="3" t="str">
        <f>VLOOKUP(C549,'Location Summary'!$C$4:$D$602,2,0)</f>
        <v>DB1+6</v>
      </c>
      <c r="E549" s="295" t="s">
        <v>422</v>
      </c>
      <c r="F549" s="296" t="s">
        <v>702</v>
      </c>
      <c r="O549" s="184">
        <v>1</v>
      </c>
      <c r="X549" s="44">
        <f t="shared" si="155"/>
        <v>45614</v>
      </c>
      <c r="Y549" s="44">
        <f t="shared" si="156"/>
        <v>45642</v>
      </c>
    </row>
    <row r="550" spans="1:25" ht="20.149999999999999" customHeight="1" x14ac:dyDescent="0.35">
      <c r="A550" s="13">
        <f>SUBTOTAL(103,$B$4:B550)</f>
        <v>547</v>
      </c>
      <c r="B550" s="138">
        <v>45614</v>
      </c>
      <c r="C550" s="141" t="s">
        <v>634</v>
      </c>
      <c r="D550" s="3" t="str">
        <f>VLOOKUP(C550,'Location Summary'!$C$4:$D$602,2,0)</f>
        <v>DA+0</v>
      </c>
      <c r="E550" s="295" t="s">
        <v>422</v>
      </c>
      <c r="F550" s="296" t="s">
        <v>702</v>
      </c>
      <c r="G550" s="186">
        <v>1</v>
      </c>
      <c r="P550" s="186">
        <v>1</v>
      </c>
      <c r="X550" s="44">
        <f t="shared" si="155"/>
        <v>45614</v>
      </c>
      <c r="Y550" s="44">
        <f t="shared" si="156"/>
        <v>45642</v>
      </c>
    </row>
    <row r="551" spans="1:25" ht="20.149999999999999" customHeight="1" x14ac:dyDescent="0.35">
      <c r="A551" s="13">
        <f>SUBTOTAL(103,$B$4:B551)</f>
        <v>548</v>
      </c>
      <c r="B551" s="138">
        <v>45615</v>
      </c>
      <c r="C551" s="141" t="s">
        <v>633</v>
      </c>
      <c r="D551" s="3" t="str">
        <f>VLOOKUP(C551,'Location Summary'!$C$4:$D$602,2,0)</f>
        <v>DA+1.5</v>
      </c>
      <c r="E551" s="295" t="s">
        <v>422</v>
      </c>
      <c r="F551" s="296" t="s">
        <v>702</v>
      </c>
      <c r="H551" s="185">
        <v>1</v>
      </c>
      <c r="L551" s="184">
        <v>1</v>
      </c>
      <c r="N551" s="185">
        <v>1</v>
      </c>
      <c r="R551" s="184">
        <v>1</v>
      </c>
      <c r="X551" s="44">
        <f t="shared" si="155"/>
        <v>45615</v>
      </c>
      <c r="Y551" s="44">
        <f t="shared" si="156"/>
        <v>45643</v>
      </c>
    </row>
    <row r="552" spans="1:25" ht="20.149999999999999" customHeight="1" x14ac:dyDescent="0.35">
      <c r="A552" s="13">
        <f>SUBTOTAL(103,$B$4:B552)</f>
        <v>549</v>
      </c>
      <c r="B552" s="138">
        <v>45615</v>
      </c>
      <c r="C552" s="141" t="s">
        <v>624</v>
      </c>
      <c r="D552" s="3" t="str">
        <f>VLOOKUP(C552,'Location Summary'!$C$4:$D$602,2,0)</f>
        <v>DA+3</v>
      </c>
      <c r="E552" s="295" t="s">
        <v>422</v>
      </c>
      <c r="F552" s="296" t="s">
        <v>702</v>
      </c>
      <c r="N552" s="185">
        <v>1</v>
      </c>
      <c r="O552" s="184">
        <v>1</v>
      </c>
      <c r="Q552" s="185">
        <v>1</v>
      </c>
      <c r="R552" s="184">
        <v>1</v>
      </c>
      <c r="X552" s="44">
        <f t="shared" si="155"/>
        <v>45615</v>
      </c>
      <c r="Y552" s="44">
        <f t="shared" si="156"/>
        <v>45643</v>
      </c>
    </row>
    <row r="553" spans="1:25" ht="20.149999999999999" customHeight="1" x14ac:dyDescent="0.35">
      <c r="A553" s="13">
        <f>SUBTOTAL(103,$B$4:B553)</f>
        <v>550</v>
      </c>
      <c r="B553" s="138">
        <v>45615</v>
      </c>
      <c r="C553" s="141" t="s">
        <v>8</v>
      </c>
      <c r="D553" s="3" t="str">
        <f>VLOOKUP(C553,'Location Summary'!$C$4:$D$602,2,0)</f>
        <v>DB2+3</v>
      </c>
      <c r="E553" s="295" t="s">
        <v>422</v>
      </c>
      <c r="F553" s="296" t="s">
        <v>702</v>
      </c>
      <c r="M553" s="186">
        <v>1</v>
      </c>
      <c r="N553" s="185">
        <v>1</v>
      </c>
      <c r="X553" s="44">
        <f t="shared" si="155"/>
        <v>45615</v>
      </c>
      <c r="Y553" s="44">
        <f t="shared" si="156"/>
        <v>45643</v>
      </c>
    </row>
    <row r="554" spans="1:25" ht="20.149999999999999" customHeight="1" x14ac:dyDescent="0.35">
      <c r="A554" s="13">
        <f>SUBTOTAL(103,$B$4:B554)</f>
        <v>551</v>
      </c>
      <c r="B554" s="138">
        <v>45615</v>
      </c>
      <c r="C554" s="141" t="s">
        <v>201</v>
      </c>
      <c r="D554" s="3" t="str">
        <f>VLOOKUP(C554,'Location Summary'!$C$4:$D$602,2,0)</f>
        <v>DA+1.5</v>
      </c>
      <c r="E554" s="295" t="s">
        <v>422</v>
      </c>
      <c r="F554" s="296" t="s">
        <v>702</v>
      </c>
      <c r="I554" s="184">
        <v>1</v>
      </c>
      <c r="L554" s="184">
        <v>1</v>
      </c>
      <c r="N554" s="185">
        <v>1</v>
      </c>
      <c r="O554" s="184">
        <v>1</v>
      </c>
      <c r="Q554" s="185">
        <v>1</v>
      </c>
      <c r="R554" s="184">
        <v>1</v>
      </c>
      <c r="X554" s="44">
        <f t="shared" si="155"/>
        <v>45615</v>
      </c>
      <c r="Y554" s="44">
        <f t="shared" si="156"/>
        <v>45643</v>
      </c>
    </row>
    <row r="555" spans="1:25" ht="20.149999999999999" customHeight="1" x14ac:dyDescent="0.35">
      <c r="A555" s="13">
        <f>SUBTOTAL(103,$B$4:B555)</f>
        <v>552</v>
      </c>
      <c r="B555" s="138">
        <v>45615</v>
      </c>
      <c r="C555" s="141" t="s">
        <v>173</v>
      </c>
      <c r="D555" s="3" t="str">
        <f>VLOOKUP(C555,'Location Summary'!$C$4:$D$602,2,0)</f>
        <v>DB1+6</v>
      </c>
      <c r="E555" s="295" t="s">
        <v>422</v>
      </c>
      <c r="F555" s="296" t="s">
        <v>702</v>
      </c>
      <c r="H555" s="185">
        <v>1</v>
      </c>
      <c r="I555" s="184">
        <v>1</v>
      </c>
      <c r="X555" s="44">
        <f t="shared" si="155"/>
        <v>45615</v>
      </c>
      <c r="Y555" s="44">
        <f t="shared" si="156"/>
        <v>45643</v>
      </c>
    </row>
    <row r="556" spans="1:25" ht="20.149999999999999" customHeight="1" x14ac:dyDescent="0.35">
      <c r="A556" s="13">
        <f>SUBTOTAL(103,$B$4:B556)</f>
        <v>553</v>
      </c>
      <c r="B556" s="138">
        <v>45615</v>
      </c>
      <c r="C556" s="141" t="s">
        <v>634</v>
      </c>
      <c r="D556" s="3" t="str">
        <f>VLOOKUP(C556,'Location Summary'!$C$4:$D$602,2,0)</f>
        <v>DA+0</v>
      </c>
      <c r="E556" s="295" t="s">
        <v>422</v>
      </c>
      <c r="F556" s="296" t="s">
        <v>702</v>
      </c>
      <c r="H556" s="185">
        <v>1</v>
      </c>
      <c r="J556" s="186">
        <v>1</v>
      </c>
      <c r="M556" s="186">
        <v>1</v>
      </c>
      <c r="Q556" s="185">
        <v>1</v>
      </c>
      <c r="X556" s="44">
        <f t="shared" si="155"/>
        <v>45615</v>
      </c>
      <c r="Y556" s="44">
        <f t="shared" si="156"/>
        <v>45643</v>
      </c>
    </row>
    <row r="557" spans="1:25" ht="20.149999999999999" customHeight="1" x14ac:dyDescent="0.35">
      <c r="A557" s="13">
        <f>SUBTOTAL(103,$B$4:B557)</f>
        <v>554</v>
      </c>
      <c r="B557" s="138">
        <v>45616</v>
      </c>
      <c r="C557" s="141" t="s">
        <v>633</v>
      </c>
      <c r="D557" s="3" t="str">
        <f>VLOOKUP(C557,'Location Summary'!$C$4:$D$602,2,0)</f>
        <v>DA+1.5</v>
      </c>
      <c r="E557" s="295" t="s">
        <v>422</v>
      </c>
      <c r="F557" s="296" t="s">
        <v>702</v>
      </c>
      <c r="I557" s="184">
        <v>1</v>
      </c>
      <c r="O557" s="184">
        <v>1</v>
      </c>
      <c r="X557" s="44">
        <f t="shared" si="155"/>
        <v>45616</v>
      </c>
      <c r="Y557" s="44">
        <f t="shared" si="156"/>
        <v>45644</v>
      </c>
    </row>
    <row r="558" spans="1:25" ht="20.149999999999999" customHeight="1" x14ac:dyDescent="0.35">
      <c r="A558" s="13">
        <f>SUBTOTAL(103,$B$4:B558)</f>
        <v>555</v>
      </c>
      <c r="B558" s="138">
        <v>45616</v>
      </c>
      <c r="C558" s="141" t="s">
        <v>624</v>
      </c>
      <c r="D558" s="3" t="str">
        <f>VLOOKUP(C558,'Location Summary'!$C$4:$D$602,2,0)</f>
        <v>DA+3</v>
      </c>
      <c r="E558" s="295" t="s">
        <v>422</v>
      </c>
      <c r="F558" s="296" t="s">
        <v>702</v>
      </c>
      <c r="G558" s="186">
        <v>1</v>
      </c>
      <c r="J558" s="186">
        <v>1</v>
      </c>
      <c r="X558" s="44">
        <f t="shared" si="155"/>
        <v>45616</v>
      </c>
      <c r="Y558" s="44">
        <f t="shared" si="156"/>
        <v>45644</v>
      </c>
    </row>
    <row r="559" spans="1:25" ht="20.149999999999999" customHeight="1" x14ac:dyDescent="0.35">
      <c r="A559" s="13">
        <f>SUBTOTAL(103,$B$4:B559)</f>
        <v>556</v>
      </c>
      <c r="B559" s="138">
        <v>45616</v>
      </c>
      <c r="C559" s="141" t="s">
        <v>8</v>
      </c>
      <c r="D559" s="3" t="str">
        <f>VLOOKUP(C559,'Location Summary'!$C$4:$D$602,2,0)</f>
        <v>DB2+3</v>
      </c>
      <c r="E559" s="295" t="s">
        <v>422</v>
      </c>
      <c r="F559" s="296" t="s">
        <v>702</v>
      </c>
      <c r="O559" s="184">
        <v>1</v>
      </c>
      <c r="X559" s="44">
        <f t="shared" si="155"/>
        <v>45616</v>
      </c>
      <c r="Y559" s="44">
        <f t="shared" si="156"/>
        <v>45644</v>
      </c>
    </row>
    <row r="560" spans="1:25" ht="20.149999999999999" customHeight="1" x14ac:dyDescent="0.35">
      <c r="A560" s="13">
        <f>SUBTOTAL(103,$B$4:B560)</f>
        <v>557</v>
      </c>
      <c r="B560" s="138">
        <v>45616</v>
      </c>
      <c r="C560" s="141" t="s">
        <v>173</v>
      </c>
      <c r="D560" s="3" t="str">
        <f>VLOOKUP(C560,'Location Summary'!$C$4:$D$602,2,0)</f>
        <v>DB1+6</v>
      </c>
      <c r="E560" s="295" t="s">
        <v>422</v>
      </c>
      <c r="F560" s="296" t="s">
        <v>702</v>
      </c>
      <c r="P560" s="186">
        <v>1</v>
      </c>
      <c r="X560" s="44">
        <f t="shared" si="155"/>
        <v>45616</v>
      </c>
      <c r="Y560" s="44">
        <f t="shared" si="156"/>
        <v>45644</v>
      </c>
    </row>
    <row r="561" spans="1:25" ht="20.149999999999999" customHeight="1" x14ac:dyDescent="0.35">
      <c r="A561" s="13">
        <f>SUBTOTAL(103,$B$4:B561)</f>
        <v>558</v>
      </c>
      <c r="B561" s="138">
        <v>45616</v>
      </c>
      <c r="C561" s="141" t="s">
        <v>634</v>
      </c>
      <c r="D561" s="3" t="str">
        <f>VLOOKUP(C561,'Location Summary'!$C$4:$D$602,2,0)</f>
        <v>DA+0</v>
      </c>
      <c r="E561" s="295" t="s">
        <v>422</v>
      </c>
      <c r="F561" s="296" t="s">
        <v>702</v>
      </c>
      <c r="K561" s="185">
        <v>1</v>
      </c>
      <c r="N561" s="185">
        <v>1</v>
      </c>
      <c r="R561" s="184">
        <v>1</v>
      </c>
      <c r="X561" s="44">
        <f t="shared" si="155"/>
        <v>45616</v>
      </c>
      <c r="Y561" s="44">
        <f t="shared" si="156"/>
        <v>45644</v>
      </c>
    </row>
    <row r="562" spans="1:25" ht="20.149999999999999" customHeight="1" x14ac:dyDescent="0.35">
      <c r="A562" s="13">
        <f>SUBTOTAL(103,$B$4:B562)</f>
        <v>559</v>
      </c>
      <c r="B562" s="138">
        <v>45617</v>
      </c>
      <c r="C562" s="141" t="s">
        <v>624</v>
      </c>
      <c r="D562" s="3" t="str">
        <f>VLOOKUP(C562,'Location Summary'!$C$4:$D$602,2,0)</f>
        <v>DA+3</v>
      </c>
      <c r="E562" s="295" t="s">
        <v>422</v>
      </c>
      <c r="F562" s="296" t="s">
        <v>702</v>
      </c>
      <c r="H562" s="185">
        <v>1</v>
      </c>
      <c r="I562" s="184">
        <v>1</v>
      </c>
      <c r="K562" s="185">
        <v>1</v>
      </c>
      <c r="L562" s="184">
        <v>1</v>
      </c>
      <c r="X562" s="44">
        <f t="shared" si="155"/>
        <v>45617</v>
      </c>
      <c r="Y562" s="44">
        <f t="shared" si="156"/>
        <v>45645</v>
      </c>
    </row>
    <row r="563" spans="1:25" ht="20.149999999999999" customHeight="1" x14ac:dyDescent="0.35">
      <c r="A563" s="13">
        <f>SUBTOTAL(103,$B$4:B563)</f>
        <v>560</v>
      </c>
      <c r="B563" s="138">
        <v>45617</v>
      </c>
      <c r="C563" s="141" t="s">
        <v>510</v>
      </c>
      <c r="D563" s="3" t="str">
        <f>VLOOKUP(C563,'Location Summary'!$C$4:$D$602,2,0)</f>
        <v>DB1+6</v>
      </c>
      <c r="E563" s="295" t="s">
        <v>422</v>
      </c>
      <c r="F563" s="296" t="s">
        <v>702</v>
      </c>
      <c r="J563" s="186">
        <v>1</v>
      </c>
      <c r="X563" s="44">
        <f t="shared" ref="X563" si="157">B563</f>
        <v>45617</v>
      </c>
      <c r="Y563" s="44">
        <f t="shared" ref="Y563" si="158">B563+28</f>
        <v>45645</v>
      </c>
    </row>
    <row r="564" spans="1:25" ht="20.149999999999999" customHeight="1" x14ac:dyDescent="0.35">
      <c r="A564" s="13">
        <f>SUBTOTAL(103,$B$4:B564)</f>
        <v>561</v>
      </c>
      <c r="B564" s="138">
        <v>45617</v>
      </c>
      <c r="C564" s="141" t="s">
        <v>262</v>
      </c>
      <c r="D564" s="3" t="str">
        <f>VLOOKUP(C564,'Location Summary'!$C$4:$D$602,2,0)</f>
        <v>DA+6</v>
      </c>
      <c r="E564" s="295" t="s">
        <v>422</v>
      </c>
      <c r="F564" s="296" t="s">
        <v>702</v>
      </c>
      <c r="G564" s="186">
        <v>1</v>
      </c>
      <c r="X564" s="44">
        <f t="shared" si="155"/>
        <v>45617</v>
      </c>
      <c r="Y564" s="44">
        <f t="shared" si="156"/>
        <v>45645</v>
      </c>
    </row>
    <row r="565" spans="1:25" ht="20.149999999999999" customHeight="1" x14ac:dyDescent="0.35">
      <c r="A565" s="13">
        <f>SUBTOTAL(103,$B$4:B565)</f>
        <v>562</v>
      </c>
      <c r="B565" s="138">
        <v>45617</v>
      </c>
      <c r="C565" s="141" t="s">
        <v>173</v>
      </c>
      <c r="D565" s="3" t="str">
        <f>VLOOKUP(C565,'Location Summary'!$C$4:$D$602,2,0)</f>
        <v>DB1+6</v>
      </c>
      <c r="E565" s="295" t="s">
        <v>422</v>
      </c>
      <c r="F565" s="296" t="s">
        <v>702</v>
      </c>
      <c r="Q565" s="185">
        <v>1</v>
      </c>
      <c r="X565" s="44">
        <f t="shared" si="155"/>
        <v>45617</v>
      </c>
      <c r="Y565" s="44">
        <f t="shared" si="156"/>
        <v>45645</v>
      </c>
    </row>
    <row r="566" spans="1:25" ht="20.149999999999999" customHeight="1" x14ac:dyDescent="0.35">
      <c r="A566" s="13">
        <f>SUBTOTAL(103,$B$4:B566)</f>
        <v>563</v>
      </c>
      <c r="B566" s="138">
        <v>45617</v>
      </c>
      <c r="C566" s="141" t="s">
        <v>634</v>
      </c>
      <c r="D566" s="3" t="str">
        <f>VLOOKUP(C566,'Location Summary'!$C$4:$D$602,2,0)</f>
        <v>DA+0</v>
      </c>
      <c r="E566" s="295" t="s">
        <v>422</v>
      </c>
      <c r="F566" s="296" t="s">
        <v>702</v>
      </c>
      <c r="I566" s="184">
        <v>1</v>
      </c>
      <c r="L566" s="184">
        <v>1</v>
      </c>
      <c r="O566" s="184">
        <v>1</v>
      </c>
      <c r="X566" s="44">
        <f t="shared" si="155"/>
        <v>45617</v>
      </c>
      <c r="Y566" s="44">
        <f t="shared" si="156"/>
        <v>45645</v>
      </c>
    </row>
    <row r="567" spans="1:25" ht="20.149999999999999" customHeight="1" x14ac:dyDescent="0.35">
      <c r="A567" s="13">
        <f>SUBTOTAL(103,$B$4:B567)</f>
        <v>564</v>
      </c>
      <c r="B567" s="138">
        <v>45617</v>
      </c>
      <c r="C567" s="141" t="s">
        <v>635</v>
      </c>
      <c r="D567" s="3" t="str">
        <f>VLOOKUP(C567,'Location Summary'!$C$4:$D$602,2,0)</f>
        <v>DA+3</v>
      </c>
      <c r="E567" s="295" t="s">
        <v>422</v>
      </c>
      <c r="F567" s="296" t="s">
        <v>702</v>
      </c>
      <c r="J567" s="186">
        <v>1</v>
      </c>
      <c r="M567" s="186">
        <v>1</v>
      </c>
      <c r="X567" s="44">
        <f t="shared" si="155"/>
        <v>45617</v>
      </c>
      <c r="Y567" s="44">
        <f t="shared" si="156"/>
        <v>45645</v>
      </c>
    </row>
    <row r="568" spans="1:25" ht="20.149999999999999" customHeight="1" x14ac:dyDescent="0.35">
      <c r="A568" s="13">
        <f>SUBTOTAL(103,$B$4:B568)</f>
        <v>565</v>
      </c>
      <c r="B568" s="138">
        <v>45618</v>
      </c>
      <c r="C568" s="141" t="s">
        <v>635</v>
      </c>
      <c r="D568" s="3" t="str">
        <f>VLOOKUP(C568,'Location Summary'!$C$4:$D$602,2,0)</f>
        <v>DA+3</v>
      </c>
      <c r="E568" s="295" t="s">
        <v>422</v>
      </c>
      <c r="F568" s="296" t="s">
        <v>702</v>
      </c>
      <c r="G568" s="186">
        <v>1</v>
      </c>
      <c r="K568" s="185">
        <v>1</v>
      </c>
      <c r="L568" s="184">
        <v>1</v>
      </c>
      <c r="N568" s="185">
        <v>1</v>
      </c>
      <c r="O568" s="184">
        <v>1</v>
      </c>
      <c r="P568" s="186">
        <v>1</v>
      </c>
      <c r="X568" s="44">
        <f t="shared" si="155"/>
        <v>45618</v>
      </c>
      <c r="Y568" s="44">
        <f t="shared" si="156"/>
        <v>45646</v>
      </c>
    </row>
    <row r="569" spans="1:25" ht="20.149999999999999" customHeight="1" x14ac:dyDescent="0.35">
      <c r="A569" s="13">
        <f>SUBTOTAL(103,$B$4:B569)</f>
        <v>566</v>
      </c>
      <c r="B569" s="138">
        <v>45618</v>
      </c>
      <c r="C569" s="141" t="s">
        <v>794</v>
      </c>
      <c r="D569" s="3" t="str">
        <f>VLOOKUP(C569,'Location Summary'!$C$4:$D$602,2,0)</f>
        <v>DB1+0</v>
      </c>
      <c r="E569" s="295" t="s">
        <v>422</v>
      </c>
      <c r="F569" s="296" t="s">
        <v>702</v>
      </c>
      <c r="P569" s="186">
        <v>1</v>
      </c>
      <c r="X569" s="44">
        <f t="shared" si="155"/>
        <v>45618</v>
      </c>
      <c r="Y569" s="44">
        <f t="shared" si="156"/>
        <v>45646</v>
      </c>
    </row>
    <row r="570" spans="1:25" ht="20.149999999999999" customHeight="1" x14ac:dyDescent="0.35">
      <c r="A570" s="13">
        <f>SUBTOTAL(103,$B$4:B570)</f>
        <v>567</v>
      </c>
      <c r="B570" s="138">
        <v>45618</v>
      </c>
      <c r="C570" s="141" t="s">
        <v>510</v>
      </c>
      <c r="D570" s="3" t="str">
        <f>VLOOKUP(C570,'Location Summary'!$C$4:$D$602,2,0)</f>
        <v>DB1+6</v>
      </c>
      <c r="E570" s="295" t="s">
        <v>422</v>
      </c>
      <c r="F570" s="296" t="s">
        <v>702</v>
      </c>
      <c r="K570" s="185">
        <v>1</v>
      </c>
      <c r="L570" s="184">
        <v>1</v>
      </c>
      <c r="X570" s="44">
        <f t="shared" si="155"/>
        <v>45618</v>
      </c>
      <c r="Y570" s="44">
        <f t="shared" si="156"/>
        <v>45646</v>
      </c>
    </row>
    <row r="571" spans="1:25" ht="20.149999999999999" customHeight="1" x14ac:dyDescent="0.35">
      <c r="A571" s="13">
        <f>SUBTOTAL(103,$B$4:B571)</f>
        <v>568</v>
      </c>
      <c r="B571" s="138">
        <v>45618</v>
      </c>
      <c r="C571" s="141" t="s">
        <v>262</v>
      </c>
      <c r="D571" s="3" t="str">
        <f>VLOOKUP(C571,'Location Summary'!$C$4:$D$602,2,0)</f>
        <v>DA+6</v>
      </c>
      <c r="E571" s="295" t="s">
        <v>422</v>
      </c>
      <c r="F571" s="296" t="s">
        <v>702</v>
      </c>
      <c r="H571" s="185">
        <v>1</v>
      </c>
      <c r="J571" s="186">
        <v>1</v>
      </c>
      <c r="M571" s="186">
        <v>1</v>
      </c>
      <c r="X571" s="44">
        <f t="shared" si="155"/>
        <v>45618</v>
      </c>
      <c r="Y571" s="44">
        <f t="shared" si="156"/>
        <v>45646</v>
      </c>
    </row>
    <row r="572" spans="1:25" ht="20.149999999999999" customHeight="1" x14ac:dyDescent="0.35">
      <c r="A572" s="13">
        <f>SUBTOTAL(103,$B$4:B572)</f>
        <v>569</v>
      </c>
      <c r="B572" s="138">
        <v>45618</v>
      </c>
      <c r="C572" s="141" t="s">
        <v>173</v>
      </c>
      <c r="D572" s="3" t="str">
        <f>VLOOKUP(C572,'Location Summary'!$C$4:$D$602,2,0)</f>
        <v>DB1+6</v>
      </c>
      <c r="E572" s="295" t="s">
        <v>422</v>
      </c>
      <c r="F572" s="296" t="s">
        <v>702</v>
      </c>
      <c r="J572" s="186">
        <v>1</v>
      </c>
      <c r="R572" s="184">
        <v>1</v>
      </c>
      <c r="X572" s="44">
        <f t="shared" si="155"/>
        <v>45618</v>
      </c>
      <c r="Y572" s="44">
        <f t="shared" si="156"/>
        <v>45646</v>
      </c>
    </row>
    <row r="573" spans="1:25" ht="20.149999999999999" customHeight="1" x14ac:dyDescent="0.35">
      <c r="A573" s="13">
        <f>SUBTOTAL(103,$B$4:B573)</f>
        <v>570</v>
      </c>
      <c r="B573" s="138">
        <v>45619</v>
      </c>
      <c r="C573" s="141" t="s">
        <v>173</v>
      </c>
      <c r="D573" s="3" t="str">
        <f>VLOOKUP(C573,'Location Summary'!$C$4:$D$602,2,0)</f>
        <v>DB1+6</v>
      </c>
      <c r="E573" s="295" t="s">
        <v>422</v>
      </c>
      <c r="F573" s="296" t="s">
        <v>702</v>
      </c>
      <c r="K573" s="185">
        <v>1</v>
      </c>
      <c r="L573" s="184">
        <v>1</v>
      </c>
      <c r="X573" s="44">
        <f t="shared" ref="X573:X582" si="159">B573</f>
        <v>45619</v>
      </c>
      <c r="Y573" s="44">
        <f t="shared" ref="Y573:Y582" si="160">B573+28</f>
        <v>45647</v>
      </c>
    </row>
    <row r="574" spans="1:25" ht="20.149999999999999" customHeight="1" x14ac:dyDescent="0.35">
      <c r="A574" s="13">
        <f>SUBTOTAL(103,$B$4:B574)</f>
        <v>571</v>
      </c>
      <c r="B574" s="138">
        <v>45619</v>
      </c>
      <c r="C574" s="141" t="s">
        <v>610</v>
      </c>
      <c r="D574" s="3" t="str">
        <f>VLOOKUP(C574,'Location Summary'!$C$4:$D$602,2,0)</f>
        <v>DA+9</v>
      </c>
      <c r="E574" s="295" t="s">
        <v>422</v>
      </c>
      <c r="F574" s="296" t="s">
        <v>702</v>
      </c>
      <c r="G574" s="186">
        <v>1</v>
      </c>
      <c r="J574" s="186">
        <v>1</v>
      </c>
      <c r="P574" s="186">
        <v>1</v>
      </c>
      <c r="X574" s="44">
        <f t="shared" si="159"/>
        <v>45619</v>
      </c>
      <c r="Y574" s="44">
        <f t="shared" si="160"/>
        <v>45647</v>
      </c>
    </row>
    <row r="575" spans="1:25" ht="20.149999999999999" customHeight="1" x14ac:dyDescent="0.35">
      <c r="A575" s="13">
        <f>SUBTOTAL(103,$B$4:B575)</f>
        <v>572</v>
      </c>
      <c r="B575" s="138">
        <v>45619</v>
      </c>
      <c r="C575" s="141" t="s">
        <v>794</v>
      </c>
      <c r="D575" s="3" t="str">
        <f>VLOOKUP(C575,'Location Summary'!$C$4:$D$602,2,0)</f>
        <v>DB1+0</v>
      </c>
      <c r="E575" s="295" t="s">
        <v>422</v>
      </c>
      <c r="F575" s="296" t="s">
        <v>702</v>
      </c>
      <c r="M575" s="186">
        <v>1</v>
      </c>
      <c r="Q575" s="185">
        <v>1</v>
      </c>
      <c r="R575" s="184">
        <v>1</v>
      </c>
      <c r="X575" s="44">
        <f t="shared" si="159"/>
        <v>45619</v>
      </c>
      <c r="Y575" s="44">
        <f t="shared" si="160"/>
        <v>45647</v>
      </c>
    </row>
    <row r="576" spans="1:25" ht="20.149999999999999" customHeight="1" x14ac:dyDescent="0.35">
      <c r="A576" s="13">
        <f>SUBTOTAL(103,$B$4:B576)</f>
        <v>573</v>
      </c>
      <c r="B576" s="138">
        <v>45619</v>
      </c>
      <c r="C576" s="141" t="s">
        <v>635</v>
      </c>
      <c r="D576" s="3" t="str">
        <f>VLOOKUP(C576,'Location Summary'!$C$4:$D$602,2,0)</f>
        <v>DA+3</v>
      </c>
      <c r="E576" s="295" t="s">
        <v>422</v>
      </c>
      <c r="F576" s="296" t="s">
        <v>702</v>
      </c>
      <c r="H576" s="185">
        <v>1</v>
      </c>
      <c r="I576" s="184">
        <v>1</v>
      </c>
      <c r="Q576" s="185">
        <v>1</v>
      </c>
      <c r="R576" s="184">
        <v>1</v>
      </c>
      <c r="X576" s="44">
        <f t="shared" si="159"/>
        <v>45619</v>
      </c>
      <c r="Y576" s="44">
        <f t="shared" si="160"/>
        <v>45647</v>
      </c>
    </row>
    <row r="577" spans="1:25" ht="20.149999999999999" customHeight="1" x14ac:dyDescent="0.35">
      <c r="A577" s="13">
        <f>SUBTOTAL(103,$B$4:B577)</f>
        <v>574</v>
      </c>
      <c r="B577" s="138">
        <v>45619</v>
      </c>
      <c r="C577" s="141" t="s">
        <v>262</v>
      </c>
      <c r="D577" s="3" t="str">
        <f>VLOOKUP(C577,'Location Summary'!$C$4:$D$602,2,0)</f>
        <v>DA+6</v>
      </c>
      <c r="E577" s="295" t="s">
        <v>422</v>
      </c>
      <c r="F577" s="296" t="s">
        <v>702</v>
      </c>
      <c r="I577" s="184">
        <v>1</v>
      </c>
      <c r="K577" s="185">
        <v>1</v>
      </c>
      <c r="L577" s="184">
        <v>1</v>
      </c>
      <c r="N577" s="185">
        <v>1</v>
      </c>
      <c r="O577" s="184">
        <v>1</v>
      </c>
      <c r="P577" s="186">
        <v>1</v>
      </c>
      <c r="Q577" s="185">
        <v>1</v>
      </c>
      <c r="X577" s="44">
        <f t="shared" si="159"/>
        <v>45619</v>
      </c>
      <c r="Y577" s="44">
        <f t="shared" si="160"/>
        <v>45647</v>
      </c>
    </row>
    <row r="578" spans="1:25" ht="20.149999999999999" customHeight="1" x14ac:dyDescent="0.35">
      <c r="A578" s="13">
        <f>SUBTOTAL(103,$B$4:B578)</f>
        <v>575</v>
      </c>
      <c r="B578" s="138">
        <v>45620</v>
      </c>
      <c r="C578" s="141" t="s">
        <v>794</v>
      </c>
      <c r="D578" s="3" t="str">
        <f>VLOOKUP(C578,'Location Summary'!$C$4:$D$602,2,0)</f>
        <v>DB1+0</v>
      </c>
      <c r="E578" s="295" t="s">
        <v>422</v>
      </c>
      <c r="F578" s="296" t="s">
        <v>702</v>
      </c>
      <c r="G578" s="186">
        <v>1</v>
      </c>
      <c r="N578" s="185">
        <v>1</v>
      </c>
      <c r="O578" s="184">
        <v>1</v>
      </c>
      <c r="X578" s="44">
        <f t="shared" si="159"/>
        <v>45620</v>
      </c>
      <c r="Y578" s="44">
        <f t="shared" si="160"/>
        <v>45648</v>
      </c>
    </row>
    <row r="579" spans="1:25" ht="20.149999999999999" customHeight="1" x14ac:dyDescent="0.35">
      <c r="A579" s="13">
        <f>SUBTOTAL(103,$B$4:B579)</f>
        <v>576</v>
      </c>
      <c r="B579" s="138">
        <v>45620</v>
      </c>
      <c r="C579" s="141" t="s">
        <v>610</v>
      </c>
      <c r="D579" s="3" t="str">
        <f>VLOOKUP(C579,'Location Summary'!$C$4:$D$602,2,0)</f>
        <v>DA+9</v>
      </c>
      <c r="E579" s="295" t="s">
        <v>422</v>
      </c>
      <c r="F579" s="296" t="s">
        <v>702</v>
      </c>
      <c r="H579" s="185">
        <v>1</v>
      </c>
      <c r="X579" s="44">
        <f t="shared" si="159"/>
        <v>45620</v>
      </c>
      <c r="Y579" s="44">
        <f t="shared" si="160"/>
        <v>45648</v>
      </c>
    </row>
    <row r="580" spans="1:25" ht="20.149999999999999" customHeight="1" x14ac:dyDescent="0.35">
      <c r="A580" s="13">
        <f>SUBTOTAL(103,$B$4:B580)</f>
        <v>577</v>
      </c>
      <c r="B580" s="138">
        <v>45620</v>
      </c>
      <c r="C580" s="141" t="s">
        <v>262</v>
      </c>
      <c r="D580" s="3" t="str">
        <f>VLOOKUP(C580,'Location Summary'!$C$4:$D$602,2,0)</f>
        <v>DA+6</v>
      </c>
      <c r="E580" s="295" t="s">
        <v>422</v>
      </c>
      <c r="F580" s="296" t="s">
        <v>702</v>
      </c>
      <c r="R580" s="184">
        <v>1</v>
      </c>
      <c r="X580" s="44">
        <f t="shared" si="159"/>
        <v>45620</v>
      </c>
      <c r="Y580" s="44">
        <f t="shared" si="160"/>
        <v>45648</v>
      </c>
    </row>
    <row r="581" spans="1:25" ht="20.149999999999999" customHeight="1" x14ac:dyDescent="0.35">
      <c r="A581" s="13">
        <f>SUBTOTAL(103,$B$4:B581)</f>
        <v>578</v>
      </c>
      <c r="B581" s="138">
        <v>45620</v>
      </c>
      <c r="C581" s="141" t="s">
        <v>632</v>
      </c>
      <c r="D581" s="3" t="str">
        <f>VLOOKUP(C581,'Location Summary'!$C$4:$D$602,2,0)</f>
        <v>DA+9</v>
      </c>
      <c r="E581" s="295" t="s">
        <v>422</v>
      </c>
      <c r="F581" s="296" t="s">
        <v>702</v>
      </c>
      <c r="G581" s="186">
        <v>1</v>
      </c>
      <c r="P581" s="186">
        <v>1</v>
      </c>
      <c r="X581" s="44">
        <f t="shared" si="159"/>
        <v>45620</v>
      </c>
      <c r="Y581" s="44">
        <f t="shared" si="160"/>
        <v>45648</v>
      </c>
    </row>
    <row r="582" spans="1:25" ht="20.149999999999999" customHeight="1" x14ac:dyDescent="0.35">
      <c r="A582" s="13">
        <f>SUBTOTAL(103,$B$4:B582)</f>
        <v>579</v>
      </c>
      <c r="B582" s="138">
        <v>45621</v>
      </c>
      <c r="C582" s="141" t="s">
        <v>794</v>
      </c>
      <c r="D582" s="3" t="str">
        <f>VLOOKUP(C582,'Location Summary'!$C$4:$D$602,2,0)</f>
        <v>DB1+0</v>
      </c>
      <c r="E582" s="295" t="s">
        <v>422</v>
      </c>
      <c r="F582" s="296" t="s">
        <v>702</v>
      </c>
      <c r="H582" s="185">
        <v>1</v>
      </c>
      <c r="I582" s="184">
        <v>1</v>
      </c>
      <c r="X582" s="44">
        <f t="shared" si="159"/>
        <v>45621</v>
      </c>
      <c r="Y582" s="44">
        <f t="shared" si="160"/>
        <v>45649</v>
      </c>
    </row>
    <row r="583" spans="1:25" ht="20.149999999999999" customHeight="1" x14ac:dyDescent="0.35">
      <c r="A583" s="13">
        <f>SUBTOTAL(103,$B$4:B583)</f>
        <v>580</v>
      </c>
      <c r="B583" s="138">
        <v>45621</v>
      </c>
      <c r="C583" s="141" t="s">
        <v>496</v>
      </c>
      <c r="D583" s="3" t="str">
        <f>VLOOKUP(C583,'Location Summary'!$C$4:$D$602,2,0)</f>
        <v>DA+6</v>
      </c>
      <c r="E583" s="295" t="s">
        <v>422</v>
      </c>
      <c r="F583" s="296" t="s">
        <v>702</v>
      </c>
      <c r="M583" s="186">
        <v>1</v>
      </c>
      <c r="X583" s="44">
        <f t="shared" ref="X583:X597" si="161">B583</f>
        <v>45621</v>
      </c>
      <c r="Y583" s="44">
        <f t="shared" ref="Y583:Y606" si="162">B583+28</f>
        <v>45649</v>
      </c>
    </row>
    <row r="584" spans="1:25" ht="20.149999999999999" customHeight="1" x14ac:dyDescent="0.35">
      <c r="A584" s="13">
        <f>SUBTOTAL(103,$B$4:B584)</f>
        <v>581</v>
      </c>
      <c r="B584" s="138">
        <v>45621</v>
      </c>
      <c r="C584" s="141" t="s">
        <v>610</v>
      </c>
      <c r="D584" s="3" t="str">
        <f>VLOOKUP(C584,'Location Summary'!$C$4:$D$602,2,0)</f>
        <v>DA+9</v>
      </c>
      <c r="E584" s="295" t="s">
        <v>422</v>
      </c>
      <c r="F584" s="296" t="s">
        <v>702</v>
      </c>
      <c r="I584" s="184">
        <v>1</v>
      </c>
      <c r="Q584" s="185">
        <v>1</v>
      </c>
      <c r="R584" s="184">
        <v>1</v>
      </c>
      <c r="X584" s="44">
        <f t="shared" si="161"/>
        <v>45621</v>
      </c>
      <c r="Y584" s="44">
        <f t="shared" si="162"/>
        <v>45649</v>
      </c>
    </row>
    <row r="585" spans="1:25" ht="20.149999999999999" customHeight="1" x14ac:dyDescent="0.35">
      <c r="A585" s="13">
        <f>SUBTOTAL(103,$B$4:B585)</f>
        <v>582</v>
      </c>
      <c r="B585" s="138">
        <v>45621</v>
      </c>
      <c r="C585" s="141" t="s">
        <v>261</v>
      </c>
      <c r="D585" s="3" t="str">
        <f>VLOOKUP(C585,'Location Summary'!$C$4:$D$602,2,0)</f>
        <v>DA-3</v>
      </c>
      <c r="E585" s="295" t="s">
        <v>422</v>
      </c>
      <c r="F585" s="296" t="s">
        <v>702</v>
      </c>
      <c r="G585" s="186">
        <v>1</v>
      </c>
      <c r="X585" s="44">
        <f t="shared" si="161"/>
        <v>45621</v>
      </c>
      <c r="Y585" s="44">
        <f t="shared" si="162"/>
        <v>45649</v>
      </c>
    </row>
    <row r="586" spans="1:25" ht="20.149999999999999" customHeight="1" x14ac:dyDescent="0.35">
      <c r="A586" s="13">
        <f>SUBTOTAL(103,$B$4:B586)</f>
        <v>583</v>
      </c>
      <c r="B586" s="138">
        <v>45621</v>
      </c>
      <c r="C586" s="141" t="s">
        <v>632</v>
      </c>
      <c r="D586" s="3" t="str">
        <f>VLOOKUP(C586,'Location Summary'!$C$4:$D$602,2,0)</f>
        <v>DA+9</v>
      </c>
      <c r="E586" s="295" t="s">
        <v>422</v>
      </c>
      <c r="F586" s="296" t="s">
        <v>702</v>
      </c>
      <c r="H586" s="185">
        <v>1</v>
      </c>
      <c r="J586" s="186">
        <v>1</v>
      </c>
      <c r="M586" s="186">
        <v>1</v>
      </c>
      <c r="Q586" s="185">
        <v>1</v>
      </c>
      <c r="X586" s="44">
        <f t="shared" si="161"/>
        <v>45621</v>
      </c>
      <c r="Y586" s="44">
        <f t="shared" si="162"/>
        <v>45649</v>
      </c>
    </row>
    <row r="587" spans="1:25" ht="20.149999999999999" customHeight="1" x14ac:dyDescent="0.35">
      <c r="A587" s="13">
        <f>SUBTOTAL(103,$B$4:B587)</f>
        <v>584</v>
      </c>
      <c r="B587" s="138">
        <v>45622</v>
      </c>
      <c r="C587" s="141" t="s">
        <v>794</v>
      </c>
      <c r="D587" s="3" t="str">
        <f>VLOOKUP(C587,'Location Summary'!$C$4:$D$602,2,0)</f>
        <v>DB1+0</v>
      </c>
      <c r="E587" s="295" t="s">
        <v>422</v>
      </c>
      <c r="F587" s="296" t="s">
        <v>702</v>
      </c>
      <c r="J587" s="186">
        <v>1</v>
      </c>
      <c r="X587" s="44">
        <f t="shared" si="161"/>
        <v>45622</v>
      </c>
      <c r="Y587" s="44">
        <f t="shared" si="162"/>
        <v>45650</v>
      </c>
    </row>
    <row r="588" spans="1:25" ht="20.149999999999999" customHeight="1" x14ac:dyDescent="0.35">
      <c r="A588" s="13">
        <f>SUBTOTAL(103,$B$4:B588)</f>
        <v>585</v>
      </c>
      <c r="B588" s="138">
        <v>45622</v>
      </c>
      <c r="C588" s="141" t="s">
        <v>496</v>
      </c>
      <c r="D588" s="3" t="str">
        <f>VLOOKUP(C588,'Location Summary'!$C$4:$D$602,2,0)</f>
        <v>DA+6</v>
      </c>
      <c r="E588" s="295" t="s">
        <v>422</v>
      </c>
      <c r="F588" s="296" t="s">
        <v>702</v>
      </c>
      <c r="H588" s="185">
        <v>1</v>
      </c>
      <c r="I588" s="184">
        <v>1</v>
      </c>
      <c r="X588" s="44">
        <f t="shared" si="161"/>
        <v>45622</v>
      </c>
      <c r="Y588" s="44">
        <f t="shared" si="162"/>
        <v>45650</v>
      </c>
    </row>
    <row r="589" spans="1:25" ht="20.149999999999999" customHeight="1" x14ac:dyDescent="0.35">
      <c r="A589" s="13">
        <f>SUBTOTAL(103,$B$4:B589)</f>
        <v>586</v>
      </c>
      <c r="B589" s="138">
        <v>45622</v>
      </c>
      <c r="C589" s="141" t="s">
        <v>610</v>
      </c>
      <c r="D589" s="3" t="str">
        <f>VLOOKUP(C589,'Location Summary'!$C$4:$D$602,2,0)</f>
        <v>DA+9</v>
      </c>
      <c r="E589" s="295" t="s">
        <v>422</v>
      </c>
      <c r="F589" s="296" t="s">
        <v>702</v>
      </c>
      <c r="K589" s="185">
        <v>1</v>
      </c>
      <c r="L589" s="184">
        <v>1</v>
      </c>
      <c r="M589" s="186">
        <v>1</v>
      </c>
      <c r="X589" s="44">
        <f t="shared" si="161"/>
        <v>45622</v>
      </c>
      <c r="Y589" s="44">
        <f t="shared" si="162"/>
        <v>45650</v>
      </c>
    </row>
    <row r="590" spans="1:25" ht="20.149999999999999" customHeight="1" x14ac:dyDescent="0.35">
      <c r="A590" s="13">
        <f>SUBTOTAL(103,$B$4:B590)</f>
        <v>587</v>
      </c>
      <c r="B590" s="138">
        <v>45622</v>
      </c>
      <c r="C590" s="141" t="s">
        <v>261</v>
      </c>
      <c r="D590" s="3" t="str">
        <f>VLOOKUP(C590,'Location Summary'!$C$4:$D$602,2,0)</f>
        <v>DA-3</v>
      </c>
      <c r="E590" s="295" t="s">
        <v>422</v>
      </c>
      <c r="F590" s="296" t="s">
        <v>702</v>
      </c>
      <c r="J590" s="186">
        <v>1</v>
      </c>
      <c r="P590" s="186">
        <v>1</v>
      </c>
      <c r="X590" s="44">
        <f t="shared" si="161"/>
        <v>45622</v>
      </c>
      <c r="Y590" s="44">
        <f t="shared" si="162"/>
        <v>45650</v>
      </c>
    </row>
    <row r="591" spans="1:25" ht="20.149999999999999" customHeight="1" x14ac:dyDescent="0.35">
      <c r="A591" s="13">
        <f>SUBTOTAL(103,$B$4:B591)</f>
        <v>588</v>
      </c>
      <c r="B591" s="138">
        <v>45622</v>
      </c>
      <c r="C591" s="141" t="s">
        <v>632</v>
      </c>
      <c r="D591" s="3" t="str">
        <f>VLOOKUP(C591,'Location Summary'!$C$4:$D$602,2,0)</f>
        <v>DA+9</v>
      </c>
      <c r="E591" s="295" t="s">
        <v>422</v>
      </c>
      <c r="F591" s="296" t="s">
        <v>702</v>
      </c>
      <c r="I591" s="184">
        <v>1</v>
      </c>
      <c r="K591" s="185">
        <v>1</v>
      </c>
      <c r="L591" s="184">
        <v>1</v>
      </c>
      <c r="N591" s="185">
        <v>1</v>
      </c>
      <c r="O591" s="184">
        <v>1</v>
      </c>
      <c r="R591" s="184">
        <v>1</v>
      </c>
      <c r="X591" s="44">
        <f t="shared" si="161"/>
        <v>45622</v>
      </c>
      <c r="Y591" s="44">
        <f t="shared" si="162"/>
        <v>45650</v>
      </c>
    </row>
    <row r="592" spans="1:25" ht="20.149999999999999" customHeight="1" x14ac:dyDescent="0.35">
      <c r="A592" s="13">
        <f>SUBTOTAL(103,$B$4:B592)</f>
        <v>589</v>
      </c>
      <c r="B592" s="138">
        <v>45623</v>
      </c>
      <c r="C592" s="141" t="s">
        <v>794</v>
      </c>
      <c r="D592" s="3" t="str">
        <f>VLOOKUP(C592,'Location Summary'!$C$4:$D$602,2,0)</f>
        <v>DB1+0</v>
      </c>
      <c r="E592" s="295" t="s">
        <v>422</v>
      </c>
      <c r="F592" s="296" t="s">
        <v>702</v>
      </c>
      <c r="K592" s="185">
        <v>1</v>
      </c>
      <c r="L592" s="184">
        <v>1</v>
      </c>
      <c r="X592" s="44">
        <f t="shared" si="161"/>
        <v>45623</v>
      </c>
      <c r="Y592" s="44">
        <f t="shared" si="162"/>
        <v>45651</v>
      </c>
    </row>
    <row r="593" spans="1:25" ht="20.149999999999999" customHeight="1" x14ac:dyDescent="0.35">
      <c r="A593" s="13">
        <f>SUBTOTAL(103,$B$4:B593)</f>
        <v>590</v>
      </c>
      <c r="B593" s="138">
        <v>45623</v>
      </c>
      <c r="C593" s="141" t="s">
        <v>496</v>
      </c>
      <c r="D593" s="3" t="str">
        <f>VLOOKUP(C593,'Location Summary'!$C$4:$D$602,2,0)</f>
        <v>DA+6</v>
      </c>
      <c r="E593" s="295" t="s">
        <v>422</v>
      </c>
      <c r="F593" s="296" t="s">
        <v>702</v>
      </c>
      <c r="J593" s="186">
        <v>1</v>
      </c>
      <c r="X593" s="44">
        <f t="shared" si="161"/>
        <v>45623</v>
      </c>
      <c r="Y593" s="44">
        <f t="shared" si="162"/>
        <v>45651</v>
      </c>
    </row>
    <row r="594" spans="1:25" ht="20.149999999999999" customHeight="1" x14ac:dyDescent="0.35">
      <c r="A594" s="13">
        <f>SUBTOTAL(103,$B$4:B594)</f>
        <v>591</v>
      </c>
      <c r="B594" s="138">
        <v>45623</v>
      </c>
      <c r="C594" s="141" t="s">
        <v>610</v>
      </c>
      <c r="D594" s="3" t="str">
        <f>VLOOKUP(C594,'Location Summary'!$C$4:$D$602,2,0)</f>
        <v>DA+9</v>
      </c>
      <c r="E594" s="295" t="s">
        <v>422</v>
      </c>
      <c r="F594" s="296" t="s">
        <v>702</v>
      </c>
      <c r="N594" s="185">
        <v>1</v>
      </c>
      <c r="O594" s="184">
        <v>1</v>
      </c>
      <c r="X594" s="44">
        <f t="shared" si="161"/>
        <v>45623</v>
      </c>
      <c r="Y594" s="44">
        <f t="shared" si="162"/>
        <v>45651</v>
      </c>
    </row>
    <row r="595" spans="1:25" ht="20.149999999999999" customHeight="1" x14ac:dyDescent="0.35">
      <c r="A595" s="13">
        <f>SUBTOTAL(103,$B$4:B595)</f>
        <v>592</v>
      </c>
      <c r="B595" s="138">
        <v>45623</v>
      </c>
      <c r="C595" s="141" t="s">
        <v>261</v>
      </c>
      <c r="D595" s="3" t="str">
        <f>VLOOKUP(C595,'Location Summary'!$C$4:$D$602,2,0)</f>
        <v>DA-3</v>
      </c>
      <c r="E595" s="295" t="s">
        <v>422</v>
      </c>
      <c r="F595" s="296" t="s">
        <v>702</v>
      </c>
      <c r="Q595" s="185">
        <v>1</v>
      </c>
      <c r="X595" s="44">
        <f t="shared" si="161"/>
        <v>45623</v>
      </c>
      <c r="Y595" s="44">
        <f t="shared" si="162"/>
        <v>45651</v>
      </c>
    </row>
    <row r="596" spans="1:25" ht="20.149999999999999" customHeight="1" x14ac:dyDescent="0.35">
      <c r="A596" s="13">
        <f>SUBTOTAL(103,$B$4:B596)</f>
        <v>593</v>
      </c>
      <c r="B596" s="138">
        <v>45623</v>
      </c>
      <c r="C596" s="141" t="s">
        <v>631</v>
      </c>
      <c r="D596" s="3" t="str">
        <f>VLOOKUP(C596,'Location Summary'!$C$4:$D$602,2,0)</f>
        <v>DA+6</v>
      </c>
      <c r="E596" s="295" t="s">
        <v>422</v>
      </c>
      <c r="F596" s="296" t="s">
        <v>702</v>
      </c>
      <c r="G596" s="186">
        <v>1</v>
      </c>
      <c r="M596" s="186">
        <v>1</v>
      </c>
      <c r="P596" s="186">
        <v>1</v>
      </c>
      <c r="X596" s="44">
        <f t="shared" si="161"/>
        <v>45623</v>
      </c>
      <c r="Y596" s="44">
        <f t="shared" si="162"/>
        <v>45651</v>
      </c>
    </row>
    <row r="597" spans="1:25" ht="20.149999999999999" customHeight="1" x14ac:dyDescent="0.35">
      <c r="A597" s="13">
        <f>SUBTOTAL(103,$B$4:B597)</f>
        <v>594</v>
      </c>
      <c r="B597" s="138">
        <v>45624</v>
      </c>
      <c r="C597" s="141" t="s">
        <v>73</v>
      </c>
      <c r="D597" s="3" t="str">
        <f>VLOOKUP(C597,'Location Summary'!$C$4:$D$602,2,0)</f>
        <v>DB1+3</v>
      </c>
      <c r="E597" s="295" t="s">
        <v>422</v>
      </c>
      <c r="F597" s="296" t="s">
        <v>702</v>
      </c>
      <c r="J597" s="186">
        <v>1</v>
      </c>
      <c r="X597" s="44">
        <f t="shared" si="161"/>
        <v>45624</v>
      </c>
      <c r="Y597" s="44">
        <f t="shared" si="162"/>
        <v>45652</v>
      </c>
    </row>
    <row r="598" spans="1:25" ht="20.149999999999999" customHeight="1" x14ac:dyDescent="0.35">
      <c r="A598" s="13">
        <f>SUBTOTAL(103,$B$4:B598)</f>
        <v>595</v>
      </c>
      <c r="B598" s="138">
        <v>45624</v>
      </c>
      <c r="C598" s="141" t="s">
        <v>496</v>
      </c>
      <c r="D598" s="3" t="str">
        <f>VLOOKUP(C598,'Location Summary'!$C$4:$D$602,2,0)</f>
        <v>DA+6</v>
      </c>
      <c r="E598" s="295" t="s">
        <v>422</v>
      </c>
      <c r="F598" s="296" t="s">
        <v>702</v>
      </c>
      <c r="K598" s="185">
        <v>1</v>
      </c>
      <c r="L598" s="184">
        <v>1</v>
      </c>
      <c r="P598" s="186">
        <v>1</v>
      </c>
      <c r="X598" s="44">
        <f t="shared" ref="X598:X606" si="163">B598</f>
        <v>45624</v>
      </c>
      <c r="Y598" s="44">
        <f t="shared" si="162"/>
        <v>45652</v>
      </c>
    </row>
    <row r="599" spans="1:25" ht="20.149999999999999" customHeight="1" x14ac:dyDescent="0.35">
      <c r="A599" s="13">
        <f>SUBTOTAL(103,$B$4:B599)</f>
        <v>596</v>
      </c>
      <c r="B599" s="138">
        <v>45624</v>
      </c>
      <c r="C599" s="141" t="s">
        <v>261</v>
      </c>
      <c r="D599" s="3" t="str">
        <f>VLOOKUP(C599,'Location Summary'!$C$4:$D$602,2,0)</f>
        <v>DA-3</v>
      </c>
      <c r="E599" s="295" t="s">
        <v>422</v>
      </c>
      <c r="F599" s="296" t="s">
        <v>702</v>
      </c>
      <c r="H599" s="185">
        <v>1</v>
      </c>
      <c r="I599" s="184">
        <v>1</v>
      </c>
      <c r="K599" s="185">
        <v>1</v>
      </c>
      <c r="L599" s="184">
        <v>1</v>
      </c>
      <c r="M599" s="186">
        <v>1</v>
      </c>
      <c r="R599" s="184">
        <v>1</v>
      </c>
      <c r="X599" s="44">
        <f t="shared" si="163"/>
        <v>45624</v>
      </c>
      <c r="Y599" s="44">
        <f t="shared" si="162"/>
        <v>45652</v>
      </c>
    </row>
    <row r="600" spans="1:25" ht="20.149999999999999" customHeight="1" x14ac:dyDescent="0.35">
      <c r="A600" s="13">
        <f>SUBTOTAL(103,$B$4:B600)</f>
        <v>597</v>
      </c>
      <c r="B600" s="138">
        <v>45624</v>
      </c>
      <c r="C600" s="141" t="s">
        <v>631</v>
      </c>
      <c r="D600" s="3" t="str">
        <f>VLOOKUP(C600,'Location Summary'!$C$4:$D$602,2,0)</f>
        <v>DA+6</v>
      </c>
      <c r="E600" s="295" t="s">
        <v>422</v>
      </c>
      <c r="F600" s="296" t="s">
        <v>702</v>
      </c>
      <c r="H600" s="185">
        <v>1</v>
      </c>
      <c r="J600" s="186">
        <v>1</v>
      </c>
      <c r="N600" s="185">
        <v>1</v>
      </c>
      <c r="Q600" s="185">
        <v>1</v>
      </c>
      <c r="X600" s="44">
        <f t="shared" si="163"/>
        <v>45624</v>
      </c>
      <c r="Y600" s="44">
        <f t="shared" si="162"/>
        <v>45652</v>
      </c>
    </row>
    <row r="601" spans="1:25" ht="20.149999999999999" customHeight="1" x14ac:dyDescent="0.35">
      <c r="A601" s="13">
        <f>SUBTOTAL(103,$B$4:B601)</f>
        <v>598</v>
      </c>
      <c r="B601" s="138">
        <v>45625</v>
      </c>
      <c r="C601" s="141" t="s">
        <v>261</v>
      </c>
      <c r="D601" s="3" t="str">
        <f>VLOOKUP(C601,'Location Summary'!$C$4:$D$602,2,0)</f>
        <v>DA-3</v>
      </c>
      <c r="E601" s="295" t="s">
        <v>422</v>
      </c>
      <c r="F601" s="296" t="s">
        <v>702</v>
      </c>
      <c r="N601" s="185">
        <v>1</v>
      </c>
      <c r="O601" s="184">
        <v>1</v>
      </c>
      <c r="X601" s="44">
        <f t="shared" si="163"/>
        <v>45625</v>
      </c>
      <c r="Y601" s="44">
        <f t="shared" si="162"/>
        <v>45653</v>
      </c>
    </row>
    <row r="602" spans="1:25" ht="20.149999999999999" customHeight="1" x14ac:dyDescent="0.35">
      <c r="A602" s="13">
        <f>SUBTOTAL(103,$B$4:B602)</f>
        <v>599</v>
      </c>
      <c r="B602" s="138">
        <v>45625</v>
      </c>
      <c r="C602" s="141" t="s">
        <v>631</v>
      </c>
      <c r="D602" s="3" t="str">
        <f>VLOOKUP(C602,'Location Summary'!$C$4:$D$602,2,0)</f>
        <v>DA+6</v>
      </c>
      <c r="E602" s="295" t="s">
        <v>422</v>
      </c>
      <c r="F602" s="296" t="s">
        <v>702</v>
      </c>
      <c r="I602" s="184">
        <v>1</v>
      </c>
      <c r="K602" s="185">
        <v>1</v>
      </c>
      <c r="L602" s="184">
        <v>1</v>
      </c>
      <c r="O602" s="184">
        <v>1</v>
      </c>
      <c r="R602" s="184">
        <v>1</v>
      </c>
      <c r="X602" s="44">
        <f t="shared" si="163"/>
        <v>45625</v>
      </c>
      <c r="Y602" s="44">
        <f t="shared" si="162"/>
        <v>45653</v>
      </c>
    </row>
    <row r="603" spans="1:25" ht="20.149999999999999" customHeight="1" x14ac:dyDescent="0.35">
      <c r="A603" s="13">
        <f>SUBTOTAL(103,$B$4:B603)</f>
        <v>600</v>
      </c>
      <c r="B603" s="138">
        <v>45625</v>
      </c>
      <c r="C603" s="141" t="s">
        <v>630</v>
      </c>
      <c r="D603" s="3" t="str">
        <f>VLOOKUP(C603,'Location Summary'!$C$4:$D$602,2,0)</f>
        <v>DA+3</v>
      </c>
      <c r="E603" s="295" t="s">
        <v>422</v>
      </c>
      <c r="F603" s="296" t="s">
        <v>702</v>
      </c>
      <c r="G603" s="186">
        <v>1</v>
      </c>
      <c r="P603" s="186">
        <v>1</v>
      </c>
      <c r="X603" s="44">
        <f t="shared" si="163"/>
        <v>45625</v>
      </c>
      <c r="Y603" s="44">
        <f t="shared" si="162"/>
        <v>45653</v>
      </c>
    </row>
    <row r="604" spans="1:25" ht="20.149999999999999" customHeight="1" x14ac:dyDescent="0.35">
      <c r="A604" s="13">
        <f>SUBTOTAL(103,$B$4:B604)</f>
        <v>601</v>
      </c>
      <c r="B604" s="138">
        <v>45626</v>
      </c>
      <c r="C604" s="141" t="s">
        <v>73</v>
      </c>
      <c r="D604" s="3" t="str">
        <f>VLOOKUP(C604,'Location Summary'!$C$4:$D$602,2,0)</f>
        <v>DB1+3</v>
      </c>
      <c r="E604" s="295" t="s">
        <v>422</v>
      </c>
      <c r="F604" s="296" t="s">
        <v>702</v>
      </c>
      <c r="K604" s="185">
        <v>1</v>
      </c>
      <c r="L604" s="184">
        <v>1</v>
      </c>
      <c r="M604" s="186">
        <v>1</v>
      </c>
      <c r="X604" s="44">
        <f t="shared" si="163"/>
        <v>45626</v>
      </c>
      <c r="Y604" s="44">
        <f t="shared" si="162"/>
        <v>45654</v>
      </c>
    </row>
    <row r="605" spans="1:25" ht="20.149999999999999" customHeight="1" x14ac:dyDescent="0.35">
      <c r="A605" s="13">
        <f>SUBTOTAL(103,$B$4:B605)</f>
        <v>602</v>
      </c>
      <c r="B605" s="138">
        <v>45626</v>
      </c>
      <c r="C605" s="141" t="s">
        <v>496</v>
      </c>
      <c r="D605" s="3" t="str">
        <f>VLOOKUP(C605,'Location Summary'!$C$4:$D$602,2,0)</f>
        <v>DA+6</v>
      </c>
      <c r="E605" s="295" t="s">
        <v>422</v>
      </c>
      <c r="F605" s="296" t="s">
        <v>702</v>
      </c>
      <c r="G605" s="186">
        <v>1</v>
      </c>
      <c r="Q605" s="185">
        <v>1</v>
      </c>
      <c r="R605" s="184">
        <v>1</v>
      </c>
      <c r="X605" s="44">
        <f t="shared" si="163"/>
        <v>45626</v>
      </c>
      <c r="Y605" s="44">
        <f t="shared" si="162"/>
        <v>45654</v>
      </c>
    </row>
    <row r="606" spans="1:25" ht="20.149999999999999" customHeight="1" x14ac:dyDescent="0.35">
      <c r="A606" s="13">
        <f>SUBTOTAL(103,$B$4:B606)</f>
        <v>603</v>
      </c>
      <c r="B606" s="138">
        <v>45626</v>
      </c>
      <c r="C606" s="141" t="s">
        <v>72</v>
      </c>
      <c r="D606" s="3" t="str">
        <f>VLOOKUP(C606,'Location Summary'!$C$4:$D$602,2,0)</f>
        <v>DB2+0</v>
      </c>
      <c r="E606" s="295" t="s">
        <v>422</v>
      </c>
      <c r="F606" s="296" t="s">
        <v>702</v>
      </c>
      <c r="G606" s="186">
        <v>1</v>
      </c>
      <c r="X606" s="44">
        <f t="shared" si="163"/>
        <v>45626</v>
      </c>
      <c r="Y606" s="44">
        <f t="shared" si="162"/>
        <v>45654</v>
      </c>
    </row>
    <row r="607" spans="1:25" ht="20.149999999999999" customHeight="1" x14ac:dyDescent="0.35">
      <c r="A607" s="13">
        <f>SUBTOTAL(103,$B$4:B607)</f>
        <v>604</v>
      </c>
      <c r="B607" s="138">
        <v>45626</v>
      </c>
      <c r="C607" s="141" t="s">
        <v>630</v>
      </c>
      <c r="D607" s="3" t="str">
        <f>VLOOKUP(C607,'Location Summary'!$C$4:$D$602,2,0)</f>
        <v>DA+3</v>
      </c>
      <c r="E607" s="295" t="s">
        <v>422</v>
      </c>
      <c r="F607" s="296" t="s">
        <v>702</v>
      </c>
      <c r="H607" s="185">
        <v>1</v>
      </c>
      <c r="I607" s="184">
        <v>1</v>
      </c>
      <c r="J607" s="186">
        <v>1</v>
      </c>
      <c r="K607" s="185">
        <v>1</v>
      </c>
      <c r="L607" s="184">
        <v>1</v>
      </c>
      <c r="M607" s="186">
        <v>1</v>
      </c>
      <c r="N607" s="185">
        <v>1</v>
      </c>
      <c r="O607" s="184">
        <v>1</v>
      </c>
      <c r="Q607" s="185">
        <v>1</v>
      </c>
      <c r="R607" s="184">
        <v>1</v>
      </c>
      <c r="X607" s="44">
        <f t="shared" ref="X607:X730" si="164">B607</f>
        <v>45626</v>
      </c>
      <c r="Y607" s="44">
        <f t="shared" ref="Y607:Y730" si="165">B607+28</f>
        <v>45654</v>
      </c>
    </row>
    <row r="608" spans="1:25" ht="20.149999999999999" customHeight="1" x14ac:dyDescent="0.35">
      <c r="A608" s="13">
        <f>SUBTOTAL(103,$B$4:B608)</f>
        <v>605</v>
      </c>
      <c r="B608" s="138">
        <v>45627</v>
      </c>
      <c r="C608" s="141" t="s">
        <v>73</v>
      </c>
      <c r="D608" s="3" t="str">
        <f>VLOOKUP(C608,'Location Summary'!$C$4:$D$602,2,0)</f>
        <v>DB1+3</v>
      </c>
      <c r="E608" s="295" t="s">
        <v>422</v>
      </c>
      <c r="F608" s="296" t="s">
        <v>702</v>
      </c>
      <c r="N608" s="185">
        <v>1</v>
      </c>
      <c r="O608" s="184">
        <v>1</v>
      </c>
      <c r="P608" s="186">
        <v>1</v>
      </c>
      <c r="X608" s="44">
        <f t="shared" si="164"/>
        <v>45627</v>
      </c>
      <c r="Y608" s="44">
        <f t="shared" si="165"/>
        <v>45655</v>
      </c>
    </row>
    <row r="609" spans="1:25" ht="20.149999999999999" customHeight="1" x14ac:dyDescent="0.35">
      <c r="A609" s="13">
        <f>SUBTOTAL(103,$B$4:B609)</f>
        <v>606</v>
      </c>
      <c r="B609" s="138">
        <v>45627</v>
      </c>
      <c r="C609" s="141" t="s">
        <v>496</v>
      </c>
      <c r="D609" s="3" t="str">
        <f>VLOOKUP(C609,'Location Summary'!$C$4:$D$602,2,0)</f>
        <v>DA+6</v>
      </c>
      <c r="E609" s="295" t="s">
        <v>422</v>
      </c>
      <c r="F609" s="296" t="s">
        <v>702</v>
      </c>
      <c r="N609" s="185">
        <v>1</v>
      </c>
      <c r="O609" s="184">
        <v>1</v>
      </c>
      <c r="X609" s="44">
        <f t="shared" si="164"/>
        <v>45627</v>
      </c>
      <c r="Y609" s="44">
        <f t="shared" si="165"/>
        <v>45655</v>
      </c>
    </row>
    <row r="610" spans="1:25" ht="20.149999999999999" customHeight="1" x14ac:dyDescent="0.35">
      <c r="A610" s="13">
        <f>SUBTOTAL(103,$B$4:B610)</f>
        <v>607</v>
      </c>
      <c r="B610" s="138">
        <v>45627</v>
      </c>
      <c r="C610" s="141" t="s">
        <v>72</v>
      </c>
      <c r="D610" s="3" t="str">
        <f>VLOOKUP(C610,'Location Summary'!$C$4:$D$602,2,0)</f>
        <v>DB2+0</v>
      </c>
      <c r="E610" s="295" t="s">
        <v>422</v>
      </c>
      <c r="F610" s="296" t="s">
        <v>702</v>
      </c>
      <c r="H610" s="185">
        <v>1</v>
      </c>
      <c r="I610" s="184">
        <v>1</v>
      </c>
      <c r="X610" s="44">
        <f t="shared" si="164"/>
        <v>45627</v>
      </c>
      <c r="Y610" s="44">
        <f t="shared" si="165"/>
        <v>45655</v>
      </c>
    </row>
    <row r="611" spans="1:25" ht="20.149999999999999" customHeight="1" x14ac:dyDescent="0.35">
      <c r="A611" s="13">
        <f>SUBTOTAL(103,$B$4:B611)</f>
        <v>608</v>
      </c>
      <c r="B611" s="138">
        <v>45627</v>
      </c>
      <c r="C611" s="141" t="s">
        <v>259</v>
      </c>
      <c r="D611" s="3" t="str">
        <f>VLOOKUP(C611,'Location Summary'!$C$4:$D$602,2,0)</f>
        <v>DA+9</v>
      </c>
      <c r="E611" s="295" t="s">
        <v>422</v>
      </c>
      <c r="F611" s="296" t="s">
        <v>702</v>
      </c>
      <c r="M611" s="186">
        <v>1</v>
      </c>
      <c r="P611" s="186">
        <v>1</v>
      </c>
      <c r="X611" s="44">
        <f t="shared" si="164"/>
        <v>45627</v>
      </c>
      <c r="Y611" s="44">
        <f t="shared" si="165"/>
        <v>45655</v>
      </c>
    </row>
    <row r="612" spans="1:25" ht="20.149999999999999" customHeight="1" x14ac:dyDescent="0.35">
      <c r="A612" s="13">
        <f>SUBTOTAL(103,$B$4:B612)</f>
        <v>609</v>
      </c>
      <c r="B612" s="138">
        <v>45628</v>
      </c>
      <c r="C612" s="141" t="s">
        <v>73</v>
      </c>
      <c r="D612" s="3" t="str">
        <f>VLOOKUP(C612,'Location Summary'!$C$4:$D$602,2,0)</f>
        <v>DB1+3</v>
      </c>
      <c r="E612" s="295" t="s">
        <v>422</v>
      </c>
      <c r="F612" s="296" t="s">
        <v>702</v>
      </c>
      <c r="Q612" s="185">
        <v>1</v>
      </c>
      <c r="R612" s="184">
        <v>1</v>
      </c>
      <c r="X612" s="44">
        <f t="shared" si="164"/>
        <v>45628</v>
      </c>
      <c r="Y612" s="44">
        <f t="shared" si="165"/>
        <v>45656</v>
      </c>
    </row>
    <row r="613" spans="1:25" ht="20.149999999999999" customHeight="1" x14ac:dyDescent="0.35">
      <c r="A613" s="13">
        <f>SUBTOTAL(103,$B$4:B613)</f>
        <v>610</v>
      </c>
      <c r="B613" s="138">
        <v>45628</v>
      </c>
      <c r="C613" s="141" t="s">
        <v>72</v>
      </c>
      <c r="D613" s="3" t="str">
        <f>VLOOKUP(C613,'Location Summary'!$C$4:$D$602,2,0)</f>
        <v>DB2+0</v>
      </c>
      <c r="E613" s="295" t="s">
        <v>422</v>
      </c>
      <c r="F613" s="296" t="s">
        <v>702</v>
      </c>
      <c r="M613" s="186">
        <v>1</v>
      </c>
      <c r="X613" s="44">
        <f t="shared" si="164"/>
        <v>45628</v>
      </c>
      <c r="Y613" s="44">
        <f t="shared" si="165"/>
        <v>45656</v>
      </c>
    </row>
    <row r="614" spans="1:25" ht="20.149999999999999" customHeight="1" x14ac:dyDescent="0.35">
      <c r="A614" s="13">
        <f>SUBTOTAL(103,$B$4:B614)</f>
        <v>611</v>
      </c>
      <c r="B614" s="138">
        <v>45628</v>
      </c>
      <c r="C614" s="141" t="s">
        <v>259</v>
      </c>
      <c r="D614" s="3" t="str">
        <f>VLOOKUP(C614,'Location Summary'!$C$4:$D$602,2,0)</f>
        <v>DA+9</v>
      </c>
      <c r="E614" s="295" t="s">
        <v>422</v>
      </c>
      <c r="F614" s="296" t="s">
        <v>702</v>
      </c>
      <c r="J614" s="186">
        <v>1</v>
      </c>
      <c r="N614" s="185">
        <v>1</v>
      </c>
      <c r="O614" s="184">
        <v>1</v>
      </c>
      <c r="Q614" s="185">
        <v>1</v>
      </c>
      <c r="R614" s="184">
        <v>1</v>
      </c>
      <c r="X614" s="44">
        <f t="shared" si="164"/>
        <v>45628</v>
      </c>
      <c r="Y614" s="44">
        <f t="shared" si="165"/>
        <v>45656</v>
      </c>
    </row>
    <row r="615" spans="1:25" ht="20.149999999999999" customHeight="1" x14ac:dyDescent="0.35">
      <c r="A615" s="13">
        <f>SUBTOTAL(103,$B$4:B615)</f>
        <v>612</v>
      </c>
      <c r="B615" s="138">
        <v>45629</v>
      </c>
      <c r="C615" s="141" t="s">
        <v>73</v>
      </c>
      <c r="D615" s="3" t="str">
        <f>VLOOKUP(C615,'Location Summary'!$C$4:$D$602,2,0)</f>
        <v>DB1+3</v>
      </c>
      <c r="E615" s="295" t="s">
        <v>422</v>
      </c>
      <c r="F615" s="296" t="s">
        <v>702</v>
      </c>
      <c r="G615" s="186">
        <v>1</v>
      </c>
      <c r="X615" s="44">
        <f t="shared" si="164"/>
        <v>45629</v>
      </c>
      <c r="Y615" s="44">
        <f t="shared" si="165"/>
        <v>45657</v>
      </c>
    </row>
    <row r="616" spans="1:25" ht="20.149999999999999" customHeight="1" x14ac:dyDescent="0.35">
      <c r="A616" s="13">
        <f>SUBTOTAL(103,$B$4:B616)</f>
        <v>613</v>
      </c>
      <c r="B616" s="138">
        <v>45629</v>
      </c>
      <c r="C616" s="141" t="s">
        <v>72</v>
      </c>
      <c r="D616" s="3" t="str">
        <f>VLOOKUP(C616,'Location Summary'!$C$4:$D$602,2,0)</f>
        <v>DB2+0</v>
      </c>
      <c r="E616" s="295" t="s">
        <v>422</v>
      </c>
      <c r="F616" s="296" t="s">
        <v>702</v>
      </c>
      <c r="N616" s="185">
        <v>1</v>
      </c>
      <c r="P616" s="186">
        <v>1</v>
      </c>
      <c r="X616" s="44">
        <f t="shared" si="164"/>
        <v>45629</v>
      </c>
      <c r="Y616" s="44">
        <f t="shared" si="165"/>
        <v>45657</v>
      </c>
    </row>
    <row r="617" spans="1:25" ht="20.149999999999999" customHeight="1" x14ac:dyDescent="0.35">
      <c r="A617" s="13">
        <f>SUBTOTAL(103,$B$4:B617)</f>
        <v>614</v>
      </c>
      <c r="B617" s="138">
        <v>45629</v>
      </c>
      <c r="C617" s="141" t="s">
        <v>259</v>
      </c>
      <c r="D617" s="3" t="str">
        <f>VLOOKUP(C617,'Location Summary'!$C$4:$D$602,2,0)</f>
        <v>DA+9</v>
      </c>
      <c r="E617" s="295" t="s">
        <v>422</v>
      </c>
      <c r="F617" s="296" t="s">
        <v>702</v>
      </c>
      <c r="G617" s="186">
        <v>1</v>
      </c>
      <c r="K617" s="185">
        <v>1</v>
      </c>
      <c r="X617" s="44">
        <f t="shared" si="164"/>
        <v>45629</v>
      </c>
      <c r="Y617" s="44">
        <f t="shared" si="165"/>
        <v>45657</v>
      </c>
    </row>
    <row r="618" spans="1:25" ht="20.149999999999999" customHeight="1" x14ac:dyDescent="0.35">
      <c r="A618" s="13">
        <f>SUBTOTAL(103,$B$4:B618)</f>
        <v>615</v>
      </c>
      <c r="B618" s="138">
        <v>45629</v>
      </c>
      <c r="C618" s="141" t="s">
        <v>629</v>
      </c>
      <c r="D618" s="3" t="str">
        <f>VLOOKUP(C618,'Location Summary'!$C$4:$D$602,2,0)</f>
        <v>DA+1.5</v>
      </c>
      <c r="E618" s="295" t="s">
        <v>422</v>
      </c>
      <c r="F618" s="296" t="s">
        <v>702</v>
      </c>
      <c r="G618" s="186">
        <v>1</v>
      </c>
      <c r="H618" s="185">
        <v>1</v>
      </c>
      <c r="J618" s="186">
        <v>1</v>
      </c>
      <c r="K618" s="185">
        <v>1</v>
      </c>
      <c r="X618" s="44">
        <f t="shared" si="164"/>
        <v>45629</v>
      </c>
      <c r="Y618" s="44">
        <f t="shared" si="165"/>
        <v>45657</v>
      </c>
    </row>
    <row r="619" spans="1:25" ht="20.149999999999999" customHeight="1" x14ac:dyDescent="0.35">
      <c r="A619" s="13">
        <f>SUBTOTAL(103,$B$4:B619)</f>
        <v>616</v>
      </c>
      <c r="B619" s="138">
        <v>45630</v>
      </c>
      <c r="C619" s="141" t="s">
        <v>73</v>
      </c>
      <c r="D619" s="3" t="str">
        <f>VLOOKUP(C619,'Location Summary'!$C$4:$D$602,2,0)</f>
        <v>DB1+3</v>
      </c>
      <c r="E619" s="295" t="s">
        <v>422</v>
      </c>
      <c r="F619" s="296" t="s">
        <v>702</v>
      </c>
      <c r="H619" s="185">
        <v>1</v>
      </c>
      <c r="I619" s="184">
        <v>1</v>
      </c>
      <c r="X619" s="44">
        <f t="shared" si="164"/>
        <v>45630</v>
      </c>
      <c r="Y619" s="44">
        <f t="shared" si="165"/>
        <v>45658</v>
      </c>
    </row>
    <row r="620" spans="1:25" ht="20.149999999999999" customHeight="1" x14ac:dyDescent="0.35">
      <c r="A620" s="13">
        <f>SUBTOTAL(103,$B$4:B620)</f>
        <v>617</v>
      </c>
      <c r="B620" s="138">
        <v>45630</v>
      </c>
      <c r="C620" s="141" t="s">
        <v>72</v>
      </c>
      <c r="D620" s="3" t="str">
        <f>VLOOKUP(C620,'Location Summary'!$C$4:$D$602,2,0)</f>
        <v>DB2+0</v>
      </c>
      <c r="E620" s="295" t="s">
        <v>422</v>
      </c>
      <c r="F620" s="296" t="s">
        <v>702</v>
      </c>
      <c r="O620" s="184">
        <v>1</v>
      </c>
      <c r="Q620" s="185">
        <v>1</v>
      </c>
      <c r="R620" s="184">
        <v>1</v>
      </c>
      <c r="X620" s="44">
        <f t="shared" si="164"/>
        <v>45630</v>
      </c>
      <c r="Y620" s="44">
        <f t="shared" si="165"/>
        <v>45658</v>
      </c>
    </row>
    <row r="621" spans="1:25" ht="20.149999999999999" customHeight="1" x14ac:dyDescent="0.35">
      <c r="A621" s="13">
        <f>SUBTOTAL(103,$B$4:B621)</f>
        <v>618</v>
      </c>
      <c r="B621" s="138">
        <v>45630</v>
      </c>
      <c r="C621" s="141" t="s">
        <v>259</v>
      </c>
      <c r="D621" s="3" t="str">
        <f>VLOOKUP(C621,'Location Summary'!$C$4:$D$602,2,0)</f>
        <v>DA+9</v>
      </c>
      <c r="E621" s="295" t="s">
        <v>422</v>
      </c>
      <c r="F621" s="296" t="s">
        <v>702</v>
      </c>
      <c r="H621" s="185">
        <v>1</v>
      </c>
      <c r="I621" s="184">
        <v>1</v>
      </c>
      <c r="L621" s="184">
        <v>1</v>
      </c>
      <c r="X621" s="44">
        <f t="shared" si="164"/>
        <v>45630</v>
      </c>
      <c r="Y621" s="44">
        <f t="shared" si="165"/>
        <v>45658</v>
      </c>
    </row>
    <row r="622" spans="1:25" ht="20.149999999999999" customHeight="1" x14ac:dyDescent="0.35">
      <c r="A622" s="13">
        <f>SUBTOTAL(103,$B$4:B622)</f>
        <v>619</v>
      </c>
      <c r="B622" s="138">
        <v>45630</v>
      </c>
      <c r="C622" s="141" t="s">
        <v>629</v>
      </c>
      <c r="D622" s="3" t="str">
        <f>VLOOKUP(C622,'Location Summary'!$C$4:$D$602,2,0)</f>
        <v>DA+1.5</v>
      </c>
      <c r="E622" s="295" t="s">
        <v>422</v>
      </c>
      <c r="F622" s="296" t="s">
        <v>702</v>
      </c>
      <c r="I622" s="184">
        <v>1</v>
      </c>
      <c r="L622" s="184">
        <v>1</v>
      </c>
      <c r="X622" s="44">
        <f t="shared" si="164"/>
        <v>45630</v>
      </c>
      <c r="Y622" s="44">
        <f t="shared" si="165"/>
        <v>45658</v>
      </c>
    </row>
    <row r="623" spans="1:25" ht="20.149999999999999" customHeight="1" x14ac:dyDescent="0.35">
      <c r="A623" s="13">
        <f>SUBTOTAL(103,$B$4:B623)</f>
        <v>620</v>
      </c>
      <c r="B623" s="138">
        <v>45630</v>
      </c>
      <c r="C623" s="141" t="s">
        <v>628</v>
      </c>
      <c r="D623" s="3" t="str">
        <f>VLOOKUP(C623,'Location Summary'!$C$4:$D$602,2,0)</f>
        <v>DA+3</v>
      </c>
      <c r="E623" s="295" t="s">
        <v>422</v>
      </c>
      <c r="F623" s="296" t="s">
        <v>702</v>
      </c>
      <c r="J623" s="186">
        <v>1</v>
      </c>
      <c r="P623" s="186">
        <v>1</v>
      </c>
      <c r="X623" s="44">
        <f t="shared" si="164"/>
        <v>45630</v>
      </c>
      <c r="Y623" s="44">
        <f t="shared" si="165"/>
        <v>45658</v>
      </c>
    </row>
    <row r="624" spans="1:25" ht="20.149999999999999" customHeight="1" x14ac:dyDescent="0.35">
      <c r="A624" s="13">
        <f>SUBTOTAL(103,$B$4:B624)</f>
        <v>621</v>
      </c>
      <c r="B624" s="138">
        <v>45631</v>
      </c>
      <c r="C624" s="141" t="s">
        <v>800</v>
      </c>
      <c r="D624" s="3" t="str">
        <f>VLOOKUP(C624,'Location Summary'!$C$4:$D$602,2,0)</f>
        <v>DA+3</v>
      </c>
      <c r="E624" s="295" t="s">
        <v>422</v>
      </c>
      <c r="F624" s="296" t="s">
        <v>702</v>
      </c>
      <c r="G624" s="186">
        <v>1</v>
      </c>
      <c r="J624" s="186">
        <v>1</v>
      </c>
      <c r="X624" s="44">
        <f t="shared" si="164"/>
        <v>45631</v>
      </c>
      <c r="Y624" s="44">
        <f t="shared" si="165"/>
        <v>45659</v>
      </c>
    </row>
    <row r="625" spans="1:25" ht="20.149999999999999" customHeight="1" x14ac:dyDescent="0.35">
      <c r="A625" s="13">
        <f>SUBTOTAL(103,$B$4:B625)</f>
        <v>622</v>
      </c>
      <c r="B625" s="138">
        <v>45631</v>
      </c>
      <c r="C625" s="141" t="s">
        <v>72</v>
      </c>
      <c r="D625" s="3" t="str">
        <f>VLOOKUP(C625,'Location Summary'!$C$4:$D$602,2,0)</f>
        <v>DB2+0</v>
      </c>
      <c r="E625" s="295" t="s">
        <v>422</v>
      </c>
      <c r="F625" s="296" t="s">
        <v>702</v>
      </c>
      <c r="J625" s="186">
        <v>1</v>
      </c>
      <c r="X625" s="44">
        <f t="shared" si="164"/>
        <v>45631</v>
      </c>
      <c r="Y625" s="44">
        <f t="shared" si="165"/>
        <v>45659</v>
      </c>
    </row>
    <row r="626" spans="1:25" ht="20.149999999999999" customHeight="1" x14ac:dyDescent="0.35">
      <c r="A626" s="13">
        <f>SUBTOTAL(103,$B$4:B626)</f>
        <v>623</v>
      </c>
      <c r="B626" s="138">
        <v>45631</v>
      </c>
      <c r="C626" s="141" t="s">
        <v>628</v>
      </c>
      <c r="D626" s="3" t="str">
        <f>VLOOKUP(C626,'Location Summary'!$C$4:$D$602,2,0)</f>
        <v>DA+3</v>
      </c>
      <c r="E626" s="295" t="s">
        <v>422</v>
      </c>
      <c r="F626" s="296" t="s">
        <v>702</v>
      </c>
      <c r="G626" s="186">
        <v>1</v>
      </c>
      <c r="K626" s="185">
        <v>1</v>
      </c>
      <c r="M626" s="186">
        <v>1</v>
      </c>
      <c r="Q626" s="185">
        <v>1</v>
      </c>
      <c r="X626" s="44">
        <f t="shared" si="164"/>
        <v>45631</v>
      </c>
      <c r="Y626" s="44">
        <f t="shared" si="165"/>
        <v>45659</v>
      </c>
    </row>
    <row r="627" spans="1:25" ht="20.149999999999999" customHeight="1" x14ac:dyDescent="0.35">
      <c r="A627" s="13">
        <f>SUBTOTAL(103,$B$4:B627)</f>
        <v>624</v>
      </c>
      <c r="B627" s="138">
        <v>45632</v>
      </c>
      <c r="C627" s="141" t="s">
        <v>800</v>
      </c>
      <c r="D627" s="3" t="str">
        <f>VLOOKUP(C627,'Location Summary'!$C$4:$D$602,2,0)</f>
        <v>DA+3</v>
      </c>
      <c r="E627" s="295" t="s">
        <v>422</v>
      </c>
      <c r="F627" s="296" t="s">
        <v>702</v>
      </c>
      <c r="H627" s="185">
        <v>1</v>
      </c>
      <c r="I627" s="184">
        <v>1</v>
      </c>
      <c r="K627" s="185">
        <v>1</v>
      </c>
      <c r="L627" s="184">
        <v>1</v>
      </c>
      <c r="M627" s="186">
        <v>1</v>
      </c>
      <c r="X627" s="44">
        <f t="shared" si="164"/>
        <v>45632</v>
      </c>
      <c r="Y627" s="44">
        <f t="shared" si="165"/>
        <v>45660</v>
      </c>
    </row>
    <row r="628" spans="1:25" ht="20.149999999999999" customHeight="1" x14ac:dyDescent="0.35">
      <c r="A628" s="13">
        <f>SUBTOTAL(103,$B$4:B628)</f>
        <v>625</v>
      </c>
      <c r="B628" s="138">
        <v>45632</v>
      </c>
      <c r="C628" s="141" t="s">
        <v>72</v>
      </c>
      <c r="D628" s="3" t="str">
        <f>VLOOKUP(C628,'Location Summary'!$C$4:$D$602,2,0)</f>
        <v>DB2+0</v>
      </c>
      <c r="E628" s="295" t="s">
        <v>422</v>
      </c>
      <c r="F628" s="296" t="s">
        <v>702</v>
      </c>
      <c r="K628" s="185">
        <v>1</v>
      </c>
      <c r="L628" s="184">
        <v>1</v>
      </c>
      <c r="X628" s="44">
        <f t="shared" si="164"/>
        <v>45632</v>
      </c>
      <c r="Y628" s="44">
        <f t="shared" si="165"/>
        <v>45660</v>
      </c>
    </row>
    <row r="629" spans="1:25" ht="20.149999999999999" customHeight="1" x14ac:dyDescent="0.35">
      <c r="A629" s="13">
        <f>SUBTOTAL(103,$B$4:B629)</f>
        <v>626</v>
      </c>
      <c r="B629" s="138">
        <v>45632</v>
      </c>
      <c r="C629" s="141" t="s">
        <v>260</v>
      </c>
      <c r="D629" s="3" t="str">
        <f>VLOOKUP(C629,'Location Summary'!$C$4:$D$602,2,0)</f>
        <v>DA+0</v>
      </c>
      <c r="E629" s="295" t="s">
        <v>422</v>
      </c>
      <c r="F629" s="296" t="s">
        <v>702</v>
      </c>
      <c r="G629" s="186">
        <v>1</v>
      </c>
      <c r="J629" s="186">
        <v>1</v>
      </c>
      <c r="M629" s="186">
        <v>1</v>
      </c>
      <c r="P629" s="186">
        <v>1</v>
      </c>
      <c r="X629" s="44">
        <f t="shared" si="164"/>
        <v>45632</v>
      </c>
      <c r="Y629" s="44">
        <f t="shared" si="165"/>
        <v>45660</v>
      </c>
    </row>
    <row r="630" spans="1:25" ht="20.149999999999999" customHeight="1" x14ac:dyDescent="0.35">
      <c r="A630" s="13">
        <f>SUBTOTAL(103,$B$4:B630)</f>
        <v>627</v>
      </c>
      <c r="B630" s="138">
        <v>45632</v>
      </c>
      <c r="C630" s="141" t="s">
        <v>628</v>
      </c>
      <c r="D630" s="3" t="str">
        <f>VLOOKUP(C630,'Location Summary'!$C$4:$D$602,2,0)</f>
        <v>DA+3</v>
      </c>
      <c r="E630" s="295" t="s">
        <v>422</v>
      </c>
      <c r="F630" s="296" t="s">
        <v>702</v>
      </c>
      <c r="H630" s="185">
        <v>1</v>
      </c>
      <c r="I630" s="184">
        <v>1</v>
      </c>
      <c r="L630" s="184">
        <v>1</v>
      </c>
      <c r="N630" s="185">
        <v>1</v>
      </c>
      <c r="O630" s="184">
        <v>1</v>
      </c>
      <c r="R630" s="184">
        <v>1</v>
      </c>
      <c r="X630" s="44">
        <f t="shared" si="164"/>
        <v>45632</v>
      </c>
      <c r="Y630" s="44">
        <f t="shared" si="165"/>
        <v>45660</v>
      </c>
    </row>
    <row r="631" spans="1:25" ht="20.149999999999999" customHeight="1" x14ac:dyDescent="0.35">
      <c r="A631" s="13">
        <f>SUBTOTAL(103,$B$4:B631)</f>
        <v>628</v>
      </c>
      <c r="B631" s="138">
        <v>45633</v>
      </c>
      <c r="C631" s="141" t="s">
        <v>800</v>
      </c>
      <c r="D631" s="3" t="str">
        <f>VLOOKUP(C631,'Location Summary'!$C$4:$D$602,2,0)</f>
        <v>DA+3</v>
      </c>
      <c r="E631" s="295" t="s">
        <v>422</v>
      </c>
      <c r="F631" s="296" t="s">
        <v>702</v>
      </c>
      <c r="P631" s="186">
        <v>1</v>
      </c>
      <c r="Q631" s="185">
        <v>1</v>
      </c>
      <c r="R631" s="184">
        <v>1</v>
      </c>
      <c r="X631" s="44">
        <f t="shared" si="164"/>
        <v>45633</v>
      </c>
      <c r="Y631" s="44">
        <f t="shared" si="165"/>
        <v>45661</v>
      </c>
    </row>
    <row r="632" spans="1:25" ht="20.149999999999999" customHeight="1" x14ac:dyDescent="0.35">
      <c r="A632" s="13">
        <f>SUBTOTAL(103,$B$4:B632)</f>
        <v>629</v>
      </c>
      <c r="B632" s="138">
        <v>45633</v>
      </c>
      <c r="C632" s="141" t="s">
        <v>455</v>
      </c>
      <c r="D632" s="3" t="str">
        <f>VLOOKUP(C632,'Location Summary'!$C$4:$D$602,2,0)</f>
        <v>DA+3</v>
      </c>
      <c r="E632" s="295" t="s">
        <v>422</v>
      </c>
      <c r="F632" s="296" t="s">
        <v>702</v>
      </c>
      <c r="J632" s="186">
        <v>1</v>
      </c>
      <c r="X632" s="44">
        <f t="shared" si="164"/>
        <v>45633</v>
      </c>
      <c r="Y632" s="44">
        <f t="shared" si="165"/>
        <v>45661</v>
      </c>
    </row>
    <row r="633" spans="1:25" ht="20.149999999999999" customHeight="1" x14ac:dyDescent="0.35">
      <c r="A633" s="13">
        <f>SUBTOTAL(103,$B$4:B633)</f>
        <v>630</v>
      </c>
      <c r="B633" s="138">
        <v>45633</v>
      </c>
      <c r="C633" s="141" t="s">
        <v>260</v>
      </c>
      <c r="D633" s="3" t="str">
        <f>VLOOKUP(C633,'Location Summary'!$C$4:$D$602,2,0)</f>
        <v>DA+0</v>
      </c>
      <c r="E633" s="295" t="s">
        <v>422</v>
      </c>
      <c r="F633" s="296" t="s">
        <v>702</v>
      </c>
      <c r="H633" s="185">
        <v>1</v>
      </c>
      <c r="I633" s="184">
        <v>1</v>
      </c>
      <c r="K633" s="185">
        <v>1</v>
      </c>
      <c r="L633" s="184">
        <v>1</v>
      </c>
      <c r="N633" s="185">
        <v>1</v>
      </c>
      <c r="O633" s="184">
        <v>1</v>
      </c>
      <c r="Q633" s="185">
        <v>1</v>
      </c>
      <c r="R633" s="184">
        <v>1</v>
      </c>
      <c r="X633" s="44">
        <f t="shared" si="164"/>
        <v>45633</v>
      </c>
      <c r="Y633" s="44">
        <f t="shared" si="165"/>
        <v>45661</v>
      </c>
    </row>
    <row r="634" spans="1:25" ht="20.149999999999999" customHeight="1" x14ac:dyDescent="0.35">
      <c r="A634" s="13">
        <f>SUBTOTAL(103,$B$4:B634)</f>
        <v>631</v>
      </c>
      <c r="B634" s="138">
        <v>45633</v>
      </c>
      <c r="C634" s="141" t="s">
        <v>629</v>
      </c>
      <c r="D634" s="3" t="str">
        <f>VLOOKUP(C634,'Location Summary'!$C$4:$D$602,2,0)</f>
        <v>DA+1.5</v>
      </c>
      <c r="E634" s="295" t="s">
        <v>422</v>
      </c>
      <c r="F634" s="296" t="s">
        <v>702</v>
      </c>
      <c r="M634" s="186">
        <v>1</v>
      </c>
      <c r="P634" s="186">
        <v>1</v>
      </c>
      <c r="X634" s="44">
        <f t="shared" si="164"/>
        <v>45633</v>
      </c>
      <c r="Y634" s="44">
        <f t="shared" si="165"/>
        <v>45661</v>
      </c>
    </row>
    <row r="635" spans="1:25" ht="20.149999999999999" customHeight="1" x14ac:dyDescent="0.35">
      <c r="A635" s="13">
        <f>SUBTOTAL(103,$B$4:B635)</f>
        <v>632</v>
      </c>
      <c r="B635" s="138">
        <v>45634</v>
      </c>
      <c r="C635" s="141" t="s">
        <v>800</v>
      </c>
      <c r="D635" s="3" t="str">
        <f>VLOOKUP(C635,'Location Summary'!$C$4:$D$602,2,0)</f>
        <v>DA+3</v>
      </c>
      <c r="E635" s="295" t="s">
        <v>422</v>
      </c>
      <c r="F635" s="296" t="s">
        <v>702</v>
      </c>
      <c r="N635" s="185">
        <v>1</v>
      </c>
      <c r="O635" s="184">
        <v>1</v>
      </c>
      <c r="X635" s="44">
        <f t="shared" si="164"/>
        <v>45634</v>
      </c>
      <c r="Y635" s="44">
        <f t="shared" si="165"/>
        <v>45662</v>
      </c>
    </row>
    <row r="636" spans="1:25" ht="20.149999999999999" customHeight="1" x14ac:dyDescent="0.35">
      <c r="A636" s="13">
        <f>SUBTOTAL(103,$B$4:B636)</f>
        <v>633</v>
      </c>
      <c r="B636" s="138">
        <v>45634</v>
      </c>
      <c r="C636" s="141" t="s">
        <v>499</v>
      </c>
      <c r="D636" s="3" t="str">
        <f>VLOOKUP(C636,'Location Summary'!$C$4:$D$602,2,0)</f>
        <v>DA+6</v>
      </c>
      <c r="E636" s="295" t="s">
        <v>422</v>
      </c>
      <c r="F636" s="296" t="s">
        <v>702</v>
      </c>
      <c r="M636" s="186">
        <v>1</v>
      </c>
      <c r="P636" s="186">
        <v>1</v>
      </c>
      <c r="X636" s="44">
        <f t="shared" si="164"/>
        <v>45634</v>
      </c>
      <c r="Y636" s="44">
        <f t="shared" si="165"/>
        <v>45662</v>
      </c>
    </row>
    <row r="637" spans="1:25" ht="20.149999999999999" customHeight="1" x14ac:dyDescent="0.35">
      <c r="A637" s="13">
        <f>SUBTOTAL(103,$B$4:B637)</f>
        <v>634</v>
      </c>
      <c r="B637" s="138">
        <v>45634</v>
      </c>
      <c r="C637" s="141" t="s">
        <v>455</v>
      </c>
      <c r="D637" s="3" t="str">
        <f>VLOOKUP(C637,'Location Summary'!$C$4:$D$602,2,0)</f>
        <v>DA+3</v>
      </c>
      <c r="E637" s="295" t="s">
        <v>422</v>
      </c>
      <c r="F637" s="296" t="s">
        <v>702</v>
      </c>
      <c r="G637" s="186">
        <v>1</v>
      </c>
      <c r="K637" s="185">
        <v>1</v>
      </c>
      <c r="L637" s="184">
        <v>1</v>
      </c>
      <c r="P637" s="186">
        <v>1</v>
      </c>
      <c r="X637" s="44">
        <f t="shared" si="164"/>
        <v>45634</v>
      </c>
      <c r="Y637" s="44">
        <f t="shared" si="165"/>
        <v>45662</v>
      </c>
    </row>
    <row r="638" spans="1:25" ht="20.149999999999999" customHeight="1" x14ac:dyDescent="0.35">
      <c r="A638" s="13">
        <f>SUBTOTAL(103,$B$4:B638)</f>
        <v>635</v>
      </c>
      <c r="B638" s="138">
        <v>45634</v>
      </c>
      <c r="C638" s="141" t="s">
        <v>629</v>
      </c>
      <c r="D638" s="3" t="str">
        <f>VLOOKUP(C638,'Location Summary'!$C$4:$D$602,2,0)</f>
        <v>DA+1.5</v>
      </c>
      <c r="E638" s="295" t="s">
        <v>422</v>
      </c>
      <c r="F638" s="296" t="s">
        <v>702</v>
      </c>
      <c r="N638" s="185">
        <v>1</v>
      </c>
      <c r="O638" s="184">
        <v>1</v>
      </c>
      <c r="Q638" s="185">
        <v>1</v>
      </c>
      <c r="R638" s="184">
        <v>1</v>
      </c>
      <c r="X638" s="44">
        <f t="shared" si="164"/>
        <v>45634</v>
      </c>
      <c r="Y638" s="44">
        <f t="shared" si="165"/>
        <v>45662</v>
      </c>
    </row>
    <row r="639" spans="1:25" ht="20.149999999999999" customHeight="1" x14ac:dyDescent="0.35">
      <c r="A639" s="13">
        <f>SUBTOTAL(103,$B$4:B639)</f>
        <v>636</v>
      </c>
      <c r="B639" s="138">
        <v>45634</v>
      </c>
      <c r="C639" s="141" t="s">
        <v>627</v>
      </c>
      <c r="D639" s="3" t="str">
        <f>VLOOKUP(C639,'Location Summary'!$C$4:$D$602,2,0)</f>
        <v>DA+0</v>
      </c>
      <c r="E639" s="295" t="s">
        <v>422</v>
      </c>
      <c r="F639" s="296" t="s">
        <v>702</v>
      </c>
      <c r="G639" s="186">
        <v>1</v>
      </c>
      <c r="M639" s="186">
        <v>1</v>
      </c>
      <c r="X639" s="44">
        <f t="shared" si="164"/>
        <v>45634</v>
      </c>
      <c r="Y639" s="44">
        <f t="shared" si="165"/>
        <v>45662</v>
      </c>
    </row>
    <row r="640" spans="1:25" ht="20.149999999999999" customHeight="1" x14ac:dyDescent="0.35">
      <c r="A640" s="13">
        <f>SUBTOTAL(103,$B$4:B640)</f>
        <v>637</v>
      </c>
      <c r="B640" s="138">
        <v>45635</v>
      </c>
      <c r="C640" s="141" t="s">
        <v>499</v>
      </c>
      <c r="D640" s="3" t="str">
        <f>VLOOKUP(C640,'Location Summary'!$C$4:$D$602,2,0)</f>
        <v>DA+6</v>
      </c>
      <c r="E640" s="295" t="s">
        <v>422</v>
      </c>
      <c r="F640" s="296" t="s">
        <v>702</v>
      </c>
      <c r="N640" s="185">
        <v>1</v>
      </c>
      <c r="Q640" s="185">
        <v>1</v>
      </c>
      <c r="X640" s="44">
        <f t="shared" si="164"/>
        <v>45635</v>
      </c>
      <c r="Y640" s="44">
        <f t="shared" si="165"/>
        <v>45663</v>
      </c>
    </row>
    <row r="641" spans="1:25" ht="20.149999999999999" customHeight="1" x14ac:dyDescent="0.35">
      <c r="A641" s="13">
        <f>SUBTOTAL(103,$B$4:B641)</f>
        <v>638</v>
      </c>
      <c r="B641" s="138">
        <v>45635</v>
      </c>
      <c r="C641" s="141" t="s">
        <v>455</v>
      </c>
      <c r="D641" s="3" t="str">
        <f>VLOOKUP(C641,'Location Summary'!$C$4:$D$602,2,0)</f>
        <v>DA+3</v>
      </c>
      <c r="E641" s="295" t="s">
        <v>422</v>
      </c>
      <c r="F641" s="296" t="s">
        <v>702</v>
      </c>
      <c r="H641" s="185">
        <v>1</v>
      </c>
      <c r="I641" s="184">
        <v>1</v>
      </c>
      <c r="M641" s="186">
        <v>1</v>
      </c>
      <c r="Q641" s="185">
        <v>1</v>
      </c>
      <c r="R641" s="184">
        <v>1</v>
      </c>
      <c r="X641" s="44">
        <f t="shared" si="164"/>
        <v>45635</v>
      </c>
      <c r="Y641" s="44">
        <f t="shared" si="165"/>
        <v>45663</v>
      </c>
    </row>
    <row r="642" spans="1:25" ht="20.149999999999999" customHeight="1" x14ac:dyDescent="0.35">
      <c r="A642" s="13">
        <f>SUBTOTAL(103,$B$4:B642)</f>
        <v>639</v>
      </c>
      <c r="B642" s="138">
        <v>45635</v>
      </c>
      <c r="C642" s="141" t="s">
        <v>627</v>
      </c>
      <c r="D642" s="3" t="str">
        <f>VLOOKUP(C642,'Location Summary'!$C$4:$D$602,2,0)</f>
        <v>DA+0</v>
      </c>
      <c r="E642" s="295" t="s">
        <v>422</v>
      </c>
      <c r="F642" s="296" t="s">
        <v>702</v>
      </c>
      <c r="H642" s="185">
        <v>1</v>
      </c>
      <c r="J642" s="186">
        <v>1</v>
      </c>
      <c r="P642" s="186">
        <v>1</v>
      </c>
      <c r="X642" s="44">
        <f t="shared" si="164"/>
        <v>45635</v>
      </c>
      <c r="Y642" s="44">
        <f t="shared" si="165"/>
        <v>45663</v>
      </c>
    </row>
    <row r="643" spans="1:25" ht="20.149999999999999" customHeight="1" x14ac:dyDescent="0.35">
      <c r="A643" s="13">
        <f>SUBTOTAL(103,$B$4:B643)</f>
        <v>640</v>
      </c>
      <c r="B643" s="138">
        <v>45635</v>
      </c>
      <c r="C643" s="141" t="s">
        <v>637</v>
      </c>
      <c r="D643" s="3" t="str">
        <f>VLOOKUP(C643,'Location Summary'!$C$4:$D$602,2,0)</f>
        <v>DA-1.5</v>
      </c>
      <c r="E643" s="295" t="s">
        <v>422</v>
      </c>
      <c r="F643" s="296" t="s">
        <v>702</v>
      </c>
      <c r="P643" s="186">
        <v>1</v>
      </c>
      <c r="X643" s="44">
        <f t="shared" si="164"/>
        <v>45635</v>
      </c>
      <c r="Y643" s="44">
        <f t="shared" si="165"/>
        <v>45663</v>
      </c>
    </row>
    <row r="644" spans="1:25" ht="20.149999999999999" customHeight="1" x14ac:dyDescent="0.35">
      <c r="A644" s="13">
        <f>SUBTOTAL(103,$B$4:B644)</f>
        <v>641</v>
      </c>
      <c r="B644" s="138">
        <v>45636</v>
      </c>
      <c r="C644" s="141" t="s">
        <v>215</v>
      </c>
      <c r="D644" s="3" t="str">
        <f>VLOOKUP(C644,'Location Summary'!$C$4:$D$602,2,0)</f>
        <v>DA+6</v>
      </c>
      <c r="E644" s="295" t="s">
        <v>422</v>
      </c>
      <c r="F644" s="296" t="s">
        <v>702</v>
      </c>
      <c r="G644" s="186">
        <v>1</v>
      </c>
      <c r="J644" s="186">
        <v>1</v>
      </c>
      <c r="M644" s="186">
        <v>1</v>
      </c>
      <c r="X644" s="44">
        <f t="shared" si="164"/>
        <v>45636</v>
      </c>
      <c r="Y644" s="44">
        <f t="shared" si="165"/>
        <v>45664</v>
      </c>
    </row>
    <row r="645" spans="1:25" ht="20.149999999999999" customHeight="1" x14ac:dyDescent="0.35">
      <c r="A645" s="13">
        <f>SUBTOTAL(103,$B$4:B645)</f>
        <v>642</v>
      </c>
      <c r="B645" s="138">
        <v>45636</v>
      </c>
      <c r="C645" s="141" t="s">
        <v>499</v>
      </c>
      <c r="D645" s="3" t="str">
        <f>VLOOKUP(C645,'Location Summary'!$C$4:$D$602,2,0)</f>
        <v>DA+6</v>
      </c>
      <c r="E645" s="295" t="s">
        <v>422</v>
      </c>
      <c r="F645" s="296" t="s">
        <v>702</v>
      </c>
      <c r="O645" s="184">
        <v>1</v>
      </c>
      <c r="R645" s="184">
        <v>1</v>
      </c>
      <c r="X645" s="44">
        <f t="shared" si="164"/>
        <v>45636</v>
      </c>
      <c r="Y645" s="44">
        <f t="shared" si="165"/>
        <v>45664</v>
      </c>
    </row>
    <row r="646" spans="1:25" ht="20.149999999999999" customHeight="1" x14ac:dyDescent="0.35">
      <c r="A646" s="13">
        <f>SUBTOTAL(103,$B$4:B646)</f>
        <v>643</v>
      </c>
      <c r="B646" s="138">
        <v>45636</v>
      </c>
      <c r="C646" s="141" t="s">
        <v>455</v>
      </c>
      <c r="D646" s="3" t="str">
        <f>VLOOKUP(C646,'Location Summary'!$C$4:$D$602,2,0)</f>
        <v>DA+3</v>
      </c>
      <c r="E646" s="295" t="s">
        <v>422</v>
      </c>
      <c r="F646" s="296" t="s">
        <v>702</v>
      </c>
      <c r="N646" s="185">
        <v>1</v>
      </c>
      <c r="O646" s="184">
        <v>1</v>
      </c>
      <c r="X646" s="44">
        <f t="shared" si="164"/>
        <v>45636</v>
      </c>
      <c r="Y646" s="44">
        <f t="shared" si="165"/>
        <v>45664</v>
      </c>
    </row>
    <row r="647" spans="1:25" ht="20.149999999999999" customHeight="1" x14ac:dyDescent="0.35">
      <c r="A647" s="13">
        <f>SUBTOTAL(103,$B$4:B647)</f>
        <v>644</v>
      </c>
      <c r="B647" s="138">
        <v>45636</v>
      </c>
      <c r="C647" s="141" t="s">
        <v>626</v>
      </c>
      <c r="D647" s="3" t="str">
        <f>VLOOKUP(C647,'Location Summary'!$C$4:$D$602,2,0)</f>
        <v>DA+0</v>
      </c>
      <c r="E647" s="295" t="s">
        <v>422</v>
      </c>
      <c r="F647" s="296" t="s">
        <v>702</v>
      </c>
      <c r="J647" s="186">
        <v>1</v>
      </c>
      <c r="X647" s="44">
        <f t="shared" si="164"/>
        <v>45636</v>
      </c>
      <c r="Y647" s="44">
        <f t="shared" si="165"/>
        <v>45664</v>
      </c>
    </row>
    <row r="648" spans="1:25" ht="20.149999999999999" customHeight="1" x14ac:dyDescent="0.35">
      <c r="A648" s="13">
        <f>SUBTOTAL(103,$B$4:B648)</f>
        <v>645</v>
      </c>
      <c r="B648" s="138">
        <v>45636</v>
      </c>
      <c r="C648" s="141" t="s">
        <v>627</v>
      </c>
      <c r="D648" s="3" t="str">
        <f>VLOOKUP(C648,'Location Summary'!$C$4:$D$602,2,0)</f>
        <v>DA+0</v>
      </c>
      <c r="E648" s="295" t="s">
        <v>422</v>
      </c>
      <c r="F648" s="296" t="s">
        <v>702</v>
      </c>
      <c r="I648" s="184">
        <v>1</v>
      </c>
      <c r="N648" s="185">
        <v>1</v>
      </c>
      <c r="O648" s="184">
        <v>1</v>
      </c>
      <c r="Q648" s="185">
        <v>1</v>
      </c>
      <c r="R648" s="184">
        <v>1</v>
      </c>
      <c r="X648" s="44">
        <f t="shared" si="164"/>
        <v>45636</v>
      </c>
      <c r="Y648" s="44">
        <f t="shared" si="165"/>
        <v>45664</v>
      </c>
    </row>
    <row r="649" spans="1:25" ht="20.149999999999999" customHeight="1" x14ac:dyDescent="0.35">
      <c r="A649" s="13">
        <f>SUBTOTAL(103,$B$4:B649)</f>
        <v>646</v>
      </c>
      <c r="B649" s="138">
        <v>45636</v>
      </c>
      <c r="C649" s="141" t="s">
        <v>637</v>
      </c>
      <c r="D649" s="3" t="str">
        <f>VLOOKUP(C649,'Location Summary'!$C$4:$D$602,2,0)</f>
        <v>DA-1.5</v>
      </c>
      <c r="E649" s="295" t="s">
        <v>422</v>
      </c>
      <c r="F649" s="296" t="s">
        <v>702</v>
      </c>
      <c r="M649" s="186">
        <v>1</v>
      </c>
      <c r="X649" s="44">
        <f t="shared" si="164"/>
        <v>45636</v>
      </c>
      <c r="Y649" s="44">
        <f t="shared" si="165"/>
        <v>45664</v>
      </c>
    </row>
    <row r="650" spans="1:25" ht="20.149999999999999" customHeight="1" x14ac:dyDescent="0.35">
      <c r="A650" s="13">
        <f>SUBTOTAL(103,$B$4:B650)</f>
        <v>647</v>
      </c>
      <c r="B650" s="138">
        <v>45637</v>
      </c>
      <c r="C650" s="141" t="s">
        <v>215</v>
      </c>
      <c r="D650" s="3" t="str">
        <f>VLOOKUP(C650,'Location Summary'!$C$4:$D$602,2,0)</f>
        <v>DA+6</v>
      </c>
      <c r="E650" s="295" t="s">
        <v>422</v>
      </c>
      <c r="F650" s="296" t="s">
        <v>702</v>
      </c>
      <c r="H650" s="185">
        <v>1</v>
      </c>
      <c r="I650" s="184">
        <v>1</v>
      </c>
      <c r="K650" s="185">
        <v>1</v>
      </c>
      <c r="L650" s="184">
        <v>1</v>
      </c>
      <c r="P650" s="186">
        <v>1</v>
      </c>
      <c r="X650" s="44">
        <f t="shared" si="164"/>
        <v>45637</v>
      </c>
      <c r="Y650" s="44">
        <f t="shared" si="165"/>
        <v>45665</v>
      </c>
    </row>
    <row r="651" spans="1:25" ht="20.149999999999999" customHeight="1" x14ac:dyDescent="0.35">
      <c r="A651" s="13">
        <f>SUBTOTAL(103,$B$4:B651)</f>
        <v>648</v>
      </c>
      <c r="B651" s="138">
        <v>45637</v>
      </c>
      <c r="C651" s="141" t="s">
        <v>66</v>
      </c>
      <c r="D651" s="3" t="str">
        <f>VLOOKUP(C651,'Location Summary'!$C$4:$D$602,2,0)</f>
        <v>DB1+0</v>
      </c>
      <c r="E651" s="295" t="s">
        <v>422</v>
      </c>
      <c r="F651" s="296" t="s">
        <v>702</v>
      </c>
      <c r="M651" s="186">
        <v>1</v>
      </c>
      <c r="X651" s="44">
        <f t="shared" si="164"/>
        <v>45637</v>
      </c>
      <c r="Y651" s="44">
        <f t="shared" si="165"/>
        <v>45665</v>
      </c>
    </row>
    <row r="652" spans="1:25" ht="20.149999999999999" customHeight="1" x14ac:dyDescent="0.35">
      <c r="A652" s="13">
        <f>SUBTOTAL(103,$B$4:B652)</f>
        <v>649</v>
      </c>
      <c r="B652" s="138">
        <v>45637</v>
      </c>
      <c r="C652" s="141" t="s">
        <v>626</v>
      </c>
      <c r="D652" s="3" t="str">
        <f>VLOOKUP(C652,'Location Summary'!$C$4:$D$602,2,0)</f>
        <v>DA+0</v>
      </c>
      <c r="E652" s="295" t="s">
        <v>422</v>
      </c>
      <c r="F652" s="296" t="s">
        <v>702</v>
      </c>
      <c r="G652" s="186">
        <v>1</v>
      </c>
      <c r="M652" s="186">
        <v>1</v>
      </c>
      <c r="P652" s="186">
        <v>1</v>
      </c>
      <c r="X652" s="44">
        <f t="shared" si="164"/>
        <v>45637</v>
      </c>
      <c r="Y652" s="44">
        <f t="shared" si="165"/>
        <v>45665</v>
      </c>
    </row>
    <row r="653" spans="1:25" ht="20.149999999999999" customHeight="1" x14ac:dyDescent="0.35">
      <c r="A653" s="13">
        <f>SUBTOTAL(103,$B$4:B653)</f>
        <v>650</v>
      </c>
      <c r="B653" s="138">
        <v>45637</v>
      </c>
      <c r="C653" s="141" t="s">
        <v>627</v>
      </c>
      <c r="D653" s="3" t="str">
        <f>VLOOKUP(C653,'Location Summary'!$C$4:$D$602,2,0)</f>
        <v>DA+0</v>
      </c>
      <c r="E653" s="295" t="s">
        <v>422</v>
      </c>
      <c r="F653" s="296" t="s">
        <v>702</v>
      </c>
      <c r="K653" s="185">
        <v>1</v>
      </c>
      <c r="X653" s="44">
        <f t="shared" si="164"/>
        <v>45637</v>
      </c>
      <c r="Y653" s="44">
        <f t="shared" si="165"/>
        <v>45665</v>
      </c>
    </row>
    <row r="654" spans="1:25" ht="20.149999999999999" customHeight="1" x14ac:dyDescent="0.35">
      <c r="A654" s="13">
        <f>SUBTOTAL(103,$B$4:B654)</f>
        <v>651</v>
      </c>
      <c r="B654" s="138">
        <v>45637</v>
      </c>
      <c r="C654" s="141" t="s">
        <v>637</v>
      </c>
      <c r="D654" s="3" t="str">
        <f>VLOOKUP(C654,'Location Summary'!$C$4:$D$602,2,0)</f>
        <v>DA-1.5</v>
      </c>
      <c r="E654" s="295" t="s">
        <v>422</v>
      </c>
      <c r="F654" s="296" t="s">
        <v>702</v>
      </c>
      <c r="N654" s="185">
        <v>1</v>
      </c>
      <c r="Q654" s="185">
        <v>1</v>
      </c>
      <c r="X654" s="44">
        <f t="shared" si="164"/>
        <v>45637</v>
      </c>
      <c r="Y654" s="44">
        <f t="shared" si="165"/>
        <v>45665</v>
      </c>
    </row>
    <row r="655" spans="1:25" ht="20.149999999999999" customHeight="1" x14ac:dyDescent="0.35">
      <c r="A655" s="13">
        <f>SUBTOTAL(103,$B$4:B655)</f>
        <v>652</v>
      </c>
      <c r="B655" s="138">
        <v>45638</v>
      </c>
      <c r="C655" s="141" t="s">
        <v>215</v>
      </c>
      <c r="D655" s="3" t="str">
        <f>VLOOKUP(C655,'Location Summary'!$C$4:$D$602,2,0)</f>
        <v>DA+6</v>
      </c>
      <c r="E655" s="295" t="s">
        <v>422</v>
      </c>
      <c r="F655" s="296" t="s">
        <v>702</v>
      </c>
      <c r="N655" s="185">
        <v>1</v>
      </c>
      <c r="O655" s="184">
        <v>1</v>
      </c>
      <c r="Q655" s="185">
        <v>1</v>
      </c>
      <c r="R655" s="184">
        <v>1</v>
      </c>
      <c r="X655" s="44">
        <f t="shared" si="164"/>
        <v>45638</v>
      </c>
      <c r="Y655" s="44">
        <f t="shared" si="165"/>
        <v>45666</v>
      </c>
    </row>
    <row r="656" spans="1:25" ht="20.149999999999999" customHeight="1" x14ac:dyDescent="0.35">
      <c r="A656" s="13">
        <f>SUBTOTAL(103,$B$4:B656)</f>
        <v>653</v>
      </c>
      <c r="B656" s="138">
        <v>45638</v>
      </c>
      <c r="C656" s="141" t="s">
        <v>66</v>
      </c>
      <c r="D656" s="3" t="str">
        <f>VLOOKUP(C656,'Location Summary'!$C$4:$D$602,2,0)</f>
        <v>DB1+0</v>
      </c>
      <c r="E656" s="295" t="s">
        <v>422</v>
      </c>
      <c r="F656" s="296" t="s">
        <v>702</v>
      </c>
      <c r="N656" s="185">
        <v>1</v>
      </c>
      <c r="O656" s="184">
        <v>1</v>
      </c>
      <c r="X656" s="44">
        <f t="shared" si="164"/>
        <v>45638</v>
      </c>
      <c r="Y656" s="44">
        <f t="shared" si="165"/>
        <v>45666</v>
      </c>
    </row>
    <row r="657" spans="1:25" ht="20.149999999999999" customHeight="1" x14ac:dyDescent="0.35">
      <c r="A657" s="13">
        <f>SUBTOTAL(103,$B$4:B657)</f>
        <v>654</v>
      </c>
      <c r="B657" s="138">
        <v>45638</v>
      </c>
      <c r="C657" s="141" t="s">
        <v>626</v>
      </c>
      <c r="D657" s="3" t="str">
        <f>VLOOKUP(C657,'Location Summary'!$C$4:$D$602,2,0)</f>
        <v>DA+0</v>
      </c>
      <c r="E657" s="295" t="s">
        <v>422</v>
      </c>
      <c r="F657" s="296" t="s">
        <v>702</v>
      </c>
      <c r="K657" s="185">
        <v>1</v>
      </c>
      <c r="L657" s="184">
        <v>1</v>
      </c>
      <c r="N657" s="185">
        <v>1</v>
      </c>
      <c r="O657" s="184">
        <v>1</v>
      </c>
      <c r="X657" s="44">
        <f t="shared" si="164"/>
        <v>45638</v>
      </c>
      <c r="Y657" s="44">
        <f t="shared" si="165"/>
        <v>45666</v>
      </c>
    </row>
    <row r="658" spans="1:25" ht="20.149999999999999" customHeight="1" x14ac:dyDescent="0.35">
      <c r="A658" s="13">
        <f>SUBTOTAL(103,$B$4:B658)</f>
        <v>655</v>
      </c>
      <c r="B658" s="138">
        <v>45638</v>
      </c>
      <c r="C658" s="141" t="s">
        <v>627</v>
      </c>
      <c r="D658" s="3" t="str">
        <f>VLOOKUP(C658,'Location Summary'!$C$4:$D$602,2,0)</f>
        <v>DA+0</v>
      </c>
      <c r="E658" s="295" t="s">
        <v>422</v>
      </c>
      <c r="F658" s="296" t="s">
        <v>702</v>
      </c>
      <c r="L658" s="184">
        <v>1</v>
      </c>
      <c r="X658" s="44">
        <f t="shared" si="164"/>
        <v>45638</v>
      </c>
      <c r="Y658" s="44">
        <f t="shared" si="165"/>
        <v>45666</v>
      </c>
    </row>
    <row r="659" spans="1:25" ht="20.149999999999999" customHeight="1" x14ac:dyDescent="0.35">
      <c r="A659" s="13">
        <f>SUBTOTAL(103,$B$4:B659)</f>
        <v>656</v>
      </c>
      <c r="B659" s="138">
        <v>45638</v>
      </c>
      <c r="C659" s="141" t="s">
        <v>637</v>
      </c>
      <c r="D659" s="3" t="str">
        <f>VLOOKUP(C659,'Location Summary'!$C$4:$D$602,2,0)</f>
        <v>DA-1.5</v>
      </c>
      <c r="E659" s="295" t="s">
        <v>422</v>
      </c>
      <c r="F659" s="296" t="s">
        <v>702</v>
      </c>
      <c r="O659" s="184">
        <v>1</v>
      </c>
      <c r="R659" s="184">
        <v>1</v>
      </c>
      <c r="X659" s="44">
        <f t="shared" si="164"/>
        <v>45638</v>
      </c>
      <c r="Y659" s="44">
        <f t="shared" si="165"/>
        <v>45666</v>
      </c>
    </row>
    <row r="660" spans="1:25" ht="20.149999999999999" customHeight="1" x14ac:dyDescent="0.35">
      <c r="A660" s="13">
        <f>SUBTOTAL(103,$B$4:B660)</f>
        <v>657</v>
      </c>
      <c r="B660" s="138">
        <v>45638</v>
      </c>
      <c r="C660" s="141" t="s">
        <v>5</v>
      </c>
      <c r="D660" s="3" t="str">
        <f>VLOOKUP(C660,'Location Summary'!$C$4:$D$602,2,0)</f>
        <v>DA+3</v>
      </c>
      <c r="E660" s="295" t="s">
        <v>422</v>
      </c>
      <c r="F660" s="296" t="s">
        <v>702</v>
      </c>
      <c r="J660" s="186">
        <v>1</v>
      </c>
      <c r="M660" s="186">
        <v>1</v>
      </c>
      <c r="X660" s="44">
        <f t="shared" si="164"/>
        <v>45638</v>
      </c>
      <c r="Y660" s="44">
        <f t="shared" si="165"/>
        <v>45666</v>
      </c>
    </row>
    <row r="661" spans="1:25" ht="20.149999999999999" customHeight="1" x14ac:dyDescent="0.35">
      <c r="A661" s="13">
        <f>SUBTOTAL(103,$B$4:B661)</f>
        <v>658</v>
      </c>
      <c r="B661" s="138">
        <v>45639</v>
      </c>
      <c r="C661" s="141" t="s">
        <v>5</v>
      </c>
      <c r="D661" s="3" t="str">
        <f>VLOOKUP(C661,'Location Summary'!$C$4:$D$602,2,0)</f>
        <v>DA+3</v>
      </c>
      <c r="E661" s="295" t="s">
        <v>422</v>
      </c>
      <c r="F661" s="296" t="s">
        <v>702</v>
      </c>
      <c r="G661" s="186">
        <v>1</v>
      </c>
      <c r="K661" s="185">
        <v>1</v>
      </c>
      <c r="L661" s="184">
        <v>1</v>
      </c>
      <c r="N661" s="185">
        <v>1</v>
      </c>
      <c r="O661" s="184">
        <v>1</v>
      </c>
      <c r="P661" s="186">
        <v>1</v>
      </c>
      <c r="X661" s="44">
        <f t="shared" si="164"/>
        <v>45639</v>
      </c>
      <c r="Y661" s="44">
        <f t="shared" si="165"/>
        <v>45667</v>
      </c>
    </row>
    <row r="662" spans="1:25" ht="20.149999999999999" customHeight="1" x14ac:dyDescent="0.35">
      <c r="A662" s="13">
        <f>SUBTOTAL(103,$B$4:B662)</f>
        <v>659</v>
      </c>
      <c r="B662" s="138">
        <v>45639</v>
      </c>
      <c r="C662" s="141" t="s">
        <v>499</v>
      </c>
      <c r="D662" s="3" t="str">
        <f>VLOOKUP(C662,'Location Summary'!$C$4:$D$602,2,0)</f>
        <v>DA+6</v>
      </c>
      <c r="E662" s="295" t="s">
        <v>422</v>
      </c>
      <c r="F662" s="296" t="s">
        <v>702</v>
      </c>
      <c r="G662" s="186">
        <v>1</v>
      </c>
      <c r="X662" s="44">
        <f t="shared" si="164"/>
        <v>45639</v>
      </c>
      <c r="Y662" s="44">
        <f t="shared" si="165"/>
        <v>45667</v>
      </c>
    </row>
    <row r="663" spans="1:25" ht="20.149999999999999" customHeight="1" x14ac:dyDescent="0.35">
      <c r="A663" s="13">
        <f>SUBTOTAL(103,$B$4:B663)</f>
        <v>660</v>
      </c>
      <c r="B663" s="138">
        <v>45639</v>
      </c>
      <c r="C663" s="141" t="s">
        <v>66</v>
      </c>
      <c r="D663" s="3" t="str">
        <f>VLOOKUP(C663,'Location Summary'!$C$4:$D$602,2,0)</f>
        <v>DB1+0</v>
      </c>
      <c r="E663" s="295" t="s">
        <v>422</v>
      </c>
      <c r="F663" s="296" t="s">
        <v>702</v>
      </c>
      <c r="P663" s="186">
        <v>1</v>
      </c>
      <c r="X663" s="44">
        <f t="shared" si="164"/>
        <v>45639</v>
      </c>
      <c r="Y663" s="44">
        <f t="shared" si="165"/>
        <v>45667</v>
      </c>
    </row>
    <row r="664" spans="1:25" ht="20.149999999999999" customHeight="1" x14ac:dyDescent="0.35">
      <c r="A664" s="13">
        <f>SUBTOTAL(103,$B$4:B664)</f>
        <v>661</v>
      </c>
      <c r="B664" s="138">
        <v>45639</v>
      </c>
      <c r="C664" s="141" t="s">
        <v>13</v>
      </c>
      <c r="D664" s="3" t="str">
        <f>VLOOKUP(C664,'Location Summary'!$C$4:$D$602,2,0)</f>
        <v>DC1+3</v>
      </c>
      <c r="E664" s="295" t="s">
        <v>422</v>
      </c>
      <c r="F664" s="296" t="s">
        <v>702</v>
      </c>
      <c r="J664" s="186">
        <v>1</v>
      </c>
      <c r="X664" s="44">
        <f t="shared" si="164"/>
        <v>45639</v>
      </c>
      <c r="Y664" s="44">
        <f t="shared" si="165"/>
        <v>45667</v>
      </c>
    </row>
    <row r="665" spans="1:25" ht="20.149999999999999" customHeight="1" x14ac:dyDescent="0.35">
      <c r="A665" s="13">
        <f>SUBTOTAL(103,$B$4:B665)</f>
        <v>662</v>
      </c>
      <c r="B665" s="138">
        <v>45639</v>
      </c>
      <c r="C665" s="141" t="s">
        <v>626</v>
      </c>
      <c r="D665" s="3" t="str">
        <f>VLOOKUP(C665,'Location Summary'!$C$4:$D$602,2,0)</f>
        <v>DA+0</v>
      </c>
      <c r="E665" s="295" t="s">
        <v>422</v>
      </c>
      <c r="F665" s="296" t="s">
        <v>702</v>
      </c>
      <c r="H665" s="185">
        <v>1</v>
      </c>
      <c r="I665" s="184">
        <v>1</v>
      </c>
      <c r="Q665" s="185">
        <v>1</v>
      </c>
      <c r="R665" s="184">
        <v>1</v>
      </c>
      <c r="X665" s="44">
        <f t="shared" si="164"/>
        <v>45639</v>
      </c>
      <c r="Y665" s="44">
        <f t="shared" si="165"/>
        <v>45667</v>
      </c>
    </row>
    <row r="666" spans="1:25" ht="20.149999999999999" customHeight="1" x14ac:dyDescent="0.35">
      <c r="A666" s="13">
        <f>SUBTOTAL(103,$B$4:B666)</f>
        <v>663</v>
      </c>
      <c r="B666" s="138">
        <v>45639</v>
      </c>
      <c r="C666" s="141" t="s">
        <v>637</v>
      </c>
      <c r="D666" s="3" t="str">
        <f>VLOOKUP(C666,'Location Summary'!$C$4:$D$602,2,0)</f>
        <v>DA-1.5</v>
      </c>
      <c r="E666" s="295" t="s">
        <v>422</v>
      </c>
      <c r="F666" s="296" t="s">
        <v>702</v>
      </c>
      <c r="G666" s="186">
        <v>1</v>
      </c>
      <c r="X666" s="44">
        <f t="shared" si="164"/>
        <v>45639</v>
      </c>
      <c r="Y666" s="44">
        <f t="shared" si="165"/>
        <v>45667</v>
      </c>
    </row>
    <row r="667" spans="1:25" ht="20.149999999999999" customHeight="1" x14ac:dyDescent="0.35">
      <c r="A667" s="13">
        <f>SUBTOTAL(103,$B$4:B667)</f>
        <v>664</v>
      </c>
      <c r="B667" s="138">
        <v>45640</v>
      </c>
      <c r="C667" s="141" t="s">
        <v>5</v>
      </c>
      <c r="D667" s="3" t="str">
        <f>VLOOKUP(C667,'Location Summary'!$C$4:$D$602,2,0)</f>
        <v>DA+3</v>
      </c>
      <c r="E667" s="295" t="s">
        <v>422</v>
      </c>
      <c r="F667" s="296" t="s">
        <v>702</v>
      </c>
      <c r="H667" s="185">
        <v>1</v>
      </c>
      <c r="I667" s="184">
        <v>1</v>
      </c>
      <c r="Q667" s="185">
        <v>1</v>
      </c>
      <c r="R667" s="184">
        <v>1</v>
      </c>
      <c r="X667" s="44">
        <f t="shared" si="164"/>
        <v>45640</v>
      </c>
      <c r="Y667" s="44">
        <f t="shared" si="165"/>
        <v>45668</v>
      </c>
    </row>
    <row r="668" spans="1:25" ht="20.149999999999999" customHeight="1" x14ac:dyDescent="0.35">
      <c r="A668" s="13">
        <f>SUBTOTAL(103,$B$4:B668)</f>
        <v>665</v>
      </c>
      <c r="B668" s="138">
        <v>45640</v>
      </c>
      <c r="C668" s="141" t="s">
        <v>499</v>
      </c>
      <c r="D668" s="3" t="str">
        <f>VLOOKUP(C668,'Location Summary'!$C$4:$D$602,2,0)</f>
        <v>DA+6</v>
      </c>
      <c r="E668" s="295" t="s">
        <v>422</v>
      </c>
      <c r="F668" s="296" t="s">
        <v>702</v>
      </c>
      <c r="H668" s="185">
        <v>1</v>
      </c>
      <c r="X668" s="44">
        <f t="shared" si="164"/>
        <v>45640</v>
      </c>
      <c r="Y668" s="44">
        <f t="shared" si="165"/>
        <v>45668</v>
      </c>
    </row>
    <row r="669" spans="1:25" ht="20.149999999999999" customHeight="1" x14ac:dyDescent="0.35">
      <c r="A669" s="13">
        <f>SUBTOTAL(103,$B$4:B669)</f>
        <v>666</v>
      </c>
      <c r="B669" s="138">
        <v>45640</v>
      </c>
      <c r="C669" s="141" t="s">
        <v>66</v>
      </c>
      <c r="D669" s="3" t="str">
        <f>VLOOKUP(C669,'Location Summary'!$C$4:$D$602,2,0)</f>
        <v>DB1+0</v>
      </c>
      <c r="E669" s="295" t="s">
        <v>422</v>
      </c>
      <c r="F669" s="296" t="s">
        <v>702</v>
      </c>
      <c r="G669" s="186">
        <v>1</v>
      </c>
      <c r="Q669" s="185">
        <v>1</v>
      </c>
      <c r="R669" s="184">
        <v>1</v>
      </c>
      <c r="X669" s="44">
        <f t="shared" si="164"/>
        <v>45640</v>
      </c>
      <c r="Y669" s="44">
        <f t="shared" si="165"/>
        <v>45668</v>
      </c>
    </row>
    <row r="670" spans="1:25" ht="20.149999999999999" customHeight="1" x14ac:dyDescent="0.35">
      <c r="A670" s="13">
        <f>SUBTOTAL(103,$B$4:B670)</f>
        <v>667</v>
      </c>
      <c r="B670" s="138">
        <v>45640</v>
      </c>
      <c r="C670" s="141" t="s">
        <v>13</v>
      </c>
      <c r="D670" s="3" t="str">
        <f>VLOOKUP(C670,'Location Summary'!$C$4:$D$602,2,0)</f>
        <v>DC1+3</v>
      </c>
      <c r="E670" s="295" t="s">
        <v>422</v>
      </c>
      <c r="F670" s="296" t="s">
        <v>702</v>
      </c>
      <c r="K670" s="185">
        <v>1</v>
      </c>
      <c r="P670" s="186">
        <v>1</v>
      </c>
      <c r="X670" s="44">
        <f t="shared" si="164"/>
        <v>45640</v>
      </c>
      <c r="Y670" s="44">
        <f t="shared" si="165"/>
        <v>45668</v>
      </c>
    </row>
    <row r="671" spans="1:25" ht="20.149999999999999" customHeight="1" x14ac:dyDescent="0.35">
      <c r="A671" s="13">
        <f>SUBTOTAL(103,$B$4:B671)</f>
        <v>668</v>
      </c>
      <c r="B671" s="138">
        <v>45640</v>
      </c>
      <c r="C671" s="141" t="s">
        <v>637</v>
      </c>
      <c r="D671" s="3" t="str">
        <f>VLOOKUP(C671,'Location Summary'!$C$4:$D$602,2,0)</f>
        <v>DA-1.5</v>
      </c>
      <c r="E671" s="295" t="s">
        <v>422</v>
      </c>
      <c r="F671" s="296" t="s">
        <v>702</v>
      </c>
      <c r="J671" s="186">
        <v>1</v>
      </c>
      <c r="X671" s="44">
        <f t="shared" si="164"/>
        <v>45640</v>
      </c>
      <c r="Y671" s="44">
        <f t="shared" si="165"/>
        <v>45668</v>
      </c>
    </row>
    <row r="672" spans="1:25" ht="20.149999999999999" customHeight="1" x14ac:dyDescent="0.35">
      <c r="A672" s="13">
        <f>SUBTOTAL(103,$B$4:B672)</f>
        <v>669</v>
      </c>
      <c r="B672" s="138">
        <v>45641</v>
      </c>
      <c r="C672" s="141" t="s">
        <v>651</v>
      </c>
      <c r="D672" s="3" t="str">
        <f>VLOOKUP(C672,'Location Summary'!$C$4:$D$602,2,0)</f>
        <v>DA+3</v>
      </c>
      <c r="E672" s="295" t="s">
        <v>422</v>
      </c>
      <c r="F672" s="296" t="s">
        <v>702</v>
      </c>
      <c r="G672" s="186">
        <v>1</v>
      </c>
      <c r="P672" s="186">
        <v>1</v>
      </c>
      <c r="X672" s="44">
        <f t="shared" si="164"/>
        <v>45641</v>
      </c>
      <c r="Y672" s="44">
        <f t="shared" si="165"/>
        <v>45669</v>
      </c>
    </row>
    <row r="673" spans="1:25" ht="20.149999999999999" customHeight="1" x14ac:dyDescent="0.35">
      <c r="A673" s="13">
        <f>SUBTOTAL(103,$B$4:B673)</f>
        <v>670</v>
      </c>
      <c r="B673" s="138">
        <v>45641</v>
      </c>
      <c r="C673" s="141" t="s">
        <v>66</v>
      </c>
      <c r="D673" s="3" t="str">
        <f>VLOOKUP(C673,'Location Summary'!$C$4:$D$602,2,0)</f>
        <v>DB1+0</v>
      </c>
      <c r="E673" s="295" t="s">
        <v>422</v>
      </c>
      <c r="F673" s="296" t="s">
        <v>702</v>
      </c>
      <c r="H673" s="185">
        <v>1</v>
      </c>
      <c r="I673" s="184">
        <v>1</v>
      </c>
      <c r="X673" s="44">
        <f t="shared" si="164"/>
        <v>45641</v>
      </c>
      <c r="Y673" s="44">
        <f t="shared" si="165"/>
        <v>45669</v>
      </c>
    </row>
    <row r="674" spans="1:25" ht="20.149999999999999" customHeight="1" x14ac:dyDescent="0.35">
      <c r="A674" s="13">
        <f>SUBTOTAL(103,$B$4:B674)</f>
        <v>671</v>
      </c>
      <c r="B674" s="138">
        <v>45641</v>
      </c>
      <c r="C674" s="141" t="s">
        <v>13</v>
      </c>
      <c r="D674" s="3" t="str">
        <f>VLOOKUP(C674,'Location Summary'!$C$4:$D$602,2,0)</f>
        <v>DC1+3</v>
      </c>
      <c r="E674" s="295" t="s">
        <v>422</v>
      </c>
      <c r="F674" s="296" t="s">
        <v>702</v>
      </c>
      <c r="L674" s="184">
        <v>1</v>
      </c>
      <c r="Q674" s="185">
        <v>1</v>
      </c>
      <c r="X674" s="44">
        <f t="shared" si="164"/>
        <v>45641</v>
      </c>
      <c r="Y674" s="44">
        <f t="shared" si="165"/>
        <v>45669</v>
      </c>
    </row>
    <row r="675" spans="1:25" ht="20.149999999999999" customHeight="1" x14ac:dyDescent="0.35">
      <c r="A675" s="13">
        <f>SUBTOTAL(103,$B$4:B675)</f>
        <v>672</v>
      </c>
      <c r="B675" s="138">
        <v>45641</v>
      </c>
      <c r="C675" s="141" t="s">
        <v>74</v>
      </c>
      <c r="D675" s="3" t="str">
        <f>VLOOKUP(C675,'Location Summary'!$C$4:$D$602,2,0)</f>
        <v>DB2+0</v>
      </c>
      <c r="E675" s="295" t="s">
        <v>422</v>
      </c>
      <c r="F675" s="296" t="s">
        <v>702</v>
      </c>
      <c r="G675" s="186">
        <v>1</v>
      </c>
      <c r="X675" s="44">
        <f t="shared" si="164"/>
        <v>45641</v>
      </c>
      <c r="Y675" s="44">
        <f t="shared" si="165"/>
        <v>45669</v>
      </c>
    </row>
    <row r="676" spans="1:25" ht="20.149999999999999" customHeight="1" x14ac:dyDescent="0.35">
      <c r="A676" s="13">
        <f>SUBTOTAL(103,$B$4:B676)</f>
        <v>673</v>
      </c>
      <c r="B676" s="138">
        <v>45641</v>
      </c>
      <c r="C676" s="141" t="s">
        <v>637</v>
      </c>
      <c r="D676" s="3" t="str">
        <f>VLOOKUP(C676,'Location Summary'!$C$4:$D$602,2,0)</f>
        <v>DA-1.5</v>
      </c>
      <c r="E676" s="295" t="s">
        <v>422</v>
      </c>
      <c r="F676" s="296" t="s">
        <v>702</v>
      </c>
      <c r="H676" s="185">
        <v>1</v>
      </c>
      <c r="I676" s="184">
        <v>1</v>
      </c>
      <c r="K676" s="185">
        <v>1</v>
      </c>
      <c r="L676" s="184">
        <v>1</v>
      </c>
      <c r="X676" s="44">
        <f t="shared" si="164"/>
        <v>45641</v>
      </c>
      <c r="Y676" s="44">
        <f t="shared" si="165"/>
        <v>45669</v>
      </c>
    </row>
    <row r="677" spans="1:25" ht="20.149999999999999" customHeight="1" x14ac:dyDescent="0.35">
      <c r="A677" s="13">
        <f>SUBTOTAL(103,$B$4:B677)</f>
        <v>674</v>
      </c>
      <c r="B677" s="138">
        <v>45642</v>
      </c>
      <c r="C677" s="141" t="s">
        <v>651</v>
      </c>
      <c r="D677" s="3" t="str">
        <f>VLOOKUP(C677,'Location Summary'!$C$4:$D$602,2,0)</f>
        <v>DA+3</v>
      </c>
      <c r="E677" s="295" t="s">
        <v>422</v>
      </c>
      <c r="F677" s="296" t="s">
        <v>702</v>
      </c>
      <c r="H677" s="185">
        <v>1</v>
      </c>
      <c r="I677" s="184">
        <v>1</v>
      </c>
      <c r="Q677" s="185">
        <v>1</v>
      </c>
      <c r="R677" s="184">
        <v>1</v>
      </c>
      <c r="X677" s="44">
        <f t="shared" si="164"/>
        <v>45642</v>
      </c>
      <c r="Y677" s="44">
        <f t="shared" si="165"/>
        <v>45670</v>
      </c>
    </row>
    <row r="678" spans="1:25" ht="20.149999999999999" customHeight="1" x14ac:dyDescent="0.35">
      <c r="A678" s="13">
        <f>SUBTOTAL(103,$B$4:B678)</f>
        <v>675</v>
      </c>
      <c r="B678" s="138">
        <v>45642</v>
      </c>
      <c r="C678" s="141" t="s">
        <v>499</v>
      </c>
      <c r="D678" s="3" t="str">
        <f>VLOOKUP(C678,'Location Summary'!$C$4:$D$602,2,0)</f>
        <v>DA+6</v>
      </c>
      <c r="E678" s="295" t="s">
        <v>422</v>
      </c>
      <c r="F678" s="296" t="s">
        <v>702</v>
      </c>
      <c r="J678" s="186">
        <v>1</v>
      </c>
      <c r="X678" s="44">
        <f t="shared" si="164"/>
        <v>45642</v>
      </c>
      <c r="Y678" s="44">
        <f t="shared" si="165"/>
        <v>45670</v>
      </c>
    </row>
    <row r="679" spans="1:25" ht="20.149999999999999" customHeight="1" x14ac:dyDescent="0.35">
      <c r="A679" s="13">
        <f>SUBTOTAL(103,$B$4:B679)</f>
        <v>676</v>
      </c>
      <c r="B679" s="138">
        <v>45642</v>
      </c>
      <c r="C679" s="141" t="s">
        <v>66</v>
      </c>
      <c r="D679" s="3" t="str">
        <f>VLOOKUP(C679,'Location Summary'!$C$4:$D$602,2,0)</f>
        <v>DB1+0</v>
      </c>
      <c r="E679" s="295" t="s">
        <v>422</v>
      </c>
      <c r="F679" s="296" t="s">
        <v>702</v>
      </c>
      <c r="J679" s="186">
        <v>1</v>
      </c>
      <c r="X679" s="44">
        <f t="shared" si="164"/>
        <v>45642</v>
      </c>
      <c r="Y679" s="44">
        <f t="shared" si="165"/>
        <v>45670</v>
      </c>
    </row>
    <row r="680" spans="1:25" ht="20.149999999999999" customHeight="1" x14ac:dyDescent="0.35">
      <c r="A680" s="13">
        <f>SUBTOTAL(103,$B$4:B680)</f>
        <v>677</v>
      </c>
      <c r="B680" s="138">
        <v>45642</v>
      </c>
      <c r="C680" s="141" t="s">
        <v>13</v>
      </c>
      <c r="D680" s="3" t="str">
        <f>VLOOKUP(C680,'Location Summary'!$C$4:$D$602,2,0)</f>
        <v>DC1+3</v>
      </c>
      <c r="E680" s="295" t="s">
        <v>422</v>
      </c>
      <c r="F680" s="296" t="s">
        <v>702</v>
      </c>
      <c r="G680" s="186">
        <v>1</v>
      </c>
      <c r="R680" s="184">
        <v>1</v>
      </c>
      <c r="X680" s="44">
        <f t="shared" si="164"/>
        <v>45642</v>
      </c>
      <c r="Y680" s="44">
        <f t="shared" si="165"/>
        <v>45670</v>
      </c>
    </row>
    <row r="681" spans="1:25" ht="20.149999999999999" customHeight="1" x14ac:dyDescent="0.35">
      <c r="A681" s="13">
        <f>SUBTOTAL(103,$B$4:B681)</f>
        <v>678</v>
      </c>
      <c r="B681" s="138">
        <v>45642</v>
      </c>
      <c r="C681" s="141" t="s">
        <v>74</v>
      </c>
      <c r="D681" s="3" t="str">
        <f>VLOOKUP(C681,'Location Summary'!$C$4:$D$602,2,0)</f>
        <v>DB2+0</v>
      </c>
      <c r="E681" s="295" t="s">
        <v>422</v>
      </c>
      <c r="F681" s="296" t="s">
        <v>702</v>
      </c>
      <c r="H681" s="185">
        <v>1</v>
      </c>
      <c r="X681" s="44">
        <f t="shared" si="164"/>
        <v>45642</v>
      </c>
      <c r="Y681" s="44">
        <f t="shared" si="165"/>
        <v>45670</v>
      </c>
    </row>
    <row r="682" spans="1:25" ht="20.149999999999999" customHeight="1" x14ac:dyDescent="0.35">
      <c r="A682" s="13">
        <f>SUBTOTAL(103,$B$4:B682)</f>
        <v>679</v>
      </c>
      <c r="B682" s="138">
        <v>45643</v>
      </c>
      <c r="C682" s="141" t="s">
        <v>651</v>
      </c>
      <c r="D682" s="3" t="str">
        <f>VLOOKUP(C682,'Location Summary'!$C$4:$D$602,2,0)</f>
        <v>DA+3</v>
      </c>
      <c r="E682" s="295" t="s">
        <v>422</v>
      </c>
      <c r="F682" s="296" t="s">
        <v>702</v>
      </c>
      <c r="J682" s="186">
        <v>1</v>
      </c>
      <c r="M682" s="186">
        <v>1</v>
      </c>
      <c r="X682" s="44">
        <f t="shared" si="164"/>
        <v>45643</v>
      </c>
      <c r="Y682" s="44">
        <f t="shared" si="165"/>
        <v>45671</v>
      </c>
    </row>
    <row r="683" spans="1:25" ht="20.149999999999999" customHeight="1" x14ac:dyDescent="0.35">
      <c r="A683" s="13">
        <f>SUBTOTAL(103,$B$4:B683)</f>
        <v>680</v>
      </c>
      <c r="B683" s="138">
        <v>45643</v>
      </c>
      <c r="C683" s="141" t="s">
        <v>499</v>
      </c>
      <c r="D683" s="3" t="str">
        <f>VLOOKUP(C683,'Location Summary'!$C$4:$D$602,2,0)</f>
        <v>DA+6</v>
      </c>
      <c r="E683" s="295" t="s">
        <v>422</v>
      </c>
      <c r="F683" s="296" t="s">
        <v>702</v>
      </c>
      <c r="I683" s="184">
        <v>1</v>
      </c>
      <c r="K683" s="185">
        <v>1</v>
      </c>
      <c r="L683" s="184">
        <v>1</v>
      </c>
      <c r="X683" s="44">
        <f t="shared" si="164"/>
        <v>45643</v>
      </c>
      <c r="Y683" s="44">
        <f t="shared" si="165"/>
        <v>45671</v>
      </c>
    </row>
    <row r="684" spans="1:25" ht="20.149999999999999" customHeight="1" x14ac:dyDescent="0.35">
      <c r="A684" s="13">
        <f>SUBTOTAL(103,$B$4:B684)</f>
        <v>681</v>
      </c>
      <c r="B684" s="138">
        <v>45643</v>
      </c>
      <c r="C684" s="141" t="s">
        <v>13</v>
      </c>
      <c r="D684" s="3" t="str">
        <f>VLOOKUP(C684,'Location Summary'!$C$4:$D$602,2,0)</f>
        <v>DC1+3</v>
      </c>
      <c r="E684" s="295" t="s">
        <v>422</v>
      </c>
      <c r="F684" s="296" t="s">
        <v>702</v>
      </c>
      <c r="H684" s="185">
        <v>1</v>
      </c>
      <c r="X684" s="44">
        <f t="shared" si="164"/>
        <v>45643</v>
      </c>
      <c r="Y684" s="44">
        <f t="shared" si="165"/>
        <v>45671</v>
      </c>
    </row>
    <row r="685" spans="1:25" ht="20.149999999999999" customHeight="1" x14ac:dyDescent="0.35">
      <c r="A685" s="13">
        <f>SUBTOTAL(103,$B$4:B685)</f>
        <v>682</v>
      </c>
      <c r="B685" s="138">
        <v>45643</v>
      </c>
      <c r="C685" s="141" t="s">
        <v>74</v>
      </c>
      <c r="D685" s="3" t="str">
        <f>VLOOKUP(C685,'Location Summary'!$C$4:$D$602,2,0)</f>
        <v>DB2+0</v>
      </c>
      <c r="E685" s="295" t="s">
        <v>422</v>
      </c>
      <c r="F685" s="296" t="s">
        <v>702</v>
      </c>
      <c r="I685" s="184">
        <v>1</v>
      </c>
      <c r="J685" s="186">
        <v>1</v>
      </c>
      <c r="M685" s="186">
        <v>1</v>
      </c>
      <c r="X685" s="44">
        <f t="shared" si="164"/>
        <v>45643</v>
      </c>
      <c r="Y685" s="44">
        <f t="shared" si="165"/>
        <v>45671</v>
      </c>
    </row>
    <row r="686" spans="1:25" ht="20.149999999999999" customHeight="1" x14ac:dyDescent="0.35">
      <c r="A686" s="13">
        <f>SUBTOTAL(103,$B$4:B686)</f>
        <v>683</v>
      </c>
      <c r="B686" s="138">
        <v>45644</v>
      </c>
      <c r="C686" s="141" t="s">
        <v>651</v>
      </c>
      <c r="D686" s="3" t="str">
        <f>VLOOKUP(C686,'Location Summary'!$C$4:$D$602,2,0)</f>
        <v>DA+3</v>
      </c>
      <c r="E686" s="295" t="s">
        <v>422</v>
      </c>
      <c r="F686" s="296" t="s">
        <v>702</v>
      </c>
      <c r="K686" s="185">
        <v>1</v>
      </c>
      <c r="N686" s="185">
        <v>1</v>
      </c>
      <c r="X686" s="44">
        <f t="shared" si="164"/>
        <v>45644</v>
      </c>
      <c r="Y686" s="44">
        <f t="shared" si="165"/>
        <v>45672</v>
      </c>
    </row>
    <row r="687" spans="1:25" ht="20.149999999999999" customHeight="1" x14ac:dyDescent="0.35">
      <c r="A687" s="13">
        <f>SUBTOTAL(103,$B$4:B687)</f>
        <v>684</v>
      </c>
      <c r="B687" s="138">
        <v>45644</v>
      </c>
      <c r="C687" s="141" t="s">
        <v>66</v>
      </c>
      <c r="D687" s="3" t="str">
        <f>VLOOKUP(C687,'Location Summary'!$C$4:$D$602,2,0)</f>
        <v>DB1+0</v>
      </c>
      <c r="E687" s="295" t="s">
        <v>422</v>
      </c>
      <c r="F687" s="296" t="s">
        <v>702</v>
      </c>
      <c r="K687" s="185">
        <v>1</v>
      </c>
      <c r="L687" s="184">
        <v>1</v>
      </c>
      <c r="X687" s="44">
        <f t="shared" si="164"/>
        <v>45644</v>
      </c>
      <c r="Y687" s="44">
        <f t="shared" si="165"/>
        <v>45672</v>
      </c>
    </row>
    <row r="688" spans="1:25" ht="20.149999999999999" customHeight="1" x14ac:dyDescent="0.35">
      <c r="A688" s="13">
        <f>SUBTOTAL(103,$B$4:B688)</f>
        <v>685</v>
      </c>
      <c r="B688" s="138">
        <v>45644</v>
      </c>
      <c r="C688" s="141" t="s">
        <v>13</v>
      </c>
      <c r="D688" s="3" t="str">
        <f>VLOOKUP(C688,'Location Summary'!$C$4:$D$602,2,0)</f>
        <v>DC1+3</v>
      </c>
      <c r="E688" s="295" t="s">
        <v>422</v>
      </c>
      <c r="F688" s="296" t="s">
        <v>702</v>
      </c>
      <c r="I688" s="184">
        <v>1</v>
      </c>
      <c r="M688" s="186">
        <v>1</v>
      </c>
      <c r="X688" s="44">
        <f t="shared" si="164"/>
        <v>45644</v>
      </c>
      <c r="Y688" s="44">
        <f t="shared" si="165"/>
        <v>45672</v>
      </c>
    </row>
    <row r="689" spans="1:25" ht="20.149999999999999" customHeight="1" x14ac:dyDescent="0.35">
      <c r="A689" s="13">
        <f>SUBTOTAL(103,$B$4:B689)</f>
        <v>686</v>
      </c>
      <c r="B689" s="138">
        <v>45644</v>
      </c>
      <c r="C689" s="141" t="s">
        <v>74</v>
      </c>
      <c r="D689" s="3" t="str">
        <f>VLOOKUP(C689,'Location Summary'!$C$4:$D$602,2,0)</f>
        <v>DB2+0</v>
      </c>
      <c r="E689" s="295" t="s">
        <v>422</v>
      </c>
      <c r="F689" s="296" t="s">
        <v>702</v>
      </c>
      <c r="K689" s="185">
        <v>1</v>
      </c>
      <c r="L689" s="184">
        <v>1</v>
      </c>
      <c r="P689" s="186">
        <v>1</v>
      </c>
      <c r="X689" s="44">
        <f t="shared" si="164"/>
        <v>45644</v>
      </c>
      <c r="Y689" s="44">
        <f t="shared" si="165"/>
        <v>45672</v>
      </c>
    </row>
    <row r="690" spans="1:25" ht="20.149999999999999" customHeight="1" x14ac:dyDescent="0.35">
      <c r="A690" s="13">
        <f>SUBTOTAL(103,$B$4:B690)</f>
        <v>687</v>
      </c>
      <c r="B690" s="138">
        <v>45644</v>
      </c>
      <c r="C690" s="141" t="s">
        <v>638</v>
      </c>
      <c r="D690" s="3" t="str">
        <f>VLOOKUP(C690,'Location Summary'!$C$4:$D$602,2,0)</f>
        <v>DA+3</v>
      </c>
      <c r="E690" s="295" t="s">
        <v>422</v>
      </c>
      <c r="F690" s="296" t="s">
        <v>702</v>
      </c>
      <c r="G690" s="186">
        <v>1</v>
      </c>
      <c r="P690" s="186">
        <v>1</v>
      </c>
      <c r="X690" s="44">
        <f t="shared" si="164"/>
        <v>45644</v>
      </c>
      <c r="Y690" s="44">
        <f t="shared" si="165"/>
        <v>45672</v>
      </c>
    </row>
    <row r="691" spans="1:25" ht="20.149999999999999" customHeight="1" x14ac:dyDescent="0.35">
      <c r="A691" s="13">
        <f>SUBTOTAL(103,$B$4:B691)</f>
        <v>688</v>
      </c>
      <c r="B691" s="138">
        <v>45645</v>
      </c>
      <c r="C691" s="141" t="s">
        <v>651</v>
      </c>
      <c r="D691" s="3" t="str">
        <f>VLOOKUP(C691,'Location Summary'!$C$4:$D$602,2,0)</f>
        <v>DA+3</v>
      </c>
      <c r="E691" s="295" t="s">
        <v>422</v>
      </c>
      <c r="F691" s="296" t="s">
        <v>702</v>
      </c>
      <c r="L691" s="184">
        <v>1</v>
      </c>
      <c r="O691" s="184">
        <v>1</v>
      </c>
      <c r="X691" s="44">
        <f t="shared" si="164"/>
        <v>45645</v>
      </c>
      <c r="Y691" s="44">
        <f t="shared" si="165"/>
        <v>45673</v>
      </c>
    </row>
    <row r="692" spans="1:25" ht="20.149999999999999" customHeight="1" x14ac:dyDescent="0.35">
      <c r="A692" s="13">
        <f>SUBTOTAL(103,$B$4:B692)</f>
        <v>689</v>
      </c>
      <c r="B692" s="138">
        <v>45645</v>
      </c>
      <c r="C692" s="141" t="s">
        <v>454</v>
      </c>
      <c r="D692" s="3" t="str">
        <f>VLOOKUP(C692,'Location Summary'!$C$4:$D$602,2,0)</f>
        <v>DA+9</v>
      </c>
      <c r="E692" s="295" t="s">
        <v>422</v>
      </c>
      <c r="F692" s="296" t="s">
        <v>702</v>
      </c>
      <c r="G692" s="186">
        <v>1</v>
      </c>
      <c r="M692" s="186">
        <v>1</v>
      </c>
      <c r="X692" s="44">
        <f t="shared" si="164"/>
        <v>45645</v>
      </c>
      <c r="Y692" s="44">
        <f t="shared" si="165"/>
        <v>45673</v>
      </c>
    </row>
    <row r="693" spans="1:25" ht="20.149999999999999" customHeight="1" x14ac:dyDescent="0.35">
      <c r="A693" s="13">
        <f>SUBTOTAL(103,$B$4:B693)</f>
        <v>690</v>
      </c>
      <c r="B693" s="138">
        <v>45645</v>
      </c>
      <c r="C693" s="141" t="s">
        <v>13</v>
      </c>
      <c r="D693" s="3" t="str">
        <f>VLOOKUP(C693,'Location Summary'!$C$4:$D$602,2,0)</f>
        <v>DC1+3</v>
      </c>
      <c r="E693" s="295" t="s">
        <v>422</v>
      </c>
      <c r="F693" s="296" t="s">
        <v>702</v>
      </c>
      <c r="N693" s="185">
        <v>1</v>
      </c>
      <c r="O693" s="184">
        <v>1</v>
      </c>
      <c r="X693" s="44">
        <f t="shared" si="164"/>
        <v>45645</v>
      </c>
      <c r="Y693" s="44">
        <f t="shared" si="165"/>
        <v>45673</v>
      </c>
    </row>
    <row r="694" spans="1:25" ht="20.149999999999999" customHeight="1" x14ac:dyDescent="0.35">
      <c r="A694" s="13">
        <f>SUBTOTAL(103,$B$4:B694)</f>
        <v>691</v>
      </c>
      <c r="B694" s="138">
        <v>45645</v>
      </c>
      <c r="C694" s="141" t="s">
        <v>74</v>
      </c>
      <c r="D694" s="3" t="str">
        <f>VLOOKUP(C694,'Location Summary'!$C$4:$D$602,2,0)</f>
        <v>DB2+0</v>
      </c>
      <c r="E694" s="295" t="s">
        <v>422</v>
      </c>
      <c r="F694" s="296" t="s">
        <v>702</v>
      </c>
      <c r="N694" s="185">
        <v>1</v>
      </c>
      <c r="O694" s="184">
        <v>1</v>
      </c>
      <c r="X694" s="44">
        <f t="shared" si="164"/>
        <v>45645</v>
      </c>
      <c r="Y694" s="44">
        <f t="shared" si="165"/>
        <v>45673</v>
      </c>
    </row>
    <row r="695" spans="1:25" ht="20.149999999999999" customHeight="1" x14ac:dyDescent="0.35">
      <c r="A695" s="13">
        <f>SUBTOTAL(103,$B$4:B695)</f>
        <v>692</v>
      </c>
      <c r="B695" s="138">
        <v>45645</v>
      </c>
      <c r="C695" s="141" t="s">
        <v>638</v>
      </c>
      <c r="D695" s="3" t="str">
        <f>VLOOKUP(C695,'Location Summary'!$C$4:$D$602,2,0)</f>
        <v>DA+3</v>
      </c>
      <c r="E695" s="295" t="s">
        <v>422</v>
      </c>
      <c r="F695" s="296" t="s">
        <v>702</v>
      </c>
      <c r="H695" s="185">
        <v>1</v>
      </c>
      <c r="J695" s="186">
        <v>1</v>
      </c>
      <c r="X695" s="44">
        <f t="shared" si="164"/>
        <v>45645</v>
      </c>
      <c r="Y695" s="44">
        <f t="shared" si="165"/>
        <v>45673</v>
      </c>
    </row>
    <row r="696" spans="1:25" ht="20.149999999999999" customHeight="1" x14ac:dyDescent="0.35">
      <c r="A696" s="13">
        <f>SUBTOTAL(103,$B$4:B696)</f>
        <v>693</v>
      </c>
      <c r="B696" s="138">
        <v>45645</v>
      </c>
      <c r="C696" s="141" t="s">
        <v>650</v>
      </c>
      <c r="D696" s="3" t="str">
        <f>VLOOKUP(C696,'Location Summary'!$C$4:$D$602,2,0)</f>
        <v>DA+9</v>
      </c>
      <c r="E696" s="295" t="s">
        <v>422</v>
      </c>
      <c r="F696" s="296" t="s">
        <v>702</v>
      </c>
      <c r="G696" s="186">
        <v>1</v>
      </c>
      <c r="J696" s="186">
        <v>1</v>
      </c>
      <c r="X696" s="44">
        <f t="shared" si="164"/>
        <v>45645</v>
      </c>
      <c r="Y696" s="44">
        <f t="shared" si="165"/>
        <v>45673</v>
      </c>
    </row>
    <row r="697" spans="1:25" ht="20.149999999999999" customHeight="1" x14ac:dyDescent="0.35">
      <c r="A697" s="13">
        <f>SUBTOTAL(103,$B$4:B697)</f>
        <v>694</v>
      </c>
      <c r="B697" s="138">
        <v>45646</v>
      </c>
      <c r="C697" s="141" t="s">
        <v>650</v>
      </c>
      <c r="D697" s="3" t="str">
        <f>VLOOKUP(C697,'Location Summary'!$C$4:$D$602,2,0)</f>
        <v>DA+9</v>
      </c>
      <c r="E697" s="295" t="s">
        <v>422</v>
      </c>
      <c r="F697" s="296" t="s">
        <v>702</v>
      </c>
      <c r="H697" s="185">
        <v>1</v>
      </c>
      <c r="K697" s="185">
        <v>1</v>
      </c>
      <c r="M697" s="186">
        <v>1</v>
      </c>
      <c r="P697" s="186">
        <v>1</v>
      </c>
      <c r="X697" s="44">
        <f t="shared" si="164"/>
        <v>45646</v>
      </c>
      <c r="Y697" s="44">
        <f t="shared" si="165"/>
        <v>45674</v>
      </c>
    </row>
    <row r="698" spans="1:25" ht="20.149999999999999" customHeight="1" x14ac:dyDescent="0.35">
      <c r="A698" s="13">
        <f>SUBTOTAL(103,$B$4:B698)</f>
        <v>695</v>
      </c>
      <c r="B698" s="138">
        <v>45646</v>
      </c>
      <c r="C698" s="141" t="s">
        <v>74</v>
      </c>
      <c r="D698" s="3" t="str">
        <f>VLOOKUP(C698,'Location Summary'!$C$4:$D$602,2,0)</f>
        <v>DB2+0</v>
      </c>
      <c r="E698" s="295" t="s">
        <v>422</v>
      </c>
      <c r="F698" s="296" t="s">
        <v>702</v>
      </c>
      <c r="Q698" s="185">
        <v>1</v>
      </c>
      <c r="X698" s="44">
        <f t="shared" si="164"/>
        <v>45646</v>
      </c>
      <c r="Y698" s="44">
        <f t="shared" si="165"/>
        <v>45674</v>
      </c>
    </row>
    <row r="699" spans="1:25" ht="20.149999999999999" customHeight="1" x14ac:dyDescent="0.35">
      <c r="A699" s="13">
        <f>SUBTOTAL(103,$B$4:B699)</f>
        <v>696</v>
      </c>
      <c r="B699" s="138">
        <v>45646</v>
      </c>
      <c r="C699" s="141" t="s">
        <v>638</v>
      </c>
      <c r="D699" s="3" t="str">
        <f>VLOOKUP(C699,'Location Summary'!$C$4:$D$602,2,0)</f>
        <v>DA+3</v>
      </c>
      <c r="E699" s="295" t="s">
        <v>422</v>
      </c>
      <c r="F699" s="296" t="s">
        <v>702</v>
      </c>
      <c r="I699" s="184">
        <v>1</v>
      </c>
      <c r="M699" s="186">
        <v>1</v>
      </c>
      <c r="Q699" s="185">
        <v>1</v>
      </c>
      <c r="R699" s="184">
        <v>1</v>
      </c>
      <c r="X699" s="44">
        <f t="shared" si="164"/>
        <v>45646</v>
      </c>
      <c r="Y699" s="44">
        <f t="shared" si="165"/>
        <v>45674</v>
      </c>
    </row>
    <row r="700" spans="1:25" ht="20.149999999999999" customHeight="1" x14ac:dyDescent="0.35">
      <c r="A700" s="13">
        <f>SUBTOTAL(103,$B$4:B700)</f>
        <v>697</v>
      </c>
      <c r="B700" s="138">
        <v>45647</v>
      </c>
      <c r="C700" s="141" t="s">
        <v>650</v>
      </c>
      <c r="D700" s="3" t="str">
        <f>VLOOKUP(C700,'Location Summary'!$C$4:$D$602,2,0)</f>
        <v>DA+9</v>
      </c>
      <c r="E700" s="295" t="s">
        <v>422</v>
      </c>
      <c r="F700" s="296" t="s">
        <v>702</v>
      </c>
      <c r="I700" s="184">
        <v>1</v>
      </c>
      <c r="L700" s="184">
        <v>1</v>
      </c>
      <c r="N700" s="185">
        <v>1</v>
      </c>
      <c r="O700" s="184">
        <v>1</v>
      </c>
      <c r="Q700" s="185">
        <v>1</v>
      </c>
      <c r="R700" s="184">
        <v>1</v>
      </c>
      <c r="X700" s="44">
        <f t="shared" si="164"/>
        <v>45647</v>
      </c>
      <c r="Y700" s="44">
        <f t="shared" si="165"/>
        <v>45675</v>
      </c>
    </row>
    <row r="701" spans="1:25" ht="20.149999999999999" customHeight="1" x14ac:dyDescent="0.35">
      <c r="A701" s="13">
        <f>SUBTOTAL(103,$B$4:B701)</f>
        <v>698</v>
      </c>
      <c r="B701" s="138">
        <v>45647</v>
      </c>
      <c r="C701" s="141" t="s">
        <v>500</v>
      </c>
      <c r="D701" s="3" t="str">
        <f>VLOOKUP(C701,'Location Summary'!$C$4:$D$602,2,0)</f>
        <v>DA-1.5</v>
      </c>
      <c r="E701" s="295" t="s">
        <v>422</v>
      </c>
      <c r="F701" s="296" t="s">
        <v>702</v>
      </c>
      <c r="M701" s="186">
        <v>1</v>
      </c>
      <c r="P701" s="186">
        <v>1</v>
      </c>
      <c r="X701" s="44">
        <f t="shared" si="164"/>
        <v>45647</v>
      </c>
      <c r="Y701" s="44">
        <f t="shared" si="165"/>
        <v>45675</v>
      </c>
    </row>
    <row r="702" spans="1:25" ht="20.149999999999999" customHeight="1" x14ac:dyDescent="0.35">
      <c r="A702" s="13">
        <f>SUBTOTAL(103,$B$4:B702)</f>
        <v>699</v>
      </c>
      <c r="B702" s="138">
        <v>45647</v>
      </c>
      <c r="C702" s="141" t="s">
        <v>454</v>
      </c>
      <c r="D702" s="3" t="str">
        <f>VLOOKUP(C702,'Location Summary'!$C$4:$D$602,2,0)</f>
        <v>DA+9</v>
      </c>
      <c r="E702" s="295" t="s">
        <v>422</v>
      </c>
      <c r="F702" s="296" t="s">
        <v>702</v>
      </c>
      <c r="H702" s="185">
        <v>1</v>
      </c>
      <c r="I702" s="184">
        <v>1</v>
      </c>
      <c r="J702" s="186">
        <v>1</v>
      </c>
      <c r="N702" s="185">
        <v>1</v>
      </c>
      <c r="O702" s="184">
        <v>1</v>
      </c>
      <c r="P702" s="186">
        <v>1</v>
      </c>
      <c r="X702" s="44">
        <f t="shared" si="164"/>
        <v>45647</v>
      </c>
      <c r="Y702" s="44">
        <f t="shared" si="165"/>
        <v>45675</v>
      </c>
    </row>
    <row r="703" spans="1:25" ht="20.149999999999999" customHeight="1" x14ac:dyDescent="0.35">
      <c r="A703" s="13">
        <f>SUBTOTAL(103,$B$4:B703)</f>
        <v>700</v>
      </c>
      <c r="B703" s="138">
        <v>45647</v>
      </c>
      <c r="C703" s="141" t="s">
        <v>12</v>
      </c>
      <c r="D703" s="3" t="str">
        <f>VLOOKUP(C703,'Location Summary'!$C$4:$D$602,2,0)</f>
        <v>DC2+0</v>
      </c>
      <c r="E703" s="295" t="s">
        <v>422</v>
      </c>
      <c r="F703" s="296" t="s">
        <v>702</v>
      </c>
      <c r="P703" s="186">
        <v>1</v>
      </c>
      <c r="X703" s="44">
        <f t="shared" si="164"/>
        <v>45647</v>
      </c>
      <c r="Y703" s="44">
        <f t="shared" si="165"/>
        <v>45675</v>
      </c>
    </row>
    <row r="704" spans="1:25" ht="20.149999999999999" customHeight="1" x14ac:dyDescent="0.35">
      <c r="A704" s="13">
        <f>SUBTOTAL(103,$B$4:B704)</f>
        <v>701</v>
      </c>
      <c r="B704" s="138">
        <v>45647</v>
      </c>
      <c r="C704" s="141" t="s">
        <v>74</v>
      </c>
      <c r="D704" s="3" t="str">
        <f>VLOOKUP(C704,'Location Summary'!$C$4:$D$602,2,0)</f>
        <v>DB2+0</v>
      </c>
      <c r="E704" s="295" t="s">
        <v>422</v>
      </c>
      <c r="F704" s="296" t="s">
        <v>702</v>
      </c>
      <c r="R704" s="184">
        <v>1</v>
      </c>
      <c r="X704" s="44">
        <f t="shared" si="164"/>
        <v>45647</v>
      </c>
      <c r="Y704" s="44">
        <f t="shared" si="165"/>
        <v>45675</v>
      </c>
    </row>
    <row r="705" spans="1:25" ht="20.149999999999999" customHeight="1" x14ac:dyDescent="0.35">
      <c r="A705" s="13">
        <f>SUBTOTAL(103,$B$4:B705)</f>
        <v>702</v>
      </c>
      <c r="B705" s="138">
        <v>45647</v>
      </c>
      <c r="C705" s="141" t="s">
        <v>638</v>
      </c>
      <c r="D705" s="3" t="str">
        <f>VLOOKUP(C705,'Location Summary'!$C$4:$D$602,2,0)</f>
        <v>DA+3</v>
      </c>
      <c r="E705" s="295" t="s">
        <v>422</v>
      </c>
      <c r="F705" s="296" t="s">
        <v>702</v>
      </c>
      <c r="K705" s="185">
        <v>1</v>
      </c>
      <c r="L705" s="184">
        <v>1</v>
      </c>
      <c r="N705" s="185">
        <v>1</v>
      </c>
      <c r="O705" s="184">
        <v>1</v>
      </c>
      <c r="X705" s="44">
        <f t="shared" si="164"/>
        <v>45647</v>
      </c>
      <c r="Y705" s="44">
        <f t="shared" si="165"/>
        <v>45675</v>
      </c>
    </row>
    <row r="706" spans="1:25" ht="20.149999999999999" customHeight="1" x14ac:dyDescent="0.35">
      <c r="A706" s="13">
        <f>SUBTOTAL(103,$B$4:B706)</f>
        <v>703</v>
      </c>
      <c r="B706" s="138">
        <v>45647</v>
      </c>
      <c r="C706" s="141" t="s">
        <v>640</v>
      </c>
      <c r="D706" s="3" t="str">
        <f>VLOOKUP(C706,'Location Summary'!$C$4:$D$602,2,0)</f>
        <v>DA+3</v>
      </c>
      <c r="E706" s="295" t="s">
        <v>422</v>
      </c>
      <c r="F706" s="296" t="s">
        <v>702</v>
      </c>
      <c r="J706" s="186">
        <v>1</v>
      </c>
      <c r="M706" s="186">
        <v>1</v>
      </c>
      <c r="X706" s="44">
        <f t="shared" si="164"/>
        <v>45647</v>
      </c>
      <c r="Y706" s="44">
        <f t="shared" si="165"/>
        <v>45675</v>
      </c>
    </row>
    <row r="707" spans="1:25" ht="20.149999999999999" customHeight="1" x14ac:dyDescent="0.35">
      <c r="A707" s="13">
        <f>SUBTOTAL(103,$B$4:B707)</f>
        <v>704</v>
      </c>
      <c r="B707" s="138">
        <v>45648</v>
      </c>
      <c r="C707" s="141" t="s">
        <v>454</v>
      </c>
      <c r="D707" s="3" t="str">
        <f>VLOOKUP(C707,'Location Summary'!$C$4:$D$602,2,0)</f>
        <v>DA+9</v>
      </c>
      <c r="E707" s="295" t="s">
        <v>422</v>
      </c>
      <c r="F707" s="296" t="s">
        <v>702</v>
      </c>
      <c r="K707" s="185">
        <v>1</v>
      </c>
      <c r="L707" s="184">
        <v>1</v>
      </c>
      <c r="Q707" s="185">
        <v>1</v>
      </c>
      <c r="R707" s="184">
        <v>1</v>
      </c>
      <c r="X707" s="44">
        <f t="shared" si="164"/>
        <v>45648</v>
      </c>
      <c r="Y707" s="44">
        <f t="shared" si="165"/>
        <v>45676</v>
      </c>
    </row>
    <row r="708" spans="1:25" ht="20.149999999999999" customHeight="1" x14ac:dyDescent="0.35">
      <c r="A708" s="13">
        <f>SUBTOTAL(103,$B$4:B708)</f>
        <v>705</v>
      </c>
      <c r="B708" s="138">
        <v>45648</v>
      </c>
      <c r="C708" s="141" t="s">
        <v>12</v>
      </c>
      <c r="D708" s="3" t="str">
        <f>VLOOKUP(C708,'Location Summary'!$C$4:$D$602,2,0)</f>
        <v>DC2+0</v>
      </c>
      <c r="E708" s="295" t="s">
        <v>422</v>
      </c>
      <c r="F708" s="296" t="s">
        <v>702</v>
      </c>
      <c r="Q708" s="185">
        <v>1</v>
      </c>
      <c r="X708" s="44">
        <f t="shared" si="164"/>
        <v>45648</v>
      </c>
      <c r="Y708" s="44">
        <f t="shared" si="165"/>
        <v>45676</v>
      </c>
    </row>
    <row r="709" spans="1:25" ht="20.149999999999999" customHeight="1" x14ac:dyDescent="0.35">
      <c r="A709" s="13">
        <f>SUBTOTAL(103,$B$4:B709)</f>
        <v>706</v>
      </c>
      <c r="B709" s="138">
        <v>45648</v>
      </c>
      <c r="C709" s="141" t="s">
        <v>640</v>
      </c>
      <c r="D709" s="3" t="str">
        <f>VLOOKUP(C709,'Location Summary'!$C$4:$D$602,2,0)</f>
        <v>DA+3</v>
      </c>
      <c r="E709" s="295" t="s">
        <v>422</v>
      </c>
      <c r="F709" s="296" t="s">
        <v>702</v>
      </c>
      <c r="G709" s="186">
        <v>1</v>
      </c>
      <c r="K709" s="185">
        <v>1</v>
      </c>
      <c r="N709" s="185">
        <v>1</v>
      </c>
      <c r="P709" s="186">
        <v>1</v>
      </c>
      <c r="X709" s="44">
        <f t="shared" si="164"/>
        <v>45648</v>
      </c>
      <c r="Y709" s="44">
        <f t="shared" si="165"/>
        <v>45676</v>
      </c>
    </row>
    <row r="710" spans="1:25" ht="20.149999999999999" customHeight="1" x14ac:dyDescent="0.35">
      <c r="A710" s="13">
        <f>SUBTOTAL(103,$B$4:B710)</f>
        <v>707</v>
      </c>
      <c r="B710" s="138">
        <v>45649</v>
      </c>
      <c r="C710" s="141" t="s">
        <v>652</v>
      </c>
      <c r="D710" s="3" t="str">
        <f>VLOOKUP(C710,'Location Summary'!$C$4:$D$602,2,0)</f>
        <v>DA-1.5</v>
      </c>
      <c r="E710" s="295" t="s">
        <v>422</v>
      </c>
      <c r="F710" s="296" t="s">
        <v>702</v>
      </c>
      <c r="J710" s="186">
        <v>1</v>
      </c>
      <c r="P710" s="186">
        <v>1</v>
      </c>
      <c r="X710" s="44">
        <f t="shared" si="164"/>
        <v>45649</v>
      </c>
      <c r="Y710" s="44">
        <f t="shared" si="165"/>
        <v>45677</v>
      </c>
    </row>
    <row r="711" spans="1:25" ht="20.149999999999999" customHeight="1" x14ac:dyDescent="0.35">
      <c r="A711" s="13">
        <f>SUBTOTAL(103,$B$4:B711)</f>
        <v>708</v>
      </c>
      <c r="B711" s="138">
        <v>45649</v>
      </c>
      <c r="C711" s="141" t="s">
        <v>500</v>
      </c>
      <c r="D711" s="3" t="str">
        <f>VLOOKUP(C711,'Location Summary'!$C$4:$D$602,2,0)</f>
        <v>DA-1.5</v>
      </c>
      <c r="E711" s="295" t="s">
        <v>422</v>
      </c>
      <c r="F711" s="296" t="s">
        <v>702</v>
      </c>
      <c r="N711" s="185">
        <v>1</v>
      </c>
      <c r="Q711" s="185">
        <v>1</v>
      </c>
      <c r="X711" s="44">
        <f t="shared" si="164"/>
        <v>45649</v>
      </c>
      <c r="Y711" s="44">
        <f t="shared" si="165"/>
        <v>45677</v>
      </c>
    </row>
    <row r="712" spans="1:25" ht="20.149999999999999" customHeight="1" x14ac:dyDescent="0.35">
      <c r="A712" s="13">
        <f>SUBTOTAL(103,$B$4:B712)</f>
        <v>709</v>
      </c>
      <c r="B712" s="138">
        <v>45649</v>
      </c>
      <c r="C712" s="141" t="s">
        <v>12</v>
      </c>
      <c r="D712" s="3" t="str">
        <f>VLOOKUP(C712,'Location Summary'!$C$4:$D$602,2,0)</f>
        <v>DC2+0</v>
      </c>
      <c r="E712" s="295" t="s">
        <v>422</v>
      </c>
      <c r="F712" s="296" t="s">
        <v>702</v>
      </c>
      <c r="M712" s="186">
        <v>1</v>
      </c>
      <c r="R712" s="184">
        <v>1</v>
      </c>
      <c r="X712" s="44">
        <f t="shared" si="164"/>
        <v>45649</v>
      </c>
      <c r="Y712" s="44">
        <f t="shared" si="165"/>
        <v>45677</v>
      </c>
    </row>
    <row r="713" spans="1:25" ht="20.149999999999999" customHeight="1" x14ac:dyDescent="0.35">
      <c r="A713" s="13">
        <f>SUBTOTAL(103,$B$4:B713)</f>
        <v>710</v>
      </c>
      <c r="B713" s="138">
        <v>45649</v>
      </c>
      <c r="C713" s="141" t="s">
        <v>411</v>
      </c>
      <c r="D713" s="3" t="str">
        <f>VLOOKUP(C713,'Location Summary'!$C$4:$D$602,2,0)</f>
        <v>DA+9</v>
      </c>
      <c r="E713" s="295" t="s">
        <v>422</v>
      </c>
      <c r="F713" s="296" t="s">
        <v>702</v>
      </c>
      <c r="G713" s="186">
        <v>1</v>
      </c>
      <c r="X713" s="44">
        <f t="shared" si="164"/>
        <v>45649</v>
      </c>
      <c r="Y713" s="44">
        <f t="shared" si="165"/>
        <v>45677</v>
      </c>
    </row>
    <row r="714" spans="1:25" ht="20.149999999999999" customHeight="1" x14ac:dyDescent="0.35">
      <c r="A714" s="13">
        <f>SUBTOTAL(103,$B$4:B714)</f>
        <v>711</v>
      </c>
      <c r="B714" s="138">
        <v>45649</v>
      </c>
      <c r="C714" s="141" t="s">
        <v>77</v>
      </c>
      <c r="D714" s="3" t="str">
        <f>VLOOKUP(C714,'Location Summary'!$C$4:$D$602,2,0)</f>
        <v>DA+9</v>
      </c>
      <c r="E714" s="295" t="s">
        <v>422</v>
      </c>
      <c r="F714" s="296" t="s">
        <v>702</v>
      </c>
      <c r="M714" s="186">
        <v>1</v>
      </c>
      <c r="P714" s="186">
        <v>1</v>
      </c>
      <c r="X714" s="44">
        <f t="shared" si="164"/>
        <v>45649</v>
      </c>
      <c r="Y714" s="44">
        <f t="shared" si="165"/>
        <v>45677</v>
      </c>
    </row>
    <row r="715" spans="1:25" ht="20.149999999999999" customHeight="1" x14ac:dyDescent="0.35">
      <c r="A715" s="13">
        <f>SUBTOTAL(103,$B$4:B715)</f>
        <v>712</v>
      </c>
      <c r="B715" s="138">
        <v>45649</v>
      </c>
      <c r="C715" s="141" t="s">
        <v>640</v>
      </c>
      <c r="D715" s="3" t="str">
        <f>VLOOKUP(C715,'Location Summary'!$C$4:$D$602,2,0)</f>
        <v>DA+3</v>
      </c>
      <c r="E715" s="295" t="s">
        <v>422</v>
      </c>
      <c r="F715" s="296" t="s">
        <v>702</v>
      </c>
      <c r="H715" s="185">
        <v>1</v>
      </c>
      <c r="I715" s="184">
        <v>1</v>
      </c>
      <c r="L715" s="184">
        <v>1</v>
      </c>
      <c r="O715" s="184">
        <v>1</v>
      </c>
      <c r="Q715" s="185">
        <v>1</v>
      </c>
      <c r="R715" s="184">
        <v>1</v>
      </c>
      <c r="X715" s="44">
        <f t="shared" si="164"/>
        <v>45649</v>
      </c>
      <c r="Y715" s="44">
        <f t="shared" si="165"/>
        <v>45677</v>
      </c>
    </row>
    <row r="716" spans="1:25" ht="20.149999999999999" customHeight="1" x14ac:dyDescent="0.35">
      <c r="A716" s="13">
        <f>SUBTOTAL(103,$B$4:B716)</f>
        <v>713</v>
      </c>
      <c r="B716" s="138">
        <v>45650</v>
      </c>
      <c r="C716" s="141" t="s">
        <v>652</v>
      </c>
      <c r="D716" s="3" t="str">
        <f>VLOOKUP(C716,'Location Summary'!$C$4:$D$602,2,0)</f>
        <v>DA-1.5</v>
      </c>
      <c r="E716" s="295" t="s">
        <v>422</v>
      </c>
      <c r="F716" s="296" t="s">
        <v>702</v>
      </c>
      <c r="G716" s="186">
        <v>1</v>
      </c>
      <c r="K716" s="185">
        <v>1</v>
      </c>
      <c r="L716" s="184">
        <v>1</v>
      </c>
      <c r="M716" s="186">
        <v>1</v>
      </c>
      <c r="Q716" s="185">
        <v>1</v>
      </c>
      <c r="R716" s="184">
        <v>1</v>
      </c>
      <c r="X716" s="44">
        <f t="shared" si="164"/>
        <v>45650</v>
      </c>
      <c r="Y716" s="44">
        <f t="shared" si="165"/>
        <v>45678</v>
      </c>
    </row>
    <row r="717" spans="1:25" ht="20.149999999999999" customHeight="1" x14ac:dyDescent="0.35">
      <c r="A717" s="13">
        <f>SUBTOTAL(103,$B$4:B717)</f>
        <v>714</v>
      </c>
      <c r="B717" s="138">
        <v>45650</v>
      </c>
      <c r="C717" s="141" t="s">
        <v>12</v>
      </c>
      <c r="D717" s="3" t="str">
        <f>VLOOKUP(C717,'Location Summary'!$C$4:$D$602,2,0)</f>
        <v>DC2+0</v>
      </c>
      <c r="E717" s="295" t="s">
        <v>422</v>
      </c>
      <c r="F717" s="296" t="s">
        <v>702</v>
      </c>
      <c r="N717" s="185">
        <v>1</v>
      </c>
      <c r="X717" s="44">
        <f t="shared" si="164"/>
        <v>45650</v>
      </c>
      <c r="Y717" s="44">
        <f t="shared" si="165"/>
        <v>45678</v>
      </c>
    </row>
    <row r="718" spans="1:25" ht="20.149999999999999" customHeight="1" x14ac:dyDescent="0.35">
      <c r="A718" s="13">
        <f>SUBTOTAL(103,$B$4:B718)</f>
        <v>715</v>
      </c>
      <c r="B718" s="138">
        <v>45650</v>
      </c>
      <c r="C718" s="141" t="s">
        <v>639</v>
      </c>
      <c r="D718" s="3" t="str">
        <f>VLOOKUP(C718,'Location Summary'!$C$4:$D$602,2,0)</f>
        <v>DA+1.5</v>
      </c>
      <c r="E718" s="295" t="s">
        <v>422</v>
      </c>
      <c r="F718" s="296" t="s">
        <v>702</v>
      </c>
      <c r="G718" s="186">
        <v>1</v>
      </c>
      <c r="P718" s="186">
        <v>1</v>
      </c>
      <c r="X718" s="44">
        <f t="shared" si="164"/>
        <v>45650</v>
      </c>
      <c r="Y718" s="44">
        <f t="shared" si="165"/>
        <v>45678</v>
      </c>
    </row>
    <row r="719" spans="1:25" ht="20.149999999999999" customHeight="1" x14ac:dyDescent="0.35">
      <c r="A719" s="13">
        <f>SUBTOTAL(103,$B$4:B719)</f>
        <v>716</v>
      </c>
      <c r="B719" s="138">
        <v>45650</v>
      </c>
      <c r="C719" s="141" t="s">
        <v>77</v>
      </c>
      <c r="D719" s="3" t="str">
        <f>VLOOKUP(C719,'Location Summary'!$C$4:$D$602,2,0)</f>
        <v>DA+9</v>
      </c>
      <c r="E719" s="295" t="s">
        <v>422</v>
      </c>
      <c r="F719" s="296" t="s">
        <v>702</v>
      </c>
      <c r="J719" s="186">
        <v>1</v>
      </c>
      <c r="N719" s="185">
        <v>1</v>
      </c>
      <c r="O719" s="184">
        <v>1</v>
      </c>
      <c r="Q719" s="185">
        <v>1</v>
      </c>
      <c r="X719" s="44">
        <f t="shared" si="164"/>
        <v>45650</v>
      </c>
      <c r="Y719" s="44">
        <f t="shared" si="165"/>
        <v>45678</v>
      </c>
    </row>
    <row r="720" spans="1:25" ht="20.149999999999999" customHeight="1" x14ac:dyDescent="0.35">
      <c r="A720" s="13">
        <f>SUBTOTAL(103,$B$4:B720)</f>
        <v>717</v>
      </c>
      <c r="B720" s="138">
        <v>45651</v>
      </c>
      <c r="C720" s="141" t="s">
        <v>652</v>
      </c>
      <c r="D720" s="3" t="str">
        <f>VLOOKUP(C720,'Location Summary'!$C$4:$D$602,2,0)</f>
        <v>DA-1.5</v>
      </c>
      <c r="E720" s="295" t="s">
        <v>422</v>
      </c>
      <c r="F720" s="296" t="s">
        <v>702</v>
      </c>
      <c r="H720" s="185">
        <v>1</v>
      </c>
      <c r="I720" s="184">
        <v>1</v>
      </c>
      <c r="N720" s="185">
        <v>1</v>
      </c>
      <c r="O720" s="184">
        <v>1</v>
      </c>
      <c r="X720" s="44">
        <f t="shared" si="164"/>
        <v>45651</v>
      </c>
      <c r="Y720" s="44">
        <f t="shared" si="165"/>
        <v>45679</v>
      </c>
    </row>
    <row r="721" spans="1:25" ht="20.149999999999999" customHeight="1" x14ac:dyDescent="0.35">
      <c r="A721" s="13">
        <f>SUBTOTAL(103,$B$4:B721)</f>
        <v>718</v>
      </c>
      <c r="B721" s="138">
        <v>45651</v>
      </c>
      <c r="C721" s="141" t="s">
        <v>456</v>
      </c>
      <c r="D721" s="3" t="str">
        <f>VLOOKUP(C721,'Location Summary'!$C$4:$D$602,2,0)</f>
        <v>DA+9</v>
      </c>
      <c r="E721" s="295" t="s">
        <v>422</v>
      </c>
      <c r="F721" s="296" t="s">
        <v>702</v>
      </c>
      <c r="G721" s="186">
        <v>1</v>
      </c>
      <c r="P721" s="186">
        <v>1</v>
      </c>
      <c r="X721" s="44">
        <f t="shared" si="164"/>
        <v>45651</v>
      </c>
      <c r="Y721" s="44">
        <f t="shared" si="165"/>
        <v>45679</v>
      </c>
    </row>
    <row r="722" spans="1:25" ht="20.149999999999999" customHeight="1" x14ac:dyDescent="0.35">
      <c r="A722" s="13">
        <f>SUBTOTAL(103,$B$4:B722)</f>
        <v>719</v>
      </c>
      <c r="B722" s="138">
        <v>45651</v>
      </c>
      <c r="C722" s="141" t="s">
        <v>12</v>
      </c>
      <c r="D722" s="3" t="str">
        <f>VLOOKUP(C722,'Location Summary'!$C$4:$D$602,2,0)</f>
        <v>DC2+0</v>
      </c>
      <c r="E722" s="295" t="s">
        <v>422</v>
      </c>
      <c r="F722" s="296" t="s">
        <v>702</v>
      </c>
      <c r="J722" s="186">
        <v>1</v>
      </c>
      <c r="O722" s="184">
        <v>1</v>
      </c>
      <c r="X722" s="44">
        <f t="shared" si="164"/>
        <v>45651</v>
      </c>
      <c r="Y722" s="44">
        <f t="shared" si="165"/>
        <v>45679</v>
      </c>
    </row>
    <row r="723" spans="1:25" ht="20.149999999999999" customHeight="1" x14ac:dyDescent="0.35">
      <c r="A723" s="13">
        <f>SUBTOTAL(103,$B$4:B723)</f>
        <v>720</v>
      </c>
      <c r="B723" s="138">
        <v>45651</v>
      </c>
      <c r="C723" s="141" t="s">
        <v>411</v>
      </c>
      <c r="D723" s="3" t="str">
        <f>VLOOKUP(C723,'Location Summary'!$C$4:$D$602,2,0)</f>
        <v>DA+9</v>
      </c>
      <c r="E723" s="295" t="s">
        <v>422</v>
      </c>
      <c r="F723" s="296" t="s">
        <v>702</v>
      </c>
      <c r="M723" s="186">
        <v>1</v>
      </c>
      <c r="X723" s="44">
        <f t="shared" si="164"/>
        <v>45651</v>
      </c>
      <c r="Y723" s="44">
        <f t="shared" si="165"/>
        <v>45679</v>
      </c>
    </row>
    <row r="724" spans="1:25" ht="20.149999999999999" customHeight="1" x14ac:dyDescent="0.35">
      <c r="A724" s="13">
        <f>SUBTOTAL(103,$B$4:B724)</f>
        <v>721</v>
      </c>
      <c r="B724" s="138">
        <v>45651</v>
      </c>
      <c r="C724" s="141" t="s">
        <v>639</v>
      </c>
      <c r="D724" s="3" t="str">
        <f>VLOOKUP(C724,'Location Summary'!$C$4:$D$602,2,0)</f>
        <v>DA+1.5</v>
      </c>
      <c r="E724" s="295" t="s">
        <v>422</v>
      </c>
      <c r="F724" s="296" t="s">
        <v>702</v>
      </c>
      <c r="H724" s="185">
        <v>1</v>
      </c>
      <c r="I724" s="184">
        <v>1</v>
      </c>
      <c r="Q724" s="185">
        <v>1</v>
      </c>
      <c r="R724" s="184">
        <v>1</v>
      </c>
      <c r="X724" s="44">
        <f t="shared" si="164"/>
        <v>45651</v>
      </c>
      <c r="Y724" s="44">
        <f t="shared" si="165"/>
        <v>45679</v>
      </c>
    </row>
    <row r="725" spans="1:25" ht="20.149999999999999" customHeight="1" x14ac:dyDescent="0.35">
      <c r="A725" s="13">
        <f>SUBTOTAL(103,$B$4:B725)</f>
        <v>722</v>
      </c>
      <c r="B725" s="138">
        <v>45651</v>
      </c>
      <c r="C725" s="141" t="s">
        <v>77</v>
      </c>
      <c r="D725" s="3" t="str">
        <f>VLOOKUP(C725,'Location Summary'!$C$4:$D$602,2,0)</f>
        <v>DA+9</v>
      </c>
      <c r="E725" s="295" t="s">
        <v>422</v>
      </c>
      <c r="F725" s="296" t="s">
        <v>702</v>
      </c>
      <c r="K725" s="185">
        <v>1</v>
      </c>
      <c r="L725" s="184">
        <v>1</v>
      </c>
      <c r="R725" s="184">
        <v>1</v>
      </c>
      <c r="X725" s="44">
        <f t="shared" si="164"/>
        <v>45651</v>
      </c>
      <c r="Y725" s="44">
        <f t="shared" si="165"/>
        <v>45679</v>
      </c>
    </row>
    <row r="726" spans="1:25" ht="20.149999999999999" customHeight="1" x14ac:dyDescent="0.35">
      <c r="A726" s="13">
        <f>SUBTOTAL(103,$B$4:B726)</f>
        <v>723</v>
      </c>
      <c r="B726" s="138">
        <v>45652</v>
      </c>
      <c r="C726" s="141" t="s">
        <v>649</v>
      </c>
      <c r="D726" s="3" t="str">
        <f>VLOOKUP(C726,'Location Summary'!$C$4:$D$602,2,0)</f>
        <v>DA+9</v>
      </c>
      <c r="E726" s="295" t="s">
        <v>422</v>
      </c>
      <c r="F726" s="296" t="s">
        <v>702</v>
      </c>
      <c r="G726" s="186">
        <v>1</v>
      </c>
      <c r="J726" s="186">
        <v>1</v>
      </c>
      <c r="X726" s="44">
        <f t="shared" si="164"/>
        <v>45652</v>
      </c>
      <c r="Y726" s="44">
        <f t="shared" si="165"/>
        <v>45680</v>
      </c>
    </row>
    <row r="727" spans="1:25" ht="20.149999999999999" customHeight="1" x14ac:dyDescent="0.35">
      <c r="A727" s="13">
        <f>SUBTOTAL(103,$B$4:B727)</f>
        <v>724</v>
      </c>
      <c r="B727" s="138">
        <v>45652</v>
      </c>
      <c r="C727" s="141" t="s">
        <v>500</v>
      </c>
      <c r="D727" s="3" t="str">
        <f>VLOOKUP(C727,'Location Summary'!$C$4:$D$602,2,0)</f>
        <v>DA-1.5</v>
      </c>
      <c r="E727" s="295" t="s">
        <v>422</v>
      </c>
      <c r="F727" s="296" t="s">
        <v>702</v>
      </c>
      <c r="G727" s="186">
        <v>1</v>
      </c>
      <c r="O727" s="184">
        <v>1</v>
      </c>
      <c r="R727" s="184">
        <v>1</v>
      </c>
      <c r="X727" s="44">
        <f t="shared" si="164"/>
        <v>45652</v>
      </c>
      <c r="Y727" s="44">
        <f t="shared" si="165"/>
        <v>45680</v>
      </c>
    </row>
    <row r="728" spans="1:25" ht="20.149999999999999" customHeight="1" x14ac:dyDescent="0.35">
      <c r="A728" s="13">
        <f>SUBTOTAL(103,$B$4:B728)</f>
        <v>725</v>
      </c>
      <c r="B728" s="138">
        <v>45652</v>
      </c>
      <c r="C728" s="141" t="s">
        <v>456</v>
      </c>
      <c r="D728" s="3" t="str">
        <f>VLOOKUP(C728,'Location Summary'!$C$4:$D$602,2,0)</f>
        <v>DA+9</v>
      </c>
      <c r="E728" s="295" t="s">
        <v>422</v>
      </c>
      <c r="F728" s="296" t="s">
        <v>702</v>
      </c>
      <c r="H728" s="185">
        <v>1</v>
      </c>
      <c r="I728" s="184">
        <v>1</v>
      </c>
      <c r="Q728" s="185">
        <v>1</v>
      </c>
      <c r="R728" s="184">
        <v>1</v>
      </c>
      <c r="X728" s="44">
        <f t="shared" si="164"/>
        <v>45652</v>
      </c>
      <c r="Y728" s="44">
        <f t="shared" si="165"/>
        <v>45680</v>
      </c>
    </row>
    <row r="729" spans="1:25" ht="20.149999999999999" customHeight="1" x14ac:dyDescent="0.35">
      <c r="A729" s="13">
        <f>SUBTOTAL(103,$B$4:B729)</f>
        <v>726</v>
      </c>
      <c r="B729" s="138">
        <v>45652</v>
      </c>
      <c r="C729" s="141" t="s">
        <v>12</v>
      </c>
      <c r="D729" s="3" t="str">
        <f>VLOOKUP(C729,'Location Summary'!$C$4:$D$602,2,0)</f>
        <v>DC2+0</v>
      </c>
      <c r="E729" s="295" t="s">
        <v>422</v>
      </c>
      <c r="F729" s="296" t="s">
        <v>702</v>
      </c>
      <c r="K729" s="185">
        <v>1</v>
      </c>
      <c r="X729" s="44">
        <f t="shared" si="164"/>
        <v>45652</v>
      </c>
      <c r="Y729" s="44">
        <f t="shared" si="165"/>
        <v>45680</v>
      </c>
    </row>
    <row r="730" spans="1:25" ht="20.149999999999999" customHeight="1" x14ac:dyDescent="0.35">
      <c r="A730" s="13">
        <f>SUBTOTAL(103,$B$4:B730)</f>
        <v>727</v>
      </c>
      <c r="B730" s="138">
        <v>45652</v>
      </c>
      <c r="C730" s="141" t="s">
        <v>411</v>
      </c>
      <c r="D730" s="3" t="str">
        <f>VLOOKUP(C730,'Location Summary'!$C$4:$D$602,2,0)</f>
        <v>DA+9</v>
      </c>
      <c r="E730" s="295" t="s">
        <v>422</v>
      </c>
      <c r="F730" s="296" t="s">
        <v>702</v>
      </c>
      <c r="H730" s="185">
        <v>1</v>
      </c>
      <c r="X730" s="44">
        <f t="shared" si="164"/>
        <v>45652</v>
      </c>
      <c r="Y730" s="44">
        <f t="shared" si="165"/>
        <v>45680</v>
      </c>
    </row>
    <row r="731" spans="1:25" ht="20.149999999999999" customHeight="1" x14ac:dyDescent="0.35">
      <c r="A731" s="13">
        <f>SUBTOTAL(103,$B$4:B731)</f>
        <v>728</v>
      </c>
      <c r="B731" s="138">
        <v>45652</v>
      </c>
      <c r="C731" s="141" t="s">
        <v>77</v>
      </c>
      <c r="D731" s="3" t="str">
        <f>VLOOKUP(C731,'Location Summary'!$C$4:$D$602,2,0)</f>
        <v>DA+9</v>
      </c>
      <c r="E731" s="295" t="s">
        <v>422</v>
      </c>
      <c r="F731" s="296" t="s">
        <v>702</v>
      </c>
      <c r="G731" s="186">
        <v>1</v>
      </c>
      <c r="X731" s="44">
        <f t="shared" ref="X731:X812" si="166">B731</f>
        <v>45652</v>
      </c>
      <c r="Y731" s="44">
        <f t="shared" ref="Y731:Y812" si="167">B731+28</f>
        <v>45680</v>
      </c>
    </row>
    <row r="732" spans="1:25" ht="20.149999999999999" customHeight="1" x14ac:dyDescent="0.35">
      <c r="A732" s="13">
        <f>SUBTOTAL(103,$B$4:B732)</f>
        <v>729</v>
      </c>
      <c r="B732" s="138">
        <v>45653</v>
      </c>
      <c r="C732" s="141" t="s">
        <v>649</v>
      </c>
      <c r="D732" s="3" t="str">
        <f>VLOOKUP(C732,'Location Summary'!$C$4:$D$602,2,0)</f>
        <v>DA+9</v>
      </c>
      <c r="E732" s="295" t="s">
        <v>422</v>
      </c>
      <c r="F732" s="296" t="s">
        <v>702</v>
      </c>
      <c r="H732" s="185">
        <v>1</v>
      </c>
      <c r="I732" s="184">
        <v>1</v>
      </c>
      <c r="K732" s="185">
        <v>1</v>
      </c>
      <c r="L732" s="184">
        <v>1</v>
      </c>
      <c r="X732" s="44">
        <f t="shared" si="166"/>
        <v>45653</v>
      </c>
      <c r="Y732" s="44">
        <f t="shared" si="167"/>
        <v>45681</v>
      </c>
    </row>
    <row r="733" spans="1:25" ht="20.149999999999999" customHeight="1" x14ac:dyDescent="0.35">
      <c r="A733" s="13">
        <f>SUBTOTAL(103,$B$4:B733)</f>
        <v>730</v>
      </c>
      <c r="B733" s="138">
        <v>45653</v>
      </c>
      <c r="C733" s="141" t="s">
        <v>500</v>
      </c>
      <c r="D733" s="3" t="str">
        <f>VLOOKUP(C733,'Location Summary'!$C$4:$D$602,2,0)</f>
        <v>DA-1.5</v>
      </c>
      <c r="E733" s="295" t="s">
        <v>422</v>
      </c>
      <c r="F733" s="296" t="s">
        <v>702</v>
      </c>
      <c r="J733" s="186">
        <v>1</v>
      </c>
      <c r="X733" s="44">
        <f t="shared" si="166"/>
        <v>45653</v>
      </c>
      <c r="Y733" s="44">
        <f t="shared" si="167"/>
        <v>45681</v>
      </c>
    </row>
    <row r="734" spans="1:25" ht="20.149999999999999" customHeight="1" x14ac:dyDescent="0.35">
      <c r="A734" s="13">
        <f>SUBTOTAL(103,$B$4:B734)</f>
        <v>731</v>
      </c>
      <c r="B734" s="138">
        <v>45653</v>
      </c>
      <c r="C734" s="141" t="s">
        <v>12</v>
      </c>
      <c r="D734" s="3" t="str">
        <f>VLOOKUP(C734,'Location Summary'!$C$4:$D$602,2,0)</f>
        <v>DC2+0</v>
      </c>
      <c r="E734" s="295" t="s">
        <v>422</v>
      </c>
      <c r="F734" s="296" t="s">
        <v>702</v>
      </c>
      <c r="G734" s="186">
        <v>1</v>
      </c>
      <c r="L734" s="184">
        <v>1</v>
      </c>
      <c r="X734" s="44">
        <f t="shared" si="166"/>
        <v>45653</v>
      </c>
      <c r="Y734" s="44">
        <f t="shared" si="167"/>
        <v>45681</v>
      </c>
    </row>
    <row r="735" spans="1:25" ht="20.149999999999999" customHeight="1" x14ac:dyDescent="0.35">
      <c r="A735" s="13">
        <f>SUBTOTAL(103,$B$4:B735)</f>
        <v>732</v>
      </c>
      <c r="B735" s="138">
        <v>45653</v>
      </c>
      <c r="C735" s="37" t="s">
        <v>77</v>
      </c>
      <c r="D735" s="3" t="str">
        <f>VLOOKUP(C735,'Location Summary'!$C$4:$D$602,2,0)</f>
        <v>DA+9</v>
      </c>
      <c r="E735" s="295" t="s">
        <v>422</v>
      </c>
      <c r="F735" s="296" t="s">
        <v>702</v>
      </c>
      <c r="H735" s="185">
        <v>1</v>
      </c>
      <c r="I735" s="184">
        <v>1</v>
      </c>
      <c r="X735" s="44">
        <f t="shared" si="166"/>
        <v>45653</v>
      </c>
      <c r="Y735" s="44">
        <f t="shared" si="167"/>
        <v>45681</v>
      </c>
    </row>
    <row r="736" spans="1:25" ht="20.149999999999999" customHeight="1" x14ac:dyDescent="0.35">
      <c r="A736" s="13">
        <f>SUBTOTAL(103,$B$4:B736)</f>
        <v>733</v>
      </c>
      <c r="B736" s="138">
        <v>45654</v>
      </c>
      <c r="C736" s="37" t="s">
        <v>649</v>
      </c>
      <c r="D736" s="3" t="str">
        <f>VLOOKUP(C736,'Location Summary'!$C$4:$D$602,2,0)</f>
        <v>DA+9</v>
      </c>
      <c r="E736" s="295" t="s">
        <v>422</v>
      </c>
      <c r="F736" s="296" t="s">
        <v>702</v>
      </c>
      <c r="M736" s="186">
        <v>1</v>
      </c>
      <c r="P736" s="186">
        <v>1</v>
      </c>
      <c r="X736" s="44">
        <f t="shared" si="166"/>
        <v>45654</v>
      </c>
      <c r="Y736" s="44">
        <f t="shared" si="167"/>
        <v>45682</v>
      </c>
    </row>
    <row r="737" spans="1:25" ht="20.149999999999999" customHeight="1" x14ac:dyDescent="0.35">
      <c r="A737" s="13">
        <f>SUBTOTAL(103,$B$4:B737)</f>
        <v>734</v>
      </c>
      <c r="B737" s="138">
        <v>45654</v>
      </c>
      <c r="C737" s="37" t="s">
        <v>500</v>
      </c>
      <c r="D737" s="3" t="str">
        <f>VLOOKUP(C737,'Location Summary'!$C$4:$D$602,2,0)</f>
        <v>DA-1.5</v>
      </c>
      <c r="E737" s="295" t="s">
        <v>422</v>
      </c>
      <c r="F737" s="296" t="s">
        <v>702</v>
      </c>
      <c r="H737" s="185">
        <v>1</v>
      </c>
      <c r="K737" s="185">
        <v>1</v>
      </c>
      <c r="X737" s="44">
        <f t="shared" si="166"/>
        <v>45654</v>
      </c>
      <c r="Y737" s="44">
        <f t="shared" si="167"/>
        <v>45682</v>
      </c>
    </row>
    <row r="738" spans="1:25" ht="20.149999999999999" customHeight="1" x14ac:dyDescent="0.35">
      <c r="A738" s="13">
        <f>SUBTOTAL(103,$B$4:B738)</f>
        <v>735</v>
      </c>
      <c r="B738" s="138">
        <v>45654</v>
      </c>
      <c r="C738" s="37" t="s">
        <v>456</v>
      </c>
      <c r="D738" s="3" t="str">
        <f>VLOOKUP(C738,'Location Summary'!$C$4:$D$602,2,0)</f>
        <v>DA+9</v>
      </c>
      <c r="E738" s="295" t="s">
        <v>422</v>
      </c>
      <c r="F738" s="296" t="s">
        <v>702</v>
      </c>
      <c r="J738" s="186">
        <v>1</v>
      </c>
      <c r="K738" s="185">
        <v>1</v>
      </c>
      <c r="L738" s="184">
        <v>1</v>
      </c>
      <c r="M738" s="186">
        <v>1</v>
      </c>
      <c r="X738" s="44">
        <f t="shared" si="166"/>
        <v>45654</v>
      </c>
      <c r="Y738" s="44">
        <f t="shared" si="167"/>
        <v>45682</v>
      </c>
    </row>
    <row r="739" spans="1:25" ht="20.149999999999999" customHeight="1" x14ac:dyDescent="0.35">
      <c r="A739" s="13">
        <f>SUBTOTAL(103,$B$4:B739)</f>
        <v>736</v>
      </c>
      <c r="B739" s="138">
        <v>45654</v>
      </c>
      <c r="C739" s="141" t="s">
        <v>12</v>
      </c>
      <c r="D739" s="3" t="str">
        <f>VLOOKUP(C739,'Location Summary'!$C$4:$D$602,2,0)</f>
        <v>DC2+0</v>
      </c>
      <c r="E739" s="295" t="s">
        <v>422</v>
      </c>
      <c r="F739" s="296" t="s">
        <v>702</v>
      </c>
      <c r="H739" s="185">
        <v>1</v>
      </c>
      <c r="I739" s="184">
        <v>1</v>
      </c>
      <c r="X739" s="44">
        <f t="shared" si="166"/>
        <v>45654</v>
      </c>
      <c r="Y739" s="44">
        <f t="shared" si="167"/>
        <v>45682</v>
      </c>
    </row>
    <row r="740" spans="1:25" ht="20.149999999999999" customHeight="1" x14ac:dyDescent="0.35">
      <c r="A740" s="13">
        <f>SUBTOTAL(103,$B$4:B740)</f>
        <v>737</v>
      </c>
      <c r="B740" s="138">
        <v>45654</v>
      </c>
      <c r="C740" s="141" t="s">
        <v>639</v>
      </c>
      <c r="D740" s="3" t="str">
        <f>VLOOKUP(C740,'Location Summary'!$C$4:$D$602,2,0)</f>
        <v>DA+1.5</v>
      </c>
      <c r="E740" s="295" t="s">
        <v>422</v>
      </c>
      <c r="F740" s="296" t="s">
        <v>702</v>
      </c>
      <c r="J740" s="186">
        <v>1</v>
      </c>
      <c r="M740" s="186">
        <v>1</v>
      </c>
      <c r="X740" s="44">
        <f t="shared" si="166"/>
        <v>45654</v>
      </c>
      <c r="Y740" s="44">
        <f t="shared" si="167"/>
        <v>45682</v>
      </c>
    </row>
    <row r="741" spans="1:25" ht="20.149999999999999" customHeight="1" x14ac:dyDescent="0.35">
      <c r="A741" s="13">
        <f>SUBTOTAL(103,$B$4:B741)</f>
        <v>738</v>
      </c>
      <c r="B741" s="138">
        <v>45655</v>
      </c>
      <c r="C741" s="141" t="s">
        <v>649</v>
      </c>
      <c r="D741" s="3" t="str">
        <f>VLOOKUP(C741,'Location Summary'!$C$4:$D$602,2,0)</f>
        <v>DA+9</v>
      </c>
      <c r="E741" s="295" t="s">
        <v>422</v>
      </c>
      <c r="F741" s="296" t="s">
        <v>702</v>
      </c>
      <c r="N741" s="185">
        <v>1</v>
      </c>
      <c r="O741" s="184">
        <v>1</v>
      </c>
      <c r="Q741" s="185">
        <v>1</v>
      </c>
      <c r="R741" s="184">
        <v>1</v>
      </c>
      <c r="X741" s="44">
        <f t="shared" si="166"/>
        <v>45655</v>
      </c>
      <c r="Y741" s="44">
        <f t="shared" si="167"/>
        <v>45683</v>
      </c>
    </row>
    <row r="742" spans="1:25" ht="20.149999999999999" customHeight="1" x14ac:dyDescent="0.35">
      <c r="A742" s="13">
        <f>SUBTOTAL(103,$B$4:B742)</f>
        <v>739</v>
      </c>
      <c r="B742" s="138">
        <v>45655</v>
      </c>
      <c r="C742" s="141" t="s">
        <v>456</v>
      </c>
      <c r="D742" s="3" t="str">
        <f>VLOOKUP(C742,'Location Summary'!$C$4:$D$602,2,0)</f>
        <v>DA+9</v>
      </c>
      <c r="E742" s="295" t="s">
        <v>422</v>
      </c>
      <c r="F742" s="296" t="s">
        <v>702</v>
      </c>
      <c r="N742" s="185">
        <v>1</v>
      </c>
      <c r="O742" s="184">
        <v>1</v>
      </c>
      <c r="X742" s="44">
        <f t="shared" si="166"/>
        <v>45655</v>
      </c>
      <c r="Y742" s="44">
        <f t="shared" si="167"/>
        <v>45683</v>
      </c>
    </row>
    <row r="743" spans="1:25" ht="20.149999999999999" customHeight="1" x14ac:dyDescent="0.35">
      <c r="A743" s="13">
        <f>SUBTOTAL(103,$B$4:B743)</f>
        <v>740</v>
      </c>
      <c r="B743" s="138">
        <v>45655</v>
      </c>
      <c r="C743" s="141" t="s">
        <v>411</v>
      </c>
      <c r="D743" s="3" t="str">
        <f>VLOOKUP(C743,'Location Summary'!$C$4:$D$602,2,0)</f>
        <v>DA+9</v>
      </c>
      <c r="E743" s="295" t="s">
        <v>422</v>
      </c>
      <c r="F743" s="296" t="s">
        <v>702</v>
      </c>
      <c r="N743" s="185">
        <v>1</v>
      </c>
      <c r="P743" s="186">
        <v>1</v>
      </c>
      <c r="X743" s="44">
        <f t="shared" si="166"/>
        <v>45655</v>
      </c>
      <c r="Y743" s="44">
        <f t="shared" si="167"/>
        <v>45683</v>
      </c>
    </row>
    <row r="744" spans="1:25" ht="20.149999999999999" customHeight="1" x14ac:dyDescent="0.35">
      <c r="A744" s="13">
        <f>SUBTOTAL(103,$B$4:B744)</f>
        <v>741</v>
      </c>
      <c r="B744" s="138">
        <v>45655</v>
      </c>
      <c r="C744" s="141" t="s">
        <v>639</v>
      </c>
      <c r="D744" s="3" t="str">
        <f>VLOOKUP(C744,'Location Summary'!$C$4:$D$602,2,0)</f>
        <v>DA+1.5</v>
      </c>
      <c r="E744" s="295" t="s">
        <v>422</v>
      </c>
      <c r="F744" s="296" t="s">
        <v>702</v>
      </c>
      <c r="K744" s="185">
        <v>1</v>
      </c>
      <c r="L744" s="184">
        <v>1</v>
      </c>
      <c r="N744" s="185">
        <v>1</v>
      </c>
      <c r="O744" s="184">
        <v>1</v>
      </c>
      <c r="X744" s="44">
        <f t="shared" si="166"/>
        <v>45655</v>
      </c>
      <c r="Y744" s="44">
        <f t="shared" si="167"/>
        <v>45683</v>
      </c>
    </row>
    <row r="745" spans="1:25" ht="20.149999999999999" customHeight="1" x14ac:dyDescent="0.35">
      <c r="A745" s="13">
        <f>SUBTOTAL(103,$B$4:B745)</f>
        <v>742</v>
      </c>
      <c r="B745" s="138">
        <v>45655</v>
      </c>
      <c r="C745" s="141" t="s">
        <v>78</v>
      </c>
      <c r="D745" s="3" t="str">
        <f>VLOOKUP(C745,'Location Summary'!$C$4:$D$602,2,0)</f>
        <v>DB2+0</v>
      </c>
      <c r="E745" s="295" t="s">
        <v>422</v>
      </c>
      <c r="F745" s="296" t="s">
        <v>702</v>
      </c>
      <c r="G745" s="186">
        <v>1</v>
      </c>
      <c r="P745" s="186">
        <v>1</v>
      </c>
      <c r="X745" s="44">
        <f t="shared" si="166"/>
        <v>45655</v>
      </c>
      <c r="Y745" s="44">
        <f t="shared" si="167"/>
        <v>45683</v>
      </c>
    </row>
    <row r="746" spans="1:25" ht="20.149999999999999" customHeight="1" x14ac:dyDescent="0.35">
      <c r="A746" s="13">
        <f>SUBTOTAL(103,$B$4:B746)</f>
        <v>743</v>
      </c>
      <c r="B746" s="138">
        <v>45655</v>
      </c>
      <c r="C746" s="141" t="s">
        <v>6</v>
      </c>
      <c r="D746" s="3" t="str">
        <f>VLOOKUP(C746,'Location Summary'!$C$4:$D$602,2,0)</f>
        <v>DA+6</v>
      </c>
      <c r="E746" s="295" t="s">
        <v>422</v>
      </c>
      <c r="F746" s="296" t="s">
        <v>702</v>
      </c>
      <c r="M746" s="186">
        <v>1</v>
      </c>
      <c r="P746" s="186">
        <v>1</v>
      </c>
      <c r="X746" s="44">
        <f t="shared" si="166"/>
        <v>45655</v>
      </c>
      <c r="Y746" s="44">
        <f t="shared" si="167"/>
        <v>45683</v>
      </c>
    </row>
    <row r="747" spans="1:25" ht="20.149999999999999" customHeight="1" x14ac:dyDescent="0.35">
      <c r="A747" s="13">
        <f>SUBTOTAL(103,$B$4:B747)</f>
        <v>744</v>
      </c>
      <c r="B747" s="138">
        <v>45656</v>
      </c>
      <c r="C747" s="141" t="s">
        <v>6</v>
      </c>
      <c r="D747" s="3" t="str">
        <f>VLOOKUP(C747,'Location Summary'!$C$4:$D$602,2,0)</f>
        <v>DA+6</v>
      </c>
      <c r="E747" s="295" t="s">
        <v>422</v>
      </c>
      <c r="F747" s="296" t="s">
        <v>702</v>
      </c>
      <c r="G747" s="186">
        <v>1</v>
      </c>
      <c r="J747" s="186">
        <v>1</v>
      </c>
      <c r="N747" s="185">
        <v>1</v>
      </c>
      <c r="O747" s="184">
        <v>1</v>
      </c>
      <c r="Q747" s="185">
        <v>1</v>
      </c>
      <c r="R747" s="184">
        <v>1</v>
      </c>
      <c r="X747" s="44">
        <f t="shared" si="166"/>
        <v>45656</v>
      </c>
      <c r="Y747" s="44">
        <f t="shared" si="167"/>
        <v>45684</v>
      </c>
    </row>
    <row r="748" spans="1:25" ht="20.149999999999999" customHeight="1" x14ac:dyDescent="0.35">
      <c r="A748" s="13">
        <f>SUBTOTAL(103,$B$4:B748)</f>
        <v>745</v>
      </c>
      <c r="B748" s="138">
        <v>45656</v>
      </c>
      <c r="C748" s="141" t="s">
        <v>500</v>
      </c>
      <c r="D748" s="3" t="str">
        <f>VLOOKUP(C748,'Location Summary'!$C$4:$D$602,2,0)</f>
        <v>DA-1.5</v>
      </c>
      <c r="E748" s="295" t="s">
        <v>422</v>
      </c>
      <c r="F748" s="296" t="s">
        <v>702</v>
      </c>
      <c r="I748" s="184">
        <v>1</v>
      </c>
      <c r="L748" s="184">
        <v>1</v>
      </c>
      <c r="X748" s="44">
        <f t="shared" si="166"/>
        <v>45656</v>
      </c>
      <c r="Y748" s="44">
        <f t="shared" si="167"/>
        <v>45684</v>
      </c>
    </row>
    <row r="749" spans="1:25" ht="20.149999999999999" customHeight="1" x14ac:dyDescent="0.35">
      <c r="A749" s="13">
        <f>SUBTOTAL(103,$B$4:B749)</f>
        <v>746</v>
      </c>
      <c r="B749" s="138">
        <v>45656</v>
      </c>
      <c r="C749" s="141" t="s">
        <v>457</v>
      </c>
      <c r="D749" s="3" t="str">
        <f>VLOOKUP(C749,'Location Summary'!$C$4:$D$602,2,0)</f>
        <v>DA+0</v>
      </c>
      <c r="E749" s="295" t="s">
        <v>422</v>
      </c>
      <c r="F749" s="296" t="s">
        <v>702</v>
      </c>
      <c r="G749" s="186">
        <v>1</v>
      </c>
      <c r="P749" s="186">
        <v>1</v>
      </c>
      <c r="X749" s="44">
        <f t="shared" si="166"/>
        <v>45656</v>
      </c>
      <c r="Y749" s="44">
        <f t="shared" si="167"/>
        <v>45684</v>
      </c>
    </row>
    <row r="750" spans="1:25" ht="20.149999999999999" customHeight="1" x14ac:dyDescent="0.35">
      <c r="A750" s="13">
        <f>SUBTOTAL(103,$B$4:B750)</f>
        <v>747</v>
      </c>
      <c r="B750" s="138">
        <v>45656</v>
      </c>
      <c r="C750" s="141" t="s">
        <v>442</v>
      </c>
      <c r="D750" s="3" t="str">
        <f>VLOOKUP(C750,'Location Summary'!$C$4:$D$602,2,0)</f>
        <v>DA+6</v>
      </c>
      <c r="E750" s="295" t="s">
        <v>422</v>
      </c>
      <c r="F750" s="296" t="s">
        <v>702</v>
      </c>
      <c r="G750" s="186">
        <v>1</v>
      </c>
      <c r="J750" s="186">
        <v>1</v>
      </c>
      <c r="M750" s="186">
        <v>1</v>
      </c>
      <c r="P750" s="186">
        <v>1</v>
      </c>
      <c r="X750" s="44">
        <f t="shared" si="166"/>
        <v>45656</v>
      </c>
      <c r="Y750" s="44">
        <f t="shared" si="167"/>
        <v>45684</v>
      </c>
    </row>
    <row r="751" spans="1:25" ht="20.149999999999999" customHeight="1" x14ac:dyDescent="0.35">
      <c r="A751" s="13">
        <f>SUBTOTAL(103,$B$4:B751)</f>
        <v>748</v>
      </c>
      <c r="B751" s="138">
        <v>45656</v>
      </c>
      <c r="C751" s="141" t="s">
        <v>78</v>
      </c>
      <c r="D751" s="3" t="str">
        <f>VLOOKUP(C751,'Location Summary'!$C$4:$D$602,2,0)</f>
        <v>DB2+0</v>
      </c>
      <c r="E751" s="295" t="s">
        <v>422</v>
      </c>
      <c r="F751" s="296" t="s">
        <v>702</v>
      </c>
      <c r="H751" s="185">
        <v>1</v>
      </c>
      <c r="I751" s="184">
        <v>1</v>
      </c>
      <c r="Q751" s="185">
        <v>1</v>
      </c>
      <c r="R751" s="184">
        <v>1</v>
      </c>
      <c r="X751" s="44">
        <f t="shared" si="166"/>
        <v>45656</v>
      </c>
      <c r="Y751" s="44">
        <f t="shared" si="167"/>
        <v>45684</v>
      </c>
    </row>
    <row r="752" spans="1:25" ht="20.149999999999999" customHeight="1" x14ac:dyDescent="0.35">
      <c r="A752" s="13">
        <f>SUBTOTAL(103,$B$4:B752)</f>
        <v>749</v>
      </c>
      <c r="B752" s="138">
        <v>45657</v>
      </c>
      <c r="C752" s="141" t="s">
        <v>6</v>
      </c>
      <c r="D752" s="3" t="str">
        <f>VLOOKUP(C752,'Location Summary'!$C$4:$D$602,2,0)</f>
        <v>DA+6</v>
      </c>
      <c r="E752" s="295" t="s">
        <v>422</v>
      </c>
      <c r="F752" s="296" t="s">
        <v>702</v>
      </c>
      <c r="H752" s="185">
        <v>1</v>
      </c>
      <c r="I752" s="184">
        <v>1</v>
      </c>
      <c r="K752" s="185">
        <v>1</v>
      </c>
      <c r="L752" s="184">
        <v>1</v>
      </c>
      <c r="X752" s="44">
        <f t="shared" si="166"/>
        <v>45657</v>
      </c>
      <c r="Y752" s="44">
        <f t="shared" si="167"/>
        <v>45685</v>
      </c>
    </row>
    <row r="753" spans="1:25" ht="20.149999999999999" customHeight="1" x14ac:dyDescent="0.35">
      <c r="A753" s="13">
        <f>SUBTOTAL(103,$B$4:B753)</f>
        <v>750</v>
      </c>
      <c r="B753" s="138">
        <v>45657</v>
      </c>
      <c r="C753" s="141" t="s">
        <v>442</v>
      </c>
      <c r="D753" s="3" t="str">
        <f>VLOOKUP(C753,'Location Summary'!$C$4:$D$602,2,0)</f>
        <v>DA+6</v>
      </c>
      <c r="E753" s="295" t="s">
        <v>422</v>
      </c>
      <c r="F753" s="296" t="s">
        <v>702</v>
      </c>
      <c r="H753" s="185">
        <v>1</v>
      </c>
      <c r="I753" s="184">
        <v>1</v>
      </c>
      <c r="K753" s="185">
        <v>1</v>
      </c>
      <c r="L753" s="184">
        <v>1</v>
      </c>
      <c r="N753" s="185">
        <v>1</v>
      </c>
      <c r="O753" s="184">
        <v>1</v>
      </c>
      <c r="Q753" s="185">
        <v>1</v>
      </c>
      <c r="R753" s="184">
        <v>1</v>
      </c>
      <c r="X753" s="44">
        <f t="shared" si="166"/>
        <v>45657</v>
      </c>
      <c r="Y753" s="44">
        <f t="shared" si="167"/>
        <v>45685</v>
      </c>
    </row>
    <row r="754" spans="1:25" ht="20.149999999999999" customHeight="1" x14ac:dyDescent="0.35">
      <c r="A754" s="13">
        <f>SUBTOTAL(103,$B$4:B754)</f>
        <v>751</v>
      </c>
      <c r="B754" s="138">
        <v>45658</v>
      </c>
      <c r="C754" s="141" t="s">
        <v>457</v>
      </c>
      <c r="D754" s="3" t="str">
        <f>VLOOKUP(C754,'Location Summary'!$C$4:$D$602,2,0)</f>
        <v>DA+0</v>
      </c>
      <c r="E754" s="295" t="s">
        <v>422</v>
      </c>
      <c r="F754" s="296" t="s">
        <v>702</v>
      </c>
      <c r="H754" s="185">
        <v>1</v>
      </c>
      <c r="I754" s="184">
        <v>1</v>
      </c>
      <c r="M754" s="186">
        <v>1</v>
      </c>
      <c r="Q754" s="185">
        <v>1</v>
      </c>
      <c r="R754" s="184">
        <v>1</v>
      </c>
      <c r="X754" s="44">
        <f t="shared" si="166"/>
        <v>45658</v>
      </c>
      <c r="Y754" s="44">
        <f t="shared" si="167"/>
        <v>45686</v>
      </c>
    </row>
    <row r="755" spans="1:25" ht="20.149999999999999" customHeight="1" x14ac:dyDescent="0.35">
      <c r="A755" s="13">
        <f>SUBTOTAL(103,$B$4:B755)</f>
        <v>752</v>
      </c>
      <c r="B755" s="138">
        <v>45658</v>
      </c>
      <c r="C755" s="141" t="s">
        <v>641</v>
      </c>
      <c r="D755" s="3" t="str">
        <f>VLOOKUP(C755,'Location Summary'!$C$4:$D$602,2,0)</f>
        <v>DA+1.5</v>
      </c>
      <c r="E755" s="295" t="s">
        <v>422</v>
      </c>
      <c r="F755" s="296" t="s">
        <v>702</v>
      </c>
      <c r="G755" s="186">
        <v>1</v>
      </c>
      <c r="P755" s="186">
        <v>1</v>
      </c>
      <c r="X755" s="44">
        <f t="shared" si="166"/>
        <v>45658</v>
      </c>
      <c r="Y755" s="44">
        <f t="shared" si="167"/>
        <v>45686</v>
      </c>
    </row>
    <row r="756" spans="1:25" ht="20.149999999999999" customHeight="1" x14ac:dyDescent="0.35">
      <c r="A756" s="13">
        <f>SUBTOTAL(103,$B$4:B756)</f>
        <v>753</v>
      </c>
      <c r="B756" s="138">
        <v>45658</v>
      </c>
      <c r="C756" s="141" t="s">
        <v>78</v>
      </c>
      <c r="D756" s="3" t="str">
        <f>VLOOKUP(C756,'Location Summary'!$C$4:$D$602,2,0)</f>
        <v>DB2+0</v>
      </c>
      <c r="E756" s="295" t="s">
        <v>422</v>
      </c>
      <c r="F756" s="296" t="s">
        <v>702</v>
      </c>
      <c r="J756" s="186">
        <v>1</v>
      </c>
      <c r="X756" s="44">
        <f t="shared" si="166"/>
        <v>45658</v>
      </c>
      <c r="Y756" s="44">
        <f t="shared" si="167"/>
        <v>45686</v>
      </c>
    </row>
    <row r="757" spans="1:25" ht="20.149999999999999" customHeight="1" x14ac:dyDescent="0.35">
      <c r="A757" s="13">
        <f>SUBTOTAL(103,$B$4:B757)</f>
        <v>754</v>
      </c>
      <c r="B757" s="138">
        <v>45659</v>
      </c>
      <c r="C757" s="141" t="s">
        <v>457</v>
      </c>
      <c r="D757" s="3" t="str">
        <f>VLOOKUP(C757,'Location Summary'!$C$4:$D$602,2,0)</f>
        <v>DA+0</v>
      </c>
      <c r="E757" s="295" t="s">
        <v>422</v>
      </c>
      <c r="F757" s="296" t="s">
        <v>702</v>
      </c>
      <c r="J757" s="186">
        <v>1</v>
      </c>
      <c r="N757" s="185">
        <v>1</v>
      </c>
      <c r="X757" s="44">
        <f t="shared" si="166"/>
        <v>45659</v>
      </c>
      <c r="Y757" s="44">
        <f t="shared" si="167"/>
        <v>45687</v>
      </c>
    </row>
    <row r="758" spans="1:25" ht="20.149999999999999" customHeight="1" x14ac:dyDescent="0.35">
      <c r="A758" s="13">
        <f>SUBTOTAL(103,$B$4:B758)</f>
        <v>755</v>
      </c>
      <c r="B758" s="138">
        <v>45659</v>
      </c>
      <c r="C758" s="141" t="s">
        <v>641</v>
      </c>
      <c r="D758" s="3" t="str">
        <f>VLOOKUP(C758,'Location Summary'!$C$4:$D$602,2,0)</f>
        <v>DA+1.5</v>
      </c>
      <c r="E758" s="295" t="s">
        <v>422</v>
      </c>
      <c r="F758" s="296" t="s">
        <v>702</v>
      </c>
      <c r="H758" s="185">
        <v>1</v>
      </c>
      <c r="Q758" s="185">
        <v>1</v>
      </c>
      <c r="X758" s="44">
        <f t="shared" si="166"/>
        <v>45659</v>
      </c>
      <c r="Y758" s="44">
        <f t="shared" si="167"/>
        <v>45687</v>
      </c>
    </row>
    <row r="759" spans="1:25" ht="20.149999999999999" customHeight="1" x14ac:dyDescent="0.35">
      <c r="A759" s="13">
        <f>SUBTOTAL(103,$B$4:B759)</f>
        <v>756</v>
      </c>
      <c r="B759" s="138">
        <v>45659</v>
      </c>
      <c r="C759" s="141" t="s">
        <v>78</v>
      </c>
      <c r="D759" s="3" t="str">
        <f>VLOOKUP(C759,'Location Summary'!$C$4:$D$602,2,0)</f>
        <v>DB2+0</v>
      </c>
      <c r="E759" s="295" t="s">
        <v>422</v>
      </c>
      <c r="F759" s="296" t="s">
        <v>702</v>
      </c>
      <c r="K759" s="185">
        <v>1</v>
      </c>
      <c r="M759" s="186">
        <v>1</v>
      </c>
      <c r="X759" s="44">
        <f t="shared" si="166"/>
        <v>45659</v>
      </c>
      <c r="Y759" s="44">
        <f t="shared" si="167"/>
        <v>45687</v>
      </c>
    </row>
    <row r="760" spans="1:25" ht="20.149999999999999" customHeight="1" x14ac:dyDescent="0.35">
      <c r="A760" s="13">
        <f>SUBTOTAL(103,$B$4:B760)</f>
        <v>757</v>
      </c>
      <c r="B760" s="138">
        <v>45659</v>
      </c>
      <c r="C760" s="141" t="s">
        <v>411</v>
      </c>
      <c r="D760" s="3" t="str">
        <f>VLOOKUP(C760,'Location Summary'!$C$4:$D$602,2,0)</f>
        <v>DA+9</v>
      </c>
      <c r="E760" s="295" t="s">
        <v>422</v>
      </c>
      <c r="F760" s="296" t="s">
        <v>702</v>
      </c>
      <c r="I760" s="184">
        <v>1</v>
      </c>
      <c r="O760" s="184">
        <v>1</v>
      </c>
      <c r="X760" s="44">
        <f t="shared" si="166"/>
        <v>45659</v>
      </c>
      <c r="Y760" s="44">
        <f t="shared" si="167"/>
        <v>45687</v>
      </c>
    </row>
    <row r="761" spans="1:25" ht="20.149999999999999" customHeight="1" x14ac:dyDescent="0.35">
      <c r="A761" s="13">
        <f>SUBTOTAL(103,$B$4:B761)</f>
        <v>758</v>
      </c>
      <c r="B761" s="138">
        <v>45660</v>
      </c>
      <c r="C761" s="141" t="s">
        <v>653</v>
      </c>
      <c r="D761" s="3" t="str">
        <f>VLOOKUP(C761,'Location Summary'!$C$4:$D$602,2,0)</f>
        <v>DA+9</v>
      </c>
      <c r="E761" s="295" t="s">
        <v>422</v>
      </c>
      <c r="F761" s="296" t="s">
        <v>702</v>
      </c>
      <c r="G761" s="186">
        <v>1</v>
      </c>
      <c r="P761" s="186">
        <v>1</v>
      </c>
      <c r="X761" s="44">
        <f t="shared" si="166"/>
        <v>45660</v>
      </c>
      <c r="Y761" s="44">
        <f t="shared" si="167"/>
        <v>45688</v>
      </c>
    </row>
    <row r="762" spans="1:25" ht="20.149999999999999" customHeight="1" x14ac:dyDescent="0.35">
      <c r="A762" s="13">
        <f>SUBTOTAL(103,$B$4:B762)</f>
        <v>759</v>
      </c>
      <c r="B762" s="138">
        <v>45660</v>
      </c>
      <c r="C762" s="141" t="s">
        <v>457</v>
      </c>
      <c r="D762" s="3" t="str">
        <f>VLOOKUP(C762,'Location Summary'!$C$4:$D$602,2,0)</f>
        <v>DA+0</v>
      </c>
      <c r="E762" s="295" t="s">
        <v>422</v>
      </c>
      <c r="F762" s="296" t="s">
        <v>702</v>
      </c>
      <c r="K762" s="185">
        <v>1</v>
      </c>
      <c r="L762" s="184">
        <v>1</v>
      </c>
      <c r="O762" s="184">
        <v>1</v>
      </c>
      <c r="X762" s="44">
        <f t="shared" si="166"/>
        <v>45660</v>
      </c>
      <c r="Y762" s="44">
        <f t="shared" si="167"/>
        <v>45688</v>
      </c>
    </row>
    <row r="763" spans="1:25" ht="20.149999999999999" customHeight="1" x14ac:dyDescent="0.35">
      <c r="A763" s="13">
        <f>SUBTOTAL(103,$B$4:B763)</f>
        <v>760</v>
      </c>
      <c r="B763" s="138">
        <v>45660</v>
      </c>
      <c r="C763" s="141" t="s">
        <v>411</v>
      </c>
      <c r="D763" s="3" t="str">
        <f>VLOOKUP(C763,'Location Summary'!$C$4:$D$602,2,0)</f>
        <v>DA+9</v>
      </c>
      <c r="E763" s="295" t="s">
        <v>422</v>
      </c>
      <c r="F763" s="296" t="s">
        <v>702</v>
      </c>
      <c r="J763" s="186">
        <v>1</v>
      </c>
      <c r="X763" s="44">
        <f t="shared" si="166"/>
        <v>45660</v>
      </c>
      <c r="Y763" s="44">
        <f t="shared" si="167"/>
        <v>45688</v>
      </c>
    </row>
    <row r="764" spans="1:25" ht="20.149999999999999" customHeight="1" x14ac:dyDescent="0.35">
      <c r="A764" s="13">
        <f>SUBTOTAL(103,$B$4:B764)</f>
        <v>761</v>
      </c>
      <c r="B764" s="138">
        <v>45660</v>
      </c>
      <c r="C764" s="141" t="s">
        <v>641</v>
      </c>
      <c r="D764" s="3" t="str">
        <f>VLOOKUP(C764,'Location Summary'!$C$4:$D$602,2,0)</f>
        <v>DA+1.5</v>
      </c>
      <c r="E764" s="295" t="s">
        <v>422</v>
      </c>
      <c r="F764" s="296" t="s">
        <v>702</v>
      </c>
      <c r="I764" s="184">
        <v>1</v>
      </c>
      <c r="M764" s="186">
        <v>1</v>
      </c>
      <c r="R764" s="184">
        <v>1</v>
      </c>
      <c r="X764" s="44">
        <f t="shared" si="166"/>
        <v>45660</v>
      </c>
      <c r="Y764" s="44">
        <f t="shared" si="167"/>
        <v>45688</v>
      </c>
    </row>
    <row r="765" spans="1:25" ht="20.149999999999999" customHeight="1" x14ac:dyDescent="0.35">
      <c r="A765" s="13">
        <f>SUBTOTAL(103,$B$4:B765)</f>
        <v>762</v>
      </c>
      <c r="B765" s="138">
        <v>45660</v>
      </c>
      <c r="C765" s="141" t="s">
        <v>78</v>
      </c>
      <c r="D765" s="3" t="str">
        <f>VLOOKUP(C765,'Location Summary'!$C$4:$D$602,2,0)</f>
        <v>DB2+0</v>
      </c>
      <c r="E765" s="295" t="s">
        <v>422</v>
      </c>
      <c r="F765" s="296" t="s">
        <v>702</v>
      </c>
      <c r="L765" s="184">
        <v>1</v>
      </c>
      <c r="N765" s="185">
        <v>1</v>
      </c>
      <c r="O765" s="184">
        <v>1</v>
      </c>
      <c r="X765" s="44">
        <f t="shared" si="166"/>
        <v>45660</v>
      </c>
      <c r="Y765" s="44">
        <f t="shared" si="167"/>
        <v>45688</v>
      </c>
    </row>
    <row r="766" spans="1:25" ht="20.149999999999999" customHeight="1" x14ac:dyDescent="0.35">
      <c r="A766" s="13">
        <f>SUBTOTAL(103,$B$4:B766)</f>
        <v>763</v>
      </c>
      <c r="B766" s="138">
        <v>45661</v>
      </c>
      <c r="C766" s="141" t="s">
        <v>653</v>
      </c>
      <c r="D766" s="3" t="str">
        <f>VLOOKUP(C766,'Location Summary'!$C$4:$D$602,2,0)</f>
        <v>DA+9</v>
      </c>
      <c r="E766" s="295" t="s">
        <v>422</v>
      </c>
      <c r="F766" s="296" t="s">
        <v>702</v>
      </c>
      <c r="H766" s="185">
        <v>1</v>
      </c>
      <c r="I766" s="184">
        <v>1</v>
      </c>
      <c r="J766" s="186">
        <v>1</v>
      </c>
      <c r="M766" s="186">
        <v>1</v>
      </c>
      <c r="Q766" s="185">
        <v>1</v>
      </c>
      <c r="R766" s="184">
        <v>1</v>
      </c>
      <c r="X766" s="44">
        <f t="shared" si="166"/>
        <v>45661</v>
      </c>
      <c r="Y766" s="44">
        <f t="shared" si="167"/>
        <v>45689</v>
      </c>
    </row>
    <row r="767" spans="1:25" ht="20.149999999999999" customHeight="1" x14ac:dyDescent="0.35">
      <c r="A767" s="13">
        <f>SUBTOTAL(103,$B$4:B767)</f>
        <v>764</v>
      </c>
      <c r="B767" s="138">
        <v>45661</v>
      </c>
      <c r="C767" s="141" t="s">
        <v>270</v>
      </c>
      <c r="D767" s="3" t="str">
        <f>VLOOKUP(C767,'Location Summary'!$C$4:$D$602,2,0)</f>
        <v>DB1+0</v>
      </c>
      <c r="E767" s="295" t="s">
        <v>422</v>
      </c>
      <c r="F767" s="296" t="s">
        <v>702</v>
      </c>
      <c r="M767" s="186">
        <v>1</v>
      </c>
      <c r="X767" s="44">
        <f t="shared" si="166"/>
        <v>45661</v>
      </c>
      <c r="Y767" s="44">
        <f t="shared" si="167"/>
        <v>45689</v>
      </c>
    </row>
    <row r="768" spans="1:25" ht="20.149999999999999" customHeight="1" x14ac:dyDescent="0.35">
      <c r="A768" s="13">
        <f>SUBTOTAL(103,$B$4:B768)</f>
        <v>765</v>
      </c>
      <c r="B768" s="138">
        <v>45661</v>
      </c>
      <c r="C768" s="141" t="s">
        <v>458</v>
      </c>
      <c r="D768" s="3" t="str">
        <f>VLOOKUP(C768,'Location Summary'!$C$4:$D$602,2,0)</f>
        <v>DA+6</v>
      </c>
      <c r="E768" s="295" t="s">
        <v>422</v>
      </c>
      <c r="F768" s="296" t="s">
        <v>702</v>
      </c>
      <c r="G768" s="186">
        <v>1</v>
      </c>
      <c r="J768" s="186">
        <v>1</v>
      </c>
      <c r="X768" s="44">
        <f t="shared" si="166"/>
        <v>45661</v>
      </c>
      <c r="Y768" s="44">
        <f t="shared" si="167"/>
        <v>45689</v>
      </c>
    </row>
    <row r="769" spans="1:25" ht="20.149999999999999" customHeight="1" x14ac:dyDescent="0.35">
      <c r="A769" s="13">
        <f>SUBTOTAL(103,$B$4:B769)</f>
        <v>766</v>
      </c>
      <c r="B769" s="138">
        <v>45661</v>
      </c>
      <c r="C769" s="141" t="s">
        <v>411</v>
      </c>
      <c r="D769" s="3" t="str">
        <f>VLOOKUP(C769,'Location Summary'!$C$4:$D$602,2,0)</f>
        <v>DA+9</v>
      </c>
      <c r="E769" s="295" t="s">
        <v>422</v>
      </c>
      <c r="F769" s="296" t="s">
        <v>702</v>
      </c>
      <c r="Q769" s="185">
        <v>1</v>
      </c>
      <c r="X769" s="44">
        <f t="shared" si="166"/>
        <v>45661</v>
      </c>
      <c r="Y769" s="44">
        <f t="shared" si="167"/>
        <v>45689</v>
      </c>
    </row>
    <row r="770" spans="1:25" ht="20.149999999999999" customHeight="1" x14ac:dyDescent="0.35">
      <c r="A770" s="13">
        <f>SUBTOTAL(103,$B$4:B770)</f>
        <v>767</v>
      </c>
      <c r="B770" s="138">
        <v>45661</v>
      </c>
      <c r="C770" s="141" t="s">
        <v>641</v>
      </c>
      <c r="D770" s="3" t="str">
        <f>VLOOKUP(C770,'Location Summary'!$C$4:$D$602,2,0)</f>
        <v>DA+1.5</v>
      </c>
      <c r="E770" s="295" t="s">
        <v>422</v>
      </c>
      <c r="F770" s="296" t="s">
        <v>702</v>
      </c>
      <c r="J770" s="186">
        <v>1</v>
      </c>
      <c r="X770" s="44">
        <f t="shared" si="166"/>
        <v>45661</v>
      </c>
      <c r="Y770" s="44">
        <f t="shared" si="167"/>
        <v>45689</v>
      </c>
    </row>
    <row r="771" spans="1:25" ht="20.149999999999999" customHeight="1" x14ac:dyDescent="0.35">
      <c r="A771" s="13">
        <f>SUBTOTAL(103,$B$4:B771)</f>
        <v>768</v>
      </c>
      <c r="B771" s="138">
        <v>45662</v>
      </c>
      <c r="C771" s="141" t="s">
        <v>653</v>
      </c>
      <c r="D771" s="3" t="str">
        <f>VLOOKUP(C771,'Location Summary'!$C$4:$D$602,2,0)</f>
        <v>DA+9</v>
      </c>
      <c r="E771" s="295" t="s">
        <v>422</v>
      </c>
      <c r="F771" s="296" t="s">
        <v>702</v>
      </c>
      <c r="K771" s="185">
        <v>1</v>
      </c>
      <c r="L771" s="184">
        <v>1</v>
      </c>
      <c r="N771" s="185">
        <v>1</v>
      </c>
      <c r="O771" s="184">
        <v>1</v>
      </c>
      <c r="X771" s="44">
        <f t="shared" si="166"/>
        <v>45662</v>
      </c>
      <c r="Y771" s="44">
        <f t="shared" si="167"/>
        <v>45690</v>
      </c>
    </row>
    <row r="772" spans="1:25" ht="20.149999999999999" customHeight="1" x14ac:dyDescent="0.35">
      <c r="A772" s="13">
        <f>SUBTOTAL(103,$B$4:B772)</f>
        <v>769</v>
      </c>
      <c r="B772" s="138">
        <v>45662</v>
      </c>
      <c r="C772" s="141" t="s">
        <v>458</v>
      </c>
      <c r="D772" s="3" t="str">
        <f>VLOOKUP(C772,'Location Summary'!$C$4:$D$602,2,0)</f>
        <v>DA+6</v>
      </c>
      <c r="E772" s="295" t="s">
        <v>422</v>
      </c>
      <c r="F772" s="296" t="s">
        <v>702</v>
      </c>
      <c r="H772" s="185">
        <v>1</v>
      </c>
      <c r="I772" s="184">
        <v>1</v>
      </c>
      <c r="K772" s="185">
        <v>1</v>
      </c>
      <c r="L772" s="184">
        <v>1</v>
      </c>
      <c r="M772" s="186">
        <v>1</v>
      </c>
      <c r="X772" s="44">
        <f t="shared" si="166"/>
        <v>45662</v>
      </c>
      <c r="Y772" s="44">
        <f t="shared" si="167"/>
        <v>45690</v>
      </c>
    </row>
    <row r="773" spans="1:25" ht="20.149999999999999" customHeight="1" x14ac:dyDescent="0.35">
      <c r="A773" s="13">
        <f>SUBTOTAL(103,$B$4:B773)</f>
        <v>770</v>
      </c>
      <c r="B773" s="138">
        <v>45662</v>
      </c>
      <c r="C773" s="141" t="s">
        <v>56</v>
      </c>
      <c r="D773" s="3" t="str">
        <f>VLOOKUP(C773,'Location Summary'!$C$4:$D$602,2,0)</f>
        <v>DC2+15</v>
      </c>
      <c r="E773" s="295" t="s">
        <v>422</v>
      </c>
      <c r="F773" s="296" t="s">
        <v>702</v>
      </c>
      <c r="J773" s="186">
        <v>1</v>
      </c>
      <c r="X773" s="44">
        <f t="shared" si="166"/>
        <v>45662</v>
      </c>
      <c r="Y773" s="44">
        <f t="shared" si="167"/>
        <v>45690</v>
      </c>
    </row>
    <row r="774" spans="1:25" ht="20.149999999999999" customHeight="1" x14ac:dyDescent="0.35">
      <c r="A774" s="13">
        <f>SUBTOTAL(103,$B$4:B774)</f>
        <v>771</v>
      </c>
      <c r="B774" s="138">
        <v>45662</v>
      </c>
      <c r="C774" s="141" t="s">
        <v>411</v>
      </c>
      <c r="D774" s="3" t="str">
        <f>VLOOKUP(C774,'Location Summary'!$C$4:$D$602,2,0)</f>
        <v>DA+9</v>
      </c>
      <c r="E774" s="295" t="s">
        <v>422</v>
      </c>
      <c r="F774" s="296" t="s">
        <v>702</v>
      </c>
      <c r="K774" s="185">
        <v>1</v>
      </c>
      <c r="R774" s="184">
        <v>1</v>
      </c>
      <c r="X774" s="44">
        <f t="shared" si="166"/>
        <v>45662</v>
      </c>
      <c r="Y774" s="44">
        <f t="shared" si="167"/>
        <v>45690</v>
      </c>
    </row>
    <row r="775" spans="1:25" ht="20.149999999999999" customHeight="1" x14ac:dyDescent="0.35">
      <c r="A775" s="13">
        <f>SUBTOTAL(103,$B$4:B775)</f>
        <v>772</v>
      </c>
      <c r="B775" s="138">
        <v>45662</v>
      </c>
      <c r="C775" s="141" t="s">
        <v>641</v>
      </c>
      <c r="D775" s="3" t="str">
        <f>VLOOKUP(C775,'Location Summary'!$C$4:$D$602,2,0)</f>
        <v>DA+1.5</v>
      </c>
      <c r="E775" s="295" t="s">
        <v>422</v>
      </c>
      <c r="F775" s="296" t="s">
        <v>702</v>
      </c>
      <c r="K775" s="185">
        <v>1</v>
      </c>
      <c r="L775" s="184">
        <v>1</v>
      </c>
      <c r="N775" s="185">
        <v>1</v>
      </c>
      <c r="O775" s="184">
        <v>1</v>
      </c>
      <c r="X775" s="44">
        <f t="shared" si="166"/>
        <v>45662</v>
      </c>
      <c r="Y775" s="44">
        <f t="shared" si="167"/>
        <v>45690</v>
      </c>
    </row>
    <row r="776" spans="1:25" ht="20.149999999999999" customHeight="1" x14ac:dyDescent="0.35">
      <c r="A776" s="13">
        <f>SUBTOTAL(103,$B$4:B776)</f>
        <v>773</v>
      </c>
      <c r="B776" s="138">
        <v>45662</v>
      </c>
      <c r="C776" s="141" t="s">
        <v>179</v>
      </c>
      <c r="D776" s="3" t="str">
        <f>VLOOKUP(C776,'Location Summary'!$C$4:$D$602,2,0)</f>
        <v>DA+3</v>
      </c>
      <c r="E776" s="295" t="s">
        <v>422</v>
      </c>
      <c r="F776" s="296" t="s">
        <v>702</v>
      </c>
      <c r="J776" s="186">
        <v>1</v>
      </c>
      <c r="M776" s="186">
        <v>1</v>
      </c>
      <c r="X776" s="44">
        <f t="shared" si="166"/>
        <v>45662</v>
      </c>
      <c r="Y776" s="44">
        <f t="shared" si="167"/>
        <v>45690</v>
      </c>
    </row>
    <row r="777" spans="1:25" ht="20.149999999999999" customHeight="1" x14ac:dyDescent="0.35">
      <c r="A777" s="13">
        <f>SUBTOTAL(103,$B$4:B777)</f>
        <v>774</v>
      </c>
      <c r="B777" s="138">
        <v>45663</v>
      </c>
      <c r="C777" s="141" t="s">
        <v>654</v>
      </c>
      <c r="D777" s="3" t="str">
        <f>VLOOKUP(C777,'Location Summary'!$C$4:$D$602,2,0)</f>
        <v>DA+3</v>
      </c>
      <c r="E777" s="295" t="s">
        <v>422</v>
      </c>
      <c r="F777" s="296" t="s">
        <v>702</v>
      </c>
      <c r="G777" s="186">
        <v>1</v>
      </c>
      <c r="J777" s="186">
        <v>1</v>
      </c>
      <c r="X777" s="44">
        <f t="shared" si="166"/>
        <v>45663</v>
      </c>
      <c r="Y777" s="44">
        <f t="shared" si="167"/>
        <v>45691</v>
      </c>
    </row>
    <row r="778" spans="1:25" ht="20.149999999999999" customHeight="1" x14ac:dyDescent="0.35">
      <c r="A778" s="13">
        <f>SUBTOTAL(103,$B$4:B778)</f>
        <v>775</v>
      </c>
      <c r="B778" s="138">
        <v>45663</v>
      </c>
      <c r="C778" s="141" t="s">
        <v>270</v>
      </c>
      <c r="D778" s="3" t="str">
        <f>VLOOKUP(C778,'Location Summary'!$C$4:$D$602,2,0)</f>
        <v>DB1+0</v>
      </c>
      <c r="E778" s="295" t="s">
        <v>422</v>
      </c>
      <c r="F778" s="296" t="s">
        <v>702</v>
      </c>
      <c r="J778" s="186">
        <v>1</v>
      </c>
      <c r="N778" s="185">
        <v>1</v>
      </c>
      <c r="X778" s="44">
        <f t="shared" si="166"/>
        <v>45663</v>
      </c>
      <c r="Y778" s="44">
        <f t="shared" si="167"/>
        <v>45691</v>
      </c>
    </row>
    <row r="779" spans="1:25" ht="20.149999999999999" customHeight="1" x14ac:dyDescent="0.35">
      <c r="A779" s="13">
        <f>SUBTOTAL(103,$B$4:B779)</f>
        <v>776</v>
      </c>
      <c r="B779" s="138">
        <v>45663</v>
      </c>
      <c r="C779" s="141" t="s">
        <v>458</v>
      </c>
      <c r="D779" s="3" t="str">
        <f>VLOOKUP(C779,'Location Summary'!$C$4:$D$602,2,0)</f>
        <v>DA+6</v>
      </c>
      <c r="E779" s="295" t="s">
        <v>422</v>
      </c>
      <c r="F779" s="296" t="s">
        <v>702</v>
      </c>
      <c r="N779" s="185">
        <v>1</v>
      </c>
      <c r="P779" s="186">
        <v>1</v>
      </c>
      <c r="Q779" s="185">
        <v>1</v>
      </c>
      <c r="X779" s="44">
        <f t="shared" si="166"/>
        <v>45663</v>
      </c>
      <c r="Y779" s="44">
        <f t="shared" si="167"/>
        <v>45691</v>
      </c>
    </row>
    <row r="780" spans="1:25" ht="20.149999999999999" customHeight="1" x14ac:dyDescent="0.35">
      <c r="A780" s="13">
        <f>SUBTOTAL(103,$B$4:B780)</f>
        <v>777</v>
      </c>
      <c r="B780" s="138">
        <v>45663</v>
      </c>
      <c r="C780" s="141" t="s">
        <v>56</v>
      </c>
      <c r="D780" s="3" t="str">
        <f>VLOOKUP(C780,'Location Summary'!$C$4:$D$602,2,0)</f>
        <v>DC2+15</v>
      </c>
      <c r="E780" s="295" t="s">
        <v>422</v>
      </c>
      <c r="F780" s="296" t="s">
        <v>702</v>
      </c>
      <c r="K780" s="185">
        <v>1</v>
      </c>
      <c r="X780" s="44">
        <f t="shared" si="166"/>
        <v>45663</v>
      </c>
      <c r="Y780" s="44">
        <f t="shared" si="167"/>
        <v>45691</v>
      </c>
    </row>
    <row r="781" spans="1:25" ht="20.149999999999999" customHeight="1" x14ac:dyDescent="0.35">
      <c r="A781" s="13">
        <f>SUBTOTAL(103,$B$4:B781)</f>
        <v>778</v>
      </c>
      <c r="B781" s="138">
        <v>45663</v>
      </c>
      <c r="C781" s="141" t="s">
        <v>411</v>
      </c>
      <c r="D781" s="3" t="str">
        <f>VLOOKUP(C781,'Location Summary'!$C$4:$D$602,2,0)</f>
        <v>DA+9</v>
      </c>
      <c r="E781" s="295" t="s">
        <v>422</v>
      </c>
      <c r="F781" s="296" t="s">
        <v>702</v>
      </c>
      <c r="L781" s="184">
        <v>1</v>
      </c>
      <c r="X781" s="44">
        <f t="shared" si="166"/>
        <v>45663</v>
      </c>
      <c r="Y781" s="44">
        <f t="shared" si="167"/>
        <v>45691</v>
      </c>
    </row>
    <row r="782" spans="1:25" ht="20.149999999999999" customHeight="1" x14ac:dyDescent="0.35">
      <c r="A782" s="13">
        <f>SUBTOTAL(103,$B$4:B782)</f>
        <v>779</v>
      </c>
      <c r="B782" s="138">
        <v>45663</v>
      </c>
      <c r="C782" s="141" t="s">
        <v>642</v>
      </c>
      <c r="D782" s="3" t="str">
        <f>VLOOKUP(C782,'Location Summary'!$C$4:$D$602,2,0)</f>
        <v>DA+1.5</v>
      </c>
      <c r="E782" s="295" t="s">
        <v>422</v>
      </c>
      <c r="F782" s="296" t="s">
        <v>702</v>
      </c>
      <c r="G782" s="186">
        <v>1</v>
      </c>
      <c r="J782" s="186">
        <v>1</v>
      </c>
      <c r="X782" s="44">
        <f t="shared" si="166"/>
        <v>45663</v>
      </c>
      <c r="Y782" s="44">
        <f t="shared" si="167"/>
        <v>45691</v>
      </c>
    </row>
    <row r="783" spans="1:25" ht="20.149999999999999" customHeight="1" x14ac:dyDescent="0.35">
      <c r="A783" s="13">
        <f>SUBTOTAL(103,$B$4:B783)</f>
        <v>780</v>
      </c>
      <c r="B783" s="138">
        <v>45663</v>
      </c>
      <c r="C783" s="141" t="s">
        <v>179</v>
      </c>
      <c r="D783" s="3" t="str">
        <f>VLOOKUP(C783,'Location Summary'!$C$4:$D$602,2,0)</f>
        <v>DA+3</v>
      </c>
      <c r="E783" s="295" t="s">
        <v>422</v>
      </c>
      <c r="F783" s="296" t="s">
        <v>702</v>
      </c>
      <c r="K783" s="185">
        <v>1</v>
      </c>
      <c r="N783" s="185">
        <v>1</v>
      </c>
      <c r="X783" s="44">
        <f t="shared" si="166"/>
        <v>45663</v>
      </c>
      <c r="Y783" s="44">
        <f t="shared" si="167"/>
        <v>45691</v>
      </c>
    </row>
    <row r="784" spans="1:25" ht="20.149999999999999" customHeight="1" x14ac:dyDescent="0.35">
      <c r="A784" s="13">
        <f>SUBTOTAL(103,$B$4:B784)</f>
        <v>781</v>
      </c>
      <c r="B784" s="138">
        <v>45664</v>
      </c>
      <c r="C784" s="141" t="s">
        <v>654</v>
      </c>
      <c r="D784" s="3" t="str">
        <f>VLOOKUP(C784,'Location Summary'!$C$4:$D$602,2,0)</f>
        <v>DA+3</v>
      </c>
      <c r="E784" s="295" t="s">
        <v>422</v>
      </c>
      <c r="F784" s="296" t="s">
        <v>702</v>
      </c>
      <c r="H784" s="185">
        <v>1</v>
      </c>
      <c r="I784" s="184">
        <v>1</v>
      </c>
      <c r="K784" s="185">
        <v>1</v>
      </c>
      <c r="L784" s="184">
        <v>1</v>
      </c>
      <c r="M784" s="186">
        <v>1</v>
      </c>
      <c r="X784" s="44">
        <f t="shared" si="166"/>
        <v>45664</v>
      </c>
      <c r="Y784" s="44">
        <f t="shared" si="167"/>
        <v>45692</v>
      </c>
    </row>
    <row r="785" spans="1:25" ht="20.149999999999999" customHeight="1" x14ac:dyDescent="0.35">
      <c r="A785" s="13">
        <f>SUBTOTAL(103,$B$4:B785)</f>
        <v>782</v>
      </c>
      <c r="B785" s="138">
        <v>45664</v>
      </c>
      <c r="C785" s="141" t="s">
        <v>270</v>
      </c>
      <c r="D785" s="3" t="str">
        <f>VLOOKUP(C785,'Location Summary'!$C$4:$D$602,2,0)</f>
        <v>DB1+0</v>
      </c>
      <c r="E785" s="295" t="s">
        <v>422</v>
      </c>
      <c r="F785" s="296" t="s">
        <v>702</v>
      </c>
      <c r="O785" s="184">
        <v>1</v>
      </c>
      <c r="X785" s="44">
        <f t="shared" si="166"/>
        <v>45664</v>
      </c>
      <c r="Y785" s="44">
        <f t="shared" si="167"/>
        <v>45692</v>
      </c>
    </row>
    <row r="786" spans="1:25" ht="20.149999999999999" customHeight="1" x14ac:dyDescent="0.35">
      <c r="A786" s="13">
        <f>SUBTOTAL(103,$B$4:B786)</f>
        <v>783</v>
      </c>
      <c r="B786" s="138">
        <v>45664</v>
      </c>
      <c r="C786" s="141" t="s">
        <v>458</v>
      </c>
      <c r="D786" s="3" t="str">
        <f>VLOOKUP(C786,'Location Summary'!$C$4:$D$602,2,0)</f>
        <v>DA+6</v>
      </c>
      <c r="E786" s="295" t="s">
        <v>422</v>
      </c>
      <c r="F786" s="296" t="s">
        <v>702</v>
      </c>
      <c r="O786" s="184">
        <v>1</v>
      </c>
      <c r="R786" s="184">
        <v>1</v>
      </c>
      <c r="X786" s="44">
        <f t="shared" si="166"/>
        <v>45664</v>
      </c>
      <c r="Y786" s="44">
        <f t="shared" si="167"/>
        <v>45692</v>
      </c>
    </row>
    <row r="787" spans="1:25" ht="20.149999999999999" customHeight="1" x14ac:dyDescent="0.35">
      <c r="A787" s="13">
        <f>SUBTOTAL(103,$B$4:B787)</f>
        <v>784</v>
      </c>
      <c r="B787" s="138">
        <v>45664</v>
      </c>
      <c r="C787" s="141" t="s">
        <v>56</v>
      </c>
      <c r="D787" s="3" t="str">
        <f>VLOOKUP(C787,'Location Summary'!$C$4:$D$602,2,0)</f>
        <v>DC2+15</v>
      </c>
      <c r="E787" s="295" t="s">
        <v>422</v>
      </c>
      <c r="F787" s="296" t="s">
        <v>702</v>
      </c>
      <c r="G787" s="186">
        <v>1</v>
      </c>
      <c r="L787" s="184">
        <v>1</v>
      </c>
      <c r="X787" s="44">
        <f t="shared" si="166"/>
        <v>45664</v>
      </c>
      <c r="Y787" s="44">
        <f t="shared" si="167"/>
        <v>45692</v>
      </c>
    </row>
    <row r="788" spans="1:25" ht="20.149999999999999" customHeight="1" x14ac:dyDescent="0.35">
      <c r="A788" s="13">
        <f>SUBTOTAL(103,$B$4:B788)</f>
        <v>785</v>
      </c>
      <c r="B788" s="138">
        <v>45664</v>
      </c>
      <c r="C788" s="141" t="s">
        <v>642</v>
      </c>
      <c r="D788" s="3" t="str">
        <f>VLOOKUP(C788,'Location Summary'!$C$4:$D$602,2,0)</f>
        <v>DA+1.5</v>
      </c>
      <c r="E788" s="295" t="s">
        <v>422</v>
      </c>
      <c r="F788" s="296" t="s">
        <v>702</v>
      </c>
      <c r="H788" s="185">
        <v>1</v>
      </c>
      <c r="I788" s="184">
        <v>1</v>
      </c>
      <c r="K788" s="185">
        <v>1</v>
      </c>
      <c r="L788" s="184">
        <v>1</v>
      </c>
      <c r="X788" s="44">
        <f t="shared" si="166"/>
        <v>45664</v>
      </c>
      <c r="Y788" s="44">
        <f t="shared" si="167"/>
        <v>45692</v>
      </c>
    </row>
    <row r="789" spans="1:25" ht="20.149999999999999" customHeight="1" x14ac:dyDescent="0.35">
      <c r="A789" s="13">
        <f>SUBTOTAL(103,$B$4:B789)</f>
        <v>786</v>
      </c>
      <c r="B789" s="138">
        <v>45664</v>
      </c>
      <c r="C789" s="141" t="s">
        <v>179</v>
      </c>
      <c r="D789" s="3" t="str">
        <f>VLOOKUP(C789,'Location Summary'!$C$4:$D$602,2,0)</f>
        <v>DA+3</v>
      </c>
      <c r="E789" s="295" t="s">
        <v>422</v>
      </c>
      <c r="F789" s="296" t="s">
        <v>702</v>
      </c>
      <c r="G789" s="186">
        <v>1</v>
      </c>
      <c r="L789" s="184">
        <v>1</v>
      </c>
      <c r="O789" s="184">
        <v>1</v>
      </c>
      <c r="P789" s="186">
        <v>1</v>
      </c>
      <c r="X789" s="44">
        <f t="shared" si="166"/>
        <v>45664</v>
      </c>
      <c r="Y789" s="44">
        <f t="shared" si="167"/>
        <v>45692</v>
      </c>
    </row>
    <row r="790" spans="1:25" ht="20.149999999999999" customHeight="1" x14ac:dyDescent="0.35">
      <c r="A790" s="13">
        <f>SUBTOTAL(103,$B$4:B790)</f>
        <v>787</v>
      </c>
      <c r="B790" s="138">
        <v>45665</v>
      </c>
      <c r="C790" s="141" t="s">
        <v>654</v>
      </c>
      <c r="D790" s="3" t="str">
        <f>VLOOKUP(C790,'Location Summary'!$C$4:$D$602,2,0)</f>
        <v>DA+3</v>
      </c>
      <c r="E790" s="295" t="s">
        <v>422</v>
      </c>
      <c r="F790" s="296" t="s">
        <v>702</v>
      </c>
      <c r="N790" s="185">
        <v>1</v>
      </c>
      <c r="O790" s="184">
        <v>1</v>
      </c>
      <c r="P790" s="186">
        <v>1</v>
      </c>
      <c r="X790" s="44">
        <f t="shared" si="166"/>
        <v>45665</v>
      </c>
      <c r="Y790" s="44">
        <f t="shared" si="167"/>
        <v>45693</v>
      </c>
    </row>
    <row r="791" spans="1:25" ht="20.149999999999999" customHeight="1" x14ac:dyDescent="0.35">
      <c r="A791" s="13">
        <f>SUBTOTAL(103,$B$4:B791)</f>
        <v>788</v>
      </c>
      <c r="B791" s="138">
        <v>45665</v>
      </c>
      <c r="C791" s="141" t="s">
        <v>459</v>
      </c>
      <c r="D791" s="3" t="str">
        <f>VLOOKUP(C791,'Location Summary'!$C$4:$D$602,2,0)</f>
        <v>DA-3</v>
      </c>
      <c r="E791" s="295" t="s">
        <v>422</v>
      </c>
      <c r="F791" s="296" t="s">
        <v>702</v>
      </c>
      <c r="G791" s="186">
        <v>1</v>
      </c>
      <c r="J791" s="186">
        <v>1</v>
      </c>
      <c r="M791" s="186">
        <v>1</v>
      </c>
      <c r="P791" s="186">
        <v>1</v>
      </c>
      <c r="X791" s="44">
        <f t="shared" si="166"/>
        <v>45665</v>
      </c>
      <c r="Y791" s="44">
        <f t="shared" si="167"/>
        <v>45693</v>
      </c>
    </row>
    <row r="792" spans="1:25" ht="20.149999999999999" customHeight="1" x14ac:dyDescent="0.35">
      <c r="A792" s="13">
        <f>SUBTOTAL(103,$B$4:B792)</f>
        <v>789</v>
      </c>
      <c r="B792" s="138">
        <v>45665</v>
      </c>
      <c r="C792" s="141" t="s">
        <v>642</v>
      </c>
      <c r="D792" s="3" t="str">
        <f>VLOOKUP(C792,'Location Summary'!$C$4:$D$602,2,0)</f>
        <v>DA+1.5</v>
      </c>
      <c r="E792" s="295" t="s">
        <v>422</v>
      </c>
      <c r="F792" s="296" t="s">
        <v>702</v>
      </c>
      <c r="M792" s="186">
        <v>1</v>
      </c>
      <c r="P792" s="186">
        <v>1</v>
      </c>
      <c r="X792" s="44">
        <f t="shared" si="166"/>
        <v>45665</v>
      </c>
      <c r="Y792" s="44">
        <f t="shared" si="167"/>
        <v>45693</v>
      </c>
    </row>
    <row r="793" spans="1:25" ht="20.149999999999999" customHeight="1" x14ac:dyDescent="0.35">
      <c r="A793" s="13">
        <f>SUBTOTAL(103,$B$4:B793)</f>
        <v>790</v>
      </c>
      <c r="B793" s="138">
        <v>45665</v>
      </c>
      <c r="C793" s="141" t="s">
        <v>179</v>
      </c>
      <c r="D793" s="3" t="str">
        <f>VLOOKUP(C793,'Location Summary'!$C$4:$D$602,2,0)</f>
        <v>DA+3</v>
      </c>
      <c r="E793" s="295" t="s">
        <v>422</v>
      </c>
      <c r="F793" s="296" t="s">
        <v>702</v>
      </c>
      <c r="H793" s="185">
        <v>1</v>
      </c>
      <c r="I793" s="184">
        <v>1</v>
      </c>
      <c r="Q793" s="185">
        <v>1</v>
      </c>
      <c r="R793" s="184">
        <v>1</v>
      </c>
      <c r="X793" s="44">
        <f t="shared" si="166"/>
        <v>45665</v>
      </c>
      <c r="Y793" s="44">
        <f t="shared" si="167"/>
        <v>45693</v>
      </c>
    </row>
    <row r="794" spans="1:25" ht="20.149999999999999" customHeight="1" x14ac:dyDescent="0.35">
      <c r="A794" s="13">
        <f>SUBTOTAL(103,$B$4:B794)</f>
        <v>791</v>
      </c>
      <c r="B794" s="138">
        <v>45666</v>
      </c>
      <c r="C794" s="141" t="s">
        <v>654</v>
      </c>
      <c r="D794" s="3" t="str">
        <f>VLOOKUP(C794,'Location Summary'!$C$4:$D$602,2,0)</f>
        <v>DA+3</v>
      </c>
      <c r="E794" s="295" t="s">
        <v>422</v>
      </c>
      <c r="F794" s="296" t="s">
        <v>702</v>
      </c>
      <c r="Q794" s="185">
        <v>1</v>
      </c>
      <c r="R794" s="184">
        <v>1</v>
      </c>
      <c r="X794" s="44">
        <f t="shared" si="166"/>
        <v>45666</v>
      </c>
      <c r="Y794" s="44">
        <f t="shared" si="167"/>
        <v>45694</v>
      </c>
    </row>
    <row r="795" spans="1:25" ht="20.149999999999999" customHeight="1" x14ac:dyDescent="0.35">
      <c r="A795" s="13">
        <f>SUBTOTAL(103,$B$4:B795)</f>
        <v>792</v>
      </c>
      <c r="B795" s="138">
        <v>45666</v>
      </c>
      <c r="C795" s="141" t="s">
        <v>270</v>
      </c>
      <c r="D795" s="3" t="str">
        <f>VLOOKUP(C795,'Location Summary'!$C$4:$D$602,2,0)</f>
        <v>DB1+0</v>
      </c>
      <c r="E795" s="295" t="s">
        <v>422</v>
      </c>
      <c r="F795" s="296" t="s">
        <v>702</v>
      </c>
      <c r="K795" s="185">
        <v>1</v>
      </c>
      <c r="L795" s="184">
        <v>1</v>
      </c>
      <c r="P795" s="186">
        <v>1</v>
      </c>
      <c r="X795" s="44">
        <f t="shared" si="166"/>
        <v>45666</v>
      </c>
      <c r="Y795" s="44">
        <f t="shared" si="167"/>
        <v>45694</v>
      </c>
    </row>
    <row r="796" spans="1:25" ht="20.149999999999999" customHeight="1" x14ac:dyDescent="0.35">
      <c r="A796" s="13">
        <f>SUBTOTAL(103,$B$4:B796)</f>
        <v>793</v>
      </c>
      <c r="B796" s="138">
        <v>45666</v>
      </c>
      <c r="C796" s="141" t="s">
        <v>459</v>
      </c>
      <c r="D796" s="3" t="str">
        <f>VLOOKUP(C796,'Location Summary'!$C$4:$D$602,2,0)</f>
        <v>DA-3</v>
      </c>
      <c r="E796" s="295" t="s">
        <v>422</v>
      </c>
      <c r="F796" s="296" t="s">
        <v>702</v>
      </c>
      <c r="H796" s="185">
        <v>1</v>
      </c>
      <c r="I796" s="184">
        <v>1</v>
      </c>
      <c r="K796" s="185">
        <v>1</v>
      </c>
      <c r="L796" s="184">
        <v>1</v>
      </c>
      <c r="N796" s="185">
        <v>1</v>
      </c>
      <c r="O796" s="184">
        <v>1</v>
      </c>
      <c r="Q796" s="185">
        <v>1</v>
      </c>
      <c r="X796" s="44">
        <f t="shared" si="166"/>
        <v>45666</v>
      </c>
      <c r="Y796" s="44">
        <f t="shared" si="167"/>
        <v>45694</v>
      </c>
    </row>
    <row r="797" spans="1:25" ht="20.149999999999999" customHeight="1" x14ac:dyDescent="0.35">
      <c r="A797" s="13">
        <f>SUBTOTAL(103,$B$4:B797)</f>
        <v>794</v>
      </c>
      <c r="B797" s="138">
        <v>45666</v>
      </c>
      <c r="C797" s="141" t="s">
        <v>642</v>
      </c>
      <c r="D797" s="3" t="str">
        <f>VLOOKUP(C797,'Location Summary'!$C$4:$D$602,2,0)</f>
        <v>DA+1.5</v>
      </c>
      <c r="E797" s="295" t="s">
        <v>422</v>
      </c>
      <c r="F797" s="296" t="s">
        <v>702</v>
      </c>
      <c r="N797" s="185">
        <v>1</v>
      </c>
      <c r="O797" s="184">
        <v>1</v>
      </c>
      <c r="Q797" s="185">
        <v>1</v>
      </c>
      <c r="R797" s="184">
        <v>1</v>
      </c>
      <c r="X797" s="44">
        <f t="shared" si="166"/>
        <v>45666</v>
      </c>
      <c r="Y797" s="44">
        <f t="shared" si="167"/>
        <v>45694</v>
      </c>
    </row>
    <row r="798" spans="1:25" ht="20.149999999999999" customHeight="1" x14ac:dyDescent="0.35">
      <c r="A798" s="13">
        <f>SUBTOTAL(103,$B$4:B798)</f>
        <v>795</v>
      </c>
      <c r="B798" s="138">
        <v>45666</v>
      </c>
      <c r="C798" s="141" t="s">
        <v>655</v>
      </c>
      <c r="D798" s="3" t="str">
        <f>VLOOKUP(C798,'Location Summary'!$C$4:$D$602,2,0)</f>
        <v>DA+9</v>
      </c>
      <c r="E798" s="295" t="s">
        <v>422</v>
      </c>
      <c r="F798" s="296" t="s">
        <v>702</v>
      </c>
      <c r="G798" s="186">
        <v>1</v>
      </c>
      <c r="J798" s="186">
        <v>1</v>
      </c>
      <c r="X798" s="44">
        <f t="shared" si="166"/>
        <v>45666</v>
      </c>
      <c r="Y798" s="44">
        <f t="shared" si="167"/>
        <v>45694</v>
      </c>
    </row>
    <row r="799" spans="1:25" ht="20.149999999999999" customHeight="1" x14ac:dyDescent="0.35">
      <c r="A799" s="13">
        <f>SUBTOTAL(103,$B$4:B799)</f>
        <v>796</v>
      </c>
      <c r="B799" s="138">
        <v>45667</v>
      </c>
      <c r="C799" s="141" t="s">
        <v>655</v>
      </c>
      <c r="D799" s="3" t="str">
        <f>VLOOKUP(C799,'Location Summary'!$C$4:$D$602,2,0)</f>
        <v>DA+9</v>
      </c>
      <c r="E799" s="295" t="s">
        <v>422</v>
      </c>
      <c r="F799" s="296" t="s">
        <v>702</v>
      </c>
      <c r="H799" s="185">
        <v>1</v>
      </c>
      <c r="K799" s="185">
        <v>1</v>
      </c>
      <c r="P799" s="186">
        <v>1</v>
      </c>
      <c r="X799" s="44">
        <f t="shared" si="166"/>
        <v>45667</v>
      </c>
      <c r="Y799" s="44">
        <f t="shared" si="167"/>
        <v>45695</v>
      </c>
    </row>
    <row r="800" spans="1:25" ht="20.149999999999999" customHeight="1" x14ac:dyDescent="0.35">
      <c r="A800" s="13">
        <f>SUBTOTAL(103,$B$4:B800)</f>
        <v>797</v>
      </c>
      <c r="B800" s="138">
        <v>45667</v>
      </c>
      <c r="C800" s="141" t="s">
        <v>270</v>
      </c>
      <c r="D800" s="3" t="str">
        <f>VLOOKUP(C800,'Location Summary'!$C$4:$D$602,2,0)</f>
        <v>DB1+0</v>
      </c>
      <c r="E800" s="295" t="s">
        <v>422</v>
      </c>
      <c r="F800" s="296" t="s">
        <v>702</v>
      </c>
      <c r="Q800" s="185">
        <v>1</v>
      </c>
      <c r="R800" s="184">
        <v>1</v>
      </c>
      <c r="X800" s="44">
        <f t="shared" si="166"/>
        <v>45667</v>
      </c>
      <c r="Y800" s="44">
        <f t="shared" si="167"/>
        <v>45695</v>
      </c>
    </row>
    <row r="801" spans="1:25" ht="20.149999999999999" customHeight="1" x14ac:dyDescent="0.35">
      <c r="A801" s="13">
        <f>SUBTOTAL(103,$B$4:B801)</f>
        <v>798</v>
      </c>
      <c r="B801" s="138">
        <v>45667</v>
      </c>
      <c r="C801" s="141" t="s">
        <v>459</v>
      </c>
      <c r="D801" s="3" t="str">
        <f>VLOOKUP(C801,'Location Summary'!$C$4:$D$602,2,0)</f>
        <v>DA-3</v>
      </c>
      <c r="E801" s="295" t="s">
        <v>422</v>
      </c>
      <c r="F801" s="296" t="s">
        <v>702</v>
      </c>
      <c r="R801" s="184">
        <v>1</v>
      </c>
      <c r="X801" s="44">
        <f t="shared" si="166"/>
        <v>45667</v>
      </c>
      <c r="Y801" s="44">
        <f t="shared" si="167"/>
        <v>45695</v>
      </c>
    </row>
    <row r="802" spans="1:25" ht="20.149999999999999" customHeight="1" x14ac:dyDescent="0.35">
      <c r="A802" s="13">
        <f>SUBTOTAL(103,$B$4:B802)</f>
        <v>799</v>
      </c>
      <c r="B802" s="138">
        <v>45667</v>
      </c>
      <c r="C802" s="141" t="s">
        <v>180</v>
      </c>
      <c r="D802" s="3" t="str">
        <f>VLOOKUP(C802,'Location Summary'!$C$4:$D$602,2,0)</f>
        <v>DA+9</v>
      </c>
      <c r="E802" s="295" t="s">
        <v>422</v>
      </c>
      <c r="F802" s="296" t="s">
        <v>702</v>
      </c>
      <c r="G802" s="186">
        <v>1</v>
      </c>
      <c r="M802" s="186">
        <v>1</v>
      </c>
      <c r="X802" s="44">
        <f t="shared" si="166"/>
        <v>45667</v>
      </c>
      <c r="Y802" s="44">
        <f t="shared" si="167"/>
        <v>45695</v>
      </c>
    </row>
    <row r="803" spans="1:25" ht="20.149999999999999" customHeight="1" x14ac:dyDescent="0.35">
      <c r="A803" s="13">
        <f>SUBTOTAL(103,$B$4:B803)</f>
        <v>800</v>
      </c>
      <c r="B803" s="138">
        <v>45668</v>
      </c>
      <c r="C803" s="141" t="s">
        <v>655</v>
      </c>
      <c r="D803" s="3" t="str">
        <f>VLOOKUP(C803,'Location Summary'!$C$4:$D$602,2,0)</f>
        <v>DA+9</v>
      </c>
      <c r="E803" s="295" t="s">
        <v>422</v>
      </c>
      <c r="F803" s="296" t="s">
        <v>702</v>
      </c>
      <c r="I803" s="184">
        <v>1</v>
      </c>
      <c r="L803" s="184">
        <v>1</v>
      </c>
      <c r="X803" s="44">
        <f t="shared" si="166"/>
        <v>45668</v>
      </c>
      <c r="Y803" s="44">
        <f t="shared" si="167"/>
        <v>45696</v>
      </c>
    </row>
    <row r="804" spans="1:25" ht="20.149999999999999" customHeight="1" x14ac:dyDescent="0.35">
      <c r="A804" s="13">
        <f>SUBTOTAL(103,$B$4:B804)</f>
        <v>801</v>
      </c>
      <c r="B804" s="138">
        <v>45668</v>
      </c>
      <c r="C804" s="141" t="s">
        <v>460</v>
      </c>
      <c r="D804" s="3" t="str">
        <f>VLOOKUP(C804,'Location Summary'!$C$4:$D$602,2,0)</f>
        <v>DA+3</v>
      </c>
      <c r="E804" s="295" t="s">
        <v>422</v>
      </c>
      <c r="F804" s="296" t="s">
        <v>702</v>
      </c>
      <c r="G804" s="186">
        <v>1</v>
      </c>
      <c r="P804" s="186">
        <v>1</v>
      </c>
      <c r="X804" s="44">
        <f t="shared" si="166"/>
        <v>45668</v>
      </c>
      <c r="Y804" s="44">
        <f t="shared" si="167"/>
        <v>45696</v>
      </c>
    </row>
    <row r="805" spans="1:25" ht="20.149999999999999" customHeight="1" x14ac:dyDescent="0.35">
      <c r="A805" s="13">
        <f>SUBTOTAL(103,$B$4:B805)</f>
        <v>802</v>
      </c>
      <c r="B805" s="138">
        <v>45669</v>
      </c>
      <c r="C805" s="141" t="s">
        <v>655</v>
      </c>
      <c r="D805" s="3" t="str">
        <f>VLOOKUP(C805,'Location Summary'!$C$4:$D$602,2,0)</f>
        <v>DA+9</v>
      </c>
      <c r="E805" s="295" t="s">
        <v>422</v>
      </c>
      <c r="F805" s="296" t="s">
        <v>702</v>
      </c>
      <c r="M805" s="186">
        <v>1</v>
      </c>
      <c r="Q805" s="185">
        <v>1</v>
      </c>
      <c r="X805" s="44">
        <f t="shared" si="166"/>
        <v>45669</v>
      </c>
      <c r="Y805" s="44">
        <f t="shared" si="167"/>
        <v>45697</v>
      </c>
    </row>
    <row r="806" spans="1:25" ht="20.149999999999999" customHeight="1" x14ac:dyDescent="0.35">
      <c r="A806" s="13">
        <f>SUBTOTAL(103,$B$4:B806)</f>
        <v>803</v>
      </c>
      <c r="B806" s="138">
        <v>45669</v>
      </c>
      <c r="C806" s="141" t="s">
        <v>270</v>
      </c>
      <c r="D806" s="3" t="str">
        <f>VLOOKUP(C806,'Location Summary'!$C$4:$D$602,2,0)</f>
        <v>DB1+0</v>
      </c>
      <c r="E806" s="295" t="s">
        <v>422</v>
      </c>
      <c r="F806" s="296" t="s">
        <v>702</v>
      </c>
      <c r="G806" s="186">
        <v>1</v>
      </c>
      <c r="X806" s="44">
        <f t="shared" si="166"/>
        <v>45669</v>
      </c>
      <c r="Y806" s="44">
        <f t="shared" si="167"/>
        <v>45697</v>
      </c>
    </row>
    <row r="807" spans="1:25" ht="20.149999999999999" customHeight="1" x14ac:dyDescent="0.35">
      <c r="A807" s="13">
        <f>SUBTOTAL(103,$B$4:B807)</f>
        <v>804</v>
      </c>
      <c r="B807" s="138">
        <v>45669</v>
      </c>
      <c r="C807" s="141" t="s">
        <v>460</v>
      </c>
      <c r="D807" s="3" t="str">
        <f>VLOOKUP(C807,'Location Summary'!$C$4:$D$602,2,0)</f>
        <v>DA+3</v>
      </c>
      <c r="E807" s="295" t="s">
        <v>422</v>
      </c>
      <c r="F807" s="296" t="s">
        <v>702</v>
      </c>
      <c r="H807" s="185">
        <v>1</v>
      </c>
      <c r="I807" s="184">
        <v>1</v>
      </c>
      <c r="J807" s="186">
        <v>1</v>
      </c>
      <c r="M807" s="186">
        <v>1</v>
      </c>
      <c r="Q807" s="185">
        <v>1</v>
      </c>
      <c r="R807" s="184">
        <v>1</v>
      </c>
      <c r="X807" s="44">
        <f t="shared" si="166"/>
        <v>45669</v>
      </c>
      <c r="Y807" s="44">
        <f t="shared" si="167"/>
        <v>45697</v>
      </c>
    </row>
    <row r="808" spans="1:25" ht="20.149999999999999" customHeight="1" x14ac:dyDescent="0.35">
      <c r="A808" s="13">
        <f>SUBTOTAL(103,$B$4:B808)</f>
        <v>805</v>
      </c>
      <c r="B808" s="138">
        <v>45669</v>
      </c>
      <c r="C808" s="141" t="s">
        <v>412</v>
      </c>
      <c r="D808" s="3" t="str">
        <f>VLOOKUP(C808,'Location Summary'!$C$4:$D$602,2,0)</f>
        <v>DA+6</v>
      </c>
      <c r="E808" s="295" t="s">
        <v>422</v>
      </c>
      <c r="F808" s="296" t="s">
        <v>702</v>
      </c>
      <c r="G808" s="186">
        <v>1</v>
      </c>
      <c r="X808" s="44">
        <f t="shared" si="166"/>
        <v>45669</v>
      </c>
      <c r="Y808" s="44">
        <f t="shared" si="167"/>
        <v>45697</v>
      </c>
    </row>
    <row r="809" spans="1:25" ht="20.149999999999999" customHeight="1" x14ac:dyDescent="0.35">
      <c r="A809" s="13">
        <f>SUBTOTAL(103,$B$4:B809)</f>
        <v>806</v>
      </c>
      <c r="B809" s="138">
        <v>45669</v>
      </c>
      <c r="C809" s="141" t="s">
        <v>180</v>
      </c>
      <c r="D809" s="3" t="str">
        <f>VLOOKUP(C809,'Location Summary'!$C$4:$D$602,2,0)</f>
        <v>DA+9</v>
      </c>
      <c r="E809" s="295" t="s">
        <v>422</v>
      </c>
      <c r="F809" s="296" t="s">
        <v>702</v>
      </c>
      <c r="H809" s="185">
        <v>1</v>
      </c>
      <c r="I809" s="184">
        <v>1</v>
      </c>
      <c r="J809" s="186">
        <v>1</v>
      </c>
      <c r="N809" s="185">
        <v>1</v>
      </c>
      <c r="O809" s="184">
        <v>1</v>
      </c>
      <c r="P809" s="186">
        <v>1</v>
      </c>
      <c r="X809" s="44">
        <f t="shared" si="166"/>
        <v>45669</v>
      </c>
      <c r="Y809" s="44">
        <f t="shared" si="167"/>
        <v>45697</v>
      </c>
    </row>
    <row r="810" spans="1:25" ht="20.149999999999999" customHeight="1" x14ac:dyDescent="0.35">
      <c r="A810" s="13">
        <f>SUBTOTAL(103,$B$4:B810)</f>
        <v>807</v>
      </c>
      <c r="B810" s="138">
        <v>45670</v>
      </c>
      <c r="C810" s="141" t="s">
        <v>655</v>
      </c>
      <c r="D810" s="3" t="str">
        <f>VLOOKUP(C810,'Location Summary'!$C$4:$D$602,2,0)</f>
        <v>DA+9</v>
      </c>
      <c r="E810" s="295" t="s">
        <v>422</v>
      </c>
      <c r="F810" s="296" t="s">
        <v>324</v>
      </c>
      <c r="N810" s="185">
        <v>1</v>
      </c>
      <c r="O810" s="184">
        <v>1</v>
      </c>
      <c r="R810" s="184">
        <v>1</v>
      </c>
      <c r="X810" s="44">
        <f t="shared" si="166"/>
        <v>45670</v>
      </c>
      <c r="Y810" s="44">
        <f t="shared" si="167"/>
        <v>45698</v>
      </c>
    </row>
    <row r="811" spans="1:25" ht="20.149999999999999" customHeight="1" x14ac:dyDescent="0.35">
      <c r="A811" s="13">
        <f>SUBTOTAL(103,$B$4:B811)</f>
        <v>808</v>
      </c>
      <c r="B811" s="138">
        <v>45670</v>
      </c>
      <c r="C811" s="141" t="s">
        <v>270</v>
      </c>
      <c r="D811" s="3" t="str">
        <f>VLOOKUP(C811,'Location Summary'!$C$4:$D$602,2,0)</f>
        <v>DB1+0</v>
      </c>
      <c r="E811" s="295" t="s">
        <v>422</v>
      </c>
      <c r="F811" s="296" t="s">
        <v>702</v>
      </c>
      <c r="H811" s="185">
        <v>1</v>
      </c>
      <c r="I811" s="184">
        <v>1</v>
      </c>
      <c r="X811" s="44">
        <f t="shared" si="166"/>
        <v>45670</v>
      </c>
      <c r="Y811" s="44">
        <f t="shared" si="167"/>
        <v>45698</v>
      </c>
    </row>
    <row r="812" spans="1:25" ht="20.149999999999999" customHeight="1" x14ac:dyDescent="0.35">
      <c r="A812" s="13">
        <f>SUBTOTAL(103,$B$4:B812)</f>
        <v>809</v>
      </c>
      <c r="B812" s="138">
        <v>45670</v>
      </c>
      <c r="C812" s="141" t="s">
        <v>460</v>
      </c>
      <c r="D812" s="3" t="str">
        <f>VLOOKUP(C812,'Location Summary'!$C$4:$D$602,2,0)</f>
        <v>DA+3</v>
      </c>
      <c r="E812" s="295" t="s">
        <v>422</v>
      </c>
      <c r="F812" s="296" t="s">
        <v>702</v>
      </c>
      <c r="K812" s="185">
        <v>1</v>
      </c>
      <c r="L812" s="184">
        <v>1</v>
      </c>
      <c r="N812" s="185">
        <v>1</v>
      </c>
      <c r="O812" s="184">
        <v>1</v>
      </c>
      <c r="X812" s="44">
        <f t="shared" si="166"/>
        <v>45670</v>
      </c>
      <c r="Y812" s="44">
        <f t="shared" si="167"/>
        <v>45698</v>
      </c>
    </row>
    <row r="813" spans="1:25" ht="20.149999999999999" customHeight="1" x14ac:dyDescent="0.35">
      <c r="A813" s="13">
        <f>SUBTOTAL(103,$B$4:B813)</f>
        <v>810</v>
      </c>
      <c r="B813" s="138">
        <v>45670</v>
      </c>
      <c r="C813" s="141" t="s">
        <v>412</v>
      </c>
      <c r="D813" s="3" t="str">
        <f>VLOOKUP(C813,'Location Summary'!$C$4:$D$602,2,0)</f>
        <v>DA+6</v>
      </c>
      <c r="E813" s="295" t="s">
        <v>422</v>
      </c>
      <c r="F813" s="296" t="s">
        <v>702</v>
      </c>
      <c r="M813" s="186">
        <v>1</v>
      </c>
      <c r="X813" s="44">
        <f t="shared" ref="X813:X825" si="168">B813</f>
        <v>45670</v>
      </c>
      <c r="Y813" s="44">
        <f t="shared" ref="Y813:Y825" si="169">B813+28</f>
        <v>45698</v>
      </c>
    </row>
    <row r="814" spans="1:25" ht="20.149999999999999" customHeight="1" x14ac:dyDescent="0.35">
      <c r="A814" s="13">
        <f>SUBTOTAL(103,$B$4:B814)</f>
        <v>811</v>
      </c>
      <c r="B814" s="138">
        <v>45670</v>
      </c>
      <c r="C814" s="141" t="s">
        <v>180</v>
      </c>
      <c r="D814" s="3" t="str">
        <f>VLOOKUP(C814,'Location Summary'!$C$4:$D$602,2,0)</f>
        <v>DA+9</v>
      </c>
      <c r="E814" s="295" t="s">
        <v>422</v>
      </c>
      <c r="F814" s="296" t="s">
        <v>702</v>
      </c>
      <c r="K814" s="185">
        <v>1</v>
      </c>
      <c r="L814" s="184">
        <v>1</v>
      </c>
      <c r="Q814" s="185">
        <v>1</v>
      </c>
      <c r="R814" s="184">
        <v>1</v>
      </c>
      <c r="X814" s="44">
        <f t="shared" si="168"/>
        <v>45670</v>
      </c>
      <c r="Y814" s="44">
        <f t="shared" si="169"/>
        <v>45698</v>
      </c>
    </row>
    <row r="815" spans="1:25" ht="20.149999999999999" customHeight="1" x14ac:dyDescent="0.35">
      <c r="A815" s="13">
        <f>SUBTOTAL(103,$B$4:B815)</f>
        <v>812</v>
      </c>
      <c r="B815" s="138">
        <v>45670</v>
      </c>
      <c r="C815" s="141" t="s">
        <v>56</v>
      </c>
      <c r="D815" s="3" t="str">
        <f>VLOOKUP(C815,'Location Summary'!$C$4:$D$602,2,0)</f>
        <v>DC2+15</v>
      </c>
      <c r="E815" s="295" t="s">
        <v>422</v>
      </c>
      <c r="F815" s="296" t="s">
        <v>702</v>
      </c>
      <c r="H815" s="185">
        <v>1</v>
      </c>
      <c r="M815" s="186">
        <v>1</v>
      </c>
      <c r="X815" s="44">
        <f t="shared" si="168"/>
        <v>45670</v>
      </c>
      <c r="Y815" s="44">
        <f t="shared" si="169"/>
        <v>45698</v>
      </c>
    </row>
    <row r="816" spans="1:25" ht="20.149999999999999" customHeight="1" x14ac:dyDescent="0.35">
      <c r="A816" s="13">
        <f>SUBTOTAL(103,$B$4:B816)</f>
        <v>813</v>
      </c>
      <c r="B816" s="138">
        <v>45670</v>
      </c>
      <c r="C816" s="141" t="s">
        <v>643</v>
      </c>
      <c r="D816" s="3" t="str">
        <f>VLOOKUP(C816,'Location Summary'!$C$4:$D$602,2,0)</f>
        <v>DA+3</v>
      </c>
      <c r="E816" s="295" t="s">
        <v>422</v>
      </c>
      <c r="F816" s="296" t="s">
        <v>702</v>
      </c>
      <c r="G816" s="186">
        <v>1</v>
      </c>
      <c r="J816" s="186">
        <v>1</v>
      </c>
      <c r="X816" s="44">
        <f t="shared" si="168"/>
        <v>45670</v>
      </c>
      <c r="Y816" s="44">
        <f t="shared" si="169"/>
        <v>45698</v>
      </c>
    </row>
    <row r="817" spans="1:25" ht="20.149999999999999" customHeight="1" x14ac:dyDescent="0.35">
      <c r="A817" s="13">
        <f>SUBTOTAL(103,$B$4:B817)</f>
        <v>814</v>
      </c>
      <c r="B817" s="138">
        <v>45671</v>
      </c>
      <c r="C817" s="141" t="s">
        <v>657</v>
      </c>
      <c r="D817" s="3" t="str">
        <f>VLOOKUP(C817,'Location Summary'!$C$4:$D$602,2,0)</f>
        <v>DB1+9</v>
      </c>
      <c r="E817" s="295" t="s">
        <v>422</v>
      </c>
      <c r="F817" s="296" t="s">
        <v>702</v>
      </c>
      <c r="M817" s="186">
        <v>1</v>
      </c>
      <c r="X817" s="44">
        <f t="shared" si="168"/>
        <v>45671</v>
      </c>
      <c r="Y817" s="44">
        <f t="shared" si="169"/>
        <v>45699</v>
      </c>
    </row>
    <row r="818" spans="1:25" ht="20.149999999999999" customHeight="1" x14ac:dyDescent="0.35">
      <c r="A818" s="13">
        <f>SUBTOTAL(103,$B$4:B818)</f>
        <v>815</v>
      </c>
      <c r="B818" s="138">
        <v>45671</v>
      </c>
      <c r="C818" s="141" t="s">
        <v>56</v>
      </c>
      <c r="D818" s="3" t="str">
        <f>VLOOKUP(C818,'Location Summary'!$C$4:$D$602,2,0)</f>
        <v>DC2+15</v>
      </c>
      <c r="E818" s="295" t="s">
        <v>422</v>
      </c>
      <c r="F818" s="296" t="s">
        <v>702</v>
      </c>
      <c r="I818" s="184">
        <v>1</v>
      </c>
      <c r="N818" s="185">
        <v>1</v>
      </c>
      <c r="P818" s="186">
        <v>1</v>
      </c>
      <c r="X818" s="44">
        <f t="shared" si="168"/>
        <v>45671</v>
      </c>
      <c r="Y818" s="44">
        <f t="shared" si="169"/>
        <v>45699</v>
      </c>
    </row>
    <row r="819" spans="1:25" ht="20.149999999999999" customHeight="1" x14ac:dyDescent="0.35">
      <c r="A819" s="13">
        <f>SUBTOTAL(103,$B$4:B819)</f>
        <v>816</v>
      </c>
      <c r="B819" s="138">
        <v>45671</v>
      </c>
      <c r="C819" s="141" t="s">
        <v>643</v>
      </c>
      <c r="D819" s="3" t="str">
        <f>VLOOKUP(C819,'Location Summary'!$C$4:$D$602,2,0)</f>
        <v>DA+3</v>
      </c>
      <c r="E819" s="295" t="s">
        <v>422</v>
      </c>
      <c r="F819" s="296" t="s">
        <v>702</v>
      </c>
      <c r="H819" s="185">
        <v>1</v>
      </c>
      <c r="J819" s="186">
        <v>1</v>
      </c>
      <c r="K819" s="185">
        <v>1</v>
      </c>
      <c r="X819" s="44">
        <f t="shared" si="168"/>
        <v>45671</v>
      </c>
      <c r="Y819" s="44">
        <f t="shared" si="169"/>
        <v>45699</v>
      </c>
    </row>
    <row r="820" spans="1:25" ht="20.149999999999999" customHeight="1" x14ac:dyDescent="0.35">
      <c r="A820" s="13">
        <f>SUBTOTAL(103,$B$4:B820)</f>
        <v>817</v>
      </c>
      <c r="B820" s="138">
        <v>45672</v>
      </c>
      <c r="C820" s="141" t="s">
        <v>657</v>
      </c>
      <c r="D820" s="3" t="str">
        <f>VLOOKUP(C820,'Location Summary'!$C$4:$D$602,2,0)</f>
        <v>DB1+9</v>
      </c>
      <c r="E820" s="295" t="s">
        <v>422</v>
      </c>
      <c r="F820" s="296" t="s">
        <v>702</v>
      </c>
      <c r="N820" s="185">
        <v>1</v>
      </c>
      <c r="O820" s="184">
        <v>1</v>
      </c>
      <c r="P820" s="186">
        <v>1</v>
      </c>
      <c r="X820" s="44">
        <f t="shared" si="168"/>
        <v>45672</v>
      </c>
      <c r="Y820" s="44">
        <f t="shared" si="169"/>
        <v>45700</v>
      </c>
    </row>
    <row r="821" spans="1:25" ht="20.149999999999999" customHeight="1" x14ac:dyDescent="0.35">
      <c r="A821" s="13">
        <f>SUBTOTAL(103,$B$4:B821)</f>
        <v>818</v>
      </c>
      <c r="B821" s="138">
        <v>45672</v>
      </c>
      <c r="C821" s="141" t="s">
        <v>461</v>
      </c>
      <c r="D821" s="3" t="str">
        <f>VLOOKUP(C821,'Location Summary'!$C$4:$D$602,2,0)</f>
        <v>DA-3</v>
      </c>
      <c r="E821" s="295" t="s">
        <v>422</v>
      </c>
      <c r="F821" s="296" t="s">
        <v>702</v>
      </c>
      <c r="G821" s="186">
        <v>1</v>
      </c>
      <c r="J821" s="186">
        <v>1</v>
      </c>
      <c r="X821" s="44">
        <f t="shared" si="168"/>
        <v>45672</v>
      </c>
      <c r="Y821" s="44">
        <f t="shared" si="169"/>
        <v>45700</v>
      </c>
    </row>
    <row r="822" spans="1:25" ht="20.149999999999999" customHeight="1" x14ac:dyDescent="0.35">
      <c r="A822" s="13">
        <f>SUBTOTAL(103,$B$4:B822)</f>
        <v>819</v>
      </c>
      <c r="B822" s="138">
        <v>45672</v>
      </c>
      <c r="C822" s="141" t="s">
        <v>56</v>
      </c>
      <c r="D822" s="3" t="str">
        <f>VLOOKUP(C822,'Location Summary'!$C$4:$D$602,2,0)</f>
        <v>DC2+15</v>
      </c>
      <c r="E822" s="295" t="s">
        <v>422</v>
      </c>
      <c r="F822" s="296" t="s">
        <v>702</v>
      </c>
      <c r="O822" s="184">
        <v>1</v>
      </c>
      <c r="Q822" s="185">
        <v>1</v>
      </c>
      <c r="R822" s="184">
        <v>1</v>
      </c>
      <c r="X822" s="44">
        <f t="shared" si="168"/>
        <v>45672</v>
      </c>
      <c r="Y822" s="44">
        <f t="shared" si="169"/>
        <v>45700</v>
      </c>
    </row>
    <row r="823" spans="1:25" ht="20.149999999999999" customHeight="1" x14ac:dyDescent="0.35">
      <c r="A823" s="13">
        <f>SUBTOTAL(103,$B$4:B823)</f>
        <v>820</v>
      </c>
      <c r="B823" s="138">
        <v>45672</v>
      </c>
      <c r="C823" s="141" t="s">
        <v>76</v>
      </c>
      <c r="D823" s="3" t="str">
        <f>VLOOKUP(C823,'Location Summary'!$C$4:$D$602,2,0)</f>
        <v>DB1+9</v>
      </c>
      <c r="E823" s="295" t="s">
        <v>422</v>
      </c>
      <c r="F823" s="296" t="s">
        <v>702</v>
      </c>
      <c r="M823" s="186">
        <v>1</v>
      </c>
      <c r="P823" s="186">
        <v>1</v>
      </c>
      <c r="X823" s="44">
        <f t="shared" si="168"/>
        <v>45672</v>
      </c>
      <c r="Y823" s="44">
        <f t="shared" si="169"/>
        <v>45700</v>
      </c>
    </row>
    <row r="824" spans="1:25" ht="20.149999999999999" customHeight="1" x14ac:dyDescent="0.35">
      <c r="A824" s="13">
        <f>SUBTOTAL(103,$B$4:B824)</f>
        <v>821</v>
      </c>
      <c r="B824" s="138">
        <v>45673</v>
      </c>
      <c r="C824" s="141" t="s">
        <v>657</v>
      </c>
      <c r="D824" s="3" t="str">
        <f>VLOOKUP(C824,'Location Summary'!$C$4:$D$602,2,0)</f>
        <v>DB1+9</v>
      </c>
      <c r="E824" s="295" t="s">
        <v>422</v>
      </c>
      <c r="F824" s="296" t="s">
        <v>702</v>
      </c>
      <c r="J824" s="186">
        <v>1</v>
      </c>
      <c r="Q824" s="185">
        <v>1</v>
      </c>
      <c r="R824" s="184">
        <v>1</v>
      </c>
      <c r="X824" s="44">
        <f t="shared" si="168"/>
        <v>45673</v>
      </c>
      <c r="Y824" s="44">
        <f t="shared" si="169"/>
        <v>45701</v>
      </c>
    </row>
    <row r="825" spans="1:25" ht="20.149999999999999" customHeight="1" x14ac:dyDescent="0.35">
      <c r="A825" s="13">
        <f>SUBTOTAL(103,$B$4:B825)</f>
        <v>822</v>
      </c>
      <c r="B825" s="138">
        <v>45673</v>
      </c>
      <c r="C825" s="141" t="s">
        <v>461</v>
      </c>
      <c r="D825" s="3" t="str">
        <f>VLOOKUP(C825,'Location Summary'!$C$4:$D$602,2,0)</f>
        <v>DA-3</v>
      </c>
      <c r="E825" s="295" t="s">
        <v>422</v>
      </c>
      <c r="F825" s="296" t="s">
        <v>702</v>
      </c>
      <c r="H825" s="185">
        <v>1</v>
      </c>
      <c r="I825" s="184">
        <v>1</v>
      </c>
      <c r="K825" s="185">
        <v>1</v>
      </c>
      <c r="L825" s="184">
        <v>1</v>
      </c>
      <c r="M825" s="186">
        <v>1</v>
      </c>
      <c r="P825" s="186">
        <v>1</v>
      </c>
      <c r="X825" s="44">
        <f t="shared" si="168"/>
        <v>45673</v>
      </c>
      <c r="Y825" s="44">
        <f t="shared" si="169"/>
        <v>45701</v>
      </c>
    </row>
    <row r="826" spans="1:25" ht="20.149999999999999" customHeight="1" x14ac:dyDescent="0.35">
      <c r="A826" s="13">
        <f>SUBTOTAL(103,$B$4:B826)</f>
        <v>823</v>
      </c>
      <c r="B826" s="138">
        <v>45673</v>
      </c>
      <c r="C826" s="141" t="s">
        <v>57</v>
      </c>
      <c r="D826" s="3" t="str">
        <f>VLOOKUP(C826,'Location Summary'!$C$4:$D$602,2,0)</f>
        <v>DB2+9</v>
      </c>
      <c r="E826" s="295" t="s">
        <v>422</v>
      </c>
      <c r="F826" s="296" t="s">
        <v>702</v>
      </c>
      <c r="G826" s="186">
        <v>1</v>
      </c>
      <c r="X826" s="44">
        <f t="shared" ref="X826:X829" si="170">B826</f>
        <v>45673</v>
      </c>
      <c r="Y826" s="44">
        <f t="shared" ref="Y826:Y829" si="171">B826+28</f>
        <v>45701</v>
      </c>
    </row>
    <row r="827" spans="1:25" ht="20.149999999999999" customHeight="1" x14ac:dyDescent="0.35">
      <c r="A827" s="13">
        <f>SUBTOTAL(103,$B$4:B827)</f>
        <v>824</v>
      </c>
      <c r="B827" s="138">
        <v>45673</v>
      </c>
      <c r="C827" s="141" t="s">
        <v>643</v>
      </c>
      <c r="D827" s="3" t="str">
        <f>VLOOKUP(C827,'Location Summary'!$C$4:$D$602,2,0)</f>
        <v>DA+3</v>
      </c>
      <c r="E827" s="295" t="s">
        <v>422</v>
      </c>
      <c r="F827" s="296" t="s">
        <v>702</v>
      </c>
      <c r="I827" s="184">
        <v>1</v>
      </c>
      <c r="L827" s="184">
        <v>1</v>
      </c>
      <c r="M827" s="186">
        <v>1</v>
      </c>
      <c r="P827" s="186">
        <v>1</v>
      </c>
      <c r="X827" s="44">
        <f t="shared" si="170"/>
        <v>45673</v>
      </c>
      <c r="Y827" s="44">
        <f t="shared" si="171"/>
        <v>45701</v>
      </c>
    </row>
    <row r="828" spans="1:25" ht="20.149999999999999" customHeight="1" x14ac:dyDescent="0.35">
      <c r="A828" s="13">
        <f>SUBTOTAL(103,$B$4:B828)</f>
        <v>825</v>
      </c>
      <c r="B828" s="138">
        <v>45673</v>
      </c>
      <c r="C828" s="141" t="s">
        <v>76</v>
      </c>
      <c r="D828" s="3" t="str">
        <f>VLOOKUP(C828,'Location Summary'!$C$4:$D$602,2,0)</f>
        <v>DB1+9</v>
      </c>
      <c r="E828" s="295" t="s">
        <v>422</v>
      </c>
      <c r="F828" s="296" t="s">
        <v>702</v>
      </c>
      <c r="N828" s="185">
        <v>1</v>
      </c>
      <c r="O828" s="184">
        <v>1</v>
      </c>
      <c r="Q828" s="185">
        <v>1</v>
      </c>
      <c r="R828" s="184">
        <v>1</v>
      </c>
      <c r="X828" s="44">
        <f t="shared" si="170"/>
        <v>45673</v>
      </c>
      <c r="Y828" s="44">
        <f t="shared" si="171"/>
        <v>45701</v>
      </c>
    </row>
    <row r="829" spans="1:25" ht="20.149999999999999" customHeight="1" x14ac:dyDescent="0.35">
      <c r="A829" s="13">
        <f>SUBTOTAL(103,$B$4:B829)</f>
        <v>826</v>
      </c>
      <c r="B829" s="138">
        <v>45674</v>
      </c>
      <c r="C829" s="141" t="s">
        <v>657</v>
      </c>
      <c r="D829" s="3" t="str">
        <f>VLOOKUP(C829,'Location Summary'!$C$4:$D$602,2,0)</f>
        <v>DB1+9</v>
      </c>
      <c r="E829" s="295" t="s">
        <v>422</v>
      </c>
      <c r="F829" s="296" t="s">
        <v>702</v>
      </c>
      <c r="K829" s="185">
        <v>1</v>
      </c>
      <c r="X829" s="44">
        <f t="shared" si="170"/>
        <v>45674</v>
      </c>
      <c r="Y829" s="44">
        <f t="shared" si="171"/>
        <v>45702</v>
      </c>
    </row>
    <row r="830" spans="1:25" ht="20.149999999999999" customHeight="1" x14ac:dyDescent="0.35">
      <c r="A830" s="13">
        <f>SUBTOTAL(103,$B$4:B830)</f>
        <v>827</v>
      </c>
      <c r="B830" s="138">
        <v>45674</v>
      </c>
      <c r="C830" s="141" t="s">
        <v>272</v>
      </c>
      <c r="D830" s="3" t="str">
        <f>VLOOKUP(C830,'Location Summary'!$C$4:$D$602,2,0)</f>
        <v>DB1+6</v>
      </c>
      <c r="E830" s="295" t="s">
        <v>422</v>
      </c>
      <c r="F830" s="296" t="s">
        <v>702</v>
      </c>
      <c r="G830" s="186">
        <v>1</v>
      </c>
      <c r="P830" s="186">
        <v>1</v>
      </c>
      <c r="X830" s="44">
        <f t="shared" ref="X830:X857" si="172">B830</f>
        <v>45674</v>
      </c>
      <c r="Y830" s="44">
        <f t="shared" ref="Y830:Y857" si="173">B830+28</f>
        <v>45702</v>
      </c>
    </row>
    <row r="831" spans="1:25" ht="20.149999999999999" customHeight="1" x14ac:dyDescent="0.35">
      <c r="A831" s="13">
        <f>SUBTOTAL(103,$B$4:B831)</f>
        <v>828</v>
      </c>
      <c r="B831" s="138">
        <v>45674</v>
      </c>
      <c r="C831" s="141" t="s">
        <v>57</v>
      </c>
      <c r="D831" s="3" t="str">
        <f>VLOOKUP(C831,'Location Summary'!$C$4:$D$602,2,0)</f>
        <v>DB2+9</v>
      </c>
      <c r="E831" s="295" t="s">
        <v>422</v>
      </c>
      <c r="F831" s="296" t="s">
        <v>702</v>
      </c>
      <c r="H831" s="185">
        <v>1</v>
      </c>
      <c r="X831" s="44">
        <f t="shared" si="172"/>
        <v>45674</v>
      </c>
      <c r="Y831" s="44">
        <f t="shared" si="173"/>
        <v>45702</v>
      </c>
    </row>
    <row r="832" spans="1:25" ht="20.149999999999999" customHeight="1" x14ac:dyDescent="0.35">
      <c r="A832" s="13">
        <f>SUBTOTAL(103,$B$4:B832)</f>
        <v>829</v>
      </c>
      <c r="B832" s="138">
        <v>45674</v>
      </c>
      <c r="C832" s="141" t="s">
        <v>76</v>
      </c>
      <c r="D832" s="3" t="str">
        <f>VLOOKUP(C832,'Location Summary'!$C$4:$D$602,2,0)</f>
        <v>DB1+9</v>
      </c>
      <c r="E832" s="295" t="s">
        <v>422</v>
      </c>
      <c r="F832" s="296" t="s">
        <v>702</v>
      </c>
      <c r="G832" s="186">
        <v>1</v>
      </c>
      <c r="J832" s="186">
        <v>1</v>
      </c>
      <c r="X832" s="44">
        <f t="shared" si="172"/>
        <v>45674</v>
      </c>
      <c r="Y832" s="44">
        <f t="shared" si="173"/>
        <v>45702</v>
      </c>
    </row>
    <row r="833" spans="1:25" ht="20.149999999999999" customHeight="1" x14ac:dyDescent="0.35">
      <c r="A833" s="13">
        <f>SUBTOTAL(103,$B$4:B833)</f>
        <v>830</v>
      </c>
      <c r="B833" s="138">
        <v>45674</v>
      </c>
      <c r="C833" s="141" t="s">
        <v>461</v>
      </c>
      <c r="D833" s="3" t="str">
        <f>VLOOKUP(C833,'Location Summary'!$C$4:$D$602,2,0)</f>
        <v>DA-3</v>
      </c>
      <c r="E833" s="295" t="s">
        <v>422</v>
      </c>
      <c r="F833" s="296" t="s">
        <v>702</v>
      </c>
      <c r="N833" s="185">
        <v>1</v>
      </c>
      <c r="O833" s="184">
        <v>1</v>
      </c>
      <c r="Q833" s="185">
        <v>1</v>
      </c>
      <c r="R833" s="184">
        <v>1</v>
      </c>
      <c r="X833" s="44">
        <f t="shared" si="172"/>
        <v>45674</v>
      </c>
      <c r="Y833" s="44">
        <f t="shared" si="173"/>
        <v>45702</v>
      </c>
    </row>
    <row r="834" spans="1:25" ht="20.149999999999999" customHeight="1" x14ac:dyDescent="0.35">
      <c r="A834" s="13">
        <f>SUBTOTAL(103,$B$4:B834)</f>
        <v>831</v>
      </c>
      <c r="B834" s="138">
        <v>45674</v>
      </c>
      <c r="C834" s="141" t="s">
        <v>412</v>
      </c>
      <c r="D834" s="3" t="str">
        <f>VLOOKUP(C834,'Location Summary'!$C$4:$D$602,2,0)</f>
        <v>DA+6</v>
      </c>
      <c r="E834" s="295" t="s">
        <v>422</v>
      </c>
      <c r="F834" s="296" t="s">
        <v>702</v>
      </c>
      <c r="H834" s="185">
        <v>1</v>
      </c>
      <c r="N834" s="185">
        <v>1</v>
      </c>
      <c r="X834" s="44">
        <f t="shared" si="172"/>
        <v>45674</v>
      </c>
      <c r="Y834" s="44">
        <f t="shared" si="173"/>
        <v>45702</v>
      </c>
    </row>
    <row r="835" spans="1:25" ht="20.149999999999999" customHeight="1" x14ac:dyDescent="0.35">
      <c r="A835" s="13">
        <f>SUBTOTAL(103,$B$4:B835)</f>
        <v>832</v>
      </c>
      <c r="B835" s="138">
        <v>45674</v>
      </c>
      <c r="C835" s="141" t="s">
        <v>643</v>
      </c>
      <c r="D835" s="3" t="str">
        <f>VLOOKUP(C835,'Location Summary'!$C$4:$D$602,2,0)</f>
        <v>DA+3</v>
      </c>
      <c r="E835" s="295" t="s">
        <v>422</v>
      </c>
      <c r="F835" s="296" t="s">
        <v>702</v>
      </c>
      <c r="N835" s="185">
        <v>1</v>
      </c>
      <c r="O835" s="184">
        <v>1</v>
      </c>
      <c r="Q835" s="185">
        <v>1</v>
      </c>
      <c r="R835" s="184">
        <v>1</v>
      </c>
      <c r="X835" s="44">
        <f t="shared" si="172"/>
        <v>45674</v>
      </c>
      <c r="Y835" s="44">
        <f t="shared" si="173"/>
        <v>45702</v>
      </c>
    </row>
    <row r="836" spans="1:25" ht="20.149999999999999" customHeight="1" x14ac:dyDescent="0.35">
      <c r="A836" s="13">
        <f>SUBTOTAL(103,$B$4:B836)</f>
        <v>833</v>
      </c>
      <c r="B836" s="138">
        <v>45674</v>
      </c>
      <c r="C836" s="141" t="s">
        <v>667</v>
      </c>
      <c r="D836" s="3" t="str">
        <f>VLOOKUP(C836,'Location Summary'!$C$4:$D$602,2,0)</f>
        <v>DA+0</v>
      </c>
      <c r="E836" s="295" t="s">
        <v>422</v>
      </c>
      <c r="F836" s="296" t="s">
        <v>702</v>
      </c>
      <c r="G836" s="186">
        <v>1</v>
      </c>
      <c r="J836" s="186">
        <v>1</v>
      </c>
      <c r="X836" s="44">
        <f t="shared" si="172"/>
        <v>45674</v>
      </c>
      <c r="Y836" s="44">
        <f t="shared" si="173"/>
        <v>45702</v>
      </c>
    </row>
    <row r="837" spans="1:25" ht="20.149999999999999" customHeight="1" x14ac:dyDescent="0.35">
      <c r="A837" s="13">
        <f>SUBTOTAL(103,$B$4:B837)</f>
        <v>834</v>
      </c>
      <c r="B837" s="138">
        <v>45675</v>
      </c>
      <c r="C837" s="141" t="s">
        <v>657</v>
      </c>
      <c r="D837" s="3" t="str">
        <f>VLOOKUP(C837,'Location Summary'!$C$4:$D$602,2,0)</f>
        <v>DB1+9</v>
      </c>
      <c r="E837" s="295" t="s">
        <v>422</v>
      </c>
      <c r="F837" s="296" t="s">
        <v>702</v>
      </c>
      <c r="L837" s="184">
        <v>1</v>
      </c>
      <c r="X837" s="44">
        <f t="shared" si="172"/>
        <v>45675</v>
      </c>
      <c r="Y837" s="44">
        <f t="shared" si="173"/>
        <v>45703</v>
      </c>
    </row>
    <row r="838" spans="1:25" ht="20.149999999999999" customHeight="1" x14ac:dyDescent="0.35">
      <c r="A838" s="13">
        <f>SUBTOTAL(103,$B$4:B838)</f>
        <v>835</v>
      </c>
      <c r="B838" s="138">
        <v>45675</v>
      </c>
      <c r="C838" s="141" t="s">
        <v>272</v>
      </c>
      <c r="D838" s="3" t="str">
        <f>VLOOKUP(C838,'Location Summary'!$C$4:$D$602,2,0)</f>
        <v>DB1+6</v>
      </c>
      <c r="E838" s="295" t="s">
        <v>422</v>
      </c>
      <c r="F838" s="296" t="s">
        <v>702</v>
      </c>
      <c r="H838" s="185">
        <v>1</v>
      </c>
      <c r="I838" s="184">
        <v>1</v>
      </c>
      <c r="Q838" s="185">
        <v>1</v>
      </c>
      <c r="X838" s="44">
        <f t="shared" si="172"/>
        <v>45675</v>
      </c>
      <c r="Y838" s="44">
        <f t="shared" si="173"/>
        <v>45703</v>
      </c>
    </row>
    <row r="839" spans="1:25" ht="20.149999999999999" customHeight="1" x14ac:dyDescent="0.35">
      <c r="A839" s="13">
        <f>SUBTOTAL(103,$B$4:B839)</f>
        <v>836</v>
      </c>
      <c r="B839" s="138">
        <v>45675</v>
      </c>
      <c r="C839" s="141" t="s">
        <v>57</v>
      </c>
      <c r="D839" s="3" t="str">
        <f>VLOOKUP(C839,'Location Summary'!$C$4:$D$602,2,0)</f>
        <v>DB2+9</v>
      </c>
      <c r="E839" s="295" t="s">
        <v>422</v>
      </c>
      <c r="F839" s="296" t="s">
        <v>702</v>
      </c>
      <c r="I839" s="184">
        <v>1</v>
      </c>
      <c r="J839" s="186">
        <v>1</v>
      </c>
      <c r="X839" s="44">
        <f t="shared" si="172"/>
        <v>45675</v>
      </c>
      <c r="Y839" s="44">
        <f t="shared" si="173"/>
        <v>45703</v>
      </c>
    </row>
    <row r="840" spans="1:25" ht="20.149999999999999" customHeight="1" x14ac:dyDescent="0.35">
      <c r="A840" s="13">
        <f>SUBTOTAL(103,$B$4:B840)</f>
        <v>837</v>
      </c>
      <c r="B840" s="138">
        <v>45675</v>
      </c>
      <c r="C840" s="141" t="s">
        <v>412</v>
      </c>
      <c r="D840" s="3" t="str">
        <f>VLOOKUP(C840,'Location Summary'!$C$4:$D$602,2,0)</f>
        <v>DA+6</v>
      </c>
      <c r="E840" s="295" t="s">
        <v>422</v>
      </c>
      <c r="F840" s="296" t="s">
        <v>702</v>
      </c>
      <c r="I840" s="184">
        <v>1</v>
      </c>
      <c r="O840" s="184">
        <v>1</v>
      </c>
      <c r="X840" s="44">
        <f t="shared" si="172"/>
        <v>45675</v>
      </c>
      <c r="Y840" s="44">
        <f t="shared" si="173"/>
        <v>45703</v>
      </c>
    </row>
    <row r="841" spans="1:25" ht="20.149999999999999" customHeight="1" x14ac:dyDescent="0.35">
      <c r="A841" s="13">
        <f>SUBTOTAL(103,$B$4:B841)</f>
        <v>838</v>
      </c>
      <c r="B841" s="138">
        <v>45675</v>
      </c>
      <c r="C841" s="141" t="s">
        <v>76</v>
      </c>
      <c r="D841" s="3" t="str">
        <f>VLOOKUP(C841,'Location Summary'!$C$4:$D$602,2,0)</f>
        <v>DB1+9</v>
      </c>
      <c r="E841" s="295" t="s">
        <v>422</v>
      </c>
      <c r="F841" s="296" t="s">
        <v>702</v>
      </c>
      <c r="H841" s="185">
        <v>1</v>
      </c>
      <c r="I841" s="184">
        <v>1</v>
      </c>
      <c r="X841" s="44">
        <f t="shared" si="172"/>
        <v>45675</v>
      </c>
      <c r="Y841" s="44">
        <f t="shared" si="173"/>
        <v>45703</v>
      </c>
    </row>
    <row r="842" spans="1:25" ht="20.149999999999999" customHeight="1" x14ac:dyDescent="0.35">
      <c r="A842" s="13">
        <f>SUBTOTAL(103,$B$4:B842)</f>
        <v>839</v>
      </c>
      <c r="B842" s="138">
        <v>45676</v>
      </c>
      <c r="C842" s="141" t="s">
        <v>657</v>
      </c>
      <c r="D842" s="3" t="str">
        <f>VLOOKUP(C842,'Location Summary'!$C$4:$D$602,2,0)</f>
        <v>DB1+9</v>
      </c>
      <c r="E842" s="295" t="s">
        <v>422</v>
      </c>
      <c r="F842" s="296" t="s">
        <v>702</v>
      </c>
      <c r="G842" s="186">
        <v>1</v>
      </c>
      <c r="X842" s="44">
        <f t="shared" si="172"/>
        <v>45676</v>
      </c>
      <c r="Y842" s="44">
        <f t="shared" si="173"/>
        <v>45704</v>
      </c>
    </row>
    <row r="843" spans="1:25" ht="20.149999999999999" customHeight="1" x14ac:dyDescent="0.35">
      <c r="A843" s="13">
        <f>SUBTOTAL(103,$B$4:B843)</f>
        <v>840</v>
      </c>
      <c r="B843" s="138">
        <v>45676</v>
      </c>
      <c r="C843" s="141" t="s">
        <v>272</v>
      </c>
      <c r="D843" s="3" t="str">
        <f>VLOOKUP(C843,'Location Summary'!$C$4:$D$602,2,0)</f>
        <v>DB1+6</v>
      </c>
      <c r="E843" s="295" t="s">
        <v>422</v>
      </c>
      <c r="F843" s="296" t="s">
        <v>702</v>
      </c>
      <c r="J843" s="186">
        <v>1</v>
      </c>
      <c r="R843" s="184">
        <v>1</v>
      </c>
      <c r="X843" s="44">
        <f t="shared" si="172"/>
        <v>45676</v>
      </c>
      <c r="Y843" s="44">
        <f t="shared" si="173"/>
        <v>45704</v>
      </c>
    </row>
    <row r="844" spans="1:25" ht="20.149999999999999" customHeight="1" x14ac:dyDescent="0.35">
      <c r="A844" s="13">
        <f>SUBTOTAL(103,$B$4:B844)</f>
        <v>841</v>
      </c>
      <c r="B844" s="138">
        <v>45676</v>
      </c>
      <c r="C844" s="141" t="s">
        <v>462</v>
      </c>
      <c r="D844" s="3" t="str">
        <f>VLOOKUP(C844,'Location Summary'!$C$4:$D$602,2,0)</f>
        <v>DA+3</v>
      </c>
      <c r="E844" s="295" t="s">
        <v>422</v>
      </c>
      <c r="F844" s="296" t="s">
        <v>702</v>
      </c>
      <c r="J844" s="186">
        <v>1</v>
      </c>
      <c r="M844" s="186">
        <v>1</v>
      </c>
      <c r="X844" s="44">
        <f t="shared" si="172"/>
        <v>45676</v>
      </c>
      <c r="Y844" s="44">
        <f t="shared" si="173"/>
        <v>45704</v>
      </c>
    </row>
    <row r="845" spans="1:25" ht="20.149999999999999" customHeight="1" x14ac:dyDescent="0.35">
      <c r="A845" s="13">
        <f>SUBTOTAL(103,$B$4:B845)</f>
        <v>842</v>
      </c>
      <c r="B845" s="138">
        <v>45676</v>
      </c>
      <c r="C845" s="141" t="s">
        <v>57</v>
      </c>
      <c r="D845" s="3" t="str">
        <f>VLOOKUP(C845,'Location Summary'!$C$4:$D$602,2,0)</f>
        <v>DB2+9</v>
      </c>
      <c r="E845" s="295" t="s">
        <v>422</v>
      </c>
      <c r="F845" s="296" t="s">
        <v>702</v>
      </c>
      <c r="K845" s="185">
        <v>1</v>
      </c>
      <c r="X845" s="44">
        <f t="shared" si="172"/>
        <v>45676</v>
      </c>
      <c r="Y845" s="44">
        <f t="shared" si="173"/>
        <v>45704</v>
      </c>
    </row>
    <row r="846" spans="1:25" ht="20.149999999999999" customHeight="1" x14ac:dyDescent="0.35">
      <c r="A846" s="13">
        <f>SUBTOTAL(103,$B$4:B846)</f>
        <v>843</v>
      </c>
      <c r="B846" s="138">
        <v>45676</v>
      </c>
      <c r="C846" s="141" t="s">
        <v>644</v>
      </c>
      <c r="D846" s="3" t="str">
        <f>VLOOKUP(C846,'Location Summary'!$C$4:$D$602,2,0)</f>
        <v>DA+1.5</v>
      </c>
      <c r="E846" s="295" t="s">
        <v>422</v>
      </c>
      <c r="F846" s="296" t="s">
        <v>702</v>
      </c>
      <c r="G846" s="186">
        <v>1</v>
      </c>
      <c r="J846" s="186">
        <v>1</v>
      </c>
      <c r="X846" s="44">
        <f t="shared" si="172"/>
        <v>45676</v>
      </c>
      <c r="Y846" s="44">
        <f t="shared" si="173"/>
        <v>45704</v>
      </c>
    </row>
    <row r="847" spans="1:25" ht="20.149999999999999" customHeight="1" x14ac:dyDescent="0.35">
      <c r="A847" s="13">
        <f>SUBTOTAL(103,$B$4:B847)</f>
        <v>844</v>
      </c>
      <c r="B847" s="138">
        <v>45676</v>
      </c>
      <c r="C847" s="141" t="s">
        <v>76</v>
      </c>
      <c r="D847" s="3" t="str">
        <f>VLOOKUP(C847,'Location Summary'!$C$4:$D$602,2,0)</f>
        <v>DB1+9</v>
      </c>
      <c r="E847" s="295" t="s">
        <v>422</v>
      </c>
      <c r="F847" s="296" t="s">
        <v>702</v>
      </c>
      <c r="K847" s="185">
        <v>1</v>
      </c>
      <c r="L847" s="184">
        <v>1</v>
      </c>
      <c r="X847" s="44">
        <f t="shared" si="172"/>
        <v>45676</v>
      </c>
      <c r="Y847" s="44">
        <f t="shared" si="173"/>
        <v>45704</v>
      </c>
    </row>
    <row r="848" spans="1:25" ht="20.149999999999999" customHeight="1" x14ac:dyDescent="0.35">
      <c r="A848" s="13">
        <f>SUBTOTAL(103,$B$4:B848)</f>
        <v>845</v>
      </c>
      <c r="B848" s="138">
        <v>45676</v>
      </c>
      <c r="C848" s="141" t="s">
        <v>667</v>
      </c>
      <c r="D848" s="3" t="str">
        <f>VLOOKUP(C848,'Location Summary'!$C$4:$D$602,2,0)</f>
        <v>DA+0</v>
      </c>
      <c r="E848" s="295" t="s">
        <v>422</v>
      </c>
      <c r="F848" s="296" t="s">
        <v>702</v>
      </c>
      <c r="H848" s="185">
        <v>1</v>
      </c>
      <c r="I848" s="184">
        <v>1</v>
      </c>
      <c r="K848" s="185">
        <v>1</v>
      </c>
      <c r="L848" s="184">
        <v>1</v>
      </c>
      <c r="M848" s="186">
        <v>1</v>
      </c>
      <c r="X848" s="44">
        <f t="shared" si="172"/>
        <v>45676</v>
      </c>
      <c r="Y848" s="44">
        <f t="shared" si="173"/>
        <v>45704</v>
      </c>
    </row>
    <row r="849" spans="1:25" ht="20.149999999999999" customHeight="1" x14ac:dyDescent="0.35">
      <c r="A849" s="13">
        <f>SUBTOTAL(103,$B$4:B849)</f>
        <v>846</v>
      </c>
      <c r="B849" s="138">
        <v>45677</v>
      </c>
      <c r="C849" s="141" t="s">
        <v>657</v>
      </c>
      <c r="D849" s="3" t="str">
        <f>VLOOKUP(C849,'Location Summary'!$C$4:$D$602,2,0)</f>
        <v>DB1+9</v>
      </c>
      <c r="E849" s="295" t="s">
        <v>422</v>
      </c>
      <c r="F849" s="296" t="s">
        <v>702</v>
      </c>
      <c r="H849" s="185">
        <v>1</v>
      </c>
      <c r="I849" s="184">
        <v>1</v>
      </c>
      <c r="X849" s="44">
        <f t="shared" si="172"/>
        <v>45677</v>
      </c>
      <c r="Y849" s="44">
        <f t="shared" si="173"/>
        <v>45705</v>
      </c>
    </row>
    <row r="850" spans="1:25" ht="20.149999999999999" customHeight="1" x14ac:dyDescent="0.35">
      <c r="A850" s="13">
        <f>SUBTOTAL(103,$B$4:B850)</f>
        <v>847</v>
      </c>
      <c r="B850" s="138">
        <v>45677</v>
      </c>
      <c r="C850" s="141" t="s">
        <v>272</v>
      </c>
      <c r="D850" s="3" t="str">
        <f>VLOOKUP(C850,'Location Summary'!$C$4:$D$602,2,0)</f>
        <v>DB1+6</v>
      </c>
      <c r="E850" s="295" t="s">
        <v>422</v>
      </c>
      <c r="F850" s="296" t="s">
        <v>702</v>
      </c>
      <c r="K850" s="185">
        <v>1</v>
      </c>
      <c r="L850" s="184">
        <v>1</v>
      </c>
      <c r="M850" s="186">
        <v>1</v>
      </c>
      <c r="X850" s="44">
        <f t="shared" si="172"/>
        <v>45677</v>
      </c>
      <c r="Y850" s="44">
        <f t="shared" si="173"/>
        <v>45705</v>
      </c>
    </row>
    <row r="851" spans="1:25" ht="20.149999999999999" customHeight="1" x14ac:dyDescent="0.35">
      <c r="A851" s="13">
        <f>SUBTOTAL(103,$B$4:B851)</f>
        <v>848</v>
      </c>
      <c r="B851" s="138">
        <v>45677</v>
      </c>
      <c r="C851" s="141" t="s">
        <v>462</v>
      </c>
      <c r="D851" s="3" t="str">
        <f>VLOOKUP(C851,'Location Summary'!$C$4:$D$602,2,0)</f>
        <v>DA+3</v>
      </c>
      <c r="E851" s="295" t="s">
        <v>422</v>
      </c>
      <c r="F851" s="296" t="s">
        <v>702</v>
      </c>
      <c r="G851" s="186">
        <v>1</v>
      </c>
      <c r="K851" s="185">
        <v>1</v>
      </c>
      <c r="L851" s="184">
        <v>1</v>
      </c>
      <c r="N851" s="185">
        <v>1</v>
      </c>
      <c r="O851" s="184">
        <v>1</v>
      </c>
      <c r="P851" s="186">
        <v>1</v>
      </c>
      <c r="X851" s="44">
        <f t="shared" si="172"/>
        <v>45677</v>
      </c>
      <c r="Y851" s="44">
        <f t="shared" si="173"/>
        <v>45705</v>
      </c>
    </row>
    <row r="852" spans="1:25" ht="20.149999999999999" customHeight="1" x14ac:dyDescent="0.35">
      <c r="A852" s="13">
        <f>SUBTOTAL(103,$B$4:B852)</f>
        <v>849</v>
      </c>
      <c r="B852" s="138">
        <v>45677</v>
      </c>
      <c r="C852" s="141" t="s">
        <v>57</v>
      </c>
      <c r="D852" s="3" t="str">
        <f>VLOOKUP(C852,'Location Summary'!$C$4:$D$602,2,0)</f>
        <v>DB2+9</v>
      </c>
      <c r="E852" s="295" t="s">
        <v>422</v>
      </c>
      <c r="F852" s="296" t="s">
        <v>702</v>
      </c>
      <c r="L852" s="184">
        <v>1</v>
      </c>
      <c r="P852" s="186">
        <v>1</v>
      </c>
      <c r="X852" s="44">
        <f t="shared" si="172"/>
        <v>45677</v>
      </c>
      <c r="Y852" s="44">
        <f t="shared" si="173"/>
        <v>45705</v>
      </c>
    </row>
    <row r="853" spans="1:25" ht="20.149999999999999" customHeight="1" x14ac:dyDescent="0.35">
      <c r="A853" s="13">
        <f>SUBTOTAL(103,$B$4:B853)</f>
        <v>850</v>
      </c>
      <c r="B853" s="138">
        <v>45677</v>
      </c>
      <c r="C853" s="141" t="s">
        <v>412</v>
      </c>
      <c r="D853" s="3" t="str">
        <f>VLOOKUP(C853,'Location Summary'!$C$4:$D$602,2,0)</f>
        <v>DA+6</v>
      </c>
      <c r="E853" s="295" t="s">
        <v>422</v>
      </c>
      <c r="F853" s="296" t="s">
        <v>702</v>
      </c>
      <c r="J853" s="186">
        <v>1</v>
      </c>
      <c r="X853" s="44">
        <f t="shared" si="172"/>
        <v>45677</v>
      </c>
      <c r="Y853" s="44">
        <f t="shared" si="173"/>
        <v>45705</v>
      </c>
    </row>
    <row r="854" spans="1:25" ht="20.149999999999999" customHeight="1" x14ac:dyDescent="0.35">
      <c r="A854" s="13">
        <f>SUBTOTAL(103,$B$4:B854)</f>
        <v>851</v>
      </c>
      <c r="B854" s="138">
        <v>45677</v>
      </c>
      <c r="C854" s="141" t="s">
        <v>667</v>
      </c>
      <c r="D854" s="3" t="str">
        <f>VLOOKUP(C854,'Location Summary'!$C$4:$D$602,2,0)</f>
        <v>DA+0</v>
      </c>
      <c r="E854" s="295" t="s">
        <v>422</v>
      </c>
      <c r="F854" s="296" t="s">
        <v>702</v>
      </c>
      <c r="P854" s="186">
        <v>1</v>
      </c>
      <c r="X854" s="44">
        <f t="shared" si="172"/>
        <v>45677</v>
      </c>
      <c r="Y854" s="44">
        <f t="shared" si="173"/>
        <v>45705</v>
      </c>
    </row>
    <row r="855" spans="1:25" ht="20.149999999999999" customHeight="1" x14ac:dyDescent="0.35">
      <c r="A855" s="13">
        <f>SUBTOTAL(103,$B$4:B855)</f>
        <v>852</v>
      </c>
      <c r="B855" s="138">
        <v>45678</v>
      </c>
      <c r="C855" s="141" t="s">
        <v>663</v>
      </c>
      <c r="D855" s="3" t="str">
        <f>VLOOKUP(C855,'Location Summary'!$C$4:$D$602,2,0)</f>
        <v>DA-1.5</v>
      </c>
      <c r="E855" s="295" t="s">
        <v>422</v>
      </c>
      <c r="F855" s="296" t="s">
        <v>702</v>
      </c>
      <c r="J855" s="186">
        <v>1</v>
      </c>
      <c r="P855" s="186">
        <v>1</v>
      </c>
      <c r="X855" s="44">
        <f t="shared" si="172"/>
        <v>45678</v>
      </c>
      <c r="Y855" s="44">
        <f t="shared" si="173"/>
        <v>45706</v>
      </c>
    </row>
    <row r="856" spans="1:25" ht="20.149999999999999" customHeight="1" x14ac:dyDescent="0.35">
      <c r="A856" s="13">
        <f>SUBTOTAL(103,$B$4:B856)</f>
        <v>853</v>
      </c>
      <c r="B856" s="138">
        <v>45678</v>
      </c>
      <c r="C856" s="141" t="s">
        <v>272</v>
      </c>
      <c r="D856" s="3" t="str">
        <f>VLOOKUP(C856,'Location Summary'!$C$4:$D$602,2,0)</f>
        <v>DB1+6</v>
      </c>
      <c r="E856" s="295" t="s">
        <v>422</v>
      </c>
      <c r="F856" s="296" t="s">
        <v>702</v>
      </c>
      <c r="N856" s="185">
        <v>1</v>
      </c>
      <c r="O856" s="184">
        <v>1</v>
      </c>
      <c r="X856" s="44">
        <f t="shared" si="172"/>
        <v>45678</v>
      </c>
      <c r="Y856" s="44">
        <f t="shared" si="173"/>
        <v>45706</v>
      </c>
    </row>
    <row r="857" spans="1:25" ht="20.149999999999999" customHeight="1" x14ac:dyDescent="0.35">
      <c r="A857" s="13">
        <f>SUBTOTAL(103,$B$4:B857)</f>
        <v>854</v>
      </c>
      <c r="B857" s="138">
        <v>45678</v>
      </c>
      <c r="C857" s="141" t="s">
        <v>462</v>
      </c>
      <c r="D857" s="3" t="str">
        <f>VLOOKUP(C857,'Location Summary'!$C$4:$D$602,2,0)</f>
        <v>DA+3</v>
      </c>
      <c r="E857" s="295" t="s">
        <v>422</v>
      </c>
      <c r="F857" s="296" t="s">
        <v>702</v>
      </c>
      <c r="H857" s="185">
        <v>1</v>
      </c>
      <c r="I857" s="184">
        <v>1</v>
      </c>
      <c r="Q857" s="185">
        <v>1</v>
      </c>
      <c r="R857" s="184">
        <v>1</v>
      </c>
      <c r="X857" s="44">
        <f t="shared" si="172"/>
        <v>45678</v>
      </c>
      <c r="Y857" s="44">
        <f t="shared" si="173"/>
        <v>45706</v>
      </c>
    </row>
    <row r="858" spans="1:25" ht="20.149999999999999" customHeight="1" x14ac:dyDescent="0.35">
      <c r="A858" s="13">
        <f>SUBTOTAL(103,$B$4:B858)</f>
        <v>855</v>
      </c>
      <c r="B858" s="138">
        <v>45678</v>
      </c>
      <c r="C858" s="141" t="s">
        <v>57</v>
      </c>
      <c r="D858" s="3" t="str">
        <f>VLOOKUP(C858,'Location Summary'!$C$4:$D$602,2,0)</f>
        <v>DB2+9</v>
      </c>
      <c r="E858" s="295" t="s">
        <v>422</v>
      </c>
      <c r="F858" s="296" t="s">
        <v>702</v>
      </c>
      <c r="M858" s="186">
        <v>1</v>
      </c>
      <c r="Q858" s="185">
        <v>1</v>
      </c>
      <c r="R858" s="184">
        <v>1</v>
      </c>
      <c r="X858" s="44">
        <f t="shared" ref="X858:X895" si="174">B858</f>
        <v>45678</v>
      </c>
      <c r="Y858" s="44">
        <f t="shared" ref="Y858:Y895" si="175">B858+28</f>
        <v>45706</v>
      </c>
    </row>
    <row r="859" spans="1:25" ht="20.149999999999999" customHeight="1" x14ac:dyDescent="0.35">
      <c r="A859" s="13">
        <f>SUBTOTAL(103,$B$4:B859)</f>
        <v>856</v>
      </c>
      <c r="B859" s="138">
        <v>45678</v>
      </c>
      <c r="C859" s="141" t="s">
        <v>412</v>
      </c>
      <c r="D859" s="3" t="str">
        <f>VLOOKUP(C859,'Location Summary'!$C$4:$D$602,2,0)</f>
        <v>DA+6</v>
      </c>
      <c r="E859" s="295" t="s">
        <v>422</v>
      </c>
      <c r="F859" s="296" t="s">
        <v>702</v>
      </c>
      <c r="K859" s="185">
        <v>1</v>
      </c>
      <c r="X859" s="44">
        <f t="shared" si="174"/>
        <v>45678</v>
      </c>
      <c r="Y859" s="44">
        <f t="shared" si="175"/>
        <v>45706</v>
      </c>
    </row>
    <row r="860" spans="1:25" ht="20.149999999999999" customHeight="1" x14ac:dyDescent="0.35">
      <c r="A860" s="13">
        <f>SUBTOTAL(103,$B$4:B860)</f>
        <v>857</v>
      </c>
      <c r="B860" s="138">
        <v>45678</v>
      </c>
      <c r="C860" s="141" t="s">
        <v>667</v>
      </c>
      <c r="D860" s="3" t="str">
        <f>VLOOKUP(C860,'Location Summary'!$C$4:$D$602,2,0)</f>
        <v>DA+0</v>
      </c>
      <c r="E860" s="295" t="s">
        <v>422</v>
      </c>
      <c r="F860" s="296" t="s">
        <v>702</v>
      </c>
      <c r="N860" s="185">
        <v>1</v>
      </c>
      <c r="O860" s="184">
        <v>1</v>
      </c>
      <c r="Q860" s="185">
        <v>1</v>
      </c>
      <c r="R860" s="184">
        <v>1</v>
      </c>
      <c r="X860" s="44">
        <f t="shared" si="174"/>
        <v>45678</v>
      </c>
      <c r="Y860" s="44">
        <f t="shared" si="175"/>
        <v>45706</v>
      </c>
    </row>
    <row r="861" spans="1:25" ht="20.149999999999999" customHeight="1" x14ac:dyDescent="0.35">
      <c r="A861" s="13">
        <f>SUBTOTAL(103,$B$4:B861)</f>
        <v>858</v>
      </c>
      <c r="B861" s="138">
        <v>45679</v>
      </c>
      <c r="C861" s="141" t="s">
        <v>663</v>
      </c>
      <c r="D861" s="3" t="str">
        <f>VLOOKUP(C861,'Location Summary'!$C$4:$D$602,2,0)</f>
        <v>DA-1.5</v>
      </c>
      <c r="E861" s="295" t="s">
        <v>422</v>
      </c>
      <c r="F861" s="296" t="s">
        <v>702</v>
      </c>
      <c r="G861" s="186">
        <v>1</v>
      </c>
      <c r="K861" s="185">
        <v>1</v>
      </c>
      <c r="L861" s="184">
        <v>1</v>
      </c>
      <c r="M861" s="186">
        <v>1</v>
      </c>
      <c r="Q861" s="185">
        <v>1</v>
      </c>
      <c r="R861" s="184">
        <v>1</v>
      </c>
      <c r="X861" s="44">
        <f t="shared" si="174"/>
        <v>45679</v>
      </c>
      <c r="Y861" s="44">
        <f t="shared" si="175"/>
        <v>45707</v>
      </c>
    </row>
    <row r="862" spans="1:25" ht="20.149999999999999" customHeight="1" x14ac:dyDescent="0.35">
      <c r="A862" s="13">
        <f>SUBTOTAL(103,$B$4:B862)</f>
        <v>859</v>
      </c>
      <c r="B862" s="138">
        <v>45679</v>
      </c>
      <c r="C862" s="141" t="s">
        <v>57</v>
      </c>
      <c r="D862" s="3" t="str">
        <f>VLOOKUP(C862,'Location Summary'!$C$4:$D$602,2,0)</f>
        <v>DB2+9</v>
      </c>
      <c r="E862" s="295" t="s">
        <v>422</v>
      </c>
      <c r="F862" s="296" t="s">
        <v>702</v>
      </c>
      <c r="N862" s="185">
        <v>1</v>
      </c>
      <c r="O862" s="184">
        <v>1</v>
      </c>
      <c r="X862" s="44">
        <f t="shared" si="174"/>
        <v>45679</v>
      </c>
      <c r="Y862" s="44">
        <f t="shared" si="175"/>
        <v>45707</v>
      </c>
    </row>
    <row r="863" spans="1:25" ht="20.149999999999999" customHeight="1" x14ac:dyDescent="0.35">
      <c r="A863" s="13">
        <f>SUBTOTAL(103,$B$4:B863)</f>
        <v>860</v>
      </c>
      <c r="B863" s="138">
        <v>45679</v>
      </c>
      <c r="C863" s="141" t="s">
        <v>644</v>
      </c>
      <c r="D863" s="3" t="str">
        <f>VLOOKUP(C863,'Location Summary'!$C$4:$D$602,2,0)</f>
        <v>DA+1.5</v>
      </c>
      <c r="E863" s="295" t="s">
        <v>422</v>
      </c>
      <c r="F863" s="296" t="s">
        <v>702</v>
      </c>
      <c r="H863" s="185">
        <v>1</v>
      </c>
      <c r="I863" s="184">
        <v>1</v>
      </c>
      <c r="K863" s="185">
        <v>1</v>
      </c>
      <c r="L863" s="184">
        <v>1</v>
      </c>
      <c r="X863" s="44">
        <f t="shared" si="174"/>
        <v>45679</v>
      </c>
      <c r="Y863" s="44">
        <f t="shared" si="175"/>
        <v>45707</v>
      </c>
    </row>
    <row r="864" spans="1:25" ht="20.149999999999999" customHeight="1" x14ac:dyDescent="0.35">
      <c r="A864" s="13">
        <f>SUBTOTAL(103,$B$4:B864)</f>
        <v>861</v>
      </c>
      <c r="B864" s="138">
        <v>45679</v>
      </c>
      <c r="C864" s="141" t="s">
        <v>79</v>
      </c>
      <c r="D864" s="3" t="str">
        <f>VLOOKUP(C864,'Location Summary'!$C$4:$D$602,2,0)</f>
        <v>DB1+0</v>
      </c>
      <c r="E864" s="295" t="s">
        <v>422</v>
      </c>
      <c r="F864" s="296" t="s">
        <v>702</v>
      </c>
      <c r="M864" s="186">
        <v>1</v>
      </c>
      <c r="P864" s="186">
        <v>1</v>
      </c>
      <c r="X864" s="44">
        <f t="shared" si="174"/>
        <v>45679</v>
      </c>
      <c r="Y864" s="44">
        <f t="shared" si="175"/>
        <v>45707</v>
      </c>
    </row>
    <row r="865" spans="1:25" ht="20.149999999999999" customHeight="1" x14ac:dyDescent="0.35">
      <c r="A865" s="13">
        <f>SUBTOTAL(103,$B$4:B865)</f>
        <v>862</v>
      </c>
      <c r="B865" s="138">
        <v>45680</v>
      </c>
      <c r="C865" s="141" t="s">
        <v>663</v>
      </c>
      <c r="D865" s="3" t="str">
        <f>VLOOKUP(C865,'Location Summary'!$C$4:$D$602,2,0)</f>
        <v>DA-1.5</v>
      </c>
      <c r="E865" s="295" t="s">
        <v>422</v>
      </c>
      <c r="F865" s="296" t="s">
        <v>702</v>
      </c>
      <c r="H865" s="185">
        <v>1</v>
      </c>
      <c r="I865" s="184">
        <v>1</v>
      </c>
      <c r="N865" s="185">
        <v>1</v>
      </c>
      <c r="O865" s="184">
        <v>1</v>
      </c>
      <c r="X865" s="44">
        <f t="shared" si="174"/>
        <v>45680</v>
      </c>
      <c r="Y865" s="44">
        <f t="shared" si="175"/>
        <v>45708</v>
      </c>
    </row>
    <row r="866" spans="1:25" ht="20.149999999999999" customHeight="1" x14ac:dyDescent="0.35">
      <c r="A866" s="13">
        <f>SUBTOTAL(103,$B$4:B866)</f>
        <v>863</v>
      </c>
      <c r="B866" s="138">
        <v>45680</v>
      </c>
      <c r="C866" s="141" t="s">
        <v>315</v>
      </c>
      <c r="D866" s="3" t="str">
        <f>VLOOKUP(C866,'Location Summary'!$C$4:$D$602,2,0)</f>
        <v>DA+6</v>
      </c>
      <c r="E866" s="295" t="s">
        <v>422</v>
      </c>
      <c r="F866" s="296" t="s">
        <v>702</v>
      </c>
      <c r="J866" s="186">
        <v>1</v>
      </c>
      <c r="X866" s="44">
        <f t="shared" si="174"/>
        <v>45680</v>
      </c>
      <c r="Y866" s="44">
        <f t="shared" si="175"/>
        <v>45708</v>
      </c>
    </row>
    <row r="867" spans="1:25" ht="20.149999999999999" customHeight="1" x14ac:dyDescent="0.35">
      <c r="A867" s="13">
        <f>SUBTOTAL(103,$B$4:B867)</f>
        <v>864</v>
      </c>
      <c r="B867" s="138">
        <v>45680</v>
      </c>
      <c r="C867" s="141" t="s">
        <v>9</v>
      </c>
      <c r="D867" s="3" t="str">
        <f>VLOOKUP(C867,'Location Summary'!$C$4:$D$602,2,0)</f>
        <v>DB1+0</v>
      </c>
      <c r="E867" s="295" t="s">
        <v>422</v>
      </c>
      <c r="F867" s="296" t="s">
        <v>702</v>
      </c>
      <c r="G867" s="186">
        <v>1</v>
      </c>
      <c r="X867" s="44">
        <f t="shared" si="174"/>
        <v>45680</v>
      </c>
      <c r="Y867" s="44">
        <f t="shared" si="175"/>
        <v>45708</v>
      </c>
    </row>
    <row r="868" spans="1:25" ht="20.149999999999999" customHeight="1" x14ac:dyDescent="0.35">
      <c r="A868" s="13">
        <f>SUBTOTAL(103,$B$4:B868)</f>
        <v>865</v>
      </c>
      <c r="B868" s="138">
        <v>45680</v>
      </c>
      <c r="C868" s="141" t="s">
        <v>412</v>
      </c>
      <c r="D868" s="3" t="str">
        <f>VLOOKUP(C868,'Location Summary'!$C$4:$D$602,2,0)</f>
        <v>DA+6</v>
      </c>
      <c r="E868" s="295" t="s">
        <v>422</v>
      </c>
      <c r="F868" s="296" t="s">
        <v>702</v>
      </c>
      <c r="L868" s="184">
        <v>1</v>
      </c>
      <c r="P868" s="186">
        <v>1</v>
      </c>
      <c r="X868" s="44">
        <f t="shared" si="174"/>
        <v>45680</v>
      </c>
      <c r="Y868" s="44">
        <f t="shared" si="175"/>
        <v>45708</v>
      </c>
    </row>
    <row r="869" spans="1:25" ht="20.149999999999999" customHeight="1" x14ac:dyDescent="0.35">
      <c r="A869" s="13">
        <f>SUBTOTAL(103,$B$4:B869)</f>
        <v>866</v>
      </c>
      <c r="B869" s="138">
        <v>45680</v>
      </c>
      <c r="C869" s="141" t="s">
        <v>644</v>
      </c>
      <c r="D869" s="3" t="str">
        <f>VLOOKUP(C869,'Location Summary'!$C$4:$D$602,2,0)</f>
        <v>DA+1.5</v>
      </c>
      <c r="E869" s="295" t="s">
        <v>422</v>
      </c>
      <c r="F869" s="296" t="s">
        <v>702</v>
      </c>
      <c r="M869" s="186">
        <v>1</v>
      </c>
      <c r="P869" s="186">
        <v>1</v>
      </c>
      <c r="X869" s="44">
        <f t="shared" si="174"/>
        <v>45680</v>
      </c>
      <c r="Y869" s="44">
        <f t="shared" si="175"/>
        <v>45708</v>
      </c>
    </row>
    <row r="870" spans="1:25" ht="20.149999999999999" customHeight="1" x14ac:dyDescent="0.35">
      <c r="A870" s="13">
        <f>SUBTOTAL(103,$B$4:B870)</f>
        <v>867</v>
      </c>
      <c r="B870" s="138">
        <v>45680</v>
      </c>
      <c r="C870" s="141" t="s">
        <v>79</v>
      </c>
      <c r="D870" s="3" t="str">
        <f>VLOOKUP(C870,'Location Summary'!$C$4:$D$602,2,0)</f>
        <v>DB1+0</v>
      </c>
      <c r="E870" s="295" t="s">
        <v>422</v>
      </c>
      <c r="F870" s="296" t="s">
        <v>702</v>
      </c>
      <c r="N870" s="185">
        <v>1</v>
      </c>
      <c r="O870" s="184">
        <v>1</v>
      </c>
      <c r="Q870" s="185">
        <v>1</v>
      </c>
      <c r="R870" s="184">
        <v>1</v>
      </c>
      <c r="X870" s="44">
        <f t="shared" si="174"/>
        <v>45680</v>
      </c>
      <c r="Y870" s="44">
        <f t="shared" si="175"/>
        <v>45708</v>
      </c>
    </row>
    <row r="871" spans="1:25" ht="20.149999999999999" customHeight="1" x14ac:dyDescent="0.35">
      <c r="A871" s="13">
        <f>SUBTOTAL(103,$B$4:B871)</f>
        <v>868</v>
      </c>
      <c r="B871" s="138">
        <v>45680</v>
      </c>
      <c r="C871" s="141" t="s">
        <v>668</v>
      </c>
      <c r="D871" s="3" t="str">
        <f>VLOOKUP(C871,'Location Summary'!$C$4:$D$602,2,0)</f>
        <v>DA+9</v>
      </c>
      <c r="E871" s="295" t="s">
        <v>422</v>
      </c>
      <c r="F871" s="296" t="s">
        <v>702</v>
      </c>
      <c r="J871" s="186">
        <v>1</v>
      </c>
      <c r="M871" s="186">
        <v>1</v>
      </c>
      <c r="P871" s="186">
        <v>1</v>
      </c>
      <c r="X871" s="44">
        <f t="shared" si="174"/>
        <v>45680</v>
      </c>
      <c r="Y871" s="44">
        <f t="shared" si="175"/>
        <v>45708</v>
      </c>
    </row>
    <row r="872" spans="1:25" ht="20.149999999999999" customHeight="1" x14ac:dyDescent="0.35">
      <c r="A872" s="13">
        <f>SUBTOTAL(103,$B$4:B872)</f>
        <v>869</v>
      </c>
      <c r="B872" s="138">
        <v>45681</v>
      </c>
      <c r="C872" s="141" t="s">
        <v>315</v>
      </c>
      <c r="D872" s="3" t="str">
        <f>VLOOKUP(C872,'Location Summary'!$C$4:$D$602,2,0)</f>
        <v>DA+6</v>
      </c>
      <c r="E872" s="295" t="s">
        <v>422</v>
      </c>
      <c r="F872" s="296" t="s">
        <v>702</v>
      </c>
      <c r="G872" s="186">
        <v>1</v>
      </c>
      <c r="K872" s="185">
        <v>1</v>
      </c>
      <c r="L872" s="184">
        <v>1</v>
      </c>
      <c r="P872" s="186">
        <v>1</v>
      </c>
      <c r="X872" s="44">
        <f t="shared" si="174"/>
        <v>45681</v>
      </c>
      <c r="Y872" s="44">
        <f t="shared" si="175"/>
        <v>45709</v>
      </c>
    </row>
    <row r="873" spans="1:25" ht="20.149999999999999" customHeight="1" x14ac:dyDescent="0.35">
      <c r="A873" s="13">
        <f>SUBTOTAL(103,$B$4:B873)</f>
        <v>870</v>
      </c>
      <c r="B873" s="138">
        <v>45681</v>
      </c>
      <c r="C873" s="141" t="s">
        <v>9</v>
      </c>
      <c r="D873" s="3" t="str">
        <f>VLOOKUP(C873,'Location Summary'!$C$4:$D$602,2,0)</f>
        <v>DB1+0</v>
      </c>
      <c r="E873" s="295" t="s">
        <v>422</v>
      </c>
      <c r="F873" s="296" t="s">
        <v>702</v>
      </c>
      <c r="H873" s="185">
        <v>1</v>
      </c>
      <c r="I873" s="184">
        <v>1</v>
      </c>
      <c r="P873" s="186">
        <v>1</v>
      </c>
      <c r="X873" s="44">
        <f t="shared" si="174"/>
        <v>45681</v>
      </c>
      <c r="Y873" s="44">
        <f t="shared" si="175"/>
        <v>45709</v>
      </c>
    </row>
    <row r="874" spans="1:25" ht="20.149999999999999" customHeight="1" x14ac:dyDescent="0.35">
      <c r="A874" s="13">
        <f>SUBTOTAL(103,$B$4:B874)</f>
        <v>871</v>
      </c>
      <c r="B874" s="138">
        <v>45681</v>
      </c>
      <c r="C874" s="141" t="s">
        <v>412</v>
      </c>
      <c r="D874" s="3" t="str">
        <f>VLOOKUP(C874,'Location Summary'!$C$4:$D$602,2,0)</f>
        <v>DA+6</v>
      </c>
      <c r="E874" s="295" t="s">
        <v>422</v>
      </c>
      <c r="F874" s="296" t="s">
        <v>702</v>
      </c>
      <c r="Q874" s="185">
        <v>1</v>
      </c>
      <c r="R874" s="184">
        <v>1</v>
      </c>
      <c r="X874" s="44">
        <f t="shared" si="174"/>
        <v>45681</v>
      </c>
      <c r="Y874" s="44">
        <f t="shared" si="175"/>
        <v>45709</v>
      </c>
    </row>
    <row r="875" spans="1:25" ht="20.149999999999999" customHeight="1" x14ac:dyDescent="0.35">
      <c r="A875" s="13">
        <f>SUBTOTAL(103,$B$4:B875)</f>
        <v>872</v>
      </c>
      <c r="B875" s="138">
        <v>45681</v>
      </c>
      <c r="C875" s="141" t="s">
        <v>644</v>
      </c>
      <c r="D875" s="3" t="str">
        <f>VLOOKUP(C875,'Location Summary'!$C$4:$D$602,2,0)</f>
        <v>DA+1.5</v>
      </c>
      <c r="E875" s="295" t="s">
        <v>422</v>
      </c>
      <c r="F875" s="296" t="s">
        <v>702</v>
      </c>
      <c r="N875" s="185">
        <v>1</v>
      </c>
      <c r="O875" s="184">
        <v>1</v>
      </c>
      <c r="Q875" s="185">
        <v>1</v>
      </c>
      <c r="R875" s="184">
        <v>1</v>
      </c>
      <c r="X875" s="44">
        <f t="shared" si="174"/>
        <v>45681</v>
      </c>
      <c r="Y875" s="44">
        <f t="shared" si="175"/>
        <v>45709</v>
      </c>
    </row>
    <row r="876" spans="1:25" ht="20.149999999999999" customHeight="1" x14ac:dyDescent="0.35">
      <c r="A876" s="13">
        <f>SUBTOTAL(103,$B$4:B876)</f>
        <v>873</v>
      </c>
      <c r="B876" s="138">
        <v>45681</v>
      </c>
      <c r="C876" s="141" t="s">
        <v>79</v>
      </c>
      <c r="D876" s="3" t="str">
        <f>VLOOKUP(C876,'Location Summary'!$C$4:$D$602,2,0)</f>
        <v>DB1+0</v>
      </c>
      <c r="E876" s="295" t="s">
        <v>422</v>
      </c>
      <c r="F876" s="296" t="s">
        <v>702</v>
      </c>
      <c r="G876" s="186">
        <v>1</v>
      </c>
      <c r="J876" s="186">
        <v>1</v>
      </c>
      <c r="X876" s="44">
        <f t="shared" si="174"/>
        <v>45681</v>
      </c>
      <c r="Y876" s="44">
        <f t="shared" si="175"/>
        <v>45709</v>
      </c>
    </row>
    <row r="877" spans="1:25" ht="20.149999999999999" customHeight="1" x14ac:dyDescent="0.35">
      <c r="A877" s="13">
        <f>SUBTOTAL(103,$B$4:B877)</f>
        <v>874</v>
      </c>
      <c r="B877" s="138">
        <v>45681</v>
      </c>
      <c r="C877" s="141" t="s">
        <v>668</v>
      </c>
      <c r="D877" s="3" t="str">
        <f>VLOOKUP(C877,'Location Summary'!$C$4:$D$602,2,0)</f>
        <v>DA+9</v>
      </c>
      <c r="E877" s="295" t="s">
        <v>422</v>
      </c>
      <c r="F877" s="296" t="s">
        <v>702</v>
      </c>
      <c r="G877" s="186">
        <v>1</v>
      </c>
      <c r="K877" s="185">
        <v>1</v>
      </c>
      <c r="L877" s="184">
        <v>1</v>
      </c>
      <c r="N877" s="185">
        <v>1</v>
      </c>
      <c r="O877" s="184">
        <v>1</v>
      </c>
      <c r="X877" s="44">
        <f t="shared" si="174"/>
        <v>45681</v>
      </c>
      <c r="Y877" s="44">
        <f t="shared" si="175"/>
        <v>45709</v>
      </c>
    </row>
    <row r="878" spans="1:25" ht="20.149999999999999" customHeight="1" x14ac:dyDescent="0.35">
      <c r="A878" s="13">
        <f>SUBTOTAL(103,$B$4:B878)</f>
        <v>875</v>
      </c>
      <c r="B878" s="138">
        <v>45682</v>
      </c>
      <c r="C878" s="141" t="s">
        <v>664</v>
      </c>
      <c r="D878" s="3" t="str">
        <f>VLOOKUP(C878,'Location Summary'!$C$4:$D$602,2,0)</f>
        <v>DA+0</v>
      </c>
      <c r="E878" s="295" t="s">
        <v>422</v>
      </c>
      <c r="F878" s="296" t="s">
        <v>702</v>
      </c>
      <c r="G878" s="186">
        <v>1</v>
      </c>
      <c r="P878" s="186">
        <v>1</v>
      </c>
      <c r="X878" s="44">
        <f t="shared" si="174"/>
        <v>45682</v>
      </c>
      <c r="Y878" s="44">
        <f t="shared" si="175"/>
        <v>45710</v>
      </c>
    </row>
    <row r="879" spans="1:25" ht="20.149999999999999" customHeight="1" x14ac:dyDescent="0.35">
      <c r="A879" s="13">
        <f>SUBTOTAL(103,$B$4:B879)</f>
        <v>876</v>
      </c>
      <c r="B879" s="138">
        <v>45682</v>
      </c>
      <c r="C879" s="141" t="s">
        <v>315</v>
      </c>
      <c r="D879" s="3" t="str">
        <f>VLOOKUP(C879,'Location Summary'!$C$4:$D$602,2,0)</f>
        <v>DA+6</v>
      </c>
      <c r="E879" s="295" t="s">
        <v>422</v>
      </c>
      <c r="F879" s="296" t="s">
        <v>702</v>
      </c>
      <c r="H879" s="185">
        <v>1</v>
      </c>
      <c r="M879" s="186">
        <v>1</v>
      </c>
      <c r="Q879" s="185">
        <v>1</v>
      </c>
      <c r="X879" s="44">
        <f t="shared" si="174"/>
        <v>45682</v>
      </c>
      <c r="Y879" s="44">
        <f t="shared" si="175"/>
        <v>45710</v>
      </c>
    </row>
    <row r="880" spans="1:25" ht="20.149999999999999" customHeight="1" x14ac:dyDescent="0.35">
      <c r="A880" s="13">
        <f>SUBTOTAL(103,$B$4:B880)</f>
        <v>877</v>
      </c>
      <c r="B880" s="138">
        <v>45682</v>
      </c>
      <c r="C880" s="141" t="s">
        <v>693</v>
      </c>
      <c r="D880" s="3" t="str">
        <f>VLOOKUP(C880,'Location Summary'!$C$4:$D$602,2,0)</f>
        <v>DB1+9</v>
      </c>
      <c r="E880" s="295" t="s">
        <v>422</v>
      </c>
      <c r="F880" s="296" t="s">
        <v>702</v>
      </c>
      <c r="J880" s="186">
        <v>1</v>
      </c>
      <c r="X880" s="44">
        <f t="shared" si="174"/>
        <v>45682</v>
      </c>
      <c r="Y880" s="44">
        <f t="shared" si="175"/>
        <v>45710</v>
      </c>
    </row>
    <row r="881" spans="1:25" ht="20.149999999999999" customHeight="1" x14ac:dyDescent="0.35">
      <c r="A881" s="13">
        <f>SUBTOTAL(103,$B$4:B881)</f>
        <v>878</v>
      </c>
      <c r="B881" s="138">
        <v>45682</v>
      </c>
      <c r="C881" s="141" t="s">
        <v>645</v>
      </c>
      <c r="D881" s="3" t="str">
        <f>VLOOKUP(C881,'Location Summary'!$C$4:$D$602,2,0)</f>
        <v>DA+6</v>
      </c>
      <c r="E881" s="295" t="s">
        <v>422</v>
      </c>
      <c r="F881" s="296" t="s">
        <v>702</v>
      </c>
      <c r="P881" s="186">
        <v>1</v>
      </c>
      <c r="X881" s="44">
        <f t="shared" si="174"/>
        <v>45682</v>
      </c>
      <c r="Y881" s="44">
        <f t="shared" si="175"/>
        <v>45710</v>
      </c>
    </row>
    <row r="882" spans="1:25" ht="20.149999999999999" customHeight="1" x14ac:dyDescent="0.35">
      <c r="A882" s="13">
        <f>SUBTOTAL(103,$B$4:B882)</f>
        <v>879</v>
      </c>
      <c r="B882" s="138">
        <v>45682</v>
      </c>
      <c r="C882" s="141" t="s">
        <v>79</v>
      </c>
      <c r="D882" s="3" t="str">
        <f>VLOOKUP(C882,'Location Summary'!$C$4:$D$602,2,0)</f>
        <v>DB1+0</v>
      </c>
      <c r="E882" s="295" t="s">
        <v>422</v>
      </c>
      <c r="F882" s="296" t="s">
        <v>702</v>
      </c>
      <c r="H882" s="185">
        <v>1</v>
      </c>
      <c r="I882" s="184">
        <v>1</v>
      </c>
      <c r="K882" s="185">
        <v>1</v>
      </c>
      <c r="L882" s="184">
        <v>1</v>
      </c>
      <c r="X882" s="44">
        <f t="shared" si="174"/>
        <v>45682</v>
      </c>
      <c r="Y882" s="44">
        <f t="shared" si="175"/>
        <v>45710</v>
      </c>
    </row>
    <row r="883" spans="1:25" ht="20.149999999999999" customHeight="1" x14ac:dyDescent="0.35">
      <c r="A883" s="13">
        <f>SUBTOTAL(103,$B$4:B883)</f>
        <v>880</v>
      </c>
      <c r="B883" s="138">
        <v>45682</v>
      </c>
      <c r="C883" s="141" t="s">
        <v>668</v>
      </c>
      <c r="D883" s="3" t="str">
        <f>VLOOKUP(C883,'Location Summary'!$C$4:$D$602,2,0)</f>
        <v>DA+9</v>
      </c>
      <c r="E883" s="295" t="s">
        <v>422</v>
      </c>
      <c r="F883" s="296" t="s">
        <v>702</v>
      </c>
      <c r="H883" s="185">
        <v>1</v>
      </c>
      <c r="I883" s="184">
        <v>1</v>
      </c>
      <c r="Q883" s="185">
        <v>1</v>
      </c>
      <c r="R883" s="184">
        <v>1</v>
      </c>
      <c r="X883" s="44">
        <f t="shared" si="174"/>
        <v>45682</v>
      </c>
      <c r="Y883" s="44">
        <f t="shared" si="175"/>
        <v>45710</v>
      </c>
    </row>
    <row r="884" spans="1:25" ht="20.149999999999999" customHeight="1" x14ac:dyDescent="0.35">
      <c r="A884" s="13">
        <f>SUBTOTAL(103,$B$4:B884)</f>
        <v>881</v>
      </c>
      <c r="B884" s="138">
        <v>45684</v>
      </c>
      <c r="C884" s="141" t="s">
        <v>664</v>
      </c>
      <c r="D884" s="3" t="str">
        <f>VLOOKUP(C884,'Location Summary'!$C$4:$D$602,2,0)</f>
        <v>DA+0</v>
      </c>
      <c r="E884" s="295" t="s">
        <v>422</v>
      </c>
      <c r="F884" s="296" t="s">
        <v>702</v>
      </c>
      <c r="H884" s="185">
        <v>1</v>
      </c>
      <c r="I884" s="184">
        <v>1</v>
      </c>
      <c r="J884" s="186">
        <v>1</v>
      </c>
      <c r="M884" s="186">
        <v>1</v>
      </c>
      <c r="Q884" s="185">
        <v>1</v>
      </c>
      <c r="R884" s="184">
        <v>1</v>
      </c>
      <c r="X884" s="44">
        <f t="shared" si="174"/>
        <v>45684</v>
      </c>
      <c r="Y884" s="44">
        <f t="shared" si="175"/>
        <v>45712</v>
      </c>
    </row>
    <row r="885" spans="1:25" ht="20.149999999999999" customHeight="1" x14ac:dyDescent="0.35">
      <c r="A885" s="13">
        <f>SUBTOTAL(103,$B$4:B885)</f>
        <v>882</v>
      </c>
      <c r="B885" s="138">
        <v>45684</v>
      </c>
      <c r="C885" s="141" t="s">
        <v>693</v>
      </c>
      <c r="D885" s="3" t="str">
        <f>VLOOKUP(C885,'Location Summary'!$C$4:$D$602,2,0)</f>
        <v>DB1+9</v>
      </c>
      <c r="E885" s="295" t="s">
        <v>422</v>
      </c>
      <c r="F885" s="296" t="s">
        <v>702</v>
      </c>
      <c r="G885" s="186">
        <v>1</v>
      </c>
      <c r="K885" s="185">
        <v>1</v>
      </c>
      <c r="L885" s="184">
        <v>1</v>
      </c>
      <c r="P885" s="186">
        <v>1</v>
      </c>
      <c r="X885" s="44">
        <f t="shared" si="174"/>
        <v>45684</v>
      </c>
      <c r="Y885" s="44">
        <f t="shared" si="175"/>
        <v>45712</v>
      </c>
    </row>
    <row r="886" spans="1:25" ht="20.149999999999999" customHeight="1" x14ac:dyDescent="0.35">
      <c r="A886" s="13">
        <f>SUBTOTAL(103,$B$4:B886)</f>
        <v>883</v>
      </c>
      <c r="B886" s="138">
        <v>45684</v>
      </c>
      <c r="C886" s="141" t="s">
        <v>9</v>
      </c>
      <c r="D886" s="3" t="str">
        <f>VLOOKUP(C886,'Location Summary'!$C$4:$D$602,2,0)</f>
        <v>DB1+0</v>
      </c>
      <c r="E886" s="295" t="s">
        <v>422</v>
      </c>
      <c r="F886" s="296" t="s">
        <v>702</v>
      </c>
      <c r="M886" s="186">
        <v>1</v>
      </c>
      <c r="Q886" s="185">
        <v>1</v>
      </c>
      <c r="R886" s="184">
        <v>1</v>
      </c>
      <c r="X886" s="44">
        <f t="shared" si="174"/>
        <v>45684</v>
      </c>
      <c r="Y886" s="44">
        <f t="shared" si="175"/>
        <v>45712</v>
      </c>
    </row>
    <row r="887" spans="1:25" ht="20.149999999999999" customHeight="1" x14ac:dyDescent="0.35">
      <c r="A887" s="13">
        <f>SUBTOTAL(103,$B$4:B887)</f>
        <v>884</v>
      </c>
      <c r="B887" s="138">
        <v>45684</v>
      </c>
      <c r="C887" s="710" t="s">
        <v>645</v>
      </c>
      <c r="D887" s="3" t="str">
        <f>VLOOKUP(C887,'Location Summary'!$C$4:$D$602,2,0)</f>
        <v>DA+6</v>
      </c>
      <c r="E887" s="295" t="s">
        <v>422</v>
      </c>
      <c r="F887" s="296" t="s">
        <v>702</v>
      </c>
      <c r="G887" s="186">
        <v>1</v>
      </c>
      <c r="Q887" s="185">
        <v>1</v>
      </c>
      <c r="X887" s="44">
        <f t="shared" si="174"/>
        <v>45684</v>
      </c>
      <c r="Y887" s="44">
        <f t="shared" si="175"/>
        <v>45712</v>
      </c>
    </row>
    <row r="888" spans="1:25" ht="20.149999999999999" customHeight="1" x14ac:dyDescent="0.35">
      <c r="A888" s="13">
        <f>SUBTOTAL(103,$B$4:B888)</f>
        <v>885</v>
      </c>
      <c r="B888" s="138">
        <v>45684</v>
      </c>
      <c r="C888" s="141" t="s">
        <v>315</v>
      </c>
      <c r="D888" s="3" t="str">
        <f>VLOOKUP(C888,'Location Summary'!$C$4:$D$602,2,0)</f>
        <v>DA+6</v>
      </c>
      <c r="E888" s="295" t="s">
        <v>422</v>
      </c>
      <c r="F888" s="296" t="s">
        <v>702</v>
      </c>
      <c r="I888" s="184">
        <v>1</v>
      </c>
      <c r="N888" s="185">
        <v>1</v>
      </c>
      <c r="O888" s="184">
        <v>1</v>
      </c>
      <c r="R888" s="184">
        <v>1</v>
      </c>
      <c r="X888" s="44">
        <f t="shared" si="174"/>
        <v>45684</v>
      </c>
      <c r="Y888" s="44">
        <f t="shared" si="175"/>
        <v>45712</v>
      </c>
    </row>
    <row r="889" spans="1:25" ht="20.149999999999999" customHeight="1" x14ac:dyDescent="0.35">
      <c r="A889" s="13">
        <f>SUBTOTAL(103,$B$4:B889)</f>
        <v>886</v>
      </c>
      <c r="B889" s="138">
        <v>45685</v>
      </c>
      <c r="C889" s="141" t="s">
        <v>664</v>
      </c>
      <c r="D889" s="3" t="str">
        <f>VLOOKUP(C889,'Location Summary'!$C$4:$D$602,2,0)</f>
        <v>DA+0</v>
      </c>
      <c r="E889" s="295" t="s">
        <v>422</v>
      </c>
      <c r="F889" s="296" t="s">
        <v>702</v>
      </c>
      <c r="K889" s="185">
        <v>1</v>
      </c>
      <c r="L889" s="184">
        <v>1</v>
      </c>
      <c r="N889" s="185">
        <v>1</v>
      </c>
      <c r="O889" s="184">
        <v>1</v>
      </c>
      <c r="X889" s="44">
        <f t="shared" si="174"/>
        <v>45685</v>
      </c>
      <c r="Y889" s="44">
        <f t="shared" si="175"/>
        <v>45713</v>
      </c>
    </row>
    <row r="890" spans="1:25" ht="20.149999999999999" customHeight="1" x14ac:dyDescent="0.35">
      <c r="A890" s="13">
        <f>SUBTOTAL(103,$B$4:B890)</f>
        <v>887</v>
      </c>
      <c r="B890" s="138">
        <v>45685</v>
      </c>
      <c r="C890" s="141" t="s">
        <v>693</v>
      </c>
      <c r="D890" s="3" t="str">
        <f>VLOOKUP(C890,'Location Summary'!$C$4:$D$602,2,0)</f>
        <v>DB1+9</v>
      </c>
      <c r="E890" s="295" t="s">
        <v>422</v>
      </c>
      <c r="F890" s="296" t="s">
        <v>702</v>
      </c>
      <c r="H890" s="185">
        <v>1</v>
      </c>
      <c r="I890" s="184">
        <v>1</v>
      </c>
      <c r="Q890" s="185">
        <v>1</v>
      </c>
      <c r="R890" s="184">
        <v>1</v>
      </c>
      <c r="X890" s="44">
        <f t="shared" si="174"/>
        <v>45685</v>
      </c>
      <c r="Y890" s="44">
        <f t="shared" si="175"/>
        <v>45713</v>
      </c>
    </row>
    <row r="891" spans="1:25" ht="20.149999999999999" customHeight="1" x14ac:dyDescent="0.35">
      <c r="A891" s="13">
        <f>SUBTOTAL(103,$B$4:B891)</f>
        <v>888</v>
      </c>
      <c r="B891" s="138">
        <v>45685</v>
      </c>
      <c r="C891" s="141" t="s">
        <v>177</v>
      </c>
      <c r="D891" s="3" t="str">
        <f>VLOOKUP(C891,'Location Summary'!$C$4:$D$602,2,0)</f>
        <v>DB1+9</v>
      </c>
      <c r="E891" s="295" t="s">
        <v>422</v>
      </c>
      <c r="F891" s="296" t="s">
        <v>702</v>
      </c>
      <c r="G891" s="186">
        <v>1</v>
      </c>
      <c r="P891" s="186">
        <v>1</v>
      </c>
      <c r="X891" s="44">
        <f t="shared" si="174"/>
        <v>45685</v>
      </c>
      <c r="Y891" s="44">
        <f t="shared" si="175"/>
        <v>45713</v>
      </c>
    </row>
    <row r="892" spans="1:25" ht="20.149999999999999" customHeight="1" x14ac:dyDescent="0.35">
      <c r="A892" s="13">
        <f>SUBTOTAL(103,$B$4:B892)</f>
        <v>889</v>
      </c>
      <c r="B892" s="138">
        <v>45685</v>
      </c>
      <c r="C892" s="141" t="s">
        <v>645</v>
      </c>
      <c r="D892" s="3" t="str">
        <f>VLOOKUP(C892,'Location Summary'!$C$4:$D$602,2,0)</f>
        <v>DA+6</v>
      </c>
      <c r="E892" s="295" t="s">
        <v>422</v>
      </c>
      <c r="F892" s="296" t="s">
        <v>702</v>
      </c>
      <c r="H892" s="185">
        <v>1</v>
      </c>
      <c r="M892" s="186">
        <v>1</v>
      </c>
      <c r="R892" s="184">
        <v>1</v>
      </c>
      <c r="X892" s="44">
        <f t="shared" si="174"/>
        <v>45685</v>
      </c>
      <c r="Y892" s="44">
        <f t="shared" si="175"/>
        <v>45713</v>
      </c>
    </row>
    <row r="893" spans="1:25" ht="20.149999999999999" customHeight="1" x14ac:dyDescent="0.35">
      <c r="A893" s="13">
        <f>SUBTOTAL(103,$B$4:B893)</f>
        <v>890</v>
      </c>
      <c r="B893" s="138">
        <v>45685</v>
      </c>
      <c r="C893" s="141" t="s">
        <v>9</v>
      </c>
      <c r="D893" s="3" t="str">
        <f>VLOOKUP(C893,'Location Summary'!$C$4:$D$602,2,0)</f>
        <v>DB1+0</v>
      </c>
      <c r="E893" s="295" t="s">
        <v>422</v>
      </c>
      <c r="F893" s="296" t="s">
        <v>702</v>
      </c>
      <c r="J893" s="186">
        <v>1</v>
      </c>
      <c r="N893" s="185">
        <v>1</v>
      </c>
      <c r="O893" s="184">
        <v>1</v>
      </c>
      <c r="X893" s="44">
        <f t="shared" si="174"/>
        <v>45685</v>
      </c>
      <c r="Y893" s="44">
        <f t="shared" si="175"/>
        <v>45713</v>
      </c>
    </row>
    <row r="894" spans="1:25" ht="20.149999999999999" customHeight="1" x14ac:dyDescent="0.35">
      <c r="A894" s="13">
        <f>SUBTOTAL(103,$B$4:B894)</f>
        <v>891</v>
      </c>
      <c r="B894" s="138">
        <v>45686</v>
      </c>
      <c r="C894" s="141" t="s">
        <v>693</v>
      </c>
      <c r="D894" s="3" t="str">
        <f>VLOOKUP(C894,'Location Summary'!$C$4:$D$602,2,0)</f>
        <v>DB1+9</v>
      </c>
      <c r="E894" s="295" t="s">
        <v>422</v>
      </c>
      <c r="F894" s="296" t="s">
        <v>702</v>
      </c>
      <c r="M894" s="186">
        <v>1</v>
      </c>
      <c r="X894" s="44">
        <f t="shared" si="174"/>
        <v>45686</v>
      </c>
      <c r="Y894" s="44">
        <f t="shared" si="175"/>
        <v>45714</v>
      </c>
    </row>
    <row r="895" spans="1:25" s="737" customFormat="1" ht="20.149999999999999" customHeight="1" x14ac:dyDescent="0.35">
      <c r="A895" s="729">
        <f>SUBTOTAL(103,$B$4:B895)</f>
        <v>892</v>
      </c>
      <c r="B895" s="730">
        <v>45686</v>
      </c>
      <c r="C895" s="709" t="s">
        <v>9</v>
      </c>
      <c r="D895" s="731" t="str">
        <f>VLOOKUP(C895,'Location Summary'!$C$4:$D$602,2,0)</f>
        <v>DB1+0</v>
      </c>
      <c r="E895" s="732" t="s">
        <v>422</v>
      </c>
      <c r="F895" s="733" t="s">
        <v>702</v>
      </c>
      <c r="G895" s="734"/>
      <c r="H895" s="735"/>
      <c r="I895" s="736"/>
      <c r="J895" s="734"/>
      <c r="K895" s="739">
        <v>1</v>
      </c>
      <c r="L895" s="740">
        <v>1</v>
      </c>
      <c r="M895" s="734"/>
      <c r="N895" s="735"/>
      <c r="O895" s="736"/>
      <c r="P895" s="734"/>
      <c r="Q895" s="735"/>
      <c r="R895" s="736"/>
      <c r="T895" s="731"/>
      <c r="U895" s="731"/>
      <c r="V895" s="731"/>
      <c r="W895" s="731"/>
      <c r="X895" s="738">
        <f t="shared" si="174"/>
        <v>45686</v>
      </c>
      <c r="Y895" s="738">
        <f t="shared" si="175"/>
        <v>45714</v>
      </c>
    </row>
    <row r="896" spans="1:25" ht="20.149999999999999" customHeight="1" x14ac:dyDescent="0.35">
      <c r="A896" s="13">
        <f>SUBTOTAL(103,$B$4:B896)</f>
        <v>893</v>
      </c>
      <c r="B896" s="138">
        <v>45686</v>
      </c>
      <c r="C896" s="141" t="s">
        <v>645</v>
      </c>
      <c r="D896" s="3" t="str">
        <f>VLOOKUP(C896,'Location Summary'!$C$4:$D$602,2,0)</f>
        <v>DA+6</v>
      </c>
      <c r="E896" s="295" t="s">
        <v>422</v>
      </c>
      <c r="F896" s="296" t="s">
        <v>702</v>
      </c>
      <c r="I896" s="184">
        <v>1</v>
      </c>
      <c r="X896" s="653">
        <f t="shared" ref="X896:X930" si="176">B896</f>
        <v>45686</v>
      </c>
      <c r="Y896" s="653">
        <f t="shared" ref="Y896:Y930" si="177">B896+28</f>
        <v>45714</v>
      </c>
    </row>
    <row r="897" spans="1:25" ht="20.149999999999999" customHeight="1" x14ac:dyDescent="0.35">
      <c r="A897" s="13">
        <f>SUBTOTAL(103,$B$4:B897)</f>
        <v>894</v>
      </c>
      <c r="B897" s="138">
        <v>45686</v>
      </c>
      <c r="C897" s="141" t="s">
        <v>177</v>
      </c>
      <c r="D897" s="3" t="str">
        <f>VLOOKUP(C897,'Location Summary'!$C$4:$D$602,2,0)</f>
        <v>DB1+9</v>
      </c>
      <c r="E897" s="295" t="s">
        <v>422</v>
      </c>
      <c r="F897" s="296" t="s">
        <v>702</v>
      </c>
      <c r="H897" s="185">
        <v>1</v>
      </c>
      <c r="I897" s="184">
        <v>1</v>
      </c>
      <c r="Q897" s="185">
        <v>1</v>
      </c>
      <c r="R897" s="184">
        <v>1</v>
      </c>
      <c r="X897" s="653">
        <f t="shared" si="176"/>
        <v>45686</v>
      </c>
      <c r="Y897" s="653">
        <f t="shared" si="177"/>
        <v>45714</v>
      </c>
    </row>
    <row r="898" spans="1:25" ht="20.149999999999999" customHeight="1" x14ac:dyDescent="0.35">
      <c r="A898" s="13">
        <f>SUBTOTAL(103,$B$4:B898)</f>
        <v>895</v>
      </c>
      <c r="B898" s="138">
        <v>45686</v>
      </c>
      <c r="C898" s="141" t="s">
        <v>67</v>
      </c>
      <c r="D898" s="3" t="str">
        <f>VLOOKUP(C898,'Location Summary'!$C$4:$D$602,2,0)</f>
        <v>DA+6</v>
      </c>
      <c r="E898" s="295" t="s">
        <v>422</v>
      </c>
      <c r="F898" s="296" t="s">
        <v>702</v>
      </c>
      <c r="G898" s="186">
        <v>1</v>
      </c>
      <c r="P898" s="186">
        <v>1</v>
      </c>
      <c r="X898" s="653">
        <f t="shared" si="176"/>
        <v>45686</v>
      </c>
      <c r="Y898" s="653">
        <f t="shared" si="177"/>
        <v>45714</v>
      </c>
    </row>
    <row r="899" spans="1:25" ht="20.149999999999999" customHeight="1" x14ac:dyDescent="0.35">
      <c r="A899" s="13">
        <f>SUBTOTAL(103,$B$4:B899)</f>
        <v>896</v>
      </c>
      <c r="B899" s="138">
        <v>45687</v>
      </c>
      <c r="C899" s="141" t="s">
        <v>666</v>
      </c>
      <c r="D899" s="3" t="str">
        <f>VLOOKUP(C899,'Location Summary'!$C$4:$D$602,2,0)</f>
        <v>DA+3</v>
      </c>
      <c r="E899" s="295" t="s">
        <v>422</v>
      </c>
      <c r="F899" s="296" t="s">
        <v>702</v>
      </c>
      <c r="G899" s="186">
        <v>1</v>
      </c>
      <c r="J899" s="186">
        <v>1</v>
      </c>
      <c r="M899" s="186">
        <v>1</v>
      </c>
      <c r="X899" s="44">
        <f t="shared" si="176"/>
        <v>45687</v>
      </c>
      <c r="Y899" s="44">
        <f t="shared" si="177"/>
        <v>45715</v>
      </c>
    </row>
    <row r="900" spans="1:25" ht="20.149999999999999" customHeight="1" x14ac:dyDescent="0.35">
      <c r="A900" s="13">
        <f>SUBTOTAL(103,$B$4:B900)</f>
        <v>897</v>
      </c>
      <c r="B900" s="138">
        <v>45687</v>
      </c>
      <c r="C900" s="141" t="s">
        <v>693</v>
      </c>
      <c r="D900" s="3" t="str">
        <f>VLOOKUP(C900,'Location Summary'!$C$4:$D$602,2,0)</f>
        <v>DB1+9</v>
      </c>
      <c r="E900" s="295" t="s">
        <v>422</v>
      </c>
      <c r="F900" s="296" t="s">
        <v>702</v>
      </c>
      <c r="N900" s="185">
        <v>1</v>
      </c>
      <c r="O900" s="184">
        <v>1</v>
      </c>
      <c r="X900" s="44">
        <f t="shared" si="176"/>
        <v>45687</v>
      </c>
      <c r="Y900" s="44">
        <f t="shared" si="177"/>
        <v>45715</v>
      </c>
    </row>
    <row r="901" spans="1:25" ht="20.149999999999999" customHeight="1" x14ac:dyDescent="0.35">
      <c r="A901" s="13">
        <f>SUBTOTAL(103,$B$4:B901)</f>
        <v>898</v>
      </c>
      <c r="B901" s="138">
        <v>45687</v>
      </c>
      <c r="C901" s="141" t="s">
        <v>170</v>
      </c>
      <c r="D901" s="3" t="str">
        <f>VLOOKUP(C901,'Location Summary'!$C$4:$D$602,2,0)</f>
        <v>DA+1.5</v>
      </c>
      <c r="E901" s="295" t="s">
        <v>422</v>
      </c>
      <c r="F901" s="296" t="s">
        <v>702</v>
      </c>
      <c r="G901" s="186">
        <v>1</v>
      </c>
      <c r="J901" s="186">
        <v>1</v>
      </c>
      <c r="P901" s="186">
        <v>1</v>
      </c>
      <c r="X901" s="44">
        <f t="shared" si="176"/>
        <v>45687</v>
      </c>
      <c r="Y901" s="44">
        <f t="shared" si="177"/>
        <v>45715</v>
      </c>
    </row>
    <row r="902" spans="1:25" ht="20.149999999999999" customHeight="1" x14ac:dyDescent="0.35">
      <c r="A902" s="13">
        <f>SUBTOTAL(103,$B$4:B902)</f>
        <v>899</v>
      </c>
      <c r="B902" s="138">
        <v>45687</v>
      </c>
      <c r="C902" s="141" t="s">
        <v>419</v>
      </c>
      <c r="D902" s="3" t="str">
        <f>VLOOKUP(C902,'Location Summary'!$C$4:$D$602,2,0)</f>
        <v>DA+9</v>
      </c>
      <c r="E902" s="295" t="s">
        <v>422</v>
      </c>
      <c r="F902" s="296" t="s">
        <v>702</v>
      </c>
      <c r="P902" s="186">
        <v>1</v>
      </c>
      <c r="X902" s="44">
        <f t="shared" si="176"/>
        <v>45687</v>
      </c>
      <c r="Y902" s="44">
        <f t="shared" si="177"/>
        <v>45715</v>
      </c>
    </row>
    <row r="903" spans="1:25" ht="20.149999999999999" customHeight="1" x14ac:dyDescent="0.35">
      <c r="A903" s="13">
        <f>SUBTOTAL(103,$B$4:B903)</f>
        <v>900</v>
      </c>
      <c r="B903" s="138">
        <v>45687</v>
      </c>
      <c r="C903" s="141" t="s">
        <v>645</v>
      </c>
      <c r="D903" s="3" t="str">
        <f>VLOOKUP(C903,'Location Summary'!$C$4:$D$602,2,0)</f>
        <v>DA+6</v>
      </c>
      <c r="E903" s="295" t="s">
        <v>422</v>
      </c>
      <c r="F903" s="296" t="s">
        <v>702</v>
      </c>
      <c r="J903" s="186">
        <v>1</v>
      </c>
      <c r="X903" s="44">
        <f t="shared" si="176"/>
        <v>45687</v>
      </c>
      <c r="Y903" s="44">
        <f t="shared" si="177"/>
        <v>45715</v>
      </c>
    </row>
    <row r="904" spans="1:25" ht="20.149999999999999" customHeight="1" x14ac:dyDescent="0.35">
      <c r="A904" s="13">
        <f>SUBTOTAL(103,$B$4:B904)</f>
        <v>901</v>
      </c>
      <c r="B904" s="138">
        <v>45687</v>
      </c>
      <c r="C904" s="141" t="s">
        <v>177</v>
      </c>
      <c r="D904" s="3" t="str">
        <f>VLOOKUP(C904,'Location Summary'!$C$4:$D$602,2,0)</f>
        <v>DB1+9</v>
      </c>
      <c r="E904" s="295" t="s">
        <v>422</v>
      </c>
      <c r="F904" s="296" t="s">
        <v>702</v>
      </c>
      <c r="J904" s="186">
        <v>1</v>
      </c>
      <c r="M904" s="186">
        <v>1</v>
      </c>
      <c r="X904" s="44">
        <f t="shared" si="176"/>
        <v>45687</v>
      </c>
      <c r="Y904" s="44">
        <f t="shared" si="177"/>
        <v>45715</v>
      </c>
    </row>
    <row r="905" spans="1:25" ht="20.149999999999999" customHeight="1" x14ac:dyDescent="0.35">
      <c r="A905" s="13">
        <f>SUBTOTAL(103,$B$4:B905)</f>
        <v>902</v>
      </c>
      <c r="B905" s="138">
        <v>45687</v>
      </c>
      <c r="C905" s="141" t="s">
        <v>67</v>
      </c>
      <c r="D905" s="3" t="str">
        <f>VLOOKUP(C905,'Location Summary'!$C$4:$D$602,2,0)</f>
        <v>DA+6</v>
      </c>
      <c r="E905" s="295" t="s">
        <v>422</v>
      </c>
      <c r="F905" s="296" t="s">
        <v>702</v>
      </c>
      <c r="H905" s="185">
        <v>1</v>
      </c>
      <c r="I905" s="184">
        <v>1</v>
      </c>
      <c r="J905" s="186">
        <v>1</v>
      </c>
      <c r="M905" s="186">
        <v>1</v>
      </c>
      <c r="Q905" s="185">
        <v>1</v>
      </c>
      <c r="R905" s="184">
        <v>1</v>
      </c>
      <c r="X905" s="44">
        <f t="shared" si="176"/>
        <v>45687</v>
      </c>
      <c r="Y905" s="44">
        <f t="shared" si="177"/>
        <v>45715</v>
      </c>
    </row>
    <row r="906" spans="1:25" ht="20.149999999999999" customHeight="1" x14ac:dyDescent="0.35">
      <c r="A906" s="13">
        <f>SUBTOTAL(103,$B$4:B906)</f>
        <v>903</v>
      </c>
      <c r="B906" s="138">
        <v>45688</v>
      </c>
      <c r="C906" s="141" t="s">
        <v>666</v>
      </c>
      <c r="D906" s="3" t="str">
        <f>VLOOKUP(C906,'Location Summary'!$C$4:$D$602,2,0)</f>
        <v>DA+3</v>
      </c>
      <c r="E906" s="295" t="s">
        <v>422</v>
      </c>
      <c r="F906" s="296" t="s">
        <v>702</v>
      </c>
      <c r="H906" s="185">
        <v>1</v>
      </c>
      <c r="I906" s="184">
        <v>1</v>
      </c>
      <c r="K906" s="185">
        <v>1</v>
      </c>
      <c r="L906" s="184">
        <v>1</v>
      </c>
      <c r="N906" s="185">
        <v>1</v>
      </c>
      <c r="O906" s="184">
        <v>1</v>
      </c>
      <c r="P906" s="186">
        <v>1</v>
      </c>
      <c r="X906" s="44">
        <f t="shared" si="176"/>
        <v>45688</v>
      </c>
      <c r="Y906" s="44">
        <f t="shared" si="177"/>
        <v>45716</v>
      </c>
    </row>
    <row r="907" spans="1:25" ht="20.149999999999999" customHeight="1" x14ac:dyDescent="0.35">
      <c r="A907" s="13">
        <f>SUBTOTAL(103,$B$4:B907)</f>
        <v>904</v>
      </c>
      <c r="B907" s="138">
        <v>45688</v>
      </c>
      <c r="C907" s="141" t="s">
        <v>170</v>
      </c>
      <c r="D907" s="3" t="str">
        <f>VLOOKUP(C907,'Location Summary'!$C$4:$D$602,2,0)</f>
        <v>DA+1.5</v>
      </c>
      <c r="E907" s="295" t="s">
        <v>422</v>
      </c>
      <c r="F907" s="296" t="s">
        <v>702</v>
      </c>
      <c r="H907" s="185">
        <v>1</v>
      </c>
      <c r="I907" s="184">
        <v>1</v>
      </c>
      <c r="K907" s="185">
        <v>1</v>
      </c>
      <c r="L907" s="184">
        <v>1</v>
      </c>
      <c r="M907" s="186">
        <v>1</v>
      </c>
      <c r="Q907" s="185">
        <v>1</v>
      </c>
      <c r="R907" s="184">
        <v>1</v>
      </c>
      <c r="X907" s="44">
        <f t="shared" si="176"/>
        <v>45688</v>
      </c>
      <c r="Y907" s="44">
        <f t="shared" si="177"/>
        <v>45716</v>
      </c>
    </row>
    <row r="908" spans="1:25" ht="20.149999999999999" customHeight="1" x14ac:dyDescent="0.35">
      <c r="A908" s="13">
        <f>SUBTOTAL(103,$B$4:B908)</f>
        <v>905</v>
      </c>
      <c r="B908" s="138">
        <v>45688</v>
      </c>
      <c r="C908" s="141" t="s">
        <v>419</v>
      </c>
      <c r="D908" s="3" t="str">
        <f>VLOOKUP(C908,'Location Summary'!$C$4:$D$602,2,0)</f>
        <v>DA+9</v>
      </c>
      <c r="E908" s="295" t="s">
        <v>422</v>
      </c>
      <c r="F908" s="296" t="s">
        <v>702</v>
      </c>
      <c r="Q908" s="185">
        <v>1</v>
      </c>
      <c r="X908" s="44">
        <f t="shared" si="176"/>
        <v>45688</v>
      </c>
      <c r="Y908" s="44">
        <f t="shared" si="177"/>
        <v>45716</v>
      </c>
    </row>
    <row r="909" spans="1:25" ht="20.149999999999999" customHeight="1" x14ac:dyDescent="0.35">
      <c r="A909" s="13">
        <f>SUBTOTAL(103,$B$4:B909)</f>
        <v>906</v>
      </c>
      <c r="B909" s="138">
        <v>45688</v>
      </c>
      <c r="C909" s="141" t="s">
        <v>645</v>
      </c>
      <c r="D909" s="3" t="str">
        <f>VLOOKUP(C909,'Location Summary'!$C$4:$D$602,2,0)</f>
        <v>DA+6</v>
      </c>
      <c r="E909" s="295" t="s">
        <v>422</v>
      </c>
      <c r="F909" s="296" t="s">
        <v>702</v>
      </c>
      <c r="K909" s="185">
        <v>1</v>
      </c>
      <c r="L909" s="184">
        <v>1</v>
      </c>
      <c r="N909" s="185">
        <v>1</v>
      </c>
      <c r="O909" s="184">
        <v>1</v>
      </c>
      <c r="X909" s="44">
        <f t="shared" si="176"/>
        <v>45688</v>
      </c>
      <c r="Y909" s="44">
        <f t="shared" si="177"/>
        <v>45716</v>
      </c>
    </row>
    <row r="910" spans="1:25" ht="20.149999999999999" customHeight="1" x14ac:dyDescent="0.35">
      <c r="A910" s="13">
        <f>SUBTOTAL(103,$B$4:B910)</f>
        <v>907</v>
      </c>
      <c r="B910" s="138">
        <v>45688</v>
      </c>
      <c r="C910" s="710" t="s">
        <v>177</v>
      </c>
      <c r="D910" s="3" t="str">
        <f>VLOOKUP(C910,'Location Summary'!$C$4:$D$602,2,0)</f>
        <v>DB1+9</v>
      </c>
      <c r="E910" s="295" t="s">
        <v>422</v>
      </c>
      <c r="F910" s="296" t="s">
        <v>702</v>
      </c>
      <c r="K910" s="185">
        <v>1</v>
      </c>
      <c r="L910" s="184">
        <v>1</v>
      </c>
      <c r="N910" s="185">
        <v>1</v>
      </c>
      <c r="O910" s="184">
        <v>1</v>
      </c>
      <c r="X910" s="44">
        <f t="shared" si="176"/>
        <v>45688</v>
      </c>
      <c r="Y910" s="44">
        <f t="shared" si="177"/>
        <v>45716</v>
      </c>
    </row>
    <row r="911" spans="1:25" ht="20.149999999999999" customHeight="1" x14ac:dyDescent="0.35">
      <c r="A911" s="13">
        <f>SUBTOTAL(103,$B$4:B911)</f>
        <v>908</v>
      </c>
      <c r="B911" s="138">
        <v>45688</v>
      </c>
      <c r="C911" s="141" t="s">
        <v>7</v>
      </c>
      <c r="D911" s="3" t="str">
        <f>VLOOKUP(C911,'Location Summary'!$C$4:$D$602,2,0)</f>
        <v>DB1+6</v>
      </c>
      <c r="E911" s="295" t="s">
        <v>422</v>
      </c>
      <c r="F911" s="296" t="s">
        <v>702</v>
      </c>
      <c r="P911" s="186">
        <v>1</v>
      </c>
      <c r="X911" s="44">
        <f t="shared" si="176"/>
        <v>45688</v>
      </c>
      <c r="Y911" s="44">
        <f t="shared" si="177"/>
        <v>45716</v>
      </c>
    </row>
    <row r="912" spans="1:25" ht="20.149999999999999" customHeight="1" x14ac:dyDescent="0.35">
      <c r="A912" s="13">
        <f>SUBTOTAL(103,$B$4:B912)</f>
        <v>909</v>
      </c>
      <c r="B912" s="138">
        <v>45688</v>
      </c>
      <c r="C912" s="141" t="s">
        <v>67</v>
      </c>
      <c r="D912" s="3" t="str">
        <f>VLOOKUP(C912,'Location Summary'!$C$4:$D$602,2,0)</f>
        <v>DA+6</v>
      </c>
      <c r="E912" s="295" t="s">
        <v>422</v>
      </c>
      <c r="F912" s="296" t="s">
        <v>702</v>
      </c>
      <c r="K912" s="185">
        <v>1</v>
      </c>
      <c r="L912" s="184">
        <v>1</v>
      </c>
      <c r="N912" s="185">
        <v>1</v>
      </c>
      <c r="O912" s="184">
        <v>1</v>
      </c>
      <c r="X912" s="44">
        <f t="shared" si="176"/>
        <v>45688</v>
      </c>
      <c r="Y912" s="44">
        <f t="shared" si="177"/>
        <v>45716</v>
      </c>
    </row>
    <row r="913" spans="1:25" ht="20.149999999999999" customHeight="1" x14ac:dyDescent="0.35">
      <c r="A913" s="13">
        <f>SUBTOTAL(103,$B$4:B913)</f>
        <v>910</v>
      </c>
      <c r="B913" s="138">
        <v>45689</v>
      </c>
      <c r="C913" s="141" t="s">
        <v>666</v>
      </c>
      <c r="D913" s="3" t="str">
        <f>VLOOKUP(C913,'Location Summary'!$C$4:$D$602,2,0)</f>
        <v>DA+3</v>
      </c>
      <c r="E913" s="295" t="s">
        <v>422</v>
      </c>
      <c r="F913" s="296" t="s">
        <v>702</v>
      </c>
      <c r="Q913" s="185">
        <v>1</v>
      </c>
      <c r="X913" s="44">
        <f t="shared" si="176"/>
        <v>45689</v>
      </c>
      <c r="Y913" s="44">
        <f t="shared" si="177"/>
        <v>45717</v>
      </c>
    </row>
    <row r="914" spans="1:25" ht="20.149999999999999" customHeight="1" x14ac:dyDescent="0.35">
      <c r="A914" s="13">
        <f>SUBTOTAL(103,$B$4:B914)</f>
        <v>911</v>
      </c>
      <c r="B914" s="138">
        <v>45689</v>
      </c>
      <c r="C914" s="141" t="s">
        <v>443</v>
      </c>
      <c r="D914" s="3" t="str">
        <f>VLOOKUP(C914,'Location Summary'!$C$4:$D$602,2,0)</f>
        <v>DA+1.5</v>
      </c>
      <c r="E914" s="295" t="s">
        <v>422</v>
      </c>
      <c r="F914" s="296" t="s">
        <v>702</v>
      </c>
      <c r="M914" s="186">
        <v>1</v>
      </c>
      <c r="P914" s="186">
        <v>1</v>
      </c>
      <c r="X914" s="44">
        <f t="shared" si="176"/>
        <v>45689</v>
      </c>
      <c r="Y914" s="44">
        <f t="shared" si="177"/>
        <v>45717</v>
      </c>
    </row>
    <row r="915" spans="1:25" ht="20.149999999999999" customHeight="1" x14ac:dyDescent="0.35">
      <c r="A915" s="13">
        <f>SUBTOTAL(103,$B$4:B915)</f>
        <v>912</v>
      </c>
      <c r="B915" s="138">
        <v>45689</v>
      </c>
      <c r="C915" s="141" t="s">
        <v>170</v>
      </c>
      <c r="D915" s="3" t="str">
        <f>VLOOKUP(C915,'Location Summary'!$C$4:$D$602,2,0)</f>
        <v>DA+1.5</v>
      </c>
      <c r="E915" s="295" t="s">
        <v>422</v>
      </c>
      <c r="F915" s="296" t="s">
        <v>702</v>
      </c>
      <c r="N915" s="185">
        <v>1</v>
      </c>
      <c r="O915" s="184">
        <v>1</v>
      </c>
      <c r="X915" s="44">
        <f t="shared" si="176"/>
        <v>45689</v>
      </c>
      <c r="Y915" s="44">
        <f t="shared" si="177"/>
        <v>45717</v>
      </c>
    </row>
    <row r="916" spans="1:25" ht="20.149999999999999" customHeight="1" x14ac:dyDescent="0.35">
      <c r="A916" s="13">
        <f>SUBTOTAL(103,$B$4:B916)</f>
        <v>913</v>
      </c>
      <c r="B916" s="138">
        <v>45689</v>
      </c>
      <c r="C916" s="141" t="s">
        <v>419</v>
      </c>
      <c r="D916" s="3" t="str">
        <f>VLOOKUP(C916,'Location Summary'!$C$4:$D$602,2,0)</f>
        <v>DA+9</v>
      </c>
      <c r="E916" s="295" t="s">
        <v>422</v>
      </c>
      <c r="F916" s="296" t="s">
        <v>702</v>
      </c>
      <c r="M916" s="186">
        <v>1</v>
      </c>
      <c r="X916" s="44">
        <f t="shared" si="176"/>
        <v>45689</v>
      </c>
      <c r="Y916" s="44">
        <f t="shared" si="177"/>
        <v>45717</v>
      </c>
    </row>
    <row r="917" spans="1:25" ht="20.149999999999999" customHeight="1" x14ac:dyDescent="0.35">
      <c r="A917" s="13">
        <f>SUBTOTAL(103,$B$4:B917)</f>
        <v>914</v>
      </c>
      <c r="B917" s="138">
        <v>45689</v>
      </c>
      <c r="C917" s="141" t="s">
        <v>7</v>
      </c>
      <c r="D917" s="3" t="str">
        <f>VLOOKUP(C917,'Location Summary'!$C$4:$D$602,2,0)</f>
        <v>DB1+6</v>
      </c>
      <c r="E917" s="295" t="s">
        <v>422</v>
      </c>
      <c r="F917" s="296" t="s">
        <v>702</v>
      </c>
      <c r="G917" s="186">
        <v>1</v>
      </c>
      <c r="Q917" s="185">
        <v>1</v>
      </c>
      <c r="R917" s="184">
        <v>1</v>
      </c>
      <c r="X917" s="44">
        <f t="shared" si="176"/>
        <v>45689</v>
      </c>
      <c r="Y917" s="44">
        <f t="shared" si="177"/>
        <v>45717</v>
      </c>
    </row>
    <row r="918" spans="1:25" ht="20.149999999999999" customHeight="1" x14ac:dyDescent="0.35">
      <c r="A918" s="13">
        <f>SUBTOTAL(103,$B$4:B918)</f>
        <v>915</v>
      </c>
      <c r="B918" s="138">
        <v>45689</v>
      </c>
      <c r="C918" s="141" t="s">
        <v>275</v>
      </c>
      <c r="D918" s="3" t="str">
        <f>VLOOKUP(C918,'Location Summary'!$C$4:$D$602,2,0)</f>
        <v>DD60+9</v>
      </c>
      <c r="E918" s="295" t="s">
        <v>422</v>
      </c>
      <c r="F918" s="296" t="s">
        <v>702</v>
      </c>
      <c r="G918" s="186">
        <v>1</v>
      </c>
      <c r="X918" s="44">
        <f t="shared" si="176"/>
        <v>45689</v>
      </c>
      <c r="Y918" s="44">
        <f t="shared" si="177"/>
        <v>45717</v>
      </c>
    </row>
    <row r="919" spans="1:25" ht="20.149999999999999" customHeight="1" x14ac:dyDescent="0.35">
      <c r="A919" s="13">
        <f>SUBTOTAL(103,$B$4:B919)</f>
        <v>916</v>
      </c>
      <c r="B919" s="138">
        <v>45689</v>
      </c>
      <c r="C919" s="141" t="s">
        <v>172</v>
      </c>
      <c r="D919" s="3" t="str">
        <f>VLOOKUP(C919,'Location Summary'!$C$4:$D$602,2,0)</f>
        <v>DA+9</v>
      </c>
      <c r="E919" s="295" t="s">
        <v>422</v>
      </c>
      <c r="F919" s="296" t="s">
        <v>702</v>
      </c>
      <c r="G919" s="186">
        <v>1</v>
      </c>
      <c r="J919" s="186">
        <v>1</v>
      </c>
      <c r="X919" s="44">
        <f t="shared" si="176"/>
        <v>45689</v>
      </c>
      <c r="Y919" s="44">
        <f t="shared" si="177"/>
        <v>45717</v>
      </c>
    </row>
    <row r="920" spans="1:25" ht="20.149999999999999" customHeight="1" x14ac:dyDescent="0.35">
      <c r="A920" s="13">
        <f>SUBTOTAL(103,$B$4:B920)</f>
        <v>917</v>
      </c>
      <c r="B920" s="138">
        <v>45690</v>
      </c>
      <c r="C920" s="141" t="s">
        <v>666</v>
      </c>
      <c r="D920" s="3" t="str">
        <f>VLOOKUP(C920,'Location Summary'!$C$4:$D$602,2,0)</f>
        <v>DA+3</v>
      </c>
      <c r="E920" s="295" t="s">
        <v>422</v>
      </c>
      <c r="F920" s="296" t="s">
        <v>702</v>
      </c>
      <c r="R920" s="184">
        <v>1</v>
      </c>
      <c r="X920" s="44">
        <f t="shared" si="176"/>
        <v>45690</v>
      </c>
      <c r="Y920" s="44">
        <f t="shared" si="177"/>
        <v>45718</v>
      </c>
    </row>
    <row r="921" spans="1:25" ht="20.149999999999999" customHeight="1" x14ac:dyDescent="0.35">
      <c r="A921" s="13">
        <f>SUBTOTAL(103,$B$4:B921)</f>
        <v>918</v>
      </c>
      <c r="B921" s="138">
        <v>45690</v>
      </c>
      <c r="C921" s="141" t="s">
        <v>443</v>
      </c>
      <c r="D921" s="3" t="str">
        <f>VLOOKUP(C921,'Location Summary'!$C$4:$D$602,2,0)</f>
        <v>DA+1.5</v>
      </c>
      <c r="E921" s="295" t="s">
        <v>422</v>
      </c>
      <c r="F921" s="296" t="s">
        <v>702</v>
      </c>
      <c r="G921" s="186">
        <v>1</v>
      </c>
      <c r="J921" s="186">
        <v>1</v>
      </c>
      <c r="N921" s="185">
        <v>1</v>
      </c>
      <c r="Q921" s="185">
        <v>1</v>
      </c>
      <c r="X921" s="44">
        <f t="shared" si="176"/>
        <v>45690</v>
      </c>
      <c r="Y921" s="44">
        <f t="shared" si="177"/>
        <v>45718</v>
      </c>
    </row>
    <row r="922" spans="1:25" ht="20.149999999999999" customHeight="1" x14ac:dyDescent="0.35">
      <c r="A922" s="13">
        <f>SUBTOTAL(103,$B$4:B922)</f>
        <v>919</v>
      </c>
      <c r="B922" s="138">
        <v>45690</v>
      </c>
      <c r="C922" s="141" t="s">
        <v>7</v>
      </c>
      <c r="D922" s="3" t="str">
        <f>VLOOKUP(C922,'Location Summary'!$C$4:$D$602,2,0)</f>
        <v>DB1+6</v>
      </c>
      <c r="E922" s="295" t="s">
        <v>422</v>
      </c>
      <c r="F922" s="296" t="s">
        <v>702</v>
      </c>
      <c r="H922" s="185">
        <v>1</v>
      </c>
      <c r="J922" s="186">
        <v>1</v>
      </c>
      <c r="M922" s="186">
        <v>1</v>
      </c>
      <c r="X922" s="44">
        <f t="shared" si="176"/>
        <v>45690</v>
      </c>
      <c r="Y922" s="44">
        <f t="shared" si="177"/>
        <v>45718</v>
      </c>
    </row>
    <row r="923" spans="1:25" ht="20.149999999999999" customHeight="1" x14ac:dyDescent="0.35">
      <c r="A923" s="13">
        <f>SUBTOTAL(103,$B$4:B923)</f>
        <v>920</v>
      </c>
      <c r="B923" s="138">
        <v>45690</v>
      </c>
      <c r="C923" s="141" t="s">
        <v>172</v>
      </c>
      <c r="D923" s="3" t="str">
        <f>VLOOKUP(C923,'Location Summary'!$C$4:$D$602,2,0)</f>
        <v>DA+9</v>
      </c>
      <c r="E923" s="295" t="s">
        <v>422</v>
      </c>
      <c r="F923" s="296" t="s">
        <v>702</v>
      </c>
      <c r="H923" s="185">
        <v>1</v>
      </c>
      <c r="I923" s="184">
        <v>1</v>
      </c>
      <c r="K923" s="185">
        <v>1</v>
      </c>
      <c r="L923" s="184">
        <v>1</v>
      </c>
      <c r="M923" s="186">
        <v>1</v>
      </c>
      <c r="X923" s="44">
        <f t="shared" si="176"/>
        <v>45690</v>
      </c>
      <c r="Y923" s="44">
        <f t="shared" si="177"/>
        <v>45718</v>
      </c>
    </row>
    <row r="924" spans="1:25" ht="20.149999999999999" customHeight="1" x14ac:dyDescent="0.35">
      <c r="A924" s="13">
        <f>SUBTOTAL(103,$B$4:B924)</f>
        <v>921</v>
      </c>
      <c r="B924" s="138">
        <v>45691</v>
      </c>
      <c r="C924" s="141" t="s">
        <v>665</v>
      </c>
      <c r="D924" s="3" t="str">
        <f>VLOOKUP(C924,'Location Summary'!$C$4:$D$602,2,0)</f>
        <v>DC2+0</v>
      </c>
      <c r="E924" s="295" t="s">
        <v>422</v>
      </c>
      <c r="F924" s="296" t="s">
        <v>702</v>
      </c>
      <c r="G924" s="186">
        <v>1</v>
      </c>
      <c r="X924" s="44">
        <f t="shared" si="176"/>
        <v>45691</v>
      </c>
      <c r="Y924" s="44">
        <f t="shared" si="177"/>
        <v>45719</v>
      </c>
    </row>
    <row r="925" spans="1:25" ht="20.149999999999999" customHeight="1" x14ac:dyDescent="0.35">
      <c r="A925" s="13">
        <f>SUBTOTAL(103,$B$4:B925)</f>
        <v>922</v>
      </c>
      <c r="B925" s="138">
        <v>45691</v>
      </c>
      <c r="C925" s="141" t="s">
        <v>443</v>
      </c>
      <c r="D925" s="3" t="str">
        <f>VLOOKUP(C925,'Location Summary'!$C$4:$D$602,2,0)</f>
        <v>DA+1.5</v>
      </c>
      <c r="E925" s="295" t="s">
        <v>422</v>
      </c>
      <c r="F925" s="296" t="s">
        <v>702</v>
      </c>
      <c r="H925" s="185">
        <v>1</v>
      </c>
      <c r="K925" s="185">
        <v>1</v>
      </c>
      <c r="O925" s="184">
        <v>1</v>
      </c>
      <c r="R925" s="184">
        <v>1</v>
      </c>
      <c r="X925" s="44">
        <f t="shared" si="176"/>
        <v>45691</v>
      </c>
      <c r="Y925" s="44">
        <f t="shared" si="177"/>
        <v>45719</v>
      </c>
    </row>
    <row r="926" spans="1:25" ht="20.149999999999999" customHeight="1" x14ac:dyDescent="0.35">
      <c r="A926" s="13">
        <f>SUBTOTAL(103,$B$4:B926)</f>
        <v>923</v>
      </c>
      <c r="B926" s="138">
        <v>45691</v>
      </c>
      <c r="C926" s="141" t="s">
        <v>463</v>
      </c>
      <c r="D926" s="3" t="str">
        <f>VLOOKUP(C926,'Location Summary'!$C$4:$D$602,2,0)</f>
        <v>DA-1.5</v>
      </c>
      <c r="E926" s="295" t="s">
        <v>422</v>
      </c>
      <c r="F926" s="296" t="s">
        <v>702</v>
      </c>
      <c r="G926" s="186">
        <v>1</v>
      </c>
      <c r="J926" s="186">
        <v>1</v>
      </c>
      <c r="M926" s="186">
        <v>1</v>
      </c>
      <c r="P926" s="186">
        <v>1</v>
      </c>
      <c r="X926" s="44">
        <f t="shared" si="176"/>
        <v>45691</v>
      </c>
      <c r="Y926" s="44">
        <f t="shared" si="177"/>
        <v>45719</v>
      </c>
    </row>
    <row r="927" spans="1:25" ht="20.149999999999999" customHeight="1" x14ac:dyDescent="0.35">
      <c r="A927" s="13">
        <f>SUBTOTAL(103,$B$4:B927)</f>
        <v>924</v>
      </c>
      <c r="B927" s="138">
        <v>45691</v>
      </c>
      <c r="C927" s="141" t="s">
        <v>661</v>
      </c>
      <c r="D927" s="3" t="str">
        <f>VLOOKUP(C927,'Location Summary'!$C$4:$D$602,2,0)</f>
        <v>DA-1.5</v>
      </c>
      <c r="E927" s="295" t="s">
        <v>422</v>
      </c>
      <c r="F927" s="296" t="s">
        <v>702</v>
      </c>
      <c r="G927" s="186">
        <v>1</v>
      </c>
      <c r="J927" s="186">
        <v>1</v>
      </c>
      <c r="M927" s="186">
        <v>1</v>
      </c>
      <c r="X927" s="44">
        <f t="shared" si="176"/>
        <v>45691</v>
      </c>
      <c r="Y927" s="44">
        <f t="shared" si="177"/>
        <v>45719</v>
      </c>
    </row>
    <row r="928" spans="1:25" ht="20.149999999999999" customHeight="1" x14ac:dyDescent="0.35">
      <c r="A928" s="13">
        <f>SUBTOTAL(103,$B$4:B928)</f>
        <v>925</v>
      </c>
      <c r="B928" s="138">
        <v>45691</v>
      </c>
      <c r="C928" s="141" t="s">
        <v>7</v>
      </c>
      <c r="D928" s="3" t="str">
        <f>VLOOKUP(C928,'Location Summary'!$C$4:$D$602,2,0)</f>
        <v>DB1+6</v>
      </c>
      <c r="E928" s="295" t="s">
        <v>422</v>
      </c>
      <c r="F928" s="296" t="s">
        <v>702</v>
      </c>
      <c r="I928" s="184">
        <v>1</v>
      </c>
      <c r="K928" s="185">
        <v>1</v>
      </c>
      <c r="L928" s="184">
        <v>1</v>
      </c>
      <c r="X928" s="44">
        <f t="shared" si="176"/>
        <v>45691</v>
      </c>
      <c r="Y928" s="44">
        <f t="shared" si="177"/>
        <v>45719</v>
      </c>
    </row>
    <row r="929" spans="1:25" ht="20.149999999999999" customHeight="1" x14ac:dyDescent="0.35">
      <c r="A929" s="13">
        <f>SUBTOTAL(103,$B$4:B929)</f>
        <v>926</v>
      </c>
      <c r="B929" s="138">
        <v>45691</v>
      </c>
      <c r="C929" s="141" t="s">
        <v>172</v>
      </c>
      <c r="D929" s="3" t="str">
        <f>VLOOKUP(C929,'Location Summary'!$C$4:$D$602,2,0)</f>
        <v>DA+9</v>
      </c>
      <c r="E929" s="295" t="s">
        <v>422</v>
      </c>
      <c r="F929" s="296" t="s">
        <v>702</v>
      </c>
      <c r="N929" s="185">
        <v>1</v>
      </c>
      <c r="P929" s="186">
        <v>1</v>
      </c>
      <c r="X929" s="44">
        <f t="shared" si="176"/>
        <v>45691</v>
      </c>
      <c r="Y929" s="44">
        <f t="shared" si="177"/>
        <v>45719</v>
      </c>
    </row>
    <row r="930" spans="1:25" ht="20.149999999999999" customHeight="1" x14ac:dyDescent="0.35">
      <c r="A930" s="13">
        <f>SUBTOTAL(103,$B$4:B930)</f>
        <v>927</v>
      </c>
      <c r="B930" s="138">
        <v>45692</v>
      </c>
      <c r="C930" s="141" t="s">
        <v>665</v>
      </c>
      <c r="D930" s="3" t="str">
        <f>VLOOKUP(C930,'Location Summary'!$C$4:$D$602,2,0)</f>
        <v>DC2+0</v>
      </c>
      <c r="E930" s="295" t="s">
        <v>422</v>
      </c>
      <c r="F930" s="296" t="s">
        <v>702</v>
      </c>
      <c r="H930" s="185">
        <v>1</v>
      </c>
      <c r="P930" s="186">
        <v>1</v>
      </c>
      <c r="X930" s="44">
        <f t="shared" si="176"/>
        <v>45692</v>
      </c>
      <c r="Y930" s="44">
        <f t="shared" si="177"/>
        <v>45720</v>
      </c>
    </row>
    <row r="931" spans="1:25" ht="20.149999999999999" customHeight="1" x14ac:dyDescent="0.35">
      <c r="A931" s="13">
        <f>SUBTOTAL(103,$B$4:B931)</f>
        <v>928</v>
      </c>
      <c r="B931" s="138">
        <v>45692</v>
      </c>
      <c r="C931" s="141" t="s">
        <v>443</v>
      </c>
      <c r="D931" s="3" t="str">
        <f>VLOOKUP(C931,'Location Summary'!$C$4:$D$602,2,0)</f>
        <v>DA+1.5</v>
      </c>
      <c r="E931" s="295" t="s">
        <v>422</v>
      </c>
      <c r="F931" s="296" t="s">
        <v>702</v>
      </c>
      <c r="I931" s="184">
        <v>1</v>
      </c>
      <c r="L931" s="184">
        <v>1</v>
      </c>
      <c r="X931" s="44">
        <f t="shared" ref="X931:X933" si="178">B931</f>
        <v>45692</v>
      </c>
      <c r="Y931" s="44">
        <f t="shared" ref="Y931:Y933" si="179">B931+28</f>
        <v>45720</v>
      </c>
    </row>
    <row r="932" spans="1:25" ht="20.149999999999999" customHeight="1" x14ac:dyDescent="0.35">
      <c r="A932" s="13">
        <f>SUBTOTAL(103,$B$4:B932)</f>
        <v>929</v>
      </c>
      <c r="B932" s="138">
        <v>45692</v>
      </c>
      <c r="C932" s="141" t="s">
        <v>419</v>
      </c>
      <c r="D932" s="3" t="str">
        <f>VLOOKUP(C932,'Location Summary'!$C$4:$D$602,2,0)</f>
        <v>DA+9</v>
      </c>
      <c r="E932" s="295" t="s">
        <v>422</v>
      </c>
      <c r="F932" s="296" t="s">
        <v>702</v>
      </c>
      <c r="N932" s="185">
        <v>1</v>
      </c>
      <c r="O932" s="184">
        <v>1</v>
      </c>
      <c r="R932" s="184">
        <v>1</v>
      </c>
      <c r="X932" s="44">
        <f t="shared" si="178"/>
        <v>45692</v>
      </c>
      <c r="Y932" s="44">
        <f t="shared" si="179"/>
        <v>45720</v>
      </c>
    </row>
    <row r="933" spans="1:25" ht="20.149999999999999" customHeight="1" x14ac:dyDescent="0.35">
      <c r="A933" s="13">
        <f>SUBTOTAL(103,$B$4:B933)</f>
        <v>930</v>
      </c>
      <c r="B933" s="138">
        <v>45692</v>
      </c>
      <c r="C933" s="141" t="s">
        <v>646</v>
      </c>
      <c r="D933" s="3" t="str">
        <f>VLOOKUP(C933,'Location Summary'!$C$4:$D$602,2,0)</f>
        <v>DA+3</v>
      </c>
      <c r="E933" s="295" t="s">
        <v>422</v>
      </c>
      <c r="F933" s="296" t="s">
        <v>702</v>
      </c>
      <c r="G933" s="186">
        <v>1</v>
      </c>
      <c r="J933" s="186">
        <v>1</v>
      </c>
      <c r="X933" s="44">
        <f t="shared" si="178"/>
        <v>45692</v>
      </c>
      <c r="Y933" s="44">
        <f t="shared" si="179"/>
        <v>45720</v>
      </c>
    </row>
    <row r="934" spans="1:25" ht="20.149999999999999" customHeight="1" x14ac:dyDescent="0.35">
      <c r="A934" s="13">
        <f>SUBTOTAL(103,$B$4:B934)</f>
        <v>931</v>
      </c>
      <c r="B934" s="138">
        <v>45692</v>
      </c>
      <c r="C934" s="141" t="s">
        <v>661</v>
      </c>
      <c r="D934" s="3" t="str">
        <f>VLOOKUP(C934,'Location Summary'!$C$4:$D$602,2,0)</f>
        <v>DA-1.5</v>
      </c>
      <c r="E934" s="295" t="s">
        <v>422</v>
      </c>
      <c r="F934" s="296" t="s">
        <v>702</v>
      </c>
      <c r="X934" s="44">
        <f t="shared" ref="X934:X964" si="180">B934</f>
        <v>45692</v>
      </c>
      <c r="Y934" s="44">
        <f t="shared" ref="Y934:Y964" si="181">B934+28</f>
        <v>45720</v>
      </c>
    </row>
    <row r="935" spans="1:25" ht="20.149999999999999" customHeight="1" x14ac:dyDescent="0.35">
      <c r="A935" s="13">
        <f>SUBTOTAL(103,$B$4:B935)</f>
        <v>932</v>
      </c>
      <c r="B935" s="138">
        <v>45692</v>
      </c>
      <c r="C935" s="141" t="s">
        <v>661</v>
      </c>
      <c r="D935" s="3" t="str">
        <f>VLOOKUP(C935,'Location Summary'!$C$4:$D$602,2,0)</f>
        <v>DA-1.5</v>
      </c>
      <c r="E935" s="295" t="s">
        <v>422</v>
      </c>
      <c r="F935" s="296" t="s">
        <v>702</v>
      </c>
      <c r="H935" s="185">
        <v>1</v>
      </c>
      <c r="I935" s="184">
        <v>1</v>
      </c>
      <c r="K935" s="185">
        <v>1</v>
      </c>
      <c r="L935" s="184">
        <v>1</v>
      </c>
      <c r="N935" s="185">
        <v>1</v>
      </c>
      <c r="O935" s="184">
        <v>1</v>
      </c>
      <c r="P935" s="186">
        <v>1</v>
      </c>
      <c r="X935" s="44">
        <f t="shared" si="180"/>
        <v>45692</v>
      </c>
      <c r="Y935" s="44">
        <f t="shared" si="181"/>
        <v>45720</v>
      </c>
    </row>
    <row r="936" spans="1:25" ht="20.149999999999999" customHeight="1" x14ac:dyDescent="0.35">
      <c r="A936" s="13">
        <f>SUBTOTAL(103,$B$4:B936)</f>
        <v>933</v>
      </c>
      <c r="B936" s="138">
        <v>45692</v>
      </c>
      <c r="C936" s="141" t="s">
        <v>7</v>
      </c>
      <c r="D936" s="3" t="str">
        <f>VLOOKUP(C936,'Location Summary'!$C$4:$D$602,2,0)</f>
        <v>DB1+6</v>
      </c>
      <c r="E936" s="295" t="s">
        <v>422</v>
      </c>
      <c r="F936" s="296" t="s">
        <v>702</v>
      </c>
      <c r="N936" s="185">
        <v>1</v>
      </c>
      <c r="O936" s="184">
        <v>1</v>
      </c>
      <c r="X936" s="44">
        <f t="shared" si="180"/>
        <v>45692</v>
      </c>
      <c r="Y936" s="44">
        <f t="shared" si="181"/>
        <v>45720</v>
      </c>
    </row>
    <row r="937" spans="1:25" ht="20.149999999999999" customHeight="1" x14ac:dyDescent="0.35">
      <c r="A937" s="13">
        <f>SUBTOTAL(103,$B$4:B937)</f>
        <v>934</v>
      </c>
      <c r="B937" s="138">
        <v>45692</v>
      </c>
      <c r="C937" s="141" t="s">
        <v>275</v>
      </c>
      <c r="D937" s="3" t="str">
        <f>VLOOKUP(C937,'Location Summary'!$C$4:$D$602,2,0)</f>
        <v>DD60+9</v>
      </c>
      <c r="E937" s="295" t="s">
        <v>422</v>
      </c>
      <c r="F937" s="296" t="s">
        <v>702</v>
      </c>
      <c r="J937" s="186">
        <v>1</v>
      </c>
      <c r="X937" s="44">
        <f t="shared" si="180"/>
        <v>45692</v>
      </c>
      <c r="Y937" s="44">
        <f t="shared" si="181"/>
        <v>45720</v>
      </c>
    </row>
    <row r="938" spans="1:25" ht="20.149999999999999" customHeight="1" x14ac:dyDescent="0.35">
      <c r="A938" s="13">
        <f>SUBTOTAL(103,$B$4:B938)</f>
        <v>935</v>
      </c>
      <c r="B938" s="138">
        <v>45692</v>
      </c>
      <c r="C938" s="141" t="s">
        <v>172</v>
      </c>
      <c r="D938" s="3" t="str">
        <f>VLOOKUP(C938,'Location Summary'!$C$4:$D$602,2,0)</f>
        <v>DA+9</v>
      </c>
      <c r="E938" s="295" t="s">
        <v>422</v>
      </c>
      <c r="F938" s="296" t="s">
        <v>702</v>
      </c>
      <c r="O938" s="184">
        <v>1</v>
      </c>
      <c r="Q938" s="185">
        <v>1</v>
      </c>
      <c r="R938" s="184">
        <v>1</v>
      </c>
      <c r="X938" s="44">
        <f t="shared" si="180"/>
        <v>45692</v>
      </c>
      <c r="Y938" s="44">
        <f t="shared" si="181"/>
        <v>45720</v>
      </c>
    </row>
    <row r="939" spans="1:25" ht="20.149999999999999" customHeight="1" x14ac:dyDescent="0.35">
      <c r="A939" s="13">
        <f>SUBTOTAL(103,$B$4:B939)</f>
        <v>936</v>
      </c>
      <c r="B939" s="138">
        <v>45693</v>
      </c>
      <c r="C939" s="141" t="s">
        <v>665</v>
      </c>
      <c r="D939" s="3" t="str">
        <f>VLOOKUP(C939,'Location Summary'!$C$4:$D$602,2,0)</f>
        <v>DC2+0</v>
      </c>
      <c r="E939" s="295" t="s">
        <v>422</v>
      </c>
      <c r="F939" s="296" t="s">
        <v>702</v>
      </c>
      <c r="I939" s="184">
        <v>1</v>
      </c>
      <c r="M939" s="186">
        <v>1</v>
      </c>
      <c r="X939" s="44">
        <f t="shared" si="180"/>
        <v>45693</v>
      </c>
      <c r="Y939" s="44">
        <f t="shared" si="181"/>
        <v>45721</v>
      </c>
    </row>
    <row r="940" spans="1:25" ht="20.149999999999999" customHeight="1" x14ac:dyDescent="0.35">
      <c r="A940" s="13">
        <f>SUBTOTAL(103,$B$4:B940)</f>
        <v>937</v>
      </c>
      <c r="B940" s="138">
        <v>45693</v>
      </c>
      <c r="C940" s="141" t="s">
        <v>275</v>
      </c>
      <c r="D940" s="3" t="str">
        <f>VLOOKUP(C940,'Location Summary'!$C$4:$D$602,2,0)</f>
        <v>DD60+9</v>
      </c>
      <c r="E940" s="295" t="s">
        <v>422</v>
      </c>
      <c r="F940" s="296" t="s">
        <v>702</v>
      </c>
      <c r="M940" s="186">
        <v>1</v>
      </c>
      <c r="X940" s="44">
        <f t="shared" si="180"/>
        <v>45693</v>
      </c>
      <c r="Y940" s="44">
        <f t="shared" si="181"/>
        <v>45721</v>
      </c>
    </row>
    <row r="941" spans="1:25" ht="20.149999999999999" customHeight="1" x14ac:dyDescent="0.35">
      <c r="A941" s="13">
        <f>SUBTOTAL(103,$B$4:B941)</f>
        <v>938</v>
      </c>
      <c r="B941" s="138">
        <v>45693</v>
      </c>
      <c r="C941" s="141" t="s">
        <v>646</v>
      </c>
      <c r="D941" s="3" t="str">
        <f>VLOOKUP(C941,'Location Summary'!$C$4:$D$602,2,0)</f>
        <v>DA+3</v>
      </c>
      <c r="E941" s="295" t="s">
        <v>422</v>
      </c>
      <c r="F941" s="296" t="s">
        <v>702</v>
      </c>
      <c r="H941" s="185">
        <v>1</v>
      </c>
      <c r="I941" s="184">
        <v>1</v>
      </c>
      <c r="K941" s="185">
        <v>1</v>
      </c>
      <c r="L941" s="184">
        <v>1</v>
      </c>
      <c r="X941" s="44">
        <f t="shared" si="180"/>
        <v>45693</v>
      </c>
      <c r="Y941" s="44">
        <f t="shared" si="181"/>
        <v>45721</v>
      </c>
    </row>
    <row r="942" spans="1:25" ht="20.149999999999999" customHeight="1" x14ac:dyDescent="0.35">
      <c r="A942" s="13">
        <f>SUBTOTAL(103,$B$4:B942)</f>
        <v>939</v>
      </c>
      <c r="B942" s="138">
        <v>45693</v>
      </c>
      <c r="C942" s="141" t="s">
        <v>661</v>
      </c>
      <c r="D942" s="3" t="str">
        <f>VLOOKUP(C942,'Location Summary'!$C$4:$D$602,2,0)</f>
        <v>DA-1.5</v>
      </c>
      <c r="E942" s="295" t="s">
        <v>422</v>
      </c>
      <c r="F942" s="296" t="s">
        <v>702</v>
      </c>
      <c r="Q942" s="185">
        <v>1</v>
      </c>
      <c r="R942" s="184">
        <v>1</v>
      </c>
      <c r="X942" s="44">
        <f t="shared" si="180"/>
        <v>45693</v>
      </c>
      <c r="Y942" s="44">
        <f t="shared" si="181"/>
        <v>45721</v>
      </c>
    </row>
    <row r="943" spans="1:25" ht="20.149999999999999" customHeight="1" x14ac:dyDescent="0.35">
      <c r="A943" s="13">
        <f>SUBTOTAL(103,$B$4:B943)</f>
        <v>940</v>
      </c>
      <c r="B943" s="138">
        <v>45693</v>
      </c>
      <c r="C943" s="141" t="s">
        <v>10</v>
      </c>
      <c r="D943" s="3" t="str">
        <f>VLOOKUP(C943,'Location Summary'!$C$4:$D$602,2,0)</f>
        <v>DB2+0</v>
      </c>
      <c r="E943" s="295" t="s">
        <v>422</v>
      </c>
      <c r="F943" s="296" t="s">
        <v>702</v>
      </c>
      <c r="J943" s="186">
        <v>1</v>
      </c>
      <c r="X943" s="44">
        <f t="shared" si="180"/>
        <v>45693</v>
      </c>
      <c r="Y943" s="44">
        <f t="shared" si="181"/>
        <v>45721</v>
      </c>
    </row>
    <row r="944" spans="1:25" ht="20.149999999999999" customHeight="1" x14ac:dyDescent="0.35">
      <c r="A944" s="13">
        <f>SUBTOTAL(103,$B$4:B944)</f>
        <v>941</v>
      </c>
      <c r="B944" s="138">
        <v>45694</v>
      </c>
      <c r="C944" s="141" t="s">
        <v>275</v>
      </c>
      <c r="D944" s="3" t="str">
        <f>VLOOKUP(C944,'Location Summary'!$C$4:$D$602,2,0)</f>
        <v>DD60+9</v>
      </c>
      <c r="E944" s="295" t="s">
        <v>422</v>
      </c>
      <c r="F944" s="296" t="s">
        <v>702</v>
      </c>
      <c r="P944" s="186">
        <v>1</v>
      </c>
      <c r="X944" s="44">
        <f t="shared" si="180"/>
        <v>45694</v>
      </c>
      <c r="Y944" s="44">
        <f t="shared" si="181"/>
        <v>45722</v>
      </c>
    </row>
    <row r="945" spans="1:25" ht="20.149999999999999" customHeight="1" x14ac:dyDescent="0.35">
      <c r="A945" s="13">
        <f>SUBTOTAL(103,$B$4:B945)</f>
        <v>942</v>
      </c>
      <c r="B945" s="138">
        <v>45694</v>
      </c>
      <c r="C945" s="141" t="s">
        <v>665</v>
      </c>
      <c r="D945" s="3" t="str">
        <f>VLOOKUP(C945,'Location Summary'!$C$4:$D$602,2,0)</f>
        <v>DC2+0</v>
      </c>
      <c r="E945" s="295" t="s">
        <v>422</v>
      </c>
      <c r="F945" s="296" t="s">
        <v>702</v>
      </c>
      <c r="N945" s="185">
        <v>1</v>
      </c>
      <c r="Q945" s="185">
        <v>1</v>
      </c>
      <c r="X945" s="44">
        <f t="shared" si="180"/>
        <v>45694</v>
      </c>
      <c r="Y945" s="44">
        <f t="shared" si="181"/>
        <v>45722</v>
      </c>
    </row>
    <row r="946" spans="1:25" ht="20.149999999999999" customHeight="1" x14ac:dyDescent="0.35">
      <c r="A946" s="13">
        <f>SUBTOTAL(103,$B$4:B946)</f>
        <v>943</v>
      </c>
      <c r="B946" s="138">
        <v>45694</v>
      </c>
      <c r="C946" s="141" t="s">
        <v>463</v>
      </c>
      <c r="D946" s="3" t="str">
        <f>VLOOKUP(C946,'Location Summary'!$C$4:$D$602,2,0)</f>
        <v>DA-1.5</v>
      </c>
      <c r="E946" s="295" t="s">
        <v>422</v>
      </c>
      <c r="F946" s="296" t="s">
        <v>702</v>
      </c>
      <c r="H946" s="185">
        <v>1</v>
      </c>
      <c r="I946" s="184">
        <v>1</v>
      </c>
      <c r="N946" s="185">
        <v>1</v>
      </c>
      <c r="Q946" s="185">
        <v>1</v>
      </c>
      <c r="R946" s="184">
        <v>1</v>
      </c>
      <c r="X946" s="44">
        <f t="shared" si="180"/>
        <v>45694</v>
      </c>
      <c r="Y946" s="44">
        <f t="shared" si="181"/>
        <v>45722</v>
      </c>
    </row>
    <row r="947" spans="1:25" ht="20.149999999999999" customHeight="1" x14ac:dyDescent="0.35">
      <c r="A947" s="13">
        <f>SUBTOTAL(103,$B$4:B947)</f>
        <v>944</v>
      </c>
      <c r="B947" s="138">
        <v>45694</v>
      </c>
      <c r="C947" s="141" t="s">
        <v>646</v>
      </c>
      <c r="D947" s="3" t="str">
        <f>VLOOKUP(C947,'Location Summary'!$C$4:$D$602,2,0)</f>
        <v>DA+3</v>
      </c>
      <c r="E947" s="295" t="s">
        <v>422</v>
      </c>
      <c r="F947" s="296" t="s">
        <v>702</v>
      </c>
      <c r="M947" s="186">
        <v>1</v>
      </c>
      <c r="X947" s="44">
        <f t="shared" si="180"/>
        <v>45694</v>
      </c>
      <c r="Y947" s="44">
        <f t="shared" si="181"/>
        <v>45722</v>
      </c>
    </row>
    <row r="948" spans="1:25" ht="20.149999999999999" customHeight="1" x14ac:dyDescent="0.35">
      <c r="A948" s="13">
        <f>SUBTOTAL(103,$B$4:B948)</f>
        <v>945</v>
      </c>
      <c r="B948" s="138">
        <v>45694</v>
      </c>
      <c r="C948" s="141" t="s">
        <v>10</v>
      </c>
      <c r="D948" s="3" t="str">
        <f>VLOOKUP(C948,'Location Summary'!$C$4:$D$602,2,0)</f>
        <v>DB2+0</v>
      </c>
      <c r="E948" s="295" t="s">
        <v>422</v>
      </c>
      <c r="F948" s="296" t="s">
        <v>702</v>
      </c>
      <c r="K948" s="185">
        <v>1</v>
      </c>
      <c r="L948" s="184">
        <v>1</v>
      </c>
      <c r="X948" s="44">
        <f t="shared" si="180"/>
        <v>45694</v>
      </c>
      <c r="Y948" s="44">
        <f t="shared" si="181"/>
        <v>45722</v>
      </c>
    </row>
    <row r="949" spans="1:25" ht="20.149999999999999" customHeight="1" x14ac:dyDescent="0.35">
      <c r="A949" s="13">
        <f>SUBTOTAL(103,$B$4:B949)</f>
        <v>946</v>
      </c>
      <c r="B949" s="138">
        <v>45695</v>
      </c>
      <c r="C949" s="141" t="s">
        <v>665</v>
      </c>
      <c r="D949" s="3" t="str">
        <f>VLOOKUP(C949,'Location Summary'!$C$4:$D$602,2,0)</f>
        <v>DC2+0</v>
      </c>
      <c r="E949" s="295" t="s">
        <v>422</v>
      </c>
      <c r="F949" s="296" t="s">
        <v>702</v>
      </c>
      <c r="O949" s="184">
        <v>1</v>
      </c>
      <c r="R949" s="184">
        <v>1</v>
      </c>
      <c r="X949" s="44">
        <f t="shared" si="180"/>
        <v>45695</v>
      </c>
      <c r="Y949" s="44">
        <f t="shared" si="181"/>
        <v>45723</v>
      </c>
    </row>
    <row r="950" spans="1:25" ht="20.149999999999999" customHeight="1" x14ac:dyDescent="0.35">
      <c r="A950" s="13">
        <f>SUBTOTAL(103,$B$4:B950)</f>
        <v>947</v>
      </c>
      <c r="B950" s="138">
        <v>45695</v>
      </c>
      <c r="C950" s="141" t="s">
        <v>463</v>
      </c>
      <c r="D950" s="3" t="str">
        <f>VLOOKUP(C950,'Location Summary'!$C$4:$D$602,2,0)</f>
        <v>DA-1.5</v>
      </c>
      <c r="E950" s="295" t="s">
        <v>422</v>
      </c>
      <c r="F950" s="296" t="s">
        <v>702</v>
      </c>
      <c r="K950" s="185">
        <v>1</v>
      </c>
      <c r="L950" s="184">
        <v>1</v>
      </c>
      <c r="O950" s="184">
        <v>1</v>
      </c>
      <c r="X950" s="44">
        <f t="shared" si="180"/>
        <v>45695</v>
      </c>
      <c r="Y950" s="44">
        <f t="shared" si="181"/>
        <v>45723</v>
      </c>
    </row>
    <row r="951" spans="1:25" ht="20.149999999999999" customHeight="1" x14ac:dyDescent="0.35">
      <c r="A951" s="13">
        <f>SUBTOTAL(103,$B$4:B951)</f>
        <v>948</v>
      </c>
      <c r="B951" s="138">
        <v>45695</v>
      </c>
      <c r="C951" s="141" t="s">
        <v>646</v>
      </c>
      <c r="D951" s="3" t="str">
        <f>VLOOKUP(C951,'Location Summary'!$C$4:$D$602,2,0)</f>
        <v>DA+3</v>
      </c>
      <c r="E951" s="295" t="s">
        <v>422</v>
      </c>
      <c r="F951" s="296" t="s">
        <v>702</v>
      </c>
      <c r="N951" s="185">
        <v>1</v>
      </c>
      <c r="X951" s="44">
        <f t="shared" si="180"/>
        <v>45695</v>
      </c>
      <c r="Y951" s="44">
        <f t="shared" si="181"/>
        <v>45723</v>
      </c>
    </row>
    <row r="952" spans="1:25" ht="20.149999999999999" customHeight="1" x14ac:dyDescent="0.35">
      <c r="A952" s="13">
        <f>SUBTOTAL(103,$B$4:B952)</f>
        <v>949</v>
      </c>
      <c r="B952" s="138">
        <v>45695</v>
      </c>
      <c r="C952" s="141" t="s">
        <v>662</v>
      </c>
      <c r="D952" s="3" t="str">
        <f>VLOOKUP(C952,'Location Summary'!$C$4:$D$602,2,0)</f>
        <v>DA+6</v>
      </c>
      <c r="E952" s="295" t="s">
        <v>422</v>
      </c>
      <c r="F952" s="296" t="s">
        <v>702</v>
      </c>
      <c r="G952" s="186">
        <v>1</v>
      </c>
      <c r="J952" s="186">
        <v>1</v>
      </c>
      <c r="M952" s="186">
        <v>1</v>
      </c>
      <c r="P952" s="186">
        <v>1</v>
      </c>
      <c r="X952" s="44">
        <f t="shared" si="180"/>
        <v>45695</v>
      </c>
      <c r="Y952" s="44">
        <f t="shared" si="181"/>
        <v>45723</v>
      </c>
    </row>
    <row r="953" spans="1:25" ht="20.149999999999999" customHeight="1" x14ac:dyDescent="0.35">
      <c r="A953" s="13">
        <f>SUBTOTAL(103,$B$4:B953)</f>
        <v>950</v>
      </c>
      <c r="B953" s="138">
        <v>45695</v>
      </c>
      <c r="C953" s="141" t="s">
        <v>10</v>
      </c>
      <c r="D953" s="3" t="str">
        <f>VLOOKUP(C953,'Location Summary'!$C$4:$D$602,2,0)</f>
        <v>DB2+0</v>
      </c>
      <c r="E953" s="295" t="s">
        <v>422</v>
      </c>
      <c r="F953" s="296" t="s">
        <v>702</v>
      </c>
      <c r="M953" s="186">
        <v>1</v>
      </c>
      <c r="P953" s="186">
        <v>1</v>
      </c>
      <c r="X953" s="44">
        <f t="shared" si="180"/>
        <v>45695</v>
      </c>
      <c r="Y953" s="44">
        <f t="shared" si="181"/>
        <v>45723</v>
      </c>
    </row>
    <row r="954" spans="1:25" ht="20.149999999999999" customHeight="1" x14ac:dyDescent="0.35">
      <c r="A954" s="13">
        <f>SUBTOTAL(103,$B$4:B954)</f>
        <v>951</v>
      </c>
      <c r="B954" s="138">
        <v>45696</v>
      </c>
      <c r="C954" s="141" t="s">
        <v>665</v>
      </c>
      <c r="D954" s="3" t="str">
        <f>VLOOKUP(C954,'Location Summary'!$C$4:$D$602,2,0)</f>
        <v>DC2+0</v>
      </c>
      <c r="E954" s="295" t="s">
        <v>422</v>
      </c>
      <c r="F954" s="296" t="s">
        <v>702</v>
      </c>
      <c r="J954" s="186">
        <v>1</v>
      </c>
      <c r="X954" s="44">
        <f t="shared" si="180"/>
        <v>45696</v>
      </c>
      <c r="Y954" s="44">
        <f t="shared" si="181"/>
        <v>45724</v>
      </c>
    </row>
    <row r="955" spans="1:25" ht="20.149999999999999" customHeight="1" x14ac:dyDescent="0.35">
      <c r="A955" s="13">
        <f>SUBTOTAL(103,$B$4:B955)</f>
        <v>952</v>
      </c>
      <c r="B955" s="138">
        <v>45696</v>
      </c>
      <c r="C955" s="141" t="s">
        <v>662</v>
      </c>
      <c r="D955" s="3" t="str">
        <f>VLOOKUP(C955,'Location Summary'!$C$4:$D$602,2,0)</f>
        <v>DA+6</v>
      </c>
      <c r="E955" s="295" t="s">
        <v>422</v>
      </c>
      <c r="F955" s="296" t="s">
        <v>702</v>
      </c>
      <c r="H955" s="185">
        <v>1</v>
      </c>
      <c r="I955" s="184">
        <v>1</v>
      </c>
      <c r="K955" s="185">
        <v>1</v>
      </c>
      <c r="L955" s="184">
        <v>1</v>
      </c>
      <c r="N955" s="185">
        <v>1</v>
      </c>
      <c r="O955" s="184">
        <v>1</v>
      </c>
      <c r="Q955" s="185">
        <v>1</v>
      </c>
      <c r="R955" s="184">
        <v>1</v>
      </c>
      <c r="X955" s="44">
        <f t="shared" si="180"/>
        <v>45696</v>
      </c>
      <c r="Y955" s="44">
        <f t="shared" si="181"/>
        <v>45724</v>
      </c>
    </row>
    <row r="956" spans="1:25" ht="20.149999999999999" customHeight="1" x14ac:dyDescent="0.35">
      <c r="A956" s="13">
        <f>SUBTOTAL(103,$B$4:B956)</f>
        <v>953</v>
      </c>
      <c r="B956" s="138">
        <v>45696</v>
      </c>
      <c r="C956" s="141" t="s">
        <v>275</v>
      </c>
      <c r="D956" s="3" t="str">
        <f>VLOOKUP(C956,'Location Summary'!$C$4:$D$602,2,0)</f>
        <v>DD60+9</v>
      </c>
      <c r="E956" s="295" t="s">
        <v>422</v>
      </c>
      <c r="F956" s="296" t="s">
        <v>702</v>
      </c>
      <c r="K956" s="185">
        <v>1</v>
      </c>
      <c r="Q956" s="185">
        <v>1</v>
      </c>
      <c r="X956" s="44">
        <f t="shared" si="180"/>
        <v>45696</v>
      </c>
      <c r="Y956" s="44">
        <f t="shared" si="181"/>
        <v>45724</v>
      </c>
    </row>
    <row r="957" spans="1:25" ht="20.149999999999999" customHeight="1" x14ac:dyDescent="0.35">
      <c r="A957" s="13">
        <f>SUBTOTAL(103,$B$4:B957)</f>
        <v>954</v>
      </c>
      <c r="B957" s="138">
        <v>45696</v>
      </c>
      <c r="C957" s="141" t="s">
        <v>10</v>
      </c>
      <c r="D957" s="3" t="str">
        <f>VLOOKUP(C957,'Location Summary'!$C$4:$D$602,2,0)</f>
        <v>DB2+0</v>
      </c>
      <c r="E957" s="295" t="s">
        <v>422</v>
      </c>
      <c r="F957" s="296" t="s">
        <v>702</v>
      </c>
      <c r="G957" s="186">
        <v>1</v>
      </c>
      <c r="N957" s="185">
        <v>1</v>
      </c>
      <c r="O957" s="184">
        <v>1</v>
      </c>
      <c r="X957" s="44">
        <f t="shared" si="180"/>
        <v>45696</v>
      </c>
      <c r="Y957" s="44">
        <f t="shared" si="181"/>
        <v>45724</v>
      </c>
    </row>
    <row r="958" spans="1:25" ht="20.149999999999999" customHeight="1" x14ac:dyDescent="0.35">
      <c r="A958" s="13">
        <f>SUBTOTAL(103,$B$4:B958)</f>
        <v>955</v>
      </c>
      <c r="B958" s="138">
        <v>45697</v>
      </c>
      <c r="C958" s="141" t="s">
        <v>665</v>
      </c>
      <c r="D958" s="3" t="str">
        <f>VLOOKUP(C958,'Location Summary'!$C$4:$D$602,2,0)</f>
        <v>DC2+0</v>
      </c>
      <c r="E958" s="295" t="s">
        <v>422</v>
      </c>
      <c r="F958" s="296" t="s">
        <v>702</v>
      </c>
      <c r="K958" s="185">
        <v>1</v>
      </c>
      <c r="L958" s="184">
        <v>1</v>
      </c>
      <c r="X958" s="44">
        <f t="shared" si="180"/>
        <v>45697</v>
      </c>
      <c r="Y958" s="44">
        <f t="shared" si="181"/>
        <v>45725</v>
      </c>
    </row>
    <row r="959" spans="1:25" ht="20.149999999999999" customHeight="1" x14ac:dyDescent="0.35">
      <c r="A959" s="13">
        <f>SUBTOTAL(103,$B$4:B959)</f>
        <v>956</v>
      </c>
      <c r="B959" s="138">
        <v>45697</v>
      </c>
      <c r="C959" s="141" t="s">
        <v>183</v>
      </c>
      <c r="D959" s="3" t="str">
        <f>VLOOKUP(C959,'Location Summary'!$C$4:$D$602,2,0)</f>
        <v>DA-3</v>
      </c>
      <c r="E959" s="295" t="s">
        <v>422</v>
      </c>
      <c r="F959" s="296" t="s">
        <v>702</v>
      </c>
      <c r="G959" s="186">
        <v>1</v>
      </c>
      <c r="P959" s="186">
        <v>1</v>
      </c>
      <c r="X959" s="44">
        <f t="shared" si="180"/>
        <v>45697</v>
      </c>
      <c r="Y959" s="44">
        <f t="shared" si="181"/>
        <v>45725</v>
      </c>
    </row>
    <row r="960" spans="1:25" ht="20.149999999999999" customHeight="1" x14ac:dyDescent="0.35">
      <c r="A960" s="13">
        <f>SUBTOTAL(103,$B$4:B960)</f>
        <v>957</v>
      </c>
      <c r="B960" s="138">
        <v>45697</v>
      </c>
      <c r="C960" s="141" t="s">
        <v>464</v>
      </c>
      <c r="D960" s="3" t="str">
        <f>VLOOKUP(C960,'Location Summary'!$C$4:$D$602,2,0)</f>
        <v>DA+6</v>
      </c>
      <c r="E960" s="295" t="s">
        <v>422</v>
      </c>
      <c r="F960" s="296" t="s">
        <v>702</v>
      </c>
      <c r="H960" s="185">
        <v>1</v>
      </c>
      <c r="I960" s="184">
        <v>1</v>
      </c>
      <c r="J960" s="186">
        <v>1</v>
      </c>
      <c r="M960" s="186">
        <v>1</v>
      </c>
      <c r="P960" s="186">
        <v>1</v>
      </c>
      <c r="X960" s="44">
        <f t="shared" si="180"/>
        <v>45697</v>
      </c>
      <c r="Y960" s="44">
        <f t="shared" si="181"/>
        <v>45725</v>
      </c>
    </row>
    <row r="961" spans="1:25" ht="20.149999999999999" customHeight="1" x14ac:dyDescent="0.35">
      <c r="A961" s="13">
        <f>SUBTOTAL(103,$B$4:B961)</f>
        <v>958</v>
      </c>
      <c r="B961" s="138">
        <v>45697</v>
      </c>
      <c r="C961" s="141" t="s">
        <v>275</v>
      </c>
      <c r="D961" s="3" t="str">
        <f>VLOOKUP(C961,'Location Summary'!$C$4:$D$602,2,0)</f>
        <v>DD60+9</v>
      </c>
      <c r="E961" s="295" t="s">
        <v>422</v>
      </c>
      <c r="F961" s="296" t="s">
        <v>702</v>
      </c>
      <c r="L961" s="184">
        <v>1</v>
      </c>
      <c r="R961" s="184">
        <v>1</v>
      </c>
      <c r="X961" s="44">
        <f t="shared" si="180"/>
        <v>45697</v>
      </c>
      <c r="Y961" s="44">
        <f t="shared" si="181"/>
        <v>45725</v>
      </c>
    </row>
    <row r="962" spans="1:25" ht="20.149999999999999" customHeight="1" x14ac:dyDescent="0.35">
      <c r="A962" s="13">
        <f>SUBTOTAL(103,$B$4:B962)</f>
        <v>959</v>
      </c>
      <c r="B962" s="138">
        <v>45697</v>
      </c>
      <c r="C962" s="141" t="s">
        <v>10</v>
      </c>
      <c r="D962" s="3" t="str">
        <f>VLOOKUP(C962,'Location Summary'!$C$4:$D$602,2,0)</f>
        <v>DB2+0</v>
      </c>
      <c r="E962" s="295" t="s">
        <v>422</v>
      </c>
      <c r="F962" s="296" t="s">
        <v>702</v>
      </c>
      <c r="H962" s="185">
        <v>1</v>
      </c>
      <c r="I962" s="184">
        <v>1</v>
      </c>
      <c r="Q962" s="185">
        <v>1</v>
      </c>
      <c r="R962" s="184">
        <v>1</v>
      </c>
      <c r="X962" s="44">
        <f t="shared" si="180"/>
        <v>45697</v>
      </c>
      <c r="Y962" s="44">
        <f t="shared" si="181"/>
        <v>45725</v>
      </c>
    </row>
    <row r="963" spans="1:25" ht="20.149999999999999" customHeight="1" x14ac:dyDescent="0.35">
      <c r="A963" s="13">
        <f>SUBTOTAL(103,$B$4:B963)</f>
        <v>960</v>
      </c>
      <c r="B963" s="138">
        <v>45698</v>
      </c>
      <c r="C963" s="141" t="s">
        <v>183</v>
      </c>
      <c r="D963" s="3" t="str">
        <f>VLOOKUP(C963,'Location Summary'!$C$4:$D$602,2,0)</f>
        <v>DA-3</v>
      </c>
      <c r="E963" s="295" t="s">
        <v>422</v>
      </c>
      <c r="F963" s="296" t="s">
        <v>702</v>
      </c>
      <c r="H963" s="185">
        <v>1</v>
      </c>
      <c r="M963" s="186">
        <v>1</v>
      </c>
      <c r="Q963" s="185">
        <v>1</v>
      </c>
      <c r="X963" s="44">
        <f t="shared" si="180"/>
        <v>45698</v>
      </c>
      <c r="Y963" s="44">
        <f t="shared" si="181"/>
        <v>45726</v>
      </c>
    </row>
    <row r="964" spans="1:25" ht="20.149999999999999" customHeight="1" x14ac:dyDescent="0.35">
      <c r="A964" s="13">
        <f>SUBTOTAL(103,$B$4:B964)</f>
        <v>961</v>
      </c>
      <c r="B964" s="138">
        <v>45698</v>
      </c>
      <c r="C964" s="141" t="s">
        <v>464</v>
      </c>
      <c r="D964" s="3" t="str">
        <f>VLOOKUP(C964,'Location Summary'!$C$4:$D$602,2,0)</f>
        <v>DA+6</v>
      </c>
      <c r="E964" s="295" t="s">
        <v>422</v>
      </c>
      <c r="F964" s="296" t="s">
        <v>702</v>
      </c>
      <c r="K964" s="185">
        <v>1</v>
      </c>
      <c r="L964" s="184">
        <v>1</v>
      </c>
      <c r="N964" s="185">
        <v>1</v>
      </c>
      <c r="O964" s="184">
        <v>1</v>
      </c>
      <c r="Q964" s="185">
        <v>1</v>
      </c>
      <c r="R964" s="184">
        <v>1</v>
      </c>
      <c r="X964" s="44">
        <f t="shared" si="180"/>
        <v>45698</v>
      </c>
      <c r="Y964" s="44">
        <f t="shared" si="181"/>
        <v>45726</v>
      </c>
    </row>
    <row r="965" spans="1:25" ht="20.149999999999999" customHeight="1" x14ac:dyDescent="0.35">
      <c r="A965" s="13">
        <f>SUBTOTAL(103,$B$4:B965)</f>
        <v>962</v>
      </c>
      <c r="B965" s="138">
        <v>45698</v>
      </c>
      <c r="C965" s="141" t="s">
        <v>419</v>
      </c>
      <c r="D965" s="3" t="str">
        <f>VLOOKUP(C965,'Location Summary'!$C$4:$D$602,2,0)</f>
        <v>DA+9</v>
      </c>
      <c r="E965" s="295" t="s">
        <v>422</v>
      </c>
      <c r="F965" s="296" t="s">
        <v>702</v>
      </c>
      <c r="G965" s="186">
        <v>1</v>
      </c>
      <c r="X965" s="44">
        <f t="shared" ref="X965:X1000" si="182">B965</f>
        <v>45698</v>
      </c>
      <c r="Y965" s="44">
        <f t="shared" ref="Y965:Y1000" si="183">B965+28</f>
        <v>45726</v>
      </c>
    </row>
    <row r="966" spans="1:25" ht="20.149999999999999" customHeight="1" x14ac:dyDescent="0.35">
      <c r="A966" s="13">
        <f>SUBTOTAL(103,$B$4:B966)</f>
        <v>963</v>
      </c>
      <c r="B966" s="138">
        <v>45698</v>
      </c>
      <c r="C966" s="141" t="s">
        <v>646</v>
      </c>
      <c r="D966" s="3" t="str">
        <f>VLOOKUP(C966,'Location Summary'!$C$4:$D$602,2,0)</f>
        <v>DA+3</v>
      </c>
      <c r="E966" s="295" t="s">
        <v>422</v>
      </c>
      <c r="F966" s="296" t="s">
        <v>702</v>
      </c>
      <c r="O966" s="184">
        <v>1</v>
      </c>
      <c r="P966" s="186">
        <v>1</v>
      </c>
      <c r="X966" s="44">
        <f t="shared" si="182"/>
        <v>45698</v>
      </c>
      <c r="Y966" s="44">
        <f t="shared" si="183"/>
        <v>45726</v>
      </c>
    </row>
    <row r="967" spans="1:25" ht="20.149999999999999" customHeight="1" x14ac:dyDescent="0.35">
      <c r="A967" s="13">
        <f>SUBTOTAL(103,$B$4:B967)</f>
        <v>964</v>
      </c>
      <c r="B967" s="138">
        <v>45698</v>
      </c>
      <c r="C967" s="141" t="s">
        <v>275</v>
      </c>
      <c r="D967" s="3" t="str">
        <f>VLOOKUP(C967,'Location Summary'!$C$4:$D$602,2,0)</f>
        <v>DD60+9</v>
      </c>
      <c r="E967" s="295" t="s">
        <v>422</v>
      </c>
      <c r="F967" s="296" t="s">
        <v>702</v>
      </c>
      <c r="H967" s="185">
        <v>1</v>
      </c>
      <c r="N967" s="185">
        <v>1</v>
      </c>
      <c r="X967" s="44">
        <f t="shared" si="182"/>
        <v>45698</v>
      </c>
      <c r="Y967" s="44">
        <f t="shared" si="183"/>
        <v>45726</v>
      </c>
    </row>
    <row r="968" spans="1:25" ht="20.149999999999999" customHeight="1" x14ac:dyDescent="0.35">
      <c r="A968" s="13">
        <f>SUBTOTAL(103,$B$4:B968)</f>
        <v>965</v>
      </c>
      <c r="B968" s="138">
        <v>45699</v>
      </c>
      <c r="C968" s="141" t="s">
        <v>183</v>
      </c>
      <c r="D968" s="3" t="str">
        <f>VLOOKUP(C968,'Location Summary'!$C$4:$D$602,2,0)</f>
        <v>DA-3</v>
      </c>
      <c r="E968" s="295" t="s">
        <v>422</v>
      </c>
      <c r="F968" s="296" t="s">
        <v>702</v>
      </c>
      <c r="I968" s="184">
        <v>1</v>
      </c>
      <c r="J968" s="186">
        <v>1</v>
      </c>
      <c r="N968" s="185">
        <v>1</v>
      </c>
      <c r="R968" s="184">
        <v>1</v>
      </c>
      <c r="X968" s="44">
        <f t="shared" si="182"/>
        <v>45699</v>
      </c>
      <c r="Y968" s="44">
        <f t="shared" si="183"/>
        <v>45727</v>
      </c>
    </row>
    <row r="969" spans="1:25" ht="20.149999999999999" customHeight="1" x14ac:dyDescent="0.35">
      <c r="A969" s="13">
        <f>SUBTOTAL(103,$B$4:B969)</f>
        <v>966</v>
      </c>
      <c r="B969" s="138">
        <v>45699</v>
      </c>
      <c r="C969" s="141" t="s">
        <v>419</v>
      </c>
      <c r="D969" s="3" t="str">
        <f>VLOOKUP(C969,'Location Summary'!$C$4:$D$602,2,0)</f>
        <v>DA+9</v>
      </c>
      <c r="E969" s="295" t="s">
        <v>422</v>
      </c>
      <c r="F969" s="296" t="s">
        <v>702</v>
      </c>
      <c r="J969" s="186">
        <v>1</v>
      </c>
      <c r="X969" s="44">
        <f t="shared" si="182"/>
        <v>45699</v>
      </c>
      <c r="Y969" s="44">
        <f t="shared" si="183"/>
        <v>45727</v>
      </c>
    </row>
    <row r="970" spans="1:25" ht="20.149999999999999" customHeight="1" x14ac:dyDescent="0.35">
      <c r="A970" s="13">
        <f>SUBTOTAL(103,$B$4:B970)</f>
        <v>967</v>
      </c>
      <c r="B970" s="138">
        <v>45699</v>
      </c>
      <c r="C970" s="141" t="s">
        <v>646</v>
      </c>
      <c r="D970" s="3" t="str">
        <f>VLOOKUP(C970,'Location Summary'!$C$4:$D$602,2,0)</f>
        <v>DA+3</v>
      </c>
      <c r="E970" s="295" t="s">
        <v>422</v>
      </c>
      <c r="F970" s="296" t="s">
        <v>702</v>
      </c>
      <c r="Q970" s="185">
        <v>1</v>
      </c>
      <c r="R970" s="184">
        <v>1</v>
      </c>
      <c r="X970" s="44">
        <f t="shared" si="182"/>
        <v>45699</v>
      </c>
      <c r="Y970" s="44">
        <f t="shared" si="183"/>
        <v>45727</v>
      </c>
    </row>
    <row r="971" spans="1:25" ht="20.149999999999999" customHeight="1" x14ac:dyDescent="0.35">
      <c r="A971" s="13">
        <f>SUBTOTAL(103,$B$4:B971)</f>
        <v>968</v>
      </c>
      <c r="B971" s="138">
        <v>45699</v>
      </c>
      <c r="C971" s="141" t="s">
        <v>275</v>
      </c>
      <c r="D971" s="3" t="str">
        <f>VLOOKUP(C971,'Location Summary'!$C$4:$D$602,2,0)</f>
        <v>DD60+9</v>
      </c>
      <c r="E971" s="295" t="s">
        <v>422</v>
      </c>
      <c r="F971" s="296" t="s">
        <v>702</v>
      </c>
      <c r="I971" s="184">
        <v>1</v>
      </c>
      <c r="O971" s="184">
        <v>1</v>
      </c>
      <c r="X971" s="44">
        <f t="shared" si="182"/>
        <v>45699</v>
      </c>
      <c r="Y971" s="44">
        <f t="shared" si="183"/>
        <v>45727</v>
      </c>
    </row>
    <row r="972" spans="1:25" ht="20.149999999999999" customHeight="1" x14ac:dyDescent="0.35">
      <c r="A972" s="13">
        <f>SUBTOTAL(103,$B$4:B972)</f>
        <v>969</v>
      </c>
      <c r="B972" s="138">
        <v>45699</v>
      </c>
      <c r="C972" s="141" t="s">
        <v>896</v>
      </c>
      <c r="D972" s="3" t="str">
        <f>VLOOKUP(C972,'Location Summary'!$C$4:$D$602,2,0)</f>
        <v>DA+3</v>
      </c>
      <c r="E972" s="295" t="s">
        <v>422</v>
      </c>
      <c r="F972" s="296" t="s">
        <v>702</v>
      </c>
      <c r="G972" s="186">
        <v>1</v>
      </c>
      <c r="J972" s="186">
        <v>1</v>
      </c>
      <c r="M972" s="186">
        <v>1</v>
      </c>
      <c r="X972" s="44">
        <f t="shared" si="182"/>
        <v>45699</v>
      </c>
      <c r="Y972" s="44">
        <f t="shared" si="183"/>
        <v>45727</v>
      </c>
    </row>
    <row r="973" spans="1:25" ht="20.149999999999999" customHeight="1" x14ac:dyDescent="0.35">
      <c r="A973" s="13">
        <f>SUBTOTAL(103,$B$4:B973)</f>
        <v>970</v>
      </c>
      <c r="B973" s="138">
        <v>45700</v>
      </c>
      <c r="C973" s="141" t="s">
        <v>183</v>
      </c>
      <c r="D973" s="3" t="str">
        <f>VLOOKUP(C973,'Location Summary'!$C$4:$D$602,2,0)</f>
        <v>DA-3</v>
      </c>
      <c r="E973" s="295" t="s">
        <v>422</v>
      </c>
      <c r="F973" s="296" t="s">
        <v>702</v>
      </c>
      <c r="K973" s="185">
        <v>1</v>
      </c>
      <c r="L973" s="184">
        <v>1</v>
      </c>
      <c r="O973" s="184">
        <v>1</v>
      </c>
      <c r="X973" s="44">
        <f t="shared" si="182"/>
        <v>45700</v>
      </c>
      <c r="Y973" s="44">
        <f t="shared" si="183"/>
        <v>45728</v>
      </c>
    </row>
    <row r="974" spans="1:25" ht="20.149999999999999" customHeight="1" x14ac:dyDescent="0.35">
      <c r="A974" s="13">
        <f>SUBTOTAL(103,$B$4:B974)</f>
        <v>971</v>
      </c>
      <c r="B974" s="138">
        <v>45700</v>
      </c>
      <c r="C974" s="141" t="s">
        <v>419</v>
      </c>
      <c r="D974" s="3" t="str">
        <f>VLOOKUP(C974,'Location Summary'!$C$4:$D$602,2,0)</f>
        <v>DA+9</v>
      </c>
      <c r="E974" s="295" t="s">
        <v>422</v>
      </c>
      <c r="F974" s="296" t="s">
        <v>702</v>
      </c>
      <c r="H974" s="185">
        <v>1</v>
      </c>
      <c r="K974" s="185">
        <v>1</v>
      </c>
      <c r="X974" s="44">
        <f t="shared" si="182"/>
        <v>45700</v>
      </c>
      <c r="Y974" s="44">
        <f t="shared" si="183"/>
        <v>45728</v>
      </c>
    </row>
    <row r="975" spans="1:25" ht="20.149999999999999" customHeight="1" x14ac:dyDescent="0.35">
      <c r="A975" s="13">
        <f>SUBTOTAL(103,$B$4:B975)</f>
        <v>972</v>
      </c>
      <c r="B975" s="138">
        <v>45700</v>
      </c>
      <c r="C975" s="141" t="s">
        <v>896</v>
      </c>
      <c r="D975" s="3" t="str">
        <f>VLOOKUP(C975,'Location Summary'!$C$4:$D$602,2,0)</f>
        <v>DA+3</v>
      </c>
      <c r="E975" s="295" t="s">
        <v>422</v>
      </c>
      <c r="F975" s="296" t="s">
        <v>702</v>
      </c>
      <c r="K975" s="185">
        <v>1</v>
      </c>
      <c r="L975" s="184">
        <v>1</v>
      </c>
      <c r="N975" s="185">
        <v>1</v>
      </c>
      <c r="O975" s="184">
        <v>1</v>
      </c>
      <c r="X975" s="44">
        <f t="shared" si="182"/>
        <v>45700</v>
      </c>
      <c r="Y975" s="44">
        <f t="shared" si="183"/>
        <v>45728</v>
      </c>
    </row>
    <row r="976" spans="1:25" ht="20.149999999999999" customHeight="1" x14ac:dyDescent="0.35">
      <c r="A976" s="13">
        <f>SUBTOTAL(103,$B$4:B976)</f>
        <v>973</v>
      </c>
      <c r="B976" s="138">
        <v>45700</v>
      </c>
      <c r="C976" s="141" t="s">
        <v>446</v>
      </c>
      <c r="D976" s="3" t="str">
        <f>VLOOKUP(C976,'Location Summary'!$C$4:$D$602,2,0)</f>
        <v>DA+0</v>
      </c>
      <c r="E976" s="295" t="s">
        <v>422</v>
      </c>
      <c r="F976" s="296" t="s">
        <v>702</v>
      </c>
      <c r="G976" s="186">
        <v>1</v>
      </c>
      <c r="P976" s="186">
        <v>1</v>
      </c>
      <c r="X976" s="44">
        <f t="shared" si="182"/>
        <v>45700</v>
      </c>
      <c r="Y976" s="44">
        <f t="shared" si="183"/>
        <v>45728</v>
      </c>
    </row>
    <row r="977" spans="1:25" ht="20.149999999999999" customHeight="1" x14ac:dyDescent="0.35">
      <c r="A977" s="13">
        <f>SUBTOTAL(103,$B$4:B977)</f>
        <v>974</v>
      </c>
      <c r="B977" s="138">
        <v>45701</v>
      </c>
      <c r="C977" s="141" t="s">
        <v>182</v>
      </c>
      <c r="D977" s="3" t="str">
        <f>VLOOKUP(C977,'Location Summary'!$C$4:$D$602,2,0)</f>
        <v>DA-3</v>
      </c>
      <c r="E977" s="295" t="s">
        <v>422</v>
      </c>
      <c r="F977" s="296" t="s">
        <v>702</v>
      </c>
      <c r="M977" s="186">
        <v>1</v>
      </c>
      <c r="P977" s="186">
        <v>1</v>
      </c>
      <c r="X977" s="44">
        <f t="shared" si="182"/>
        <v>45701</v>
      </c>
      <c r="Y977" s="44">
        <f t="shared" si="183"/>
        <v>45729</v>
      </c>
    </row>
    <row r="978" spans="1:25" ht="20.149999999999999" customHeight="1" x14ac:dyDescent="0.35">
      <c r="A978" s="13">
        <f>SUBTOTAL(103,$B$4:B978)</f>
        <v>975</v>
      </c>
      <c r="B978" s="138">
        <v>45701</v>
      </c>
      <c r="C978" s="141" t="s">
        <v>65</v>
      </c>
      <c r="D978" s="3" t="str">
        <f>VLOOKUP(C978,'Location Summary'!$C$4:$D$602,2,0)</f>
        <v>DC1+0</v>
      </c>
      <c r="E978" s="295" t="s">
        <v>422</v>
      </c>
      <c r="F978" s="296" t="s">
        <v>702</v>
      </c>
      <c r="J978" s="186">
        <v>1</v>
      </c>
      <c r="X978" s="44">
        <f t="shared" si="182"/>
        <v>45701</v>
      </c>
      <c r="Y978" s="44">
        <f t="shared" si="183"/>
        <v>45729</v>
      </c>
    </row>
    <row r="979" spans="1:25" ht="20.149999999999999" customHeight="1" x14ac:dyDescent="0.35">
      <c r="A979" s="13">
        <f>SUBTOTAL(103,$B$4:B979)</f>
        <v>976</v>
      </c>
      <c r="B979" s="138">
        <v>45701</v>
      </c>
      <c r="C979" s="141" t="s">
        <v>419</v>
      </c>
      <c r="D979" s="3" t="str">
        <f>VLOOKUP(C979,'Location Summary'!$C$4:$D$602,2,0)</f>
        <v>DA+9</v>
      </c>
      <c r="E979" s="295" t="s">
        <v>422</v>
      </c>
      <c r="F979" s="296" t="s">
        <v>702</v>
      </c>
      <c r="I979" s="184">
        <v>1</v>
      </c>
      <c r="L979" s="184">
        <v>1</v>
      </c>
      <c r="X979" s="44">
        <f t="shared" si="182"/>
        <v>45701</v>
      </c>
      <c r="Y979" s="44">
        <f t="shared" si="183"/>
        <v>45729</v>
      </c>
    </row>
    <row r="980" spans="1:25" ht="20.149999999999999" customHeight="1" x14ac:dyDescent="0.35">
      <c r="A980" s="13">
        <f>SUBTOTAL(103,$B$4:B980)</f>
        <v>977</v>
      </c>
      <c r="B980" s="138">
        <v>45701</v>
      </c>
      <c r="C980" s="141" t="s">
        <v>502</v>
      </c>
      <c r="D980" s="3" t="str">
        <f>VLOOKUP(C980,'Location Summary'!$C$4:$D$602,2,0)</f>
        <v>DB1+9</v>
      </c>
      <c r="E980" s="295" t="s">
        <v>422</v>
      </c>
      <c r="F980" s="296" t="s">
        <v>702</v>
      </c>
      <c r="G980" s="186">
        <v>1</v>
      </c>
      <c r="J980" s="186">
        <v>1</v>
      </c>
      <c r="X980" s="44">
        <f t="shared" si="182"/>
        <v>45701</v>
      </c>
      <c r="Y980" s="44">
        <f t="shared" si="183"/>
        <v>45729</v>
      </c>
    </row>
    <row r="981" spans="1:25" ht="20.149999999999999" customHeight="1" x14ac:dyDescent="0.35">
      <c r="A981" s="13">
        <f>SUBTOTAL(103,$B$4:B981)</f>
        <v>978</v>
      </c>
      <c r="B981" s="138">
        <v>45701</v>
      </c>
      <c r="C981" s="141" t="s">
        <v>896</v>
      </c>
      <c r="D981" s="3" t="str">
        <f>VLOOKUP(C981,'Location Summary'!$C$4:$D$602,2,0)</f>
        <v>DA+3</v>
      </c>
      <c r="E981" s="295" t="s">
        <v>422</v>
      </c>
      <c r="F981" s="296" t="s">
        <v>702</v>
      </c>
      <c r="H981" s="185">
        <v>1</v>
      </c>
      <c r="P981" s="186">
        <v>1</v>
      </c>
      <c r="X981" s="44">
        <f t="shared" si="182"/>
        <v>45701</v>
      </c>
      <c r="Y981" s="44">
        <f t="shared" si="183"/>
        <v>45729</v>
      </c>
    </row>
    <row r="982" spans="1:25" ht="20.149999999999999" customHeight="1" x14ac:dyDescent="0.35">
      <c r="A982" s="13">
        <f>SUBTOTAL(103,$B$4:B982)</f>
        <v>979</v>
      </c>
      <c r="B982" s="138">
        <v>45701</v>
      </c>
      <c r="C982" s="141" t="s">
        <v>446</v>
      </c>
      <c r="D982" s="3" t="str">
        <f>VLOOKUP(C982,'Location Summary'!$C$4:$D$602,2,0)</f>
        <v>DA+0</v>
      </c>
      <c r="E982" s="295" t="s">
        <v>422</v>
      </c>
      <c r="F982" s="296" t="s">
        <v>702</v>
      </c>
      <c r="M982" s="186">
        <v>1</v>
      </c>
      <c r="X982" s="44">
        <f t="shared" si="182"/>
        <v>45701</v>
      </c>
      <c r="Y982" s="44">
        <f t="shared" si="183"/>
        <v>45729</v>
      </c>
    </row>
    <row r="983" spans="1:25" ht="20.149999999999999" customHeight="1" x14ac:dyDescent="0.35">
      <c r="A983" s="13">
        <f>SUBTOTAL(103,$B$4:B983)</f>
        <v>980</v>
      </c>
      <c r="B983" s="138">
        <v>45702</v>
      </c>
      <c r="C983" s="141" t="s">
        <v>182</v>
      </c>
      <c r="D983" s="3" t="str">
        <f>VLOOKUP(C983,'Location Summary'!$C$4:$D$602,2,0)</f>
        <v>DA-3</v>
      </c>
      <c r="E983" s="295" t="s">
        <v>422</v>
      </c>
      <c r="F983" s="296" t="s">
        <v>702</v>
      </c>
      <c r="G983" s="186">
        <v>1</v>
      </c>
      <c r="J983" s="186">
        <v>1</v>
      </c>
      <c r="N983" s="185">
        <v>1</v>
      </c>
      <c r="O983" s="184">
        <v>1</v>
      </c>
      <c r="Q983" s="185">
        <v>1</v>
      </c>
      <c r="R983" s="184">
        <v>1</v>
      </c>
      <c r="X983" s="44">
        <f t="shared" si="182"/>
        <v>45702</v>
      </c>
      <c r="Y983" s="44">
        <f t="shared" si="183"/>
        <v>45730</v>
      </c>
    </row>
    <row r="984" spans="1:25" ht="20.149999999999999" customHeight="1" x14ac:dyDescent="0.35">
      <c r="A984" s="13">
        <f>SUBTOTAL(103,$B$4:B984)</f>
        <v>981</v>
      </c>
      <c r="B984" s="138">
        <v>45702</v>
      </c>
      <c r="C984" s="141" t="s">
        <v>65</v>
      </c>
      <c r="D984" s="3" t="str">
        <f>VLOOKUP(C984,'Location Summary'!$C$4:$D$602,2,0)</f>
        <v>DC1+0</v>
      </c>
      <c r="E984" s="295" t="s">
        <v>422</v>
      </c>
      <c r="F984" s="296" t="s">
        <v>702</v>
      </c>
      <c r="G984" s="186">
        <v>1</v>
      </c>
      <c r="K984" s="185">
        <v>1</v>
      </c>
      <c r="L984" s="184">
        <v>1</v>
      </c>
      <c r="X984" s="44">
        <f t="shared" si="182"/>
        <v>45702</v>
      </c>
      <c r="Y984" s="44">
        <f t="shared" si="183"/>
        <v>45730</v>
      </c>
    </row>
    <row r="985" spans="1:25" ht="20.149999999999999" customHeight="1" x14ac:dyDescent="0.35">
      <c r="A985" s="13">
        <f>SUBTOTAL(103,$B$4:B985)</f>
        <v>982</v>
      </c>
      <c r="B985" s="138">
        <v>45702</v>
      </c>
      <c r="C985" s="141" t="s">
        <v>502</v>
      </c>
      <c r="D985" s="3" t="str">
        <f>VLOOKUP(C985,'Location Summary'!$C$4:$D$602,2,0)</f>
        <v>DB1+9</v>
      </c>
      <c r="E985" s="295" t="s">
        <v>422</v>
      </c>
      <c r="F985" s="296" t="s">
        <v>702</v>
      </c>
      <c r="H985" s="185">
        <v>1</v>
      </c>
      <c r="K985" s="185">
        <v>1</v>
      </c>
      <c r="X985" s="44">
        <f t="shared" si="182"/>
        <v>45702</v>
      </c>
      <c r="Y985" s="44">
        <f t="shared" si="183"/>
        <v>45730</v>
      </c>
    </row>
    <row r="986" spans="1:25" ht="20.149999999999999" customHeight="1" x14ac:dyDescent="0.35">
      <c r="A986" s="13">
        <f>SUBTOTAL(103,$B$4:B986)</f>
        <v>983</v>
      </c>
      <c r="B986" s="138">
        <v>45702</v>
      </c>
      <c r="C986" s="141" t="s">
        <v>446</v>
      </c>
      <c r="D986" s="3" t="str">
        <f>VLOOKUP(C986,'Location Summary'!$C$4:$D$602,2,0)</f>
        <v>DA+0</v>
      </c>
      <c r="E986" s="295" t="s">
        <v>422</v>
      </c>
      <c r="F986" s="296" t="s">
        <v>702</v>
      </c>
      <c r="H986" s="185">
        <v>1</v>
      </c>
      <c r="I986" s="184">
        <v>1</v>
      </c>
      <c r="J986" s="186">
        <v>1</v>
      </c>
      <c r="Q986" s="185">
        <v>1</v>
      </c>
      <c r="R986" s="184">
        <v>1</v>
      </c>
      <c r="X986" s="44">
        <f t="shared" si="182"/>
        <v>45702</v>
      </c>
      <c r="Y986" s="44">
        <f t="shared" si="183"/>
        <v>45730</v>
      </c>
    </row>
    <row r="987" spans="1:25" ht="18.75" customHeight="1" x14ac:dyDescent="0.35">
      <c r="A987" s="13">
        <f>SUBTOTAL(103,$B$4:B987)</f>
        <v>984</v>
      </c>
      <c r="B987" s="138">
        <v>45702</v>
      </c>
      <c r="C987" s="141" t="s">
        <v>389</v>
      </c>
      <c r="D987" s="3" t="str">
        <f>VLOOKUP(C987,'Location Summary'!$C$4:$D$602,2,0)</f>
        <v>DA+3</v>
      </c>
      <c r="E987" s="295" t="s">
        <v>422</v>
      </c>
      <c r="F987" s="296" t="s">
        <v>702</v>
      </c>
      <c r="M987" s="186">
        <v>1</v>
      </c>
      <c r="X987" s="44">
        <f t="shared" si="182"/>
        <v>45702</v>
      </c>
      <c r="Y987" s="44">
        <f t="shared" si="183"/>
        <v>45730</v>
      </c>
    </row>
    <row r="988" spans="1:25" ht="20.149999999999999" customHeight="1" x14ac:dyDescent="0.35">
      <c r="A988" s="13">
        <f>SUBTOTAL(103,$B$4:B988)</f>
        <v>985</v>
      </c>
      <c r="B988" s="138">
        <v>45702</v>
      </c>
      <c r="C988" s="141" t="s">
        <v>792</v>
      </c>
      <c r="D988" s="3" t="str">
        <f>VLOOKUP(C988,'Location Summary'!$C$4:$D$602,2,0)</f>
        <v>DB1+9</v>
      </c>
      <c r="E988" s="295" t="s">
        <v>422</v>
      </c>
      <c r="F988" s="296" t="s">
        <v>702</v>
      </c>
      <c r="G988" s="186">
        <v>1</v>
      </c>
      <c r="P988" s="186">
        <v>1</v>
      </c>
      <c r="X988" s="44">
        <f t="shared" si="182"/>
        <v>45702</v>
      </c>
      <c r="Y988" s="44">
        <f t="shared" si="183"/>
        <v>45730</v>
      </c>
    </row>
    <row r="989" spans="1:25" ht="20.149999999999999" customHeight="1" x14ac:dyDescent="0.35">
      <c r="A989" s="13">
        <f>SUBTOTAL(103,$B$4:B989)</f>
        <v>986</v>
      </c>
      <c r="B989" s="138">
        <v>45703</v>
      </c>
      <c r="C989" s="141" t="s">
        <v>502</v>
      </c>
      <c r="D989" s="3" t="str">
        <f>VLOOKUP(C989,'Location Summary'!$C$4:$D$602,2,0)</f>
        <v>DB1+9</v>
      </c>
      <c r="E989" s="295" t="s">
        <v>422</v>
      </c>
      <c r="F989" s="296" t="s">
        <v>702</v>
      </c>
      <c r="I989" s="184">
        <v>1</v>
      </c>
      <c r="L989" s="184">
        <v>1</v>
      </c>
      <c r="X989" s="44">
        <f t="shared" si="182"/>
        <v>45703</v>
      </c>
      <c r="Y989" s="44">
        <f t="shared" si="183"/>
        <v>45731</v>
      </c>
    </row>
    <row r="990" spans="1:25" ht="20.149999999999999" customHeight="1" x14ac:dyDescent="0.35">
      <c r="A990" s="13">
        <f>SUBTOTAL(103,$B$4:B990)</f>
        <v>987</v>
      </c>
      <c r="B990" s="138">
        <v>45703</v>
      </c>
      <c r="C990" s="141" t="s">
        <v>389</v>
      </c>
      <c r="D990" s="3" t="str">
        <f>VLOOKUP(C990,'Location Summary'!$C$4:$D$602,2,0)</f>
        <v>DA+3</v>
      </c>
      <c r="E990" s="295" t="s">
        <v>422</v>
      </c>
      <c r="F990" s="296" t="s">
        <v>702</v>
      </c>
      <c r="N990" s="185">
        <v>1</v>
      </c>
      <c r="O990" s="184">
        <v>1</v>
      </c>
      <c r="P990" s="186">
        <v>1</v>
      </c>
      <c r="X990" s="44">
        <f t="shared" si="182"/>
        <v>45703</v>
      </c>
      <c r="Y990" s="44">
        <f t="shared" si="183"/>
        <v>45731</v>
      </c>
    </row>
    <row r="991" spans="1:25" ht="20.149999999999999" customHeight="1" x14ac:dyDescent="0.35">
      <c r="A991" s="13">
        <f>SUBTOTAL(103,$B$4:B991)</f>
        <v>988</v>
      </c>
      <c r="B991" s="138">
        <v>45703</v>
      </c>
      <c r="C991" s="141" t="s">
        <v>792</v>
      </c>
      <c r="D991" s="3" t="str">
        <f>VLOOKUP(C991,'Location Summary'!$C$4:$D$602,2,0)</f>
        <v>DB1+9</v>
      </c>
      <c r="E991" s="295" t="s">
        <v>422</v>
      </c>
      <c r="F991" s="296" t="s">
        <v>702</v>
      </c>
      <c r="H991" s="185">
        <v>1</v>
      </c>
      <c r="I991" s="184">
        <v>1</v>
      </c>
      <c r="J991" s="186">
        <v>1</v>
      </c>
      <c r="Q991" s="185">
        <v>1</v>
      </c>
      <c r="R991" s="184">
        <v>1</v>
      </c>
      <c r="X991" s="44">
        <f t="shared" si="182"/>
        <v>45703</v>
      </c>
      <c r="Y991" s="44">
        <f t="shared" si="183"/>
        <v>45731</v>
      </c>
    </row>
    <row r="992" spans="1:25" ht="20.149999999999999" customHeight="1" x14ac:dyDescent="0.35">
      <c r="A992" s="13">
        <f>SUBTOTAL(103,$B$4:B992)</f>
        <v>989</v>
      </c>
      <c r="B992" s="138">
        <v>45704</v>
      </c>
      <c r="C992" s="141" t="s">
        <v>182</v>
      </c>
      <c r="D992" s="3" t="str">
        <f>VLOOKUP(C992,'Location Summary'!$C$4:$D$602,2,0)</f>
        <v>DA-3</v>
      </c>
      <c r="E992" s="295" t="s">
        <v>422</v>
      </c>
      <c r="F992" s="296" t="s">
        <v>702</v>
      </c>
      <c r="H992" s="185">
        <v>1</v>
      </c>
      <c r="I992" s="184">
        <v>1</v>
      </c>
      <c r="K992" s="185">
        <v>1</v>
      </c>
      <c r="L992" s="184">
        <v>1</v>
      </c>
      <c r="X992" s="44">
        <f t="shared" si="182"/>
        <v>45704</v>
      </c>
      <c r="Y992" s="44">
        <f t="shared" si="183"/>
        <v>45732</v>
      </c>
    </row>
    <row r="993" spans="1:25" ht="20.149999999999999" customHeight="1" x14ac:dyDescent="0.35">
      <c r="A993" s="13">
        <f>SUBTOTAL(103,$B$4:B993)</f>
        <v>990</v>
      </c>
      <c r="B993" s="138">
        <v>45704</v>
      </c>
      <c r="C993" s="141" t="s">
        <v>65</v>
      </c>
      <c r="D993" s="3" t="str">
        <f>VLOOKUP(C993,'Location Summary'!$C$4:$D$602,2,0)</f>
        <v>DC1+0</v>
      </c>
      <c r="E993" s="295" t="s">
        <v>422</v>
      </c>
      <c r="F993" s="296" t="s">
        <v>702</v>
      </c>
      <c r="H993" s="185">
        <v>1</v>
      </c>
      <c r="I993" s="184">
        <v>1</v>
      </c>
      <c r="P993" s="186">
        <v>1</v>
      </c>
      <c r="X993" s="44">
        <f t="shared" si="182"/>
        <v>45704</v>
      </c>
      <c r="Y993" s="44">
        <f t="shared" si="183"/>
        <v>45732</v>
      </c>
    </row>
    <row r="994" spans="1:25" ht="20.149999999999999" customHeight="1" x14ac:dyDescent="0.35">
      <c r="A994" s="13">
        <f>SUBTOTAL(103,$B$4:B994)</f>
        <v>991</v>
      </c>
      <c r="B994" s="138">
        <v>45704</v>
      </c>
      <c r="C994" s="141" t="s">
        <v>502</v>
      </c>
      <c r="D994" s="3" t="str">
        <f>VLOOKUP(C994,'Location Summary'!$C$4:$D$602,2,0)</f>
        <v>DB1+9</v>
      </c>
      <c r="E994" s="295" t="s">
        <v>422</v>
      </c>
      <c r="F994" s="296" t="s">
        <v>702</v>
      </c>
      <c r="M994" s="186">
        <v>1</v>
      </c>
      <c r="P994" s="186">
        <v>1</v>
      </c>
      <c r="X994" s="44">
        <f t="shared" si="182"/>
        <v>45704</v>
      </c>
      <c r="Y994" s="44">
        <f t="shared" si="183"/>
        <v>45732</v>
      </c>
    </row>
    <row r="995" spans="1:25" ht="20.149999999999999" customHeight="1" x14ac:dyDescent="0.35">
      <c r="A995" s="13">
        <f>SUBTOTAL(103,$B$4:B995)</f>
        <v>992</v>
      </c>
      <c r="B995" s="138">
        <v>45704</v>
      </c>
      <c r="C995" s="141" t="s">
        <v>896</v>
      </c>
      <c r="D995" s="3" t="str">
        <f>VLOOKUP(C995,'Location Summary'!$C$4:$D$602,2,0)</f>
        <v>DA+3</v>
      </c>
      <c r="E995" s="295" t="s">
        <v>422</v>
      </c>
      <c r="F995" s="296" t="s">
        <v>702</v>
      </c>
      <c r="X995" s="44">
        <f t="shared" si="182"/>
        <v>45704</v>
      </c>
      <c r="Y995" s="44">
        <f t="shared" si="183"/>
        <v>45732</v>
      </c>
    </row>
    <row r="996" spans="1:25" ht="20.149999999999999" customHeight="1" x14ac:dyDescent="0.35">
      <c r="A996" s="13">
        <f>SUBTOTAL(103,$B$4:B996)</f>
        <v>993</v>
      </c>
      <c r="B996" s="138">
        <v>45704</v>
      </c>
      <c r="C996" s="141" t="s">
        <v>446</v>
      </c>
      <c r="D996" s="3" t="str">
        <f>VLOOKUP(C996,'Location Summary'!$C$4:$D$602,2,0)</f>
        <v>DA+0</v>
      </c>
      <c r="E996" s="295" t="s">
        <v>422</v>
      </c>
      <c r="F996" s="296" t="s">
        <v>702</v>
      </c>
      <c r="K996" s="185">
        <v>1</v>
      </c>
      <c r="L996" s="184">
        <v>1</v>
      </c>
      <c r="N996" s="185">
        <v>1</v>
      </c>
      <c r="O996" s="184">
        <v>1</v>
      </c>
      <c r="X996" s="44">
        <f t="shared" si="182"/>
        <v>45704</v>
      </c>
      <c r="Y996" s="44">
        <f t="shared" si="183"/>
        <v>45732</v>
      </c>
    </row>
    <row r="997" spans="1:25" ht="20.149999999999999" customHeight="1" x14ac:dyDescent="0.35">
      <c r="A997" s="13">
        <f>SUBTOTAL(103,$B$4:B997)</f>
        <v>994</v>
      </c>
      <c r="B997" s="138">
        <v>45704</v>
      </c>
      <c r="C997" s="141" t="s">
        <v>389</v>
      </c>
      <c r="D997" s="3" t="str">
        <f>VLOOKUP(C997,'Location Summary'!$C$4:$D$602,2,0)</f>
        <v>DA+3</v>
      </c>
      <c r="E997" s="295" t="s">
        <v>422</v>
      </c>
      <c r="F997" s="296" t="s">
        <v>702</v>
      </c>
      <c r="J997" s="186">
        <v>1</v>
      </c>
      <c r="Q997" s="185">
        <v>1</v>
      </c>
      <c r="R997" s="184">
        <v>1</v>
      </c>
      <c r="X997" s="44">
        <f t="shared" si="182"/>
        <v>45704</v>
      </c>
      <c r="Y997" s="44">
        <f t="shared" si="183"/>
        <v>45732</v>
      </c>
    </row>
    <row r="998" spans="1:25" ht="20.149999999999999" customHeight="1" x14ac:dyDescent="0.35">
      <c r="A998" s="13">
        <f>SUBTOTAL(103,$B$4:B998)</f>
        <v>995</v>
      </c>
      <c r="B998" s="138">
        <v>45705</v>
      </c>
      <c r="C998" s="141" t="s">
        <v>65</v>
      </c>
      <c r="D998" s="3" t="str">
        <f>VLOOKUP(C998,'Location Summary'!$C$4:$D$602,2,0)</f>
        <v>DC1+0</v>
      </c>
      <c r="E998" s="295" t="s">
        <v>422</v>
      </c>
      <c r="F998" s="296" t="s">
        <v>702</v>
      </c>
      <c r="M998" s="186">
        <v>1</v>
      </c>
      <c r="X998" s="44">
        <f t="shared" si="182"/>
        <v>45705</v>
      </c>
      <c r="Y998" s="44">
        <f t="shared" si="183"/>
        <v>45733</v>
      </c>
    </row>
    <row r="999" spans="1:25" ht="20.149999999999999" customHeight="1" x14ac:dyDescent="0.35">
      <c r="A999" s="13">
        <f>SUBTOTAL(103,$B$4:B999)</f>
        <v>996</v>
      </c>
      <c r="B999" s="138">
        <v>45705</v>
      </c>
      <c r="C999" s="141" t="s">
        <v>502</v>
      </c>
      <c r="D999" s="3" t="str">
        <f>VLOOKUP(C999,'Location Summary'!$C$4:$D$602,2,0)</f>
        <v>DB1+9</v>
      </c>
      <c r="E999" s="295" t="s">
        <v>422</v>
      </c>
      <c r="F999" s="296" t="s">
        <v>702</v>
      </c>
      <c r="N999" s="185">
        <v>1</v>
      </c>
      <c r="Q999" s="185">
        <v>1</v>
      </c>
      <c r="X999" s="44">
        <f t="shared" si="182"/>
        <v>45705</v>
      </c>
      <c r="Y999" s="44">
        <f t="shared" si="183"/>
        <v>45733</v>
      </c>
    </row>
    <row r="1000" spans="1:25" ht="20.149999999999999" customHeight="1" x14ac:dyDescent="0.35">
      <c r="A1000" s="13">
        <f>SUBTOTAL(103,$B$4:B1000)</f>
        <v>997</v>
      </c>
      <c r="B1000" s="138">
        <v>45705</v>
      </c>
      <c r="C1000" s="141" t="s">
        <v>896</v>
      </c>
      <c r="D1000" s="3" t="str">
        <f>VLOOKUP(C1000,'Location Summary'!$C$4:$D$602,2,0)</f>
        <v>DA+3</v>
      </c>
      <c r="E1000" s="295" t="s">
        <v>422</v>
      </c>
      <c r="F1000" s="296" t="s">
        <v>702</v>
      </c>
      <c r="I1000" s="184">
        <v>1</v>
      </c>
      <c r="Q1000" s="185">
        <v>1</v>
      </c>
      <c r="R1000" s="184">
        <v>1</v>
      </c>
      <c r="X1000" s="44">
        <f t="shared" si="182"/>
        <v>45705</v>
      </c>
      <c r="Y1000" s="44">
        <f t="shared" si="183"/>
        <v>45733</v>
      </c>
    </row>
    <row r="1001" spans="1:25" ht="20.149999999999999" customHeight="1" x14ac:dyDescent="0.35">
      <c r="A1001" s="13">
        <f>SUBTOTAL(103,$B$4:B1001)</f>
        <v>998</v>
      </c>
      <c r="B1001" s="138">
        <v>45705</v>
      </c>
      <c r="C1001" s="141" t="s">
        <v>61</v>
      </c>
      <c r="D1001" s="3" t="str">
        <f>VLOOKUP(C1001,'Location Summary'!$C$4:$D$602,2,0)</f>
        <v>DD60+35</v>
      </c>
      <c r="E1001" s="295" t="s">
        <v>422</v>
      </c>
      <c r="F1001" s="296" t="s">
        <v>702</v>
      </c>
      <c r="J1001" s="186">
        <v>1</v>
      </c>
      <c r="X1001" s="44">
        <f t="shared" ref="X1001:X1044" si="184">B1001</f>
        <v>45705</v>
      </c>
      <c r="Y1001" s="44">
        <f t="shared" ref="Y1001:Y1044" si="185">B1001+28</f>
        <v>45733</v>
      </c>
    </row>
    <row r="1002" spans="1:25" ht="20.149999999999999" customHeight="1" x14ac:dyDescent="0.35">
      <c r="A1002" s="13">
        <f>SUBTOTAL(103,$B$4:B1002)</f>
        <v>999</v>
      </c>
      <c r="B1002" s="138">
        <v>45705</v>
      </c>
      <c r="C1002" s="141" t="s">
        <v>792</v>
      </c>
      <c r="D1002" s="3" t="str">
        <f>VLOOKUP(C1002,'Location Summary'!$C$4:$D$602,2,0)</f>
        <v>DB1+9</v>
      </c>
      <c r="E1002" s="295" t="s">
        <v>422</v>
      </c>
      <c r="F1002" s="296" t="s">
        <v>702</v>
      </c>
      <c r="K1002" s="185">
        <v>1</v>
      </c>
      <c r="L1002" s="184">
        <v>1</v>
      </c>
      <c r="M1002" s="186">
        <v>1</v>
      </c>
      <c r="X1002" s="44">
        <f t="shared" si="184"/>
        <v>45705</v>
      </c>
      <c r="Y1002" s="44">
        <f t="shared" si="185"/>
        <v>45733</v>
      </c>
    </row>
    <row r="1003" spans="1:25" ht="20.149999999999999" customHeight="1" x14ac:dyDescent="0.35">
      <c r="A1003" s="13">
        <f>SUBTOTAL(103,$B$4:B1003)</f>
        <v>1000</v>
      </c>
      <c r="B1003" s="138">
        <v>45706</v>
      </c>
      <c r="C1003" s="141" t="s">
        <v>427</v>
      </c>
      <c r="D1003" s="3" t="str">
        <f>VLOOKUP(C1003,'Location Summary'!$C$4:$D$602,2,0)</f>
        <v>DA+0</v>
      </c>
      <c r="E1003" s="295" t="s">
        <v>422</v>
      </c>
      <c r="F1003" s="296" t="s">
        <v>702</v>
      </c>
      <c r="G1003" s="186">
        <v>1</v>
      </c>
      <c r="X1003" s="44">
        <f t="shared" si="184"/>
        <v>45706</v>
      </c>
      <c r="Y1003" s="44">
        <f t="shared" si="185"/>
        <v>45734</v>
      </c>
    </row>
    <row r="1004" spans="1:25" ht="20.149999999999999" customHeight="1" x14ac:dyDescent="0.35">
      <c r="A1004" s="13">
        <f>SUBTOTAL(103,$B$4:B1004)</f>
        <v>1001</v>
      </c>
      <c r="B1004" s="138">
        <v>45706</v>
      </c>
      <c r="C1004" s="141" t="s">
        <v>502</v>
      </c>
      <c r="D1004" s="3" t="str">
        <f>VLOOKUP(C1004,'Location Summary'!$C$4:$D$602,2,0)</f>
        <v>DB1+9</v>
      </c>
      <c r="E1004" s="295" t="s">
        <v>422</v>
      </c>
      <c r="F1004" s="296" t="s">
        <v>702</v>
      </c>
      <c r="O1004" s="184">
        <v>1</v>
      </c>
      <c r="R1004" s="184">
        <v>1</v>
      </c>
      <c r="X1004" s="44">
        <f t="shared" si="184"/>
        <v>45706</v>
      </c>
      <c r="Y1004" s="44">
        <f t="shared" si="185"/>
        <v>45734</v>
      </c>
    </row>
    <row r="1005" spans="1:25" ht="20.149999999999999" customHeight="1" x14ac:dyDescent="0.35">
      <c r="A1005" s="13">
        <f>SUBTOTAL(103,$B$4:B1005)</f>
        <v>1002</v>
      </c>
      <c r="B1005" s="138">
        <v>45706</v>
      </c>
      <c r="C1005" s="141" t="s">
        <v>61</v>
      </c>
      <c r="D1005" s="3" t="str">
        <f>VLOOKUP(C1005,'Location Summary'!$C$4:$D$602,2,0)</f>
        <v>DD60+35</v>
      </c>
      <c r="E1005" s="295" t="s">
        <v>422</v>
      </c>
      <c r="F1005" s="296" t="s">
        <v>702</v>
      </c>
      <c r="K1005" s="185">
        <v>1</v>
      </c>
      <c r="L1005" s="184">
        <v>1</v>
      </c>
      <c r="M1005" s="186">
        <v>1</v>
      </c>
      <c r="X1005" s="44">
        <f t="shared" si="184"/>
        <v>45706</v>
      </c>
      <c r="Y1005" s="44">
        <f t="shared" si="185"/>
        <v>45734</v>
      </c>
    </row>
    <row r="1006" spans="1:25" ht="20.149999999999999" customHeight="1" x14ac:dyDescent="0.35">
      <c r="A1006" s="13">
        <f>SUBTOTAL(103,$B$4:B1006)</f>
        <v>1003</v>
      </c>
      <c r="B1006" s="138">
        <v>45706</v>
      </c>
      <c r="C1006" s="141" t="s">
        <v>389</v>
      </c>
      <c r="D1006" s="3" t="str">
        <f>VLOOKUP(C1006,'Location Summary'!$C$4:$D$602,2,0)</f>
        <v>DA+3</v>
      </c>
      <c r="E1006" s="295" t="s">
        <v>422</v>
      </c>
      <c r="F1006" s="296" t="s">
        <v>702</v>
      </c>
      <c r="G1006" s="186">
        <v>1</v>
      </c>
      <c r="K1006" s="185">
        <v>1</v>
      </c>
      <c r="L1006" s="184">
        <v>1</v>
      </c>
      <c r="X1006" s="44">
        <f t="shared" si="184"/>
        <v>45706</v>
      </c>
      <c r="Y1006" s="44">
        <f t="shared" si="185"/>
        <v>45734</v>
      </c>
    </row>
    <row r="1007" spans="1:25" ht="20.149999999999999" customHeight="1" x14ac:dyDescent="0.35">
      <c r="A1007" s="13">
        <f>SUBTOTAL(103,$B$4:B1007)</f>
        <v>1004</v>
      </c>
      <c r="B1007" s="138">
        <v>45706</v>
      </c>
      <c r="C1007" s="141" t="s">
        <v>792</v>
      </c>
      <c r="D1007" s="3" t="str">
        <f>VLOOKUP(C1007,'Location Summary'!$C$4:$D$602,2,0)</f>
        <v>DB1+9</v>
      </c>
      <c r="E1007" s="295" t="s">
        <v>422</v>
      </c>
      <c r="F1007" s="296" t="s">
        <v>702</v>
      </c>
      <c r="N1007" s="185">
        <v>1</v>
      </c>
      <c r="O1007" s="184">
        <v>1</v>
      </c>
      <c r="X1007" s="44">
        <f t="shared" si="184"/>
        <v>45706</v>
      </c>
      <c r="Y1007" s="44">
        <f t="shared" si="185"/>
        <v>45734</v>
      </c>
    </row>
    <row r="1008" spans="1:25" ht="20.149999999999999" customHeight="1" x14ac:dyDescent="0.35">
      <c r="A1008" s="13">
        <f>SUBTOTAL(103,$B$4:B1008)</f>
        <v>1005</v>
      </c>
      <c r="B1008" s="138">
        <v>45707</v>
      </c>
      <c r="C1008" s="141" t="s">
        <v>65</v>
      </c>
      <c r="D1008" s="3" t="str">
        <f>VLOOKUP(C1008,'Location Summary'!$C$4:$D$602,2,0)</f>
        <v>DC1+0</v>
      </c>
      <c r="E1008" s="295" t="s">
        <v>422</v>
      </c>
      <c r="F1008" s="296" t="s">
        <v>702</v>
      </c>
      <c r="Q1008" s="185">
        <v>1</v>
      </c>
      <c r="R1008" s="184">
        <v>1</v>
      </c>
      <c r="X1008" s="44">
        <f t="shared" si="184"/>
        <v>45707</v>
      </c>
      <c r="Y1008" s="44">
        <f t="shared" si="185"/>
        <v>45735</v>
      </c>
    </row>
    <row r="1009" spans="1:25" ht="20.149999999999999" customHeight="1" x14ac:dyDescent="0.35">
      <c r="A1009" s="13">
        <f>SUBTOTAL(103,$B$4:B1009)</f>
        <v>1006</v>
      </c>
      <c r="B1009" s="138">
        <v>45707</v>
      </c>
      <c r="C1009" s="141" t="s">
        <v>427</v>
      </c>
      <c r="D1009" s="3" t="str">
        <f>VLOOKUP(C1009,'Location Summary'!$C$4:$D$602,2,0)</f>
        <v>DA+0</v>
      </c>
      <c r="E1009" s="295" t="s">
        <v>422</v>
      </c>
      <c r="F1009" s="296" t="s">
        <v>702</v>
      </c>
      <c r="H1009" s="185">
        <v>1</v>
      </c>
      <c r="I1009" s="184">
        <v>1</v>
      </c>
      <c r="X1009" s="44">
        <f t="shared" si="184"/>
        <v>45707</v>
      </c>
      <c r="Y1009" s="44">
        <f t="shared" si="185"/>
        <v>45735</v>
      </c>
    </row>
    <row r="1010" spans="1:25" ht="20.149999999999999" customHeight="1" x14ac:dyDescent="0.35">
      <c r="A1010" s="13">
        <f>SUBTOTAL(103,$B$4:B1010)</f>
        <v>1007</v>
      </c>
      <c r="B1010" s="138">
        <v>45707</v>
      </c>
      <c r="C1010" s="141" t="s">
        <v>647</v>
      </c>
      <c r="D1010" s="3" t="str">
        <f>VLOOKUP(C1010,'Location Summary'!$C$4:$D$602,2,0)</f>
        <v>DA+6</v>
      </c>
      <c r="E1010" s="295" t="s">
        <v>422</v>
      </c>
      <c r="F1010" s="296" t="s">
        <v>702</v>
      </c>
      <c r="M1010" s="186">
        <v>1</v>
      </c>
      <c r="P1010" s="186">
        <v>1</v>
      </c>
      <c r="X1010" s="44">
        <f t="shared" si="184"/>
        <v>45707</v>
      </c>
      <c r="Y1010" s="44">
        <f t="shared" si="185"/>
        <v>45735</v>
      </c>
    </row>
    <row r="1011" spans="1:25" ht="20.149999999999999" customHeight="1" x14ac:dyDescent="0.35">
      <c r="A1011" s="13">
        <f>SUBTOTAL(103,$B$4:B1011)</f>
        <v>1008</v>
      </c>
      <c r="B1011" s="138">
        <v>45707</v>
      </c>
      <c r="C1011" s="141" t="s">
        <v>70</v>
      </c>
      <c r="D1011" s="3" t="str">
        <f>VLOOKUP(C1011,'Location Summary'!$C$4:$D$602,2,0)</f>
        <v>DA+9</v>
      </c>
      <c r="E1011" s="295" t="s">
        <v>422</v>
      </c>
      <c r="F1011" s="296" t="s">
        <v>702</v>
      </c>
      <c r="G1011" s="186">
        <v>1</v>
      </c>
      <c r="J1011" s="186">
        <v>1</v>
      </c>
      <c r="M1011" s="186">
        <v>1</v>
      </c>
      <c r="P1011" s="186">
        <v>1</v>
      </c>
      <c r="X1011" s="44">
        <f t="shared" si="184"/>
        <v>45707</v>
      </c>
      <c r="Y1011" s="44">
        <f t="shared" si="185"/>
        <v>45735</v>
      </c>
    </row>
    <row r="1012" spans="1:25" ht="20.149999999999999" customHeight="1" x14ac:dyDescent="0.35">
      <c r="A1012" s="13">
        <f>SUBTOTAL(103,$B$4:B1012)</f>
        <v>1009</v>
      </c>
      <c r="B1012" s="138">
        <v>45707</v>
      </c>
      <c r="C1012" s="141" t="s">
        <v>389</v>
      </c>
      <c r="D1012" s="3" t="str">
        <f>VLOOKUP(C1012,'Location Summary'!$C$4:$D$602,2,0)</f>
        <v>DA+3</v>
      </c>
      <c r="E1012" s="295" t="s">
        <v>422</v>
      </c>
      <c r="F1012" s="296" t="s">
        <v>702</v>
      </c>
      <c r="H1012" s="185">
        <v>1</v>
      </c>
      <c r="I1012" s="184">
        <v>1</v>
      </c>
      <c r="X1012" s="44">
        <f t="shared" si="184"/>
        <v>45707</v>
      </c>
      <c r="Y1012" s="44">
        <f t="shared" si="185"/>
        <v>45735</v>
      </c>
    </row>
    <row r="1013" spans="1:25" ht="20.149999999999999" customHeight="1" x14ac:dyDescent="0.35">
      <c r="A1013" s="13">
        <f>SUBTOTAL(103,$B$4:B1013)</f>
        <v>1010</v>
      </c>
      <c r="B1013" s="138">
        <v>45707</v>
      </c>
      <c r="C1013" s="141" t="s">
        <v>425</v>
      </c>
      <c r="D1013" s="3" t="str">
        <f>VLOOKUP(C1013,'Location Summary'!$C$4:$D$602,2,0)</f>
        <v>DA+9</v>
      </c>
      <c r="E1013" s="295" t="s">
        <v>422</v>
      </c>
      <c r="F1013" s="296" t="s">
        <v>702</v>
      </c>
      <c r="G1013" s="186">
        <v>1</v>
      </c>
      <c r="X1013" s="44">
        <f t="shared" si="184"/>
        <v>45707</v>
      </c>
      <c r="Y1013" s="44">
        <f t="shared" si="185"/>
        <v>45735</v>
      </c>
    </row>
    <row r="1014" spans="1:25" ht="20.149999999999999" customHeight="1" x14ac:dyDescent="0.35">
      <c r="A1014" s="13">
        <f>SUBTOTAL(103,$B$4:B1014)</f>
        <v>1011</v>
      </c>
      <c r="B1014" s="138">
        <v>45708</v>
      </c>
      <c r="C1014" s="141" t="s">
        <v>58</v>
      </c>
      <c r="D1014" s="3" t="str">
        <f>VLOOKUP(C1014,'Location Summary'!$C$4:$D$602,2,0)</f>
        <v>DD60+18</v>
      </c>
      <c r="E1014" s="295" t="s">
        <v>422</v>
      </c>
      <c r="F1014" s="296" t="s">
        <v>702</v>
      </c>
      <c r="G1014" s="186">
        <v>1</v>
      </c>
      <c r="X1014" s="44">
        <f t="shared" si="184"/>
        <v>45708</v>
      </c>
      <c r="Y1014" s="44">
        <f t="shared" si="185"/>
        <v>45736</v>
      </c>
    </row>
    <row r="1015" spans="1:25" ht="20.149999999999999" customHeight="1" x14ac:dyDescent="0.35">
      <c r="A1015" s="13">
        <f>SUBTOTAL(103,$B$4:B1015)</f>
        <v>1012</v>
      </c>
      <c r="B1015" s="138">
        <v>45708</v>
      </c>
      <c r="C1015" s="141" t="s">
        <v>427</v>
      </c>
      <c r="D1015" s="3" t="str">
        <f>VLOOKUP(C1015,'Location Summary'!$C$4:$D$602,2,0)</f>
        <v>DA+0</v>
      </c>
      <c r="E1015" s="295" t="s">
        <v>422</v>
      </c>
      <c r="F1015" s="296" t="s">
        <v>702</v>
      </c>
      <c r="M1015" s="186">
        <v>1</v>
      </c>
      <c r="X1015" s="44">
        <f t="shared" si="184"/>
        <v>45708</v>
      </c>
      <c r="Y1015" s="44">
        <f t="shared" si="185"/>
        <v>45736</v>
      </c>
    </row>
    <row r="1016" spans="1:25" ht="20.149999999999999" customHeight="1" x14ac:dyDescent="0.35">
      <c r="A1016" s="13">
        <f>SUBTOTAL(103,$B$4:B1016)</f>
        <v>1013</v>
      </c>
      <c r="B1016" s="138">
        <v>45708</v>
      </c>
      <c r="C1016" s="141" t="s">
        <v>647</v>
      </c>
      <c r="D1016" s="3" t="str">
        <f>VLOOKUP(C1016,'Location Summary'!$C$4:$D$602,2,0)</f>
        <v>DA+6</v>
      </c>
      <c r="E1016" s="295" t="s">
        <v>422</v>
      </c>
      <c r="F1016" s="296" t="s">
        <v>702</v>
      </c>
      <c r="N1016" s="185">
        <v>1</v>
      </c>
      <c r="O1016" s="184">
        <v>1</v>
      </c>
      <c r="Q1016" s="185">
        <v>1</v>
      </c>
      <c r="R1016" s="184">
        <v>1</v>
      </c>
      <c r="X1016" s="44">
        <f t="shared" si="184"/>
        <v>45708</v>
      </c>
      <c r="Y1016" s="44">
        <f t="shared" si="185"/>
        <v>45736</v>
      </c>
    </row>
    <row r="1017" spans="1:25" ht="20.149999999999999" customHeight="1" x14ac:dyDescent="0.35">
      <c r="A1017" s="13">
        <f>SUBTOTAL(103,$B$4:B1017)</f>
        <v>1014</v>
      </c>
      <c r="B1017" s="138">
        <v>45708</v>
      </c>
      <c r="C1017" s="141" t="s">
        <v>70</v>
      </c>
      <c r="D1017" s="3" t="str">
        <f>VLOOKUP(C1017,'Location Summary'!$C$4:$D$602,2,0)</f>
        <v>DA+9</v>
      </c>
      <c r="E1017" s="295" t="s">
        <v>422</v>
      </c>
      <c r="F1017" s="296" t="s">
        <v>702</v>
      </c>
      <c r="H1017" s="185">
        <v>1</v>
      </c>
      <c r="I1017" s="184">
        <v>1</v>
      </c>
      <c r="K1017" s="185">
        <v>1</v>
      </c>
      <c r="L1017" s="184">
        <v>1</v>
      </c>
      <c r="N1017" s="185">
        <v>1</v>
      </c>
      <c r="O1017" s="184">
        <v>1</v>
      </c>
      <c r="Q1017" s="185">
        <v>1</v>
      </c>
      <c r="R1017" s="184">
        <v>1</v>
      </c>
      <c r="X1017" s="44">
        <f t="shared" si="184"/>
        <v>45708</v>
      </c>
      <c r="Y1017" s="44">
        <f t="shared" si="185"/>
        <v>45736</v>
      </c>
    </row>
    <row r="1018" spans="1:25" ht="20.149999999999999" customHeight="1" x14ac:dyDescent="0.35">
      <c r="A1018" s="13">
        <f>SUBTOTAL(103,$B$4:B1018)</f>
        <v>1015</v>
      </c>
      <c r="B1018" s="138">
        <v>45708</v>
      </c>
      <c r="C1018" s="141" t="s">
        <v>61</v>
      </c>
      <c r="D1018" s="3" t="str">
        <f>VLOOKUP(C1018,'Location Summary'!$C$4:$D$602,2,0)</f>
        <v>DD60+35</v>
      </c>
      <c r="E1018" s="295" t="s">
        <v>422</v>
      </c>
      <c r="F1018" s="296" t="s">
        <v>702</v>
      </c>
      <c r="N1018" s="185">
        <v>1</v>
      </c>
      <c r="O1018" s="184">
        <v>1</v>
      </c>
      <c r="X1018" s="44">
        <f t="shared" si="184"/>
        <v>45708</v>
      </c>
      <c r="Y1018" s="44">
        <f t="shared" si="185"/>
        <v>45736</v>
      </c>
    </row>
    <row r="1019" spans="1:25" ht="20.149999999999999" customHeight="1" x14ac:dyDescent="0.35">
      <c r="A1019" s="13">
        <f>SUBTOTAL(103,$B$4:B1019)</f>
        <v>1016</v>
      </c>
      <c r="B1019" s="138">
        <v>45708</v>
      </c>
      <c r="C1019" s="141" t="s">
        <v>190</v>
      </c>
      <c r="D1019" s="3" t="str">
        <f>VLOOKUP(C1019,'Location Summary'!$C$4:$D$602,2,0)</f>
        <v>DA+0</v>
      </c>
      <c r="E1019" s="295" t="s">
        <v>422</v>
      </c>
      <c r="F1019" s="296" t="s">
        <v>702</v>
      </c>
      <c r="J1019" s="186">
        <v>1</v>
      </c>
      <c r="X1019" s="44">
        <f t="shared" si="184"/>
        <v>45708</v>
      </c>
      <c r="Y1019" s="44">
        <f t="shared" si="185"/>
        <v>45736</v>
      </c>
    </row>
    <row r="1020" spans="1:25" ht="20.149999999999999" customHeight="1" x14ac:dyDescent="0.35">
      <c r="A1020" s="13">
        <f>SUBTOTAL(103,$B$4:B1020)</f>
        <v>1017</v>
      </c>
      <c r="B1020" s="138">
        <v>45708</v>
      </c>
      <c r="C1020" s="141" t="s">
        <v>425</v>
      </c>
      <c r="D1020" s="3" t="str">
        <f>VLOOKUP(C1020,'Location Summary'!$C$4:$D$602,2,0)</f>
        <v>DA+9</v>
      </c>
      <c r="E1020" s="295" t="s">
        <v>422</v>
      </c>
      <c r="F1020" s="296" t="s">
        <v>702</v>
      </c>
      <c r="H1020" s="185">
        <v>1</v>
      </c>
      <c r="I1020" s="184">
        <v>1</v>
      </c>
      <c r="J1020" s="186">
        <v>1</v>
      </c>
      <c r="X1020" s="44">
        <f t="shared" si="184"/>
        <v>45708</v>
      </c>
      <c r="Y1020" s="44">
        <f t="shared" si="185"/>
        <v>45736</v>
      </c>
    </row>
    <row r="1021" spans="1:25" ht="20.149999999999999" customHeight="1" x14ac:dyDescent="0.35">
      <c r="A1021" s="13">
        <f>SUBTOTAL(103,$B$4:B1021)</f>
        <v>1018</v>
      </c>
      <c r="B1021" s="138">
        <v>45708</v>
      </c>
      <c r="C1021" s="141" t="s">
        <v>64</v>
      </c>
      <c r="D1021" s="3" t="str">
        <f>VLOOKUP(C1021,'Location Summary'!$C$4:$D$602,2,0)</f>
        <v>DC2-3</v>
      </c>
      <c r="E1021" s="295" t="s">
        <v>422</v>
      </c>
      <c r="F1021" s="296" t="s">
        <v>702</v>
      </c>
      <c r="J1021" s="186">
        <v>1</v>
      </c>
      <c r="X1021" s="44">
        <f t="shared" si="184"/>
        <v>45708</v>
      </c>
      <c r="Y1021" s="44">
        <f t="shared" si="185"/>
        <v>45736</v>
      </c>
    </row>
    <row r="1022" spans="1:25" ht="20.149999999999999" customHeight="1" x14ac:dyDescent="0.35">
      <c r="A1022" s="13">
        <f>SUBTOTAL(103,$B$4:B1022)</f>
        <v>1019</v>
      </c>
      <c r="B1022" s="138">
        <v>45709</v>
      </c>
      <c r="C1022" s="141" t="s">
        <v>58</v>
      </c>
      <c r="D1022" s="3" t="str">
        <f>VLOOKUP(C1022,'Location Summary'!$C$4:$D$602,2,0)</f>
        <v>DD60+18</v>
      </c>
      <c r="E1022" s="295" t="s">
        <v>422</v>
      </c>
      <c r="F1022" s="296" t="s">
        <v>702</v>
      </c>
      <c r="H1022" s="185">
        <v>1</v>
      </c>
      <c r="I1022" s="184">
        <v>1</v>
      </c>
      <c r="X1022" s="44">
        <f t="shared" si="184"/>
        <v>45709</v>
      </c>
      <c r="Y1022" s="44">
        <f t="shared" si="185"/>
        <v>45737</v>
      </c>
    </row>
    <row r="1023" spans="1:25" ht="20.149999999999999" customHeight="1" x14ac:dyDescent="0.35">
      <c r="A1023" s="13">
        <f>SUBTOTAL(103,$B$4:B1023)</f>
        <v>1020</v>
      </c>
      <c r="B1023" s="138">
        <v>45709</v>
      </c>
      <c r="C1023" s="141" t="s">
        <v>427</v>
      </c>
      <c r="D1023" s="3" t="str">
        <f>VLOOKUP(C1023,'Location Summary'!$C$4:$D$602,2,0)</f>
        <v>DA+0</v>
      </c>
      <c r="E1023" s="295" t="s">
        <v>422</v>
      </c>
      <c r="F1023" s="296" t="s">
        <v>702</v>
      </c>
      <c r="N1023" s="185">
        <v>1</v>
      </c>
      <c r="O1023" s="184">
        <v>1</v>
      </c>
      <c r="X1023" s="44">
        <f t="shared" si="184"/>
        <v>45709</v>
      </c>
      <c r="Y1023" s="44">
        <f t="shared" si="185"/>
        <v>45737</v>
      </c>
    </row>
    <row r="1024" spans="1:25" ht="20.149999999999999" customHeight="1" x14ac:dyDescent="0.35">
      <c r="A1024" s="13">
        <f>SUBTOTAL(103,$B$4:B1024)</f>
        <v>1021</v>
      </c>
      <c r="B1024" s="138">
        <v>45709</v>
      </c>
      <c r="C1024" s="141" t="s">
        <v>793</v>
      </c>
      <c r="D1024" s="3" t="str">
        <f>VLOOKUP(C1024,'Location Summary'!$C$4:$D$602,2,0)</f>
        <v>DA+6</v>
      </c>
      <c r="E1024" s="295" t="s">
        <v>422</v>
      </c>
      <c r="F1024" s="296" t="s">
        <v>702</v>
      </c>
      <c r="G1024" s="186">
        <v>1</v>
      </c>
      <c r="J1024" s="186">
        <v>1</v>
      </c>
      <c r="M1024" s="186">
        <v>1</v>
      </c>
      <c r="P1024" s="186">
        <v>1</v>
      </c>
      <c r="X1024" s="44">
        <f t="shared" si="184"/>
        <v>45709</v>
      </c>
      <c r="Y1024" s="44">
        <f t="shared" si="185"/>
        <v>45737</v>
      </c>
    </row>
    <row r="1025" spans="1:25" ht="20.149999999999999" customHeight="1" x14ac:dyDescent="0.35">
      <c r="A1025" s="13">
        <f>SUBTOTAL(103,$B$4:B1025)</f>
        <v>1022</v>
      </c>
      <c r="B1025" s="138">
        <v>45709</v>
      </c>
      <c r="C1025" s="141" t="s">
        <v>61</v>
      </c>
      <c r="D1025" s="3" t="str">
        <f>VLOOKUP(C1025,'Location Summary'!$C$4:$D$602,2,0)</f>
        <v>DD60+35</v>
      </c>
      <c r="E1025" s="295" t="s">
        <v>422</v>
      </c>
      <c r="F1025" s="296" t="s">
        <v>702</v>
      </c>
      <c r="G1025" s="186">
        <v>1</v>
      </c>
      <c r="X1025" s="44">
        <f t="shared" si="184"/>
        <v>45709</v>
      </c>
      <c r="Y1025" s="44">
        <f t="shared" si="185"/>
        <v>45737</v>
      </c>
    </row>
    <row r="1026" spans="1:25" ht="20.149999999999999" customHeight="1" x14ac:dyDescent="0.35">
      <c r="A1026" s="13">
        <f>SUBTOTAL(103,$B$4:B1026)</f>
        <v>1023</v>
      </c>
      <c r="B1026" s="138">
        <v>45709</v>
      </c>
      <c r="C1026" s="141" t="s">
        <v>190</v>
      </c>
      <c r="D1026" s="3" t="str">
        <f>VLOOKUP(C1026,'Location Summary'!$C$4:$D$602,2,0)</f>
        <v>DA+0</v>
      </c>
      <c r="E1026" s="295" t="s">
        <v>422</v>
      </c>
      <c r="F1026" s="296" t="s">
        <v>702</v>
      </c>
      <c r="I1026" s="184">
        <v>1</v>
      </c>
      <c r="K1026" s="185">
        <v>1</v>
      </c>
      <c r="L1026" s="184">
        <v>1</v>
      </c>
      <c r="M1026" s="186">
        <v>1</v>
      </c>
      <c r="P1026" s="186">
        <v>1</v>
      </c>
      <c r="X1026" s="44">
        <f t="shared" si="184"/>
        <v>45709</v>
      </c>
      <c r="Y1026" s="44">
        <f t="shared" si="185"/>
        <v>45737</v>
      </c>
    </row>
    <row r="1027" spans="1:25" ht="20.149999999999999" customHeight="1" x14ac:dyDescent="0.35">
      <c r="A1027" s="13">
        <f>SUBTOTAL(103,$B$4:B1027)</f>
        <v>1024</v>
      </c>
      <c r="B1027" s="138">
        <v>45709</v>
      </c>
      <c r="C1027" s="141" t="s">
        <v>425</v>
      </c>
      <c r="D1027" s="3" t="str">
        <f>VLOOKUP(C1027,'Location Summary'!$C$4:$D$602,2,0)</f>
        <v>DA+9</v>
      </c>
      <c r="E1027" s="295" t="s">
        <v>422</v>
      </c>
      <c r="F1027" s="296" t="s">
        <v>702</v>
      </c>
      <c r="K1027" s="185">
        <v>1</v>
      </c>
      <c r="L1027" s="184">
        <v>1</v>
      </c>
      <c r="M1027" s="186">
        <v>1</v>
      </c>
      <c r="X1027" s="44">
        <f t="shared" si="184"/>
        <v>45709</v>
      </c>
      <c r="Y1027" s="44">
        <f t="shared" si="185"/>
        <v>45737</v>
      </c>
    </row>
    <row r="1028" spans="1:25" ht="20.149999999999999" customHeight="1" x14ac:dyDescent="0.35">
      <c r="A1028" s="13">
        <f>SUBTOTAL(103,$B$4:B1028)</f>
        <v>1025</v>
      </c>
      <c r="B1028" s="138">
        <v>45709</v>
      </c>
      <c r="C1028" s="141" t="s">
        <v>64</v>
      </c>
      <c r="D1028" s="3" t="str">
        <f>VLOOKUP(C1028,'Location Summary'!$C$4:$D$602,2,0)</f>
        <v>DC2-3</v>
      </c>
      <c r="E1028" s="295" t="s">
        <v>422</v>
      </c>
      <c r="F1028" s="296" t="s">
        <v>702</v>
      </c>
      <c r="G1028" s="186">
        <v>1</v>
      </c>
      <c r="X1028" s="44">
        <f t="shared" si="184"/>
        <v>45709</v>
      </c>
      <c r="Y1028" s="44">
        <f t="shared" si="185"/>
        <v>45737</v>
      </c>
    </row>
    <row r="1029" spans="1:25" ht="20.149999999999999" customHeight="1" x14ac:dyDescent="0.35">
      <c r="A1029" s="13">
        <f>SUBTOTAL(103,$B$4:B1029)</f>
        <v>1026</v>
      </c>
      <c r="B1029" s="138">
        <v>45710</v>
      </c>
      <c r="C1029" s="141" t="s">
        <v>58</v>
      </c>
      <c r="D1029" s="3" t="str">
        <f>VLOOKUP(C1029,'Location Summary'!$C$4:$D$602,2,0)</f>
        <v>DD60+18</v>
      </c>
      <c r="E1029" s="295" t="s">
        <v>422</v>
      </c>
      <c r="F1029" s="296" t="s">
        <v>702</v>
      </c>
      <c r="P1029" s="186">
        <v>1</v>
      </c>
      <c r="X1029" s="44">
        <f t="shared" si="184"/>
        <v>45710</v>
      </c>
      <c r="Y1029" s="44">
        <f t="shared" si="185"/>
        <v>45738</v>
      </c>
    </row>
    <row r="1030" spans="1:25" ht="20.149999999999999" customHeight="1" x14ac:dyDescent="0.35">
      <c r="A1030" s="13">
        <f>SUBTOTAL(103,$B$4:B1030)</f>
        <v>1027</v>
      </c>
      <c r="B1030" s="138">
        <v>45710</v>
      </c>
      <c r="C1030" s="141" t="s">
        <v>427</v>
      </c>
      <c r="D1030" s="3" t="str">
        <f>VLOOKUP(C1030,'Location Summary'!$C$4:$D$602,2,0)</f>
        <v>DA+0</v>
      </c>
      <c r="E1030" s="295" t="s">
        <v>422</v>
      </c>
      <c r="F1030" s="296" t="s">
        <v>702</v>
      </c>
      <c r="P1030" s="186">
        <v>1</v>
      </c>
      <c r="X1030" s="44">
        <f t="shared" si="184"/>
        <v>45710</v>
      </c>
      <c r="Y1030" s="44">
        <f t="shared" si="185"/>
        <v>45738</v>
      </c>
    </row>
    <row r="1031" spans="1:25" ht="20.149999999999999" customHeight="1" x14ac:dyDescent="0.35">
      <c r="A1031" s="13">
        <f>SUBTOTAL(103,$B$4:B1031)</f>
        <v>1028</v>
      </c>
      <c r="B1031" s="138">
        <v>45710</v>
      </c>
      <c r="C1031" s="141" t="s">
        <v>647</v>
      </c>
      <c r="D1031" s="3" t="str">
        <f>VLOOKUP(C1031,'Location Summary'!$C$4:$D$602,2,0)</f>
        <v>DA+6</v>
      </c>
      <c r="E1031" s="295" t="s">
        <v>422</v>
      </c>
      <c r="F1031" s="296" t="s">
        <v>702</v>
      </c>
      <c r="G1031" s="186">
        <v>1</v>
      </c>
      <c r="X1031" s="44">
        <f t="shared" si="184"/>
        <v>45710</v>
      </c>
      <c r="Y1031" s="44">
        <f t="shared" si="185"/>
        <v>45738</v>
      </c>
    </row>
    <row r="1032" spans="1:25" ht="20.149999999999999" customHeight="1" x14ac:dyDescent="0.35">
      <c r="A1032" s="13">
        <f>SUBTOTAL(103,$B$4:B1032)</f>
        <v>1029</v>
      </c>
      <c r="B1032" s="138">
        <v>45710</v>
      </c>
      <c r="C1032" s="141" t="s">
        <v>793</v>
      </c>
      <c r="D1032" s="3" t="str">
        <f>VLOOKUP(C1032,'Location Summary'!$C$4:$D$602,2,0)</f>
        <v>DA+6</v>
      </c>
      <c r="E1032" s="295" t="s">
        <v>422</v>
      </c>
      <c r="F1032" s="296" t="s">
        <v>702</v>
      </c>
      <c r="H1032" s="185">
        <v>1</v>
      </c>
      <c r="I1032" s="184">
        <v>1</v>
      </c>
      <c r="K1032" s="185">
        <v>1</v>
      </c>
      <c r="L1032" s="184">
        <v>1</v>
      </c>
      <c r="N1032" s="185">
        <v>1</v>
      </c>
      <c r="O1032" s="184">
        <v>1</v>
      </c>
      <c r="Q1032" s="185">
        <v>1</v>
      </c>
      <c r="R1032" s="184">
        <v>1</v>
      </c>
      <c r="X1032" s="44">
        <f t="shared" si="184"/>
        <v>45710</v>
      </c>
      <c r="Y1032" s="44">
        <f t="shared" si="185"/>
        <v>45738</v>
      </c>
    </row>
    <row r="1033" spans="1:25" ht="20.149999999999999" customHeight="1" x14ac:dyDescent="0.35">
      <c r="A1033" s="13">
        <f>SUBTOTAL(103,$B$4:B1033)</f>
        <v>1030</v>
      </c>
      <c r="B1033" s="138">
        <v>45710</v>
      </c>
      <c r="C1033" s="141" t="s">
        <v>61</v>
      </c>
      <c r="D1033" s="3" t="str">
        <f>VLOOKUP(C1033,'Location Summary'!$C$4:$D$602,2,0)</f>
        <v>DD60+35</v>
      </c>
      <c r="E1033" s="295" t="s">
        <v>422</v>
      </c>
      <c r="F1033" s="296" t="s">
        <v>702</v>
      </c>
      <c r="P1033" s="186">
        <v>1</v>
      </c>
      <c r="X1033" s="44">
        <f t="shared" si="184"/>
        <v>45710</v>
      </c>
      <c r="Y1033" s="44">
        <f t="shared" si="185"/>
        <v>45738</v>
      </c>
    </row>
    <row r="1034" spans="1:25" ht="20.149999999999999" customHeight="1" x14ac:dyDescent="0.35">
      <c r="A1034" s="13">
        <f>SUBTOTAL(103,$B$4:B1034)</f>
        <v>1031</v>
      </c>
      <c r="B1034" s="138">
        <v>45710</v>
      </c>
      <c r="C1034" s="141" t="s">
        <v>190</v>
      </c>
      <c r="D1034" s="3" t="str">
        <f>VLOOKUP(C1034,'Location Summary'!$C$4:$D$602,2,0)</f>
        <v>DA+0</v>
      </c>
      <c r="E1034" s="295" t="s">
        <v>422</v>
      </c>
      <c r="F1034" s="296" t="s">
        <v>702</v>
      </c>
      <c r="N1034" s="185">
        <v>1</v>
      </c>
      <c r="O1034" s="184">
        <v>1</v>
      </c>
      <c r="Q1034" s="185">
        <v>1</v>
      </c>
      <c r="R1034" s="184">
        <v>1</v>
      </c>
      <c r="X1034" s="44">
        <f t="shared" si="184"/>
        <v>45710</v>
      </c>
      <c r="Y1034" s="44">
        <f t="shared" si="185"/>
        <v>45738</v>
      </c>
    </row>
    <row r="1035" spans="1:25" ht="20.149999999999999" customHeight="1" x14ac:dyDescent="0.35">
      <c r="A1035" s="13">
        <f>SUBTOTAL(103,$B$4:B1035)</f>
        <v>1032</v>
      </c>
      <c r="B1035" s="138">
        <v>45710</v>
      </c>
      <c r="C1035" s="141" t="s">
        <v>425</v>
      </c>
      <c r="D1035" s="3" t="str">
        <f>VLOOKUP(C1035,'Location Summary'!$C$4:$D$602,2,0)</f>
        <v>DA+9</v>
      </c>
      <c r="E1035" s="295" t="s">
        <v>422</v>
      </c>
      <c r="F1035" s="296" t="s">
        <v>702</v>
      </c>
      <c r="N1035" s="185">
        <v>1</v>
      </c>
      <c r="O1035" s="184">
        <v>1</v>
      </c>
      <c r="X1035" s="44">
        <f t="shared" si="184"/>
        <v>45710</v>
      </c>
      <c r="Y1035" s="44">
        <f t="shared" si="185"/>
        <v>45738</v>
      </c>
    </row>
    <row r="1036" spans="1:25" ht="20.149999999999999" customHeight="1" x14ac:dyDescent="0.35">
      <c r="A1036" s="13">
        <f>SUBTOTAL(103,$B$4:B1036)</f>
        <v>1033</v>
      </c>
      <c r="B1036" s="138">
        <v>45710</v>
      </c>
      <c r="C1036" s="141" t="s">
        <v>64</v>
      </c>
      <c r="D1036" s="3" t="str">
        <f>VLOOKUP(C1036,'Location Summary'!$C$4:$D$602,2,0)</f>
        <v>DC2-3</v>
      </c>
      <c r="E1036" s="295" t="s">
        <v>422</v>
      </c>
      <c r="F1036" s="296" t="s">
        <v>702</v>
      </c>
      <c r="H1036" s="185">
        <v>1</v>
      </c>
      <c r="I1036" s="184">
        <v>1</v>
      </c>
      <c r="K1036" s="185">
        <v>1</v>
      </c>
      <c r="L1036" s="184">
        <v>1</v>
      </c>
      <c r="P1036" s="186">
        <v>1</v>
      </c>
      <c r="X1036" s="44">
        <f t="shared" si="184"/>
        <v>45710</v>
      </c>
      <c r="Y1036" s="44">
        <f t="shared" si="185"/>
        <v>45738</v>
      </c>
    </row>
    <row r="1037" spans="1:25" ht="20.149999999999999" customHeight="1" x14ac:dyDescent="0.35">
      <c r="A1037" s="13">
        <f>SUBTOTAL(103,$B$4:B1037)</f>
        <v>1034</v>
      </c>
      <c r="B1037" s="138">
        <v>45711</v>
      </c>
      <c r="C1037" s="141" t="s">
        <v>58</v>
      </c>
      <c r="D1037" s="3" t="str">
        <f>VLOOKUP(C1037,'Location Summary'!$C$4:$D$602,2,0)</f>
        <v>DD60+18</v>
      </c>
      <c r="E1037" s="295" t="s">
        <v>422</v>
      </c>
      <c r="F1037" s="296" t="s">
        <v>702</v>
      </c>
      <c r="Q1037" s="185">
        <v>1</v>
      </c>
      <c r="X1037" s="44">
        <f t="shared" si="184"/>
        <v>45711</v>
      </c>
      <c r="Y1037" s="44">
        <f t="shared" si="185"/>
        <v>45739</v>
      </c>
    </row>
    <row r="1038" spans="1:25" ht="20.149999999999999" customHeight="1" x14ac:dyDescent="0.35">
      <c r="A1038" s="13">
        <f>SUBTOTAL(103,$B$4:B1038)</f>
        <v>1035</v>
      </c>
      <c r="B1038" s="138">
        <v>45711</v>
      </c>
      <c r="C1038" s="141" t="s">
        <v>65</v>
      </c>
      <c r="D1038" s="3" t="str">
        <f>VLOOKUP(C1038,'Location Summary'!$C$4:$D$602,2,0)</f>
        <v>DC1+0</v>
      </c>
      <c r="E1038" s="295" t="s">
        <v>422</v>
      </c>
      <c r="F1038" s="296" t="s">
        <v>702</v>
      </c>
      <c r="N1038" s="185">
        <v>1</v>
      </c>
      <c r="O1038" s="184">
        <v>1</v>
      </c>
      <c r="X1038" s="44">
        <f t="shared" si="184"/>
        <v>45711</v>
      </c>
      <c r="Y1038" s="44">
        <f t="shared" si="185"/>
        <v>45739</v>
      </c>
    </row>
    <row r="1039" spans="1:25" ht="20.149999999999999" customHeight="1" x14ac:dyDescent="0.35">
      <c r="A1039" s="13">
        <f>SUBTOTAL(103,$B$4:B1039)</f>
        <v>1036</v>
      </c>
      <c r="B1039" s="138">
        <v>45711</v>
      </c>
      <c r="C1039" s="141" t="s">
        <v>427</v>
      </c>
      <c r="D1039" s="3" t="str">
        <f>VLOOKUP(C1039,'Location Summary'!$C$4:$D$602,2,0)</f>
        <v>DA+0</v>
      </c>
      <c r="E1039" s="295" t="s">
        <v>422</v>
      </c>
      <c r="F1039" s="296" t="s">
        <v>702</v>
      </c>
      <c r="Q1039" s="185">
        <v>1</v>
      </c>
      <c r="R1039" s="184">
        <v>1</v>
      </c>
      <c r="X1039" s="44">
        <f t="shared" si="184"/>
        <v>45711</v>
      </c>
      <c r="Y1039" s="44">
        <f t="shared" si="185"/>
        <v>45739</v>
      </c>
    </row>
    <row r="1040" spans="1:25" ht="20.149999999999999" customHeight="1" x14ac:dyDescent="0.35">
      <c r="A1040" s="13">
        <f>SUBTOTAL(103,$B$4:B1040)</f>
        <v>1037</v>
      </c>
      <c r="B1040" s="138">
        <v>45711</v>
      </c>
      <c r="C1040" s="141" t="s">
        <v>647</v>
      </c>
      <c r="D1040" s="3" t="str">
        <f>VLOOKUP(C1040,'Location Summary'!$C$4:$D$602,2,0)</f>
        <v>DA+6</v>
      </c>
      <c r="E1040" s="295" t="s">
        <v>422</v>
      </c>
      <c r="F1040" s="296" t="s">
        <v>702</v>
      </c>
      <c r="H1040" s="185">
        <v>1</v>
      </c>
      <c r="J1040" s="186">
        <v>1</v>
      </c>
      <c r="X1040" s="44">
        <f t="shared" si="184"/>
        <v>45711</v>
      </c>
      <c r="Y1040" s="44">
        <f t="shared" si="185"/>
        <v>45739</v>
      </c>
    </row>
    <row r="1041" spans="1:25" ht="20.149999999999999" customHeight="1" x14ac:dyDescent="0.35">
      <c r="A1041" s="13">
        <f>SUBTOTAL(103,$B$4:B1041)</f>
        <v>1038</v>
      </c>
      <c r="B1041" s="138">
        <v>45711</v>
      </c>
      <c r="C1041" s="141" t="s">
        <v>174</v>
      </c>
      <c r="D1041" s="3" t="str">
        <f>VLOOKUP(C1041,'Location Summary'!$C$4:$D$602,2,0)</f>
        <v>DD60+25</v>
      </c>
      <c r="E1041" s="295" t="s">
        <v>422</v>
      </c>
      <c r="F1041" s="296" t="s">
        <v>702</v>
      </c>
      <c r="G1041" s="186">
        <v>1</v>
      </c>
      <c r="X1041" s="44">
        <f t="shared" si="184"/>
        <v>45711</v>
      </c>
      <c r="Y1041" s="44">
        <f t="shared" si="185"/>
        <v>45739</v>
      </c>
    </row>
    <row r="1042" spans="1:25" ht="20.149999999999999" customHeight="1" x14ac:dyDescent="0.35">
      <c r="A1042" s="13">
        <f>SUBTOTAL(103,$B$4:B1042)</f>
        <v>1039</v>
      </c>
      <c r="B1042" s="138">
        <v>45711</v>
      </c>
      <c r="C1042" s="141" t="s">
        <v>61</v>
      </c>
      <c r="D1042" s="3" t="str">
        <f>VLOOKUP(C1042,'Location Summary'!$C$4:$D$602,2,0)</f>
        <v>DD60+35</v>
      </c>
      <c r="E1042" s="295" t="s">
        <v>422</v>
      </c>
      <c r="F1042" s="296" t="s">
        <v>702</v>
      </c>
      <c r="H1042" s="185">
        <v>1</v>
      </c>
      <c r="I1042" s="184">
        <v>1</v>
      </c>
      <c r="X1042" s="44">
        <f t="shared" si="184"/>
        <v>45711</v>
      </c>
      <c r="Y1042" s="44">
        <f t="shared" si="185"/>
        <v>45739</v>
      </c>
    </row>
    <row r="1043" spans="1:25" ht="20.149999999999999" customHeight="1" x14ac:dyDescent="0.35">
      <c r="A1043" s="13">
        <f>SUBTOTAL(103,$B$4:B1043)</f>
        <v>1040</v>
      </c>
      <c r="B1043" s="138">
        <v>45712</v>
      </c>
      <c r="C1043" s="141" t="s">
        <v>58</v>
      </c>
      <c r="D1043" s="3" t="str">
        <f>VLOOKUP(C1043,'Location Summary'!$C$4:$D$602,2,0)</f>
        <v>DD60+18</v>
      </c>
      <c r="E1043" s="295" t="s">
        <v>422</v>
      </c>
      <c r="F1043" s="296" t="s">
        <v>702</v>
      </c>
      <c r="M1043" s="186">
        <v>1</v>
      </c>
      <c r="R1043" s="184">
        <v>1</v>
      </c>
      <c r="X1043" s="44">
        <f t="shared" si="184"/>
        <v>45712</v>
      </c>
      <c r="Y1043" s="44">
        <f t="shared" si="185"/>
        <v>45740</v>
      </c>
    </row>
    <row r="1044" spans="1:25" ht="20.149999999999999" customHeight="1" x14ac:dyDescent="0.35">
      <c r="A1044" s="13">
        <f>SUBTOTAL(103,$B$4:B1044)</f>
        <v>1041</v>
      </c>
      <c r="B1044" s="138">
        <v>45712</v>
      </c>
      <c r="C1044" s="141" t="s">
        <v>427</v>
      </c>
      <c r="D1044" s="3" t="str">
        <f>VLOOKUP(C1044,'Location Summary'!$C$4:$D$602,2,0)</f>
        <v>DA+0</v>
      </c>
      <c r="E1044" s="295" t="s">
        <v>422</v>
      </c>
      <c r="F1044" s="296" t="s">
        <v>702</v>
      </c>
      <c r="J1044" s="186">
        <v>1</v>
      </c>
      <c r="X1044" s="44">
        <f t="shared" si="184"/>
        <v>45712</v>
      </c>
      <c r="Y1044" s="44">
        <f t="shared" si="185"/>
        <v>45740</v>
      </c>
    </row>
    <row r="1045" spans="1:25" ht="20.149999999999999" customHeight="1" x14ac:dyDescent="0.35">
      <c r="A1045" s="13">
        <f>SUBTOTAL(103,$B$4:B1045)</f>
        <v>1042</v>
      </c>
      <c r="B1045" s="138">
        <v>45712</v>
      </c>
      <c r="C1045" s="141" t="s">
        <v>647</v>
      </c>
      <c r="D1045" s="3" t="str">
        <f>VLOOKUP(C1045,'Location Summary'!$C$4:$D$602,2,0)</f>
        <v>DA+6</v>
      </c>
      <c r="E1045" s="295" t="s">
        <v>422</v>
      </c>
      <c r="F1045" s="296" t="s">
        <v>702</v>
      </c>
      <c r="I1045" s="184">
        <v>1</v>
      </c>
      <c r="K1045" s="185">
        <v>1</v>
      </c>
      <c r="L1045" s="184">
        <v>1</v>
      </c>
      <c r="X1045" s="44">
        <f t="shared" ref="X1045:X1069" si="186">B1045</f>
        <v>45712</v>
      </c>
      <c r="Y1045" s="44">
        <f t="shared" ref="Y1045:Y1069" si="187">B1045+28</f>
        <v>45740</v>
      </c>
    </row>
    <row r="1046" spans="1:25" ht="20.149999999999999" customHeight="1" x14ac:dyDescent="0.35">
      <c r="A1046" s="13">
        <f>SUBTOTAL(103,$B$4:B1046)</f>
        <v>1043</v>
      </c>
      <c r="B1046" s="138">
        <v>45712</v>
      </c>
      <c r="C1046" s="141" t="s">
        <v>174</v>
      </c>
      <c r="D1046" s="3" t="str">
        <f>VLOOKUP(C1046,'Location Summary'!$C$4:$D$602,2,0)</f>
        <v>DD60+25</v>
      </c>
      <c r="E1046" s="295" t="s">
        <v>422</v>
      </c>
      <c r="F1046" s="296" t="s">
        <v>702</v>
      </c>
      <c r="M1046" s="186">
        <v>1</v>
      </c>
      <c r="X1046" s="44">
        <f t="shared" si="186"/>
        <v>45712</v>
      </c>
      <c r="Y1046" s="44">
        <f t="shared" si="187"/>
        <v>45740</v>
      </c>
    </row>
    <row r="1047" spans="1:25" ht="20.149999999999999" customHeight="1" x14ac:dyDescent="0.35">
      <c r="A1047" s="13">
        <f>SUBTOTAL(103,$B$4:B1047)</f>
        <v>1044</v>
      </c>
      <c r="B1047" s="138">
        <v>45712</v>
      </c>
      <c r="C1047" s="141" t="s">
        <v>425</v>
      </c>
      <c r="D1047" s="3" t="str">
        <f>VLOOKUP(C1047,'Location Summary'!$C$4:$D$602,2,0)</f>
        <v>DA+9</v>
      </c>
      <c r="E1047" s="295" t="s">
        <v>422</v>
      </c>
      <c r="F1047" s="296" t="s">
        <v>702</v>
      </c>
      <c r="P1047" s="186">
        <v>1</v>
      </c>
      <c r="X1047" s="44">
        <f t="shared" si="186"/>
        <v>45712</v>
      </c>
      <c r="Y1047" s="44">
        <f t="shared" si="187"/>
        <v>45740</v>
      </c>
    </row>
    <row r="1048" spans="1:25" ht="20.149999999999999" customHeight="1" x14ac:dyDescent="0.35">
      <c r="A1048" s="13">
        <f>SUBTOTAL(103,$B$4:B1048)</f>
        <v>1045</v>
      </c>
      <c r="B1048" s="138">
        <v>45712</v>
      </c>
      <c r="C1048" s="141" t="s">
        <v>64</v>
      </c>
      <c r="D1048" s="3" t="str">
        <f>VLOOKUP(C1048,'Location Summary'!$C$4:$D$602,2,0)</f>
        <v>DC2-3</v>
      </c>
      <c r="E1048" s="295" t="s">
        <v>422</v>
      </c>
      <c r="F1048" s="296" t="s">
        <v>702</v>
      </c>
      <c r="Q1048" s="185">
        <v>1</v>
      </c>
      <c r="R1048" s="184">
        <v>1</v>
      </c>
      <c r="X1048" s="44">
        <f t="shared" si="186"/>
        <v>45712</v>
      </c>
      <c r="Y1048" s="44">
        <f t="shared" si="187"/>
        <v>45740</v>
      </c>
    </row>
    <row r="1049" spans="1:25" ht="20.149999999999999" customHeight="1" x14ac:dyDescent="0.35">
      <c r="A1049" s="13">
        <f>SUBTOTAL(103,$B$4:B1049)</f>
        <v>1046</v>
      </c>
      <c r="B1049" s="138">
        <v>45713</v>
      </c>
      <c r="C1049" s="141" t="s">
        <v>58</v>
      </c>
      <c r="D1049" s="3" t="str">
        <f>VLOOKUP(C1049,'Location Summary'!$C$4:$D$602,2,0)</f>
        <v>DD60+18</v>
      </c>
      <c r="E1049" s="295" t="s">
        <v>422</v>
      </c>
      <c r="F1049" s="296" t="s">
        <v>702</v>
      </c>
      <c r="N1049" s="185">
        <v>1</v>
      </c>
      <c r="O1049" s="184">
        <v>1</v>
      </c>
      <c r="X1049" s="44">
        <f t="shared" si="186"/>
        <v>45713</v>
      </c>
      <c r="Y1049" s="44">
        <f t="shared" si="187"/>
        <v>45741</v>
      </c>
    </row>
    <row r="1050" spans="1:25" ht="20.149999999999999" customHeight="1" x14ac:dyDescent="0.35">
      <c r="A1050" s="13">
        <f>SUBTOTAL(103,$B$4:B1050)</f>
        <v>1047</v>
      </c>
      <c r="B1050" s="138">
        <v>45713</v>
      </c>
      <c r="C1050" s="141" t="s">
        <v>427</v>
      </c>
      <c r="D1050" s="3" t="str">
        <f>VLOOKUP(C1050,'Location Summary'!$C$4:$D$602,2,0)</f>
        <v>DA+0</v>
      </c>
      <c r="E1050" s="295" t="s">
        <v>422</v>
      </c>
      <c r="F1050" s="296" t="s">
        <v>702</v>
      </c>
      <c r="K1050" s="185">
        <v>1</v>
      </c>
      <c r="L1050" s="184">
        <v>1</v>
      </c>
      <c r="X1050" s="44">
        <f t="shared" si="186"/>
        <v>45713</v>
      </c>
      <c r="Y1050" s="44">
        <f t="shared" si="187"/>
        <v>45741</v>
      </c>
    </row>
    <row r="1051" spans="1:25" ht="20.149999999999999" customHeight="1" x14ac:dyDescent="0.35">
      <c r="A1051" s="13">
        <f>SUBTOTAL(103,$B$4:B1051)</f>
        <v>1048</v>
      </c>
      <c r="B1051" s="138">
        <v>45713</v>
      </c>
      <c r="C1051" s="141" t="s">
        <v>174</v>
      </c>
      <c r="D1051" s="3" t="str">
        <f>VLOOKUP(C1051,'Location Summary'!$C$4:$D$602,2,0)</f>
        <v>DD60+25</v>
      </c>
      <c r="E1051" s="295" t="s">
        <v>422</v>
      </c>
      <c r="F1051" s="296" t="s">
        <v>702</v>
      </c>
      <c r="H1051" s="185">
        <v>1</v>
      </c>
      <c r="I1051" s="184">
        <v>1</v>
      </c>
      <c r="X1051" s="44">
        <f t="shared" si="186"/>
        <v>45713</v>
      </c>
      <c r="Y1051" s="44">
        <f t="shared" si="187"/>
        <v>45741</v>
      </c>
    </row>
    <row r="1052" spans="1:25" ht="20.149999999999999" customHeight="1" x14ac:dyDescent="0.35">
      <c r="A1052" s="13">
        <f>SUBTOTAL(103,$B$4:B1052)</f>
        <v>1049</v>
      </c>
      <c r="B1052" s="138">
        <v>45713</v>
      </c>
      <c r="C1052" s="141" t="s">
        <v>61</v>
      </c>
      <c r="D1052" s="3" t="str">
        <f>VLOOKUP(C1052,'Location Summary'!$C$4:$D$602,2,0)</f>
        <v>DD60+35</v>
      </c>
      <c r="E1052" s="295" t="s">
        <v>422</v>
      </c>
      <c r="F1052" s="296" t="s">
        <v>702</v>
      </c>
      <c r="H1052" s="185">
        <v>1</v>
      </c>
      <c r="I1052" s="184">
        <v>1</v>
      </c>
      <c r="Q1052" s="185">
        <v>1</v>
      </c>
      <c r="R1052" s="184">
        <v>1</v>
      </c>
      <c r="X1052" s="44">
        <f t="shared" si="186"/>
        <v>45713</v>
      </c>
      <c r="Y1052" s="44">
        <f t="shared" si="187"/>
        <v>45741</v>
      </c>
    </row>
    <row r="1053" spans="1:25" ht="20.149999999999999" customHeight="1" x14ac:dyDescent="0.35">
      <c r="A1053" s="13">
        <f>SUBTOTAL(103,$B$4:B1053)</f>
        <v>1050</v>
      </c>
      <c r="B1053" s="138">
        <v>45713</v>
      </c>
      <c r="C1053" s="141" t="s">
        <v>426</v>
      </c>
      <c r="D1053" s="3" t="str">
        <f>VLOOKUP(C1053,'Location Summary'!$C$4:$D$602,2,0)</f>
        <v>DA+0</v>
      </c>
      <c r="E1053" s="295" t="s">
        <v>422</v>
      </c>
      <c r="F1053" s="296" t="s">
        <v>702</v>
      </c>
      <c r="J1053" s="186">
        <v>1</v>
      </c>
      <c r="X1053" s="44">
        <f t="shared" si="186"/>
        <v>45713</v>
      </c>
      <c r="Y1053" s="44">
        <f t="shared" si="187"/>
        <v>45741</v>
      </c>
    </row>
    <row r="1054" spans="1:25" ht="20.149999999999999" customHeight="1" x14ac:dyDescent="0.35">
      <c r="A1054" s="13">
        <f>SUBTOTAL(103,$B$4:B1054)</f>
        <v>1051</v>
      </c>
      <c r="B1054" s="138">
        <v>45713</v>
      </c>
      <c r="C1054" s="141" t="s">
        <v>425</v>
      </c>
      <c r="D1054" s="3" t="str">
        <f>VLOOKUP(C1054,'Location Summary'!$C$4:$D$602,2,0)</f>
        <v>DA+9</v>
      </c>
      <c r="E1054" s="295" t="s">
        <v>422</v>
      </c>
      <c r="F1054" s="296" t="s">
        <v>702</v>
      </c>
      <c r="Q1054" s="185">
        <v>1</v>
      </c>
      <c r="X1054" s="44">
        <f t="shared" si="186"/>
        <v>45713</v>
      </c>
      <c r="Y1054" s="44">
        <f t="shared" si="187"/>
        <v>45741</v>
      </c>
    </row>
    <row r="1055" spans="1:25" ht="20.149999999999999" customHeight="1" x14ac:dyDescent="0.35">
      <c r="A1055" s="13">
        <f>SUBTOTAL(103,$B$4:B1055)</f>
        <v>1052</v>
      </c>
      <c r="B1055" s="138">
        <v>45714</v>
      </c>
      <c r="C1055" s="141" t="s">
        <v>58</v>
      </c>
      <c r="D1055" s="3" t="str">
        <f>VLOOKUP(C1055,'Location Summary'!$C$4:$D$602,2,0)</f>
        <v>DD60+18</v>
      </c>
      <c r="E1055" s="295" t="s">
        <v>422</v>
      </c>
      <c r="F1055" s="296" t="s">
        <v>702</v>
      </c>
      <c r="J1055" s="186">
        <v>1</v>
      </c>
      <c r="X1055" s="44">
        <f t="shared" si="186"/>
        <v>45714</v>
      </c>
      <c r="Y1055" s="44">
        <f t="shared" si="187"/>
        <v>45742</v>
      </c>
    </row>
    <row r="1056" spans="1:25" ht="20.149999999999999" customHeight="1" x14ac:dyDescent="0.35">
      <c r="A1056" s="13">
        <f>SUBTOTAL(103,$B$4:B1056)</f>
        <v>1053</v>
      </c>
      <c r="B1056" s="138">
        <v>45714</v>
      </c>
      <c r="C1056" s="141" t="s">
        <v>1276</v>
      </c>
      <c r="D1056" s="3" t="s">
        <v>2</v>
      </c>
      <c r="E1056" s="295" t="s">
        <v>422</v>
      </c>
      <c r="F1056" s="296" t="s">
        <v>702</v>
      </c>
      <c r="G1056" s="186">
        <v>1</v>
      </c>
      <c r="J1056" s="186">
        <v>1</v>
      </c>
      <c r="X1056" s="44">
        <f t="shared" si="186"/>
        <v>45714</v>
      </c>
      <c r="Y1056" s="44">
        <f t="shared" si="187"/>
        <v>45742</v>
      </c>
    </row>
    <row r="1057" spans="1:25" ht="20.149999999999999" customHeight="1" x14ac:dyDescent="0.35">
      <c r="A1057" s="13">
        <f>SUBTOTAL(103,$B$4:B1057)</f>
        <v>1054</v>
      </c>
      <c r="B1057" s="138">
        <v>45714</v>
      </c>
      <c r="C1057" s="141" t="s">
        <v>426</v>
      </c>
      <c r="D1057" s="3" t="str">
        <f>VLOOKUP(C1057,'Location Summary'!$C$4:$D$602,2,0)</f>
        <v>DA+0</v>
      </c>
      <c r="E1057" s="295" t="s">
        <v>422</v>
      </c>
      <c r="F1057" s="296" t="s">
        <v>702</v>
      </c>
      <c r="G1057" s="186">
        <v>1</v>
      </c>
      <c r="X1057" s="44">
        <f t="shared" si="186"/>
        <v>45714</v>
      </c>
      <c r="Y1057" s="44">
        <f t="shared" si="187"/>
        <v>45742</v>
      </c>
    </row>
    <row r="1058" spans="1:25" ht="20.149999999999999" customHeight="1" x14ac:dyDescent="0.35">
      <c r="A1058" s="13">
        <f>SUBTOTAL(103,$B$4:B1058)</f>
        <v>1055</v>
      </c>
      <c r="B1058" s="138">
        <v>45714</v>
      </c>
      <c r="C1058" s="141" t="s">
        <v>425</v>
      </c>
      <c r="D1058" s="3" t="str">
        <f>VLOOKUP(C1058,'Location Summary'!$C$4:$D$602,2,0)</f>
        <v>DA+9</v>
      </c>
      <c r="E1058" s="295" t="s">
        <v>422</v>
      </c>
      <c r="F1058" s="296" t="s">
        <v>702</v>
      </c>
      <c r="R1058" s="184">
        <v>1</v>
      </c>
      <c r="X1058" s="44">
        <f t="shared" si="186"/>
        <v>45714</v>
      </c>
      <c r="Y1058" s="44">
        <f t="shared" si="187"/>
        <v>45742</v>
      </c>
    </row>
    <row r="1059" spans="1:25" ht="20.149999999999999" customHeight="1" x14ac:dyDescent="0.35">
      <c r="A1059" s="13">
        <f>SUBTOTAL(103,$B$4:B1059)</f>
        <v>1056</v>
      </c>
      <c r="B1059" s="138">
        <v>45714</v>
      </c>
      <c r="C1059" s="141" t="s">
        <v>64</v>
      </c>
      <c r="D1059" s="3" t="str">
        <f>VLOOKUP(C1059,'Location Summary'!$C$4:$D$602,2,0)</f>
        <v>DC2-3</v>
      </c>
      <c r="E1059" s="295" t="s">
        <v>422</v>
      </c>
      <c r="F1059" s="296" t="s">
        <v>702</v>
      </c>
      <c r="N1059" s="185">
        <v>1</v>
      </c>
      <c r="O1059" s="184">
        <v>1</v>
      </c>
      <c r="X1059" s="44">
        <f t="shared" si="186"/>
        <v>45714</v>
      </c>
      <c r="Y1059" s="44">
        <f t="shared" si="187"/>
        <v>45742</v>
      </c>
    </row>
    <row r="1060" spans="1:25" ht="20.149999999999999" customHeight="1" x14ac:dyDescent="0.35">
      <c r="A1060" s="13">
        <f>SUBTOTAL(103,$B$4:B1060)</f>
        <v>1057</v>
      </c>
      <c r="B1060" s="138">
        <v>45715</v>
      </c>
      <c r="C1060" s="141" t="s">
        <v>174</v>
      </c>
      <c r="D1060" s="3" t="str">
        <f>VLOOKUP(C1060,'Location Summary'!$C$4:$D$602,2,0)</f>
        <v>DD60+25</v>
      </c>
      <c r="E1060" s="295" t="s">
        <v>422</v>
      </c>
      <c r="F1060" s="296" t="s">
        <v>702</v>
      </c>
      <c r="N1060" s="185">
        <v>1</v>
      </c>
      <c r="O1060" s="184">
        <v>1</v>
      </c>
      <c r="X1060" s="44">
        <f t="shared" si="186"/>
        <v>45715</v>
      </c>
      <c r="Y1060" s="44">
        <f t="shared" si="187"/>
        <v>45743</v>
      </c>
    </row>
    <row r="1061" spans="1:25" ht="20.149999999999999" customHeight="1" x14ac:dyDescent="0.35">
      <c r="A1061" s="13">
        <f>SUBTOTAL(103,$B$4:B1061)</f>
        <v>1058</v>
      </c>
      <c r="B1061" s="138">
        <v>45715</v>
      </c>
      <c r="C1061" s="141" t="s">
        <v>58</v>
      </c>
      <c r="D1061" s="3" t="str">
        <f>VLOOKUP(C1061,'Location Summary'!$C$4:$D$602,2,0)</f>
        <v>DD60+18</v>
      </c>
      <c r="E1061" s="295" t="s">
        <v>422</v>
      </c>
      <c r="F1061" s="296" t="s">
        <v>702</v>
      </c>
      <c r="K1061" s="185">
        <v>1</v>
      </c>
      <c r="L1061" s="184">
        <v>1</v>
      </c>
      <c r="X1061" s="44">
        <f t="shared" si="186"/>
        <v>45715</v>
      </c>
      <c r="Y1061" s="44">
        <f t="shared" si="187"/>
        <v>45743</v>
      </c>
    </row>
    <row r="1062" spans="1:25" ht="20.149999999999999" customHeight="1" x14ac:dyDescent="0.35">
      <c r="A1062" s="13">
        <f>SUBTOTAL(103,$B$4:B1062)</f>
        <v>1059</v>
      </c>
      <c r="B1062" s="138">
        <v>45715</v>
      </c>
      <c r="C1062" s="141" t="s">
        <v>60</v>
      </c>
      <c r="D1062" s="3" t="str">
        <f>VLOOKUP(C1062,'Location Summary'!$C$4:$D$602,2,0)</f>
        <v>DD60+35</v>
      </c>
      <c r="E1062" s="295" t="s">
        <v>422</v>
      </c>
      <c r="F1062" s="296" t="s">
        <v>702</v>
      </c>
      <c r="J1062" s="186">
        <v>1</v>
      </c>
      <c r="X1062" s="44">
        <f t="shared" si="186"/>
        <v>45715</v>
      </c>
      <c r="Y1062" s="44">
        <f t="shared" si="187"/>
        <v>45743</v>
      </c>
    </row>
    <row r="1063" spans="1:25" ht="20.149999999999999" customHeight="1" x14ac:dyDescent="0.35">
      <c r="A1063" s="13">
        <f>SUBTOTAL(103,$B$4:B1063)</f>
        <v>1060</v>
      </c>
      <c r="B1063" s="138">
        <v>45715</v>
      </c>
      <c r="C1063" s="141" t="s">
        <v>68</v>
      </c>
      <c r="D1063" s="3" t="str">
        <f>VLOOKUP(C1063,'Location Summary'!$C$4:$D$602,2,0)</f>
        <v>DB1+9</v>
      </c>
      <c r="E1063" s="295" t="s">
        <v>422</v>
      </c>
      <c r="F1063" s="116" t="s">
        <v>702</v>
      </c>
      <c r="P1063" s="186">
        <v>1</v>
      </c>
      <c r="X1063" s="44">
        <f t="shared" si="186"/>
        <v>45715</v>
      </c>
      <c r="Y1063" s="44">
        <f t="shared" si="187"/>
        <v>45743</v>
      </c>
    </row>
    <row r="1064" spans="1:25" ht="20.149999999999999" customHeight="1" x14ac:dyDescent="0.35">
      <c r="A1064" s="13">
        <f>SUBTOTAL(103,$B$4:B1064)</f>
        <v>1061</v>
      </c>
      <c r="B1064" s="138">
        <v>45715</v>
      </c>
      <c r="C1064" s="141" t="s">
        <v>1276</v>
      </c>
      <c r="D1064" s="3" t="str">
        <f>VLOOKUP(C1064,'Location Summary'!$C$4:$D$678,2,0)</f>
        <v>DA+3</v>
      </c>
      <c r="E1064" s="295" t="s">
        <v>422</v>
      </c>
      <c r="F1064" s="296" t="s">
        <v>702</v>
      </c>
      <c r="H1064" s="185">
        <v>1</v>
      </c>
      <c r="I1064" s="184">
        <v>1</v>
      </c>
      <c r="K1064" s="185">
        <v>1</v>
      </c>
      <c r="L1064" s="184">
        <v>1</v>
      </c>
      <c r="X1064" s="44">
        <f t="shared" si="186"/>
        <v>45715</v>
      </c>
      <c r="Y1064" s="44">
        <f t="shared" si="187"/>
        <v>45743</v>
      </c>
    </row>
    <row r="1065" spans="1:25" ht="20.149999999999999" customHeight="1" x14ac:dyDescent="0.35">
      <c r="A1065" s="13">
        <f>SUBTOTAL(103,$B$4:B1065)</f>
        <v>1062</v>
      </c>
      <c r="B1065" s="138">
        <v>45715</v>
      </c>
      <c r="C1065" s="141" t="s">
        <v>68</v>
      </c>
      <c r="D1065" s="3" t="str">
        <f>VLOOKUP(C1065,'Location Summary'!$C$4:$D$678,2,0)</f>
        <v>DB1+9</v>
      </c>
      <c r="E1065" s="295" t="s">
        <v>422</v>
      </c>
      <c r="F1065" s="116" t="s">
        <v>702</v>
      </c>
      <c r="G1065" s="186">
        <v>1</v>
      </c>
      <c r="M1065" s="186">
        <v>1</v>
      </c>
      <c r="Q1065" s="185">
        <v>1</v>
      </c>
      <c r="R1065" s="184">
        <v>0.5</v>
      </c>
      <c r="X1065" s="44">
        <f t="shared" si="186"/>
        <v>45715</v>
      </c>
      <c r="Y1065" s="44">
        <f t="shared" si="187"/>
        <v>45743</v>
      </c>
    </row>
    <row r="1066" spans="1:25" ht="20.149999999999999" customHeight="1" x14ac:dyDescent="0.35">
      <c r="A1066" s="13">
        <f>SUBTOTAL(103,$B$4:B1066)</f>
        <v>1063</v>
      </c>
      <c r="B1066" s="138">
        <v>45716</v>
      </c>
      <c r="C1066" s="141" t="s">
        <v>1276</v>
      </c>
      <c r="D1066" s="3" t="str">
        <f>VLOOKUP(C1066,'Location Summary'!$C$4:$D$678,2,0)</f>
        <v>DA+3</v>
      </c>
      <c r="E1066" s="295" t="s">
        <v>422</v>
      </c>
      <c r="F1066" s="296" t="s">
        <v>702</v>
      </c>
      <c r="M1066" s="186">
        <v>1</v>
      </c>
      <c r="P1066" s="186">
        <v>1</v>
      </c>
      <c r="X1066" s="44">
        <f t="shared" si="186"/>
        <v>45716</v>
      </c>
      <c r="Y1066" s="44">
        <f t="shared" si="187"/>
        <v>45744</v>
      </c>
    </row>
    <row r="1067" spans="1:25" ht="20.149999999999999" customHeight="1" x14ac:dyDescent="0.35">
      <c r="A1067" s="13">
        <f>SUBTOTAL(103,$B$4:B1067)</f>
        <v>1064</v>
      </c>
      <c r="B1067" s="138">
        <v>45716</v>
      </c>
      <c r="C1067" s="141" t="s">
        <v>60</v>
      </c>
      <c r="D1067" s="3" t="str">
        <f>VLOOKUP(C1067,'Location Summary'!$C$4:$D$678,2,0)</f>
        <v>DD60+35</v>
      </c>
      <c r="E1067" s="295" t="s">
        <v>422</v>
      </c>
      <c r="F1067" s="296" t="s">
        <v>702</v>
      </c>
      <c r="K1067" s="185">
        <v>1</v>
      </c>
      <c r="M1067" s="186">
        <v>1</v>
      </c>
      <c r="X1067" s="44">
        <f t="shared" si="186"/>
        <v>45716</v>
      </c>
      <c r="Y1067" s="44">
        <f t="shared" si="187"/>
        <v>45744</v>
      </c>
    </row>
    <row r="1068" spans="1:25" ht="20.149999999999999" customHeight="1" x14ac:dyDescent="0.35">
      <c r="A1068" s="13">
        <f>SUBTOTAL(103,$B$4:B1068)</f>
        <v>1065</v>
      </c>
      <c r="B1068" s="138">
        <v>45716</v>
      </c>
      <c r="C1068" s="141" t="s">
        <v>426</v>
      </c>
      <c r="D1068" s="3" t="str">
        <f>VLOOKUP(C1068,'Location Summary'!$C$4:$D$678,2,0)</f>
        <v>DA+0</v>
      </c>
      <c r="E1068" s="295" t="s">
        <v>422</v>
      </c>
      <c r="F1068" s="296" t="s">
        <v>702</v>
      </c>
      <c r="H1068" s="185">
        <v>1</v>
      </c>
      <c r="I1068" s="184">
        <v>1</v>
      </c>
      <c r="K1068" s="185">
        <v>1</v>
      </c>
      <c r="L1068" s="184">
        <v>1</v>
      </c>
      <c r="X1068" s="44">
        <f t="shared" si="186"/>
        <v>45716</v>
      </c>
      <c r="Y1068" s="44">
        <f t="shared" si="187"/>
        <v>45744</v>
      </c>
    </row>
    <row r="1069" spans="1:25" ht="20.149999999999999" customHeight="1" x14ac:dyDescent="0.35">
      <c r="A1069" s="13">
        <f>SUBTOTAL(103,$B$4:B1069)</f>
        <v>1066</v>
      </c>
      <c r="B1069" s="138">
        <v>45717</v>
      </c>
      <c r="C1069" s="141" t="s">
        <v>75</v>
      </c>
      <c r="D1069" s="3" t="str">
        <f>VLOOKUP(C1069,'Location Summary'!$C$4:$D$678,2,0)</f>
        <v>DB1+6</v>
      </c>
      <c r="E1069" s="295" t="s">
        <v>422</v>
      </c>
      <c r="F1069" s="296" t="s">
        <v>702</v>
      </c>
      <c r="G1069" s="186">
        <v>1</v>
      </c>
      <c r="X1069" s="44">
        <f t="shared" si="186"/>
        <v>45717</v>
      </c>
      <c r="Y1069" s="44">
        <f t="shared" si="187"/>
        <v>45745</v>
      </c>
    </row>
    <row r="1070" spans="1:25" ht="20.149999999999999" customHeight="1" x14ac:dyDescent="0.35">
      <c r="A1070" s="13">
        <f>SUBTOTAL(103,$B$4:B1070)</f>
        <v>1067</v>
      </c>
      <c r="B1070" s="138">
        <v>45717</v>
      </c>
      <c r="C1070" s="141" t="s">
        <v>68</v>
      </c>
      <c r="D1070" s="3" t="str">
        <f>VLOOKUP(C1070,'Location Summary'!$C$4:$D$678,2,0)</f>
        <v>DB1+9</v>
      </c>
      <c r="E1070" s="295" t="s">
        <v>422</v>
      </c>
      <c r="F1070" s="116" t="s">
        <v>702</v>
      </c>
      <c r="J1070" s="186">
        <v>1</v>
      </c>
      <c r="N1070" s="185">
        <v>1</v>
      </c>
      <c r="O1070" s="184">
        <v>0.5</v>
      </c>
      <c r="X1070" s="44">
        <f t="shared" ref="X1070:X1074" si="188">B1070</f>
        <v>45717</v>
      </c>
      <c r="Y1070" s="44">
        <f t="shared" ref="Y1070:Y1074" si="189">B1070+28</f>
        <v>45745</v>
      </c>
    </row>
    <row r="1071" spans="1:25" ht="20.149999999999999" customHeight="1" x14ac:dyDescent="0.35">
      <c r="A1071" s="13">
        <f>SUBTOTAL(103,$B$4:B1071)</f>
        <v>1068</v>
      </c>
      <c r="B1071" s="138">
        <v>45717</v>
      </c>
      <c r="C1071" s="141" t="s">
        <v>1276</v>
      </c>
      <c r="D1071" s="3" t="str">
        <f>VLOOKUP(C1071,'Location Summary'!$C$4:$D$678,2,0)</f>
        <v>DA+3</v>
      </c>
      <c r="E1071" s="295" t="s">
        <v>422</v>
      </c>
      <c r="F1071" s="296" t="s">
        <v>702</v>
      </c>
      <c r="N1071" s="185">
        <v>1</v>
      </c>
      <c r="O1071" s="184">
        <v>1</v>
      </c>
      <c r="Q1071" s="185">
        <v>1</v>
      </c>
      <c r="R1071" s="184">
        <v>1</v>
      </c>
      <c r="X1071" s="44">
        <f t="shared" si="188"/>
        <v>45717</v>
      </c>
      <c r="Y1071" s="44">
        <f t="shared" si="189"/>
        <v>45745</v>
      </c>
    </row>
    <row r="1072" spans="1:25" ht="20.149999999999999" customHeight="1" x14ac:dyDescent="0.35">
      <c r="A1072" s="13">
        <f>SUBTOTAL(103,$B$4:B1072)</f>
        <v>1069</v>
      </c>
      <c r="B1072" s="138">
        <v>45717</v>
      </c>
      <c r="C1072" s="141" t="s">
        <v>60</v>
      </c>
      <c r="D1072" s="3" t="str">
        <f>VLOOKUP(C1072,'Location Summary'!$C$4:$D$678,2,0)</f>
        <v>DD60+35</v>
      </c>
      <c r="E1072" s="295" t="s">
        <v>422</v>
      </c>
      <c r="F1072" s="296" t="s">
        <v>702</v>
      </c>
      <c r="G1072" s="186">
        <v>1</v>
      </c>
      <c r="L1072" s="184">
        <v>1</v>
      </c>
      <c r="X1072" s="44">
        <f t="shared" si="188"/>
        <v>45717</v>
      </c>
      <c r="Y1072" s="44">
        <f t="shared" si="189"/>
        <v>45745</v>
      </c>
    </row>
    <row r="1073" spans="1:25" ht="20.149999999999999" customHeight="1" x14ac:dyDescent="0.35">
      <c r="A1073" s="13">
        <f>SUBTOTAL(103,$B$4:B1073)</f>
        <v>1070</v>
      </c>
      <c r="B1073" s="138">
        <v>45717</v>
      </c>
      <c r="C1073" s="141" t="s">
        <v>174</v>
      </c>
      <c r="D1073" s="3" t="str">
        <f>VLOOKUP(C1073,'Location Summary'!$C$4:$D$678,2,0)</f>
        <v>DD60+25</v>
      </c>
      <c r="E1073" s="295" t="s">
        <v>422</v>
      </c>
      <c r="F1073" s="296" t="s">
        <v>702</v>
      </c>
      <c r="J1073" s="186">
        <v>1</v>
      </c>
      <c r="X1073" s="44">
        <f t="shared" si="188"/>
        <v>45717</v>
      </c>
      <c r="Y1073" s="44">
        <f t="shared" si="189"/>
        <v>45745</v>
      </c>
    </row>
    <row r="1074" spans="1:25" ht="20.149999999999999" customHeight="1" x14ac:dyDescent="0.35">
      <c r="A1074" s="13">
        <f>SUBTOTAL(103,$B$4:B1074)</f>
        <v>1071</v>
      </c>
      <c r="B1074" s="138">
        <v>45718</v>
      </c>
      <c r="C1074" s="141" t="s">
        <v>75</v>
      </c>
      <c r="D1074" s="3" t="str">
        <f>VLOOKUP(C1074,'Location Summary'!$C$4:$D$678,2,0)</f>
        <v>DB1+6</v>
      </c>
      <c r="E1074" s="295" t="s">
        <v>422</v>
      </c>
      <c r="F1074" s="296" t="s">
        <v>702</v>
      </c>
      <c r="H1074" s="185">
        <v>1</v>
      </c>
      <c r="I1074" s="184">
        <v>1</v>
      </c>
      <c r="X1074" s="44">
        <f t="shared" si="188"/>
        <v>45718</v>
      </c>
      <c r="Y1074" s="44">
        <f t="shared" si="189"/>
        <v>45746</v>
      </c>
    </row>
    <row r="1075" spans="1:25" ht="20.149999999999999" customHeight="1" x14ac:dyDescent="0.35">
      <c r="A1075" s="13">
        <f>SUBTOTAL(103,$B$4:B1075)</f>
        <v>1072</v>
      </c>
      <c r="B1075" s="138">
        <v>45718</v>
      </c>
      <c r="C1075" s="141" t="s">
        <v>68</v>
      </c>
      <c r="D1075" s="3" t="str">
        <f>VLOOKUP(C1075,'Location Summary'!$C$4:$D$678,2,0)</f>
        <v>DB1+9</v>
      </c>
      <c r="E1075" s="295" t="s">
        <v>422</v>
      </c>
      <c r="F1075" s="116" t="s">
        <v>702</v>
      </c>
      <c r="H1075" s="185">
        <v>1</v>
      </c>
      <c r="I1075" s="184">
        <v>0.5</v>
      </c>
      <c r="X1075" s="44">
        <f t="shared" ref="X1075:X1138" si="190">B1075</f>
        <v>45718</v>
      </c>
      <c r="Y1075" s="44">
        <f t="shared" ref="Y1075:Y1138" si="191">B1075+28</f>
        <v>45746</v>
      </c>
    </row>
    <row r="1076" spans="1:25" ht="20.149999999999999" customHeight="1" x14ac:dyDescent="0.35">
      <c r="A1076" s="13">
        <f>SUBTOTAL(103,$B$4:B1076)</f>
        <v>1073</v>
      </c>
      <c r="B1076" s="138">
        <v>45718</v>
      </c>
      <c r="C1076" s="141" t="s">
        <v>60</v>
      </c>
      <c r="D1076" s="3" t="str">
        <f>VLOOKUP(C1076,'Location Summary'!$C$4:$D$678,2,0)</f>
        <v>DD60+35</v>
      </c>
      <c r="E1076" s="295" t="s">
        <v>422</v>
      </c>
      <c r="F1076" s="296" t="s">
        <v>702</v>
      </c>
      <c r="H1076" s="185">
        <v>1</v>
      </c>
      <c r="N1076" s="185">
        <v>1</v>
      </c>
      <c r="X1076" s="44">
        <f t="shared" si="190"/>
        <v>45718</v>
      </c>
      <c r="Y1076" s="44">
        <f t="shared" si="191"/>
        <v>45746</v>
      </c>
    </row>
    <row r="1077" spans="1:25" ht="20.149999999999999" customHeight="1" x14ac:dyDescent="0.35">
      <c r="A1077" s="13">
        <f>SUBTOTAL(103,$B$4:B1077)</f>
        <v>1074</v>
      </c>
      <c r="B1077" s="138">
        <v>45718</v>
      </c>
      <c r="C1077" s="141" t="s">
        <v>174</v>
      </c>
      <c r="D1077" s="3" t="str">
        <f>VLOOKUP(C1077,'Location Summary'!$C$4:$D$678,2,0)</f>
        <v>DD60+25</v>
      </c>
      <c r="E1077" s="295" t="s">
        <v>422</v>
      </c>
      <c r="F1077" s="296" t="s">
        <v>702</v>
      </c>
      <c r="K1077" s="185">
        <v>1</v>
      </c>
      <c r="X1077" s="44">
        <f t="shared" si="190"/>
        <v>45718</v>
      </c>
      <c r="Y1077" s="44">
        <f t="shared" si="191"/>
        <v>45746</v>
      </c>
    </row>
    <row r="1078" spans="1:25" ht="20.149999999999999" customHeight="1" x14ac:dyDescent="0.35">
      <c r="A1078" s="13">
        <f>SUBTOTAL(103,$B$4:B1078)</f>
        <v>1075</v>
      </c>
      <c r="B1078" s="138">
        <v>45718</v>
      </c>
      <c r="C1078" s="141" t="s">
        <v>426</v>
      </c>
      <c r="D1078" s="3" t="str">
        <f>VLOOKUP(C1078,'Location Summary'!$C$4:$D$678,2,0)</f>
        <v>DA+0</v>
      </c>
      <c r="E1078" s="295" t="s">
        <v>422</v>
      </c>
      <c r="F1078" s="296" t="s">
        <v>702</v>
      </c>
      <c r="M1078" s="186">
        <v>1</v>
      </c>
      <c r="X1078" s="44">
        <f t="shared" si="190"/>
        <v>45718</v>
      </c>
      <c r="Y1078" s="44">
        <f t="shared" si="191"/>
        <v>45746</v>
      </c>
    </row>
    <row r="1079" spans="1:25" ht="20.149999999999999" customHeight="1" x14ac:dyDescent="0.35">
      <c r="A1079" s="13">
        <f>SUBTOTAL(103,$B$4:B1079)</f>
        <v>1076</v>
      </c>
      <c r="B1079" s="138">
        <v>45719</v>
      </c>
      <c r="C1079" s="141" t="s">
        <v>75</v>
      </c>
      <c r="D1079" s="3" t="str">
        <f>VLOOKUP(C1079,'Location Summary'!$C$4:$D$678,2,0)</f>
        <v>DB1+6</v>
      </c>
      <c r="E1079" s="295" t="s">
        <v>422</v>
      </c>
      <c r="F1079" s="296" t="s">
        <v>702</v>
      </c>
      <c r="J1079" s="186">
        <v>1</v>
      </c>
      <c r="X1079" s="44">
        <f t="shared" si="190"/>
        <v>45719</v>
      </c>
      <c r="Y1079" s="44">
        <f t="shared" si="191"/>
        <v>45747</v>
      </c>
    </row>
    <row r="1080" spans="1:25" ht="20.149999999999999" customHeight="1" x14ac:dyDescent="0.35">
      <c r="A1080" s="13">
        <f>SUBTOTAL(103,$B$4:B1080)</f>
        <v>1077</v>
      </c>
      <c r="B1080" s="138">
        <v>45719</v>
      </c>
      <c r="C1080" s="141" t="s">
        <v>68</v>
      </c>
      <c r="D1080" s="3" t="str">
        <f>VLOOKUP(C1080,'Location Summary'!$C$4:$D$678,2,0)</f>
        <v>DB1+9</v>
      </c>
      <c r="E1080" s="295" t="s">
        <v>422</v>
      </c>
      <c r="F1080" s="116" t="s">
        <v>702</v>
      </c>
      <c r="K1080" s="185">
        <v>1</v>
      </c>
      <c r="L1080" s="184">
        <v>0.5</v>
      </c>
      <c r="X1080" s="44">
        <f t="shared" si="190"/>
        <v>45719</v>
      </c>
      <c r="Y1080" s="44">
        <f t="shared" si="191"/>
        <v>45747</v>
      </c>
    </row>
    <row r="1081" spans="1:25" ht="20.149999999999999" customHeight="1" x14ac:dyDescent="0.35">
      <c r="A1081" s="13">
        <f>SUBTOTAL(103,$B$4:B1081)</f>
        <v>1078</v>
      </c>
      <c r="B1081" s="138">
        <v>45719</v>
      </c>
      <c r="C1081" s="141" t="s">
        <v>60</v>
      </c>
      <c r="D1081" s="3" t="str">
        <f>VLOOKUP(C1081,'Location Summary'!$C$4:$D$678,2,0)</f>
        <v>DD60+35</v>
      </c>
      <c r="E1081" s="295" t="s">
        <v>422</v>
      </c>
      <c r="F1081" s="296" t="s">
        <v>702</v>
      </c>
      <c r="I1081" s="184">
        <v>1</v>
      </c>
      <c r="O1081" s="184">
        <v>1</v>
      </c>
      <c r="P1081" s="186">
        <v>1</v>
      </c>
      <c r="X1081" s="44">
        <f t="shared" si="190"/>
        <v>45719</v>
      </c>
      <c r="Y1081" s="44">
        <f t="shared" si="191"/>
        <v>45747</v>
      </c>
    </row>
    <row r="1082" spans="1:25" ht="20.149999999999999" customHeight="1" x14ac:dyDescent="0.35">
      <c r="A1082" s="13">
        <f>SUBTOTAL(103,$B$4:B1082)</f>
        <v>1079</v>
      </c>
      <c r="B1082" s="138">
        <v>45719</v>
      </c>
      <c r="C1082" s="141" t="s">
        <v>426</v>
      </c>
      <c r="D1082" s="3" t="str">
        <f>VLOOKUP(C1082,'Location Summary'!$C$4:$D$678,2,0)</f>
        <v>DA+0</v>
      </c>
      <c r="E1082" s="295" t="s">
        <v>422</v>
      </c>
      <c r="F1082" s="296" t="s">
        <v>702</v>
      </c>
      <c r="N1082" s="185">
        <v>1</v>
      </c>
      <c r="O1082" s="184">
        <v>1</v>
      </c>
      <c r="X1082" s="44">
        <f t="shared" si="190"/>
        <v>45719</v>
      </c>
      <c r="Y1082" s="44">
        <f t="shared" si="191"/>
        <v>45747</v>
      </c>
    </row>
    <row r="1083" spans="1:25" ht="20.149999999999999" customHeight="1" x14ac:dyDescent="0.35">
      <c r="A1083" s="13">
        <f>SUBTOTAL(103,$B$4:B1083)</f>
        <v>1080</v>
      </c>
      <c r="B1083" s="138">
        <v>45720</v>
      </c>
      <c r="C1083" s="141" t="s">
        <v>75</v>
      </c>
      <c r="D1083" s="3" t="str">
        <f>VLOOKUP(C1083,'Location Summary'!$C$4:$D$678,2,0)</f>
        <v>DB1+6</v>
      </c>
      <c r="E1083" s="295" t="s">
        <v>422</v>
      </c>
      <c r="F1083" s="296" t="s">
        <v>702</v>
      </c>
      <c r="K1083" s="185">
        <v>1</v>
      </c>
      <c r="L1083" s="184">
        <v>1</v>
      </c>
      <c r="X1083" s="44">
        <f t="shared" si="190"/>
        <v>45720</v>
      </c>
      <c r="Y1083" s="44">
        <f t="shared" si="191"/>
        <v>45748</v>
      </c>
    </row>
    <row r="1084" spans="1:25" ht="20.149999999999999" customHeight="1" x14ac:dyDescent="0.35">
      <c r="A1084" s="13">
        <f>SUBTOTAL(103,$B$4:B1084)</f>
        <v>1081</v>
      </c>
      <c r="B1084" s="138">
        <v>45720</v>
      </c>
      <c r="C1084" s="141" t="s">
        <v>69</v>
      </c>
      <c r="D1084" s="3" t="str">
        <f>VLOOKUP(C1084,'Location Summary'!$C$4:$D$678,2,0)</f>
        <v>DA+9</v>
      </c>
      <c r="E1084" s="295" t="s">
        <v>422</v>
      </c>
      <c r="F1084" s="296" t="s">
        <v>702</v>
      </c>
      <c r="M1084" s="186">
        <v>1</v>
      </c>
      <c r="P1084" s="186">
        <v>1</v>
      </c>
      <c r="X1084" s="44">
        <f t="shared" si="190"/>
        <v>45720</v>
      </c>
      <c r="Y1084" s="44">
        <f t="shared" si="191"/>
        <v>45748</v>
      </c>
    </row>
    <row r="1085" spans="1:25" ht="20.149999999999999" customHeight="1" x14ac:dyDescent="0.35">
      <c r="A1085" s="13">
        <f>SUBTOTAL(103,$B$4:B1085)</f>
        <v>1082</v>
      </c>
      <c r="B1085" s="138">
        <v>45720</v>
      </c>
      <c r="C1085" s="141" t="s">
        <v>1278</v>
      </c>
      <c r="D1085" s="3" t="str">
        <f>VLOOKUP(C1085,'Location Summary'!$C$4:$D$678,2,0)</f>
        <v>DA+3</v>
      </c>
      <c r="E1085" s="295" t="s">
        <v>422</v>
      </c>
      <c r="F1085" s="296" t="s">
        <v>702</v>
      </c>
      <c r="G1085" s="186">
        <v>1</v>
      </c>
      <c r="M1085" s="186">
        <v>1</v>
      </c>
      <c r="P1085" s="186">
        <v>1</v>
      </c>
      <c r="X1085" s="44">
        <f t="shared" si="190"/>
        <v>45720</v>
      </c>
      <c r="Y1085" s="44">
        <f t="shared" si="191"/>
        <v>45748</v>
      </c>
    </row>
    <row r="1086" spans="1:25" ht="20.149999999999999" customHeight="1" x14ac:dyDescent="0.35">
      <c r="A1086" s="13">
        <f>SUBTOTAL(103,$B$4:B1086)</f>
        <v>1083</v>
      </c>
      <c r="B1086" s="138">
        <v>45720</v>
      </c>
      <c r="C1086" s="141" t="s">
        <v>60</v>
      </c>
      <c r="D1086" s="3" t="str">
        <f>VLOOKUP(C1086,'Location Summary'!$C$4:$D$678,2,0)</f>
        <v>DD60+35</v>
      </c>
      <c r="E1086" s="295" t="s">
        <v>422</v>
      </c>
      <c r="F1086" s="296" t="s">
        <v>702</v>
      </c>
      <c r="Q1086" s="185">
        <v>1</v>
      </c>
      <c r="X1086" s="44">
        <f t="shared" si="190"/>
        <v>45720</v>
      </c>
      <c r="Y1086" s="44">
        <f t="shared" si="191"/>
        <v>45748</v>
      </c>
    </row>
    <row r="1087" spans="1:25" ht="20.149999999999999" customHeight="1" x14ac:dyDescent="0.35">
      <c r="A1087" s="13">
        <f>SUBTOTAL(103,$B$4:B1087)</f>
        <v>1084</v>
      </c>
      <c r="B1087" s="138">
        <v>45720</v>
      </c>
      <c r="C1087" s="141" t="s">
        <v>174</v>
      </c>
      <c r="D1087" s="3" t="str">
        <f>VLOOKUP(C1087,'Location Summary'!$C$4:$D$678,2,0)</f>
        <v>DD60+25</v>
      </c>
      <c r="E1087" s="295" t="s">
        <v>422</v>
      </c>
      <c r="F1087" s="296" t="s">
        <v>702</v>
      </c>
      <c r="L1087" s="184">
        <v>1</v>
      </c>
      <c r="P1087" s="186">
        <v>1</v>
      </c>
      <c r="X1087" s="44">
        <f t="shared" si="190"/>
        <v>45720</v>
      </c>
      <c r="Y1087" s="44">
        <f t="shared" si="191"/>
        <v>45748</v>
      </c>
    </row>
    <row r="1088" spans="1:25" ht="20.149999999999999" customHeight="1" x14ac:dyDescent="0.35">
      <c r="A1088" s="13">
        <f>SUBTOTAL(103,$B$4:B1088)</f>
        <v>1085</v>
      </c>
      <c r="B1088" s="138">
        <v>45720</v>
      </c>
      <c r="C1088" s="141" t="s">
        <v>426</v>
      </c>
      <c r="D1088" s="3" t="str">
        <f>VLOOKUP(C1088,'Location Summary'!$C$4:$D$678,2,0)</f>
        <v>DA+0</v>
      </c>
      <c r="E1088" s="295" t="s">
        <v>422</v>
      </c>
      <c r="F1088" s="296" t="s">
        <v>702</v>
      </c>
      <c r="P1088" s="186">
        <v>1</v>
      </c>
      <c r="X1088" s="44">
        <f t="shared" si="190"/>
        <v>45720</v>
      </c>
      <c r="Y1088" s="44">
        <f t="shared" si="191"/>
        <v>45748</v>
      </c>
    </row>
    <row r="1089" spans="1:25" ht="20.149999999999999" customHeight="1" x14ac:dyDescent="0.35">
      <c r="A1089" s="13">
        <f>SUBTOTAL(103,$B$4:B1089)</f>
        <v>1086</v>
      </c>
      <c r="B1089" s="138">
        <v>45721</v>
      </c>
      <c r="C1089" s="141" t="s">
        <v>75</v>
      </c>
      <c r="D1089" s="3" t="str">
        <f>VLOOKUP(C1089,'Location Summary'!$C$4:$D$678,2,0)</f>
        <v>DB1+6</v>
      </c>
      <c r="E1089" s="295" t="s">
        <v>422</v>
      </c>
      <c r="F1089" s="296" t="s">
        <v>702</v>
      </c>
      <c r="P1089" s="186">
        <v>1</v>
      </c>
      <c r="X1089" s="44">
        <f t="shared" si="190"/>
        <v>45721</v>
      </c>
      <c r="Y1089" s="44">
        <f t="shared" si="191"/>
        <v>45749</v>
      </c>
    </row>
    <row r="1090" spans="1:25" ht="20.149999999999999" customHeight="1" x14ac:dyDescent="0.35">
      <c r="A1090" s="13">
        <f>SUBTOTAL(103,$B$4:B1090)</f>
        <v>1087</v>
      </c>
      <c r="B1090" s="138">
        <v>45721</v>
      </c>
      <c r="C1090" s="141" t="s">
        <v>69</v>
      </c>
      <c r="D1090" s="3" t="str">
        <f>VLOOKUP(C1090,'Location Summary'!$C$4:$D$678,2,0)</f>
        <v>DA+9</v>
      </c>
      <c r="E1090" s="295" t="s">
        <v>422</v>
      </c>
      <c r="F1090" s="296" t="s">
        <v>702</v>
      </c>
      <c r="G1090" s="186">
        <v>1</v>
      </c>
      <c r="J1090" s="186">
        <v>1</v>
      </c>
      <c r="N1090" s="185">
        <v>1</v>
      </c>
      <c r="O1090" s="184">
        <v>0.5</v>
      </c>
      <c r="Q1090" s="185">
        <v>1</v>
      </c>
      <c r="R1090" s="184">
        <v>0.5</v>
      </c>
      <c r="X1090" s="44">
        <f t="shared" si="190"/>
        <v>45721</v>
      </c>
      <c r="Y1090" s="44">
        <f t="shared" si="191"/>
        <v>45749</v>
      </c>
    </row>
    <row r="1091" spans="1:25" ht="20.149999999999999" customHeight="1" x14ac:dyDescent="0.35">
      <c r="A1091" s="13">
        <f>SUBTOTAL(103,$B$4:B1091)</f>
        <v>1088</v>
      </c>
      <c r="B1091" s="138">
        <v>45721</v>
      </c>
      <c r="C1091" s="141" t="s">
        <v>1278</v>
      </c>
      <c r="D1091" s="3" t="str">
        <f>VLOOKUP(C1091,'Location Summary'!$C$4:$D$678,2,0)</f>
        <v>DA+3</v>
      </c>
      <c r="E1091" s="295" t="s">
        <v>422</v>
      </c>
      <c r="F1091" s="296" t="s">
        <v>702</v>
      </c>
      <c r="H1091" s="185">
        <v>1</v>
      </c>
      <c r="I1091" s="184">
        <v>1</v>
      </c>
      <c r="J1091" s="186">
        <v>1</v>
      </c>
      <c r="N1091" s="185">
        <v>1</v>
      </c>
      <c r="O1091" s="184">
        <v>1</v>
      </c>
      <c r="Q1091" s="185">
        <v>1</v>
      </c>
      <c r="R1091" s="184">
        <v>1</v>
      </c>
      <c r="X1091" s="44">
        <f t="shared" si="190"/>
        <v>45721</v>
      </c>
      <c r="Y1091" s="44">
        <f t="shared" si="191"/>
        <v>45749</v>
      </c>
    </row>
    <row r="1092" spans="1:25" ht="20.149999999999999" customHeight="1" x14ac:dyDescent="0.35">
      <c r="A1092" s="13">
        <f>SUBTOTAL(103,$B$4:B1092)</f>
        <v>1089</v>
      </c>
      <c r="B1092" s="138">
        <v>45721</v>
      </c>
      <c r="C1092" s="141" t="s">
        <v>60</v>
      </c>
      <c r="D1092" s="3" t="str">
        <f>VLOOKUP(C1092,'Location Summary'!$C$4:$D$678,2,0)</f>
        <v>DD60+35</v>
      </c>
      <c r="E1092" s="295" t="s">
        <v>422</v>
      </c>
      <c r="F1092" s="296" t="s">
        <v>702</v>
      </c>
      <c r="R1092" s="184">
        <v>1</v>
      </c>
      <c r="X1092" s="44">
        <f t="shared" si="190"/>
        <v>45721</v>
      </c>
      <c r="Y1092" s="44">
        <f t="shared" si="191"/>
        <v>45749</v>
      </c>
    </row>
    <row r="1093" spans="1:25" ht="20.149999999999999" customHeight="1" x14ac:dyDescent="0.35">
      <c r="A1093" s="13">
        <f>SUBTOTAL(103,$B$4:B1093)</f>
        <v>1090</v>
      </c>
      <c r="B1093" s="138">
        <v>45721</v>
      </c>
      <c r="C1093" s="141" t="s">
        <v>174</v>
      </c>
      <c r="D1093" s="3" t="str">
        <f>VLOOKUP(C1093,'Location Summary'!$C$4:$D$678,2,0)</f>
        <v>DD60+25</v>
      </c>
      <c r="E1093" s="295" t="s">
        <v>422</v>
      </c>
      <c r="F1093" s="296" t="s">
        <v>702</v>
      </c>
      <c r="Q1093" s="185">
        <v>1</v>
      </c>
      <c r="X1093" s="44">
        <f t="shared" si="190"/>
        <v>45721</v>
      </c>
      <c r="Y1093" s="44">
        <f t="shared" si="191"/>
        <v>45749</v>
      </c>
    </row>
    <row r="1094" spans="1:25" ht="20.149999999999999" customHeight="1" x14ac:dyDescent="0.35">
      <c r="A1094" s="13">
        <f>SUBTOTAL(103,$B$4:B1094)</f>
        <v>1091</v>
      </c>
      <c r="B1094" s="138">
        <v>45721</v>
      </c>
      <c r="C1094" s="141" t="s">
        <v>426</v>
      </c>
      <c r="D1094" s="3" t="str">
        <f>VLOOKUP(C1094,'Location Summary'!$C$4:$D$678,2,0)</f>
        <v>DA+0</v>
      </c>
      <c r="E1094" s="295" t="s">
        <v>422</v>
      </c>
      <c r="F1094" s="296" t="s">
        <v>702</v>
      </c>
      <c r="Q1094" s="185">
        <v>1</v>
      </c>
      <c r="R1094" s="184">
        <v>1</v>
      </c>
      <c r="X1094" s="44">
        <f t="shared" si="190"/>
        <v>45721</v>
      </c>
      <c r="Y1094" s="44">
        <f t="shared" si="191"/>
        <v>45749</v>
      </c>
    </row>
    <row r="1095" spans="1:25" ht="20.149999999999999" customHeight="1" x14ac:dyDescent="0.35">
      <c r="A1095" s="13">
        <f>SUBTOTAL(103,$B$4:B1095)</f>
        <v>1092</v>
      </c>
      <c r="B1095" s="138">
        <v>45721</v>
      </c>
      <c r="C1095" s="141" t="s">
        <v>59</v>
      </c>
      <c r="D1095" s="3" t="str">
        <f>VLOOKUP(C1095,'Location Summary'!$C$4:$D$678,2,0)</f>
        <v>DD60+18</v>
      </c>
      <c r="E1095" s="295" t="s">
        <v>422</v>
      </c>
      <c r="F1095" s="296" t="s">
        <v>702</v>
      </c>
      <c r="G1095" s="186">
        <v>1</v>
      </c>
      <c r="P1095" s="186">
        <v>1</v>
      </c>
      <c r="X1095" s="44">
        <f t="shared" si="190"/>
        <v>45721</v>
      </c>
      <c r="Y1095" s="44">
        <f t="shared" si="191"/>
        <v>45749</v>
      </c>
    </row>
    <row r="1096" spans="1:25" ht="20.149999999999999" customHeight="1" x14ac:dyDescent="0.35">
      <c r="A1096" s="13">
        <f>SUBTOTAL(103,$B$4:B1096)</f>
        <v>1093</v>
      </c>
      <c r="B1096" s="138">
        <v>45722</v>
      </c>
      <c r="C1096" s="141" t="s">
        <v>75</v>
      </c>
      <c r="D1096" s="3" t="str">
        <f>VLOOKUP(C1096,'Location Summary'!$C$4:$D$678,2,0)</f>
        <v>DB1+6</v>
      </c>
      <c r="E1096" s="295" t="s">
        <v>422</v>
      </c>
      <c r="F1096" s="296" t="s">
        <v>702</v>
      </c>
      <c r="Q1096" s="185">
        <v>1</v>
      </c>
      <c r="R1096" s="184">
        <v>1</v>
      </c>
      <c r="X1096" s="44">
        <f t="shared" si="190"/>
        <v>45722</v>
      </c>
      <c r="Y1096" s="44">
        <f t="shared" si="191"/>
        <v>45750</v>
      </c>
    </row>
    <row r="1097" spans="1:25" ht="20.149999999999999" customHeight="1" x14ac:dyDescent="0.35">
      <c r="A1097" s="13">
        <f>SUBTOTAL(103,$B$4:B1097)</f>
        <v>1094</v>
      </c>
      <c r="B1097" s="138">
        <v>45722</v>
      </c>
      <c r="C1097" s="141" t="s">
        <v>69</v>
      </c>
      <c r="D1097" s="3" t="str">
        <f>VLOOKUP(C1097,'Location Summary'!$C$4:$D$678,2,0)</f>
        <v>DA+9</v>
      </c>
      <c r="E1097" s="295" t="s">
        <v>422</v>
      </c>
      <c r="F1097" s="296" t="s">
        <v>702</v>
      </c>
      <c r="H1097" s="185">
        <v>1</v>
      </c>
      <c r="I1097" s="184">
        <v>0.5</v>
      </c>
      <c r="K1097" s="185">
        <v>1</v>
      </c>
      <c r="L1097" s="184">
        <v>0.5</v>
      </c>
      <c r="X1097" s="44">
        <f t="shared" si="190"/>
        <v>45722</v>
      </c>
      <c r="Y1097" s="44">
        <f t="shared" si="191"/>
        <v>45750</v>
      </c>
    </row>
    <row r="1098" spans="1:25" ht="20.149999999999999" customHeight="1" x14ac:dyDescent="0.35">
      <c r="A1098" s="13">
        <f>SUBTOTAL(103,$B$4:B1098)</f>
        <v>1095</v>
      </c>
      <c r="B1098" s="138">
        <v>45722</v>
      </c>
      <c r="C1098" s="141" t="s">
        <v>1278</v>
      </c>
      <c r="D1098" s="3" t="str">
        <f>VLOOKUP(C1098,'Location Summary'!$C$4:$D$678,2,0)</f>
        <v>DA+3</v>
      </c>
      <c r="E1098" s="295" t="s">
        <v>422</v>
      </c>
      <c r="F1098" s="296" t="s">
        <v>702</v>
      </c>
      <c r="K1098" s="185">
        <v>1</v>
      </c>
      <c r="L1098" s="184">
        <v>1</v>
      </c>
      <c r="X1098" s="44">
        <f t="shared" si="190"/>
        <v>45722</v>
      </c>
      <c r="Y1098" s="44">
        <f t="shared" si="191"/>
        <v>45750</v>
      </c>
    </row>
    <row r="1099" spans="1:25" ht="20.149999999999999" customHeight="1" x14ac:dyDescent="0.35">
      <c r="A1099" s="13">
        <f>SUBTOTAL(103,$B$4:B1099)</f>
        <v>1096</v>
      </c>
      <c r="B1099" s="138">
        <v>45722</v>
      </c>
      <c r="C1099" s="141" t="s">
        <v>174</v>
      </c>
      <c r="D1099" s="3" t="str">
        <f>VLOOKUP(C1099,'Location Summary'!$C$4:$D$678,2,0)</f>
        <v>DD60+25</v>
      </c>
      <c r="E1099" s="295" t="s">
        <v>422</v>
      </c>
      <c r="F1099" s="296" t="s">
        <v>702</v>
      </c>
      <c r="R1099" s="184">
        <v>1</v>
      </c>
      <c r="X1099" s="44">
        <f t="shared" si="190"/>
        <v>45722</v>
      </c>
      <c r="Y1099" s="44">
        <f t="shared" si="191"/>
        <v>45750</v>
      </c>
    </row>
    <row r="1100" spans="1:25" ht="21" customHeight="1" x14ac:dyDescent="0.35">
      <c r="A1100" s="13">
        <f>SUBTOTAL(103,$B$4:B1100)</f>
        <v>1097</v>
      </c>
      <c r="B1100" s="138">
        <v>45722</v>
      </c>
      <c r="C1100" s="141" t="s">
        <v>59</v>
      </c>
      <c r="D1100" s="3" t="str">
        <f>VLOOKUP(C1100,'Location Summary'!$C$4:$D$678,2,0)</f>
        <v>DD60+18</v>
      </c>
      <c r="E1100" s="295" t="s">
        <v>422</v>
      </c>
      <c r="F1100" s="296" t="s">
        <v>702</v>
      </c>
      <c r="H1100" s="185">
        <v>1</v>
      </c>
      <c r="I1100" s="184">
        <v>1</v>
      </c>
      <c r="Q1100" s="185">
        <v>1</v>
      </c>
      <c r="X1100" s="44">
        <f t="shared" si="190"/>
        <v>45722</v>
      </c>
      <c r="Y1100" s="44">
        <f t="shared" si="191"/>
        <v>45750</v>
      </c>
    </row>
    <row r="1101" spans="1:25" ht="21" customHeight="1" x14ac:dyDescent="0.35">
      <c r="A1101" s="13">
        <f>SUBTOTAL(103,$B$4:B1101)</f>
        <v>1098</v>
      </c>
      <c r="B1101" s="138">
        <v>45723</v>
      </c>
      <c r="C1101" s="141" t="s">
        <v>75</v>
      </c>
      <c r="D1101" s="3" t="str">
        <f>VLOOKUP(C1101,'Location Summary'!$C$4:$D$678,2,0)</f>
        <v>DB1+6</v>
      </c>
      <c r="E1101" s="295" t="s">
        <v>422</v>
      </c>
      <c r="F1101" s="296" t="s">
        <v>702</v>
      </c>
      <c r="M1101" s="186">
        <v>1</v>
      </c>
      <c r="X1101" s="44">
        <f t="shared" si="190"/>
        <v>45723</v>
      </c>
      <c r="Y1101" s="44">
        <f t="shared" si="191"/>
        <v>45751</v>
      </c>
    </row>
    <row r="1102" spans="1:25" ht="21" customHeight="1" x14ac:dyDescent="0.35">
      <c r="A1102" s="13">
        <f>SUBTOTAL(103,$B$4:B1102)</f>
        <v>1099</v>
      </c>
      <c r="B1102" s="138">
        <v>45723</v>
      </c>
      <c r="C1102" s="141" t="s">
        <v>1279</v>
      </c>
      <c r="D1102" s="3" t="str">
        <f>VLOOKUP(C1102,'Location Summary'!$C$4:$D$678,2,0)</f>
        <v>DA+3</v>
      </c>
      <c r="E1102" s="295" t="s">
        <v>422</v>
      </c>
      <c r="F1102" s="296" t="s">
        <v>702</v>
      </c>
      <c r="G1102" s="186">
        <v>1</v>
      </c>
      <c r="J1102" s="186">
        <v>1</v>
      </c>
      <c r="X1102" s="44">
        <f t="shared" si="190"/>
        <v>45723</v>
      </c>
      <c r="Y1102" s="44">
        <f t="shared" si="191"/>
        <v>45751</v>
      </c>
    </row>
    <row r="1103" spans="1:25" ht="21" customHeight="1" x14ac:dyDescent="0.35">
      <c r="A1103" s="13">
        <f>SUBTOTAL(103,$B$4:B1103)</f>
        <v>1100</v>
      </c>
      <c r="B1103" s="138">
        <v>45723</v>
      </c>
      <c r="C1103" s="141" t="s">
        <v>59</v>
      </c>
      <c r="D1103" s="3" t="str">
        <f>VLOOKUP(C1103,'Location Summary'!$C$4:$D$678,2,0)</f>
        <v>DD60+18</v>
      </c>
      <c r="E1103" s="295" t="s">
        <v>422</v>
      </c>
      <c r="F1103" s="296" t="s">
        <v>702</v>
      </c>
      <c r="J1103" s="186">
        <v>1</v>
      </c>
      <c r="M1103" s="186">
        <v>1</v>
      </c>
      <c r="R1103" s="184">
        <v>1</v>
      </c>
      <c r="X1103" s="44">
        <f t="shared" si="190"/>
        <v>45723</v>
      </c>
      <c r="Y1103" s="44">
        <f t="shared" si="191"/>
        <v>45751</v>
      </c>
    </row>
    <row r="1104" spans="1:25" ht="21" customHeight="1" x14ac:dyDescent="0.35">
      <c r="A1104" s="13">
        <f>SUBTOTAL(103,$B$4:B1104)</f>
        <v>1101</v>
      </c>
      <c r="B1104" s="138">
        <v>45724</v>
      </c>
      <c r="C1104" s="141" t="s">
        <v>75</v>
      </c>
      <c r="D1104" s="3" t="str">
        <f>VLOOKUP(C1104,'Location Summary'!$C$4:$D$678,2,0)</f>
        <v>DB1+6</v>
      </c>
      <c r="E1104" s="295" t="s">
        <v>422</v>
      </c>
      <c r="F1104" s="296" t="s">
        <v>702</v>
      </c>
      <c r="N1104" s="185">
        <v>1</v>
      </c>
      <c r="O1104" s="184">
        <v>1</v>
      </c>
      <c r="X1104" s="44">
        <f t="shared" si="190"/>
        <v>45724</v>
      </c>
      <c r="Y1104" s="44">
        <f t="shared" si="191"/>
        <v>45752</v>
      </c>
    </row>
    <row r="1105" spans="1:25" ht="21" customHeight="1" x14ac:dyDescent="0.35">
      <c r="A1105" s="13">
        <f>SUBTOTAL(103,$B$4:B1105)</f>
        <v>1102</v>
      </c>
      <c r="B1105" s="138">
        <v>45724</v>
      </c>
      <c r="C1105" s="141" t="s">
        <v>895</v>
      </c>
      <c r="D1105" s="3" t="str">
        <f>VLOOKUP(C1105,'Location Summary'!$C$4:$D$678,2,0)</f>
        <v>DA+9</v>
      </c>
      <c r="E1105" s="295" t="s">
        <v>422</v>
      </c>
      <c r="F1105" s="296" t="s">
        <v>324</v>
      </c>
      <c r="G1105" s="186">
        <v>1</v>
      </c>
      <c r="P1105" s="186">
        <v>1</v>
      </c>
      <c r="X1105" s="44">
        <f t="shared" si="190"/>
        <v>45724</v>
      </c>
      <c r="Y1105" s="44">
        <f t="shared" si="191"/>
        <v>45752</v>
      </c>
    </row>
    <row r="1106" spans="1:25" ht="21" customHeight="1" x14ac:dyDescent="0.35">
      <c r="A1106" s="13">
        <f>SUBTOTAL(103,$B$4:B1106)</f>
        <v>1103</v>
      </c>
      <c r="B1106" s="138">
        <v>45724</v>
      </c>
      <c r="C1106" s="141" t="s">
        <v>1279</v>
      </c>
      <c r="D1106" s="3" t="str">
        <f>VLOOKUP(C1106,'Location Summary'!$C$4:$D$678,2,0)</f>
        <v>DA+3</v>
      </c>
      <c r="E1106" s="295" t="s">
        <v>422</v>
      </c>
      <c r="F1106" s="296" t="s">
        <v>702</v>
      </c>
      <c r="K1106" s="185">
        <v>1</v>
      </c>
      <c r="L1106" s="184">
        <v>1</v>
      </c>
      <c r="P1106" s="186">
        <v>1</v>
      </c>
      <c r="X1106" s="44">
        <f t="shared" si="190"/>
        <v>45724</v>
      </c>
      <c r="Y1106" s="44">
        <f t="shared" si="191"/>
        <v>45752</v>
      </c>
    </row>
    <row r="1107" spans="1:25" ht="21" customHeight="1" x14ac:dyDescent="0.35">
      <c r="A1107" s="13">
        <f>SUBTOTAL(103,$B$4:B1107)</f>
        <v>1104</v>
      </c>
      <c r="B1107" s="138">
        <v>45724</v>
      </c>
      <c r="C1107" s="141" t="s">
        <v>59</v>
      </c>
      <c r="D1107" s="3" t="str">
        <f>VLOOKUP(C1107,'Location Summary'!$C$4:$D$678,2,0)</f>
        <v>DD60+18</v>
      </c>
      <c r="E1107" s="295" t="s">
        <v>422</v>
      </c>
      <c r="F1107" s="296" t="s">
        <v>702</v>
      </c>
      <c r="K1107" s="185">
        <v>1</v>
      </c>
      <c r="L1107" s="184">
        <v>1</v>
      </c>
      <c r="N1107" s="185">
        <v>1</v>
      </c>
      <c r="O1107" s="184">
        <v>1</v>
      </c>
      <c r="X1107" s="44">
        <f t="shared" si="190"/>
        <v>45724</v>
      </c>
      <c r="Y1107" s="44">
        <f t="shared" si="191"/>
        <v>45752</v>
      </c>
    </row>
    <row r="1108" spans="1:25" ht="21" customHeight="1" x14ac:dyDescent="0.35">
      <c r="A1108" s="13">
        <f>SUBTOTAL(103,$B$4:B1108)</f>
        <v>1105</v>
      </c>
      <c r="B1108" s="138">
        <v>45725</v>
      </c>
      <c r="C1108" s="141" t="s">
        <v>895</v>
      </c>
      <c r="D1108" s="3" t="str">
        <f>VLOOKUP(C1108,'Location Summary'!$C$4:$D$678,2,0)</f>
        <v>DA+9</v>
      </c>
      <c r="E1108" s="295" t="s">
        <v>422</v>
      </c>
      <c r="F1108" s="296" t="s">
        <v>324</v>
      </c>
      <c r="H1108" s="185">
        <v>1</v>
      </c>
      <c r="I1108" s="184">
        <v>0.5</v>
      </c>
      <c r="J1108" s="186">
        <v>1</v>
      </c>
      <c r="M1108" s="186">
        <v>1</v>
      </c>
      <c r="Q1108" s="185">
        <v>1</v>
      </c>
      <c r="R1108" s="184">
        <v>0.5</v>
      </c>
      <c r="X1108" s="44">
        <f t="shared" si="190"/>
        <v>45725</v>
      </c>
      <c r="Y1108" s="44">
        <f t="shared" si="191"/>
        <v>45753</v>
      </c>
    </row>
    <row r="1109" spans="1:25" ht="21" customHeight="1" x14ac:dyDescent="0.35">
      <c r="A1109" s="13">
        <f>SUBTOTAL(103,$B$4:B1109)</f>
        <v>1106</v>
      </c>
      <c r="B1109" s="138">
        <v>45725</v>
      </c>
      <c r="C1109" s="141" t="s">
        <v>1279</v>
      </c>
      <c r="D1109" s="3" t="str">
        <f>VLOOKUP(C1109,'Location Summary'!$C$4:$D$678,2,0)</f>
        <v>DA+3</v>
      </c>
      <c r="E1109" s="295" t="s">
        <v>422</v>
      </c>
      <c r="F1109" s="296" t="s">
        <v>702</v>
      </c>
      <c r="H1109" s="185">
        <v>1</v>
      </c>
      <c r="I1109" s="184">
        <v>1</v>
      </c>
      <c r="Q1109" s="185">
        <v>1</v>
      </c>
      <c r="R1109" s="184">
        <v>1</v>
      </c>
      <c r="X1109" s="44">
        <f t="shared" si="190"/>
        <v>45725</v>
      </c>
      <c r="Y1109" s="44">
        <f t="shared" si="191"/>
        <v>45753</v>
      </c>
    </row>
    <row r="1110" spans="1:25" ht="21" customHeight="1" x14ac:dyDescent="0.35">
      <c r="A1110" s="13">
        <f>SUBTOTAL(103,$B$4:B1110)</f>
        <v>1107</v>
      </c>
      <c r="B1110" s="138">
        <v>45725</v>
      </c>
      <c r="C1110" s="141" t="s">
        <v>265</v>
      </c>
      <c r="D1110" s="3" t="str">
        <f>VLOOKUP(C1110,'Location Summary'!$C$4:$D$678,2,0)</f>
        <v>DB1+6</v>
      </c>
      <c r="E1110" s="295" t="s">
        <v>422</v>
      </c>
      <c r="F1110" s="296" t="s">
        <v>702</v>
      </c>
      <c r="G1110" s="186">
        <v>1</v>
      </c>
      <c r="X1110" s="44">
        <f t="shared" si="190"/>
        <v>45725</v>
      </c>
      <c r="Y1110" s="44">
        <f t="shared" si="191"/>
        <v>45753</v>
      </c>
    </row>
    <row r="1111" spans="1:25" ht="21" customHeight="1" x14ac:dyDescent="0.35">
      <c r="A1111" s="13">
        <f>SUBTOTAL(103,$B$4:B1111)</f>
        <v>1108</v>
      </c>
      <c r="B1111" s="138">
        <v>45726</v>
      </c>
      <c r="C1111" s="141" t="s">
        <v>895</v>
      </c>
      <c r="D1111" s="3" t="str">
        <f>VLOOKUP(C1111,'Location Summary'!$C$4:$D$678,2,0)</f>
        <v>DA+9</v>
      </c>
      <c r="E1111" s="295" t="s">
        <v>422</v>
      </c>
      <c r="F1111" s="296" t="s">
        <v>324</v>
      </c>
      <c r="K1111" s="185">
        <v>1</v>
      </c>
      <c r="L1111" s="184">
        <v>0.5</v>
      </c>
      <c r="N1111" s="185">
        <v>1</v>
      </c>
      <c r="O1111" s="184">
        <v>0.5</v>
      </c>
      <c r="X1111" s="44">
        <f t="shared" si="190"/>
        <v>45726</v>
      </c>
      <c r="Y1111" s="44">
        <f t="shared" si="191"/>
        <v>45754</v>
      </c>
    </row>
    <row r="1112" spans="1:25" ht="21" customHeight="1" x14ac:dyDescent="0.35">
      <c r="A1112" s="13">
        <f>SUBTOTAL(103,$B$4:B1112)</f>
        <v>1109</v>
      </c>
      <c r="B1112" s="138">
        <v>45726</v>
      </c>
      <c r="C1112" s="141" t="s">
        <v>265</v>
      </c>
      <c r="D1112" s="3" t="str">
        <f>VLOOKUP(C1112,'Location Summary'!$C$4:$D$678,2,0)</f>
        <v>DB1+6</v>
      </c>
      <c r="E1112" s="295" t="s">
        <v>422</v>
      </c>
      <c r="F1112" s="296" t="s">
        <v>702</v>
      </c>
      <c r="H1112" s="185">
        <v>1</v>
      </c>
      <c r="M1112" s="186">
        <v>1</v>
      </c>
      <c r="X1112" s="44">
        <f t="shared" si="190"/>
        <v>45726</v>
      </c>
      <c r="Y1112" s="44">
        <f t="shared" si="191"/>
        <v>45754</v>
      </c>
    </row>
    <row r="1113" spans="1:25" ht="21" customHeight="1" x14ac:dyDescent="0.35">
      <c r="A1113" s="13">
        <f>SUBTOTAL(103,$B$4:B1113)</f>
        <v>1110</v>
      </c>
      <c r="B1113" s="138">
        <v>45727</v>
      </c>
      <c r="C1113" s="141" t="s">
        <v>894</v>
      </c>
      <c r="D1113" s="3" t="str">
        <f>VLOOKUP(C1113,'Location Summary'!$C$4:$D$678,2,0)</f>
        <v>DA+9</v>
      </c>
      <c r="E1113" s="295" t="s">
        <v>422</v>
      </c>
      <c r="F1113" s="296" t="s">
        <v>702</v>
      </c>
      <c r="M1113" s="186">
        <v>1</v>
      </c>
      <c r="P1113" s="186">
        <v>1</v>
      </c>
      <c r="X1113" s="44">
        <f t="shared" si="190"/>
        <v>45727</v>
      </c>
      <c r="Y1113" s="44">
        <f t="shared" si="191"/>
        <v>45755</v>
      </c>
    </row>
    <row r="1114" spans="1:25" ht="21" customHeight="1" x14ac:dyDescent="0.35">
      <c r="A1114" s="13">
        <f>SUBTOTAL(103,$B$4:B1114)</f>
        <v>1111</v>
      </c>
      <c r="B1114" s="138">
        <v>45727</v>
      </c>
      <c r="C1114" s="141" t="s">
        <v>265</v>
      </c>
      <c r="D1114" s="3" t="str">
        <f>VLOOKUP(C1114,'Location Summary'!$C$4:$D$678,2,0)</f>
        <v>DB1+6</v>
      </c>
      <c r="E1114" s="295" t="s">
        <v>422</v>
      </c>
      <c r="F1114" s="296" t="s">
        <v>702</v>
      </c>
      <c r="I1114" s="184">
        <v>1</v>
      </c>
      <c r="N1114" s="185">
        <v>1</v>
      </c>
      <c r="X1114" s="44">
        <f t="shared" si="190"/>
        <v>45727</v>
      </c>
      <c r="Y1114" s="44">
        <f t="shared" si="191"/>
        <v>45755</v>
      </c>
    </row>
    <row r="1115" spans="1:25" ht="21" customHeight="1" x14ac:dyDescent="0.35">
      <c r="A1115" s="13">
        <f>SUBTOTAL(103,$B$4:B1115)</f>
        <v>1112</v>
      </c>
      <c r="B1115" s="138">
        <v>45727</v>
      </c>
      <c r="C1115" s="141" t="s">
        <v>1280</v>
      </c>
      <c r="D1115" s="3" t="str">
        <f>VLOOKUP(C1115,'Location Summary'!$C$4:$D$678,2,0)</f>
        <v>DA+0</v>
      </c>
      <c r="E1115" s="295" t="s">
        <v>422</v>
      </c>
      <c r="F1115" s="296" t="s">
        <v>702</v>
      </c>
      <c r="G1115" s="186">
        <v>1</v>
      </c>
      <c r="J1115" s="186">
        <v>1</v>
      </c>
      <c r="M1115" s="186">
        <v>1</v>
      </c>
      <c r="P1115" s="186">
        <v>1</v>
      </c>
      <c r="X1115" s="44">
        <f t="shared" si="190"/>
        <v>45727</v>
      </c>
      <c r="Y1115" s="44">
        <f t="shared" si="191"/>
        <v>45755</v>
      </c>
    </row>
    <row r="1116" spans="1:25" ht="21" customHeight="1" x14ac:dyDescent="0.35">
      <c r="A1116" s="13">
        <f>SUBTOTAL(103,$B$4:B1116)</f>
        <v>1113</v>
      </c>
      <c r="B1116" s="138">
        <v>45728</v>
      </c>
      <c r="C1116" s="141" t="s">
        <v>894</v>
      </c>
      <c r="D1116" s="3" t="str">
        <f>VLOOKUP(C1116,'Location Summary'!$C$4:$D$678,2,0)</f>
        <v>DA+9</v>
      </c>
      <c r="E1116" s="295" t="s">
        <v>422</v>
      </c>
      <c r="F1116" s="296" t="s">
        <v>702</v>
      </c>
      <c r="J1116" s="186">
        <v>1</v>
      </c>
      <c r="N1116" s="185">
        <v>1</v>
      </c>
      <c r="O1116" s="184">
        <v>0.5</v>
      </c>
      <c r="Q1116" s="185">
        <v>1</v>
      </c>
      <c r="R1116" s="184">
        <v>0.5</v>
      </c>
      <c r="X1116" s="44">
        <f t="shared" si="190"/>
        <v>45728</v>
      </c>
      <c r="Y1116" s="44">
        <f t="shared" si="191"/>
        <v>45756</v>
      </c>
    </row>
    <row r="1117" spans="1:25" ht="21" customHeight="1" x14ac:dyDescent="0.35">
      <c r="A1117" s="13">
        <f>SUBTOTAL(103,$B$4:B1117)</f>
        <v>1114</v>
      </c>
      <c r="B1117" s="138">
        <v>45728</v>
      </c>
      <c r="C1117" s="141" t="s">
        <v>1279</v>
      </c>
      <c r="D1117" s="3" t="str">
        <f>VLOOKUP(C1117,'Location Summary'!$C$4:$D$678,2,0)</f>
        <v>DA+3</v>
      </c>
      <c r="E1117" s="295" t="s">
        <v>422</v>
      </c>
      <c r="F1117" s="296" t="s">
        <v>702</v>
      </c>
      <c r="M1117" s="186">
        <v>1</v>
      </c>
      <c r="X1117" s="44">
        <f t="shared" si="190"/>
        <v>45728</v>
      </c>
      <c r="Y1117" s="44">
        <f t="shared" si="191"/>
        <v>45756</v>
      </c>
    </row>
    <row r="1118" spans="1:25" ht="21" customHeight="1" x14ac:dyDescent="0.35">
      <c r="A1118" s="13">
        <f>SUBTOTAL(103,$B$4:B1118)</f>
        <v>1115</v>
      </c>
      <c r="B1118" s="138">
        <v>45728</v>
      </c>
      <c r="C1118" s="141" t="s">
        <v>265</v>
      </c>
      <c r="D1118" s="3" t="str">
        <f>VLOOKUP(C1118,'Location Summary'!$C$4:$D$678,2,0)</f>
        <v>DB1+6</v>
      </c>
      <c r="E1118" s="295" t="s">
        <v>422</v>
      </c>
      <c r="F1118" s="296" t="s">
        <v>702</v>
      </c>
      <c r="O1118" s="184">
        <v>1</v>
      </c>
      <c r="P1118" s="186">
        <v>1</v>
      </c>
      <c r="X1118" s="44">
        <f t="shared" si="190"/>
        <v>45728</v>
      </c>
      <c r="Y1118" s="44">
        <f t="shared" si="191"/>
        <v>45756</v>
      </c>
    </row>
    <row r="1119" spans="1:25" ht="21" customHeight="1" x14ac:dyDescent="0.35">
      <c r="A1119" s="13">
        <f>SUBTOTAL(103,$B$4:B1119)</f>
        <v>1116</v>
      </c>
      <c r="B1119" s="138">
        <v>45728</v>
      </c>
      <c r="C1119" s="141" t="s">
        <v>1280</v>
      </c>
      <c r="D1119" s="3" t="str">
        <f>VLOOKUP(C1119,'Location Summary'!$C$4:$D$678,2,0)</f>
        <v>DA+0</v>
      </c>
      <c r="E1119" s="295" t="s">
        <v>422</v>
      </c>
      <c r="F1119" s="296" t="s">
        <v>702</v>
      </c>
      <c r="H1119" s="185">
        <v>1</v>
      </c>
      <c r="I1119" s="184">
        <v>1</v>
      </c>
      <c r="K1119" s="185">
        <v>1</v>
      </c>
      <c r="L1119" s="184">
        <v>1</v>
      </c>
      <c r="N1119" s="185">
        <v>1</v>
      </c>
      <c r="O1119" s="184">
        <v>1</v>
      </c>
      <c r="Q1119" s="185">
        <v>1</v>
      </c>
      <c r="R1119" s="184">
        <v>1</v>
      </c>
      <c r="X1119" s="44">
        <f t="shared" si="190"/>
        <v>45728</v>
      </c>
      <c r="Y1119" s="44">
        <f t="shared" si="191"/>
        <v>45756</v>
      </c>
    </row>
    <row r="1120" spans="1:25" ht="21" customHeight="1" x14ac:dyDescent="0.35">
      <c r="A1120" s="13">
        <f>SUBTOTAL(103,$B$4:B1120)</f>
        <v>1117</v>
      </c>
      <c r="B1120" s="138">
        <v>45729</v>
      </c>
      <c r="C1120" s="141" t="s">
        <v>894</v>
      </c>
      <c r="D1120" s="3" t="str">
        <f>VLOOKUP(C1120,'Location Summary'!$C$4:$D$678,2,0)</f>
        <v>DA+9</v>
      </c>
      <c r="E1120" s="295" t="s">
        <v>422</v>
      </c>
      <c r="F1120" s="296" t="s">
        <v>702</v>
      </c>
      <c r="G1120" s="186">
        <v>1</v>
      </c>
      <c r="H1120" s="185">
        <v>1</v>
      </c>
      <c r="I1120" s="184">
        <v>0.5</v>
      </c>
      <c r="X1120" s="44">
        <f t="shared" si="190"/>
        <v>45729</v>
      </c>
      <c r="Y1120" s="44">
        <f t="shared" si="191"/>
        <v>45757</v>
      </c>
    </row>
    <row r="1121" spans="1:25" ht="21" customHeight="1" x14ac:dyDescent="0.35">
      <c r="A1121" s="13">
        <f>SUBTOTAL(103,$B$4:B1121)</f>
        <v>1118</v>
      </c>
      <c r="B1121" s="138">
        <v>45729</v>
      </c>
      <c r="C1121" s="141" t="s">
        <v>1279</v>
      </c>
      <c r="D1121" s="3" t="str">
        <f>VLOOKUP(C1121,'Location Summary'!$C$4:$D$678,2,0)</f>
        <v>DA+3</v>
      </c>
      <c r="E1121" s="295" t="s">
        <v>422</v>
      </c>
      <c r="F1121" s="296" t="s">
        <v>702</v>
      </c>
      <c r="N1121" s="185">
        <v>1</v>
      </c>
      <c r="O1121" s="184">
        <v>1</v>
      </c>
      <c r="X1121" s="44">
        <f t="shared" si="190"/>
        <v>45729</v>
      </c>
      <c r="Y1121" s="44">
        <f t="shared" si="191"/>
        <v>45757</v>
      </c>
    </row>
    <row r="1122" spans="1:25" ht="21" customHeight="1" x14ac:dyDescent="0.35">
      <c r="A1122" s="13">
        <f>SUBTOTAL(103,$B$4:B1122)</f>
        <v>1119</v>
      </c>
      <c r="B1122" s="138">
        <v>45729</v>
      </c>
      <c r="C1122" s="141" t="s">
        <v>265</v>
      </c>
      <c r="D1122" s="3" t="str">
        <f>VLOOKUP(C1122,'Location Summary'!$C$4:$D$678,2,0)</f>
        <v>DB1+6</v>
      </c>
      <c r="E1122" s="295" t="s">
        <v>422</v>
      </c>
      <c r="F1122" s="296" t="s">
        <v>702</v>
      </c>
      <c r="J1122" s="186">
        <v>1</v>
      </c>
      <c r="X1122" s="44">
        <f t="shared" si="190"/>
        <v>45729</v>
      </c>
      <c r="Y1122" s="44">
        <f t="shared" si="191"/>
        <v>45757</v>
      </c>
    </row>
    <row r="1123" spans="1:25" ht="21" customHeight="1" x14ac:dyDescent="0.35">
      <c r="A1123" s="13">
        <f>SUBTOTAL(103,$B$4:B1123)</f>
        <v>1120</v>
      </c>
      <c r="B1123" s="138">
        <v>45731</v>
      </c>
      <c r="C1123" s="141" t="s">
        <v>894</v>
      </c>
      <c r="D1123" s="3" t="str">
        <f>VLOOKUP(C1123,'Location Summary'!$C$4:$D$678,2,0)</f>
        <v>DA+9</v>
      </c>
      <c r="E1123" s="295" t="s">
        <v>422</v>
      </c>
      <c r="F1123" s="296" t="s">
        <v>702</v>
      </c>
      <c r="K1123" s="185">
        <v>1</v>
      </c>
      <c r="L1123" s="184">
        <v>0.5</v>
      </c>
      <c r="X1123" s="44">
        <f t="shared" si="190"/>
        <v>45731</v>
      </c>
      <c r="Y1123" s="44">
        <f t="shared" si="191"/>
        <v>45759</v>
      </c>
    </row>
    <row r="1124" spans="1:25" ht="21" customHeight="1" x14ac:dyDescent="0.35">
      <c r="A1124" s="13">
        <f>SUBTOTAL(103,$B$4:B1124)</f>
        <v>1121</v>
      </c>
      <c r="B1124" s="138">
        <v>45731</v>
      </c>
      <c r="C1124" s="141" t="s">
        <v>265</v>
      </c>
      <c r="D1124" s="3" t="str">
        <f>VLOOKUP(C1124,'Location Summary'!$C$4:$D$678,2,0)</f>
        <v>DB1+6</v>
      </c>
      <c r="E1124" s="295" t="s">
        <v>422</v>
      </c>
      <c r="F1124" s="296" t="s">
        <v>702</v>
      </c>
      <c r="K1124" s="185">
        <v>1</v>
      </c>
      <c r="Q1124" s="185">
        <v>1</v>
      </c>
      <c r="R1124" s="184">
        <v>1</v>
      </c>
      <c r="X1124" s="44">
        <f t="shared" si="190"/>
        <v>45731</v>
      </c>
      <c r="Y1124" s="44">
        <f t="shared" si="191"/>
        <v>45759</v>
      </c>
    </row>
    <row r="1125" spans="1:25" ht="21" customHeight="1" x14ac:dyDescent="0.35">
      <c r="A1125" s="13">
        <f>SUBTOTAL(103,$B$4:B1125)</f>
        <v>1122</v>
      </c>
      <c r="B1125" s="138">
        <v>45732</v>
      </c>
      <c r="C1125" s="141" t="s">
        <v>1281</v>
      </c>
      <c r="D1125" s="3" t="str">
        <f>VLOOKUP(C1125,'Location Summary'!$C$4:$D$678,2,0)</f>
        <v>DA+0</v>
      </c>
      <c r="E1125" s="295" t="s">
        <v>422</v>
      </c>
      <c r="F1125" s="296" t="s">
        <v>702</v>
      </c>
      <c r="G1125" s="186">
        <v>1</v>
      </c>
      <c r="J1125" s="186">
        <v>1</v>
      </c>
      <c r="M1125" s="186">
        <v>1</v>
      </c>
      <c r="P1125" s="186">
        <v>1</v>
      </c>
      <c r="X1125" s="44">
        <f t="shared" si="190"/>
        <v>45732</v>
      </c>
      <c r="Y1125" s="44">
        <f t="shared" si="191"/>
        <v>45760</v>
      </c>
    </row>
    <row r="1126" spans="1:25" ht="21" customHeight="1" x14ac:dyDescent="0.35">
      <c r="A1126" s="13">
        <f>SUBTOTAL(103,$B$4:B1126)</f>
        <v>1123</v>
      </c>
      <c r="B1126" s="138">
        <v>45732</v>
      </c>
      <c r="C1126" s="141" t="s">
        <v>265</v>
      </c>
      <c r="D1126" s="3" t="str">
        <f>VLOOKUP(C1126,'Location Summary'!$C$4:$D$678,2,0)</f>
        <v>DB1+6</v>
      </c>
      <c r="E1126" s="295" t="s">
        <v>422</v>
      </c>
      <c r="F1126" s="296" t="s">
        <v>702</v>
      </c>
      <c r="L1126" s="184">
        <v>1</v>
      </c>
      <c r="X1126" s="44">
        <f t="shared" si="190"/>
        <v>45732</v>
      </c>
      <c r="Y1126" s="44">
        <f t="shared" si="191"/>
        <v>45760</v>
      </c>
    </row>
    <row r="1127" spans="1:25" ht="21" customHeight="1" x14ac:dyDescent="0.35">
      <c r="A1127" s="13">
        <f>SUBTOTAL(103,$B$4:B1127)</f>
        <v>1124</v>
      </c>
      <c r="B1127" s="138">
        <v>45733</v>
      </c>
      <c r="C1127" s="141" t="s">
        <v>1281</v>
      </c>
      <c r="D1127" s="3" t="str">
        <f>VLOOKUP(C1127,'Location Summary'!$C$4:$D$678,2,0)</f>
        <v>DA+0</v>
      </c>
      <c r="E1127" s="295" t="s">
        <v>422</v>
      </c>
      <c r="F1127" s="296" t="s">
        <v>702</v>
      </c>
      <c r="H1127" s="185">
        <v>1</v>
      </c>
      <c r="I1127" s="184">
        <v>1</v>
      </c>
      <c r="K1127" s="185">
        <v>1</v>
      </c>
      <c r="L1127" s="184">
        <v>1</v>
      </c>
      <c r="N1127" s="185">
        <v>1</v>
      </c>
      <c r="O1127" s="184">
        <v>1</v>
      </c>
      <c r="Q1127" s="185">
        <v>1</v>
      </c>
      <c r="R1127" s="184">
        <v>1</v>
      </c>
      <c r="X1127" s="44">
        <f t="shared" si="190"/>
        <v>45733</v>
      </c>
      <c r="Y1127" s="44">
        <f t="shared" si="191"/>
        <v>45761</v>
      </c>
    </row>
    <row r="1128" spans="1:25" ht="21" customHeight="1" x14ac:dyDescent="0.35">
      <c r="A1128" s="13">
        <f>SUBTOTAL(103,$B$4:B1128)</f>
        <v>1125</v>
      </c>
      <c r="B1128" s="138">
        <v>45733</v>
      </c>
      <c r="C1128" s="141" t="s">
        <v>476</v>
      </c>
      <c r="D1128" s="3" t="str">
        <f>VLOOKUP(C1128,'Location Summary'!$C$4:$D$678,2,0)</f>
        <v>DA+6</v>
      </c>
      <c r="E1128" s="295" t="s">
        <v>422</v>
      </c>
      <c r="F1128" s="296" t="s">
        <v>702</v>
      </c>
      <c r="J1128" s="186">
        <v>1</v>
      </c>
      <c r="M1128" s="186">
        <v>1</v>
      </c>
      <c r="X1128" s="44">
        <f t="shared" si="190"/>
        <v>45733</v>
      </c>
      <c r="Y1128" s="44">
        <f t="shared" si="191"/>
        <v>45761</v>
      </c>
    </row>
    <row r="1129" spans="1:25" ht="21" customHeight="1" x14ac:dyDescent="0.35">
      <c r="A1129" s="13">
        <f>SUBTOTAL(103,$B$4:B1129)</f>
        <v>1126</v>
      </c>
      <c r="B1129" s="138">
        <v>45734</v>
      </c>
      <c r="C1129" s="141" t="s">
        <v>476</v>
      </c>
      <c r="D1129" s="3" t="str">
        <f>VLOOKUP(C1129,'Location Summary'!$C$4:$D$678,2,0)</f>
        <v>DA+6</v>
      </c>
      <c r="E1129" s="295" t="s">
        <v>422</v>
      </c>
      <c r="F1129" s="296" t="s">
        <v>702</v>
      </c>
      <c r="K1129" s="185">
        <v>1</v>
      </c>
      <c r="L1129" s="184">
        <v>1</v>
      </c>
      <c r="N1129" s="185">
        <v>1</v>
      </c>
      <c r="O1129" s="184">
        <v>1</v>
      </c>
      <c r="X1129" s="44">
        <f t="shared" si="190"/>
        <v>45734</v>
      </c>
      <c r="Y1129" s="44">
        <f t="shared" si="191"/>
        <v>45762</v>
      </c>
    </row>
    <row r="1130" spans="1:25" ht="21" customHeight="1" x14ac:dyDescent="0.35">
      <c r="A1130" s="13">
        <f>SUBTOTAL(103,$B$4:B1130)</f>
        <v>1127</v>
      </c>
      <c r="B1130" s="138">
        <v>45735</v>
      </c>
      <c r="C1130" s="141" t="s">
        <v>476</v>
      </c>
      <c r="D1130" s="3" t="str">
        <f>VLOOKUP(C1130,'Location Summary'!$C$4:$D$678,2,0)</f>
        <v>DA+6</v>
      </c>
      <c r="E1130" s="295" t="s">
        <v>422</v>
      </c>
      <c r="F1130" s="296" t="s">
        <v>702</v>
      </c>
      <c r="G1130" s="186">
        <v>1</v>
      </c>
      <c r="X1130" s="44">
        <f t="shared" si="190"/>
        <v>45735</v>
      </c>
      <c r="Y1130" s="44">
        <f t="shared" si="191"/>
        <v>45763</v>
      </c>
    </row>
    <row r="1131" spans="1:25" ht="21" customHeight="1" x14ac:dyDescent="0.35">
      <c r="A1131" s="13">
        <f>SUBTOTAL(103,$B$4:B1131)</f>
        <v>1128</v>
      </c>
      <c r="B1131" s="138">
        <v>45735</v>
      </c>
      <c r="C1131" s="141" t="s">
        <v>1289</v>
      </c>
      <c r="D1131" s="3" t="str">
        <f>VLOOKUP(C1131,'Location Summary'!$C$4:$D$678,2,0)</f>
        <v>DA+3</v>
      </c>
      <c r="E1131" s="295" t="s">
        <v>422</v>
      </c>
      <c r="F1131" s="296" t="s">
        <v>702</v>
      </c>
      <c r="G1131" s="186">
        <v>1</v>
      </c>
      <c r="P1131" s="186">
        <v>1</v>
      </c>
      <c r="X1131" s="44">
        <f t="shared" si="190"/>
        <v>45735</v>
      </c>
      <c r="Y1131" s="44">
        <f t="shared" si="191"/>
        <v>45763</v>
      </c>
    </row>
    <row r="1132" spans="1:25" ht="21" customHeight="1" x14ac:dyDescent="0.35">
      <c r="A1132" s="13">
        <f>SUBTOTAL(103,$B$4:B1132)</f>
        <v>1129</v>
      </c>
      <c r="B1132" s="138">
        <v>45736</v>
      </c>
      <c r="C1132" s="141" t="s">
        <v>214</v>
      </c>
      <c r="D1132" s="3" t="str">
        <f>VLOOKUP(C1132,'Location Summary'!$C$4:$D$678,2,0)</f>
        <v>DA+9</v>
      </c>
      <c r="E1132" s="295" t="s">
        <v>422</v>
      </c>
      <c r="F1132" s="296" t="s">
        <v>324</v>
      </c>
      <c r="G1132" s="186">
        <v>1</v>
      </c>
      <c r="X1132" s="44">
        <f t="shared" si="190"/>
        <v>45736</v>
      </c>
      <c r="Y1132" s="44">
        <f t="shared" si="191"/>
        <v>45764</v>
      </c>
    </row>
    <row r="1133" spans="1:25" ht="21" customHeight="1" x14ac:dyDescent="0.35">
      <c r="A1133" s="13">
        <f>SUBTOTAL(103,$B$4:B1133)</f>
        <v>1130</v>
      </c>
      <c r="B1133" s="138">
        <v>45736</v>
      </c>
      <c r="C1133" s="141" t="s">
        <v>476</v>
      </c>
      <c r="D1133" s="3" t="str">
        <f>VLOOKUP(C1133,'Location Summary'!$C$4:$D$678,2,0)</f>
        <v>DA+6</v>
      </c>
      <c r="E1133" s="295" t="s">
        <v>422</v>
      </c>
      <c r="F1133" s="296" t="s">
        <v>702</v>
      </c>
      <c r="H1133" s="185">
        <v>1</v>
      </c>
      <c r="I1133" s="184">
        <v>1</v>
      </c>
      <c r="X1133" s="44">
        <f t="shared" si="190"/>
        <v>45736</v>
      </c>
      <c r="Y1133" s="44">
        <f t="shared" si="191"/>
        <v>45764</v>
      </c>
    </row>
    <row r="1134" spans="1:25" ht="21" customHeight="1" x14ac:dyDescent="0.35">
      <c r="A1134" s="13">
        <f>SUBTOTAL(103,$B$4:B1134)</f>
        <v>1131</v>
      </c>
      <c r="B1134" s="138">
        <v>45736</v>
      </c>
      <c r="C1134" s="141" t="s">
        <v>1289</v>
      </c>
      <c r="D1134" s="3" t="str">
        <f>VLOOKUP(C1134,'Location Summary'!$C$4:$D$678,2,0)</f>
        <v>DA+3</v>
      </c>
      <c r="E1134" s="295" t="s">
        <v>422</v>
      </c>
      <c r="F1134" s="296" t="s">
        <v>702</v>
      </c>
      <c r="H1134" s="185">
        <v>1</v>
      </c>
      <c r="J1134" s="186">
        <v>1</v>
      </c>
      <c r="M1134" s="186">
        <v>1</v>
      </c>
      <c r="Q1134" s="185">
        <v>1</v>
      </c>
      <c r="X1134" s="44">
        <f t="shared" si="190"/>
        <v>45736</v>
      </c>
      <c r="Y1134" s="44">
        <f t="shared" si="191"/>
        <v>45764</v>
      </c>
    </row>
    <row r="1135" spans="1:25" ht="21" customHeight="1" x14ac:dyDescent="0.35">
      <c r="A1135" s="13">
        <f>SUBTOTAL(103,$B$4:B1135)</f>
        <v>1132</v>
      </c>
      <c r="B1135" s="138">
        <v>45737</v>
      </c>
      <c r="C1135" s="141" t="s">
        <v>214</v>
      </c>
      <c r="D1135" s="3" t="str">
        <f>VLOOKUP(C1135,'Location Summary'!$C$4:$D$678,2,0)</f>
        <v>DA+9</v>
      </c>
      <c r="E1135" s="295" t="s">
        <v>422</v>
      </c>
      <c r="F1135" s="296" t="s">
        <v>324</v>
      </c>
      <c r="H1135" s="185">
        <v>1</v>
      </c>
      <c r="J1135" s="186">
        <v>1</v>
      </c>
      <c r="X1135" s="44">
        <f t="shared" si="190"/>
        <v>45737</v>
      </c>
      <c r="Y1135" s="44">
        <f t="shared" si="191"/>
        <v>45765</v>
      </c>
    </row>
    <row r="1136" spans="1:25" ht="21" customHeight="1" x14ac:dyDescent="0.35">
      <c r="A1136" s="13">
        <f>SUBTOTAL(103,$B$4:B1136)</f>
        <v>1133</v>
      </c>
      <c r="B1136" s="138">
        <v>45737</v>
      </c>
      <c r="C1136" s="141" t="s">
        <v>1289</v>
      </c>
      <c r="D1136" s="3" t="str">
        <f>VLOOKUP(C1136,'Location Summary'!$C$4:$D$678,2,0)</f>
        <v>DA+3</v>
      </c>
      <c r="E1136" s="295" t="s">
        <v>422</v>
      </c>
      <c r="F1136" s="296" t="s">
        <v>702</v>
      </c>
      <c r="I1136" s="184">
        <v>1</v>
      </c>
      <c r="N1136" s="185">
        <v>1</v>
      </c>
      <c r="R1136" s="184">
        <v>1</v>
      </c>
      <c r="X1136" s="44">
        <f t="shared" si="190"/>
        <v>45737</v>
      </c>
      <c r="Y1136" s="44">
        <f t="shared" si="191"/>
        <v>45765</v>
      </c>
    </row>
    <row r="1137" spans="1:25" ht="21" customHeight="1" x14ac:dyDescent="0.35">
      <c r="A1137" s="13">
        <f>SUBTOTAL(103,$B$4:B1137)</f>
        <v>1134</v>
      </c>
      <c r="B1137" s="138">
        <v>45737</v>
      </c>
      <c r="C1137" s="141" t="s">
        <v>1303</v>
      </c>
      <c r="D1137" s="3" t="str">
        <f>VLOOKUP(C1137,'Location Summary'!$C$4:$D$678,2,0)</f>
        <v>DA+9</v>
      </c>
      <c r="E1137" s="295" t="s">
        <v>422</v>
      </c>
      <c r="F1137" s="296" t="s">
        <v>324</v>
      </c>
      <c r="G1137" s="186">
        <v>1</v>
      </c>
      <c r="J1137" s="186">
        <v>1</v>
      </c>
      <c r="X1137" s="44">
        <f t="shared" si="190"/>
        <v>45737</v>
      </c>
      <c r="Y1137" s="44">
        <f t="shared" si="191"/>
        <v>45765</v>
      </c>
    </row>
    <row r="1138" spans="1:25" ht="21" customHeight="1" x14ac:dyDescent="0.35">
      <c r="A1138" s="13">
        <f>SUBTOTAL(103,$B$4:B1138)</f>
        <v>1135</v>
      </c>
      <c r="B1138" s="138">
        <v>45738</v>
      </c>
      <c r="C1138" s="141" t="s">
        <v>214</v>
      </c>
      <c r="D1138" s="3" t="str">
        <f>VLOOKUP(C1138,'Location Summary'!$C$4:$D$678,2,0)</f>
        <v>DA+9</v>
      </c>
      <c r="E1138" s="295" t="s">
        <v>422</v>
      </c>
      <c r="F1138" s="296" t="s">
        <v>324</v>
      </c>
      <c r="I1138" s="184">
        <v>1</v>
      </c>
      <c r="K1138" s="185">
        <v>1</v>
      </c>
      <c r="X1138" s="44">
        <f t="shared" si="190"/>
        <v>45738</v>
      </c>
      <c r="Y1138" s="44">
        <f t="shared" si="191"/>
        <v>45766</v>
      </c>
    </row>
    <row r="1139" spans="1:25" ht="21" customHeight="1" x14ac:dyDescent="0.35">
      <c r="A1139" s="13">
        <f>SUBTOTAL(103,$B$4:B1139)</f>
        <v>1136</v>
      </c>
      <c r="B1139" s="138">
        <v>45738</v>
      </c>
      <c r="C1139" s="141" t="s">
        <v>476</v>
      </c>
      <c r="D1139" s="3" t="str">
        <f>VLOOKUP(C1139,'Location Summary'!$C$4:$D$678,2,0)</f>
        <v>DA+6</v>
      </c>
      <c r="E1139" s="295" t="s">
        <v>422</v>
      </c>
      <c r="F1139" s="296" t="s">
        <v>702</v>
      </c>
      <c r="P1139" s="186">
        <v>1</v>
      </c>
      <c r="X1139" s="44">
        <f t="shared" ref="X1139:X1140" si="192">B1139</f>
        <v>45738</v>
      </c>
      <c r="Y1139" s="44">
        <f t="shared" ref="Y1139:Y1140" si="193">B1139+28</f>
        <v>45766</v>
      </c>
    </row>
    <row r="1140" spans="1:25" ht="21" customHeight="1" x14ac:dyDescent="0.35">
      <c r="A1140" s="13">
        <f>SUBTOTAL(103,$B$4:B1140)</f>
        <v>1137</v>
      </c>
      <c r="B1140" s="138">
        <v>45738</v>
      </c>
      <c r="C1140" s="141" t="s">
        <v>1290</v>
      </c>
      <c r="D1140" s="3" t="str">
        <f>VLOOKUP(C1140,'Location Summary'!$C$4:$D$678,2,0)</f>
        <v>DA+3</v>
      </c>
      <c r="E1140" s="295" t="s">
        <v>422</v>
      </c>
      <c r="F1140" s="296" t="s">
        <v>324</v>
      </c>
      <c r="G1140" s="186">
        <v>1</v>
      </c>
      <c r="J1140" s="186">
        <v>1</v>
      </c>
      <c r="X1140" s="44">
        <f t="shared" si="192"/>
        <v>45738</v>
      </c>
      <c r="Y1140" s="44">
        <f t="shared" si="193"/>
        <v>45766</v>
      </c>
    </row>
    <row r="1141" spans="1:25" ht="21" customHeight="1" x14ac:dyDescent="0.35">
      <c r="A1141" s="13">
        <f>SUBTOTAL(103,$B$4:B1141)</f>
        <v>1138</v>
      </c>
      <c r="B1141" s="138">
        <v>45738</v>
      </c>
      <c r="C1141" s="138" t="s">
        <v>1303</v>
      </c>
      <c r="D1141" s="3" t="str">
        <f>VLOOKUP(C1141,'Location Summary'!$C$4:$D$678,2,0)</f>
        <v>DA+9</v>
      </c>
      <c r="E1141" s="295" t="s">
        <v>422</v>
      </c>
      <c r="F1141" s="296" t="s">
        <v>324</v>
      </c>
      <c r="H1141" s="185">
        <v>1</v>
      </c>
      <c r="K1141" s="185">
        <v>1</v>
      </c>
      <c r="M1141" s="186">
        <v>1</v>
      </c>
      <c r="P1141" s="186">
        <v>1</v>
      </c>
      <c r="X1141" s="44">
        <f t="shared" ref="X1141" si="194">B1141</f>
        <v>45738</v>
      </c>
      <c r="Y1141" s="44">
        <f t="shared" ref="Y1141" si="195">B1141+28</f>
        <v>45766</v>
      </c>
    </row>
    <row r="1142" spans="1:25" x14ac:dyDescent="0.35">
      <c r="A1142" s="13">
        <f>SUBTOTAL(103,$B$4:B1142)</f>
        <v>1139</v>
      </c>
      <c r="B1142" s="44">
        <v>45739</v>
      </c>
      <c r="C1142" s="29" t="s">
        <v>214</v>
      </c>
      <c r="D1142" s="3" t="str">
        <f>VLOOKUP(C1142,'Location Summary'!$C$4:$D$678,2,0)</f>
        <v>DA+9</v>
      </c>
      <c r="E1142" s="295" t="s">
        <v>422</v>
      </c>
      <c r="F1142" s="116" t="s">
        <v>324</v>
      </c>
      <c r="P1142" s="186">
        <v>1</v>
      </c>
      <c r="X1142" s="44">
        <f t="shared" ref="X1142:X1145" si="196">B1142</f>
        <v>45739</v>
      </c>
      <c r="Y1142" s="44">
        <f t="shared" ref="Y1142:Y1145" si="197">B1142+28</f>
        <v>45767</v>
      </c>
    </row>
    <row r="1143" spans="1:25" x14ac:dyDescent="0.35">
      <c r="A1143" s="13">
        <f>SUBTOTAL(103,$B$4:B1143)</f>
        <v>1140</v>
      </c>
      <c r="B1143" s="44">
        <v>45739</v>
      </c>
      <c r="C1143" s="29" t="s">
        <v>476</v>
      </c>
      <c r="D1143" s="3" t="str">
        <f>VLOOKUP(C1143,'Location Summary'!$C$4:$D$678,2,0)</f>
        <v>DA+6</v>
      </c>
      <c r="E1143" s="295" t="s">
        <v>422</v>
      </c>
      <c r="F1143" s="116" t="s">
        <v>702</v>
      </c>
      <c r="Q1143" s="185">
        <v>1</v>
      </c>
      <c r="R1143" s="184">
        <v>1</v>
      </c>
      <c r="X1143" s="44">
        <f t="shared" si="196"/>
        <v>45739</v>
      </c>
      <c r="Y1143" s="44">
        <f t="shared" si="197"/>
        <v>45767</v>
      </c>
    </row>
    <row r="1144" spans="1:25" x14ac:dyDescent="0.35">
      <c r="A1144" s="13">
        <f>SUBTOTAL(103,$B$4:B1144)</f>
        <v>1141</v>
      </c>
      <c r="B1144" s="44">
        <v>45739</v>
      </c>
      <c r="C1144" s="29" t="s">
        <v>1411</v>
      </c>
      <c r="D1144" s="3" t="str">
        <f>VLOOKUP(C1144,'Location Summary'!$C$4:$D$678,2,0)</f>
        <v>DA+3</v>
      </c>
      <c r="E1144" s="295" t="s">
        <v>422</v>
      </c>
      <c r="F1144" s="116" t="s">
        <v>702</v>
      </c>
      <c r="K1144" s="185">
        <v>1</v>
      </c>
      <c r="L1144" s="184">
        <v>1</v>
      </c>
      <c r="O1144" s="184">
        <v>1</v>
      </c>
      <c r="X1144" s="44">
        <f t="shared" si="196"/>
        <v>45739</v>
      </c>
      <c r="Y1144" s="44">
        <f t="shared" si="197"/>
        <v>45767</v>
      </c>
    </row>
    <row r="1145" spans="1:25" x14ac:dyDescent="0.35">
      <c r="A1145" s="13">
        <f>SUBTOTAL(103,$B$4:B1145)</f>
        <v>1142</v>
      </c>
      <c r="B1145" s="44">
        <v>45739</v>
      </c>
      <c r="C1145" s="29" t="s">
        <v>1303</v>
      </c>
      <c r="D1145" s="3" t="str">
        <f>VLOOKUP(C1145,'Location Summary'!$C$4:$D$678,2,0)</f>
        <v>DA+9</v>
      </c>
      <c r="E1145" s="295" t="s">
        <v>422</v>
      </c>
      <c r="F1145" s="116" t="s">
        <v>702</v>
      </c>
      <c r="N1145" s="185">
        <v>1</v>
      </c>
      <c r="O1145" s="184">
        <v>1</v>
      </c>
      <c r="Q1145" s="185">
        <v>1</v>
      </c>
      <c r="R1145" s="184">
        <v>1</v>
      </c>
      <c r="X1145" s="44">
        <f t="shared" si="196"/>
        <v>45739</v>
      </c>
      <c r="Y1145" s="44">
        <f t="shared" si="197"/>
        <v>45767</v>
      </c>
    </row>
    <row r="1146" spans="1:25" x14ac:dyDescent="0.35">
      <c r="A1146" s="13">
        <f>SUBTOTAL(103,$B$4:B1146)</f>
        <v>1143</v>
      </c>
      <c r="B1146" s="44">
        <v>45740</v>
      </c>
      <c r="C1146" s="29" t="s">
        <v>214</v>
      </c>
      <c r="D1146" s="3" t="str">
        <f>VLOOKUP(C1146,'Location Summary'!$C$4:$D$678,2,0)</f>
        <v>DA+9</v>
      </c>
      <c r="E1146" s="295" t="s">
        <v>422</v>
      </c>
      <c r="F1146" s="116" t="s">
        <v>324</v>
      </c>
      <c r="L1146" s="184">
        <v>1</v>
      </c>
      <c r="Q1146" s="185">
        <v>1</v>
      </c>
      <c r="X1146" s="44">
        <f t="shared" ref="X1146:X1149" si="198">B1146</f>
        <v>45740</v>
      </c>
      <c r="Y1146" s="44">
        <f t="shared" ref="Y1146:Y1149" si="199">B1146+28</f>
        <v>45768</v>
      </c>
    </row>
    <row r="1147" spans="1:25" x14ac:dyDescent="0.35">
      <c r="A1147" s="13">
        <f>SUBTOTAL(103,$B$4:B1147)</f>
        <v>1144</v>
      </c>
      <c r="B1147" s="44">
        <v>45740</v>
      </c>
      <c r="C1147" s="29" t="s">
        <v>1413</v>
      </c>
      <c r="D1147" s="3" t="str">
        <f>VLOOKUP(C1147,'Location Summary'!$C$4:$D$678,2,0)</f>
        <v>DA+3</v>
      </c>
      <c r="E1147" s="295" t="s">
        <v>422</v>
      </c>
      <c r="F1147" s="116" t="s">
        <v>324</v>
      </c>
      <c r="G1147" s="186">
        <v>1</v>
      </c>
      <c r="M1147" s="186">
        <v>1</v>
      </c>
      <c r="P1147" s="186">
        <v>1</v>
      </c>
      <c r="X1147" s="44">
        <f t="shared" si="198"/>
        <v>45740</v>
      </c>
      <c r="Y1147" s="44">
        <f t="shared" si="199"/>
        <v>45768</v>
      </c>
    </row>
    <row r="1148" spans="1:25" x14ac:dyDescent="0.35">
      <c r="A1148" s="13">
        <f>SUBTOTAL(103,$B$4:B1148)</f>
        <v>1145</v>
      </c>
      <c r="B1148" s="44">
        <v>45740</v>
      </c>
      <c r="C1148" s="29" t="s">
        <v>1290</v>
      </c>
      <c r="D1148" s="3" t="str">
        <f>VLOOKUP(C1148,'Location Summary'!$C$4:$D$678,2,0)</f>
        <v>DA+3</v>
      </c>
      <c r="E1148" s="295" t="s">
        <v>422</v>
      </c>
      <c r="F1148" s="116" t="s">
        <v>702</v>
      </c>
      <c r="H1148" s="185">
        <v>1</v>
      </c>
      <c r="M1148" s="186">
        <v>1</v>
      </c>
      <c r="X1148" s="44">
        <f t="shared" si="198"/>
        <v>45740</v>
      </c>
      <c r="Y1148" s="44">
        <f t="shared" si="199"/>
        <v>45768</v>
      </c>
    </row>
    <row r="1149" spans="1:25" x14ac:dyDescent="0.35">
      <c r="A1149" s="13">
        <f>SUBTOTAL(103,$B$4:B1149)</f>
        <v>1146</v>
      </c>
      <c r="B1149" s="44">
        <v>45741</v>
      </c>
      <c r="C1149" s="29" t="s">
        <v>1302</v>
      </c>
      <c r="D1149" s="3" t="str">
        <f>VLOOKUP(C1149,'Location Summary'!$C$4:$D$678,2,0)</f>
        <v>DA+3</v>
      </c>
      <c r="E1149" s="295" t="s">
        <v>422</v>
      </c>
      <c r="F1149" s="116" t="s">
        <v>324</v>
      </c>
      <c r="H1149" s="185">
        <v>1</v>
      </c>
      <c r="I1149" s="184">
        <v>1</v>
      </c>
      <c r="J1149" s="186">
        <v>1</v>
      </c>
      <c r="N1149" s="185">
        <v>1</v>
      </c>
      <c r="O1149" s="184">
        <v>1</v>
      </c>
      <c r="Q1149" s="185">
        <v>1</v>
      </c>
      <c r="R1149" s="184">
        <v>1</v>
      </c>
      <c r="X1149" s="44">
        <f t="shared" si="198"/>
        <v>45741</v>
      </c>
      <c r="Y1149" s="44">
        <f t="shared" si="199"/>
        <v>45769</v>
      </c>
    </row>
    <row r="1150" spans="1:25" x14ac:dyDescent="0.35">
      <c r="A1150" s="13">
        <f>SUBTOTAL(103,$B$4:B1150)</f>
        <v>1147</v>
      </c>
      <c r="B1150" s="44">
        <v>45741</v>
      </c>
      <c r="C1150" s="29" t="s">
        <v>1290</v>
      </c>
      <c r="D1150" s="3" t="str">
        <f>VLOOKUP(C1150,'Location Summary'!$C$4:$D$678,2,0)</f>
        <v>DA+3</v>
      </c>
      <c r="E1150" s="295" t="s">
        <v>422</v>
      </c>
      <c r="F1150" s="116" t="s">
        <v>702</v>
      </c>
      <c r="I1150" s="184">
        <v>1</v>
      </c>
      <c r="K1150" s="185">
        <v>1</v>
      </c>
      <c r="L1150" s="184">
        <v>1</v>
      </c>
      <c r="N1150" s="185">
        <v>1</v>
      </c>
      <c r="X1150" s="44">
        <f t="shared" ref="X1150" si="200">B1150</f>
        <v>45741</v>
      </c>
      <c r="Y1150" s="44">
        <f t="shared" ref="Y1150" si="201">B1150+28</f>
        <v>45769</v>
      </c>
    </row>
    <row r="1151" spans="1:25" x14ac:dyDescent="0.35">
      <c r="A1151" s="13">
        <f>SUBTOTAL(103,$B$4:B1151)</f>
        <v>1148</v>
      </c>
      <c r="B1151" s="44">
        <v>45742</v>
      </c>
      <c r="C1151" s="29" t="s">
        <v>1302</v>
      </c>
      <c r="D1151" s="3" t="str">
        <f>VLOOKUP(C1151,'Location Summary'!$C$4:$D$678,2,0)</f>
        <v>DA+3</v>
      </c>
      <c r="E1151" s="295" t="s">
        <v>422</v>
      </c>
      <c r="F1151" s="116" t="s">
        <v>702</v>
      </c>
      <c r="K1151" s="185">
        <v>1</v>
      </c>
      <c r="L1151" s="184">
        <v>1</v>
      </c>
      <c r="X1151" s="44">
        <f t="shared" ref="X1151:X1152" si="202">B1151</f>
        <v>45742</v>
      </c>
      <c r="Y1151" s="44">
        <f t="shared" ref="Y1151:Y1152" si="203">B1151+28</f>
        <v>45770</v>
      </c>
    </row>
    <row r="1152" spans="1:25" x14ac:dyDescent="0.35">
      <c r="A1152" s="13">
        <f>SUBTOTAL(103,$B$4:B1152)</f>
        <v>1149</v>
      </c>
      <c r="B1152" s="44">
        <v>45742</v>
      </c>
      <c r="C1152" s="29" t="s">
        <v>1290</v>
      </c>
      <c r="D1152" s="3" t="str">
        <f>VLOOKUP(C1152,'Location Summary'!$C$4:$D$678,2,0)</f>
        <v>DA+3</v>
      </c>
      <c r="E1152" s="295" t="s">
        <v>422</v>
      </c>
      <c r="F1152" s="116" t="s">
        <v>702</v>
      </c>
      <c r="O1152" s="184">
        <v>1</v>
      </c>
      <c r="P1152" s="186">
        <v>1</v>
      </c>
      <c r="Q1152" s="185">
        <v>1</v>
      </c>
      <c r="X1152" s="44">
        <f t="shared" si="202"/>
        <v>45742</v>
      </c>
      <c r="Y1152" s="44">
        <f t="shared" si="203"/>
        <v>45770</v>
      </c>
    </row>
    <row r="1153" spans="1:25" x14ac:dyDescent="0.35">
      <c r="A1153" s="13">
        <f>SUBTOTAL(103,$B$4:B1153)</f>
        <v>1150</v>
      </c>
      <c r="B1153" s="44">
        <v>45743</v>
      </c>
      <c r="C1153" s="29" t="s">
        <v>214</v>
      </c>
      <c r="D1153" s="3" t="str">
        <f>VLOOKUP(C1153,'Location Summary'!$C$4:$D$678,2,0)</f>
        <v>DA+9</v>
      </c>
      <c r="E1153" s="295" t="s">
        <v>422</v>
      </c>
      <c r="F1153" s="116" t="s">
        <v>324</v>
      </c>
      <c r="I1153" s="184">
        <v>1</v>
      </c>
      <c r="X1153" s="44">
        <f t="shared" ref="X1153" si="204">B1153</f>
        <v>45743</v>
      </c>
      <c r="Y1153" s="44">
        <f t="shared" ref="Y1153" si="205">B1153+28</f>
        <v>45771</v>
      </c>
    </row>
    <row r="1154" spans="1:25" x14ac:dyDescent="0.35">
      <c r="A1154" s="13">
        <f>SUBTOTAL(103,$B$4:B1154)</f>
        <v>1151</v>
      </c>
      <c r="B1154" s="44">
        <v>45743</v>
      </c>
      <c r="C1154" s="29" t="s">
        <v>691</v>
      </c>
      <c r="D1154" s="3" t="str">
        <f>VLOOKUP(C1154,'Location Summary'!$C$4:$D$678,2,0)</f>
        <v>DB1+12</v>
      </c>
      <c r="E1154" s="295" t="s">
        <v>422</v>
      </c>
      <c r="F1154" s="116" t="s">
        <v>324</v>
      </c>
      <c r="G1154" s="186">
        <v>1</v>
      </c>
      <c r="J1154" s="186">
        <v>1</v>
      </c>
      <c r="X1154" s="44">
        <f t="shared" ref="X1154" si="206">B1154</f>
        <v>45743</v>
      </c>
      <c r="Y1154" s="44">
        <f t="shared" ref="Y1154" si="207">B1154+28</f>
        <v>45771</v>
      </c>
    </row>
    <row r="1155" spans="1:25" x14ac:dyDescent="0.35">
      <c r="A1155" s="13">
        <f>SUBTOTAL(103,$B$4:B1155)</f>
        <v>1152</v>
      </c>
      <c r="B1155" s="44">
        <v>45743</v>
      </c>
      <c r="C1155" s="29" t="s">
        <v>1290</v>
      </c>
      <c r="D1155" s="3" t="str">
        <f>VLOOKUP(C1155,'Location Summary'!$C$4:$D$678,2,0)</f>
        <v>DA+3</v>
      </c>
      <c r="E1155" s="295" t="s">
        <v>422</v>
      </c>
      <c r="F1155" s="116" t="s">
        <v>702</v>
      </c>
      <c r="R1155" s="184">
        <v>1</v>
      </c>
      <c r="X1155" s="44">
        <f t="shared" ref="X1155" si="208">B1155</f>
        <v>45743</v>
      </c>
      <c r="Y1155" s="44">
        <f t="shared" ref="Y1155" si="209">B1155+28</f>
        <v>45771</v>
      </c>
    </row>
    <row r="1156" spans="1:25" x14ac:dyDescent="0.35">
      <c r="A1156" s="13">
        <f>SUBTOTAL(103,$B$4:B1156)</f>
        <v>1153</v>
      </c>
      <c r="B1156" s="44">
        <v>45744</v>
      </c>
      <c r="C1156" s="29" t="s">
        <v>214</v>
      </c>
      <c r="D1156" s="3" t="str">
        <f>VLOOKUP(C1156,'Location Summary'!$C$4:$D$678,2,0)</f>
        <v>DA+9</v>
      </c>
      <c r="E1156" s="295" t="s">
        <v>422</v>
      </c>
      <c r="F1156" s="116" t="s">
        <v>324</v>
      </c>
      <c r="M1156" s="186">
        <v>1</v>
      </c>
      <c r="X1156" s="44">
        <f t="shared" ref="X1156:X1159" si="210">B1156</f>
        <v>45744</v>
      </c>
      <c r="Y1156" s="44">
        <f t="shared" ref="Y1156:Y1159" si="211">B1156+28</f>
        <v>45772</v>
      </c>
    </row>
    <row r="1157" spans="1:25" x14ac:dyDescent="0.35">
      <c r="A1157" s="13">
        <f>SUBTOTAL(103,$B$4:B1157)</f>
        <v>1154</v>
      </c>
      <c r="B1157" s="44">
        <v>45744</v>
      </c>
      <c r="C1157" s="29" t="s">
        <v>691</v>
      </c>
      <c r="D1157" s="3" t="str">
        <f>VLOOKUP(C1157,'Location Summary'!$C$4:$D$678,2,0)</f>
        <v>DB1+12</v>
      </c>
      <c r="E1157" s="295" t="s">
        <v>422</v>
      </c>
      <c r="F1157" s="116" t="s">
        <v>324</v>
      </c>
      <c r="H1157" s="185">
        <v>1</v>
      </c>
      <c r="I1157" s="184">
        <v>1</v>
      </c>
      <c r="K1157" s="185">
        <v>1</v>
      </c>
      <c r="L1157" s="184">
        <v>1</v>
      </c>
      <c r="X1157" s="44">
        <f t="shared" si="210"/>
        <v>45744</v>
      </c>
      <c r="Y1157" s="44">
        <f t="shared" si="211"/>
        <v>45772</v>
      </c>
    </row>
    <row r="1158" spans="1:25" x14ac:dyDescent="0.35">
      <c r="A1158" s="13">
        <f>SUBTOTAL(103,$B$4:B1158)</f>
        <v>1155</v>
      </c>
      <c r="B1158" s="44">
        <v>45744</v>
      </c>
      <c r="C1158" s="29" t="s">
        <v>1301</v>
      </c>
      <c r="D1158" s="3" t="str">
        <f>VLOOKUP(C1158,'Location Summary'!$C$4:$D$678,2,0)</f>
        <v>DB1+9</v>
      </c>
      <c r="E1158" s="295" t="s">
        <v>422</v>
      </c>
      <c r="F1158" s="116" t="s">
        <v>324</v>
      </c>
      <c r="J1158" s="186">
        <v>1</v>
      </c>
      <c r="M1158" s="186">
        <v>1</v>
      </c>
      <c r="X1158" s="44">
        <f t="shared" si="210"/>
        <v>45744</v>
      </c>
      <c r="Y1158" s="44">
        <f t="shared" si="211"/>
        <v>45772</v>
      </c>
    </row>
    <row r="1159" spans="1:25" x14ac:dyDescent="0.35">
      <c r="A1159" s="13">
        <f>SUBTOTAL(103,$B$4:B1159)</f>
        <v>1156</v>
      </c>
      <c r="B1159" s="44">
        <v>45744</v>
      </c>
      <c r="C1159" s="29" t="s">
        <v>1291</v>
      </c>
      <c r="D1159" s="3" t="str">
        <f>VLOOKUP(C1159,'Location Summary'!$C$4:$D$678,2,0)</f>
        <v>DA+3</v>
      </c>
      <c r="E1159" s="295" t="s">
        <v>422</v>
      </c>
      <c r="F1159" s="116" t="s">
        <v>702</v>
      </c>
      <c r="G1159" s="186">
        <v>1</v>
      </c>
      <c r="M1159" s="186">
        <v>1</v>
      </c>
      <c r="P1159" s="186">
        <v>1</v>
      </c>
      <c r="X1159" s="44">
        <f t="shared" si="210"/>
        <v>45744</v>
      </c>
      <c r="Y1159" s="44">
        <f t="shared" si="211"/>
        <v>45772</v>
      </c>
    </row>
    <row r="1160" spans="1:25" x14ac:dyDescent="0.35">
      <c r="A1160" s="13">
        <f>SUBTOTAL(103,$B$4:B1160)</f>
        <v>1157</v>
      </c>
      <c r="B1160" s="44">
        <v>45745</v>
      </c>
      <c r="C1160" s="29" t="s">
        <v>214</v>
      </c>
      <c r="D1160" s="3" t="str">
        <f>VLOOKUP(C1160,'Location Summary'!$C$4:$D$678,2,0)</f>
        <v>DA+9</v>
      </c>
      <c r="E1160" s="295" t="s">
        <v>422</v>
      </c>
      <c r="F1160" s="116" t="s">
        <v>324</v>
      </c>
      <c r="L1160" s="184">
        <v>1</v>
      </c>
      <c r="N1160" s="185">
        <v>1</v>
      </c>
      <c r="O1160" s="184">
        <v>1</v>
      </c>
      <c r="X1160" s="44">
        <f t="shared" ref="X1160" si="212">B1160</f>
        <v>45745</v>
      </c>
      <c r="Y1160" s="44">
        <f t="shared" ref="Y1160" si="213">B1160+28</f>
        <v>45773</v>
      </c>
    </row>
    <row r="1161" spans="1:25" x14ac:dyDescent="0.35">
      <c r="A1161" s="13">
        <f>SUBTOTAL(103,$B$4:B1161)</f>
        <v>1158</v>
      </c>
      <c r="B1161" s="44">
        <v>45745</v>
      </c>
      <c r="C1161" s="29" t="s">
        <v>691</v>
      </c>
      <c r="D1161" s="3" t="str">
        <f>VLOOKUP(C1161,'Location Summary'!$C$4:$D$678,2,0)</f>
        <v>DB1+12</v>
      </c>
      <c r="E1161" s="295" t="s">
        <v>422</v>
      </c>
      <c r="F1161" s="116" t="s">
        <v>324</v>
      </c>
      <c r="P1161" s="186">
        <v>1</v>
      </c>
      <c r="X1161" s="44">
        <f t="shared" ref="X1161:X1162" si="214">B1161</f>
        <v>45745</v>
      </c>
      <c r="Y1161" s="44">
        <f t="shared" ref="Y1161:Y1162" si="215">B1161+28</f>
        <v>45773</v>
      </c>
    </row>
    <row r="1162" spans="1:25" x14ac:dyDescent="0.35">
      <c r="A1162" s="13">
        <f>SUBTOTAL(103,$B$4:B1162)</f>
        <v>1159</v>
      </c>
      <c r="B1162" s="44">
        <v>45745</v>
      </c>
      <c r="C1162" s="29" t="s">
        <v>1301</v>
      </c>
      <c r="D1162" s="3" t="str">
        <f>VLOOKUP(C1162,'Location Summary'!$C$4:$D$678,2,0)</f>
        <v>DB1+9</v>
      </c>
      <c r="E1162" s="295" t="s">
        <v>422</v>
      </c>
      <c r="F1162" s="116" t="s">
        <v>324</v>
      </c>
      <c r="G1162" s="186">
        <v>1</v>
      </c>
      <c r="K1162" s="185">
        <v>1</v>
      </c>
      <c r="L1162" s="184">
        <v>1</v>
      </c>
      <c r="P1162" s="186">
        <v>1</v>
      </c>
      <c r="Q1162" s="185">
        <v>1</v>
      </c>
      <c r="R1162" s="184">
        <v>1</v>
      </c>
      <c r="X1162" s="44">
        <f t="shared" si="214"/>
        <v>45745</v>
      </c>
      <c r="Y1162" s="44">
        <f t="shared" si="215"/>
        <v>45773</v>
      </c>
    </row>
    <row r="1163" spans="1:25" x14ac:dyDescent="0.35">
      <c r="A1163" s="13">
        <f>SUBTOTAL(103,$B$4:B1163)</f>
        <v>1160</v>
      </c>
      <c r="B1163" s="44">
        <v>45745</v>
      </c>
      <c r="C1163" s="29" t="s">
        <v>1291</v>
      </c>
      <c r="D1163" s="3" t="str">
        <f>VLOOKUP(C1163,'Location Summary'!$C$4:$D$678,2,0)</f>
        <v>DA+3</v>
      </c>
      <c r="E1163" s="295" t="s">
        <v>422</v>
      </c>
      <c r="F1163" s="116" t="s">
        <v>702</v>
      </c>
      <c r="J1163" s="186">
        <v>1</v>
      </c>
      <c r="N1163" s="185">
        <v>1</v>
      </c>
      <c r="O1163" s="184">
        <v>1</v>
      </c>
      <c r="Q1163" s="185">
        <v>1</v>
      </c>
      <c r="R1163" s="184">
        <v>1</v>
      </c>
      <c r="X1163" s="44">
        <f t="shared" ref="X1163" si="216">B1163</f>
        <v>45745</v>
      </c>
      <c r="Y1163" s="44">
        <f t="shared" ref="Y1163" si="217">B1163+28</f>
        <v>45773</v>
      </c>
    </row>
    <row r="1164" spans="1:25" x14ac:dyDescent="0.35">
      <c r="A1164" s="13">
        <f>SUBTOTAL(103,$B$4:B1164)</f>
        <v>1161</v>
      </c>
      <c r="B1164" s="44">
        <v>45746</v>
      </c>
      <c r="C1164" s="29" t="s">
        <v>214</v>
      </c>
      <c r="D1164" s="3" t="str">
        <f>VLOOKUP(C1164,'Location Summary'!$C$4:$D$678,2,0)</f>
        <v>DA+9</v>
      </c>
      <c r="E1164" s="295" t="s">
        <v>422</v>
      </c>
      <c r="F1164" s="116" t="s">
        <v>702</v>
      </c>
      <c r="O1164" s="184">
        <v>1</v>
      </c>
      <c r="R1164" s="184">
        <v>1</v>
      </c>
      <c r="X1164" s="44">
        <f>B1164</f>
        <v>45746</v>
      </c>
      <c r="Y1164" s="44">
        <f t="shared" ref="Y1164" si="218">B1164+28</f>
        <v>45774</v>
      </c>
    </row>
    <row r="1165" spans="1:25" x14ac:dyDescent="0.35">
      <c r="A1165" s="13">
        <f>SUBTOTAL(103,$B$4:B1165)</f>
        <v>1162</v>
      </c>
      <c r="B1165" s="44">
        <v>45746</v>
      </c>
      <c r="C1165" s="29" t="s">
        <v>1301</v>
      </c>
      <c r="D1165" s="3" t="str">
        <f>VLOOKUP(C1165,'Location Summary'!$C$4:$D$678,2,0)</f>
        <v>DB1+9</v>
      </c>
      <c r="E1165" s="295" t="s">
        <v>422</v>
      </c>
      <c r="F1165" s="116" t="s">
        <v>702</v>
      </c>
      <c r="H1165" s="185">
        <v>1</v>
      </c>
      <c r="I1165" s="184">
        <v>1</v>
      </c>
      <c r="Q1165" s="185">
        <v>1</v>
      </c>
      <c r="R1165" s="184">
        <v>1</v>
      </c>
      <c r="X1165" s="44">
        <f t="shared" ref="X1165:X1168" si="219">B1165</f>
        <v>45746</v>
      </c>
      <c r="Y1165" s="44">
        <f t="shared" ref="Y1165:Y1168" si="220">B1165+28</f>
        <v>45774</v>
      </c>
    </row>
    <row r="1166" spans="1:25" x14ac:dyDescent="0.35">
      <c r="A1166" s="13">
        <f>SUBTOTAL(103,$B$4:B1166)</f>
        <v>1163</v>
      </c>
      <c r="B1166" s="44">
        <v>45746</v>
      </c>
      <c r="C1166" s="29" t="s">
        <v>1291</v>
      </c>
      <c r="D1166" s="3" t="str">
        <f>VLOOKUP(C1166,'Location Summary'!$C$4:$D$678,2,0)</f>
        <v>DA+3</v>
      </c>
      <c r="E1166" s="295" t="s">
        <v>422</v>
      </c>
      <c r="F1166" s="116" t="s">
        <v>702</v>
      </c>
      <c r="H1166" s="185">
        <v>1</v>
      </c>
      <c r="I1166" s="184">
        <v>1</v>
      </c>
      <c r="K1166" s="185">
        <v>1</v>
      </c>
      <c r="L1166" s="184">
        <v>1</v>
      </c>
      <c r="X1166" s="44">
        <f t="shared" si="219"/>
        <v>45746</v>
      </c>
      <c r="Y1166" s="44">
        <f t="shared" si="220"/>
        <v>45774</v>
      </c>
    </row>
    <row r="1167" spans="1:25" x14ac:dyDescent="0.35">
      <c r="A1167" s="13">
        <f>SUBTOTAL(103,$B$4:B1167)</f>
        <v>1164</v>
      </c>
      <c r="B1167" s="44">
        <v>45747</v>
      </c>
      <c r="C1167" s="148" t="s">
        <v>691</v>
      </c>
      <c r="D1167" s="3" t="str">
        <f>VLOOKUP(C1167,'Location Summary'!$C$4:$D$678,2,0)</f>
        <v>DB1+12</v>
      </c>
      <c r="E1167" s="295" t="s">
        <v>422</v>
      </c>
      <c r="F1167" s="116" t="s">
        <v>702</v>
      </c>
      <c r="M1167" s="186">
        <v>1</v>
      </c>
      <c r="Q1167" s="185">
        <v>1</v>
      </c>
      <c r="X1167" s="44">
        <f t="shared" si="219"/>
        <v>45747</v>
      </c>
      <c r="Y1167" s="44">
        <f t="shared" si="220"/>
        <v>45775</v>
      </c>
    </row>
    <row r="1168" spans="1:25" x14ac:dyDescent="0.35">
      <c r="A1168" s="13">
        <f>SUBTOTAL(103,$B$4:B1168)</f>
        <v>1165</v>
      </c>
      <c r="B1168" s="44">
        <v>45748</v>
      </c>
      <c r="C1168" s="148" t="s">
        <v>691</v>
      </c>
      <c r="D1168" s="3" t="str">
        <f>VLOOKUP(C1168,'Location Summary'!$C$4:$D$678,2,0)</f>
        <v>DB1+12</v>
      </c>
      <c r="E1168" s="295" t="s">
        <v>422</v>
      </c>
      <c r="F1168" s="116" t="s">
        <v>702</v>
      </c>
      <c r="N1168" s="185">
        <v>1</v>
      </c>
      <c r="O1168" s="184">
        <v>1</v>
      </c>
      <c r="R1168" s="184">
        <v>1</v>
      </c>
      <c r="X1168" s="44">
        <f t="shared" si="219"/>
        <v>45748</v>
      </c>
      <c r="Y1168" s="44">
        <f t="shared" si="220"/>
        <v>45776</v>
      </c>
    </row>
    <row r="1169" spans="1:25" x14ac:dyDescent="0.35">
      <c r="A1169" s="13">
        <f>SUBTOTAL(103,$B$4:B1169)</f>
        <v>1166</v>
      </c>
      <c r="B1169" s="44">
        <v>45748</v>
      </c>
      <c r="C1169" s="29" t="s">
        <v>1300</v>
      </c>
      <c r="D1169" s="3" t="str">
        <f>VLOOKUP(C1169,'Location Summary'!$C$4:$D$678,2,0)</f>
        <v>DA+0</v>
      </c>
      <c r="E1169" s="295" t="s">
        <v>422</v>
      </c>
      <c r="F1169" s="116" t="s">
        <v>324</v>
      </c>
      <c r="G1169" s="186">
        <v>1</v>
      </c>
      <c r="J1169" s="186">
        <v>1</v>
      </c>
      <c r="M1169" s="186">
        <v>1</v>
      </c>
      <c r="P1169" s="186">
        <v>1</v>
      </c>
      <c r="X1169" s="44">
        <f t="shared" ref="X1169:X1170" si="221">B1169</f>
        <v>45748</v>
      </c>
      <c r="Y1169" s="44">
        <f t="shared" ref="Y1169:Y1170" si="222">B1169+28</f>
        <v>45776</v>
      </c>
    </row>
    <row r="1170" spans="1:25" x14ac:dyDescent="0.35">
      <c r="A1170" s="13">
        <f>SUBTOTAL(103,$B$4:B1170)</f>
        <v>1167</v>
      </c>
      <c r="B1170" s="44">
        <v>45748</v>
      </c>
      <c r="C1170" s="29" t="s">
        <v>1292</v>
      </c>
      <c r="D1170" s="3" t="str">
        <f>VLOOKUP(C1170,'Location Summary'!$C$4:$D$678,2,0)</f>
        <v>DA+3</v>
      </c>
      <c r="E1170" s="295" t="s">
        <v>422</v>
      </c>
      <c r="F1170" s="116" t="s">
        <v>324</v>
      </c>
      <c r="G1170" s="186">
        <v>1</v>
      </c>
      <c r="J1170" s="186">
        <v>1</v>
      </c>
      <c r="X1170" s="44">
        <f t="shared" si="221"/>
        <v>45748</v>
      </c>
      <c r="Y1170" s="44">
        <f t="shared" si="222"/>
        <v>45776</v>
      </c>
    </row>
    <row r="1171" spans="1:25" x14ac:dyDescent="0.35">
      <c r="A1171" s="13">
        <f>SUBTOTAL(103,$B$4:B1171)</f>
        <v>1168</v>
      </c>
      <c r="B1171" s="44">
        <v>45749</v>
      </c>
      <c r="C1171" s="29" t="s">
        <v>1300</v>
      </c>
      <c r="D1171" s="3" t="str">
        <f>VLOOKUP(C1171,'Location Summary'!$C$4:$D$678,2,0)</f>
        <v>DA+0</v>
      </c>
      <c r="E1171" s="295" t="s">
        <v>422</v>
      </c>
      <c r="F1171" s="116" t="s">
        <v>324</v>
      </c>
      <c r="H1171" s="185">
        <v>1</v>
      </c>
      <c r="K1171" s="185">
        <v>1</v>
      </c>
      <c r="N1171" s="185">
        <v>1</v>
      </c>
      <c r="Q1171" s="185">
        <v>1</v>
      </c>
      <c r="X1171" s="44">
        <f t="shared" ref="X1171" si="223">B1171</f>
        <v>45749</v>
      </c>
      <c r="Y1171" s="44">
        <f t="shared" ref="Y1171" si="224">B1171+28</f>
        <v>45777</v>
      </c>
    </row>
    <row r="1172" spans="1:25" x14ac:dyDescent="0.35">
      <c r="A1172" s="13">
        <f>SUBTOTAL(103,$B$4:B1172)</f>
        <v>1169</v>
      </c>
      <c r="B1172" s="44">
        <v>45749</v>
      </c>
      <c r="C1172" s="148" t="s">
        <v>1292</v>
      </c>
      <c r="D1172" s="3" t="str">
        <f>VLOOKUP(C1172,'Location Summary'!$C$4:$D$678,2,0)</f>
        <v>DA+3</v>
      </c>
      <c r="E1172" s="295" t="s">
        <v>422</v>
      </c>
      <c r="F1172" s="116" t="s">
        <v>324</v>
      </c>
      <c r="H1172" s="185">
        <v>1</v>
      </c>
      <c r="I1172" s="184">
        <v>1</v>
      </c>
      <c r="K1172" s="185">
        <v>1</v>
      </c>
      <c r="L1172" s="184">
        <v>1</v>
      </c>
      <c r="M1172" s="186">
        <v>1</v>
      </c>
      <c r="P1172" s="186">
        <v>1</v>
      </c>
      <c r="X1172" s="44">
        <f t="shared" ref="X1172" si="225">B1172</f>
        <v>45749</v>
      </c>
      <c r="Y1172" s="44">
        <f t="shared" ref="Y1172" si="226">B1172+28</f>
        <v>45777</v>
      </c>
    </row>
    <row r="1173" spans="1:25" x14ac:dyDescent="0.35">
      <c r="A1173" s="13">
        <f>SUBTOTAL(103,$B$4:B1173)</f>
        <v>1170</v>
      </c>
      <c r="B1173" s="44">
        <v>45750</v>
      </c>
      <c r="C1173" s="29" t="s">
        <v>1300</v>
      </c>
      <c r="D1173" s="3" t="str">
        <f>VLOOKUP(C1173,'Location Summary'!$C$4:$D$678,2,0)</f>
        <v>DA+0</v>
      </c>
      <c r="E1173" s="295" t="s">
        <v>422</v>
      </c>
      <c r="F1173" s="116" t="s">
        <v>702</v>
      </c>
      <c r="I1173" s="184">
        <v>1</v>
      </c>
      <c r="L1173" s="184">
        <v>1</v>
      </c>
      <c r="O1173" s="184">
        <v>1</v>
      </c>
      <c r="R1173" s="184">
        <v>1</v>
      </c>
      <c r="X1173" s="44">
        <f t="shared" ref="X1173" si="227">B1173</f>
        <v>45750</v>
      </c>
      <c r="Y1173" s="44">
        <f t="shared" ref="Y1173" si="228">B1173+28</f>
        <v>45778</v>
      </c>
    </row>
    <row r="1174" spans="1:25" x14ac:dyDescent="0.35">
      <c r="A1174" s="13">
        <f>SUBTOTAL(103,$B$4:B1174)</f>
        <v>1171</v>
      </c>
      <c r="B1174" s="44">
        <v>45750</v>
      </c>
      <c r="C1174" s="148" t="s">
        <v>1292</v>
      </c>
      <c r="D1174" s="3" t="str">
        <f>VLOOKUP(C1174,'Location Summary'!$C$4:$D$678,2,0)</f>
        <v>DA+3</v>
      </c>
      <c r="E1174" s="295" t="s">
        <v>422</v>
      </c>
      <c r="F1174" s="116" t="s">
        <v>324</v>
      </c>
      <c r="N1174" s="185">
        <v>1</v>
      </c>
      <c r="Q1174" s="185">
        <v>1</v>
      </c>
      <c r="X1174" s="44">
        <f t="shared" ref="X1174" si="229">B1174</f>
        <v>45750</v>
      </c>
      <c r="Y1174" s="44">
        <f t="shared" ref="Y1174" si="230">B1174+28</f>
        <v>45778</v>
      </c>
    </row>
    <row r="1175" spans="1:25" x14ac:dyDescent="0.35">
      <c r="A1175" s="13">
        <f>SUBTOTAL(103,$B$4:B1175)</f>
        <v>1172</v>
      </c>
      <c r="B1175" s="44">
        <v>45751</v>
      </c>
      <c r="C1175" s="29" t="s">
        <v>609</v>
      </c>
      <c r="D1175" s="3" t="str">
        <f>VLOOKUP(C1175,'Location Summary'!$C$4:$D$678,2,0)</f>
        <v>DA-3</v>
      </c>
      <c r="E1175" s="295" t="s">
        <v>422</v>
      </c>
      <c r="F1175" s="116" t="s">
        <v>324</v>
      </c>
      <c r="P1175" s="186">
        <v>1</v>
      </c>
      <c r="X1175" s="44">
        <f t="shared" ref="X1175" si="231">B1175</f>
        <v>45751</v>
      </c>
      <c r="Y1175" s="44">
        <f t="shared" ref="Y1175" si="232">B1175+28</f>
        <v>45779</v>
      </c>
    </row>
    <row r="1176" spans="1:25" x14ac:dyDescent="0.35">
      <c r="A1176" s="13">
        <f>SUBTOTAL(103,$B$4:B1176)</f>
        <v>1173</v>
      </c>
      <c r="B1176" s="44">
        <v>45752</v>
      </c>
      <c r="C1176" s="29" t="s">
        <v>609</v>
      </c>
      <c r="D1176" s="3" t="str">
        <f>VLOOKUP(C1176,'Location Summary'!$C$4:$D$678,2,0)</f>
        <v>DA-3</v>
      </c>
      <c r="E1176" s="295" t="s">
        <v>422</v>
      </c>
      <c r="F1176" s="116" t="s">
        <v>324</v>
      </c>
      <c r="G1176" s="186">
        <v>1</v>
      </c>
      <c r="Q1176" s="185">
        <v>1</v>
      </c>
      <c r="X1176" s="44">
        <f t="shared" ref="X1176:X1178" si="233">B1176</f>
        <v>45752</v>
      </c>
      <c r="Y1176" s="44">
        <f t="shared" ref="Y1176:Y1178" si="234">B1176+28</f>
        <v>45780</v>
      </c>
    </row>
    <row r="1177" spans="1:25" x14ac:dyDescent="0.35">
      <c r="A1177" s="13">
        <f>SUBTOTAL(103,$B$4:B1177)</f>
        <v>1174</v>
      </c>
      <c r="B1177" s="44">
        <v>45752</v>
      </c>
      <c r="C1177" s="29" t="s">
        <v>11</v>
      </c>
      <c r="D1177" s="3" t="str">
        <f>VLOOKUP(C1177,'Location Summary'!$C$4:$D$678,2,0)</f>
        <v>DD60+18</v>
      </c>
      <c r="E1177" s="295" t="s">
        <v>422</v>
      </c>
      <c r="F1177" s="116" t="s">
        <v>702</v>
      </c>
      <c r="P1177" s="186">
        <v>1</v>
      </c>
      <c r="X1177" s="44">
        <f t="shared" si="233"/>
        <v>45752</v>
      </c>
      <c r="Y1177" s="44">
        <f t="shared" si="234"/>
        <v>45780</v>
      </c>
    </row>
    <row r="1178" spans="1:25" x14ac:dyDescent="0.35">
      <c r="A1178" s="13">
        <f>SUBTOTAL(103,$B$4:B1178)</f>
        <v>1175</v>
      </c>
      <c r="B1178" s="44">
        <v>45752</v>
      </c>
      <c r="C1178" s="29" t="s">
        <v>1292</v>
      </c>
      <c r="D1178" s="3" t="str">
        <f>VLOOKUP(C1178,'Location Summary'!$C$4:$D$678,2,0)</f>
        <v>DA+3</v>
      </c>
      <c r="E1178" s="295" t="s">
        <v>422</v>
      </c>
      <c r="F1178" s="116" t="s">
        <v>702</v>
      </c>
      <c r="O1178" s="184">
        <v>1</v>
      </c>
      <c r="R1178" s="184">
        <v>1</v>
      </c>
      <c r="X1178" s="44">
        <f t="shared" si="233"/>
        <v>45752</v>
      </c>
      <c r="Y1178" s="44">
        <f t="shared" si="234"/>
        <v>45780</v>
      </c>
    </row>
    <row r="1179" spans="1:25" x14ac:dyDescent="0.35">
      <c r="A1179" s="13">
        <f>SUBTOTAL(103,$B$4:B1179)</f>
        <v>1176</v>
      </c>
      <c r="B1179" s="44">
        <v>45752</v>
      </c>
      <c r="C1179" s="29" t="s">
        <v>1299</v>
      </c>
      <c r="D1179" s="3" t="str">
        <f>VLOOKUP(C1179,'Location Summary'!$C$4:$D$678,2,0)</f>
        <v>DA+3</v>
      </c>
      <c r="E1179" s="295" t="s">
        <v>422</v>
      </c>
      <c r="F1179" s="116" t="s">
        <v>324</v>
      </c>
      <c r="M1179" s="186">
        <v>1</v>
      </c>
      <c r="P1179" s="186">
        <v>1</v>
      </c>
      <c r="X1179" s="44">
        <f t="shared" ref="X1179" si="235">B1179</f>
        <v>45752</v>
      </c>
      <c r="Y1179" s="44">
        <f t="shared" ref="Y1179" si="236">B1179+28</f>
        <v>45780</v>
      </c>
    </row>
    <row r="1180" spans="1:25" x14ac:dyDescent="0.35">
      <c r="A1180" s="13">
        <f>SUBTOTAL(103,$B$4:B1180)</f>
        <v>1177</v>
      </c>
      <c r="B1180" s="44">
        <v>45753</v>
      </c>
      <c r="C1180" s="29" t="s">
        <v>609</v>
      </c>
      <c r="D1180" s="3" t="str">
        <f>VLOOKUP(C1180,'Location Summary'!$C$4:$D$678,2,0)</f>
        <v>DA-3</v>
      </c>
      <c r="E1180" s="295" t="s">
        <v>422</v>
      </c>
      <c r="F1180" s="116" t="s">
        <v>324</v>
      </c>
      <c r="H1180" s="185">
        <v>1</v>
      </c>
      <c r="X1180" s="44">
        <f t="shared" ref="X1180:X1183" si="237">B1180</f>
        <v>45753</v>
      </c>
      <c r="Y1180" s="44">
        <f t="shared" ref="Y1180:Y1183" si="238">B1180+28</f>
        <v>45781</v>
      </c>
    </row>
    <row r="1181" spans="1:25" x14ac:dyDescent="0.35">
      <c r="A1181" s="13">
        <f>SUBTOTAL(103,$B$4:B1181)</f>
        <v>1178</v>
      </c>
      <c r="B1181" s="44">
        <v>45753</v>
      </c>
      <c r="C1181" s="29" t="s">
        <v>1295</v>
      </c>
      <c r="D1181" s="3" t="str">
        <f>VLOOKUP(C1181,'Location Summary'!$C$4:$D$678,2,0)</f>
        <v>DA+3</v>
      </c>
      <c r="E1181" s="295" t="s">
        <v>422</v>
      </c>
      <c r="F1181" s="116" t="s">
        <v>702</v>
      </c>
      <c r="G1181" s="186">
        <v>1</v>
      </c>
      <c r="M1181" s="186">
        <v>1</v>
      </c>
      <c r="P1181" s="186">
        <v>1</v>
      </c>
      <c r="X1181" s="44">
        <f t="shared" si="237"/>
        <v>45753</v>
      </c>
      <c r="Y1181" s="44">
        <f t="shared" si="238"/>
        <v>45781</v>
      </c>
    </row>
    <row r="1182" spans="1:25" x14ac:dyDescent="0.35">
      <c r="A1182" s="13">
        <f>SUBTOTAL(103,$B$4:B1182)</f>
        <v>1179</v>
      </c>
      <c r="B1182" s="44">
        <v>45753</v>
      </c>
      <c r="C1182" s="148" t="s">
        <v>11</v>
      </c>
      <c r="D1182" s="3" t="str">
        <f>VLOOKUP(C1182,'Location Summary'!$C$4:$D$678,2,0)</f>
        <v>DD60+18</v>
      </c>
      <c r="E1182" s="295" t="s">
        <v>422</v>
      </c>
      <c r="F1182" s="116" t="s">
        <v>702</v>
      </c>
      <c r="R1182" s="184">
        <v>0.5</v>
      </c>
      <c r="X1182" s="44">
        <f t="shared" si="237"/>
        <v>45753</v>
      </c>
      <c r="Y1182" s="44">
        <f t="shared" si="238"/>
        <v>45781</v>
      </c>
    </row>
    <row r="1183" spans="1:25" x14ac:dyDescent="0.35">
      <c r="A1183" s="13">
        <f>SUBTOTAL(103,$B$4:B1183)</f>
        <v>1180</v>
      </c>
      <c r="B1183" s="44">
        <v>45753</v>
      </c>
      <c r="C1183" s="29" t="s">
        <v>1299</v>
      </c>
      <c r="D1183" s="3" t="str">
        <f>VLOOKUP(C1183,'Location Summary'!$C$4:$D$678,2,0)</f>
        <v>DA+3</v>
      </c>
      <c r="E1183" s="295" t="s">
        <v>422</v>
      </c>
      <c r="F1183" s="116" t="s">
        <v>324</v>
      </c>
      <c r="G1183" s="186">
        <v>1</v>
      </c>
      <c r="J1183" s="186">
        <v>1</v>
      </c>
      <c r="X1183" s="44">
        <f t="shared" si="237"/>
        <v>45753</v>
      </c>
      <c r="Y1183" s="44">
        <f t="shared" si="238"/>
        <v>45781</v>
      </c>
    </row>
    <row r="1184" spans="1:25" x14ac:dyDescent="0.35">
      <c r="A1184" s="13">
        <f>SUBTOTAL(103,$B$4:B1184)</f>
        <v>1181</v>
      </c>
      <c r="B1184" s="44">
        <v>45754</v>
      </c>
      <c r="C1184" s="29" t="s">
        <v>1295</v>
      </c>
      <c r="D1184" s="3" t="str">
        <f>VLOOKUP(C1184,'Location Summary'!$C$4:$D$678,2,0)</f>
        <v>DA+3</v>
      </c>
      <c r="E1184" s="145" t="s">
        <v>422</v>
      </c>
      <c r="F1184" s="116" t="s">
        <v>702</v>
      </c>
      <c r="H1184" s="185">
        <v>1</v>
      </c>
      <c r="I1184" s="184">
        <v>1</v>
      </c>
      <c r="J1184" s="186">
        <v>1</v>
      </c>
      <c r="N1184" s="185">
        <v>1</v>
      </c>
      <c r="O1184" s="184">
        <v>1</v>
      </c>
      <c r="X1184" s="44">
        <f t="shared" ref="X1184:X1185" si="239">B1184</f>
        <v>45754</v>
      </c>
      <c r="Y1184" s="44">
        <f t="shared" ref="Y1184:Y1185" si="240">B1184+28</f>
        <v>45782</v>
      </c>
    </row>
    <row r="1185" spans="1:25" x14ac:dyDescent="0.35">
      <c r="A1185" s="13">
        <f>SUBTOTAL(103,$B$4:B1185)</f>
        <v>1182</v>
      </c>
      <c r="B1185" s="44">
        <v>45754</v>
      </c>
      <c r="C1185" s="29" t="s">
        <v>11</v>
      </c>
      <c r="D1185" s="3" t="str">
        <f>VLOOKUP(C1185,'Location Summary'!$C$4:$D$678,2,0)</f>
        <v>DD60+18</v>
      </c>
      <c r="E1185" s="145" t="s">
        <v>422</v>
      </c>
      <c r="F1185" s="116" t="s">
        <v>702</v>
      </c>
      <c r="M1185" s="186">
        <v>1</v>
      </c>
      <c r="R1185" s="184">
        <v>0.5</v>
      </c>
      <c r="X1185" s="44">
        <f t="shared" si="239"/>
        <v>45754</v>
      </c>
      <c r="Y1185" s="44">
        <f t="shared" si="240"/>
        <v>45782</v>
      </c>
    </row>
    <row r="1186" spans="1:25" x14ac:dyDescent="0.35">
      <c r="A1186" s="13">
        <f>SUBTOTAL(103,$B$4:B1186)</f>
        <v>1183</v>
      </c>
      <c r="B1186" s="44">
        <v>45754</v>
      </c>
      <c r="C1186" s="29" t="s">
        <v>1299</v>
      </c>
      <c r="D1186" s="3" t="str">
        <f>VLOOKUP(C1186,'Location Summary'!$C$4:$D$678,2,0)</f>
        <v>DA+3</v>
      </c>
      <c r="E1186" s="145" t="s">
        <v>422</v>
      </c>
      <c r="F1186" s="116" t="s">
        <v>324</v>
      </c>
      <c r="H1186" s="185">
        <v>1</v>
      </c>
      <c r="K1186" s="185">
        <v>1</v>
      </c>
      <c r="N1186" s="185">
        <v>1</v>
      </c>
      <c r="O1186" s="184">
        <v>1</v>
      </c>
      <c r="Q1186" s="185">
        <v>1</v>
      </c>
      <c r="R1186" s="184">
        <v>1</v>
      </c>
      <c r="X1186" s="44">
        <f t="shared" ref="X1186" si="241">B1186</f>
        <v>45754</v>
      </c>
      <c r="Y1186" s="44">
        <f t="shared" ref="Y1186" si="242">B1186+28</f>
        <v>45782</v>
      </c>
    </row>
    <row r="1187" spans="1:25" x14ac:dyDescent="0.35">
      <c r="A1187" s="13">
        <f>SUBTOTAL(103,$B$4:B1187)</f>
        <v>1184</v>
      </c>
      <c r="B1187" s="44">
        <v>45755</v>
      </c>
      <c r="C1187" s="29" t="s">
        <v>609</v>
      </c>
      <c r="D1187" s="3" t="str">
        <f>VLOOKUP(C1187,'Location Summary'!$C$4:$D$678,2,0)</f>
        <v>DA-3</v>
      </c>
      <c r="E1187" s="145" t="s">
        <v>422</v>
      </c>
      <c r="F1187" s="116" t="s">
        <v>702</v>
      </c>
      <c r="I1187" s="184">
        <v>1</v>
      </c>
      <c r="M1187" s="186">
        <v>1</v>
      </c>
      <c r="R1187" s="184">
        <v>1</v>
      </c>
      <c r="X1187" s="44">
        <f t="shared" ref="X1187:X1190" si="243">B1187</f>
        <v>45755</v>
      </c>
      <c r="Y1187" s="44">
        <f t="shared" ref="Y1187:Y1190" si="244">B1187+28</f>
        <v>45783</v>
      </c>
    </row>
    <row r="1188" spans="1:25" x14ac:dyDescent="0.35">
      <c r="A1188" s="13">
        <f>SUBTOTAL(103,$B$4:B1188)</f>
        <v>1185</v>
      </c>
      <c r="B1188" s="44">
        <v>45755</v>
      </c>
      <c r="C1188" s="29" t="s">
        <v>1295</v>
      </c>
      <c r="D1188" s="3" t="str">
        <f>VLOOKUP(C1188,'Location Summary'!$C$4:$D$678,2,0)</f>
        <v>DA+3</v>
      </c>
      <c r="E1188" s="145" t="s">
        <v>422</v>
      </c>
      <c r="F1188" s="116" t="s">
        <v>702</v>
      </c>
      <c r="K1188" s="185">
        <v>1</v>
      </c>
      <c r="L1188" s="184">
        <v>1</v>
      </c>
      <c r="Q1188" s="185">
        <v>1</v>
      </c>
      <c r="R1188" s="184">
        <v>1</v>
      </c>
      <c r="X1188" s="44">
        <f t="shared" si="243"/>
        <v>45755</v>
      </c>
      <c r="Y1188" s="44">
        <f t="shared" si="244"/>
        <v>45783</v>
      </c>
    </row>
    <row r="1189" spans="1:25" x14ac:dyDescent="0.35">
      <c r="A1189" s="13">
        <f>SUBTOTAL(103,$B$4:B1189)</f>
        <v>1186</v>
      </c>
      <c r="B1189" s="44">
        <v>45755</v>
      </c>
      <c r="C1189" s="29" t="s">
        <v>1299</v>
      </c>
      <c r="D1189" s="3" t="str">
        <f>VLOOKUP(C1189,'Location Summary'!$C$4:$D$678,2,0)</f>
        <v>DA+3</v>
      </c>
      <c r="E1189" s="295" t="s">
        <v>422</v>
      </c>
      <c r="F1189" s="116" t="s">
        <v>702</v>
      </c>
      <c r="I1189" s="184">
        <v>1</v>
      </c>
      <c r="L1189" s="184">
        <v>1</v>
      </c>
      <c r="X1189" s="44">
        <f t="shared" si="243"/>
        <v>45755</v>
      </c>
      <c r="Y1189" s="44">
        <f t="shared" si="244"/>
        <v>45783</v>
      </c>
    </row>
    <row r="1190" spans="1:25" x14ac:dyDescent="0.35">
      <c r="A1190" s="13">
        <f>SUBTOTAL(103,$B$4:B1190)</f>
        <v>1187</v>
      </c>
      <c r="B1190" s="44">
        <v>45755</v>
      </c>
      <c r="C1190" s="29" t="s">
        <v>894</v>
      </c>
      <c r="D1190" s="3" t="s">
        <v>1455</v>
      </c>
      <c r="E1190" s="145" t="s">
        <v>422</v>
      </c>
      <c r="F1190" s="116" t="s">
        <v>702</v>
      </c>
      <c r="I1190" s="184">
        <v>0.5</v>
      </c>
      <c r="L1190" s="184">
        <v>0.5</v>
      </c>
      <c r="O1190" s="184">
        <v>0.5</v>
      </c>
      <c r="R1190" s="184">
        <v>0.5</v>
      </c>
      <c r="X1190" s="44">
        <f t="shared" si="243"/>
        <v>45755</v>
      </c>
      <c r="Y1190" s="44">
        <f t="shared" si="244"/>
        <v>45783</v>
      </c>
    </row>
    <row r="1191" spans="1:25" x14ac:dyDescent="0.35">
      <c r="A1191" s="13">
        <f>SUBTOTAL(103,$B$4:B1191)</f>
        <v>1188</v>
      </c>
      <c r="B1191" s="44">
        <v>45756</v>
      </c>
      <c r="C1191" s="29" t="s">
        <v>1298</v>
      </c>
      <c r="D1191" s="3" t="str">
        <f>VLOOKUP(C1191,'Location Summary'!$C$4:$D$678,2,0)</f>
        <v>DA+0</v>
      </c>
      <c r="E1191" s="145" t="s">
        <v>422</v>
      </c>
      <c r="F1191" s="116" t="s">
        <v>324</v>
      </c>
      <c r="G1191" s="186">
        <v>1</v>
      </c>
      <c r="H1191" s="185">
        <v>1</v>
      </c>
      <c r="J1191" s="186">
        <v>1</v>
      </c>
      <c r="K1191" s="185">
        <v>1</v>
      </c>
      <c r="M1191" s="186">
        <v>1</v>
      </c>
      <c r="P1191" s="186">
        <v>1</v>
      </c>
      <c r="X1191" s="44">
        <f t="shared" ref="X1191:X1193" si="245">B1191</f>
        <v>45756</v>
      </c>
      <c r="Y1191" s="44">
        <f t="shared" ref="Y1191:Y1193" si="246">B1191+28</f>
        <v>45784</v>
      </c>
    </row>
    <row r="1192" spans="1:25" x14ac:dyDescent="0.35">
      <c r="A1192" s="13">
        <f>SUBTOTAL(103,$B$4:B1192)</f>
        <v>1189</v>
      </c>
      <c r="B1192" s="44">
        <v>45757</v>
      </c>
      <c r="C1192" s="29" t="s">
        <v>11</v>
      </c>
      <c r="D1192" s="3" t="str">
        <f>VLOOKUP(C1192,'Location Summary'!$C$4:$D$678,2,0)</f>
        <v>DD60+18</v>
      </c>
      <c r="E1192" s="145" t="s">
        <v>422</v>
      </c>
      <c r="F1192" s="116" t="s">
        <v>702</v>
      </c>
      <c r="O1192" s="184">
        <v>0.5</v>
      </c>
      <c r="X1192" s="44">
        <f t="shared" si="245"/>
        <v>45757</v>
      </c>
      <c r="Y1192" s="44">
        <f t="shared" si="246"/>
        <v>45785</v>
      </c>
    </row>
    <row r="1193" spans="1:25" x14ac:dyDescent="0.35">
      <c r="A1193" s="13">
        <f>SUBTOTAL(103,$B$4:B1193)</f>
        <v>1190</v>
      </c>
      <c r="B1193" s="44">
        <v>45757</v>
      </c>
      <c r="C1193" s="29" t="s">
        <v>1298</v>
      </c>
      <c r="D1193" s="3" t="str">
        <f>VLOOKUP(C1193,'Location Summary'!$C$4:$D$678,2,0)</f>
        <v>DA+0</v>
      </c>
      <c r="E1193" s="145" t="s">
        <v>422</v>
      </c>
      <c r="F1193" s="116" t="s">
        <v>702</v>
      </c>
      <c r="I1193" s="184">
        <v>1</v>
      </c>
      <c r="L1193" s="184">
        <v>1</v>
      </c>
      <c r="N1193" s="185">
        <v>1</v>
      </c>
      <c r="O1193" s="184">
        <v>1</v>
      </c>
      <c r="Q1193" s="185">
        <v>1</v>
      </c>
      <c r="R1193" s="184">
        <v>1</v>
      </c>
      <c r="X1193" s="44">
        <f t="shared" si="245"/>
        <v>45757</v>
      </c>
      <c r="Y1193" s="44">
        <f t="shared" si="246"/>
        <v>45785</v>
      </c>
    </row>
    <row r="1194" spans="1:25" x14ac:dyDescent="0.35">
      <c r="A1194" s="13">
        <f>SUBTOTAL(103,$B$4:B1194)</f>
        <v>1191</v>
      </c>
      <c r="B1194" s="44">
        <v>45758</v>
      </c>
      <c r="C1194" s="29" t="s">
        <v>609</v>
      </c>
      <c r="D1194" s="3" t="str">
        <f>VLOOKUP(C1194,'Location Summary'!$C$4:$D$678,2,0)</f>
        <v>DA-3</v>
      </c>
      <c r="E1194" s="145" t="s">
        <v>422</v>
      </c>
      <c r="F1194" s="116" t="s">
        <v>702</v>
      </c>
      <c r="J1194" s="186">
        <v>1</v>
      </c>
      <c r="K1194" s="185">
        <v>1</v>
      </c>
      <c r="N1194" s="185">
        <v>1</v>
      </c>
      <c r="X1194" s="44">
        <f t="shared" ref="X1194" si="247">B1194</f>
        <v>45758</v>
      </c>
      <c r="Y1194" s="44">
        <f t="shared" ref="Y1194" si="248">B1194+28</f>
        <v>45786</v>
      </c>
    </row>
    <row r="1195" spans="1:25" x14ac:dyDescent="0.35">
      <c r="A1195" s="13">
        <f>SUBTOTAL(103,$B$4:B1195)</f>
        <v>1192</v>
      </c>
      <c r="B1195" s="44">
        <v>45758</v>
      </c>
      <c r="C1195" s="29" t="s">
        <v>1294</v>
      </c>
      <c r="D1195" s="3" t="str">
        <f>VLOOKUP(C1195,'Location Summary'!$C$4:$D$678,2,0)</f>
        <v>DD45+3</v>
      </c>
      <c r="E1195" s="145" t="s">
        <v>422</v>
      </c>
      <c r="F1195" s="116" t="s">
        <v>702</v>
      </c>
      <c r="J1195" s="186">
        <v>1</v>
      </c>
      <c r="X1195" s="44">
        <f t="shared" ref="X1195:X1197" si="249">B1195</f>
        <v>45758</v>
      </c>
      <c r="Y1195" s="44">
        <f t="shared" ref="Y1195:Y1197" si="250">B1195+28</f>
        <v>45786</v>
      </c>
    </row>
    <row r="1196" spans="1:25" x14ac:dyDescent="0.35">
      <c r="A1196" s="13">
        <f>SUBTOTAL(103,$B$4:B1196)</f>
        <v>1193</v>
      </c>
      <c r="B1196" s="44">
        <v>45758</v>
      </c>
      <c r="C1196" s="29" t="s">
        <v>11</v>
      </c>
      <c r="D1196" s="3" t="str">
        <f>VLOOKUP(C1196,'Location Summary'!$C$4:$D$678,2,0)</f>
        <v>DD60+18</v>
      </c>
      <c r="E1196" s="145" t="s">
        <v>422</v>
      </c>
      <c r="F1196" s="116" t="s">
        <v>702</v>
      </c>
      <c r="G1196" s="186">
        <v>1</v>
      </c>
      <c r="X1196" s="44">
        <f t="shared" si="249"/>
        <v>45758</v>
      </c>
      <c r="Y1196" s="44">
        <f t="shared" si="250"/>
        <v>45786</v>
      </c>
    </row>
    <row r="1197" spans="1:25" x14ac:dyDescent="0.35">
      <c r="A1197" s="13">
        <f>SUBTOTAL(103,$B$4:B1197)</f>
        <v>1194</v>
      </c>
      <c r="B1197" s="44">
        <v>45758</v>
      </c>
      <c r="C1197" s="29" t="s">
        <v>189</v>
      </c>
      <c r="D1197" s="3" t="str">
        <f>VLOOKUP(C1197,'Location Summary'!$C$4:$D$678,2,0)</f>
        <v>DA+6</v>
      </c>
      <c r="E1197" s="145" t="s">
        <v>422</v>
      </c>
      <c r="F1197" s="116" t="s">
        <v>702</v>
      </c>
      <c r="G1197" s="186">
        <v>1</v>
      </c>
      <c r="J1197" s="186">
        <v>1</v>
      </c>
      <c r="X1197" s="44">
        <f t="shared" si="249"/>
        <v>45758</v>
      </c>
      <c r="Y1197" s="44">
        <f t="shared" si="250"/>
        <v>45786</v>
      </c>
    </row>
    <row r="1198" spans="1:25" x14ac:dyDescent="0.35">
      <c r="A1198" s="13">
        <f>SUBTOTAL(103,$B$4:B1198)</f>
        <v>1195</v>
      </c>
      <c r="B1198" s="44">
        <v>45758</v>
      </c>
      <c r="C1198" s="29" t="s">
        <v>1297</v>
      </c>
      <c r="D1198" s="3" t="str">
        <f>VLOOKUP(C1198,'Location Summary'!$C$4:$D$678,2,0)</f>
        <v>DA+0</v>
      </c>
      <c r="E1198" s="145" t="s">
        <v>422</v>
      </c>
      <c r="F1198" s="116" t="s">
        <v>702</v>
      </c>
      <c r="G1198" s="186">
        <v>1</v>
      </c>
      <c r="J1198" s="186">
        <v>1</v>
      </c>
      <c r="M1198" s="186">
        <v>1</v>
      </c>
      <c r="P1198" s="186">
        <v>1</v>
      </c>
      <c r="X1198" s="44">
        <f t="shared" ref="X1198:X1200" si="251">B1198</f>
        <v>45758</v>
      </c>
      <c r="Y1198" s="44">
        <f t="shared" ref="Y1198:Y1200" si="252">B1198+28</f>
        <v>45786</v>
      </c>
    </row>
    <row r="1199" spans="1:25" x14ac:dyDescent="0.35">
      <c r="A1199" s="13">
        <f>SUBTOTAL(103,$B$4:B1199)</f>
        <v>1196</v>
      </c>
      <c r="B1199" s="44">
        <v>45758</v>
      </c>
      <c r="C1199" s="29" t="s">
        <v>895</v>
      </c>
      <c r="D1199" s="3" t="str">
        <f>VLOOKUP(C1199,'Location Summary'!$C$4:$D$678,2,0)</f>
        <v>DA+9</v>
      </c>
      <c r="E1199" s="145" t="s">
        <v>422</v>
      </c>
      <c r="F1199" s="116" t="s">
        <v>702</v>
      </c>
      <c r="I1199" s="184">
        <v>0.5</v>
      </c>
      <c r="L1199" s="184">
        <v>0.5</v>
      </c>
      <c r="O1199" s="184">
        <v>0.5</v>
      </c>
      <c r="R1199" s="184">
        <v>0.5</v>
      </c>
      <c r="X1199" s="44">
        <f t="shared" si="251"/>
        <v>45758</v>
      </c>
      <c r="Y1199" s="44">
        <f t="shared" si="252"/>
        <v>45786</v>
      </c>
    </row>
    <row r="1200" spans="1:25" x14ac:dyDescent="0.35">
      <c r="A1200" s="13">
        <f>SUBTOTAL(103,$B$4:B1200)</f>
        <v>1197</v>
      </c>
      <c r="B1200" s="44">
        <v>45759</v>
      </c>
      <c r="C1200" s="29" t="s">
        <v>609</v>
      </c>
      <c r="D1200" s="3" t="str">
        <f>VLOOKUP(C1200,'Location Summary'!$C$4:$D$678,2,0)</f>
        <v>DA-3</v>
      </c>
      <c r="E1200" s="145" t="s">
        <v>422</v>
      </c>
      <c r="F1200" s="116" t="s">
        <v>702</v>
      </c>
      <c r="L1200" s="184">
        <v>1</v>
      </c>
      <c r="O1200" s="184">
        <v>1</v>
      </c>
      <c r="X1200" s="44">
        <f t="shared" si="251"/>
        <v>45759</v>
      </c>
      <c r="Y1200" s="44">
        <f t="shared" si="252"/>
        <v>45787</v>
      </c>
    </row>
    <row r="1201" spans="1:25" x14ac:dyDescent="0.35">
      <c r="A1201" s="13">
        <f>SUBTOTAL(103,$B$4:B1201)</f>
        <v>1198</v>
      </c>
      <c r="B1201" s="44">
        <v>45759</v>
      </c>
      <c r="C1201" s="29" t="s">
        <v>189</v>
      </c>
      <c r="D1201" s="3" t="str">
        <f>VLOOKUP(C1201,'Location Summary'!$C$4:$D$678,2,0)</f>
        <v>DA+6</v>
      </c>
      <c r="E1201" s="145" t="s">
        <v>422</v>
      </c>
      <c r="F1201" s="116" t="s">
        <v>702</v>
      </c>
      <c r="H1201" s="185">
        <v>1</v>
      </c>
      <c r="K1201" s="185">
        <v>1</v>
      </c>
      <c r="M1201" s="186">
        <v>1</v>
      </c>
      <c r="X1201" s="44">
        <f t="shared" ref="X1201:X1207" si="253">B1201</f>
        <v>45759</v>
      </c>
      <c r="Y1201" s="44">
        <f t="shared" ref="Y1201:Y1207" si="254">B1201+28</f>
        <v>45787</v>
      </c>
    </row>
    <row r="1202" spans="1:25" x14ac:dyDescent="0.35">
      <c r="A1202" s="13">
        <f>SUBTOTAL(103,$B$4:B1202)</f>
        <v>1199</v>
      </c>
      <c r="B1202" s="44">
        <v>45759</v>
      </c>
      <c r="C1202" s="29" t="s">
        <v>1297</v>
      </c>
      <c r="D1202" s="3" t="str">
        <f>VLOOKUP(C1202,'Location Summary'!$C$4:$D$678,2,0)</f>
        <v>DA+0</v>
      </c>
      <c r="E1202" s="145" t="s">
        <v>422</v>
      </c>
      <c r="F1202" s="116" t="s">
        <v>702</v>
      </c>
      <c r="H1202" s="185">
        <v>1</v>
      </c>
      <c r="I1202" s="184">
        <v>1</v>
      </c>
      <c r="K1202" s="185">
        <v>1</v>
      </c>
      <c r="L1202" s="184">
        <v>1</v>
      </c>
      <c r="N1202" s="185">
        <v>1</v>
      </c>
      <c r="O1202" s="184">
        <v>1</v>
      </c>
      <c r="Q1202" s="185">
        <v>1</v>
      </c>
      <c r="R1202" s="184">
        <v>1</v>
      </c>
      <c r="X1202" s="44">
        <f t="shared" si="253"/>
        <v>45759</v>
      </c>
      <c r="Y1202" s="44">
        <f t="shared" si="254"/>
        <v>45787</v>
      </c>
    </row>
    <row r="1203" spans="1:25" x14ac:dyDescent="0.35">
      <c r="A1203" s="13">
        <f>SUBTOTAL(103,$B$4:B1203)</f>
        <v>1200</v>
      </c>
      <c r="B1203" s="44">
        <v>45759</v>
      </c>
      <c r="C1203" s="29" t="s">
        <v>608</v>
      </c>
      <c r="D1203" s="3" t="str">
        <f>VLOOKUP(C1203,'Location Summary'!$C$4:$D$678,2,0)</f>
        <v>DA+6</v>
      </c>
      <c r="E1203" s="145" t="s">
        <v>422</v>
      </c>
      <c r="F1203" s="116" t="s">
        <v>324</v>
      </c>
      <c r="J1203" s="186">
        <v>1</v>
      </c>
      <c r="X1203" s="44">
        <f t="shared" si="253"/>
        <v>45759</v>
      </c>
      <c r="Y1203" s="44">
        <f t="shared" si="254"/>
        <v>45787</v>
      </c>
    </row>
    <row r="1204" spans="1:25" x14ac:dyDescent="0.35">
      <c r="A1204" s="13">
        <f>SUBTOTAL(103,$B$4:B1204)</f>
        <v>1201</v>
      </c>
      <c r="B1204" s="44">
        <v>45760</v>
      </c>
      <c r="C1204" s="29" t="s">
        <v>608</v>
      </c>
      <c r="D1204" s="3" t="str">
        <f>VLOOKUP(C1204,'Location Summary'!$C$4:$D$678,2,0)</f>
        <v>DA+6</v>
      </c>
      <c r="E1204" s="145" t="s">
        <v>422</v>
      </c>
      <c r="F1204" s="116" t="s">
        <v>324</v>
      </c>
      <c r="G1204" s="186">
        <v>1</v>
      </c>
      <c r="K1204" s="185">
        <v>1</v>
      </c>
      <c r="L1204" s="184">
        <v>1</v>
      </c>
      <c r="P1204" s="186">
        <v>1</v>
      </c>
      <c r="X1204" s="44">
        <f t="shared" si="253"/>
        <v>45760</v>
      </c>
      <c r="Y1204" s="44">
        <f t="shared" si="254"/>
        <v>45788</v>
      </c>
    </row>
    <row r="1205" spans="1:25" x14ac:dyDescent="0.35">
      <c r="A1205" s="13">
        <f>SUBTOTAL(103,$B$4:B1205)</f>
        <v>1202</v>
      </c>
      <c r="B1205" s="44">
        <v>45760</v>
      </c>
      <c r="C1205" s="29" t="s">
        <v>1294</v>
      </c>
      <c r="D1205" s="3" t="str">
        <f>VLOOKUP(C1205,'Location Summary'!$C$4:$D$678,2,0)</f>
        <v>DD45+3</v>
      </c>
      <c r="E1205" s="145" t="s">
        <v>422</v>
      </c>
      <c r="F1205" s="116" t="s">
        <v>702</v>
      </c>
      <c r="P1205" s="186">
        <v>1</v>
      </c>
      <c r="X1205" s="44">
        <f t="shared" si="253"/>
        <v>45760</v>
      </c>
      <c r="Y1205" s="44">
        <f t="shared" si="254"/>
        <v>45788</v>
      </c>
    </row>
    <row r="1206" spans="1:25" x14ac:dyDescent="0.35">
      <c r="A1206" s="13">
        <f>SUBTOTAL(103,$B$4:B1206)</f>
        <v>1203</v>
      </c>
      <c r="B1206" s="44">
        <v>45760</v>
      </c>
      <c r="C1206" s="29" t="s">
        <v>11</v>
      </c>
      <c r="D1206" s="3" t="str">
        <f>VLOOKUP(C1206,'Location Summary'!$C$4:$D$678,2,0)</f>
        <v>DD60+18</v>
      </c>
      <c r="E1206" s="145" t="s">
        <v>422</v>
      </c>
      <c r="F1206" s="116" t="s">
        <v>702</v>
      </c>
      <c r="I1206" s="184">
        <v>0.5</v>
      </c>
      <c r="J1206" s="186">
        <v>1</v>
      </c>
      <c r="X1206" s="44">
        <f t="shared" si="253"/>
        <v>45760</v>
      </c>
      <c r="Y1206" s="44">
        <f t="shared" si="254"/>
        <v>45788</v>
      </c>
    </row>
    <row r="1207" spans="1:25" x14ac:dyDescent="0.35">
      <c r="A1207" s="13">
        <f>SUBTOTAL(103,$B$4:B1207)</f>
        <v>1204</v>
      </c>
      <c r="B1207" s="44">
        <v>45761</v>
      </c>
      <c r="C1207" s="29" t="s">
        <v>608</v>
      </c>
      <c r="D1207" s="3" t="str">
        <f>VLOOKUP(C1207,'Location Summary'!$C$4:$D$678,2,0)</f>
        <v>DA+6</v>
      </c>
      <c r="E1207" s="145" t="s">
        <v>422</v>
      </c>
      <c r="F1207" s="116" t="s">
        <v>702</v>
      </c>
      <c r="H1207" s="185">
        <v>1</v>
      </c>
      <c r="I1207" s="184">
        <v>1</v>
      </c>
      <c r="M1207" s="186">
        <v>1</v>
      </c>
      <c r="Q1207" s="185">
        <v>1</v>
      </c>
      <c r="R1207" s="184">
        <v>1</v>
      </c>
      <c r="X1207" s="44">
        <f t="shared" si="253"/>
        <v>45761</v>
      </c>
      <c r="Y1207" s="44">
        <f t="shared" si="254"/>
        <v>45789</v>
      </c>
    </row>
    <row r="1208" spans="1:25" x14ac:dyDescent="0.35">
      <c r="A1208" s="13">
        <f>SUBTOTAL(103,$B$4:B1208)</f>
        <v>1205</v>
      </c>
      <c r="B1208" s="44">
        <v>45761</v>
      </c>
      <c r="C1208" s="29" t="s">
        <v>11</v>
      </c>
      <c r="D1208" s="3" t="str">
        <f>VLOOKUP(C1208,'Location Summary'!$C$4:$D$678,2,0)</f>
        <v>DD60+18</v>
      </c>
      <c r="E1208" s="145" t="s">
        <v>422</v>
      </c>
      <c r="F1208" s="116" t="s">
        <v>702</v>
      </c>
      <c r="L1208" s="184">
        <v>0.5</v>
      </c>
      <c r="X1208" s="44">
        <f t="shared" ref="X1208:X1211" si="255">B1208</f>
        <v>45761</v>
      </c>
      <c r="Y1208" s="44">
        <f t="shared" ref="Y1208:Y1211" si="256">B1208+28</f>
        <v>45789</v>
      </c>
    </row>
    <row r="1209" spans="1:25" x14ac:dyDescent="0.35">
      <c r="A1209" s="13">
        <f>SUBTOTAL(103,$B$4:B1209)</f>
        <v>1206</v>
      </c>
      <c r="B1209" s="44">
        <v>45761</v>
      </c>
      <c r="C1209" s="29" t="s">
        <v>1296</v>
      </c>
      <c r="D1209" s="3" t="str">
        <f>VLOOKUP(C1209,'Location Summary'!$C$4:$D$678,2,0)</f>
        <v>DA+3</v>
      </c>
      <c r="E1209" s="145" t="s">
        <v>422</v>
      </c>
      <c r="F1209" s="116" t="s">
        <v>702</v>
      </c>
      <c r="G1209" s="186">
        <v>1</v>
      </c>
      <c r="J1209" s="186">
        <v>1</v>
      </c>
      <c r="M1209" s="186">
        <v>1</v>
      </c>
      <c r="P1209" s="186">
        <v>1</v>
      </c>
      <c r="X1209" s="44">
        <f t="shared" si="255"/>
        <v>45761</v>
      </c>
      <c r="Y1209" s="44">
        <f t="shared" si="256"/>
        <v>45789</v>
      </c>
    </row>
    <row r="1210" spans="1:25" x14ac:dyDescent="0.35">
      <c r="A1210" s="13">
        <f>SUBTOTAL(103,$B$4:B1210)</f>
        <v>1207</v>
      </c>
      <c r="B1210" s="44">
        <v>45761</v>
      </c>
      <c r="C1210" s="29" t="s">
        <v>69</v>
      </c>
      <c r="D1210" s="3" t="str">
        <f>VLOOKUP(C1210,'Location Summary'!$C$4:$D$678,2,0)</f>
        <v>DA+9</v>
      </c>
      <c r="E1210" s="145" t="s">
        <v>422</v>
      </c>
      <c r="F1210" s="116" t="s">
        <v>702</v>
      </c>
      <c r="I1210" s="184">
        <v>0.5</v>
      </c>
      <c r="L1210" s="184">
        <v>0.5</v>
      </c>
      <c r="O1210" s="184">
        <v>0.5</v>
      </c>
      <c r="R1210" s="184">
        <v>0.5</v>
      </c>
      <c r="X1210" s="44">
        <f t="shared" si="255"/>
        <v>45761</v>
      </c>
      <c r="Y1210" s="44">
        <f t="shared" si="256"/>
        <v>45789</v>
      </c>
    </row>
    <row r="1211" spans="1:25" x14ac:dyDescent="0.35">
      <c r="A1211" s="13">
        <f>SUBTOTAL(103,$B$4:B1211)</f>
        <v>1208</v>
      </c>
      <c r="B1211" s="44">
        <v>45762</v>
      </c>
      <c r="C1211" s="29" t="s">
        <v>608</v>
      </c>
      <c r="D1211" s="3" t="str">
        <f>VLOOKUP(C1211,'Location Summary'!$C$4:$D$678,2,0)</f>
        <v>DA+6</v>
      </c>
      <c r="E1211" s="145" t="s">
        <v>422</v>
      </c>
      <c r="F1211" s="116" t="s">
        <v>702</v>
      </c>
      <c r="N1211" s="185">
        <v>1</v>
      </c>
      <c r="O1211" s="184">
        <v>1</v>
      </c>
      <c r="X1211" s="44">
        <f t="shared" si="255"/>
        <v>45762</v>
      </c>
      <c r="Y1211" s="44">
        <f t="shared" si="256"/>
        <v>45790</v>
      </c>
    </row>
    <row r="1212" spans="1:25" x14ac:dyDescent="0.35">
      <c r="A1212" s="13">
        <f>SUBTOTAL(103,$B$4:B1212)</f>
        <v>1209</v>
      </c>
      <c r="B1212" s="44">
        <v>45762</v>
      </c>
      <c r="C1212" s="29" t="s">
        <v>1294</v>
      </c>
      <c r="D1212" s="3" t="str">
        <f>VLOOKUP(C1212,'Location Summary'!$C$4:$D$678,2,0)</f>
        <v>DD45+3</v>
      </c>
      <c r="E1212" s="145" t="s">
        <v>422</v>
      </c>
      <c r="F1212" s="116" t="s">
        <v>702</v>
      </c>
      <c r="L1212" s="184">
        <v>1</v>
      </c>
      <c r="R1212" s="184">
        <v>1</v>
      </c>
      <c r="X1212" s="44">
        <f t="shared" ref="X1212:X1229" si="257">B1212</f>
        <v>45762</v>
      </c>
      <c r="Y1212" s="44">
        <f t="shared" ref="Y1212:Y1229" si="258">B1212+28</f>
        <v>45790</v>
      </c>
    </row>
    <row r="1213" spans="1:25" x14ac:dyDescent="0.35">
      <c r="A1213" s="13">
        <f>SUBTOTAL(103,$B$4:B1213)</f>
        <v>1210</v>
      </c>
      <c r="B1213" s="44">
        <v>45762</v>
      </c>
      <c r="C1213" s="29" t="s">
        <v>11</v>
      </c>
      <c r="D1213" s="3" t="str">
        <f>VLOOKUP(C1213,'Location Summary'!$C$4:$D$678,2,0)</f>
        <v>DD60+18</v>
      </c>
      <c r="E1213" s="145" t="s">
        <v>422</v>
      </c>
      <c r="F1213" s="116" t="s">
        <v>702</v>
      </c>
      <c r="I1213" s="184">
        <v>0.5</v>
      </c>
      <c r="O1213" s="184">
        <v>0.5</v>
      </c>
      <c r="X1213" s="44">
        <f t="shared" si="257"/>
        <v>45762</v>
      </c>
      <c r="Y1213" s="44">
        <f t="shared" si="258"/>
        <v>45790</v>
      </c>
    </row>
    <row r="1214" spans="1:25" x14ac:dyDescent="0.35">
      <c r="A1214" s="13">
        <f>SUBTOTAL(103,$B$4:B1214)</f>
        <v>1211</v>
      </c>
      <c r="B1214" s="44">
        <v>45762</v>
      </c>
      <c r="C1214" s="29" t="s">
        <v>1296</v>
      </c>
      <c r="D1214" s="3" t="str">
        <f>VLOOKUP(C1214,'Location Summary'!$C$4:$D$678,2,0)</f>
        <v>DA+3</v>
      </c>
      <c r="E1214" s="145" t="s">
        <v>422</v>
      </c>
      <c r="F1214" s="116" t="s">
        <v>702</v>
      </c>
      <c r="H1214" s="185">
        <v>1</v>
      </c>
      <c r="I1214" s="184">
        <v>1</v>
      </c>
      <c r="K1214" s="185">
        <v>1</v>
      </c>
      <c r="L1214" s="184">
        <v>1</v>
      </c>
      <c r="N1214" s="185">
        <v>1</v>
      </c>
      <c r="O1214" s="184">
        <v>1</v>
      </c>
      <c r="Q1214" s="185">
        <v>1</v>
      </c>
      <c r="R1214" s="184">
        <v>1</v>
      </c>
      <c r="X1214" s="44">
        <f t="shared" si="257"/>
        <v>45762</v>
      </c>
      <c r="Y1214" s="44">
        <f t="shared" si="258"/>
        <v>45790</v>
      </c>
    </row>
    <row r="1215" spans="1:25" x14ac:dyDescent="0.35">
      <c r="A1215" s="13">
        <f>SUBTOTAL(103,$B$4:B1215)</f>
        <v>1212</v>
      </c>
      <c r="B1215" s="44">
        <v>45763</v>
      </c>
      <c r="C1215" s="29" t="s">
        <v>1294</v>
      </c>
      <c r="D1215" s="3" t="str">
        <f>VLOOKUP(C1215,'Location Summary'!$C$4:$D$678,2,0)</f>
        <v>DD45+3</v>
      </c>
      <c r="E1215" s="145" t="s">
        <v>422</v>
      </c>
      <c r="F1215" s="116" t="s">
        <v>702</v>
      </c>
      <c r="G1215" s="186">
        <v>1</v>
      </c>
      <c r="X1215" s="44">
        <f t="shared" si="257"/>
        <v>45763</v>
      </c>
      <c r="Y1215" s="44">
        <f t="shared" si="258"/>
        <v>45791</v>
      </c>
    </row>
    <row r="1216" spans="1:25" x14ac:dyDescent="0.35">
      <c r="A1216" s="13">
        <f>SUBTOTAL(103,$B$4:B1216)</f>
        <v>1213</v>
      </c>
      <c r="B1216" s="44">
        <v>45763</v>
      </c>
      <c r="C1216" s="29" t="s">
        <v>11</v>
      </c>
      <c r="D1216" s="3" t="str">
        <f>VLOOKUP(C1216,'Location Summary'!$C$4:$D$678,2,0)</f>
        <v>DD60+18</v>
      </c>
      <c r="E1216" s="145" t="s">
        <v>422</v>
      </c>
      <c r="F1216" s="116" t="s">
        <v>702</v>
      </c>
      <c r="L1216" s="184">
        <v>0.5</v>
      </c>
      <c r="X1216" s="44">
        <f t="shared" si="257"/>
        <v>45763</v>
      </c>
      <c r="Y1216" s="44">
        <f t="shared" si="258"/>
        <v>45791</v>
      </c>
    </row>
    <row r="1217" spans="1:25" x14ac:dyDescent="0.35">
      <c r="A1217" s="13">
        <f>SUBTOTAL(103,$B$4:B1217)</f>
        <v>1214</v>
      </c>
      <c r="B1217" s="44">
        <v>45764</v>
      </c>
      <c r="C1217" s="29" t="s">
        <v>1294</v>
      </c>
      <c r="D1217" s="3" t="str">
        <f>VLOOKUP(C1217,'Location Summary'!$C$4:$D$678,2,0)</f>
        <v>DD45+3</v>
      </c>
      <c r="E1217" s="145" t="s">
        <v>422</v>
      </c>
      <c r="F1217" s="116" t="s">
        <v>702</v>
      </c>
      <c r="M1217" s="186">
        <v>1</v>
      </c>
      <c r="X1217" s="44">
        <f t="shared" si="257"/>
        <v>45764</v>
      </c>
      <c r="Y1217" s="44">
        <f t="shared" si="258"/>
        <v>45792</v>
      </c>
    </row>
    <row r="1218" spans="1:25" x14ac:dyDescent="0.35">
      <c r="A1218" s="13">
        <f>SUBTOTAL(103,$B$4:B1218)</f>
        <v>1215</v>
      </c>
      <c r="B1218" s="44">
        <v>45764</v>
      </c>
      <c r="C1218" s="29" t="s">
        <v>68</v>
      </c>
      <c r="D1218" s="3" t="str">
        <f>VLOOKUP(C1218,'Location Summary'!$C$4:$D$678,2,0)</f>
        <v>DB1+9</v>
      </c>
      <c r="E1218" s="145" t="s">
        <v>422</v>
      </c>
      <c r="F1218" s="116" t="s">
        <v>702</v>
      </c>
      <c r="I1218" s="184">
        <v>0.5</v>
      </c>
      <c r="L1218" s="184">
        <v>0.5</v>
      </c>
      <c r="O1218" s="184">
        <v>0.5</v>
      </c>
      <c r="R1218" s="184">
        <v>0.5</v>
      </c>
      <c r="X1218" s="44">
        <f t="shared" si="257"/>
        <v>45764</v>
      </c>
      <c r="Y1218" s="44">
        <f t="shared" si="258"/>
        <v>45792</v>
      </c>
    </row>
    <row r="1219" spans="1:25" x14ac:dyDescent="0.35">
      <c r="A1219" s="13">
        <f>SUBTOTAL(103,$B$4:B1219)</f>
        <v>1216</v>
      </c>
      <c r="B1219" s="44">
        <v>45765</v>
      </c>
      <c r="C1219" s="29" t="s">
        <v>1294</v>
      </c>
      <c r="D1219" s="3" t="str">
        <f>VLOOKUP(C1219,'Location Summary'!$C$4:$D$678,2,0)</f>
        <v>DD45+3</v>
      </c>
      <c r="E1219" s="145" t="s">
        <v>422</v>
      </c>
      <c r="F1219" s="116" t="s">
        <v>702</v>
      </c>
      <c r="I1219" s="184">
        <v>1</v>
      </c>
      <c r="O1219" s="184">
        <v>1</v>
      </c>
      <c r="X1219" s="44">
        <f t="shared" si="257"/>
        <v>45765</v>
      </c>
      <c r="Y1219" s="44">
        <f t="shared" si="258"/>
        <v>45793</v>
      </c>
    </row>
    <row r="1220" spans="1:25" x14ac:dyDescent="0.35">
      <c r="A1220" s="13">
        <f>SUBTOTAL(103,$B$4:B1220)</f>
        <v>1217</v>
      </c>
      <c r="B1220" s="44">
        <v>45765</v>
      </c>
      <c r="C1220" s="29" t="s">
        <v>1304</v>
      </c>
      <c r="D1220" s="3" t="str">
        <f>VLOOKUP(C1220,'Location Summary'!$C$4:$D$678,2,0)</f>
        <v>DA+6</v>
      </c>
      <c r="E1220" s="145" t="s">
        <v>422</v>
      </c>
      <c r="F1220" s="116" t="s">
        <v>702</v>
      </c>
      <c r="G1220" s="186">
        <v>1</v>
      </c>
      <c r="J1220" s="186">
        <v>1</v>
      </c>
      <c r="M1220" s="186">
        <v>1</v>
      </c>
      <c r="P1220" s="186">
        <v>1</v>
      </c>
      <c r="X1220" s="44">
        <f t="shared" si="257"/>
        <v>45765</v>
      </c>
      <c r="Y1220" s="44">
        <f t="shared" si="258"/>
        <v>45793</v>
      </c>
    </row>
    <row r="1221" spans="1:25" x14ac:dyDescent="0.35">
      <c r="A1221" s="13">
        <f>SUBTOTAL(103,$B$4:B1221)</f>
        <v>1218</v>
      </c>
      <c r="B1221" s="44">
        <v>45766</v>
      </c>
      <c r="C1221" s="29" t="s">
        <v>1304</v>
      </c>
      <c r="D1221" s="3" t="str">
        <f>VLOOKUP(C1221,'Location Summary'!$C$4:$D$678,2,0)</f>
        <v>DA+6</v>
      </c>
      <c r="E1221" s="145" t="s">
        <v>422</v>
      </c>
      <c r="F1221" s="116" t="s">
        <v>702</v>
      </c>
      <c r="H1221" s="185">
        <v>1</v>
      </c>
      <c r="I1221" s="184">
        <v>1</v>
      </c>
      <c r="K1221" s="185">
        <v>1</v>
      </c>
      <c r="L1221" s="184">
        <v>1</v>
      </c>
      <c r="N1221" s="185">
        <v>1</v>
      </c>
      <c r="O1221" s="184">
        <v>1</v>
      </c>
      <c r="Q1221" s="185">
        <v>1</v>
      </c>
      <c r="R1221" s="184">
        <v>1</v>
      </c>
      <c r="X1221" s="44">
        <f t="shared" si="257"/>
        <v>45766</v>
      </c>
      <c r="Y1221" s="44">
        <f t="shared" si="258"/>
        <v>45794</v>
      </c>
    </row>
    <row r="1222" spans="1:25" x14ac:dyDescent="0.35">
      <c r="A1222" s="13">
        <f>SUBTOTAL(103,$B$4:B1222)</f>
        <v>1219</v>
      </c>
      <c r="B1222" s="44">
        <v>45767</v>
      </c>
      <c r="C1222" s="29" t="s">
        <v>501</v>
      </c>
      <c r="D1222" s="3" t="str">
        <f>VLOOKUP(C1222,'Location Summary'!$C$4:$D$678,2,0)</f>
        <v>DB1+12</v>
      </c>
      <c r="E1222" s="145" t="s">
        <v>422</v>
      </c>
      <c r="F1222" s="116" t="s">
        <v>702</v>
      </c>
      <c r="M1222" s="186">
        <v>1</v>
      </c>
      <c r="X1222" s="44">
        <f t="shared" si="257"/>
        <v>45767</v>
      </c>
      <c r="Y1222" s="44">
        <f t="shared" si="258"/>
        <v>45795</v>
      </c>
    </row>
    <row r="1223" spans="1:25" x14ac:dyDescent="0.35">
      <c r="A1223" s="13">
        <f>SUBTOTAL(103,$B$4:B1223)</f>
        <v>1220</v>
      </c>
      <c r="B1223" s="44">
        <v>45767</v>
      </c>
      <c r="C1223" s="29" t="s">
        <v>189</v>
      </c>
      <c r="D1223" s="3" t="str">
        <f>VLOOKUP(C1223,'Location Summary'!$C$4:$D$678,2,0)</f>
        <v>DA+6</v>
      </c>
      <c r="E1223" s="145" t="s">
        <v>422</v>
      </c>
      <c r="F1223" s="116" t="s">
        <v>702</v>
      </c>
      <c r="I1223" s="184">
        <v>1</v>
      </c>
      <c r="L1223" s="184">
        <v>1</v>
      </c>
      <c r="P1223" s="186">
        <v>1</v>
      </c>
      <c r="X1223" s="44">
        <f t="shared" si="257"/>
        <v>45767</v>
      </c>
      <c r="Y1223" s="44">
        <f t="shared" si="258"/>
        <v>45795</v>
      </c>
    </row>
    <row r="1224" spans="1:25" x14ac:dyDescent="0.35">
      <c r="A1224" s="13">
        <f>SUBTOTAL(103,$B$4:B1224)</f>
        <v>1221</v>
      </c>
      <c r="B1224" s="44">
        <v>45767</v>
      </c>
      <c r="C1224" s="148" t="s">
        <v>188</v>
      </c>
      <c r="D1224" s="3" t="str">
        <f>VLOOKUP(C1224,'Location Summary'!$C$4:$D$678,2,0)</f>
        <v>DA+6</v>
      </c>
      <c r="E1224" s="145" t="s">
        <v>422</v>
      </c>
      <c r="F1224" s="116" t="s">
        <v>702</v>
      </c>
      <c r="J1224" s="186">
        <v>1</v>
      </c>
      <c r="X1224" s="44">
        <f t="shared" si="257"/>
        <v>45767</v>
      </c>
      <c r="Y1224" s="44">
        <f t="shared" si="258"/>
        <v>45795</v>
      </c>
    </row>
    <row r="1225" spans="1:25" x14ac:dyDescent="0.35">
      <c r="A1225" s="13">
        <f>SUBTOTAL(103,$B$4:B1225)</f>
        <v>1222</v>
      </c>
      <c r="B1225" s="44">
        <v>45768</v>
      </c>
      <c r="C1225" s="29" t="s">
        <v>1293</v>
      </c>
      <c r="D1225" s="3" t="str">
        <f>VLOOKUP(C1225,'Location Summary'!$C$4:$D$678,2,0)</f>
        <v>DA+6</v>
      </c>
      <c r="E1225" s="145" t="s">
        <v>422</v>
      </c>
      <c r="F1225" s="116" t="s">
        <v>702</v>
      </c>
      <c r="G1225" s="186">
        <v>1</v>
      </c>
      <c r="P1225" s="186">
        <v>1</v>
      </c>
      <c r="X1225" s="44">
        <f t="shared" si="257"/>
        <v>45768</v>
      </c>
      <c r="Y1225" s="44">
        <f t="shared" si="258"/>
        <v>45796</v>
      </c>
    </row>
    <row r="1226" spans="1:25" x14ac:dyDescent="0.35">
      <c r="A1226" s="13">
        <f>SUBTOTAL(103,$B$4:B1226)</f>
        <v>1223</v>
      </c>
      <c r="B1226" s="44">
        <v>45768</v>
      </c>
      <c r="C1226" s="29" t="s">
        <v>501</v>
      </c>
      <c r="D1226" s="3" t="str">
        <f>VLOOKUP(C1226,'Location Summary'!$C$4:$D$678,2,0)</f>
        <v>DB1+12</v>
      </c>
      <c r="E1226" s="145" t="s">
        <v>422</v>
      </c>
      <c r="F1226" s="116" t="s">
        <v>702</v>
      </c>
      <c r="N1226" s="185">
        <v>1</v>
      </c>
      <c r="O1226" s="184">
        <v>1</v>
      </c>
      <c r="P1226" s="186">
        <v>1</v>
      </c>
      <c r="X1226" s="44">
        <f t="shared" si="257"/>
        <v>45768</v>
      </c>
      <c r="Y1226" s="44">
        <f t="shared" si="258"/>
        <v>45796</v>
      </c>
    </row>
    <row r="1227" spans="1:25" x14ac:dyDescent="0.35">
      <c r="A1227" s="13">
        <f>SUBTOTAL(103,$B$4:B1227)</f>
        <v>1224</v>
      </c>
      <c r="B1227" s="44">
        <v>45768</v>
      </c>
      <c r="C1227" s="29" t="s">
        <v>189</v>
      </c>
      <c r="D1227" s="3" t="str">
        <f>VLOOKUP(C1227,'Location Summary'!$C$4:$D$678,2,0)</f>
        <v>DA+6</v>
      </c>
      <c r="E1227" s="145" t="s">
        <v>422</v>
      </c>
      <c r="F1227" s="116" t="s">
        <v>702</v>
      </c>
      <c r="N1227" s="185">
        <v>1</v>
      </c>
      <c r="Q1227" s="185">
        <v>1</v>
      </c>
      <c r="X1227" s="44">
        <f t="shared" si="257"/>
        <v>45768</v>
      </c>
      <c r="Y1227" s="44">
        <f t="shared" si="258"/>
        <v>45796</v>
      </c>
    </row>
    <row r="1228" spans="1:25" x14ac:dyDescent="0.35">
      <c r="A1228" s="13">
        <f>SUBTOTAL(103,$B$4:B1228)</f>
        <v>1225</v>
      </c>
      <c r="B1228" s="44">
        <v>45769</v>
      </c>
      <c r="C1228" s="29" t="s">
        <v>1293</v>
      </c>
      <c r="D1228" s="3" t="str">
        <f>VLOOKUP(C1228,'Location Summary'!$C$4:$D$678,2,0)</f>
        <v>DA+6</v>
      </c>
      <c r="E1228" s="145" t="s">
        <v>422</v>
      </c>
      <c r="F1228" s="116" t="s">
        <v>702</v>
      </c>
      <c r="H1228" s="185">
        <v>1</v>
      </c>
      <c r="I1228" s="184">
        <v>1</v>
      </c>
      <c r="J1228" s="186">
        <v>1</v>
      </c>
      <c r="M1228" s="186">
        <v>1</v>
      </c>
      <c r="Q1228" s="185">
        <v>1</v>
      </c>
      <c r="R1228" s="184">
        <v>1</v>
      </c>
      <c r="X1228" s="44">
        <f t="shared" si="257"/>
        <v>45769</v>
      </c>
      <c r="Y1228" s="44">
        <f t="shared" si="258"/>
        <v>45797</v>
      </c>
    </row>
    <row r="1229" spans="1:25" x14ac:dyDescent="0.35">
      <c r="A1229" s="13">
        <f>SUBTOTAL(103,$B$4:B1229)</f>
        <v>1226</v>
      </c>
      <c r="B1229" s="44">
        <v>45769</v>
      </c>
      <c r="C1229" s="29" t="s">
        <v>189</v>
      </c>
      <c r="D1229" s="3" t="str">
        <f>VLOOKUP(C1229,'Location Summary'!$C$4:$D$678,2,0)</f>
        <v>DA+6</v>
      </c>
      <c r="E1229" s="145" t="s">
        <v>422</v>
      </c>
      <c r="F1229" s="116" t="s">
        <v>702</v>
      </c>
      <c r="O1229" s="184">
        <v>1</v>
      </c>
      <c r="R1229" s="184">
        <v>1</v>
      </c>
      <c r="X1229" s="44">
        <f t="shared" si="257"/>
        <v>45769</v>
      </c>
      <c r="Y1229" s="44">
        <f t="shared" si="258"/>
        <v>45797</v>
      </c>
    </row>
    <row r="1230" spans="1:25" x14ac:dyDescent="0.35">
      <c r="A1230" s="13">
        <f>SUBTOTAL(103,$B$4:B1230)</f>
        <v>1227</v>
      </c>
      <c r="B1230" s="44">
        <v>45769</v>
      </c>
      <c r="C1230" s="29" t="s">
        <v>188</v>
      </c>
      <c r="D1230" s="3" t="str">
        <f>VLOOKUP(C1230,'Location Summary'!$C$4:$D$678,2,0)</f>
        <v>DA+6</v>
      </c>
      <c r="E1230" s="145" t="s">
        <v>422</v>
      </c>
      <c r="F1230" s="116" t="s">
        <v>702</v>
      </c>
      <c r="G1230" s="186">
        <v>1</v>
      </c>
      <c r="P1230" s="186">
        <v>1</v>
      </c>
      <c r="X1230" s="44">
        <f t="shared" ref="X1230:X1240" si="259">B1230</f>
        <v>45769</v>
      </c>
      <c r="Y1230" s="44">
        <f t="shared" ref="Y1230:Y1240" si="260">B1230+28</f>
        <v>45797</v>
      </c>
    </row>
    <row r="1231" spans="1:25" x14ac:dyDescent="0.35">
      <c r="A1231" s="13">
        <f>SUBTOTAL(103,$B$4:B1231)</f>
        <v>1228</v>
      </c>
      <c r="B1231" s="44">
        <v>45769</v>
      </c>
      <c r="C1231" s="29" t="s">
        <v>271</v>
      </c>
      <c r="D1231" s="3" t="str">
        <f>VLOOKUP(C1231,'Location Summary'!$C$4:$D$678,2,0)</f>
        <v>DB1+12</v>
      </c>
      <c r="E1231" s="145" t="s">
        <v>422</v>
      </c>
      <c r="F1231" s="116" t="s">
        <v>324</v>
      </c>
      <c r="G1231" s="186">
        <v>1</v>
      </c>
      <c r="X1231" s="44">
        <f t="shared" si="259"/>
        <v>45769</v>
      </c>
      <c r="Y1231" s="44">
        <f t="shared" si="260"/>
        <v>45797</v>
      </c>
    </row>
    <row r="1232" spans="1:25" x14ac:dyDescent="0.35">
      <c r="A1232" s="13">
        <f>SUBTOTAL(103,$B$4:B1232)</f>
        <v>1229</v>
      </c>
      <c r="B1232" s="44">
        <v>45769</v>
      </c>
      <c r="C1232" s="29" t="s">
        <v>264</v>
      </c>
      <c r="D1232" s="3" t="str">
        <f>VLOOKUP(C1232,'Location Summary'!$C$4:$D$678,2,0)</f>
        <v>DB2+9</v>
      </c>
      <c r="E1232" s="145" t="s">
        <v>422</v>
      </c>
      <c r="F1232" s="116" t="s">
        <v>702</v>
      </c>
      <c r="G1232" s="186">
        <v>1</v>
      </c>
      <c r="J1232" s="186">
        <v>1</v>
      </c>
      <c r="X1232" s="44">
        <f t="shared" si="259"/>
        <v>45769</v>
      </c>
      <c r="Y1232" s="44">
        <f t="shared" si="260"/>
        <v>45797</v>
      </c>
    </row>
    <row r="1233" spans="1:25" x14ac:dyDescent="0.35">
      <c r="A1233" s="13">
        <f>SUBTOTAL(103,$B$4:B1233)</f>
        <v>1230</v>
      </c>
      <c r="B1233" s="44">
        <v>45770</v>
      </c>
      <c r="C1233" s="29" t="s">
        <v>1293</v>
      </c>
      <c r="D1233" s="3" t="str">
        <f>VLOOKUP(C1233,'Location Summary'!$C$4:$D$678,2,0)</f>
        <v>DA+6</v>
      </c>
      <c r="E1233" s="145" t="s">
        <v>422</v>
      </c>
      <c r="F1233" s="116" t="s">
        <v>702</v>
      </c>
      <c r="K1233" s="185">
        <v>1</v>
      </c>
      <c r="L1233" s="184">
        <v>1</v>
      </c>
      <c r="N1233" s="185">
        <v>1</v>
      </c>
      <c r="O1233" s="184">
        <v>1</v>
      </c>
      <c r="X1233" s="44">
        <f t="shared" si="259"/>
        <v>45770</v>
      </c>
      <c r="Y1233" s="44">
        <f t="shared" si="260"/>
        <v>45798</v>
      </c>
    </row>
    <row r="1234" spans="1:25" x14ac:dyDescent="0.35">
      <c r="A1234" s="13">
        <f>SUBTOTAL(103,$B$4:B1234)</f>
        <v>1231</v>
      </c>
      <c r="B1234" s="44">
        <v>45770</v>
      </c>
      <c r="C1234" s="29" t="s">
        <v>501</v>
      </c>
      <c r="D1234" s="3" t="str">
        <f>VLOOKUP(C1234,'Location Summary'!$C$4:$D$678,2,0)</f>
        <v>DB1+12</v>
      </c>
      <c r="E1234" s="145" t="s">
        <v>422</v>
      </c>
      <c r="F1234" s="116" t="s">
        <v>702</v>
      </c>
      <c r="G1234" s="186">
        <v>1</v>
      </c>
      <c r="Q1234" s="185">
        <v>1</v>
      </c>
      <c r="R1234" s="184">
        <v>1</v>
      </c>
      <c r="X1234" s="44">
        <f t="shared" si="259"/>
        <v>45770</v>
      </c>
      <c r="Y1234" s="44">
        <f t="shared" si="260"/>
        <v>45798</v>
      </c>
    </row>
    <row r="1235" spans="1:25" x14ac:dyDescent="0.35">
      <c r="A1235" s="13">
        <f>SUBTOTAL(103,$B$4:B1235)</f>
        <v>1232</v>
      </c>
      <c r="B1235" s="44">
        <v>45770</v>
      </c>
      <c r="C1235" s="29" t="s">
        <v>188</v>
      </c>
      <c r="D1235" s="3" t="str">
        <f>VLOOKUP(C1235,'Location Summary'!$C$4:$D$678,2,0)</f>
        <v>DA+6</v>
      </c>
      <c r="E1235" s="145" t="s">
        <v>422</v>
      </c>
      <c r="F1235" s="116" t="s">
        <v>702</v>
      </c>
      <c r="H1235" s="185">
        <v>1</v>
      </c>
      <c r="I1235" s="184">
        <v>1</v>
      </c>
      <c r="K1235" s="185">
        <v>1</v>
      </c>
      <c r="L1235" s="184">
        <v>1</v>
      </c>
      <c r="M1235" s="186">
        <v>1</v>
      </c>
      <c r="X1235" s="44">
        <f t="shared" si="259"/>
        <v>45770</v>
      </c>
      <c r="Y1235" s="44">
        <f t="shared" si="260"/>
        <v>45798</v>
      </c>
    </row>
    <row r="1236" spans="1:25" x14ac:dyDescent="0.35">
      <c r="A1236" s="13">
        <f>SUBTOTAL(103,$B$4:B1236)</f>
        <v>1233</v>
      </c>
      <c r="B1236" s="44">
        <v>45770</v>
      </c>
      <c r="C1236" s="29" t="s">
        <v>264</v>
      </c>
      <c r="D1236" s="3" t="str">
        <f>VLOOKUP(C1236,'Location Summary'!$C$4:$D$678,2,0)</f>
        <v>DB2+9</v>
      </c>
      <c r="E1236" s="145" t="s">
        <v>422</v>
      </c>
      <c r="F1236" s="116" t="s">
        <v>702</v>
      </c>
      <c r="H1236" s="185">
        <v>1</v>
      </c>
      <c r="K1236" s="185">
        <v>1</v>
      </c>
      <c r="X1236" s="44">
        <f t="shared" si="259"/>
        <v>45770</v>
      </c>
      <c r="Y1236" s="44">
        <f t="shared" si="260"/>
        <v>45798</v>
      </c>
    </row>
    <row r="1237" spans="1:25" x14ac:dyDescent="0.35">
      <c r="A1237" s="13">
        <f>SUBTOTAL(103,$B$4:B1237)</f>
        <v>1234</v>
      </c>
      <c r="B1237" s="44">
        <v>45771</v>
      </c>
      <c r="C1237" s="29" t="s">
        <v>264</v>
      </c>
      <c r="D1237" s="3" t="str">
        <f>VLOOKUP(C1237,'Location Summary'!$C$4:$D$678,2,0)</f>
        <v>DB2+9</v>
      </c>
      <c r="E1237" s="145" t="s">
        <v>422</v>
      </c>
      <c r="F1237" s="116" t="s">
        <v>702</v>
      </c>
      <c r="I1237" s="184">
        <v>1</v>
      </c>
      <c r="L1237" s="184">
        <v>1</v>
      </c>
      <c r="M1237" s="186">
        <v>1</v>
      </c>
      <c r="P1237" s="186">
        <v>1</v>
      </c>
      <c r="X1237" s="44">
        <f t="shared" si="259"/>
        <v>45771</v>
      </c>
      <c r="Y1237" s="44">
        <f t="shared" si="260"/>
        <v>45799</v>
      </c>
    </row>
    <row r="1238" spans="1:25" x14ac:dyDescent="0.35">
      <c r="A1238" s="13">
        <f>SUBTOTAL(103,$B$4:B1238)</f>
        <v>1235</v>
      </c>
      <c r="B1238" s="44">
        <v>45771</v>
      </c>
      <c r="C1238" s="29" t="s">
        <v>501</v>
      </c>
      <c r="D1238" s="3" t="str">
        <f>VLOOKUP(C1238,'Location Summary'!$C$4:$D$678,2,0)</f>
        <v>DB1+12</v>
      </c>
      <c r="E1238" s="145" t="s">
        <v>422</v>
      </c>
      <c r="F1238" s="116" t="s">
        <v>702</v>
      </c>
      <c r="H1238" s="185">
        <v>1</v>
      </c>
      <c r="I1238" s="184">
        <v>1</v>
      </c>
      <c r="J1238" s="186">
        <v>1</v>
      </c>
      <c r="X1238" s="44">
        <f t="shared" si="259"/>
        <v>45771</v>
      </c>
      <c r="Y1238" s="44">
        <f t="shared" si="260"/>
        <v>45799</v>
      </c>
    </row>
    <row r="1239" spans="1:25" x14ac:dyDescent="0.35">
      <c r="A1239" s="13">
        <f>SUBTOTAL(103,$B$4:B1239)</f>
        <v>1236</v>
      </c>
      <c r="B1239" s="44">
        <v>45771</v>
      </c>
      <c r="C1239" s="29" t="s">
        <v>188</v>
      </c>
      <c r="D1239" s="3" t="str">
        <f>VLOOKUP(C1239,'Location Summary'!$C$4:$D$678,2,0)</f>
        <v>DA+6</v>
      </c>
      <c r="E1239" s="145" t="s">
        <v>422</v>
      </c>
      <c r="F1239" s="116" t="s">
        <v>702</v>
      </c>
      <c r="N1239" s="185">
        <v>1</v>
      </c>
      <c r="O1239" s="184">
        <v>1</v>
      </c>
      <c r="Q1239" s="185">
        <v>1</v>
      </c>
      <c r="R1239" s="184">
        <v>1</v>
      </c>
      <c r="X1239" s="44">
        <f t="shared" si="259"/>
        <v>45771</v>
      </c>
      <c r="Y1239" s="44">
        <f t="shared" si="260"/>
        <v>45799</v>
      </c>
    </row>
    <row r="1240" spans="1:25" x14ac:dyDescent="0.35">
      <c r="A1240" s="13">
        <f>SUBTOTAL(103,$B$4:B1240)</f>
        <v>1237</v>
      </c>
      <c r="B1240" s="44">
        <v>45772</v>
      </c>
      <c r="C1240" s="29" t="s">
        <v>501</v>
      </c>
      <c r="D1240" s="3" t="str">
        <f>VLOOKUP(C1240,'Location Summary'!$C$4:$D$678,2,0)</f>
        <v>DB1+12</v>
      </c>
      <c r="E1240" s="145" t="s">
        <v>422</v>
      </c>
      <c r="F1240" s="116" t="s">
        <v>702</v>
      </c>
      <c r="K1240" s="185">
        <v>1</v>
      </c>
      <c r="L1240" s="184">
        <v>1</v>
      </c>
      <c r="X1240" s="44">
        <f t="shared" si="259"/>
        <v>45772</v>
      </c>
      <c r="Y1240" s="44">
        <f t="shared" si="260"/>
        <v>45800</v>
      </c>
    </row>
    <row r="1241" spans="1:25" x14ac:dyDescent="0.35">
      <c r="A1241" s="13">
        <f>SUBTOTAL(103,$B$4:B1241)</f>
        <v>1238</v>
      </c>
      <c r="B1241" s="44">
        <v>45772</v>
      </c>
      <c r="C1241" s="29" t="s">
        <v>264</v>
      </c>
      <c r="D1241" s="3" t="str">
        <f>VLOOKUP(C1241,'Location Summary'!$C$4:$D$678,2,0)</f>
        <v>DB2+9</v>
      </c>
      <c r="E1241" s="145" t="s">
        <v>422</v>
      </c>
      <c r="F1241" s="116" t="s">
        <v>702</v>
      </c>
      <c r="N1241" s="185">
        <v>1</v>
      </c>
      <c r="O1241" s="184">
        <v>1</v>
      </c>
      <c r="Q1241" s="185">
        <v>1</v>
      </c>
      <c r="R1241" s="184">
        <v>1</v>
      </c>
      <c r="X1241" s="44">
        <f t="shared" ref="X1241:X1242" si="261">B1241</f>
        <v>45772</v>
      </c>
      <c r="Y1241" s="44">
        <f t="shared" ref="Y1241:Y1266" si="262">B1241+28</f>
        <v>45800</v>
      </c>
    </row>
    <row r="1242" spans="1:25" x14ac:dyDescent="0.35">
      <c r="A1242" s="13">
        <f>SUBTOTAL(103,$B$4:B1242)</f>
        <v>1239</v>
      </c>
      <c r="B1242" s="44">
        <v>45773</v>
      </c>
      <c r="C1242" s="29" t="s">
        <v>187</v>
      </c>
      <c r="D1242" s="3" t="str">
        <f>VLOOKUP(C1242,'Location Summary'!$C$4:$D$678,2,0)</f>
        <v>DA+0</v>
      </c>
      <c r="E1242" s="145" t="s">
        <v>422</v>
      </c>
      <c r="F1242" s="116" t="s">
        <v>702</v>
      </c>
      <c r="J1242" s="186">
        <v>1</v>
      </c>
      <c r="M1242" s="186">
        <v>1</v>
      </c>
      <c r="X1242" s="44">
        <f t="shared" si="261"/>
        <v>45773</v>
      </c>
      <c r="Y1242" s="44">
        <f t="shared" si="262"/>
        <v>45801</v>
      </c>
    </row>
    <row r="1243" spans="1:25" x14ac:dyDescent="0.35">
      <c r="A1243" s="13">
        <f>SUBTOTAL(103,$B$4:B1243)</f>
        <v>1240</v>
      </c>
      <c r="B1243" s="44">
        <v>45774</v>
      </c>
      <c r="C1243" s="29" t="s">
        <v>187</v>
      </c>
      <c r="D1243" s="3" t="str">
        <f>VLOOKUP(C1243,'Location Summary'!$C$4:$D$678,2,0)</f>
        <v>DA+0</v>
      </c>
      <c r="E1243" s="145" t="s">
        <v>422</v>
      </c>
      <c r="F1243" s="116" t="s">
        <v>702</v>
      </c>
      <c r="K1243" s="185">
        <v>1</v>
      </c>
      <c r="L1243" s="184">
        <v>1</v>
      </c>
      <c r="N1243" s="185">
        <v>1</v>
      </c>
      <c r="O1243" s="184">
        <v>1</v>
      </c>
      <c r="P1243" s="186">
        <v>1</v>
      </c>
      <c r="X1243" s="44">
        <f t="shared" ref="X1243:X1266" si="263">B1243</f>
        <v>45774</v>
      </c>
      <c r="Y1243" s="44">
        <f t="shared" si="262"/>
        <v>45802</v>
      </c>
    </row>
    <row r="1244" spans="1:25" x14ac:dyDescent="0.35">
      <c r="A1244" s="13">
        <f>SUBTOTAL(103,$B$4:B1244)</f>
        <v>1241</v>
      </c>
      <c r="B1244" s="44">
        <v>45775</v>
      </c>
      <c r="C1244" s="29" t="s">
        <v>187</v>
      </c>
      <c r="D1244" s="3" t="str">
        <f>VLOOKUP(C1244,'Location Summary'!$C$4:$D$678,2,0)</f>
        <v>DA+0</v>
      </c>
      <c r="E1244" s="145" t="s">
        <v>422</v>
      </c>
      <c r="F1244" s="116" t="s">
        <v>702</v>
      </c>
      <c r="G1244" s="186">
        <v>1</v>
      </c>
      <c r="Q1244" s="185">
        <v>1</v>
      </c>
      <c r="R1244" s="184">
        <v>1</v>
      </c>
      <c r="X1244" s="44">
        <f t="shared" si="263"/>
        <v>45775</v>
      </c>
      <c r="Y1244" s="44">
        <f t="shared" si="262"/>
        <v>45803</v>
      </c>
    </row>
    <row r="1245" spans="1:25" x14ac:dyDescent="0.35">
      <c r="A1245" s="13">
        <f>SUBTOTAL(103,$B$4:B1245)</f>
        <v>1242</v>
      </c>
      <c r="B1245" s="44">
        <v>45776</v>
      </c>
      <c r="C1245" s="29" t="s">
        <v>187</v>
      </c>
      <c r="D1245" s="3" t="str">
        <f>VLOOKUP(C1245,'Location Summary'!$C$4:$D$678,2,0)</f>
        <v>DA+0</v>
      </c>
      <c r="E1245" s="145" t="s">
        <v>422</v>
      </c>
      <c r="F1245" s="116" t="s">
        <v>702</v>
      </c>
      <c r="H1245" s="185">
        <v>1</v>
      </c>
      <c r="I1245" s="184">
        <v>1</v>
      </c>
      <c r="X1245" s="44">
        <f t="shared" si="263"/>
        <v>45776</v>
      </c>
      <c r="Y1245" s="44">
        <f t="shared" si="262"/>
        <v>45804</v>
      </c>
    </row>
    <row r="1246" spans="1:25" x14ac:dyDescent="0.35">
      <c r="A1246" s="13">
        <f>SUBTOTAL(103,$B$4:B1246)</f>
        <v>1243</v>
      </c>
      <c r="B1246" s="44">
        <v>45776</v>
      </c>
      <c r="C1246" s="148" t="s">
        <v>271</v>
      </c>
      <c r="D1246" s="3" t="str">
        <f>VLOOKUP(C1246,'Location Summary'!$C$4:$D$678,2,0)</f>
        <v>DB1+12</v>
      </c>
      <c r="E1246" s="145" t="s">
        <v>422</v>
      </c>
      <c r="F1246" s="116" t="s">
        <v>324</v>
      </c>
      <c r="H1246" s="185">
        <v>1</v>
      </c>
      <c r="I1246" s="184">
        <v>1</v>
      </c>
      <c r="M1246" s="186">
        <v>1</v>
      </c>
      <c r="P1246" s="186">
        <v>1</v>
      </c>
      <c r="X1246" s="44">
        <f t="shared" si="263"/>
        <v>45776</v>
      </c>
      <c r="Y1246" s="44">
        <f t="shared" si="262"/>
        <v>45804</v>
      </c>
    </row>
    <row r="1247" spans="1:25" x14ac:dyDescent="0.35">
      <c r="A1247" s="13">
        <f>SUBTOTAL(103,$B$4:B1247)</f>
        <v>1244</v>
      </c>
      <c r="B1247" s="44">
        <v>45777</v>
      </c>
      <c r="C1247" s="29" t="s">
        <v>616</v>
      </c>
      <c r="D1247" s="3" t="str">
        <f>VLOOKUP(C1247,'Location Summary'!$C$4:$D$678,2,0)</f>
        <v>DA+3</v>
      </c>
      <c r="E1247" s="145" t="s">
        <v>422</v>
      </c>
      <c r="F1247" s="116" t="s">
        <v>702</v>
      </c>
      <c r="M1247" s="186">
        <v>1</v>
      </c>
      <c r="N1247" s="185">
        <v>1</v>
      </c>
      <c r="O1247" s="184">
        <v>1</v>
      </c>
      <c r="P1247" s="186">
        <v>1</v>
      </c>
      <c r="Q1247" s="185">
        <v>1</v>
      </c>
      <c r="R1247" s="184">
        <v>1</v>
      </c>
      <c r="X1247" s="44">
        <f t="shared" si="263"/>
        <v>45777</v>
      </c>
      <c r="Y1247" s="44">
        <f t="shared" si="262"/>
        <v>45805</v>
      </c>
    </row>
    <row r="1248" spans="1:25" x14ac:dyDescent="0.35">
      <c r="A1248" s="13">
        <f>SUBTOTAL(103,$B$4:B1248)</f>
        <v>1245</v>
      </c>
      <c r="B1248" s="44">
        <v>45778</v>
      </c>
      <c r="C1248" s="148" t="s">
        <v>271</v>
      </c>
      <c r="D1248" s="3" t="str">
        <f>VLOOKUP(C1248,'Location Summary'!$C$4:$D$678,2,0)</f>
        <v>DB1+12</v>
      </c>
      <c r="E1248" s="145" t="s">
        <v>422</v>
      </c>
      <c r="F1248" s="116" t="s">
        <v>702</v>
      </c>
      <c r="N1248" s="185">
        <v>1</v>
      </c>
      <c r="O1248" s="184">
        <v>1</v>
      </c>
      <c r="Q1248" s="185">
        <v>1</v>
      </c>
      <c r="R1248" s="184">
        <v>1</v>
      </c>
      <c r="X1248" s="44">
        <f t="shared" si="263"/>
        <v>45778</v>
      </c>
      <c r="Y1248" s="44">
        <f t="shared" si="262"/>
        <v>45806</v>
      </c>
    </row>
    <row r="1249" spans="1:25" x14ac:dyDescent="0.35">
      <c r="A1249" s="13">
        <f>SUBTOTAL(103,$B$4:B1249)</f>
        <v>1246</v>
      </c>
      <c r="B1249" s="44">
        <v>45778</v>
      </c>
      <c r="C1249" s="29" t="s">
        <v>616</v>
      </c>
      <c r="D1249" s="3" t="str">
        <f>VLOOKUP(C1249,'Location Summary'!$C$4:$D$678,2,0)</f>
        <v>DA+3</v>
      </c>
      <c r="E1249" s="145" t="s">
        <v>422</v>
      </c>
      <c r="F1249" s="116" t="s">
        <v>702</v>
      </c>
      <c r="J1249" s="186">
        <v>1</v>
      </c>
      <c r="X1249" s="44">
        <f t="shared" si="263"/>
        <v>45778</v>
      </c>
      <c r="Y1249" s="44">
        <f t="shared" si="262"/>
        <v>45806</v>
      </c>
    </row>
    <row r="1250" spans="1:25" x14ac:dyDescent="0.35">
      <c r="A1250" s="13">
        <f>SUBTOTAL(103,$B$4:B1250)</f>
        <v>1247</v>
      </c>
      <c r="B1250" s="44">
        <v>45778</v>
      </c>
      <c r="C1250" s="29" t="s">
        <v>1282</v>
      </c>
      <c r="D1250" s="3" t="str">
        <f>VLOOKUP(C1250,'Location Summary'!$C$4:$D$678,2,0)</f>
        <v>DB1+9</v>
      </c>
      <c r="E1250" s="145" t="s">
        <v>422</v>
      </c>
      <c r="F1250" s="116" t="s">
        <v>702</v>
      </c>
      <c r="G1250" s="186">
        <v>1</v>
      </c>
      <c r="X1250" s="44">
        <f t="shared" si="263"/>
        <v>45778</v>
      </c>
      <c r="Y1250" s="44">
        <f t="shared" si="262"/>
        <v>45806</v>
      </c>
    </row>
    <row r="1251" spans="1:25" x14ac:dyDescent="0.35">
      <c r="A1251" s="13">
        <f>SUBTOTAL(103,$B$4:B1251)</f>
        <v>1248</v>
      </c>
      <c r="B1251" s="44">
        <v>45779</v>
      </c>
      <c r="C1251" s="29" t="s">
        <v>616</v>
      </c>
      <c r="D1251" s="3" t="str">
        <f>VLOOKUP(C1251,'Location Summary'!$C$4:$D$678,2,0)</f>
        <v>DA+3</v>
      </c>
      <c r="E1251" s="145" t="s">
        <v>422</v>
      </c>
      <c r="F1251" s="116" t="s">
        <v>702</v>
      </c>
      <c r="G1251" s="186">
        <v>1</v>
      </c>
      <c r="H1251" s="185">
        <v>1</v>
      </c>
      <c r="I1251" s="184">
        <v>1</v>
      </c>
      <c r="K1251" s="185">
        <v>1</v>
      </c>
      <c r="L1251" s="184">
        <v>1</v>
      </c>
      <c r="X1251" s="44">
        <f t="shared" si="263"/>
        <v>45779</v>
      </c>
      <c r="Y1251" s="44">
        <f t="shared" si="262"/>
        <v>45807</v>
      </c>
    </row>
    <row r="1252" spans="1:25" x14ac:dyDescent="0.35">
      <c r="A1252" s="13">
        <f>SUBTOTAL(103,$B$4:B1252)</f>
        <v>1249</v>
      </c>
      <c r="B1252" s="44">
        <v>45779</v>
      </c>
      <c r="C1252" s="29" t="s">
        <v>1282</v>
      </c>
      <c r="D1252" s="3" t="str">
        <f>VLOOKUP(C1252,'Location Summary'!$C$4:$D$678,2,0)</f>
        <v>DB1+9</v>
      </c>
      <c r="E1252" s="145" t="s">
        <v>422</v>
      </c>
      <c r="F1252" s="116" t="s">
        <v>702</v>
      </c>
      <c r="H1252" s="185">
        <v>1</v>
      </c>
      <c r="I1252" s="184">
        <v>1</v>
      </c>
      <c r="J1252" s="186">
        <v>1</v>
      </c>
      <c r="X1252" s="44">
        <f t="shared" si="263"/>
        <v>45779</v>
      </c>
      <c r="Y1252" s="44">
        <f t="shared" si="262"/>
        <v>45807</v>
      </c>
    </row>
    <row r="1253" spans="1:25" x14ac:dyDescent="0.35">
      <c r="A1253" s="13">
        <f>SUBTOTAL(103,$B$4:B1253)</f>
        <v>1250</v>
      </c>
      <c r="B1253" s="44">
        <v>45779</v>
      </c>
      <c r="C1253" s="148" t="s">
        <v>271</v>
      </c>
      <c r="D1253" s="3" t="str">
        <f>VLOOKUP(C1253,'Location Summary'!$C$4:$D$678,2,0)</f>
        <v>DB1+12</v>
      </c>
      <c r="E1253" s="145" t="s">
        <v>422</v>
      </c>
      <c r="F1253" s="116" t="s">
        <v>702</v>
      </c>
      <c r="J1253" s="186">
        <v>1</v>
      </c>
      <c r="X1253" s="44">
        <f t="shared" si="263"/>
        <v>45779</v>
      </c>
      <c r="Y1253" s="44">
        <f t="shared" si="262"/>
        <v>45807</v>
      </c>
    </row>
    <row r="1254" spans="1:25" x14ac:dyDescent="0.35">
      <c r="A1254" s="13">
        <f>SUBTOTAL(103,$B$4:B1254)</f>
        <v>1251</v>
      </c>
      <c r="B1254" s="44">
        <v>45780</v>
      </c>
      <c r="C1254" s="29" t="s">
        <v>1282</v>
      </c>
      <c r="D1254" s="3" t="str">
        <f>VLOOKUP(C1254,'Location Summary'!$C$4:$D$678,2,0)</f>
        <v>DB1+9</v>
      </c>
      <c r="E1254" s="145" t="s">
        <v>422</v>
      </c>
      <c r="F1254" s="116" t="s">
        <v>702</v>
      </c>
      <c r="K1254" s="185">
        <v>1</v>
      </c>
      <c r="L1254" s="184">
        <v>1</v>
      </c>
      <c r="M1254" s="186">
        <v>1</v>
      </c>
      <c r="P1254" s="186">
        <v>1</v>
      </c>
      <c r="X1254" s="44">
        <f t="shared" si="263"/>
        <v>45780</v>
      </c>
      <c r="Y1254" s="44">
        <f t="shared" si="262"/>
        <v>45808</v>
      </c>
    </row>
    <row r="1255" spans="1:25" x14ac:dyDescent="0.35">
      <c r="A1255" s="13">
        <f>SUBTOTAL(103,$B$4:B1255)</f>
        <v>1252</v>
      </c>
      <c r="B1255" s="44">
        <v>45780</v>
      </c>
      <c r="C1255" s="148" t="s">
        <v>271</v>
      </c>
      <c r="D1255" s="3" t="str">
        <f>VLOOKUP(C1255,'Location Summary'!$C$4:$D$678,2,0)</f>
        <v>DB1+12</v>
      </c>
      <c r="E1255" s="145" t="s">
        <v>422</v>
      </c>
      <c r="F1255" s="116" t="s">
        <v>702</v>
      </c>
      <c r="K1255" s="185">
        <v>1</v>
      </c>
      <c r="L1255" s="184">
        <v>1</v>
      </c>
      <c r="X1255" s="44">
        <f t="shared" si="263"/>
        <v>45780</v>
      </c>
      <c r="Y1255" s="44">
        <f t="shared" si="262"/>
        <v>45808</v>
      </c>
    </row>
    <row r="1256" spans="1:25" x14ac:dyDescent="0.35">
      <c r="A1256" s="13">
        <f>SUBTOTAL(103,$B$4:B1256)</f>
        <v>1253</v>
      </c>
      <c r="B1256" s="44">
        <v>45781</v>
      </c>
      <c r="C1256" s="29" t="s">
        <v>445</v>
      </c>
      <c r="D1256" s="3" t="str">
        <f>VLOOKUP(C1256,'Location Summary'!$C$4:$D$678,2,0)</f>
        <v>DA-3</v>
      </c>
      <c r="E1256" s="145" t="s">
        <v>422</v>
      </c>
      <c r="F1256" s="116" t="s">
        <v>702</v>
      </c>
      <c r="G1256" s="186">
        <v>1</v>
      </c>
      <c r="X1256" s="44">
        <f t="shared" si="263"/>
        <v>45781</v>
      </c>
      <c r="Y1256" s="44">
        <f t="shared" si="262"/>
        <v>45809</v>
      </c>
    </row>
    <row r="1257" spans="1:25" x14ac:dyDescent="0.35">
      <c r="A1257" s="13">
        <f>SUBTOTAL(103,$B$4:B1257)</f>
        <v>1254</v>
      </c>
      <c r="B1257" s="44">
        <v>45781</v>
      </c>
      <c r="C1257" s="29" t="s">
        <v>1282</v>
      </c>
      <c r="D1257" s="3" t="str">
        <f>VLOOKUP(C1257,'Location Summary'!$C$4:$D$678,2,0)</f>
        <v>DB1+9</v>
      </c>
      <c r="E1257" s="145" t="s">
        <v>422</v>
      </c>
      <c r="F1257" s="116" t="s">
        <v>702</v>
      </c>
      <c r="N1257" s="185">
        <v>1</v>
      </c>
      <c r="Q1257" s="185">
        <v>1</v>
      </c>
      <c r="R1257" s="184">
        <v>1</v>
      </c>
      <c r="X1257" s="44">
        <f t="shared" si="263"/>
        <v>45781</v>
      </c>
      <c r="Y1257" s="44">
        <f t="shared" si="262"/>
        <v>45809</v>
      </c>
    </row>
    <row r="1258" spans="1:25" x14ac:dyDescent="0.35">
      <c r="A1258" s="13">
        <f>SUBTOTAL(103,$B$4:B1258)</f>
        <v>1255</v>
      </c>
      <c r="B1258" s="44">
        <v>45782</v>
      </c>
      <c r="C1258" s="29" t="s">
        <v>445</v>
      </c>
      <c r="D1258" s="3" t="str">
        <f>VLOOKUP(C1258,'Location Summary'!$C$4:$D$678,2,0)</f>
        <v>DA-3</v>
      </c>
      <c r="E1258" s="145" t="s">
        <v>422</v>
      </c>
      <c r="F1258" s="116" t="s">
        <v>702</v>
      </c>
      <c r="H1258" s="185">
        <v>1</v>
      </c>
      <c r="M1258" s="186">
        <v>1</v>
      </c>
      <c r="P1258" s="186">
        <v>1</v>
      </c>
      <c r="X1258" s="44">
        <f t="shared" si="263"/>
        <v>45782</v>
      </c>
      <c r="Y1258" s="44">
        <f t="shared" si="262"/>
        <v>45810</v>
      </c>
    </row>
    <row r="1259" spans="1:25" x14ac:dyDescent="0.35">
      <c r="A1259" s="13">
        <f>SUBTOTAL(103,$B$4:B1259)</f>
        <v>1256</v>
      </c>
      <c r="B1259" s="44">
        <v>45782</v>
      </c>
      <c r="C1259" s="29" t="s">
        <v>1282</v>
      </c>
      <c r="D1259" s="3" t="str">
        <f>VLOOKUP(C1259,'Location Summary'!$C$4:$D$678,2,0)</f>
        <v>DB1+9</v>
      </c>
      <c r="E1259" s="145" t="s">
        <v>422</v>
      </c>
      <c r="F1259" s="116" t="s">
        <v>702</v>
      </c>
      <c r="O1259" s="184">
        <v>1</v>
      </c>
      <c r="X1259" s="44">
        <f t="shared" si="263"/>
        <v>45782</v>
      </c>
      <c r="Y1259" s="44">
        <f t="shared" si="262"/>
        <v>45810</v>
      </c>
    </row>
    <row r="1260" spans="1:25" x14ac:dyDescent="0.35">
      <c r="A1260" s="13">
        <f>SUBTOTAL(103,$B$4:B1260)</f>
        <v>1257</v>
      </c>
      <c r="B1260" s="44">
        <v>45782</v>
      </c>
      <c r="C1260" s="29" t="s">
        <v>1283</v>
      </c>
      <c r="D1260" s="3" t="str">
        <f>VLOOKUP(C1260,'Location Summary'!$C$4:$D$678,2,0)</f>
        <v>DB1+12</v>
      </c>
      <c r="E1260" s="145" t="s">
        <v>422</v>
      </c>
      <c r="F1260" s="116" t="s">
        <v>702</v>
      </c>
      <c r="M1260" s="186">
        <v>1</v>
      </c>
      <c r="P1260" s="186">
        <v>1</v>
      </c>
      <c r="X1260" s="44">
        <f t="shared" si="263"/>
        <v>45782</v>
      </c>
      <c r="Y1260" s="44">
        <f t="shared" si="262"/>
        <v>45810</v>
      </c>
    </row>
    <row r="1261" spans="1:25" x14ac:dyDescent="0.35">
      <c r="A1261" s="13">
        <f>SUBTOTAL(103,$B$4:B1261)</f>
        <v>1258</v>
      </c>
      <c r="B1261" s="44">
        <v>45783</v>
      </c>
      <c r="C1261" s="29" t="s">
        <v>1283</v>
      </c>
      <c r="D1261" s="3" t="str">
        <f>VLOOKUP(C1261,'Location Summary'!$C$4:$D$678,2,0)</f>
        <v>DB1+12</v>
      </c>
      <c r="E1261" s="145" t="s">
        <v>422</v>
      </c>
      <c r="F1261" s="116" t="s">
        <v>702</v>
      </c>
      <c r="G1261" s="186">
        <v>1</v>
      </c>
      <c r="J1261" s="186">
        <v>1</v>
      </c>
      <c r="N1261" s="185">
        <v>1</v>
      </c>
      <c r="O1261" s="184">
        <v>1</v>
      </c>
      <c r="Q1261" s="185">
        <v>1</v>
      </c>
      <c r="R1261" s="184">
        <v>1</v>
      </c>
      <c r="X1261" s="44">
        <f t="shared" si="263"/>
        <v>45783</v>
      </c>
      <c r="Y1261" s="44">
        <f t="shared" si="262"/>
        <v>45811</v>
      </c>
    </row>
    <row r="1262" spans="1:25" x14ac:dyDescent="0.35">
      <c r="A1262" s="13">
        <f>SUBTOTAL(103,$B$4:B1262)</f>
        <v>1259</v>
      </c>
      <c r="B1262" s="44">
        <v>45784</v>
      </c>
      <c r="C1262" s="148" t="s">
        <v>445</v>
      </c>
      <c r="D1262" s="3" t="str">
        <f>VLOOKUP(C1262,'Location Summary'!$C$4:$D$678,2,0)</f>
        <v>DA-3</v>
      </c>
      <c r="E1262" s="145" t="s">
        <v>422</v>
      </c>
      <c r="F1262" s="116" t="s">
        <v>702</v>
      </c>
      <c r="Q1262" s="185">
        <v>1</v>
      </c>
      <c r="X1262" s="44">
        <f t="shared" si="263"/>
        <v>45784</v>
      </c>
      <c r="Y1262" s="44">
        <f t="shared" si="262"/>
        <v>45812</v>
      </c>
    </row>
    <row r="1263" spans="1:25" x14ac:dyDescent="0.35">
      <c r="A1263" s="13">
        <f>SUBTOTAL(103,$B$4:B1263)</f>
        <v>1260</v>
      </c>
      <c r="B1263" s="44">
        <v>45784</v>
      </c>
      <c r="C1263" s="29" t="s">
        <v>1283</v>
      </c>
      <c r="D1263" s="3" t="str">
        <f>VLOOKUP(C1263,'Location Summary'!$C$4:$D$678,2,0)</f>
        <v>DB1+12</v>
      </c>
      <c r="E1263" s="145" t="s">
        <v>422</v>
      </c>
      <c r="F1263" s="116" t="s">
        <v>702</v>
      </c>
      <c r="H1263" s="185">
        <v>1</v>
      </c>
      <c r="I1263" s="184">
        <v>1</v>
      </c>
      <c r="K1263" s="185">
        <v>1</v>
      </c>
      <c r="L1263" s="184">
        <v>1</v>
      </c>
      <c r="X1263" s="44">
        <f t="shared" si="263"/>
        <v>45784</v>
      </c>
      <c r="Y1263" s="44">
        <f t="shared" si="262"/>
        <v>45812</v>
      </c>
    </row>
    <row r="1264" spans="1:25" x14ac:dyDescent="0.35">
      <c r="A1264" s="13">
        <f>SUBTOTAL(103,$B$4:B1264)</f>
        <v>1261</v>
      </c>
      <c r="B1264" s="44">
        <v>45785</v>
      </c>
      <c r="C1264" s="29" t="s">
        <v>55</v>
      </c>
      <c r="D1264" s="3" t="str">
        <f>VLOOKUP(C1264,'Location Summary'!$C$4:$D$678,2,0)</f>
        <v>DB1+0</v>
      </c>
      <c r="E1264" s="145" t="s">
        <v>422</v>
      </c>
      <c r="F1264" s="116" t="s">
        <v>702</v>
      </c>
      <c r="G1264" s="186">
        <v>1</v>
      </c>
      <c r="P1264" s="186">
        <v>1</v>
      </c>
      <c r="X1264" s="44">
        <f t="shared" si="263"/>
        <v>45785</v>
      </c>
      <c r="Y1264" s="44">
        <f t="shared" si="262"/>
        <v>45813</v>
      </c>
    </row>
    <row r="1265" spans="1:25" x14ac:dyDescent="0.35">
      <c r="A1265" s="13">
        <f>SUBTOTAL(103,$B$4:B1265)</f>
        <v>1262</v>
      </c>
      <c r="B1265" s="44">
        <v>45785</v>
      </c>
      <c r="C1265" s="29" t="s">
        <v>445</v>
      </c>
      <c r="D1265" s="3" t="str">
        <f>VLOOKUP(C1265,'Location Summary'!$C$4:$D$678,2,0)</f>
        <v>DA-3</v>
      </c>
      <c r="E1265" s="145" t="s">
        <v>422</v>
      </c>
      <c r="F1265" s="116" t="s">
        <v>702</v>
      </c>
      <c r="I1265" s="184">
        <v>1</v>
      </c>
      <c r="J1265" s="186">
        <v>1</v>
      </c>
      <c r="R1265" s="184">
        <v>1</v>
      </c>
      <c r="X1265" s="44">
        <f t="shared" si="263"/>
        <v>45785</v>
      </c>
      <c r="Y1265" s="44">
        <f t="shared" si="262"/>
        <v>45813</v>
      </c>
    </row>
    <row r="1266" spans="1:25" x14ac:dyDescent="0.35">
      <c r="A1266" s="13">
        <f>SUBTOTAL(103,$B$4:B1266)</f>
        <v>1263</v>
      </c>
      <c r="B1266" s="44">
        <v>45786</v>
      </c>
      <c r="C1266" s="29" t="s">
        <v>445</v>
      </c>
      <c r="D1266" s="3" t="str">
        <f>VLOOKUP(C1266,'Location Summary'!$C$4:$D$678,2,0)</f>
        <v>DA-3</v>
      </c>
      <c r="E1266" s="145" t="s">
        <v>422</v>
      </c>
      <c r="F1266" s="116" t="s">
        <v>702</v>
      </c>
      <c r="K1266" s="185">
        <v>1</v>
      </c>
      <c r="L1266" s="184">
        <v>1</v>
      </c>
      <c r="N1266" s="185">
        <v>1</v>
      </c>
      <c r="O1266" s="184">
        <v>1</v>
      </c>
      <c r="X1266" s="44">
        <f t="shared" si="263"/>
        <v>45786</v>
      </c>
      <c r="Y1266" s="44">
        <f t="shared" si="262"/>
        <v>45814</v>
      </c>
    </row>
    <row r="1267" spans="1:25" x14ac:dyDescent="0.35">
      <c r="A1267" s="13">
        <f>SUBTOTAL(103,$B$4:B1267)</f>
        <v>1264</v>
      </c>
      <c r="B1267" s="44">
        <v>45786</v>
      </c>
      <c r="C1267" s="29" t="s">
        <v>55</v>
      </c>
      <c r="D1267" s="3" t="str">
        <f>VLOOKUP(C1267,'Location Summary'!$C$4:$D$678,2,0)</f>
        <v>DB1+0</v>
      </c>
      <c r="E1267" s="145" t="s">
        <v>422</v>
      </c>
      <c r="F1267" s="116" t="s">
        <v>702</v>
      </c>
      <c r="H1267" s="185">
        <v>1</v>
      </c>
      <c r="Q1267" s="185">
        <v>1</v>
      </c>
      <c r="X1267" s="44">
        <f t="shared" ref="X1267:X1301" si="264">B1267</f>
        <v>45786</v>
      </c>
      <c r="Y1267" s="44">
        <f t="shared" ref="Y1267:Y1301" si="265">B1267+28</f>
        <v>45814</v>
      </c>
    </row>
    <row r="1268" spans="1:25" x14ac:dyDescent="0.35">
      <c r="A1268" s="13">
        <f>SUBTOTAL(103,$B$4:B1268)</f>
        <v>1265</v>
      </c>
      <c r="B1268" s="44">
        <v>45787</v>
      </c>
      <c r="C1268" s="29" t="s">
        <v>444</v>
      </c>
      <c r="D1268" s="3" t="str">
        <f>VLOOKUP(C1268,'Location Summary'!$C$4:$D$678,2,0)</f>
        <v>DA+0</v>
      </c>
      <c r="E1268" s="145" t="s">
        <v>422</v>
      </c>
      <c r="F1268" s="116" t="s">
        <v>702</v>
      </c>
      <c r="G1268" s="186">
        <v>1</v>
      </c>
      <c r="J1268" s="186">
        <v>1</v>
      </c>
      <c r="M1268" s="186">
        <v>1</v>
      </c>
      <c r="P1268" s="186">
        <v>1</v>
      </c>
      <c r="X1268" s="44">
        <f t="shared" si="264"/>
        <v>45787</v>
      </c>
      <c r="Y1268" s="44">
        <f t="shared" si="265"/>
        <v>45815</v>
      </c>
    </row>
    <row r="1269" spans="1:25" x14ac:dyDescent="0.35">
      <c r="A1269" s="13">
        <f>SUBTOTAL(103,$B$4:B1269)</f>
        <v>1266</v>
      </c>
      <c r="B1269" s="44">
        <v>45787</v>
      </c>
      <c r="C1269" s="29" t="s">
        <v>55</v>
      </c>
      <c r="D1269" s="3" t="str">
        <f>VLOOKUP(C1269,'Location Summary'!$C$4:$D$678,2,0)</f>
        <v>DB1+0</v>
      </c>
      <c r="E1269" s="145" t="s">
        <v>422</v>
      </c>
      <c r="F1269" s="116" t="s">
        <v>702</v>
      </c>
      <c r="I1269" s="184">
        <v>1</v>
      </c>
      <c r="J1269" s="186">
        <v>1</v>
      </c>
      <c r="R1269" s="184">
        <v>1</v>
      </c>
      <c r="X1269" s="44">
        <f t="shared" si="264"/>
        <v>45787</v>
      </c>
      <c r="Y1269" s="44">
        <f t="shared" si="265"/>
        <v>45815</v>
      </c>
    </row>
    <row r="1270" spans="1:25" x14ac:dyDescent="0.35">
      <c r="A1270" s="13">
        <f>SUBTOTAL(103,$B$4:B1270)</f>
        <v>1267</v>
      </c>
      <c r="B1270" s="44">
        <v>45788</v>
      </c>
      <c r="C1270" s="29" t="s">
        <v>55</v>
      </c>
      <c r="D1270" s="3" t="str">
        <f>VLOOKUP(C1270,'Location Summary'!$C$4:$D$678,2,0)</f>
        <v>DB1+0</v>
      </c>
      <c r="E1270" s="145" t="s">
        <v>422</v>
      </c>
      <c r="F1270" s="116" t="s">
        <v>702</v>
      </c>
      <c r="K1270" s="185">
        <v>1</v>
      </c>
      <c r="M1270" s="186">
        <v>1</v>
      </c>
      <c r="X1270" s="44">
        <f t="shared" si="264"/>
        <v>45788</v>
      </c>
      <c r="Y1270" s="44">
        <f t="shared" si="265"/>
        <v>45816</v>
      </c>
    </row>
    <row r="1271" spans="1:25" x14ac:dyDescent="0.35">
      <c r="A1271" s="13">
        <f>SUBTOTAL(103,$B$4:B1271)</f>
        <v>1268</v>
      </c>
      <c r="B1271" s="44">
        <v>45788</v>
      </c>
      <c r="C1271" s="29" t="s">
        <v>444</v>
      </c>
      <c r="D1271" s="3" t="str">
        <f>VLOOKUP(C1271,'Location Summary'!$C$4:$D$678,2,0)</f>
        <v>DA+0</v>
      </c>
      <c r="E1271" s="145" t="s">
        <v>422</v>
      </c>
      <c r="F1271" s="116" t="s">
        <v>702</v>
      </c>
      <c r="K1271" s="185">
        <v>1</v>
      </c>
      <c r="L1271" s="184">
        <v>1</v>
      </c>
      <c r="N1271" s="185">
        <v>1</v>
      </c>
      <c r="X1271" s="44">
        <f t="shared" si="264"/>
        <v>45788</v>
      </c>
      <c r="Y1271" s="44">
        <f t="shared" si="265"/>
        <v>45816</v>
      </c>
    </row>
    <row r="1272" spans="1:25" x14ac:dyDescent="0.35">
      <c r="A1272" s="13">
        <f>SUBTOTAL(103,$B$4:B1272)</f>
        <v>1269</v>
      </c>
      <c r="B1272" s="44">
        <v>45789</v>
      </c>
      <c r="C1272" s="29" t="s">
        <v>444</v>
      </c>
      <c r="D1272" s="3" t="str">
        <f>VLOOKUP(C1272,'Location Summary'!$C$4:$D$678,2,0)</f>
        <v>DA+0</v>
      </c>
      <c r="E1272" s="145" t="s">
        <v>422</v>
      </c>
      <c r="F1272" s="116" t="s">
        <v>702</v>
      </c>
      <c r="O1272" s="184">
        <v>1</v>
      </c>
      <c r="Q1272" s="185">
        <v>1</v>
      </c>
      <c r="X1272" s="44">
        <f t="shared" si="264"/>
        <v>45789</v>
      </c>
      <c r="Y1272" s="44">
        <f t="shared" si="265"/>
        <v>45817</v>
      </c>
    </row>
    <row r="1273" spans="1:25" x14ac:dyDescent="0.35">
      <c r="A1273" s="13">
        <f>SUBTOTAL(103,$B$4:B1273)</f>
        <v>1270</v>
      </c>
      <c r="B1273" s="44">
        <v>45790</v>
      </c>
      <c r="C1273" s="148" t="s">
        <v>55</v>
      </c>
      <c r="D1273" s="3" t="str">
        <f>VLOOKUP(C1273,'Location Summary'!$C$4:$D$678,2,0)</f>
        <v>DB1+0</v>
      </c>
      <c r="E1273" s="145" t="s">
        <v>422</v>
      </c>
      <c r="F1273" s="116" t="s">
        <v>702</v>
      </c>
      <c r="L1273" s="184">
        <v>1</v>
      </c>
      <c r="N1273" s="185">
        <v>1</v>
      </c>
      <c r="O1273" s="184">
        <v>1</v>
      </c>
      <c r="X1273" s="44">
        <f t="shared" si="264"/>
        <v>45790</v>
      </c>
      <c r="Y1273" s="44">
        <f t="shared" si="265"/>
        <v>45818</v>
      </c>
    </row>
    <row r="1274" spans="1:25" x14ac:dyDescent="0.35">
      <c r="A1274" s="13">
        <f>SUBTOTAL(103,$B$4:B1274)</f>
        <v>1271</v>
      </c>
      <c r="B1274" s="44">
        <v>45790</v>
      </c>
      <c r="C1274" s="148" t="s">
        <v>444</v>
      </c>
      <c r="D1274" s="3" t="str">
        <f>VLOOKUP(C1274,'Location Summary'!$C$4:$D$678,2,0)</f>
        <v>DA+0</v>
      </c>
      <c r="E1274" s="145" t="s">
        <v>422</v>
      </c>
      <c r="F1274" s="116" t="s">
        <v>702</v>
      </c>
      <c r="H1274" s="185">
        <v>1</v>
      </c>
      <c r="I1274" s="184">
        <v>1</v>
      </c>
      <c r="R1274" s="184">
        <v>1</v>
      </c>
      <c r="X1274" s="44">
        <f t="shared" si="264"/>
        <v>45790</v>
      </c>
      <c r="Y1274" s="44">
        <f t="shared" si="265"/>
        <v>45818</v>
      </c>
    </row>
    <row r="1275" spans="1:25" x14ac:dyDescent="0.35">
      <c r="A1275" s="13">
        <f>SUBTOTAL(103,$B$4:B1275)</f>
        <v>1272</v>
      </c>
      <c r="B1275" s="44">
        <v>45790</v>
      </c>
      <c r="C1275" s="148" t="s">
        <v>185</v>
      </c>
      <c r="D1275" s="3" t="str">
        <f>VLOOKUP(C1275,'Location Summary'!$C$4:$D$678,2,0)</f>
        <v>DA+3</v>
      </c>
      <c r="E1275" s="145" t="s">
        <v>422</v>
      </c>
      <c r="F1275" s="116" t="s">
        <v>702</v>
      </c>
      <c r="G1275" s="186">
        <v>1</v>
      </c>
      <c r="X1275" s="44">
        <f t="shared" si="264"/>
        <v>45790</v>
      </c>
      <c r="Y1275" s="44">
        <f t="shared" si="265"/>
        <v>45818</v>
      </c>
    </row>
    <row r="1276" spans="1:25" x14ac:dyDescent="0.35">
      <c r="A1276" s="13">
        <f>SUBTOTAL(103,$B$4:B1276)</f>
        <v>1273</v>
      </c>
      <c r="B1276" s="44">
        <v>45792</v>
      </c>
      <c r="C1276" s="148" t="s">
        <v>185</v>
      </c>
      <c r="D1276" s="3" t="str">
        <f>VLOOKUP(C1276,'Location Summary'!$C$4:$D$678,2,0)</f>
        <v>DA+3</v>
      </c>
      <c r="E1276" s="145" t="s">
        <v>422</v>
      </c>
      <c r="F1276" s="116" t="s">
        <v>702</v>
      </c>
      <c r="H1276" s="185">
        <v>1</v>
      </c>
      <c r="P1276" s="186">
        <v>1</v>
      </c>
      <c r="X1276" s="44">
        <f t="shared" si="264"/>
        <v>45792</v>
      </c>
      <c r="Y1276" s="44">
        <f t="shared" si="265"/>
        <v>45820</v>
      </c>
    </row>
    <row r="1277" spans="1:25" x14ac:dyDescent="0.35">
      <c r="A1277" s="13">
        <f>SUBTOTAL(103,$B$4:B1277)</f>
        <v>1274</v>
      </c>
      <c r="B1277" s="44">
        <v>45794</v>
      </c>
      <c r="C1277" s="148" t="s">
        <v>185</v>
      </c>
      <c r="D1277" s="3" t="str">
        <f>VLOOKUP(C1277,'Location Summary'!$C$4:$D$678,2,0)</f>
        <v>DA+3</v>
      </c>
      <c r="E1277" s="145" t="s">
        <v>422</v>
      </c>
      <c r="F1277" s="116" t="s">
        <v>702</v>
      </c>
      <c r="I1277" s="184">
        <v>1</v>
      </c>
      <c r="J1277" s="186">
        <v>1</v>
      </c>
      <c r="M1277" s="186">
        <v>1</v>
      </c>
      <c r="Q1277" s="185">
        <v>1</v>
      </c>
      <c r="R1277" s="184">
        <v>1</v>
      </c>
      <c r="X1277" s="44">
        <f t="shared" si="264"/>
        <v>45794</v>
      </c>
      <c r="Y1277" s="44">
        <f t="shared" si="265"/>
        <v>45822</v>
      </c>
    </row>
    <row r="1278" spans="1:25" x14ac:dyDescent="0.35">
      <c r="A1278" s="13">
        <f>SUBTOTAL(103,$B$4:B1278)</f>
        <v>1275</v>
      </c>
      <c r="B1278" s="44">
        <v>45795</v>
      </c>
      <c r="C1278" s="148" t="s">
        <v>185</v>
      </c>
      <c r="D1278" s="3" t="str">
        <f>VLOOKUP(C1278,'Location Summary'!$C$4:$D$678,2,0)</f>
        <v>DA+3</v>
      </c>
      <c r="E1278" s="145" t="s">
        <v>422</v>
      </c>
      <c r="F1278" s="116" t="s">
        <v>702</v>
      </c>
      <c r="K1278" s="185">
        <v>1</v>
      </c>
      <c r="L1278" s="184">
        <v>1</v>
      </c>
      <c r="N1278" s="185">
        <v>1</v>
      </c>
      <c r="O1278" s="184">
        <v>1</v>
      </c>
      <c r="X1278" s="44">
        <f t="shared" si="264"/>
        <v>45795</v>
      </c>
      <c r="Y1278" s="44">
        <f t="shared" si="265"/>
        <v>45823</v>
      </c>
    </row>
    <row r="1279" spans="1:25" x14ac:dyDescent="0.35">
      <c r="A1279" s="13">
        <f>SUBTOTAL(103,$B$4:B1279)</f>
        <v>1276</v>
      </c>
      <c r="B1279" s="44">
        <v>45798</v>
      </c>
      <c r="C1279" s="148" t="s">
        <v>184</v>
      </c>
      <c r="D1279" s="3" t="str">
        <f>VLOOKUP(C1279,'Location Summary'!$C$4:$D$678,2,0)</f>
        <v>DA+1.5</v>
      </c>
      <c r="E1279" s="145" t="s">
        <v>422</v>
      </c>
      <c r="F1279" s="116" t="s">
        <v>702</v>
      </c>
      <c r="G1279" s="186">
        <v>1</v>
      </c>
      <c r="J1279" s="186">
        <v>1</v>
      </c>
      <c r="M1279" s="186">
        <v>1</v>
      </c>
      <c r="P1279" s="186">
        <v>1</v>
      </c>
      <c r="X1279" s="44">
        <f t="shared" si="264"/>
        <v>45798</v>
      </c>
      <c r="Y1279" s="44">
        <f t="shared" si="265"/>
        <v>45826</v>
      </c>
    </row>
    <row r="1280" spans="1:25" x14ac:dyDescent="0.35">
      <c r="A1280" s="13">
        <f>SUBTOTAL(103,$B$4:B1280)</f>
        <v>1277</v>
      </c>
      <c r="B1280" s="44">
        <v>45799</v>
      </c>
      <c r="C1280" s="148" t="s">
        <v>184</v>
      </c>
      <c r="D1280" s="3" t="str">
        <f>VLOOKUP(C1280,'Location Summary'!$C$4:$D$678,2,0)</f>
        <v>DA+1.5</v>
      </c>
      <c r="E1280" s="145" t="s">
        <v>422</v>
      </c>
      <c r="F1280" s="116" t="s">
        <v>702</v>
      </c>
      <c r="H1280" s="185">
        <v>1</v>
      </c>
      <c r="I1280" s="184">
        <v>1</v>
      </c>
      <c r="K1280" s="185">
        <v>1</v>
      </c>
      <c r="L1280" s="184">
        <v>1</v>
      </c>
      <c r="N1280" s="185">
        <v>1</v>
      </c>
      <c r="O1280" s="184">
        <v>1</v>
      </c>
      <c r="Q1280" s="185">
        <v>1</v>
      </c>
      <c r="R1280" s="184">
        <v>1</v>
      </c>
      <c r="X1280" s="44">
        <f t="shared" si="264"/>
        <v>45799</v>
      </c>
      <c r="Y1280" s="44">
        <f t="shared" si="265"/>
        <v>45827</v>
      </c>
    </row>
    <row r="1281" spans="1:25" x14ac:dyDescent="0.35">
      <c r="A1281" s="13">
        <f>SUBTOTAL(103,$B$4:B1281)</f>
        <v>1278</v>
      </c>
      <c r="B1281" s="44">
        <v>45799</v>
      </c>
      <c r="C1281" s="148" t="s">
        <v>53</v>
      </c>
      <c r="D1281" s="3" t="str">
        <f>VLOOKUP(C1281,'Location Summary'!$C$4:$D$678,2,0)</f>
        <v>DD60+3</v>
      </c>
      <c r="E1281" s="145" t="s">
        <v>422</v>
      </c>
      <c r="F1281" s="116" t="s">
        <v>702</v>
      </c>
      <c r="G1281" s="186">
        <v>1</v>
      </c>
      <c r="X1281" s="44">
        <f t="shared" si="264"/>
        <v>45799</v>
      </c>
      <c r="Y1281" s="44">
        <f t="shared" si="265"/>
        <v>45827</v>
      </c>
    </row>
    <row r="1282" spans="1:25" x14ac:dyDescent="0.35">
      <c r="A1282" s="13">
        <f>SUBTOTAL(103,$B$4:B1282)</f>
        <v>1279</v>
      </c>
      <c r="B1282" s="44">
        <v>45800</v>
      </c>
      <c r="C1282" s="148" t="s">
        <v>53</v>
      </c>
      <c r="D1282" s="3" t="str">
        <f>VLOOKUP(C1282,'Location Summary'!$C$4:$D$678,2,0)</f>
        <v>DD60+3</v>
      </c>
      <c r="E1282" s="145" t="s">
        <v>422</v>
      </c>
      <c r="F1282" s="116" t="s">
        <v>702</v>
      </c>
      <c r="H1282" s="185">
        <v>1</v>
      </c>
      <c r="I1282" s="184">
        <v>1</v>
      </c>
      <c r="P1282" s="186">
        <v>1</v>
      </c>
      <c r="X1282" s="44">
        <f t="shared" si="264"/>
        <v>45800</v>
      </c>
      <c r="Y1282" s="44">
        <f t="shared" si="265"/>
        <v>45828</v>
      </c>
    </row>
    <row r="1283" spans="1:25" x14ac:dyDescent="0.35">
      <c r="A1283" s="13">
        <f>SUBTOTAL(103,$B$4:B1283)</f>
        <v>1280</v>
      </c>
      <c r="B1283" s="44">
        <v>45801</v>
      </c>
      <c r="C1283" s="148" t="s">
        <v>53</v>
      </c>
      <c r="D1283" s="3" t="str">
        <f>VLOOKUP(C1283,'Location Summary'!$C$4:$D$678,2,0)</f>
        <v>DD60+3</v>
      </c>
      <c r="E1283" s="145" t="s">
        <v>422</v>
      </c>
      <c r="F1283" s="116" t="s">
        <v>702</v>
      </c>
      <c r="M1283" s="186">
        <v>1</v>
      </c>
      <c r="Q1283" s="185">
        <v>1</v>
      </c>
      <c r="R1283" s="184">
        <v>1</v>
      </c>
      <c r="X1283" s="44">
        <f t="shared" si="264"/>
        <v>45801</v>
      </c>
      <c r="Y1283" s="44">
        <f t="shared" si="265"/>
        <v>45829</v>
      </c>
    </row>
    <row r="1284" spans="1:25" x14ac:dyDescent="0.35">
      <c r="A1284" s="13">
        <f>SUBTOTAL(103,$B$4:B1284)</f>
        <v>1281</v>
      </c>
      <c r="B1284" s="44">
        <v>45802</v>
      </c>
      <c r="C1284" s="148" t="s">
        <v>53</v>
      </c>
      <c r="D1284" s="3" t="str">
        <f>VLOOKUP(C1284,'Location Summary'!$C$4:$D$678,2,0)</f>
        <v>DD60+3</v>
      </c>
      <c r="E1284" s="145" t="s">
        <v>422</v>
      </c>
      <c r="F1284" s="116" t="s">
        <v>702</v>
      </c>
      <c r="J1284" s="186">
        <v>1</v>
      </c>
      <c r="X1284" s="44">
        <f t="shared" si="264"/>
        <v>45802</v>
      </c>
      <c r="Y1284" s="44">
        <f t="shared" si="265"/>
        <v>45830</v>
      </c>
    </row>
    <row r="1285" spans="1:25" x14ac:dyDescent="0.35">
      <c r="A1285" s="13">
        <f>SUBTOTAL(103,$B$4:B1285)</f>
        <v>1282</v>
      </c>
      <c r="B1285" s="44">
        <v>45803</v>
      </c>
      <c r="C1285" s="148" t="s">
        <v>53</v>
      </c>
      <c r="D1285" s="3" t="str">
        <f>VLOOKUP(C1285,'Location Summary'!$C$4:$D$678,2,0)</f>
        <v>DD60+3</v>
      </c>
      <c r="E1285" s="145" t="s">
        <v>422</v>
      </c>
      <c r="F1285" s="116" t="s">
        <v>702</v>
      </c>
      <c r="K1285" s="185">
        <v>1</v>
      </c>
      <c r="L1285" s="184">
        <v>1</v>
      </c>
      <c r="N1285" s="185">
        <v>1</v>
      </c>
      <c r="O1285" s="184">
        <v>1</v>
      </c>
      <c r="X1285" s="44">
        <f t="shared" si="264"/>
        <v>45803</v>
      </c>
      <c r="Y1285" s="44">
        <f t="shared" si="265"/>
        <v>45831</v>
      </c>
    </row>
    <row r="1286" spans="1:25" x14ac:dyDescent="0.35">
      <c r="A1286" s="13">
        <f>SUBTOTAL(103,$B$4:B1286)</f>
        <v>1283</v>
      </c>
      <c r="B1286" s="44">
        <v>45806</v>
      </c>
      <c r="C1286" s="29" t="s">
        <v>54</v>
      </c>
      <c r="D1286" s="3" t="str">
        <f>VLOOKUP(C1286,'Location Summary'!$C$4:$D$678,2,0)</f>
        <v>DD60+3</v>
      </c>
      <c r="E1286" s="145" t="s">
        <v>422</v>
      </c>
      <c r="F1286" s="116" t="s">
        <v>702</v>
      </c>
      <c r="J1286" s="186">
        <v>1</v>
      </c>
      <c r="X1286" s="44">
        <f t="shared" si="264"/>
        <v>45806</v>
      </c>
      <c r="Y1286" s="44">
        <f t="shared" si="265"/>
        <v>45834</v>
      </c>
    </row>
    <row r="1287" spans="1:25" x14ac:dyDescent="0.35">
      <c r="A1287" s="13">
        <f>SUBTOTAL(103,$B$4:B1287)</f>
        <v>1284</v>
      </c>
      <c r="B1287" s="44">
        <v>45807</v>
      </c>
      <c r="C1287" s="29" t="s">
        <v>54</v>
      </c>
      <c r="D1287" s="3" t="str">
        <f>VLOOKUP(C1287,'Location Summary'!$C$4:$D$678,2,0)</f>
        <v>DD60+3</v>
      </c>
      <c r="E1287" s="145" t="s">
        <v>422</v>
      </c>
      <c r="F1287" s="116" t="s">
        <v>702</v>
      </c>
      <c r="P1287" s="186">
        <v>1</v>
      </c>
      <c r="X1287" s="44">
        <f t="shared" si="264"/>
        <v>45807</v>
      </c>
      <c r="Y1287" s="44">
        <f t="shared" si="265"/>
        <v>45835</v>
      </c>
    </row>
    <row r="1288" spans="1:25" x14ac:dyDescent="0.35">
      <c r="A1288" s="13">
        <f>SUBTOTAL(103,$B$4:B1288)</f>
        <v>1285</v>
      </c>
      <c r="B1288" s="44">
        <v>45807</v>
      </c>
      <c r="C1288" s="148" t="s">
        <v>273</v>
      </c>
      <c r="D1288" s="3" t="str">
        <f>VLOOKUP(C1288,'Location Summary'!$C$4:$D$678,2,0)</f>
        <v>DD45+0</v>
      </c>
      <c r="E1288" s="145" t="s">
        <v>422</v>
      </c>
      <c r="F1288" s="116" t="s">
        <v>702</v>
      </c>
      <c r="M1288" s="186">
        <v>1</v>
      </c>
      <c r="N1288" s="185">
        <v>1</v>
      </c>
      <c r="X1288" s="44">
        <f t="shared" si="264"/>
        <v>45807</v>
      </c>
      <c r="Y1288" s="44">
        <f t="shared" si="265"/>
        <v>45835</v>
      </c>
    </row>
    <row r="1289" spans="1:25" x14ac:dyDescent="0.35">
      <c r="A1289" s="13">
        <f>SUBTOTAL(103,$B$4:B1289)</f>
        <v>1286</v>
      </c>
      <c r="B1289" s="44">
        <v>45808</v>
      </c>
      <c r="C1289" s="148" t="s">
        <v>54</v>
      </c>
      <c r="D1289" s="3" t="str">
        <f>VLOOKUP(C1289,'Location Summary'!$C$4:$D$678,2,0)</f>
        <v>DD60+3</v>
      </c>
      <c r="E1289" s="145" t="s">
        <v>422</v>
      </c>
      <c r="F1289" s="116" t="s">
        <v>702</v>
      </c>
      <c r="K1289" s="185">
        <v>1</v>
      </c>
      <c r="L1289" s="184">
        <v>1</v>
      </c>
      <c r="M1289" s="186">
        <v>1</v>
      </c>
      <c r="Q1289" s="185">
        <v>1</v>
      </c>
      <c r="R1289" s="184">
        <v>1</v>
      </c>
      <c r="X1289" s="44">
        <f t="shared" si="264"/>
        <v>45808</v>
      </c>
      <c r="Y1289" s="44">
        <f t="shared" si="265"/>
        <v>45836</v>
      </c>
    </row>
    <row r="1290" spans="1:25" x14ac:dyDescent="0.35">
      <c r="A1290" s="13">
        <f>SUBTOTAL(103,$B$4:B1290)</f>
        <v>1287</v>
      </c>
      <c r="B1290" s="44">
        <v>45809</v>
      </c>
      <c r="C1290" s="148" t="s">
        <v>54</v>
      </c>
      <c r="D1290" s="3" t="str">
        <f>VLOOKUP(C1290,'Location Summary'!$C$4:$D$678,2,0)</f>
        <v>DD60+3</v>
      </c>
      <c r="E1290" s="145" t="s">
        <v>422</v>
      </c>
      <c r="F1290" s="116" t="s">
        <v>702</v>
      </c>
      <c r="G1290" s="186">
        <v>1</v>
      </c>
      <c r="N1290" s="185">
        <v>1</v>
      </c>
      <c r="O1290" s="184">
        <v>1</v>
      </c>
      <c r="X1290" s="44">
        <f t="shared" si="264"/>
        <v>45809</v>
      </c>
      <c r="Y1290" s="44">
        <f t="shared" si="265"/>
        <v>45837</v>
      </c>
    </row>
    <row r="1291" spans="1:25" x14ac:dyDescent="0.35">
      <c r="A1291" s="13">
        <f>SUBTOTAL(103,$B$4:B1291)</f>
        <v>1288</v>
      </c>
      <c r="B1291" s="44">
        <v>45809</v>
      </c>
      <c r="C1291" s="148" t="s">
        <v>273</v>
      </c>
      <c r="D1291" s="3" t="str">
        <f>VLOOKUP(C1291,'Location Summary'!$C$4:$D$678,2,0)</f>
        <v>DD45+0</v>
      </c>
      <c r="E1291" s="145" t="s">
        <v>422</v>
      </c>
      <c r="F1291" s="116" t="s">
        <v>702</v>
      </c>
      <c r="G1291" s="186">
        <v>1</v>
      </c>
      <c r="H1291" s="185">
        <v>1</v>
      </c>
      <c r="X1291" s="44">
        <f t="shared" si="264"/>
        <v>45809</v>
      </c>
      <c r="Y1291" s="44">
        <f t="shared" si="265"/>
        <v>45837</v>
      </c>
    </row>
    <row r="1292" spans="1:25" x14ac:dyDescent="0.35">
      <c r="A1292" s="13">
        <f>SUBTOTAL(103,$B$4:B1292)</f>
        <v>1289</v>
      </c>
      <c r="B1292" s="44">
        <v>45810</v>
      </c>
      <c r="C1292" s="148" t="s">
        <v>54</v>
      </c>
      <c r="D1292" s="3" t="str">
        <f>VLOOKUP(C1292,'Location Summary'!$C$4:$D$678,2,0)</f>
        <v>DD60+3</v>
      </c>
      <c r="E1292" s="145" t="s">
        <v>422</v>
      </c>
      <c r="F1292" s="116" t="s">
        <v>702</v>
      </c>
      <c r="H1292" s="185">
        <v>1</v>
      </c>
      <c r="I1292" s="184">
        <v>1</v>
      </c>
      <c r="X1292" s="44">
        <f t="shared" si="264"/>
        <v>45810</v>
      </c>
      <c r="Y1292" s="44">
        <f t="shared" si="265"/>
        <v>45838</v>
      </c>
    </row>
    <row r="1293" spans="1:25" x14ac:dyDescent="0.35">
      <c r="A1293" s="13">
        <f>SUBTOTAL(103,$B$4:B1293)</f>
        <v>1290</v>
      </c>
      <c r="B1293" s="44">
        <v>45811</v>
      </c>
      <c r="C1293" s="29" t="s">
        <v>273</v>
      </c>
      <c r="D1293" s="3" t="str">
        <f>VLOOKUP(C1293,'Location Summary'!$C$4:$D$678,2,0)</f>
        <v>DD45+0</v>
      </c>
      <c r="E1293" s="145" t="s">
        <v>422</v>
      </c>
      <c r="F1293" s="116" t="s">
        <v>702</v>
      </c>
      <c r="I1293" s="184">
        <v>1</v>
      </c>
      <c r="O1293" s="184">
        <v>1</v>
      </c>
      <c r="X1293" s="44">
        <f t="shared" si="264"/>
        <v>45811</v>
      </c>
      <c r="Y1293" s="44">
        <f t="shared" si="265"/>
        <v>45839</v>
      </c>
    </row>
    <row r="1294" spans="1:25" x14ac:dyDescent="0.35">
      <c r="A1294" s="13">
        <f>SUBTOTAL(103,$B$4:B1294)</f>
        <v>1291</v>
      </c>
      <c r="B1294" s="44">
        <v>45813</v>
      </c>
      <c r="C1294" s="29" t="s">
        <v>273</v>
      </c>
      <c r="D1294" s="3" t="str">
        <f>VLOOKUP(C1294,'Location Summary'!$C$4:$D$678,2,0)</f>
        <v>DD45+0</v>
      </c>
      <c r="E1294" s="145" t="s">
        <v>422</v>
      </c>
      <c r="F1294" s="116" t="s">
        <v>702</v>
      </c>
      <c r="P1294" s="186">
        <v>1</v>
      </c>
      <c r="Q1294" s="185">
        <v>1</v>
      </c>
      <c r="X1294" s="44">
        <f t="shared" si="264"/>
        <v>45813</v>
      </c>
      <c r="Y1294" s="44">
        <f t="shared" si="265"/>
        <v>45841</v>
      </c>
    </row>
    <row r="1295" spans="1:25" x14ac:dyDescent="0.35">
      <c r="A1295" s="13">
        <f>SUBTOTAL(103,$B$4:B1295)</f>
        <v>1292</v>
      </c>
      <c r="B1295" s="44">
        <v>45815</v>
      </c>
      <c r="C1295" s="29" t="s">
        <v>273</v>
      </c>
      <c r="D1295" s="3" t="str">
        <f>VLOOKUP(C1295,'Location Summary'!$C$4:$D$678,2,0)</f>
        <v>DD45+0</v>
      </c>
      <c r="E1295" s="145" t="s">
        <v>422</v>
      </c>
      <c r="F1295" s="116" t="s">
        <v>702</v>
      </c>
      <c r="J1295" s="186">
        <v>1</v>
      </c>
      <c r="K1295" s="185">
        <v>1</v>
      </c>
      <c r="X1295" s="44">
        <f t="shared" si="264"/>
        <v>45815</v>
      </c>
      <c r="Y1295" s="44">
        <f t="shared" si="265"/>
        <v>45843</v>
      </c>
    </row>
    <row r="1296" spans="1:25" x14ac:dyDescent="0.35">
      <c r="A1296" s="13">
        <f>SUBTOTAL(103,$B$4:B1296)</f>
        <v>1293</v>
      </c>
      <c r="B1296" s="44">
        <v>45816</v>
      </c>
      <c r="C1296" s="29" t="s">
        <v>273</v>
      </c>
      <c r="D1296" s="3" t="str">
        <f>VLOOKUP(C1296,'Location Summary'!$C$4:$D$678,2,0)</f>
        <v>DD45+0</v>
      </c>
      <c r="E1296" s="145" t="s">
        <v>422</v>
      </c>
      <c r="F1296" s="116" t="s">
        <v>702</v>
      </c>
      <c r="L1296" s="184">
        <v>1</v>
      </c>
      <c r="R1296" s="184">
        <v>1</v>
      </c>
      <c r="X1296" s="44">
        <f t="shared" si="264"/>
        <v>45816</v>
      </c>
      <c r="Y1296" s="44">
        <f t="shared" si="265"/>
        <v>45844</v>
      </c>
    </row>
    <row r="1297" spans="1:25" x14ac:dyDescent="0.35">
      <c r="A1297" s="13">
        <f>SUBTOTAL(103,$B$4:B1297)</f>
        <v>1294</v>
      </c>
      <c r="B1297" s="44">
        <v>45818</v>
      </c>
      <c r="C1297" s="148" t="s">
        <v>274</v>
      </c>
      <c r="D1297" s="3" t="str">
        <f>VLOOKUP(C1297,'Location Summary'!$C$4:$D$678,2,0)</f>
        <v>DB1+9</v>
      </c>
      <c r="E1297" s="145" t="s">
        <v>422</v>
      </c>
      <c r="F1297" s="116" t="s">
        <v>702</v>
      </c>
      <c r="G1297" s="186">
        <v>1</v>
      </c>
      <c r="P1297" s="186">
        <v>1</v>
      </c>
      <c r="X1297" s="44">
        <f t="shared" si="264"/>
        <v>45818</v>
      </c>
      <c r="Y1297" s="44">
        <f t="shared" si="265"/>
        <v>45846</v>
      </c>
    </row>
    <row r="1298" spans="1:25" x14ac:dyDescent="0.35">
      <c r="A1298" s="13">
        <f>SUBTOTAL(103,$B$4:B1298)</f>
        <v>1295</v>
      </c>
      <c r="B1298" s="44">
        <v>45819</v>
      </c>
      <c r="C1298" s="148" t="s">
        <v>274</v>
      </c>
      <c r="D1298" s="3" t="str">
        <f>VLOOKUP(C1298,'Location Summary'!$C$4:$D$678,2,0)</f>
        <v>DB1+9</v>
      </c>
      <c r="E1298" s="145" t="s">
        <v>422</v>
      </c>
      <c r="F1298" s="116" t="s">
        <v>702</v>
      </c>
      <c r="H1298" s="185">
        <v>1</v>
      </c>
      <c r="I1298" s="184">
        <v>1</v>
      </c>
      <c r="Q1298" s="185">
        <v>1</v>
      </c>
      <c r="R1298" s="184">
        <v>1</v>
      </c>
      <c r="X1298" s="44">
        <f t="shared" si="264"/>
        <v>45819</v>
      </c>
      <c r="Y1298" s="44">
        <f t="shared" si="265"/>
        <v>45847</v>
      </c>
    </row>
    <row r="1299" spans="1:25" x14ac:dyDescent="0.35">
      <c r="A1299" s="13">
        <f>SUBTOTAL(103,$B$4:B1299)</f>
        <v>1296</v>
      </c>
      <c r="B1299" s="44">
        <v>45821</v>
      </c>
      <c r="C1299" s="148" t="s">
        <v>274</v>
      </c>
      <c r="D1299" s="3" t="str">
        <f>VLOOKUP(C1299,'Location Summary'!$C$4:$D$678,2,0)</f>
        <v>DB1+9</v>
      </c>
      <c r="E1299" s="145" t="s">
        <v>422</v>
      </c>
      <c r="F1299" s="116" t="s">
        <v>702</v>
      </c>
      <c r="J1299" s="186">
        <v>1</v>
      </c>
      <c r="M1299" s="186">
        <v>1</v>
      </c>
      <c r="X1299" s="44">
        <f t="shared" si="264"/>
        <v>45821</v>
      </c>
      <c r="Y1299" s="44">
        <f t="shared" si="265"/>
        <v>45849</v>
      </c>
    </row>
    <row r="1300" spans="1:25" x14ac:dyDescent="0.35">
      <c r="A1300" s="13">
        <f>SUBTOTAL(103,$B$4:B1300)</f>
        <v>1297</v>
      </c>
      <c r="B1300" s="44">
        <v>45822</v>
      </c>
      <c r="C1300" s="148" t="s">
        <v>274</v>
      </c>
      <c r="D1300" s="3" t="str">
        <f>VLOOKUP(C1300,'Location Summary'!$C$4:$D$678,2,0)</f>
        <v>DB1+9</v>
      </c>
      <c r="E1300" s="145" t="s">
        <v>422</v>
      </c>
      <c r="F1300" s="116" t="s">
        <v>702</v>
      </c>
      <c r="K1300" s="185">
        <v>1</v>
      </c>
      <c r="L1300" s="184">
        <v>1</v>
      </c>
      <c r="N1300" s="185">
        <v>1</v>
      </c>
      <c r="O1300" s="184">
        <v>1</v>
      </c>
      <c r="X1300" s="44">
        <f t="shared" si="264"/>
        <v>45822</v>
      </c>
      <c r="Y1300" s="44">
        <f t="shared" si="265"/>
        <v>45850</v>
      </c>
    </row>
    <row r="1301" spans="1:25" x14ac:dyDescent="0.35">
      <c r="A1301" s="13">
        <f>SUBTOTAL(103,$B$4:B1301)</f>
        <v>1298</v>
      </c>
      <c r="B1301" s="44">
        <v>45824</v>
      </c>
      <c r="C1301" s="29" t="s">
        <v>276</v>
      </c>
      <c r="D1301" s="3" t="str">
        <f>VLOOKUP(C1301,'Location Summary'!$C$4:$D$678,2,0)</f>
        <v>DD60+0</v>
      </c>
      <c r="E1301" s="145" t="s">
        <v>422</v>
      </c>
      <c r="F1301" s="116" t="s">
        <v>702</v>
      </c>
      <c r="J1301" s="186">
        <v>1</v>
      </c>
      <c r="X1301" s="44">
        <f t="shared" si="264"/>
        <v>45824</v>
      </c>
      <c r="Y1301" s="44">
        <f t="shared" si="265"/>
        <v>45852</v>
      </c>
    </row>
    <row r="1302" spans="1:25" x14ac:dyDescent="0.35">
      <c r="A1302" s="13">
        <f>SUBTOTAL(103,$B$4:B1302)</f>
        <v>1299</v>
      </c>
      <c r="B1302" s="44">
        <v>45826</v>
      </c>
      <c r="C1302" s="148" t="s">
        <v>276</v>
      </c>
      <c r="D1302" s="3" t="str">
        <f>VLOOKUP(C1302,'Location Summary'!$C$4:$D$678,2,0)</f>
        <v>DD60+0</v>
      </c>
      <c r="E1302" s="145" t="s">
        <v>422</v>
      </c>
      <c r="F1302" s="116" t="s">
        <v>702</v>
      </c>
      <c r="G1302" s="186">
        <v>1</v>
      </c>
      <c r="X1302" s="44">
        <f t="shared" ref="X1302:X1317" si="266">B1302</f>
        <v>45826</v>
      </c>
      <c r="Y1302" s="44">
        <f t="shared" ref="Y1302:Y1317" si="267">B1302+28</f>
        <v>45854</v>
      </c>
    </row>
    <row r="1303" spans="1:25" x14ac:dyDescent="0.35">
      <c r="A1303" s="13">
        <f>SUBTOTAL(103,$B$4:B1303)</f>
        <v>1300</v>
      </c>
      <c r="B1303" s="44">
        <v>45828</v>
      </c>
      <c r="C1303" s="148" t="s">
        <v>276</v>
      </c>
      <c r="D1303" s="3" t="str">
        <f>VLOOKUP(C1303,'Location Summary'!$C$4:$D$678,2,0)</f>
        <v>DD60+0</v>
      </c>
      <c r="E1303" s="145" t="s">
        <v>422</v>
      </c>
      <c r="F1303" s="116" t="s">
        <v>702</v>
      </c>
      <c r="H1303" s="185">
        <v>1</v>
      </c>
      <c r="K1303" s="185">
        <v>1</v>
      </c>
      <c r="X1303" s="44">
        <f t="shared" si="266"/>
        <v>45828</v>
      </c>
      <c r="Y1303" s="44">
        <f t="shared" si="267"/>
        <v>45856</v>
      </c>
    </row>
    <row r="1304" spans="1:25" x14ac:dyDescent="0.35">
      <c r="A1304" s="13">
        <f>SUBTOTAL(103,$B$4:B1304)</f>
        <v>1301</v>
      </c>
      <c r="B1304" s="44">
        <v>45829</v>
      </c>
      <c r="C1304" s="148" t="s">
        <v>276</v>
      </c>
      <c r="D1304" s="3" t="str">
        <f>VLOOKUP(C1304,'Location Summary'!$C$4:$D$678,2,0)</f>
        <v>DD60+0</v>
      </c>
      <c r="E1304" s="145" t="s">
        <v>422</v>
      </c>
      <c r="F1304" s="116" t="s">
        <v>702</v>
      </c>
      <c r="I1304" s="184">
        <v>1</v>
      </c>
      <c r="L1304" s="184">
        <v>1</v>
      </c>
      <c r="X1304" s="44">
        <f t="shared" si="266"/>
        <v>45829</v>
      </c>
      <c r="Y1304" s="44">
        <f t="shared" si="267"/>
        <v>45857</v>
      </c>
    </row>
    <row r="1305" spans="1:25" x14ac:dyDescent="0.35">
      <c r="A1305" s="13">
        <f>SUBTOTAL(103,$B$4:B1305)</f>
        <v>1302</v>
      </c>
      <c r="B1305" s="44">
        <v>45830</v>
      </c>
      <c r="C1305" s="148" t="s">
        <v>276</v>
      </c>
      <c r="D1305" s="3" t="str">
        <f>VLOOKUP(C1305,'Location Summary'!$C$4:$D$678,2,0)</f>
        <v>DD60+0</v>
      </c>
      <c r="E1305" s="145" t="s">
        <v>422</v>
      </c>
      <c r="F1305" s="116" t="s">
        <v>702</v>
      </c>
      <c r="M1305" s="186">
        <v>1</v>
      </c>
      <c r="X1305" s="44">
        <f t="shared" si="266"/>
        <v>45830</v>
      </c>
      <c r="Y1305" s="44">
        <f t="shared" si="267"/>
        <v>45858</v>
      </c>
    </row>
    <row r="1306" spans="1:25" x14ac:dyDescent="0.35">
      <c r="A1306" s="13">
        <f>SUBTOTAL(103,$B$4:B1306)</f>
        <v>1303</v>
      </c>
      <c r="B1306" s="44">
        <v>45833</v>
      </c>
      <c r="C1306" s="148" t="s">
        <v>276</v>
      </c>
      <c r="D1306" s="3" t="str">
        <f>VLOOKUP(C1306,'Location Summary'!$C$4:$D$678,2,0)</f>
        <v>DD60+0</v>
      </c>
      <c r="E1306" s="145" t="s">
        <v>422</v>
      </c>
      <c r="F1306" s="116" t="s">
        <v>702</v>
      </c>
      <c r="N1306" s="185">
        <v>1</v>
      </c>
      <c r="X1306" s="44">
        <f t="shared" si="266"/>
        <v>45833</v>
      </c>
      <c r="Y1306" s="44">
        <f t="shared" si="267"/>
        <v>45861</v>
      </c>
    </row>
    <row r="1307" spans="1:25" x14ac:dyDescent="0.35">
      <c r="A1307" s="13">
        <f>SUBTOTAL(103,$B$4:B1307)</f>
        <v>1304</v>
      </c>
      <c r="B1307" s="44">
        <v>45834</v>
      </c>
      <c r="C1307" s="148" t="s">
        <v>276</v>
      </c>
      <c r="D1307" s="3" t="str">
        <f>VLOOKUP(C1307,'Location Summary'!$C$4:$D$678,2,0)</f>
        <v>DD60+0</v>
      </c>
      <c r="E1307" s="145" t="s">
        <v>422</v>
      </c>
      <c r="F1307" s="116" t="s">
        <v>702</v>
      </c>
      <c r="O1307" s="184">
        <v>1</v>
      </c>
      <c r="P1307" s="186">
        <v>1</v>
      </c>
      <c r="X1307" s="44">
        <f t="shared" si="266"/>
        <v>45834</v>
      </c>
      <c r="Y1307" s="44">
        <f t="shared" si="267"/>
        <v>45862</v>
      </c>
    </row>
    <row r="1308" spans="1:25" x14ac:dyDescent="0.35">
      <c r="A1308" s="13">
        <f>SUBTOTAL(103,$B$4:B1308)</f>
        <v>1305</v>
      </c>
      <c r="B1308" s="44">
        <v>45835</v>
      </c>
      <c r="C1308" s="148" t="s">
        <v>276</v>
      </c>
      <c r="D1308" s="3" t="str">
        <f>VLOOKUP(C1308,'Location Summary'!$C$4:$D$678,2,0)</f>
        <v>DD60+0</v>
      </c>
      <c r="E1308" s="145" t="s">
        <v>422</v>
      </c>
      <c r="F1308" s="116" t="s">
        <v>702</v>
      </c>
      <c r="Q1308" s="185">
        <v>1</v>
      </c>
      <c r="R1308" s="184">
        <v>1</v>
      </c>
      <c r="X1308" s="44">
        <f t="shared" si="266"/>
        <v>45835</v>
      </c>
      <c r="Y1308" s="44">
        <f t="shared" si="267"/>
        <v>45863</v>
      </c>
    </row>
    <row r="1309" spans="1:25" x14ac:dyDescent="0.35">
      <c r="A1309" s="13">
        <f>SUBTOTAL(103,$B$4:B1309)</f>
        <v>1306</v>
      </c>
      <c r="B1309" s="44">
        <v>45839</v>
      </c>
      <c r="C1309" s="29" t="s">
        <v>1288</v>
      </c>
      <c r="D1309" s="3" t="str">
        <f>VLOOKUP(C1309,'Location Summary'!$C$4:$D$678,2,0)</f>
        <v>DA+0</v>
      </c>
      <c r="E1309" s="145" t="s">
        <v>422</v>
      </c>
      <c r="F1309" s="116" t="s">
        <v>702</v>
      </c>
      <c r="G1309" s="186">
        <v>1</v>
      </c>
      <c r="J1309" s="186">
        <v>1</v>
      </c>
      <c r="M1309" s="186">
        <v>1</v>
      </c>
      <c r="P1309" s="186">
        <v>1</v>
      </c>
      <c r="X1309" s="44">
        <f t="shared" si="266"/>
        <v>45839</v>
      </c>
      <c r="Y1309" s="44">
        <f t="shared" si="267"/>
        <v>45867</v>
      </c>
    </row>
    <row r="1310" spans="1:25" x14ac:dyDescent="0.35">
      <c r="A1310" s="13">
        <f>SUBTOTAL(103,$B$4:B1310)</f>
        <v>1307</v>
      </c>
      <c r="B1310" s="44">
        <v>45841</v>
      </c>
      <c r="C1310" s="29" t="s">
        <v>1288</v>
      </c>
      <c r="D1310" s="3" t="str">
        <f>VLOOKUP(C1310,'Location Summary'!$C$4:$D$678,2,0)</f>
        <v>DA+0</v>
      </c>
      <c r="E1310" s="145" t="s">
        <v>422</v>
      </c>
      <c r="F1310" s="116" t="s">
        <v>702</v>
      </c>
      <c r="H1310" s="185">
        <v>1</v>
      </c>
      <c r="I1310" s="184">
        <v>1</v>
      </c>
      <c r="K1310" s="185">
        <v>1</v>
      </c>
      <c r="L1310" s="184">
        <v>1</v>
      </c>
      <c r="X1310" s="44">
        <f t="shared" si="266"/>
        <v>45841</v>
      </c>
      <c r="Y1310" s="44">
        <f t="shared" si="267"/>
        <v>45869</v>
      </c>
    </row>
    <row r="1311" spans="1:25" x14ac:dyDescent="0.35">
      <c r="A1311" s="13">
        <f>SUBTOTAL(103,$B$4:B1311)</f>
        <v>1308</v>
      </c>
      <c r="B1311" s="44">
        <v>45843</v>
      </c>
      <c r="C1311" s="29" t="s">
        <v>1288</v>
      </c>
      <c r="D1311" s="3" t="str">
        <f>VLOOKUP(C1311,'Location Summary'!$C$4:$D$678,2,0)</f>
        <v>DA+0</v>
      </c>
      <c r="E1311" s="145" t="s">
        <v>422</v>
      </c>
      <c r="F1311" s="116" t="s">
        <v>702</v>
      </c>
      <c r="N1311" s="185">
        <v>1</v>
      </c>
      <c r="O1311" s="184">
        <v>1</v>
      </c>
      <c r="Q1311" s="185">
        <v>1</v>
      </c>
      <c r="R1311" s="184">
        <v>1</v>
      </c>
      <c r="X1311" s="44">
        <f t="shared" si="266"/>
        <v>45843</v>
      </c>
      <c r="Y1311" s="44">
        <f t="shared" si="267"/>
        <v>45871</v>
      </c>
    </row>
    <row r="1312" spans="1:25" x14ac:dyDescent="0.35">
      <c r="A1312" s="13">
        <f>SUBTOTAL(103,$B$4:B1312)</f>
        <v>1309</v>
      </c>
      <c r="B1312" s="44">
        <v>45846</v>
      </c>
      <c r="C1312" s="29" t="s">
        <v>1286</v>
      </c>
      <c r="D1312" s="3" t="str">
        <f>VLOOKUP(C1312,'Location Summary'!$C$4:$D$678,2,0)</f>
        <v>DD45+0</v>
      </c>
      <c r="E1312" s="145" t="s">
        <v>422</v>
      </c>
      <c r="F1312" s="116" t="s">
        <v>702</v>
      </c>
      <c r="J1312" s="186">
        <v>1</v>
      </c>
      <c r="K1312" s="185">
        <v>1</v>
      </c>
      <c r="X1312" s="44">
        <f t="shared" si="266"/>
        <v>45846</v>
      </c>
      <c r="Y1312" s="44">
        <f t="shared" si="267"/>
        <v>45874</v>
      </c>
    </row>
    <row r="1313" spans="1:25" x14ac:dyDescent="0.35">
      <c r="A1313" s="13">
        <f>SUBTOTAL(103,$B$4:B1313)</f>
        <v>1310</v>
      </c>
      <c r="B1313" s="44">
        <v>45847</v>
      </c>
      <c r="C1313" s="29" t="s">
        <v>1286</v>
      </c>
      <c r="D1313" s="3" t="str">
        <f>VLOOKUP(C1313,'Location Summary'!$C$4:$D$678,2,0)</f>
        <v>DD45+0</v>
      </c>
      <c r="E1313" s="145" t="s">
        <v>422</v>
      </c>
      <c r="F1313" s="116" t="s">
        <v>702</v>
      </c>
      <c r="M1313" s="186">
        <v>1</v>
      </c>
      <c r="N1313" s="185">
        <v>1</v>
      </c>
      <c r="X1313" s="44">
        <f t="shared" si="266"/>
        <v>45847</v>
      </c>
      <c r="Y1313" s="44">
        <f t="shared" si="267"/>
        <v>45875</v>
      </c>
    </row>
    <row r="1314" spans="1:25" x14ac:dyDescent="0.35">
      <c r="A1314" s="13">
        <f>SUBTOTAL(103,$B$4:B1314)</f>
        <v>1311</v>
      </c>
      <c r="B1314" s="44">
        <v>45848</v>
      </c>
      <c r="C1314" s="29" t="s">
        <v>1286</v>
      </c>
      <c r="D1314" s="3" t="str">
        <f>VLOOKUP(C1314,'Location Summary'!$C$4:$D$678,2,0)</f>
        <v>DD45+0</v>
      </c>
      <c r="E1314" s="145" t="s">
        <v>422</v>
      </c>
      <c r="F1314" s="116" t="s">
        <v>702</v>
      </c>
      <c r="L1314" s="184">
        <v>1</v>
      </c>
      <c r="O1314" s="184">
        <v>1</v>
      </c>
      <c r="X1314" s="44">
        <f t="shared" si="266"/>
        <v>45848</v>
      </c>
      <c r="Y1314" s="44">
        <f t="shared" si="267"/>
        <v>45876</v>
      </c>
    </row>
    <row r="1315" spans="1:25" x14ac:dyDescent="0.35">
      <c r="A1315" s="13">
        <f>SUBTOTAL(103,$B$4:B1315)</f>
        <v>1312</v>
      </c>
      <c r="B1315" s="44">
        <v>45849</v>
      </c>
      <c r="C1315" s="29" t="s">
        <v>1286</v>
      </c>
      <c r="D1315" s="3" t="str">
        <f>VLOOKUP(C1315,'Location Summary'!$C$4:$D$678,2,0)</f>
        <v>DD45+0</v>
      </c>
      <c r="E1315" s="145" t="s">
        <v>422</v>
      </c>
      <c r="F1315" s="116" t="s">
        <v>702</v>
      </c>
      <c r="P1315" s="186">
        <v>1</v>
      </c>
      <c r="Q1315" s="185">
        <v>1</v>
      </c>
      <c r="X1315" s="44">
        <f t="shared" si="266"/>
        <v>45849</v>
      </c>
      <c r="Y1315" s="44">
        <f t="shared" si="267"/>
        <v>45877</v>
      </c>
    </row>
    <row r="1316" spans="1:25" x14ac:dyDescent="0.35">
      <c r="A1316" s="13">
        <f>SUBTOTAL(103,$B$4:B1316)</f>
        <v>1313</v>
      </c>
      <c r="B1316" s="44">
        <v>45850</v>
      </c>
      <c r="C1316" s="29" t="s">
        <v>1286</v>
      </c>
      <c r="D1316" s="3" t="str">
        <f>VLOOKUP(C1316,'Location Summary'!$C$4:$D$678,2,0)</f>
        <v>DD45+0</v>
      </c>
      <c r="E1316" s="145" t="s">
        <v>422</v>
      </c>
      <c r="F1316" s="116" t="s">
        <v>702</v>
      </c>
      <c r="R1316" s="184">
        <v>1</v>
      </c>
      <c r="X1316" s="44">
        <f t="shared" si="266"/>
        <v>45850</v>
      </c>
      <c r="Y1316" s="44">
        <f t="shared" si="267"/>
        <v>45878</v>
      </c>
    </row>
    <row r="1317" spans="1:25" x14ac:dyDescent="0.35">
      <c r="A1317" s="13">
        <f>SUBTOTAL(103,$B$4:B1317)</f>
        <v>1314</v>
      </c>
      <c r="B1317" s="44">
        <v>45851</v>
      </c>
      <c r="C1317" s="29" t="s">
        <v>1286</v>
      </c>
      <c r="D1317" s="3" t="str">
        <f>VLOOKUP(C1317,'Location Summary'!$C$4:$D$678,2,0)</f>
        <v>DD45+0</v>
      </c>
      <c r="E1317" s="145" t="s">
        <v>422</v>
      </c>
      <c r="F1317" s="116" t="s">
        <v>702</v>
      </c>
      <c r="G1317" s="186">
        <v>1</v>
      </c>
      <c r="H1317" s="185">
        <v>1</v>
      </c>
      <c r="X1317" s="44">
        <f t="shared" si="266"/>
        <v>45851</v>
      </c>
      <c r="Y1317" s="44">
        <f t="shared" si="267"/>
        <v>45879</v>
      </c>
    </row>
    <row r="1318" spans="1:25" x14ac:dyDescent="0.35">
      <c r="A1318" s="13">
        <f>SUBTOTAL(103,$B$4:B1318)</f>
        <v>1315</v>
      </c>
      <c r="B1318" s="44">
        <v>45852</v>
      </c>
      <c r="C1318" s="29" t="s">
        <v>1286</v>
      </c>
      <c r="D1318" s="3" t="str">
        <f>VLOOKUP(C1318,'Location Summary'!$C$4:$D$678,2,0)</f>
        <v>DD45+0</v>
      </c>
      <c r="E1318" s="145" t="s">
        <v>422</v>
      </c>
      <c r="F1318" s="116" t="s">
        <v>702</v>
      </c>
      <c r="I1318" s="184">
        <v>1</v>
      </c>
      <c r="X1318" s="44">
        <f t="shared" ref="X1318" si="268">B1318</f>
        <v>45852</v>
      </c>
      <c r="Y1318" s="44">
        <f t="shared" ref="Y1318" si="269">B1318+28</f>
        <v>45880</v>
      </c>
    </row>
    <row r="1319" spans="1:25" x14ac:dyDescent="0.35">
      <c r="X1319" s="44"/>
      <c r="Y1319" s="44"/>
    </row>
    <row r="1320" spans="1:25" x14ac:dyDescent="0.35">
      <c r="X1320" s="44"/>
      <c r="Y1320" s="44"/>
    </row>
    <row r="1321" spans="1:25" x14ac:dyDescent="0.35">
      <c r="X1321" s="44"/>
      <c r="Y1321" s="44"/>
    </row>
    <row r="1322" spans="1:25" x14ac:dyDescent="0.35">
      <c r="X1322" s="44"/>
      <c r="Y1322" s="44"/>
    </row>
    <row r="1323" spans="1:25" x14ac:dyDescent="0.35">
      <c r="X1323" s="44"/>
      <c r="Y1323" s="44"/>
    </row>
    <row r="1324" spans="1:25" x14ac:dyDescent="0.35">
      <c r="X1324" s="44"/>
      <c r="Y1324" s="44"/>
    </row>
    <row r="1325" spans="1:25" x14ac:dyDescent="0.35">
      <c r="X1325" s="44"/>
      <c r="Y1325" s="44"/>
    </row>
    <row r="1326" spans="1:25" x14ac:dyDescent="0.35">
      <c r="X1326" s="44"/>
      <c r="Y1326" s="44"/>
    </row>
    <row r="1327" spans="1:25" x14ac:dyDescent="0.35">
      <c r="X1327" s="44"/>
      <c r="Y1327" s="44"/>
    </row>
    <row r="1328" spans="1:25" x14ac:dyDescent="0.35">
      <c r="X1328" s="44"/>
      <c r="Y1328" s="44"/>
    </row>
    <row r="1329" spans="24:25" x14ac:dyDescent="0.35">
      <c r="X1329" s="44"/>
      <c r="Y1329" s="44"/>
    </row>
    <row r="1330" spans="24:25" x14ac:dyDescent="0.35">
      <c r="X1330" s="44"/>
      <c r="Y1330" s="44"/>
    </row>
    <row r="1331" spans="24:25" x14ac:dyDescent="0.35">
      <c r="X1331" s="44"/>
      <c r="Y1331" s="44"/>
    </row>
    <row r="1332" spans="24:25" x14ac:dyDescent="0.35">
      <c r="X1332" s="44"/>
      <c r="Y1332" s="44"/>
    </row>
    <row r="1333" spans="24:25" x14ac:dyDescent="0.35">
      <c r="X1333" s="44"/>
      <c r="Y1333" s="44"/>
    </row>
    <row r="1334" spans="24:25" x14ac:dyDescent="0.35">
      <c r="X1334" s="44"/>
      <c r="Y1334" s="44"/>
    </row>
    <row r="1335" spans="24:25" x14ac:dyDescent="0.35">
      <c r="X1335" s="44"/>
      <c r="Y1335" s="44"/>
    </row>
    <row r="1336" spans="24:25" x14ac:dyDescent="0.35">
      <c r="X1336" s="44"/>
      <c r="Y1336" s="44"/>
    </row>
    <row r="1337" spans="24:25" x14ac:dyDescent="0.35">
      <c r="X1337" s="44"/>
      <c r="Y1337" s="44"/>
    </row>
    <row r="1338" spans="24:25" x14ac:dyDescent="0.35">
      <c r="X1338" s="44"/>
      <c r="Y1338" s="44"/>
    </row>
    <row r="1339" spans="24:25" x14ac:dyDescent="0.35">
      <c r="X1339" s="44"/>
      <c r="Y1339" s="44"/>
    </row>
    <row r="1340" spans="24:25" x14ac:dyDescent="0.35">
      <c r="X1340" s="44"/>
      <c r="Y1340" s="44"/>
    </row>
  </sheetData>
  <autoFilter ref="B3:R1318" xr:uid="{B1FF8795-19A8-487A-85D8-85D72E7B2FE7}"/>
  <mergeCells count="5">
    <mergeCell ref="G1:I1"/>
    <mergeCell ref="J1:L1"/>
    <mergeCell ref="M1:O1"/>
    <mergeCell ref="P1:R1"/>
    <mergeCell ref="U3:W3"/>
  </mergeCells>
  <conditionalFormatting sqref="A1:A2 B2 A3:C3">
    <cfRule type="expression" dxfId="11" priority="1250" stopIfTrue="1">
      <formula>AND(COUNTIF($D$672:$D$66027, A1)+COUNTIF($D$83:$D$84, A1)+COUNTIF($D$65:$D$70, A1)+COUNTIF($D$1:$D$14, A1)+COUNTIF($D$16:$D$21, A1)+COUNTIF($D$25:$D$41, A1)+COUNTIF($D$44:$D$60, A1)+COUNTIF($D$73:$D$73, A1)+COUNTIF($D$91:$D$116, A1)+COUNTIF($D$320:$D$349, A1)+COUNTIF($D$352:$D$354, A1)+COUNTIF($D$417:$D$481, A1)+COUNTIF($D$507:$D$524, A1)&gt;1,NOT(ISBLANK(A1)))</formula>
    </cfRule>
    <cfRule type="expression" dxfId="10" priority="1251" stopIfTrue="1">
      <formula>AND(COUNTIF($D$672:$D$66027, A1)+COUNTIF($D$83:$D$84, A1)+COUNTIF($D$65:$D$70, A1)+COUNTIF($D$1:$D$21, A1)+COUNTIF($D$25:$D$41, A1)+COUNTIF($D$44:$D$60, A1)+COUNTIF($D$73:$D$73, A1)+COUNTIF($D$91:$D$116, A1)+COUNTIF($D$320:$D$349, A1)+COUNTIF($D$352:$D$354, A1)+COUNTIF($D$417:$D$481, A1)+COUNTIF($D$507:$D$524, A1)&gt;1,NOT(ISBLANK(A1)))</formula>
    </cfRule>
  </conditionalFormatting>
  <pageMargins left="0.39370078740157483" right="0.27559055118110237" top="0.74803149606299213" bottom="0.74803149606299213" header="0.31496062992125984" footer="0.31496062992125984"/>
  <pageSetup paperSize="9" scale="66" fitToHeight="0" orientation="portrait" blackAndWhite="1" horizontalDpi="300" verticalDpi="300" r:id="rId1"/>
  <rowBreaks count="5" manualBreakCount="5">
    <brk id="87" max="16383" man="1"/>
    <brk id="210" max="16383" man="1"/>
    <brk id="951" max="24" man="1"/>
    <brk id="1065" max="24" man="1"/>
    <brk id="1182" max="24" man="1"/>
  </rowBreaks>
  <ignoredErrors>
    <ignoredError sqref="A238:A293 A295:A996 A997:E997 G1004:N1004 G998:L998 N998:XFD998 G999:M999 O999:P999 R999:W999 G1000 S1000:W1000 J1000:P1000 G1001:I1001 K1001:W1001 A998:B1002 G1002:J1002 N1002:W1002 H1003:W1003 S1004:W1004 P1004:Q1004 Z999:XFD1004 G997:XFD997 A5:A236 A1003:A1311 A1313 A1312 A1314 A1315:A1317" formulaRange="1"/>
    <ignoredError sqref="D459:D462 D464:D477 D479:D484 D486:D490" evalError="1"/>
  </ignoredError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EDFA-3A1A-4D5E-AD20-A90E2A5A48E7}">
  <sheetPr codeName="Sheet27">
    <tabColor rgb="FFFFFF00"/>
    <pageSetUpPr fitToPage="1"/>
  </sheetPr>
  <dimension ref="A1:K43"/>
  <sheetViews>
    <sheetView showGridLines="0" workbookViewId="0">
      <selection activeCell="C5" sqref="C5:C12"/>
    </sheetView>
  </sheetViews>
  <sheetFormatPr defaultColWidth="9.1796875" defaultRowHeight="14.5" x14ac:dyDescent="0.35"/>
  <cols>
    <col min="1" max="1" width="9.1796875" style="16"/>
    <col min="2" max="2" width="16.26953125" style="8" bestFit="1" customWidth="1"/>
    <col min="3" max="3" width="10.54296875" style="16" bestFit="1" customWidth="1"/>
    <col min="4" max="4" width="16.54296875" style="16" customWidth="1"/>
    <col min="5" max="5" width="18" style="16" customWidth="1"/>
    <col min="6" max="6" width="12.54296875" style="16" bestFit="1" customWidth="1"/>
    <col min="7" max="8" width="12.54296875" style="16" customWidth="1"/>
    <col min="9" max="9" width="9.7265625" style="16" bestFit="1" customWidth="1"/>
    <col min="10" max="10" width="11.453125" style="16" bestFit="1" customWidth="1"/>
    <col min="11" max="11" width="16.453125" style="16" customWidth="1"/>
    <col min="12" max="16384" width="9.1796875" style="8"/>
  </cols>
  <sheetData>
    <row r="1" spans="1:11" ht="27" customHeight="1" thickBot="1" x14ac:dyDescent="0.4">
      <c r="A1" s="1541" t="s">
        <v>925</v>
      </c>
      <c r="B1" s="1541"/>
      <c r="C1" s="1541"/>
      <c r="D1" s="1541"/>
      <c r="E1" s="1541"/>
      <c r="F1" s="1541"/>
      <c r="G1" s="1541"/>
      <c r="H1" s="1541"/>
      <c r="I1" s="1541"/>
      <c r="J1" s="1541"/>
      <c r="K1" s="1541"/>
    </row>
    <row r="2" spans="1:11" x14ac:dyDescent="0.35">
      <c r="A2" s="1542" t="s">
        <v>83</v>
      </c>
      <c r="B2" s="1543"/>
      <c r="C2" s="306">
        <f>SUM(C5:C43)</f>
        <v>287</v>
      </c>
      <c r="D2" s="306">
        <f t="shared" ref="D2:K2" si="0">SUM(D5:D43)</f>
        <v>298</v>
      </c>
      <c r="E2" s="306">
        <f t="shared" si="0"/>
        <v>306</v>
      </c>
      <c r="F2" s="307">
        <f t="shared" si="0"/>
        <v>306</v>
      </c>
      <c r="G2" s="307">
        <f t="shared" si="0"/>
        <v>309</v>
      </c>
      <c r="H2" s="307">
        <f>SUM(H5:H43)</f>
        <v>-3</v>
      </c>
      <c r="I2" s="308">
        <f t="shared" si="0"/>
        <v>306</v>
      </c>
      <c r="J2" s="308">
        <f t="shared" si="0"/>
        <v>309</v>
      </c>
      <c r="K2" s="309">
        <f t="shared" si="0"/>
        <v>-3</v>
      </c>
    </row>
    <row r="3" spans="1:11" ht="28.5" customHeight="1" thickBot="1" x14ac:dyDescent="0.4">
      <c r="A3" s="310"/>
      <c r="B3" s="289"/>
      <c r="C3" s="289"/>
      <c r="D3" s="289"/>
      <c r="E3" s="980"/>
      <c r="F3" s="1544" t="s">
        <v>1002</v>
      </c>
      <c r="G3" s="1545"/>
      <c r="H3" s="1546"/>
      <c r="I3" s="1547" t="s">
        <v>926</v>
      </c>
      <c r="J3" s="1548"/>
      <c r="K3" s="1549"/>
    </row>
    <row r="4" spans="1:11" s="316" customFormat="1" ht="30" customHeight="1" thickBot="1" x14ac:dyDescent="0.4">
      <c r="A4" s="305" t="s">
        <v>393</v>
      </c>
      <c r="B4" s="311" t="s">
        <v>927</v>
      </c>
      <c r="C4" s="312" t="s">
        <v>253</v>
      </c>
      <c r="D4" s="312" t="s">
        <v>1398</v>
      </c>
      <c r="E4" s="312" t="s">
        <v>1399</v>
      </c>
      <c r="F4" s="313" t="s">
        <v>928</v>
      </c>
      <c r="G4" s="313" t="s">
        <v>929</v>
      </c>
      <c r="H4" s="313" t="s">
        <v>0</v>
      </c>
      <c r="I4" s="314" t="s">
        <v>51</v>
      </c>
      <c r="J4" s="314" t="s">
        <v>929</v>
      </c>
      <c r="K4" s="315" t="s">
        <v>0</v>
      </c>
    </row>
    <row r="5" spans="1:11" x14ac:dyDescent="0.35">
      <c r="A5" s="30">
        <v>1</v>
      </c>
      <c r="B5" s="317" t="s">
        <v>4</v>
      </c>
      <c r="C5" s="1550">
        <v>241</v>
      </c>
      <c r="D5" s="1550">
        <v>241</v>
      </c>
      <c r="E5" s="1525">
        <v>246</v>
      </c>
      <c r="F5" s="318">
        <f>COUNTIF('Location Summary'!$D$4:$D$616,'Tower PRS abstract '!B5)</f>
        <v>12</v>
      </c>
      <c r="G5" s="318">
        <v>12</v>
      </c>
      <c r="H5" s="318">
        <f t="shared" ref="H5:H42" si="1">F5-G5</f>
        <v>0</v>
      </c>
      <c r="I5" s="319">
        <f t="shared" ref="I5:I12" si="2">F5</f>
        <v>12</v>
      </c>
      <c r="J5" s="319">
        <f t="shared" ref="J5:J42" si="3">G5</f>
        <v>12</v>
      </c>
      <c r="K5" s="320">
        <f t="shared" ref="K5:K42" si="4">I5-J5</f>
        <v>0</v>
      </c>
    </row>
    <row r="6" spans="1:11" x14ac:dyDescent="0.35">
      <c r="A6" s="4">
        <f t="shared" ref="A6:A42" si="5">A5+1</f>
        <v>2</v>
      </c>
      <c r="B6" s="85" t="s">
        <v>159</v>
      </c>
      <c r="C6" s="1551"/>
      <c r="D6" s="1551"/>
      <c r="E6" s="1526"/>
      <c r="F6" s="321">
        <f>COUNTIF('Location Summary'!$D$4:$D$616,'Tower PRS abstract '!B6)</f>
        <v>12</v>
      </c>
      <c r="G6" s="321">
        <v>12</v>
      </c>
      <c r="H6" s="321">
        <f t="shared" si="1"/>
        <v>0</v>
      </c>
      <c r="I6" s="322">
        <f t="shared" si="2"/>
        <v>12</v>
      </c>
      <c r="J6" s="322">
        <f t="shared" si="3"/>
        <v>12</v>
      </c>
      <c r="K6" s="323">
        <f t="shared" si="4"/>
        <v>0</v>
      </c>
    </row>
    <row r="7" spans="1:11" x14ac:dyDescent="0.35">
      <c r="A7" s="4">
        <f t="shared" si="5"/>
        <v>3</v>
      </c>
      <c r="B7" s="85" t="s">
        <v>3</v>
      </c>
      <c r="C7" s="1551"/>
      <c r="D7" s="1551"/>
      <c r="E7" s="1526"/>
      <c r="F7" s="321">
        <f>COUNTIF('Location Summary'!$D$4:$D$616,'Tower PRS abstract '!B7)</f>
        <v>33</v>
      </c>
      <c r="G7" s="321">
        <v>33</v>
      </c>
      <c r="H7" s="321">
        <f t="shared" si="1"/>
        <v>0</v>
      </c>
      <c r="I7" s="322">
        <f t="shared" si="2"/>
        <v>33</v>
      </c>
      <c r="J7" s="322">
        <f t="shared" si="3"/>
        <v>33</v>
      </c>
      <c r="K7" s="323">
        <f t="shared" si="4"/>
        <v>0</v>
      </c>
    </row>
    <row r="8" spans="1:11" x14ac:dyDescent="0.35">
      <c r="A8" s="4">
        <f t="shared" si="5"/>
        <v>4</v>
      </c>
      <c r="B8" s="85" t="s">
        <v>178</v>
      </c>
      <c r="C8" s="1551"/>
      <c r="D8" s="1551"/>
      <c r="E8" s="1526"/>
      <c r="F8" s="321">
        <f>COUNTIF('Location Summary'!$D$4:$D$616,'Tower PRS abstract '!B8)</f>
        <v>24</v>
      </c>
      <c r="G8" s="321">
        <v>24</v>
      </c>
      <c r="H8" s="321">
        <f t="shared" si="1"/>
        <v>0</v>
      </c>
      <c r="I8" s="322">
        <f t="shared" si="2"/>
        <v>24</v>
      </c>
      <c r="J8" s="322">
        <f t="shared" si="3"/>
        <v>24</v>
      </c>
      <c r="K8" s="323">
        <f t="shared" si="4"/>
        <v>0</v>
      </c>
    </row>
    <row r="9" spans="1:11" x14ac:dyDescent="0.35">
      <c r="A9" s="4">
        <f t="shared" si="5"/>
        <v>5</v>
      </c>
      <c r="B9" s="85" t="s">
        <v>2</v>
      </c>
      <c r="C9" s="1551"/>
      <c r="D9" s="1551"/>
      <c r="E9" s="1526"/>
      <c r="F9" s="321">
        <f>COUNTIF('Location Summary'!$D$4:$D$616,'Tower PRS abstract '!B9)</f>
        <v>70</v>
      </c>
      <c r="G9" s="321">
        <v>70</v>
      </c>
      <c r="H9" s="321">
        <f t="shared" si="1"/>
        <v>0</v>
      </c>
      <c r="I9" s="322">
        <f t="shared" si="2"/>
        <v>70</v>
      </c>
      <c r="J9" s="322">
        <f t="shared" si="3"/>
        <v>70</v>
      </c>
      <c r="K9" s="323">
        <f t="shared" si="4"/>
        <v>0</v>
      </c>
    </row>
    <row r="10" spans="1:11" x14ac:dyDescent="0.35">
      <c r="A10" s="4">
        <f t="shared" si="5"/>
        <v>6</v>
      </c>
      <c r="B10" s="85" t="s">
        <v>1006</v>
      </c>
      <c r="C10" s="1551"/>
      <c r="D10" s="1551"/>
      <c r="E10" s="1526"/>
      <c r="F10" s="321">
        <f>COUNTIF('Location Summary'!$D$4:$D$616,'Tower PRS abstract '!B10)</f>
        <v>1</v>
      </c>
      <c r="G10" s="321">
        <v>1</v>
      </c>
      <c r="H10" s="321">
        <f t="shared" si="1"/>
        <v>0</v>
      </c>
      <c r="I10" s="322">
        <f t="shared" si="2"/>
        <v>1</v>
      </c>
      <c r="J10" s="322">
        <f t="shared" si="3"/>
        <v>1</v>
      </c>
      <c r="K10" s="323">
        <f t="shared" si="4"/>
        <v>0</v>
      </c>
    </row>
    <row r="11" spans="1:11" x14ac:dyDescent="0.35">
      <c r="A11" s="4">
        <f t="shared" si="5"/>
        <v>7</v>
      </c>
      <c r="B11" s="85" t="s">
        <v>80</v>
      </c>
      <c r="C11" s="1551"/>
      <c r="D11" s="1551"/>
      <c r="E11" s="1526"/>
      <c r="F11" s="321">
        <f>COUNTIF('Location Summary'!$D$4:$D$616,'Tower PRS abstract '!B11)</f>
        <v>47</v>
      </c>
      <c r="G11" s="321">
        <v>49</v>
      </c>
      <c r="H11" s="977">
        <f t="shared" si="1"/>
        <v>-2</v>
      </c>
      <c r="I11" s="322">
        <f t="shared" si="2"/>
        <v>47</v>
      </c>
      <c r="J11" s="322">
        <f t="shared" si="3"/>
        <v>49</v>
      </c>
      <c r="K11" s="323">
        <f t="shared" si="4"/>
        <v>-2</v>
      </c>
    </row>
    <row r="12" spans="1:11" ht="15" thickBot="1" x14ac:dyDescent="0.4">
      <c r="A12" s="33">
        <f t="shared" si="5"/>
        <v>8</v>
      </c>
      <c r="B12" s="206" t="s">
        <v>50</v>
      </c>
      <c r="C12" s="1552"/>
      <c r="D12" s="1552"/>
      <c r="E12" s="1527"/>
      <c r="F12" s="324">
        <f>COUNTIF('Location Summary'!$D$4:$D$616,'Tower PRS abstract '!B12)</f>
        <v>47</v>
      </c>
      <c r="G12" s="324">
        <v>47</v>
      </c>
      <c r="H12" s="324">
        <f t="shared" si="1"/>
        <v>0</v>
      </c>
      <c r="I12" s="325">
        <f t="shared" si="2"/>
        <v>47</v>
      </c>
      <c r="J12" s="325">
        <f t="shared" si="3"/>
        <v>47</v>
      </c>
      <c r="K12" s="326">
        <f t="shared" si="4"/>
        <v>0</v>
      </c>
    </row>
    <row r="13" spans="1:11" x14ac:dyDescent="0.35">
      <c r="A13" s="207">
        <f t="shared" si="5"/>
        <v>9</v>
      </c>
      <c r="B13" s="979" t="s">
        <v>205</v>
      </c>
      <c r="C13" s="1536">
        <v>12</v>
      </c>
      <c r="D13" s="1531">
        <v>29</v>
      </c>
      <c r="E13" s="1525">
        <v>31</v>
      </c>
      <c r="F13" s="318">
        <f>COUNTIF('Location Summary'!$D$4:$D$616,'Tower PRS abstract '!B13)</f>
        <v>7</v>
      </c>
      <c r="G13" s="318">
        <v>7</v>
      </c>
      <c r="H13" s="318">
        <f t="shared" si="1"/>
        <v>0</v>
      </c>
      <c r="I13" s="319">
        <f t="shared" ref="I13:I42" si="6">F13</f>
        <v>7</v>
      </c>
      <c r="J13" s="319">
        <f t="shared" si="3"/>
        <v>7</v>
      </c>
      <c r="K13" s="320">
        <f t="shared" si="4"/>
        <v>0</v>
      </c>
    </row>
    <row r="14" spans="1:11" x14ac:dyDescent="0.35">
      <c r="A14" s="4">
        <f t="shared" si="5"/>
        <v>10</v>
      </c>
      <c r="B14" s="215" t="s">
        <v>234</v>
      </c>
      <c r="C14" s="1536"/>
      <c r="D14" s="1532"/>
      <c r="E14" s="1526"/>
      <c r="F14" s="321">
        <f>COUNTIF('Location Summary'!$D$4:$D$616,'Tower PRS abstract '!B14)</f>
        <v>2</v>
      </c>
      <c r="G14" s="321">
        <v>2</v>
      </c>
      <c r="H14" s="321">
        <f t="shared" si="1"/>
        <v>0</v>
      </c>
      <c r="I14" s="322">
        <f t="shared" si="6"/>
        <v>2</v>
      </c>
      <c r="J14" s="322">
        <f t="shared" si="3"/>
        <v>2</v>
      </c>
      <c r="K14" s="323">
        <f t="shared" si="4"/>
        <v>0</v>
      </c>
    </row>
    <row r="15" spans="1:11" x14ac:dyDescent="0.35">
      <c r="A15" s="4">
        <f t="shared" si="5"/>
        <v>11</v>
      </c>
      <c r="B15" s="215" t="s">
        <v>235</v>
      </c>
      <c r="C15" s="1536"/>
      <c r="D15" s="1532"/>
      <c r="E15" s="1526"/>
      <c r="F15" s="321">
        <f>COUNTIF('Location Summary'!$D$4:$D$616,'Tower PRS abstract '!B15)</f>
        <v>6</v>
      </c>
      <c r="G15" s="321">
        <v>6</v>
      </c>
      <c r="H15" s="321">
        <f t="shared" si="1"/>
        <v>0</v>
      </c>
      <c r="I15" s="322">
        <f t="shared" si="6"/>
        <v>6</v>
      </c>
      <c r="J15" s="322">
        <f t="shared" si="3"/>
        <v>6</v>
      </c>
      <c r="K15" s="323">
        <f t="shared" si="4"/>
        <v>0</v>
      </c>
    </row>
    <row r="16" spans="1:11" x14ac:dyDescent="0.35">
      <c r="A16" s="4">
        <f t="shared" si="5"/>
        <v>12</v>
      </c>
      <c r="B16" s="215" t="s">
        <v>219</v>
      </c>
      <c r="C16" s="1536"/>
      <c r="D16" s="1532"/>
      <c r="E16" s="1526"/>
      <c r="F16" s="321">
        <f>COUNTIF('Location Summary'!$D$4:$D$616,'Tower PRS abstract '!B16)</f>
        <v>12</v>
      </c>
      <c r="G16" s="321">
        <v>12</v>
      </c>
      <c r="H16" s="321">
        <f t="shared" si="1"/>
        <v>0</v>
      </c>
      <c r="I16" s="322">
        <f t="shared" si="6"/>
        <v>12</v>
      </c>
      <c r="J16" s="322">
        <f t="shared" si="3"/>
        <v>12</v>
      </c>
      <c r="K16" s="323">
        <f t="shared" si="4"/>
        <v>0</v>
      </c>
    </row>
    <row r="17" spans="1:11" ht="15" thickBot="1" x14ac:dyDescent="0.4">
      <c r="A17" s="33">
        <f t="shared" si="5"/>
        <v>13</v>
      </c>
      <c r="B17" s="216" t="s">
        <v>420</v>
      </c>
      <c r="C17" s="1536"/>
      <c r="D17" s="1533"/>
      <c r="E17" s="1527"/>
      <c r="F17" s="324">
        <f>COUNTIF('Location Summary'!$D$4:$D$616,'Tower PRS abstract '!B17)</f>
        <v>4</v>
      </c>
      <c r="G17" s="324">
        <v>4</v>
      </c>
      <c r="H17" s="324">
        <f t="shared" si="1"/>
        <v>0</v>
      </c>
      <c r="I17" s="325">
        <f t="shared" si="6"/>
        <v>4</v>
      </c>
      <c r="J17" s="325">
        <f t="shared" si="3"/>
        <v>4</v>
      </c>
      <c r="K17" s="326">
        <f t="shared" si="4"/>
        <v>0</v>
      </c>
    </row>
    <row r="18" spans="1:11" x14ac:dyDescent="0.35">
      <c r="A18" s="30">
        <f t="shared" si="5"/>
        <v>14</v>
      </c>
      <c r="B18" s="589" t="s">
        <v>192</v>
      </c>
      <c r="C18" s="1536"/>
      <c r="D18" s="1531">
        <v>10</v>
      </c>
      <c r="E18" s="1525">
        <v>10</v>
      </c>
      <c r="F18" s="318">
        <f>COUNTIF('Location Summary'!$D$4:$D$616,'Tower PRS abstract '!B18)</f>
        <v>5</v>
      </c>
      <c r="G18" s="318">
        <v>5</v>
      </c>
      <c r="H18" s="318">
        <f t="shared" si="1"/>
        <v>0</v>
      </c>
      <c r="I18" s="319">
        <f t="shared" si="6"/>
        <v>5</v>
      </c>
      <c r="J18" s="319">
        <f t="shared" si="3"/>
        <v>5</v>
      </c>
      <c r="K18" s="320">
        <f t="shared" si="4"/>
        <v>0</v>
      </c>
    </row>
    <row r="19" spans="1:11" x14ac:dyDescent="0.35">
      <c r="A19" s="4">
        <f t="shared" si="5"/>
        <v>15</v>
      </c>
      <c r="B19" s="215" t="s">
        <v>236</v>
      </c>
      <c r="C19" s="1536"/>
      <c r="D19" s="1532"/>
      <c r="E19" s="1526"/>
      <c r="F19" s="321">
        <f>COUNTIF('Location Summary'!$D$4:$D$616,'Tower PRS abstract '!B19)</f>
        <v>2</v>
      </c>
      <c r="G19" s="321">
        <v>2</v>
      </c>
      <c r="H19" s="321">
        <f t="shared" si="1"/>
        <v>0</v>
      </c>
      <c r="I19" s="322">
        <f t="shared" si="6"/>
        <v>2</v>
      </c>
      <c r="J19" s="322">
        <f t="shared" si="3"/>
        <v>2</v>
      </c>
      <c r="K19" s="323">
        <f t="shared" si="4"/>
        <v>0</v>
      </c>
    </row>
    <row r="20" spans="1:11" x14ac:dyDescent="0.35">
      <c r="A20" s="4">
        <f t="shared" si="5"/>
        <v>16</v>
      </c>
      <c r="B20" s="215" t="s">
        <v>237</v>
      </c>
      <c r="C20" s="1536"/>
      <c r="D20" s="1532"/>
      <c r="E20" s="1526"/>
      <c r="F20" s="321">
        <f>COUNTIF('Location Summary'!$D$4:$D$616,'Tower PRS abstract '!B20)</f>
        <v>1</v>
      </c>
      <c r="G20" s="321">
        <v>1</v>
      </c>
      <c r="H20" s="321">
        <f t="shared" si="1"/>
        <v>0</v>
      </c>
      <c r="I20" s="322">
        <f t="shared" si="6"/>
        <v>1</v>
      </c>
      <c r="J20" s="322">
        <f t="shared" si="3"/>
        <v>1</v>
      </c>
      <c r="K20" s="323">
        <f t="shared" si="4"/>
        <v>0</v>
      </c>
    </row>
    <row r="21" spans="1:11" ht="15" thickBot="1" x14ac:dyDescent="0.4">
      <c r="A21" s="33">
        <f t="shared" si="5"/>
        <v>17</v>
      </c>
      <c r="B21" s="216" t="s">
        <v>223</v>
      </c>
      <c r="C21" s="1537"/>
      <c r="D21" s="1533"/>
      <c r="E21" s="1527"/>
      <c r="F21" s="324">
        <f>COUNTIF('Location Summary'!$D$4:$D$616,'Tower PRS abstract '!B21)</f>
        <v>2</v>
      </c>
      <c r="G21" s="324">
        <v>2</v>
      </c>
      <c r="H21" s="324">
        <f t="shared" si="1"/>
        <v>0</v>
      </c>
      <c r="I21" s="325">
        <f t="shared" si="6"/>
        <v>2</v>
      </c>
      <c r="J21" s="325">
        <f t="shared" si="3"/>
        <v>2</v>
      </c>
      <c r="K21" s="326">
        <f t="shared" si="4"/>
        <v>0</v>
      </c>
    </row>
    <row r="22" spans="1:11" x14ac:dyDescent="0.35">
      <c r="A22" s="30">
        <f t="shared" si="5"/>
        <v>18</v>
      </c>
      <c r="B22" s="589" t="s">
        <v>193</v>
      </c>
      <c r="C22" s="1538">
        <v>5</v>
      </c>
      <c r="D22" s="1531">
        <v>2</v>
      </c>
      <c r="E22" s="1525">
        <v>2</v>
      </c>
      <c r="F22" s="318">
        <f>COUNTIF('Location Summary'!$D$4:$D$616,'Tower PRS abstract '!B22)</f>
        <v>1</v>
      </c>
      <c r="G22" s="318">
        <v>1</v>
      </c>
      <c r="H22" s="318">
        <f t="shared" si="1"/>
        <v>0</v>
      </c>
      <c r="I22" s="319">
        <f t="shared" si="6"/>
        <v>1</v>
      </c>
      <c r="J22" s="319">
        <f t="shared" si="3"/>
        <v>1</v>
      </c>
      <c r="K22" s="320">
        <f t="shared" si="4"/>
        <v>0</v>
      </c>
    </row>
    <row r="23" spans="1:11" x14ac:dyDescent="0.35">
      <c r="A23" s="4">
        <f t="shared" si="5"/>
        <v>19</v>
      </c>
      <c r="B23" s="215" t="s">
        <v>225</v>
      </c>
      <c r="C23" s="1539"/>
      <c r="D23" s="1532"/>
      <c r="E23" s="1526"/>
      <c r="F23" s="321">
        <f>COUNTIF('Location Summary'!$D$4:$D$616,'Tower PRS abstract '!B23)</f>
        <v>1</v>
      </c>
      <c r="G23" s="321">
        <v>1</v>
      </c>
      <c r="H23" s="321">
        <f t="shared" si="1"/>
        <v>0</v>
      </c>
      <c r="I23" s="322">
        <f t="shared" si="6"/>
        <v>1</v>
      </c>
      <c r="J23" s="322">
        <f t="shared" si="3"/>
        <v>1</v>
      </c>
      <c r="K23" s="323">
        <f t="shared" si="4"/>
        <v>0</v>
      </c>
    </row>
    <row r="24" spans="1:11" x14ac:dyDescent="0.35">
      <c r="A24" s="4">
        <f t="shared" si="5"/>
        <v>20</v>
      </c>
      <c r="B24" s="215" t="s">
        <v>222</v>
      </c>
      <c r="C24" s="1539"/>
      <c r="D24" s="1532"/>
      <c r="E24" s="1526"/>
      <c r="F24" s="321">
        <f>COUNTIF('Location Summary'!$D$4:$D$616,'Tower PRS abstract '!B24)</f>
        <v>0</v>
      </c>
      <c r="G24" s="321"/>
      <c r="H24" s="321">
        <f t="shared" si="1"/>
        <v>0</v>
      </c>
      <c r="I24" s="322">
        <f t="shared" si="6"/>
        <v>0</v>
      </c>
      <c r="J24" s="322">
        <f t="shared" si="3"/>
        <v>0</v>
      </c>
      <c r="K24" s="323">
        <f t="shared" si="4"/>
        <v>0</v>
      </c>
    </row>
    <row r="25" spans="1:11" ht="15" thickBot="1" x14ac:dyDescent="0.4">
      <c r="A25" s="33">
        <f t="shared" si="5"/>
        <v>21</v>
      </c>
      <c r="B25" s="216" t="s">
        <v>218</v>
      </c>
      <c r="C25" s="1539"/>
      <c r="D25" s="1533"/>
      <c r="E25" s="1527"/>
      <c r="F25" s="324">
        <f>COUNTIF('Location Summary'!$D$4:$D$616,'Tower PRS abstract '!B25)</f>
        <v>0</v>
      </c>
      <c r="G25" s="324"/>
      <c r="H25" s="324">
        <f t="shared" si="1"/>
        <v>0</v>
      </c>
      <c r="I25" s="325">
        <f t="shared" si="6"/>
        <v>0</v>
      </c>
      <c r="J25" s="325">
        <f t="shared" si="3"/>
        <v>0</v>
      </c>
      <c r="K25" s="326">
        <f t="shared" si="4"/>
        <v>0</v>
      </c>
    </row>
    <row r="26" spans="1:11" x14ac:dyDescent="0.35">
      <c r="A26" s="30">
        <f t="shared" si="5"/>
        <v>22</v>
      </c>
      <c r="B26" s="589" t="s">
        <v>181</v>
      </c>
      <c r="C26" s="1539"/>
      <c r="D26" s="1531">
        <v>4</v>
      </c>
      <c r="E26" s="1525">
        <v>4</v>
      </c>
      <c r="F26" s="318">
        <f>COUNTIF('Location Summary'!$D$4:$D$616,'Tower PRS abstract '!B26)</f>
        <v>2</v>
      </c>
      <c r="G26" s="318">
        <v>2</v>
      </c>
      <c r="H26" s="318">
        <f t="shared" si="1"/>
        <v>0</v>
      </c>
      <c r="I26" s="319">
        <f t="shared" si="6"/>
        <v>2</v>
      </c>
      <c r="J26" s="319">
        <f t="shared" si="3"/>
        <v>2</v>
      </c>
      <c r="K26" s="320">
        <f t="shared" si="4"/>
        <v>0</v>
      </c>
    </row>
    <row r="27" spans="1:11" x14ac:dyDescent="0.35">
      <c r="A27" s="4">
        <f t="shared" si="5"/>
        <v>23</v>
      </c>
      <c r="B27" s="215" t="s">
        <v>258</v>
      </c>
      <c r="C27" s="1539"/>
      <c r="D27" s="1532"/>
      <c r="E27" s="1526"/>
      <c r="F27" s="321">
        <f>COUNTIF('Location Summary'!$D$4:$D$616,'Tower PRS abstract '!B27)</f>
        <v>1</v>
      </c>
      <c r="G27" s="321">
        <v>1</v>
      </c>
      <c r="H27" s="321">
        <f t="shared" si="1"/>
        <v>0</v>
      </c>
      <c r="I27" s="322">
        <f t="shared" si="6"/>
        <v>1</v>
      </c>
      <c r="J27" s="322">
        <f t="shared" si="3"/>
        <v>1</v>
      </c>
      <c r="K27" s="323">
        <f t="shared" si="4"/>
        <v>0</v>
      </c>
    </row>
    <row r="28" spans="1:11" x14ac:dyDescent="0.35">
      <c r="A28" s="4">
        <f t="shared" si="5"/>
        <v>24</v>
      </c>
      <c r="B28" s="215" t="s">
        <v>238</v>
      </c>
      <c r="C28" s="1539"/>
      <c r="D28" s="1532"/>
      <c r="E28" s="1526"/>
      <c r="F28" s="321">
        <f>COUNTIF('Location Summary'!$D$4:$D$616,'Tower PRS abstract '!B28)</f>
        <v>0</v>
      </c>
      <c r="G28" s="321"/>
      <c r="H28" s="321">
        <f t="shared" si="1"/>
        <v>0</v>
      </c>
      <c r="I28" s="322">
        <f t="shared" si="6"/>
        <v>0</v>
      </c>
      <c r="J28" s="322">
        <f t="shared" si="3"/>
        <v>0</v>
      </c>
      <c r="K28" s="323">
        <f t="shared" si="4"/>
        <v>0</v>
      </c>
    </row>
    <row r="29" spans="1:11" x14ac:dyDescent="0.35">
      <c r="A29" s="4">
        <f t="shared" si="5"/>
        <v>25</v>
      </c>
      <c r="B29" s="215" t="s">
        <v>224</v>
      </c>
      <c r="C29" s="1539"/>
      <c r="D29" s="1532"/>
      <c r="E29" s="1526"/>
      <c r="F29" s="321">
        <f>COUNTIF('Location Summary'!$D$4:$D$616,'Tower PRS abstract '!B29)</f>
        <v>0</v>
      </c>
      <c r="G29" s="321"/>
      <c r="H29" s="321">
        <f t="shared" si="1"/>
        <v>0</v>
      </c>
      <c r="I29" s="322">
        <f t="shared" si="6"/>
        <v>0</v>
      </c>
      <c r="J29" s="322">
        <f t="shared" si="3"/>
        <v>0</v>
      </c>
      <c r="K29" s="323">
        <f t="shared" si="4"/>
        <v>0</v>
      </c>
    </row>
    <row r="30" spans="1:11" ht="15" thickBot="1" x14ac:dyDescent="0.4">
      <c r="A30" s="33">
        <f t="shared" si="5"/>
        <v>26</v>
      </c>
      <c r="B30" s="978" t="s">
        <v>447</v>
      </c>
      <c r="C30" s="1540"/>
      <c r="D30" s="1533"/>
      <c r="E30" s="1527"/>
      <c r="F30" s="324">
        <f>COUNTIF('Location Summary'!$D$4:$D$616,'Tower PRS abstract '!B30)</f>
        <v>1</v>
      </c>
      <c r="G30" s="324">
        <v>1</v>
      </c>
      <c r="H30" s="324">
        <f t="shared" si="1"/>
        <v>0</v>
      </c>
      <c r="I30" s="325">
        <f t="shared" si="6"/>
        <v>1</v>
      </c>
      <c r="J30" s="325">
        <f t="shared" si="3"/>
        <v>1</v>
      </c>
      <c r="K30" s="326">
        <f t="shared" si="4"/>
        <v>0</v>
      </c>
    </row>
    <row r="31" spans="1:11" x14ac:dyDescent="0.35">
      <c r="A31" s="30">
        <f t="shared" si="5"/>
        <v>27</v>
      </c>
      <c r="B31" s="317" t="s">
        <v>288</v>
      </c>
      <c r="C31" s="1528">
        <v>5</v>
      </c>
      <c r="D31" s="1531">
        <v>2</v>
      </c>
      <c r="E31" s="1525">
        <v>3</v>
      </c>
      <c r="F31" s="318">
        <f>COUNTIF('Location Summary'!$D$4:$D$616,'Tower PRS abstract '!B31)</f>
        <v>0</v>
      </c>
      <c r="G31" s="318"/>
      <c r="H31" s="318">
        <f t="shared" si="1"/>
        <v>0</v>
      </c>
      <c r="I31" s="319">
        <f t="shared" si="6"/>
        <v>0</v>
      </c>
      <c r="J31" s="319">
        <f t="shared" si="3"/>
        <v>0</v>
      </c>
      <c r="K31" s="320">
        <f t="shared" si="4"/>
        <v>0</v>
      </c>
    </row>
    <row r="32" spans="1:11" x14ac:dyDescent="0.35">
      <c r="A32" s="4">
        <f t="shared" si="5"/>
        <v>28</v>
      </c>
      <c r="B32" s="85" t="s">
        <v>186</v>
      </c>
      <c r="C32" s="1529"/>
      <c r="D32" s="1532"/>
      <c r="E32" s="1526"/>
      <c r="F32" s="321">
        <f>COUNTIF('Location Summary'!$D$4:$D$616,'Tower PRS abstract '!B32)</f>
        <v>2</v>
      </c>
      <c r="G32" s="321">
        <v>2</v>
      </c>
      <c r="H32" s="321">
        <f t="shared" si="1"/>
        <v>0</v>
      </c>
      <c r="I32" s="322">
        <f t="shared" si="6"/>
        <v>2</v>
      </c>
      <c r="J32" s="322">
        <f t="shared" si="3"/>
        <v>2</v>
      </c>
      <c r="K32" s="323">
        <f t="shared" si="4"/>
        <v>0</v>
      </c>
    </row>
    <row r="33" spans="1:11" x14ac:dyDescent="0.35">
      <c r="A33" s="4">
        <f t="shared" si="5"/>
        <v>29</v>
      </c>
      <c r="B33" s="85" t="s">
        <v>191</v>
      </c>
      <c r="C33" s="1529"/>
      <c r="D33" s="1532"/>
      <c r="E33" s="1526"/>
      <c r="F33" s="321">
        <f>COUNTIF('Location Summary'!$D$4:$D$616,'Tower PRS abstract '!B33)</f>
        <v>1</v>
      </c>
      <c r="G33" s="321">
        <v>1</v>
      </c>
      <c r="H33" s="321">
        <f t="shared" si="1"/>
        <v>0</v>
      </c>
      <c r="I33" s="322">
        <f t="shared" si="6"/>
        <v>1</v>
      </c>
      <c r="J33" s="322">
        <f t="shared" si="3"/>
        <v>1</v>
      </c>
      <c r="K33" s="323">
        <f t="shared" si="4"/>
        <v>0</v>
      </c>
    </row>
    <row r="34" spans="1:11" x14ac:dyDescent="0.35">
      <c r="A34" s="4">
        <f t="shared" si="5"/>
        <v>30</v>
      </c>
      <c r="B34" s="85" t="s">
        <v>239</v>
      </c>
      <c r="C34" s="1529"/>
      <c r="D34" s="1532"/>
      <c r="E34" s="1526"/>
      <c r="F34" s="321">
        <f>COUNTIF('Location Summary'!$D$4:$D$616,'Tower PRS abstract '!B34)</f>
        <v>0</v>
      </c>
      <c r="G34" s="321"/>
      <c r="H34" s="321">
        <f t="shared" si="1"/>
        <v>0</v>
      </c>
      <c r="I34" s="322">
        <f t="shared" si="6"/>
        <v>0</v>
      </c>
      <c r="J34" s="322">
        <f t="shared" si="3"/>
        <v>0</v>
      </c>
      <c r="K34" s="323">
        <f t="shared" si="4"/>
        <v>0</v>
      </c>
    </row>
    <row r="35" spans="1:11" ht="15" thickBot="1" x14ac:dyDescent="0.4">
      <c r="A35" s="33">
        <f t="shared" si="5"/>
        <v>31</v>
      </c>
      <c r="B35" s="206" t="s">
        <v>216</v>
      </c>
      <c r="C35" s="1530"/>
      <c r="D35" s="1533"/>
      <c r="E35" s="1527"/>
      <c r="F35" s="324">
        <f>COUNTIF('Location Summary'!$D$4:$D$616,'Tower PRS abstract '!B35)</f>
        <v>0</v>
      </c>
      <c r="G35" s="324"/>
      <c r="H35" s="324">
        <f t="shared" si="1"/>
        <v>0</v>
      </c>
      <c r="I35" s="325">
        <f t="shared" si="6"/>
        <v>0</v>
      </c>
      <c r="J35" s="325">
        <f t="shared" si="3"/>
        <v>0</v>
      </c>
      <c r="K35" s="326">
        <f t="shared" si="4"/>
        <v>0</v>
      </c>
    </row>
    <row r="36" spans="1:11" x14ac:dyDescent="0.35">
      <c r="A36" s="207">
        <f t="shared" si="5"/>
        <v>32</v>
      </c>
      <c r="B36" s="450" t="s">
        <v>196</v>
      </c>
      <c r="C36" s="1534">
        <v>24</v>
      </c>
      <c r="D36" s="1531">
        <v>10</v>
      </c>
      <c r="E36" s="1525">
        <v>10</v>
      </c>
      <c r="F36" s="318">
        <f>COUNTIF('Location Summary'!$D$4:$D$616,'Tower PRS abstract '!B36)</f>
        <v>1</v>
      </c>
      <c r="G36" s="318">
        <v>1</v>
      </c>
      <c r="H36" s="318">
        <f t="shared" si="1"/>
        <v>0</v>
      </c>
      <c r="I36" s="319">
        <f t="shared" si="6"/>
        <v>1</v>
      </c>
      <c r="J36" s="319">
        <f t="shared" si="3"/>
        <v>1</v>
      </c>
      <c r="K36" s="320">
        <f t="shared" si="4"/>
        <v>0</v>
      </c>
    </row>
    <row r="37" spans="1:11" x14ac:dyDescent="0.35">
      <c r="A37" s="4">
        <f t="shared" si="5"/>
        <v>33</v>
      </c>
      <c r="B37" s="85" t="s">
        <v>221</v>
      </c>
      <c r="C37" s="1529"/>
      <c r="D37" s="1532"/>
      <c r="E37" s="1526"/>
      <c r="F37" s="321">
        <f>COUNTIF('Location Summary'!$D$4:$D$616,'Tower PRS abstract '!B37)</f>
        <v>2</v>
      </c>
      <c r="G37" s="321">
        <v>2</v>
      </c>
      <c r="H37" s="321">
        <f t="shared" si="1"/>
        <v>0</v>
      </c>
      <c r="I37" s="322">
        <f t="shared" si="6"/>
        <v>2</v>
      </c>
      <c r="J37" s="322">
        <f t="shared" si="3"/>
        <v>2</v>
      </c>
      <c r="K37" s="323">
        <f t="shared" si="4"/>
        <v>0</v>
      </c>
    </row>
    <row r="38" spans="1:11" x14ac:dyDescent="0.35">
      <c r="A38" s="4">
        <f t="shared" si="5"/>
        <v>34</v>
      </c>
      <c r="B38" s="85" t="s">
        <v>220</v>
      </c>
      <c r="C38" s="1529"/>
      <c r="D38" s="1532"/>
      <c r="E38" s="1526"/>
      <c r="F38" s="321">
        <f>COUNTIF('Location Summary'!$D$4:$D$616,'Tower PRS abstract '!B38)</f>
        <v>0</v>
      </c>
      <c r="G38" s="321">
        <v>0</v>
      </c>
      <c r="H38" s="321">
        <f t="shared" si="1"/>
        <v>0</v>
      </c>
      <c r="I38" s="322">
        <f t="shared" si="6"/>
        <v>0</v>
      </c>
      <c r="J38" s="322">
        <f t="shared" si="3"/>
        <v>0</v>
      </c>
      <c r="K38" s="323">
        <f t="shared" si="4"/>
        <v>0</v>
      </c>
    </row>
    <row r="39" spans="1:11" x14ac:dyDescent="0.35">
      <c r="A39" s="4">
        <f t="shared" si="5"/>
        <v>35</v>
      </c>
      <c r="B39" s="85" t="s">
        <v>217</v>
      </c>
      <c r="C39" s="1529"/>
      <c r="D39" s="1532"/>
      <c r="E39" s="1526"/>
      <c r="F39" s="321">
        <f>COUNTIF('Location Summary'!$D$4:$D$616,'Tower PRS abstract '!B39)</f>
        <v>1</v>
      </c>
      <c r="G39" s="321">
        <v>1</v>
      </c>
      <c r="H39" s="321">
        <f t="shared" si="1"/>
        <v>0</v>
      </c>
      <c r="I39" s="322">
        <f t="shared" si="6"/>
        <v>1</v>
      </c>
      <c r="J39" s="322">
        <f>G39</f>
        <v>1</v>
      </c>
      <c r="K39" s="323">
        <f t="shared" si="4"/>
        <v>0</v>
      </c>
    </row>
    <row r="40" spans="1:11" x14ac:dyDescent="0.35">
      <c r="A40" s="4">
        <f t="shared" si="5"/>
        <v>36</v>
      </c>
      <c r="B40" s="85" t="s">
        <v>194</v>
      </c>
      <c r="C40" s="1529"/>
      <c r="D40" s="1532"/>
      <c r="E40" s="1526"/>
      <c r="F40" s="321">
        <f>COUNTIF('Location Summary'!$D$4:$D$616,'Tower PRS abstract '!B40)</f>
        <v>3</v>
      </c>
      <c r="G40" s="321">
        <v>3</v>
      </c>
      <c r="H40" s="321">
        <f t="shared" si="1"/>
        <v>0</v>
      </c>
      <c r="I40" s="322">
        <f t="shared" si="6"/>
        <v>3</v>
      </c>
      <c r="J40" s="322">
        <f t="shared" si="3"/>
        <v>3</v>
      </c>
      <c r="K40" s="323">
        <f t="shared" si="4"/>
        <v>0</v>
      </c>
    </row>
    <row r="41" spans="1:11" x14ac:dyDescent="0.35">
      <c r="A41" s="4">
        <f t="shared" si="5"/>
        <v>37</v>
      </c>
      <c r="B41" s="85" t="s">
        <v>226</v>
      </c>
      <c r="C41" s="1529"/>
      <c r="D41" s="1532"/>
      <c r="E41" s="1526"/>
      <c r="F41" s="321">
        <f>COUNTIF('Location Summary'!$D$4:$D$616,'Tower PRS abstract '!B41)</f>
        <v>1</v>
      </c>
      <c r="G41" s="321">
        <v>2</v>
      </c>
      <c r="H41" s="977">
        <f t="shared" si="1"/>
        <v>-1</v>
      </c>
      <c r="I41" s="322">
        <f t="shared" si="6"/>
        <v>1</v>
      </c>
      <c r="J41" s="322">
        <f t="shared" si="3"/>
        <v>2</v>
      </c>
      <c r="K41" s="323">
        <f t="shared" si="4"/>
        <v>-1</v>
      </c>
    </row>
    <row r="42" spans="1:11" ht="15" thickBot="1" x14ac:dyDescent="0.4">
      <c r="A42" s="971">
        <f t="shared" si="5"/>
        <v>38</v>
      </c>
      <c r="B42" s="972" t="s">
        <v>448</v>
      </c>
      <c r="C42" s="1535"/>
      <c r="D42" s="1533"/>
      <c r="E42" s="1527"/>
      <c r="F42" s="324">
        <f>COUNTIF('Location Summary'!$D$4:$D$616,'Tower PRS abstract '!B42)</f>
        <v>2</v>
      </c>
      <c r="G42" s="324">
        <v>2</v>
      </c>
      <c r="H42" s="324">
        <f t="shared" si="1"/>
        <v>0</v>
      </c>
      <c r="I42" s="325">
        <f t="shared" si="6"/>
        <v>2</v>
      </c>
      <c r="J42" s="325">
        <f t="shared" si="3"/>
        <v>2</v>
      </c>
      <c r="K42" s="326">
        <f t="shared" si="4"/>
        <v>0</v>
      </c>
    </row>
    <row r="43" spans="1:11" ht="15" thickBot="1" x14ac:dyDescent="0.4">
      <c r="A43" s="973"/>
      <c r="B43" s="974"/>
      <c r="C43" s="975"/>
      <c r="D43" s="975"/>
      <c r="E43" s="975"/>
      <c r="F43" s="975"/>
      <c r="G43" s="975"/>
      <c r="H43" s="975"/>
      <c r="I43" s="975"/>
      <c r="J43" s="975"/>
      <c r="K43" s="976"/>
    </row>
  </sheetData>
  <mergeCells count="23">
    <mergeCell ref="A1:K1"/>
    <mergeCell ref="A2:B2"/>
    <mergeCell ref="F3:H3"/>
    <mergeCell ref="I3:K3"/>
    <mergeCell ref="C5:C12"/>
    <mergeCell ref="D5:D12"/>
    <mergeCell ref="E5:E12"/>
    <mergeCell ref="C31:C35"/>
    <mergeCell ref="D31:D35"/>
    <mergeCell ref="C36:C42"/>
    <mergeCell ref="D36:D42"/>
    <mergeCell ref="C13:C21"/>
    <mergeCell ref="D13:D17"/>
    <mergeCell ref="D18:D21"/>
    <mergeCell ref="C22:C30"/>
    <mergeCell ref="D22:D25"/>
    <mergeCell ref="D26:D30"/>
    <mergeCell ref="E36:E42"/>
    <mergeCell ref="E13:E17"/>
    <mergeCell ref="E18:E21"/>
    <mergeCell ref="E22:E25"/>
    <mergeCell ref="E26:E30"/>
    <mergeCell ref="E31:E35"/>
  </mergeCells>
  <pageMargins left="0.34" right="0.24" top="0.75" bottom="0.75" header="0.3" footer="0.3"/>
  <pageSetup paperSize="9" scale="67" fitToHeight="0"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ED7C-7CE8-4C84-905C-9E3FDE12CA14}">
  <sheetPr codeName="Sheet8">
    <tabColor rgb="FFFFFF00"/>
    <pageSetUpPr fitToPage="1"/>
  </sheetPr>
  <dimension ref="A1:S75"/>
  <sheetViews>
    <sheetView showGridLines="0" zoomScale="85" zoomScaleNormal="100" zoomScaleSheetLayoutView="89" workbookViewId="0">
      <selection activeCell="M73" sqref="M73"/>
    </sheetView>
  </sheetViews>
  <sheetFormatPr defaultColWidth="9.1796875" defaultRowHeight="13" x14ac:dyDescent="0.35"/>
  <cols>
    <col min="1" max="1" width="8.54296875" style="878" customWidth="1"/>
    <col min="2" max="2" width="18.54296875" style="878" customWidth="1"/>
    <col min="3" max="3" width="13.453125" style="878" customWidth="1"/>
    <col min="4" max="4" width="15.453125" style="878" customWidth="1"/>
    <col min="5" max="5" width="13" style="878" customWidth="1"/>
    <col min="6" max="6" width="14.26953125" style="878" customWidth="1"/>
    <col min="7" max="7" width="11.1796875" style="878" customWidth="1"/>
    <col min="8" max="8" width="7.26953125" style="878" customWidth="1"/>
    <col min="9" max="9" width="27.7265625" style="878" customWidth="1"/>
    <col min="10" max="10" width="13.26953125" style="878" customWidth="1"/>
    <col min="11" max="11" width="9.1796875" style="878"/>
    <col min="12" max="12" width="44.7265625" style="878" customWidth="1"/>
    <col min="13" max="13" width="10.81640625" style="878" customWidth="1"/>
    <col min="14" max="14" width="9.1796875" style="878"/>
    <col min="15" max="15" width="12.26953125" style="878" customWidth="1"/>
    <col min="16" max="16" width="9.1796875" style="878"/>
    <col min="17" max="17" width="9.1796875" style="878" customWidth="1"/>
    <col min="18" max="18" width="10.54296875" style="878" customWidth="1"/>
    <col min="19" max="19" width="13.453125" style="878" customWidth="1"/>
    <col min="20" max="16384" width="9.1796875" style="878"/>
  </cols>
  <sheetData>
    <row r="1" spans="1:19" ht="9.75" customHeight="1" x14ac:dyDescent="0.35"/>
    <row r="2" spans="1:19" ht="16.5" customHeight="1" x14ac:dyDescent="0.5">
      <c r="A2" s="1327" t="s">
        <v>1378</v>
      </c>
      <c r="B2" s="1327"/>
      <c r="C2" s="1327"/>
      <c r="D2" s="1327"/>
      <c r="E2" s="1327"/>
      <c r="F2" s="1327"/>
      <c r="G2" s="1327"/>
      <c r="H2" s="1327"/>
      <c r="I2" s="1327"/>
      <c r="J2" s="1327"/>
      <c r="K2" s="1327"/>
      <c r="L2" s="1327"/>
      <c r="M2" s="1327"/>
      <c r="N2" s="1327"/>
      <c r="O2" s="1327"/>
      <c r="P2" s="1327"/>
      <c r="Q2" s="1327"/>
    </row>
    <row r="3" spans="1:19" ht="16.5" customHeight="1" x14ac:dyDescent="0.5">
      <c r="A3" s="890"/>
      <c r="B3" s="890"/>
      <c r="C3" s="890"/>
      <c r="D3" s="890"/>
      <c r="E3" s="890"/>
      <c r="F3" s="890"/>
      <c r="G3" s="890"/>
      <c r="H3" s="890"/>
      <c r="I3" s="890"/>
      <c r="J3" s="890"/>
      <c r="K3" s="890"/>
      <c r="L3" s="890"/>
      <c r="M3" s="890"/>
      <c r="N3" s="890"/>
      <c r="O3" s="890"/>
      <c r="P3" s="890"/>
      <c r="Q3" s="890"/>
    </row>
    <row r="4" spans="1:19" ht="28.5" customHeight="1" x14ac:dyDescent="0.5">
      <c r="A4" s="890"/>
      <c r="B4" s="900" t="s">
        <v>136</v>
      </c>
      <c r="C4" s="1553" t="s">
        <v>1389</v>
      </c>
      <c r="D4" s="1553"/>
      <c r="E4" s="1328" t="s">
        <v>1390</v>
      </c>
      <c r="F4" s="1329"/>
      <c r="G4" s="1330" t="s">
        <v>263</v>
      </c>
      <c r="H4" s="1330"/>
      <c r="I4" s="1554" t="s">
        <v>1391</v>
      </c>
      <c r="J4" s="1554"/>
      <c r="K4" s="1554" t="s">
        <v>1392</v>
      </c>
      <c r="L4" s="1554"/>
      <c r="M4" s="890"/>
      <c r="N4" s="890"/>
      <c r="O4" s="890"/>
      <c r="P4" s="890"/>
      <c r="Q4" s="890"/>
    </row>
    <row r="5" spans="1:19" ht="16.5" customHeight="1" x14ac:dyDescent="0.5">
      <c r="A5" s="890"/>
      <c r="B5" s="901" t="s">
        <v>1382</v>
      </c>
      <c r="C5" s="1333">
        <f>SUM(C12:C70)/1000</f>
        <v>117.85083100000003</v>
      </c>
      <c r="D5" s="1333"/>
      <c r="E5" s="1331"/>
      <c r="F5" s="1332"/>
      <c r="G5" s="1333"/>
      <c r="H5" s="1333"/>
      <c r="I5" s="1333"/>
      <c r="J5" s="1333"/>
      <c r="K5" s="1333"/>
      <c r="L5" s="1333"/>
      <c r="M5" s="890"/>
      <c r="N5" s="890"/>
      <c r="O5" s="890"/>
      <c r="P5" s="890"/>
      <c r="Q5" s="890"/>
    </row>
    <row r="6" spans="1:19" ht="16.5" customHeight="1" x14ac:dyDescent="0.5">
      <c r="A6" s="890"/>
      <c r="B6" s="901" t="s">
        <v>1442</v>
      </c>
      <c r="C6" s="1333">
        <f>C5-C7</f>
        <v>110.17009600000003</v>
      </c>
      <c r="D6" s="1333"/>
      <c r="E6" s="1331"/>
      <c r="F6" s="1332"/>
      <c r="G6" s="1333"/>
      <c r="H6" s="1333"/>
      <c r="I6" s="1333"/>
      <c r="J6" s="1333"/>
      <c r="K6" s="1333"/>
      <c r="L6" s="1333"/>
      <c r="M6" s="890"/>
      <c r="N6" s="890"/>
      <c r="O6" s="890"/>
      <c r="P6" s="890"/>
      <c r="Q6" s="890"/>
    </row>
    <row r="7" spans="1:19" ht="16.5" customHeight="1" x14ac:dyDescent="0.5">
      <c r="A7" s="890"/>
      <c r="B7" s="901" t="s">
        <v>1317</v>
      </c>
      <c r="C7" s="1333">
        <f>ROUNDUP(SUMIF($D$12:$D$70,$B7,$C$12:$C$70),3)/1000</f>
        <v>7.6807349999999994</v>
      </c>
      <c r="D7" s="1333"/>
      <c r="E7" s="1331"/>
      <c r="F7" s="1332"/>
      <c r="G7" s="1333"/>
      <c r="H7" s="1333"/>
      <c r="I7" s="1333"/>
      <c r="J7" s="1333"/>
      <c r="K7" s="1333"/>
      <c r="L7" s="1333"/>
      <c r="M7" s="890"/>
      <c r="N7" s="890"/>
      <c r="O7" s="890"/>
      <c r="P7" s="890"/>
      <c r="Q7" s="890"/>
    </row>
    <row r="8" spans="1:19" ht="16.5" customHeight="1" thickBot="1" x14ac:dyDescent="0.55000000000000004">
      <c r="A8" s="890"/>
      <c r="B8" s="890"/>
      <c r="C8" s="890"/>
      <c r="D8" s="890"/>
      <c r="E8" s="890"/>
      <c r="F8" s="890"/>
      <c r="G8" s="890"/>
      <c r="H8" s="890"/>
      <c r="I8" s="890"/>
      <c r="J8" s="890"/>
      <c r="K8" s="890"/>
      <c r="L8" s="890"/>
      <c r="M8" s="890"/>
      <c r="N8" s="890"/>
      <c r="O8" s="890"/>
      <c r="P8" s="890"/>
      <c r="Q8" s="890"/>
    </row>
    <row r="9" spans="1:19" ht="25.5" customHeight="1" x14ac:dyDescent="0.35">
      <c r="A9" s="1340">
        <v>0</v>
      </c>
      <c r="B9" s="1338" t="s">
        <v>97</v>
      </c>
      <c r="C9" s="1338" t="s">
        <v>1379</v>
      </c>
      <c r="D9" s="1338" t="s">
        <v>1315</v>
      </c>
      <c r="E9" s="1338" t="s">
        <v>1316</v>
      </c>
      <c r="F9" s="1338" t="s">
        <v>1386</v>
      </c>
      <c r="G9" s="1336" t="s">
        <v>104</v>
      </c>
      <c r="H9" s="1337"/>
      <c r="I9" s="1556"/>
      <c r="J9" s="1336" t="s">
        <v>1381</v>
      </c>
      <c r="K9" s="1337"/>
      <c r="L9" s="1556"/>
      <c r="M9" s="1336" t="s">
        <v>1382</v>
      </c>
      <c r="N9" s="1337"/>
      <c r="O9" s="1337"/>
      <c r="P9" s="1556"/>
      <c r="Q9" s="282" t="s">
        <v>1</v>
      </c>
      <c r="R9" s="822" t="s">
        <v>1384</v>
      </c>
      <c r="S9" s="897" t="s">
        <v>1385</v>
      </c>
    </row>
    <row r="10" spans="1:19" ht="15" customHeight="1" x14ac:dyDescent="0.35">
      <c r="A10" s="1422"/>
      <c r="B10" s="1555"/>
      <c r="C10" s="1555"/>
      <c r="D10" s="1555"/>
      <c r="E10" s="1555"/>
      <c r="F10" s="1555"/>
      <c r="G10" s="86"/>
      <c r="H10" s="1557" t="s">
        <v>0</v>
      </c>
      <c r="I10" s="1558"/>
      <c r="J10" s="86"/>
      <c r="K10" s="1557" t="s">
        <v>0</v>
      </c>
      <c r="L10" s="1558"/>
      <c r="M10" s="1557" t="s">
        <v>1383</v>
      </c>
      <c r="N10" s="1558"/>
      <c r="O10" s="1557" t="s">
        <v>18</v>
      </c>
      <c r="P10" s="1558"/>
      <c r="Q10" s="891"/>
      <c r="R10" s="891"/>
      <c r="S10" s="898"/>
    </row>
    <row r="11" spans="1:19" ht="16.5" customHeight="1" thickBot="1" x14ac:dyDescent="0.4">
      <c r="A11" s="1341"/>
      <c r="B11" s="1339"/>
      <c r="C11" s="1339"/>
      <c r="D11" s="1339"/>
      <c r="E11" s="1339"/>
      <c r="F11" s="1339"/>
      <c r="G11" s="27" t="s">
        <v>263</v>
      </c>
      <c r="H11" s="27" t="s">
        <v>0</v>
      </c>
      <c r="I11" s="27" t="s">
        <v>1380</v>
      </c>
      <c r="J11" s="27" t="s">
        <v>263</v>
      </c>
      <c r="K11" s="27" t="s">
        <v>0</v>
      </c>
      <c r="L11" s="27" t="s">
        <v>1380</v>
      </c>
      <c r="M11" s="27" t="s">
        <v>263</v>
      </c>
      <c r="N11" s="27" t="s">
        <v>0</v>
      </c>
      <c r="O11" s="27" t="s">
        <v>263</v>
      </c>
      <c r="P11" s="27" t="s">
        <v>0</v>
      </c>
      <c r="Q11" s="887"/>
      <c r="R11" s="887"/>
      <c r="S11" s="899"/>
    </row>
    <row r="12" spans="1:19" customFormat="1" ht="14.25" customHeight="1" x14ac:dyDescent="0.35">
      <c r="A12" s="902">
        <f>IF(B12="","",SUBTOTAL(3,$B$12:B12))</f>
        <v>1</v>
      </c>
      <c r="B12" s="903" t="s">
        <v>1388</v>
      </c>
      <c r="C12" s="904">
        <v>150.01400000000001</v>
      </c>
      <c r="D12" s="451" t="s">
        <v>1317</v>
      </c>
      <c r="E12" s="451"/>
      <c r="F12" s="451">
        <v>1</v>
      </c>
      <c r="G12" s="451">
        <v>0</v>
      </c>
      <c r="H12" s="451">
        <f>F12-G12</f>
        <v>1</v>
      </c>
      <c r="I12" s="451" t="s">
        <v>276</v>
      </c>
      <c r="J12" s="451">
        <v>0</v>
      </c>
      <c r="K12" s="3">
        <f t="shared" ref="K12:K69" si="0">F12-J12</f>
        <v>1</v>
      </c>
      <c r="L12" s="451" t="s">
        <v>276</v>
      </c>
      <c r="M12" s="904"/>
      <c r="N12" s="451"/>
      <c r="O12" s="904"/>
      <c r="P12" s="905"/>
      <c r="Q12" s="451"/>
      <c r="R12" s="905"/>
      <c r="S12" s="906"/>
    </row>
    <row r="13" spans="1:19" customFormat="1" ht="14.25" customHeight="1" x14ac:dyDescent="0.35">
      <c r="A13" s="907">
        <f>IF(B13="","",SUBTOTAL(3,$B$12:B13))</f>
        <v>2</v>
      </c>
      <c r="B13" s="903" t="s">
        <v>1415</v>
      </c>
      <c r="C13" s="904">
        <v>290.20999999999998</v>
      </c>
      <c r="D13" s="321" t="s">
        <v>1317</v>
      </c>
      <c r="E13" s="321"/>
      <c r="F13" s="321">
        <v>1</v>
      </c>
      <c r="G13" s="321">
        <v>0</v>
      </c>
      <c r="H13" s="321">
        <f t="shared" ref="H13:H70" si="1">F13-G13</f>
        <v>1</v>
      </c>
      <c r="I13" s="321" t="s">
        <v>1286</v>
      </c>
      <c r="J13" s="321">
        <v>0</v>
      </c>
      <c r="K13" s="3">
        <f t="shared" si="0"/>
        <v>1</v>
      </c>
      <c r="L13" s="321" t="s">
        <v>1286</v>
      </c>
      <c r="M13" s="909"/>
      <c r="N13" s="321"/>
      <c r="O13" s="909"/>
      <c r="P13" s="910"/>
      <c r="Q13" s="321"/>
      <c r="R13" s="910"/>
      <c r="S13" s="911"/>
    </row>
    <row r="14" spans="1:19" customFormat="1" ht="14.25" customHeight="1" x14ac:dyDescent="0.35">
      <c r="A14" s="902">
        <f>IF(B14="","",SUBTOTAL(3,$B$12:B14))</f>
        <v>3</v>
      </c>
      <c r="B14" s="903" t="s">
        <v>1416</v>
      </c>
      <c r="C14" s="904">
        <v>2836.9920000000002</v>
      </c>
      <c r="D14" s="321" t="s">
        <v>1318</v>
      </c>
      <c r="E14" s="321"/>
      <c r="F14" s="321">
        <v>7</v>
      </c>
      <c r="G14" s="321">
        <v>5</v>
      </c>
      <c r="H14" s="321">
        <f t="shared" si="1"/>
        <v>2</v>
      </c>
      <c r="I14" s="321" t="s">
        <v>1444</v>
      </c>
      <c r="J14" s="321">
        <v>0</v>
      </c>
      <c r="K14" s="3">
        <f t="shared" si="0"/>
        <v>7</v>
      </c>
      <c r="L14" s="321" t="s">
        <v>1417</v>
      </c>
      <c r="M14" s="909"/>
      <c r="N14" s="321"/>
      <c r="O14" s="909"/>
      <c r="P14" s="910"/>
      <c r="Q14" s="321"/>
      <c r="R14" s="910"/>
      <c r="S14" s="911"/>
    </row>
    <row r="15" spans="1:19" customFormat="1" ht="13.9" customHeight="1" x14ac:dyDescent="0.35">
      <c r="A15" s="907">
        <f>IF(B15="","",SUBTOTAL(3,$B$12:B15))</f>
        <v>4</v>
      </c>
      <c r="B15" s="903" t="s">
        <v>1418</v>
      </c>
      <c r="C15" s="904">
        <v>2691.4670000000001</v>
      </c>
      <c r="D15" s="321" t="s">
        <v>1318</v>
      </c>
      <c r="E15" s="321"/>
      <c r="F15" s="321">
        <v>7</v>
      </c>
      <c r="G15" s="321">
        <v>7</v>
      </c>
      <c r="H15" s="321">
        <f t="shared" si="1"/>
        <v>0</v>
      </c>
      <c r="I15" s="321"/>
      <c r="J15" s="321">
        <v>0</v>
      </c>
      <c r="K15" s="3">
        <f t="shared" si="0"/>
        <v>7</v>
      </c>
      <c r="L15" s="321" t="s">
        <v>1419</v>
      </c>
      <c r="M15" s="909"/>
      <c r="N15" s="321"/>
      <c r="O15" s="909"/>
      <c r="P15" s="910"/>
      <c r="Q15" s="321"/>
      <c r="R15" s="910"/>
      <c r="S15" s="911"/>
    </row>
    <row r="16" spans="1:19" customFormat="1" ht="14.25" customHeight="1" x14ac:dyDescent="0.35">
      <c r="A16" s="902">
        <f>IF(B16="","",SUBTOTAL(3,$B$12:B16))</f>
        <v>5</v>
      </c>
      <c r="B16" s="903" t="s">
        <v>1420</v>
      </c>
      <c r="C16" s="904">
        <v>1627.07</v>
      </c>
      <c r="D16" s="321" t="s">
        <v>1318</v>
      </c>
      <c r="E16" s="321"/>
      <c r="F16" s="321">
        <v>4</v>
      </c>
      <c r="G16" s="321">
        <v>2</v>
      </c>
      <c r="H16" s="321">
        <f t="shared" si="1"/>
        <v>2</v>
      </c>
      <c r="I16" s="321" t="s">
        <v>1437</v>
      </c>
      <c r="J16" s="321">
        <v>0</v>
      </c>
      <c r="K16" s="3">
        <f t="shared" si="0"/>
        <v>4</v>
      </c>
      <c r="L16" s="321" t="s">
        <v>1421</v>
      </c>
      <c r="M16" s="909"/>
      <c r="N16" s="321"/>
      <c r="O16" s="909"/>
      <c r="P16" s="910"/>
      <c r="Q16" s="321"/>
      <c r="R16" s="910"/>
      <c r="S16" s="911"/>
    </row>
    <row r="17" spans="1:19" customFormat="1" ht="14.25" customHeight="1" x14ac:dyDescent="0.35">
      <c r="A17" s="907">
        <f>IF(B17="","",SUBTOTAL(3,$B$12:B17))</f>
        <v>6</v>
      </c>
      <c r="B17" s="908" t="s">
        <v>1326</v>
      </c>
      <c r="C17" s="904">
        <v>709.16300000000001</v>
      </c>
      <c r="D17" s="321" t="s">
        <v>1318</v>
      </c>
      <c r="E17" s="321"/>
      <c r="F17" s="321">
        <v>2</v>
      </c>
      <c r="G17" s="321">
        <v>2</v>
      </c>
      <c r="H17" s="321">
        <f t="shared" si="1"/>
        <v>0</v>
      </c>
      <c r="I17" s="321"/>
      <c r="J17" s="321">
        <v>0</v>
      </c>
      <c r="K17" s="3">
        <f t="shared" si="0"/>
        <v>2</v>
      </c>
      <c r="L17" s="321" t="s">
        <v>1422</v>
      </c>
      <c r="M17" s="909"/>
      <c r="N17" s="321"/>
      <c r="O17" s="909"/>
      <c r="P17" s="910"/>
      <c r="Q17" s="321"/>
      <c r="R17" s="910"/>
      <c r="S17" s="911"/>
    </row>
    <row r="18" spans="1:19" customFormat="1" ht="14.25" customHeight="1" x14ac:dyDescent="0.35">
      <c r="A18" s="902">
        <f>IF(B18="","",SUBTOTAL(3,$B$12:B18))</f>
        <v>7</v>
      </c>
      <c r="B18" s="908" t="s">
        <v>1327</v>
      </c>
      <c r="C18" s="904">
        <v>2681.6109999999999</v>
      </c>
      <c r="D18" s="321" t="s">
        <v>1318</v>
      </c>
      <c r="E18" s="321"/>
      <c r="F18" s="321">
        <v>7</v>
      </c>
      <c r="G18" s="321">
        <v>7</v>
      </c>
      <c r="H18" s="321">
        <f t="shared" si="1"/>
        <v>0</v>
      </c>
      <c r="I18" s="321"/>
      <c r="J18" s="321">
        <v>0</v>
      </c>
      <c r="K18" s="3">
        <f t="shared" si="0"/>
        <v>7</v>
      </c>
      <c r="L18" s="321" t="s">
        <v>1423</v>
      </c>
      <c r="M18" s="909"/>
      <c r="N18" s="321"/>
      <c r="O18" s="909"/>
      <c r="P18" s="910"/>
      <c r="Q18" s="321"/>
      <c r="R18" s="910"/>
      <c r="S18" s="911"/>
    </row>
    <row r="19" spans="1:19" customFormat="1" ht="14.25" customHeight="1" x14ac:dyDescent="0.35">
      <c r="A19" s="907">
        <f>IF(B19="","",SUBTOTAL(3,$B$12:B19))</f>
        <v>8</v>
      </c>
      <c r="B19" s="908" t="s">
        <v>1328</v>
      </c>
      <c r="C19" s="904">
        <v>4418.3890000000001</v>
      </c>
      <c r="D19" s="321" t="s">
        <v>1318</v>
      </c>
      <c r="E19" s="321"/>
      <c r="F19" s="321">
        <v>11</v>
      </c>
      <c r="G19" s="321">
        <v>11</v>
      </c>
      <c r="H19" s="321">
        <f t="shared" si="1"/>
        <v>0</v>
      </c>
      <c r="I19" s="321"/>
      <c r="J19" s="321">
        <v>0</v>
      </c>
      <c r="K19" s="3">
        <f t="shared" si="0"/>
        <v>11</v>
      </c>
      <c r="L19" s="321" t="s">
        <v>1424</v>
      </c>
      <c r="M19" s="909"/>
      <c r="N19" s="321"/>
      <c r="O19" s="909"/>
      <c r="P19" s="910"/>
      <c r="Q19" s="321"/>
      <c r="R19" s="910"/>
      <c r="S19" s="911"/>
    </row>
    <row r="20" spans="1:19" customFormat="1" ht="14.25" customHeight="1" x14ac:dyDescent="0.35">
      <c r="A20" s="902">
        <f>IF(B20="","",SUBTOTAL(3,$B$12:B20))</f>
        <v>9</v>
      </c>
      <c r="B20" s="908" t="s">
        <v>1329</v>
      </c>
      <c r="C20" s="904">
        <v>419.48</v>
      </c>
      <c r="D20" s="321" t="s">
        <v>1317</v>
      </c>
      <c r="E20" s="321"/>
      <c r="F20" s="321">
        <v>1</v>
      </c>
      <c r="G20" s="321">
        <v>1</v>
      </c>
      <c r="H20" s="321">
        <f t="shared" si="1"/>
        <v>0</v>
      </c>
      <c r="I20" s="321"/>
      <c r="J20" s="321">
        <v>0</v>
      </c>
      <c r="K20" s="3">
        <f t="shared" si="0"/>
        <v>1</v>
      </c>
      <c r="L20" s="321" t="s">
        <v>266</v>
      </c>
      <c r="M20" s="909"/>
      <c r="N20" s="321"/>
      <c r="O20" s="909"/>
      <c r="P20" s="910"/>
      <c r="Q20" s="321"/>
      <c r="R20" s="910"/>
      <c r="S20" s="911"/>
    </row>
    <row r="21" spans="1:19" customFormat="1" ht="14.25" customHeight="1" x14ac:dyDescent="0.35">
      <c r="A21" s="907">
        <f>IF(B21="","",SUBTOTAL(3,$B$12:B21))</f>
        <v>10</v>
      </c>
      <c r="B21" s="908" t="s">
        <v>1330</v>
      </c>
      <c r="C21" s="904">
        <v>4901.2360000000008</v>
      </c>
      <c r="D21" s="321" t="s">
        <v>1318</v>
      </c>
      <c r="E21" s="321"/>
      <c r="F21" s="321">
        <v>13</v>
      </c>
      <c r="G21" s="321">
        <v>13</v>
      </c>
      <c r="H21" s="321">
        <f t="shared" si="1"/>
        <v>0</v>
      </c>
      <c r="I21" s="321"/>
      <c r="J21" s="321">
        <v>0</v>
      </c>
      <c r="K21" s="3">
        <f t="shared" si="0"/>
        <v>13</v>
      </c>
      <c r="L21" s="321" t="s">
        <v>1425</v>
      </c>
      <c r="M21" s="909"/>
      <c r="N21" s="321"/>
      <c r="O21" s="909"/>
      <c r="P21" s="910"/>
      <c r="Q21" s="321"/>
      <c r="R21" s="910"/>
      <c r="S21" s="911"/>
    </row>
    <row r="22" spans="1:19" customFormat="1" ht="14.25" customHeight="1" x14ac:dyDescent="0.35">
      <c r="A22" s="902">
        <f>IF(B22="","",SUBTOTAL(3,$B$12:B22))</f>
        <v>11</v>
      </c>
      <c r="B22" s="908" t="s">
        <v>1331</v>
      </c>
      <c r="C22" s="904">
        <v>2699.2840000000001</v>
      </c>
      <c r="D22" s="321" t="s">
        <v>1318</v>
      </c>
      <c r="E22" s="321"/>
      <c r="F22" s="321">
        <v>7</v>
      </c>
      <c r="G22" s="321">
        <v>7</v>
      </c>
      <c r="H22" s="321">
        <f t="shared" si="1"/>
        <v>0</v>
      </c>
      <c r="I22" s="321"/>
      <c r="J22" s="321">
        <v>6</v>
      </c>
      <c r="K22" s="3">
        <f t="shared" si="0"/>
        <v>1</v>
      </c>
      <c r="L22" s="997" t="s">
        <v>497</v>
      </c>
      <c r="M22" s="909"/>
      <c r="N22" s="321"/>
      <c r="O22" s="909"/>
      <c r="P22" s="910"/>
      <c r="Q22" s="321"/>
      <c r="R22" s="910"/>
      <c r="S22" s="911"/>
    </row>
    <row r="23" spans="1:19" customFormat="1" ht="14.25" customHeight="1" x14ac:dyDescent="0.35">
      <c r="A23" s="902">
        <f>IF(B23="","",SUBTOTAL(3,$B$12:B23))</f>
        <v>12</v>
      </c>
      <c r="B23" s="908" t="s">
        <v>1332</v>
      </c>
      <c r="C23" s="904">
        <v>2434.77</v>
      </c>
      <c r="D23" s="321" t="s">
        <v>1318</v>
      </c>
      <c r="E23" s="321"/>
      <c r="F23" s="321">
        <v>6</v>
      </c>
      <c r="G23" s="321">
        <v>6</v>
      </c>
      <c r="H23" s="321">
        <f t="shared" si="1"/>
        <v>0</v>
      </c>
      <c r="I23" s="321"/>
      <c r="J23" s="321">
        <v>6</v>
      </c>
      <c r="K23" s="3">
        <f t="shared" si="0"/>
        <v>0</v>
      </c>
      <c r="L23" s="997"/>
      <c r="M23" s="909"/>
      <c r="N23" s="321"/>
      <c r="O23" s="909"/>
      <c r="P23" s="910"/>
      <c r="Q23" s="321"/>
      <c r="R23" s="910"/>
      <c r="S23" s="911"/>
    </row>
    <row r="24" spans="1:19" customFormat="1" ht="14.25" customHeight="1" x14ac:dyDescent="0.35">
      <c r="A24" s="902">
        <f>IF(B24="","",SUBTOTAL(3,$B$12:B24))</f>
        <v>13</v>
      </c>
      <c r="B24" s="908" t="s">
        <v>1333</v>
      </c>
      <c r="C24" s="904">
        <v>4455</v>
      </c>
      <c r="D24" s="321" t="s">
        <v>1318</v>
      </c>
      <c r="E24" s="321"/>
      <c r="F24" s="321">
        <v>12</v>
      </c>
      <c r="G24" s="321">
        <v>11</v>
      </c>
      <c r="H24" s="321">
        <f t="shared" si="1"/>
        <v>1</v>
      </c>
      <c r="I24" s="321" t="s">
        <v>501</v>
      </c>
      <c r="J24" s="321">
        <v>10</v>
      </c>
      <c r="K24" s="3">
        <f t="shared" si="0"/>
        <v>2</v>
      </c>
      <c r="L24" s="321"/>
      <c r="M24" s="909"/>
      <c r="N24" s="321"/>
      <c r="O24" s="909"/>
      <c r="P24" s="910"/>
      <c r="Q24" s="321"/>
      <c r="R24" s="910"/>
      <c r="S24" s="911"/>
    </row>
    <row r="25" spans="1:19" customFormat="1" ht="14.25" customHeight="1" x14ac:dyDescent="0.35">
      <c r="A25" s="907">
        <f>IF(B25="","",SUBTOTAL(3,$B$12:B25))</f>
        <v>14</v>
      </c>
      <c r="B25" s="908" t="s">
        <v>1334</v>
      </c>
      <c r="C25" s="904">
        <v>466.62900000000002</v>
      </c>
      <c r="D25" s="321" t="s">
        <v>1317</v>
      </c>
      <c r="E25" s="321"/>
      <c r="F25" s="321">
        <v>1</v>
      </c>
      <c r="G25" s="321">
        <v>0</v>
      </c>
      <c r="H25" s="321">
        <f t="shared" si="1"/>
        <v>1</v>
      </c>
      <c r="I25" s="321" t="s">
        <v>271</v>
      </c>
      <c r="J25" s="321">
        <v>0</v>
      </c>
      <c r="K25" s="3">
        <f t="shared" si="0"/>
        <v>1</v>
      </c>
      <c r="L25" s="321"/>
      <c r="M25" s="909"/>
      <c r="N25" s="321"/>
      <c r="O25" s="909"/>
      <c r="P25" s="910"/>
      <c r="Q25" s="321"/>
      <c r="R25" s="910"/>
      <c r="S25" s="911"/>
    </row>
    <row r="26" spans="1:19" customFormat="1" ht="14.25" customHeight="1" x14ac:dyDescent="0.35">
      <c r="A26" s="902">
        <f>IF(B26="","",SUBTOTAL(3,$B$12:B26))</f>
        <v>15</v>
      </c>
      <c r="B26" s="908" t="s">
        <v>1335</v>
      </c>
      <c r="C26" s="904">
        <v>4964.92</v>
      </c>
      <c r="D26" s="321" t="s">
        <v>1318</v>
      </c>
      <c r="E26" s="321"/>
      <c r="F26" s="321">
        <v>12</v>
      </c>
      <c r="G26" s="321">
        <v>12</v>
      </c>
      <c r="H26" s="321">
        <f t="shared" si="1"/>
        <v>0</v>
      </c>
      <c r="I26" s="321"/>
      <c r="J26" s="321">
        <v>4</v>
      </c>
      <c r="K26" s="3">
        <f t="shared" si="0"/>
        <v>8</v>
      </c>
      <c r="L26" s="321"/>
      <c r="M26" s="909"/>
      <c r="N26" s="321"/>
      <c r="O26" s="909"/>
      <c r="P26" s="910"/>
      <c r="Q26" s="321"/>
      <c r="R26" s="910"/>
      <c r="S26" s="911"/>
    </row>
    <row r="27" spans="1:19" customFormat="1" ht="14.25" customHeight="1" x14ac:dyDescent="0.35">
      <c r="A27" s="907">
        <f>IF(B27="","",SUBTOTAL(3,$B$12:B27))</f>
        <v>16</v>
      </c>
      <c r="B27" s="908" t="s">
        <v>1336</v>
      </c>
      <c r="C27" s="904">
        <v>1004.183</v>
      </c>
      <c r="D27" s="321" t="s">
        <v>1318</v>
      </c>
      <c r="E27" s="321"/>
      <c r="F27" s="321">
        <v>3</v>
      </c>
      <c r="G27" s="321">
        <v>2</v>
      </c>
      <c r="H27" s="321">
        <f t="shared" si="1"/>
        <v>1</v>
      </c>
      <c r="I27" s="321" t="s">
        <v>273</v>
      </c>
      <c r="J27" s="321"/>
      <c r="K27" s="3">
        <f t="shared" si="0"/>
        <v>3</v>
      </c>
      <c r="L27" s="321"/>
      <c r="M27" s="909"/>
      <c r="N27" s="321"/>
      <c r="O27" s="909"/>
      <c r="P27" s="910"/>
      <c r="Q27" s="321"/>
      <c r="R27" s="910"/>
      <c r="S27" s="911"/>
    </row>
    <row r="28" spans="1:19" customFormat="1" ht="14.25" customHeight="1" x14ac:dyDescent="0.35">
      <c r="A28" s="902">
        <f>IF(B28="","",SUBTOTAL(3,$B$12:B28))</f>
        <v>17</v>
      </c>
      <c r="B28" s="908" t="s">
        <v>1337</v>
      </c>
      <c r="C28" s="904">
        <v>242.893</v>
      </c>
      <c r="D28" s="321" t="s">
        <v>1317</v>
      </c>
      <c r="E28" s="321" t="s">
        <v>706</v>
      </c>
      <c r="F28" s="321">
        <v>1</v>
      </c>
      <c r="G28" s="321">
        <v>0</v>
      </c>
      <c r="H28" s="321">
        <f t="shared" si="1"/>
        <v>1</v>
      </c>
      <c r="I28" s="321" t="s">
        <v>274</v>
      </c>
      <c r="J28" s="321"/>
      <c r="K28" s="3">
        <f t="shared" si="0"/>
        <v>1</v>
      </c>
      <c r="L28" s="321"/>
      <c r="M28" s="909"/>
      <c r="N28" s="321"/>
      <c r="O28" s="909"/>
      <c r="P28" s="910"/>
      <c r="Q28" s="321"/>
      <c r="R28" s="910"/>
      <c r="S28" s="911"/>
    </row>
    <row r="29" spans="1:19" customFormat="1" ht="14.25" customHeight="1" x14ac:dyDescent="0.35">
      <c r="A29" s="907">
        <f>IF(B29="","",SUBTOTAL(3,$B$12:B29))</f>
        <v>18</v>
      </c>
      <c r="B29" s="908" t="s">
        <v>1338</v>
      </c>
      <c r="C29" s="904">
        <v>329.72800000000001</v>
      </c>
      <c r="D29" s="321" t="s">
        <v>1317</v>
      </c>
      <c r="E29" s="321" t="s">
        <v>1319</v>
      </c>
      <c r="F29" s="321">
        <v>1</v>
      </c>
      <c r="G29" s="321">
        <v>1</v>
      </c>
      <c r="H29" s="321">
        <f t="shared" si="1"/>
        <v>0</v>
      </c>
      <c r="I29" s="321"/>
      <c r="J29" s="321"/>
      <c r="K29" s="3">
        <f t="shared" si="0"/>
        <v>1</v>
      </c>
      <c r="L29" s="321"/>
      <c r="M29" s="909"/>
      <c r="N29" s="321"/>
      <c r="O29" s="909"/>
      <c r="P29" s="910"/>
      <c r="Q29" s="321"/>
      <c r="R29" s="910"/>
      <c r="S29" s="911"/>
    </row>
    <row r="30" spans="1:19" customFormat="1" ht="14.25" customHeight="1" x14ac:dyDescent="0.35">
      <c r="A30" s="902">
        <f>IF(B30="","",SUBTOTAL(3,$B$12:B30))</f>
        <v>19</v>
      </c>
      <c r="B30" s="908" t="s">
        <v>1339</v>
      </c>
      <c r="C30" s="904">
        <v>416.87799999999999</v>
      </c>
      <c r="D30" s="321" t="s">
        <v>1317</v>
      </c>
      <c r="E30" s="321"/>
      <c r="F30" s="321">
        <v>1</v>
      </c>
      <c r="G30" s="321">
        <v>1</v>
      </c>
      <c r="H30" s="321">
        <f t="shared" si="1"/>
        <v>0</v>
      </c>
      <c r="I30" s="321"/>
      <c r="J30" s="321"/>
      <c r="K30" s="3">
        <f t="shared" si="0"/>
        <v>1</v>
      </c>
      <c r="L30" s="321"/>
      <c r="M30" s="909"/>
      <c r="N30" s="321"/>
      <c r="O30" s="909"/>
      <c r="P30" s="910"/>
      <c r="Q30" s="321"/>
      <c r="R30" s="910"/>
      <c r="S30" s="911"/>
    </row>
    <row r="31" spans="1:19" customFormat="1" ht="14.25" customHeight="1" x14ac:dyDescent="0.35">
      <c r="A31" s="907">
        <f>IF(B31="","",SUBTOTAL(3,$B$12:B31))</f>
        <v>20</v>
      </c>
      <c r="B31" s="908" t="s">
        <v>1340</v>
      </c>
      <c r="C31" s="904">
        <v>480.26900000000001</v>
      </c>
      <c r="D31" s="321" t="s">
        <v>1317</v>
      </c>
      <c r="E31" s="321"/>
      <c r="F31" s="321">
        <v>1</v>
      </c>
      <c r="G31" s="321">
        <v>0</v>
      </c>
      <c r="H31" s="321">
        <f t="shared" si="1"/>
        <v>1</v>
      </c>
      <c r="I31" s="321" t="s">
        <v>11</v>
      </c>
      <c r="J31" s="321"/>
      <c r="K31" s="3">
        <f t="shared" si="0"/>
        <v>1</v>
      </c>
      <c r="L31" s="321"/>
      <c r="M31" s="909"/>
      <c r="N31" s="321"/>
      <c r="O31" s="909"/>
      <c r="P31" s="910"/>
      <c r="Q31" s="321"/>
      <c r="R31" s="910"/>
      <c r="S31" s="911"/>
    </row>
    <row r="32" spans="1:19" customFormat="1" ht="14.25" customHeight="1" x14ac:dyDescent="0.35">
      <c r="A32" s="902">
        <f>IF(B32="","",SUBTOTAL(3,$B$12:B32))</f>
        <v>21</v>
      </c>
      <c r="B32" s="908" t="s">
        <v>1341</v>
      </c>
      <c r="C32" s="904">
        <v>223.816</v>
      </c>
      <c r="D32" s="321" t="s">
        <v>1317</v>
      </c>
      <c r="E32" s="321" t="s">
        <v>1320</v>
      </c>
      <c r="F32" s="321">
        <v>1</v>
      </c>
      <c r="G32" s="321">
        <v>1</v>
      </c>
      <c r="H32" s="321">
        <f t="shared" si="1"/>
        <v>0</v>
      </c>
      <c r="I32" s="321"/>
      <c r="J32" s="321"/>
      <c r="K32" s="3">
        <f t="shared" si="0"/>
        <v>1</v>
      </c>
      <c r="L32" s="321"/>
      <c r="M32" s="909"/>
      <c r="N32" s="321"/>
      <c r="O32" s="909"/>
      <c r="P32" s="910"/>
      <c r="Q32" s="321"/>
      <c r="R32" s="910"/>
      <c r="S32" s="911"/>
    </row>
    <row r="33" spans="1:19" customFormat="1" ht="14.25" customHeight="1" x14ac:dyDescent="0.35">
      <c r="A33" s="907">
        <f>IF(B33="","",SUBTOTAL(3,$B$12:B33))</f>
        <v>22</v>
      </c>
      <c r="B33" s="908" t="s">
        <v>1342</v>
      </c>
      <c r="C33" s="904">
        <v>5019.34</v>
      </c>
      <c r="D33" s="321" t="s">
        <v>1318</v>
      </c>
      <c r="E33" s="321"/>
      <c r="F33" s="321">
        <v>13</v>
      </c>
      <c r="G33" s="321">
        <v>13</v>
      </c>
      <c r="H33" s="321">
        <f t="shared" si="1"/>
        <v>0</v>
      </c>
      <c r="I33" s="321"/>
      <c r="J33" s="321">
        <v>4</v>
      </c>
      <c r="K33" s="3">
        <f t="shared" si="0"/>
        <v>9</v>
      </c>
      <c r="L33" s="321"/>
      <c r="M33" s="909"/>
      <c r="N33" s="321"/>
      <c r="O33" s="909"/>
      <c r="P33" s="910"/>
      <c r="Q33" s="321"/>
      <c r="R33" s="910"/>
      <c r="S33" s="911"/>
    </row>
    <row r="34" spans="1:19" customFormat="1" ht="14.25" customHeight="1" x14ac:dyDescent="0.35">
      <c r="A34" s="902">
        <f>IF(B34="","",SUBTOTAL(3,$B$12:B34))</f>
        <v>23</v>
      </c>
      <c r="B34" s="908" t="s">
        <v>1343</v>
      </c>
      <c r="C34" s="904">
        <v>392.69400000000002</v>
      </c>
      <c r="D34" s="321" t="s">
        <v>1317</v>
      </c>
      <c r="E34" s="321"/>
      <c r="F34" s="321">
        <v>1</v>
      </c>
      <c r="G34" s="321">
        <v>1</v>
      </c>
      <c r="H34" s="321">
        <f t="shared" si="1"/>
        <v>0</v>
      </c>
      <c r="I34" s="321"/>
      <c r="J34" s="321"/>
      <c r="K34" s="3">
        <f t="shared" si="0"/>
        <v>1</v>
      </c>
      <c r="L34" s="321"/>
      <c r="M34" s="909"/>
      <c r="N34" s="321"/>
      <c r="O34" s="909"/>
      <c r="P34" s="910"/>
      <c r="Q34" s="321"/>
      <c r="R34" s="910"/>
      <c r="S34" s="911"/>
    </row>
    <row r="35" spans="1:19" customFormat="1" ht="14.25" customHeight="1" x14ac:dyDescent="0.35">
      <c r="A35" s="902">
        <f>IF(B35="","",SUBTOTAL(3,$B$12:B35))</f>
        <v>24</v>
      </c>
      <c r="B35" s="908" t="s">
        <v>1344</v>
      </c>
      <c r="C35" s="904">
        <v>398.404</v>
      </c>
      <c r="D35" s="321" t="s">
        <v>1317</v>
      </c>
      <c r="E35" s="321"/>
      <c r="F35" s="321">
        <v>1</v>
      </c>
      <c r="G35" s="321">
        <v>1</v>
      </c>
      <c r="H35" s="321">
        <f t="shared" si="1"/>
        <v>0</v>
      </c>
      <c r="I35" s="321"/>
      <c r="J35" s="321"/>
      <c r="K35" s="3">
        <f t="shared" si="0"/>
        <v>1</v>
      </c>
      <c r="L35" s="321"/>
      <c r="M35" s="909"/>
      <c r="N35" s="321"/>
      <c r="O35" s="909"/>
      <c r="P35" s="910"/>
      <c r="Q35" s="321"/>
      <c r="R35" s="910"/>
      <c r="S35" s="911"/>
    </row>
    <row r="36" spans="1:19" customFormat="1" ht="14.25" customHeight="1" x14ac:dyDescent="0.35">
      <c r="A36" s="902">
        <f>IF(B36="","",SUBTOTAL(3,$B$12:B36))</f>
        <v>25</v>
      </c>
      <c r="B36" s="908" t="s">
        <v>1345</v>
      </c>
      <c r="C36" s="904">
        <v>3030.0290000000005</v>
      </c>
      <c r="D36" s="321" t="s">
        <v>1318</v>
      </c>
      <c r="E36" s="321"/>
      <c r="F36" s="321">
        <v>8</v>
      </c>
      <c r="G36" s="321">
        <v>7</v>
      </c>
      <c r="H36" s="321">
        <f t="shared" si="1"/>
        <v>1</v>
      </c>
      <c r="I36" s="321" t="s">
        <v>53</v>
      </c>
      <c r="J36" s="321"/>
      <c r="K36" s="3">
        <f t="shared" si="0"/>
        <v>8</v>
      </c>
      <c r="L36" s="321"/>
      <c r="M36" s="909"/>
      <c r="N36" s="321"/>
      <c r="O36" s="909"/>
      <c r="P36" s="910"/>
      <c r="Q36" s="321"/>
      <c r="R36" s="910"/>
      <c r="S36" s="911"/>
    </row>
    <row r="37" spans="1:19" customFormat="1" ht="14.25" customHeight="1" x14ac:dyDescent="0.35">
      <c r="A37" s="902">
        <f>IF(B37="","",SUBTOTAL(3,$B$12:B37))</f>
        <v>26</v>
      </c>
      <c r="B37" s="908" t="s">
        <v>1346</v>
      </c>
      <c r="C37" s="904">
        <v>279.36</v>
      </c>
      <c r="D37" s="321" t="s">
        <v>1317</v>
      </c>
      <c r="E37" s="321" t="s">
        <v>1387</v>
      </c>
      <c r="F37" s="321">
        <v>1</v>
      </c>
      <c r="G37" s="321">
        <v>0</v>
      </c>
      <c r="H37" s="321">
        <f t="shared" si="1"/>
        <v>1</v>
      </c>
      <c r="I37" s="321" t="s">
        <v>54</v>
      </c>
      <c r="J37" s="321"/>
      <c r="K37" s="3">
        <f t="shared" si="0"/>
        <v>1</v>
      </c>
      <c r="L37" s="321"/>
      <c r="M37" s="909"/>
      <c r="N37" s="321"/>
      <c r="O37" s="909"/>
      <c r="P37" s="910"/>
      <c r="Q37" s="321"/>
      <c r="R37" s="910"/>
      <c r="S37" s="911"/>
    </row>
    <row r="38" spans="1:19" customFormat="1" ht="14.25" customHeight="1" x14ac:dyDescent="0.35">
      <c r="A38" s="902">
        <f>IF(B38="","",SUBTOTAL(3,$B$12:B38))</f>
        <v>27</v>
      </c>
      <c r="B38" s="908" t="s">
        <v>1347</v>
      </c>
      <c r="C38" s="904">
        <v>2550.1669999999999</v>
      </c>
      <c r="D38" s="321" t="s">
        <v>1318</v>
      </c>
      <c r="E38" s="321"/>
      <c r="F38" s="321">
        <v>7</v>
      </c>
      <c r="G38" s="321">
        <v>2</v>
      </c>
      <c r="H38" s="321">
        <f t="shared" si="1"/>
        <v>5</v>
      </c>
      <c r="I38" s="321" t="s">
        <v>1426</v>
      </c>
      <c r="J38" s="321"/>
      <c r="K38" s="3">
        <f t="shared" si="0"/>
        <v>7</v>
      </c>
      <c r="L38" s="321"/>
      <c r="M38" s="909"/>
      <c r="N38" s="321"/>
      <c r="O38" s="909"/>
      <c r="P38" s="910"/>
      <c r="Q38" s="321"/>
      <c r="R38" s="910"/>
      <c r="S38" s="911"/>
    </row>
    <row r="39" spans="1:19" customFormat="1" ht="14.25" customHeight="1" x14ac:dyDescent="0.35">
      <c r="A39" s="902">
        <f>IF(B39="","",SUBTOTAL(3,$B$12:B39))</f>
        <v>28</v>
      </c>
      <c r="B39" s="908" t="s">
        <v>1348</v>
      </c>
      <c r="C39" s="904">
        <v>2283.5349999999999</v>
      </c>
      <c r="D39" s="321" t="s">
        <v>1318</v>
      </c>
      <c r="E39" s="321"/>
      <c r="F39" s="321">
        <v>6</v>
      </c>
      <c r="G39" s="321">
        <v>3</v>
      </c>
      <c r="H39" s="321">
        <f t="shared" si="1"/>
        <v>3</v>
      </c>
      <c r="I39" s="321" t="s">
        <v>1427</v>
      </c>
      <c r="J39" s="321"/>
      <c r="K39" s="3">
        <f t="shared" si="0"/>
        <v>6</v>
      </c>
      <c r="L39" s="321"/>
      <c r="M39" s="909"/>
      <c r="N39" s="321"/>
      <c r="O39" s="909"/>
      <c r="P39" s="910"/>
      <c r="Q39" s="321"/>
      <c r="R39" s="910"/>
      <c r="S39" s="911"/>
    </row>
    <row r="40" spans="1:19" customFormat="1" ht="14.25" customHeight="1" x14ac:dyDescent="0.35">
      <c r="A40" s="902">
        <f>IF(B40="","",SUBTOTAL(3,$B$12:B40))</f>
        <v>29</v>
      </c>
      <c r="B40" s="908" t="s">
        <v>1349</v>
      </c>
      <c r="C40" s="904">
        <v>259.048</v>
      </c>
      <c r="D40" s="321" t="s">
        <v>1317</v>
      </c>
      <c r="E40" s="321" t="s">
        <v>1321</v>
      </c>
      <c r="F40" s="321">
        <v>1</v>
      </c>
      <c r="G40" s="321">
        <v>1</v>
      </c>
      <c r="H40" s="321">
        <f t="shared" si="1"/>
        <v>0</v>
      </c>
      <c r="I40" s="321"/>
      <c r="J40" s="321"/>
      <c r="K40" s="3">
        <f t="shared" si="0"/>
        <v>1</v>
      </c>
      <c r="L40" s="321"/>
      <c r="M40" s="909"/>
      <c r="N40" s="321"/>
      <c r="O40" s="909"/>
      <c r="P40" s="910"/>
      <c r="Q40" s="321"/>
      <c r="R40" s="910"/>
      <c r="S40" s="911"/>
    </row>
    <row r="41" spans="1:19" customFormat="1" ht="14.25" customHeight="1" x14ac:dyDescent="0.35">
      <c r="A41" s="902">
        <f>IF(B41="","",SUBTOTAL(3,$B$12:B41))</f>
        <v>30</v>
      </c>
      <c r="B41" s="908" t="s">
        <v>1350</v>
      </c>
      <c r="C41" s="904">
        <v>440.45499999999998</v>
      </c>
      <c r="D41" s="321" t="s">
        <v>1317</v>
      </c>
      <c r="E41" s="321"/>
      <c r="F41" s="321">
        <v>1</v>
      </c>
      <c r="G41" s="321">
        <v>1</v>
      </c>
      <c r="H41" s="321">
        <f t="shared" si="1"/>
        <v>0</v>
      </c>
      <c r="I41" s="321"/>
      <c r="J41" s="321"/>
      <c r="K41" s="3">
        <f t="shared" si="0"/>
        <v>1</v>
      </c>
      <c r="L41" s="321"/>
      <c r="M41" s="909"/>
      <c r="N41" s="321"/>
      <c r="O41" s="909"/>
      <c r="P41" s="910"/>
      <c r="Q41" s="321"/>
      <c r="R41" s="910"/>
      <c r="S41" s="911"/>
    </row>
    <row r="42" spans="1:19" customFormat="1" ht="14.25" customHeight="1" x14ac:dyDescent="0.35">
      <c r="A42" s="902">
        <f>IF(B42="","",SUBTOTAL(3,$B$12:B42))</f>
        <v>31</v>
      </c>
      <c r="B42" s="908" t="s">
        <v>1351</v>
      </c>
      <c r="C42" s="904">
        <v>496.685</v>
      </c>
      <c r="D42" s="321" t="s">
        <v>1317</v>
      </c>
      <c r="E42" s="321"/>
      <c r="F42" s="321">
        <v>1</v>
      </c>
      <c r="G42" s="321">
        <v>1</v>
      </c>
      <c r="H42" s="321">
        <f t="shared" si="1"/>
        <v>0</v>
      </c>
      <c r="I42" s="321"/>
      <c r="J42" s="321"/>
      <c r="K42" s="3">
        <f t="shared" si="0"/>
        <v>1</v>
      </c>
      <c r="L42" s="321"/>
      <c r="M42" s="909"/>
      <c r="N42" s="321"/>
      <c r="O42" s="909"/>
      <c r="P42" s="910"/>
      <c r="Q42" s="321"/>
      <c r="R42" s="910"/>
      <c r="S42" s="911"/>
    </row>
    <row r="43" spans="1:19" customFormat="1" ht="14.25" customHeight="1" x14ac:dyDescent="0.35">
      <c r="A43" s="902">
        <f>IF(B43="","",SUBTOTAL(3,$B$12:B43))</f>
        <v>32</v>
      </c>
      <c r="B43" s="908" t="s">
        <v>1352</v>
      </c>
      <c r="C43" s="904">
        <v>244.029</v>
      </c>
      <c r="D43" s="321" t="s">
        <v>1317</v>
      </c>
      <c r="E43" s="321" t="s">
        <v>1320</v>
      </c>
      <c r="F43" s="321">
        <v>1</v>
      </c>
      <c r="G43" s="321">
        <v>1</v>
      </c>
      <c r="H43" s="321">
        <f t="shared" si="1"/>
        <v>0</v>
      </c>
      <c r="I43" s="321"/>
      <c r="J43" s="321"/>
      <c r="K43" s="3">
        <f t="shared" si="0"/>
        <v>1</v>
      </c>
      <c r="L43" s="321"/>
      <c r="M43" s="909"/>
      <c r="N43" s="321"/>
      <c r="O43" s="909"/>
      <c r="P43" s="910"/>
      <c r="Q43" s="321"/>
      <c r="R43" s="910"/>
      <c r="S43" s="911"/>
    </row>
    <row r="44" spans="1:19" customFormat="1" ht="14.25" customHeight="1" x14ac:dyDescent="0.35">
      <c r="A44" s="902">
        <f>IF(B44="","",SUBTOTAL(3,$B$12:B44))</f>
        <v>33</v>
      </c>
      <c r="B44" s="908" t="s">
        <v>1353</v>
      </c>
      <c r="C44" s="904">
        <v>237.428</v>
      </c>
      <c r="D44" s="321" t="s">
        <v>1317</v>
      </c>
      <c r="E44" s="321"/>
      <c r="F44" s="321">
        <v>1</v>
      </c>
      <c r="G44" s="321">
        <v>1</v>
      </c>
      <c r="H44" s="321">
        <f t="shared" si="1"/>
        <v>0</v>
      </c>
      <c r="I44" s="321"/>
      <c r="J44" s="321"/>
      <c r="K44" s="3">
        <f t="shared" si="0"/>
        <v>1</v>
      </c>
      <c r="L44" s="321"/>
      <c r="M44" s="909"/>
      <c r="N44" s="321"/>
      <c r="O44" s="909"/>
      <c r="P44" s="910"/>
      <c r="Q44" s="321"/>
      <c r="R44" s="910"/>
      <c r="S44" s="911"/>
    </row>
    <row r="45" spans="1:19" customFormat="1" ht="14.25" customHeight="1" x14ac:dyDescent="0.35">
      <c r="A45" s="902">
        <f>IF(B45="","",SUBTOTAL(3,$B$12:B45))</f>
        <v>34</v>
      </c>
      <c r="B45" s="908" t="s">
        <v>1354</v>
      </c>
      <c r="C45" s="904">
        <v>203.47900000000001</v>
      </c>
      <c r="D45" s="321" t="s">
        <v>1317</v>
      </c>
      <c r="E45" s="321" t="s">
        <v>1322</v>
      </c>
      <c r="F45" s="321">
        <v>1</v>
      </c>
      <c r="G45" s="321">
        <v>1</v>
      </c>
      <c r="H45" s="321">
        <f t="shared" si="1"/>
        <v>0</v>
      </c>
      <c r="I45" s="321"/>
      <c r="J45" s="321"/>
      <c r="K45" s="3">
        <f t="shared" si="0"/>
        <v>1</v>
      </c>
      <c r="L45" s="321"/>
      <c r="M45" s="909"/>
      <c r="N45" s="321"/>
      <c r="O45" s="909"/>
      <c r="P45" s="910"/>
      <c r="Q45" s="321"/>
      <c r="R45" s="910"/>
      <c r="S45" s="911"/>
    </row>
    <row r="46" spans="1:19" customFormat="1" ht="14.25" customHeight="1" x14ac:dyDescent="0.35">
      <c r="A46" s="902">
        <f>IF(B46="","",SUBTOTAL(3,$B$12:B46))</f>
        <v>35</v>
      </c>
      <c r="B46" s="908" t="s">
        <v>1355</v>
      </c>
      <c r="C46" s="904">
        <v>2548.2750000000001</v>
      </c>
      <c r="D46" s="321" t="s">
        <v>1318</v>
      </c>
      <c r="E46" s="321"/>
      <c r="F46" s="321">
        <v>7</v>
      </c>
      <c r="G46" s="321">
        <v>7</v>
      </c>
      <c r="H46" s="321">
        <f t="shared" si="1"/>
        <v>0</v>
      </c>
      <c r="I46" s="321"/>
      <c r="J46" s="321"/>
      <c r="K46" s="3">
        <f t="shared" si="0"/>
        <v>7</v>
      </c>
      <c r="L46" s="321"/>
      <c r="M46" s="909"/>
      <c r="N46" s="321"/>
      <c r="O46" s="909"/>
      <c r="P46" s="910"/>
      <c r="Q46" s="321"/>
      <c r="R46" s="910"/>
      <c r="S46" s="911"/>
    </row>
    <row r="47" spans="1:19" customFormat="1" ht="14.25" customHeight="1" x14ac:dyDescent="0.35">
      <c r="A47" s="902">
        <f>IF(B47="","",SUBTOTAL(3,$B$12:B47))</f>
        <v>36</v>
      </c>
      <c r="B47" s="908" t="s">
        <v>1356</v>
      </c>
      <c r="C47" s="904">
        <v>211.209</v>
      </c>
      <c r="D47" s="321" t="s">
        <v>1317</v>
      </c>
      <c r="E47" s="321" t="s">
        <v>1323</v>
      </c>
      <c r="F47" s="321">
        <v>1</v>
      </c>
      <c r="G47" s="321">
        <v>1</v>
      </c>
      <c r="H47" s="321">
        <f t="shared" si="1"/>
        <v>0</v>
      </c>
      <c r="I47" s="321"/>
      <c r="J47" s="321"/>
      <c r="K47" s="3">
        <f t="shared" si="0"/>
        <v>1</v>
      </c>
      <c r="L47" s="321"/>
      <c r="M47" s="909"/>
      <c r="N47" s="321"/>
      <c r="O47" s="909"/>
      <c r="P47" s="910"/>
      <c r="Q47" s="321"/>
      <c r="R47" s="910"/>
      <c r="S47" s="911"/>
    </row>
    <row r="48" spans="1:19" customFormat="1" ht="14.25" customHeight="1" x14ac:dyDescent="0.35">
      <c r="A48" s="902">
        <f>IF(B48="","",SUBTOTAL(3,$B$12:B48))</f>
        <v>37</v>
      </c>
      <c r="B48" s="908" t="s">
        <v>1357</v>
      </c>
      <c r="C48" s="904">
        <v>2379.2039999999997</v>
      </c>
      <c r="D48" s="321" t="s">
        <v>1318</v>
      </c>
      <c r="E48" s="321"/>
      <c r="F48" s="321">
        <v>6</v>
      </c>
      <c r="G48" s="321">
        <v>6</v>
      </c>
      <c r="H48" s="321">
        <f t="shared" si="1"/>
        <v>0</v>
      </c>
      <c r="I48" s="321"/>
      <c r="J48" s="321">
        <v>3</v>
      </c>
      <c r="K48" s="3">
        <f t="shared" si="0"/>
        <v>3</v>
      </c>
      <c r="L48" s="321"/>
      <c r="M48" s="909"/>
      <c r="N48" s="321"/>
      <c r="O48" s="909"/>
      <c r="P48" s="910"/>
      <c r="Q48" s="321"/>
      <c r="R48" s="910"/>
      <c r="S48" s="911"/>
    </row>
    <row r="49" spans="1:19" customFormat="1" ht="14.25" customHeight="1" x14ac:dyDescent="0.35">
      <c r="A49" s="902">
        <f>IF(B49="","",SUBTOTAL(3,$B$12:B49))</f>
        <v>38</v>
      </c>
      <c r="B49" s="908" t="s">
        <v>1358</v>
      </c>
      <c r="C49" s="904">
        <v>2669.0070000000001</v>
      </c>
      <c r="D49" s="321" t="s">
        <v>1318</v>
      </c>
      <c r="E49" s="321"/>
      <c r="F49" s="321">
        <v>7</v>
      </c>
      <c r="G49" s="321">
        <v>7</v>
      </c>
      <c r="H49" s="321">
        <f t="shared" si="1"/>
        <v>0</v>
      </c>
      <c r="I49" s="321"/>
      <c r="J49" s="321">
        <v>3</v>
      </c>
      <c r="K49" s="3">
        <f t="shared" si="0"/>
        <v>4</v>
      </c>
      <c r="L49" s="321"/>
      <c r="M49" s="909"/>
      <c r="N49" s="321"/>
      <c r="O49" s="909"/>
      <c r="P49" s="910"/>
      <c r="Q49" s="321"/>
      <c r="R49" s="910"/>
      <c r="S49" s="911"/>
    </row>
    <row r="50" spans="1:19" customFormat="1" ht="14.25" customHeight="1" x14ac:dyDescent="0.35">
      <c r="A50" s="902">
        <f>IF(B50="","",SUBTOTAL(3,$B$12:B50))</f>
        <v>39</v>
      </c>
      <c r="B50" s="908" t="s">
        <v>1359</v>
      </c>
      <c r="C50" s="904">
        <v>4124.232</v>
      </c>
      <c r="D50" s="321" t="s">
        <v>1318</v>
      </c>
      <c r="E50" s="321"/>
      <c r="F50" s="321">
        <v>11</v>
      </c>
      <c r="G50" s="321">
        <v>11</v>
      </c>
      <c r="H50" s="321">
        <f t="shared" si="1"/>
        <v>0</v>
      </c>
      <c r="I50" s="321"/>
      <c r="J50" s="321">
        <v>1</v>
      </c>
      <c r="K50" s="3">
        <f t="shared" si="0"/>
        <v>10</v>
      </c>
      <c r="L50" s="321"/>
      <c r="M50" s="909"/>
      <c r="N50" s="321"/>
      <c r="O50" s="909"/>
      <c r="P50" s="910"/>
      <c r="Q50" s="321"/>
      <c r="R50" s="910"/>
      <c r="S50" s="911"/>
    </row>
    <row r="51" spans="1:19" customFormat="1" ht="14.25" customHeight="1" x14ac:dyDescent="0.35">
      <c r="A51" s="902">
        <f>IF(B51="","",SUBTOTAL(3,$B$12:B51))</f>
        <v>40</v>
      </c>
      <c r="B51" s="908" t="s">
        <v>1360</v>
      </c>
      <c r="C51" s="904">
        <v>4333.3689999999997</v>
      </c>
      <c r="D51" s="321" t="s">
        <v>1318</v>
      </c>
      <c r="E51" s="321"/>
      <c r="F51" s="321">
        <v>11</v>
      </c>
      <c r="G51" s="321">
        <v>11</v>
      </c>
      <c r="H51" s="321">
        <f t="shared" si="1"/>
        <v>0</v>
      </c>
      <c r="I51" s="321"/>
      <c r="J51" s="321"/>
      <c r="K51" s="3">
        <f t="shared" si="0"/>
        <v>11</v>
      </c>
      <c r="L51" s="321"/>
      <c r="M51" s="909"/>
      <c r="N51" s="321"/>
      <c r="O51" s="909"/>
      <c r="P51" s="910"/>
      <c r="Q51" s="321"/>
      <c r="R51" s="910"/>
      <c r="S51" s="911"/>
    </row>
    <row r="52" spans="1:19" customFormat="1" ht="14.25" customHeight="1" x14ac:dyDescent="0.35">
      <c r="A52" s="902">
        <f>IF(B52="","",SUBTOTAL(3,$B$12:B52))</f>
        <v>41</v>
      </c>
      <c r="B52" s="908" t="s">
        <v>1361</v>
      </c>
      <c r="C52" s="904">
        <v>3283.51</v>
      </c>
      <c r="D52" s="321" t="s">
        <v>1318</v>
      </c>
      <c r="E52" s="321"/>
      <c r="F52" s="321">
        <v>8</v>
      </c>
      <c r="G52" s="321">
        <v>6</v>
      </c>
      <c r="H52" s="321">
        <f t="shared" si="1"/>
        <v>2</v>
      </c>
      <c r="I52" s="321"/>
      <c r="J52" s="321"/>
      <c r="K52" s="3">
        <f t="shared" si="0"/>
        <v>8</v>
      </c>
      <c r="L52" s="321"/>
      <c r="M52" s="909"/>
      <c r="N52" s="321"/>
      <c r="O52" s="909"/>
      <c r="P52" s="910"/>
      <c r="Q52" s="321"/>
      <c r="R52" s="910"/>
      <c r="S52" s="911"/>
    </row>
    <row r="53" spans="1:19" customFormat="1" ht="14.25" customHeight="1" x14ac:dyDescent="0.35">
      <c r="A53" s="902">
        <f>IF(B53="","",SUBTOTAL(3,$B$12:B53))</f>
        <v>42</v>
      </c>
      <c r="B53" s="908" t="s">
        <v>1362</v>
      </c>
      <c r="C53" s="904">
        <v>840.43900000000008</v>
      </c>
      <c r="D53" s="321" t="s">
        <v>1318</v>
      </c>
      <c r="E53" s="321"/>
      <c r="F53" s="321">
        <v>2</v>
      </c>
      <c r="G53" s="321">
        <v>1</v>
      </c>
      <c r="H53" s="321">
        <f t="shared" si="1"/>
        <v>1</v>
      </c>
      <c r="I53" s="321" t="s">
        <v>68</v>
      </c>
      <c r="J53" s="321">
        <v>0</v>
      </c>
      <c r="K53" s="3">
        <f t="shared" si="0"/>
        <v>2</v>
      </c>
      <c r="L53" s="321" t="s">
        <v>1428</v>
      </c>
      <c r="M53" s="909"/>
      <c r="N53" s="321"/>
      <c r="O53" s="909"/>
      <c r="P53" s="910"/>
      <c r="Q53" s="321"/>
      <c r="R53" s="910"/>
      <c r="S53" s="911"/>
    </row>
    <row r="54" spans="1:19" customFormat="1" ht="14.25" customHeight="1" x14ac:dyDescent="0.35">
      <c r="A54" s="902">
        <f>IF(B54="","",SUBTOTAL(3,$B$12:B54))</f>
        <v>43</v>
      </c>
      <c r="B54" s="908" t="s">
        <v>1363</v>
      </c>
      <c r="C54" s="904">
        <v>4049.7639999999997</v>
      </c>
      <c r="D54" s="321" t="s">
        <v>1318</v>
      </c>
      <c r="E54" s="321"/>
      <c r="F54" s="321">
        <v>10</v>
      </c>
      <c r="G54" s="321">
        <v>9</v>
      </c>
      <c r="H54" s="321">
        <f t="shared" si="1"/>
        <v>1</v>
      </c>
      <c r="I54" s="321" t="s">
        <v>69</v>
      </c>
      <c r="J54" s="321">
        <v>4</v>
      </c>
      <c r="K54" s="3">
        <f t="shared" si="0"/>
        <v>6</v>
      </c>
      <c r="L54" s="321" t="s">
        <v>1429</v>
      </c>
      <c r="M54" s="909"/>
      <c r="N54" s="321"/>
      <c r="O54" s="909"/>
      <c r="P54" s="910"/>
      <c r="Q54" s="321"/>
      <c r="R54" s="910"/>
      <c r="S54" s="911"/>
    </row>
    <row r="55" spans="1:19" customFormat="1" ht="14.25" customHeight="1" x14ac:dyDescent="0.35">
      <c r="A55" s="902">
        <f>IF(B55="","",SUBTOTAL(3,$B$12:B55))</f>
        <v>44</v>
      </c>
      <c r="B55" s="1000" t="s">
        <v>1364</v>
      </c>
      <c r="C55" s="904">
        <v>4898.5879999999997</v>
      </c>
      <c r="D55" s="321" t="s">
        <v>1318</v>
      </c>
      <c r="E55" s="321"/>
      <c r="F55" s="321">
        <v>13</v>
      </c>
      <c r="G55" s="321">
        <v>13</v>
      </c>
      <c r="H55" s="321">
        <f t="shared" si="1"/>
        <v>0</v>
      </c>
      <c r="I55" s="321"/>
      <c r="J55" s="321">
        <v>13</v>
      </c>
      <c r="K55" s="3">
        <f t="shared" si="0"/>
        <v>0</v>
      </c>
      <c r="L55" s="321"/>
      <c r="M55" s="909"/>
      <c r="N55" s="321"/>
      <c r="O55" s="909"/>
      <c r="P55" s="910"/>
      <c r="Q55" s="321"/>
      <c r="R55" s="910"/>
      <c r="S55" s="911"/>
    </row>
    <row r="56" spans="1:19" customFormat="1" ht="14.25" customHeight="1" x14ac:dyDescent="0.35">
      <c r="A56" s="902">
        <f>IF(B56="","",SUBTOTAL(3,$B$12:B56))</f>
        <v>45</v>
      </c>
      <c r="B56" s="908" t="s">
        <v>1365</v>
      </c>
      <c r="C56" s="904">
        <v>4916.2929999999997</v>
      </c>
      <c r="D56" s="321" t="s">
        <v>1318</v>
      </c>
      <c r="E56" s="321"/>
      <c r="F56" s="321">
        <v>12</v>
      </c>
      <c r="G56" s="321">
        <v>9</v>
      </c>
      <c r="H56" s="321">
        <f t="shared" si="1"/>
        <v>3</v>
      </c>
      <c r="I56" s="321" t="s">
        <v>1430</v>
      </c>
      <c r="J56" s="321">
        <v>8</v>
      </c>
      <c r="K56" s="3">
        <f t="shared" si="0"/>
        <v>4</v>
      </c>
      <c r="L56" s="321" t="s">
        <v>1431</v>
      </c>
      <c r="M56" s="909"/>
      <c r="N56" s="321"/>
      <c r="O56" s="909"/>
      <c r="P56" s="910"/>
      <c r="Q56" s="321"/>
      <c r="R56" s="910"/>
      <c r="S56" s="911"/>
    </row>
    <row r="57" spans="1:19" customFormat="1" ht="14.25" customHeight="1" x14ac:dyDescent="0.35">
      <c r="A57" s="902">
        <f>IF(B57="","",SUBTOTAL(3,$B$12:B57))</f>
        <v>46</v>
      </c>
      <c r="B57" s="908" t="s">
        <v>1366</v>
      </c>
      <c r="C57" s="904">
        <v>453.99900000000002</v>
      </c>
      <c r="D57" s="321" t="s">
        <v>1317</v>
      </c>
      <c r="E57" s="321"/>
      <c r="F57" s="321">
        <v>1</v>
      </c>
      <c r="G57" s="321">
        <v>1</v>
      </c>
      <c r="H57" s="321">
        <f t="shared" si="1"/>
        <v>0</v>
      </c>
      <c r="I57" s="321"/>
      <c r="J57" s="321">
        <v>0</v>
      </c>
      <c r="K57" s="3">
        <f t="shared" si="0"/>
        <v>1</v>
      </c>
      <c r="L57" s="321" t="s">
        <v>1088</v>
      </c>
      <c r="M57" s="909"/>
      <c r="N57" s="321"/>
      <c r="O57" s="909"/>
      <c r="P57" s="910"/>
      <c r="Q57" s="321"/>
      <c r="R57" s="910"/>
      <c r="S57" s="911"/>
    </row>
    <row r="58" spans="1:19" customFormat="1" ht="14.25" customHeight="1" x14ac:dyDescent="0.35">
      <c r="A58" s="902">
        <f>IF(B58="","",SUBTOTAL(3,$B$12:B58))</f>
        <v>47</v>
      </c>
      <c r="B58" s="908" t="s">
        <v>1367</v>
      </c>
      <c r="C58" s="904">
        <v>1291.5230000000001</v>
      </c>
      <c r="D58" s="321" t="s">
        <v>1318</v>
      </c>
      <c r="E58" s="321"/>
      <c r="F58" s="321">
        <v>3</v>
      </c>
      <c r="G58" s="321">
        <v>3</v>
      </c>
      <c r="H58" s="321">
        <f t="shared" si="1"/>
        <v>0</v>
      </c>
      <c r="I58" s="321"/>
      <c r="J58" s="321">
        <v>2</v>
      </c>
      <c r="K58" s="3">
        <f t="shared" si="0"/>
        <v>1</v>
      </c>
      <c r="L58" s="321" t="s">
        <v>175</v>
      </c>
      <c r="M58" s="909"/>
      <c r="N58" s="321"/>
      <c r="O58" s="909"/>
      <c r="P58" s="910"/>
      <c r="Q58" s="321"/>
      <c r="R58" s="910"/>
      <c r="S58" s="911"/>
    </row>
    <row r="59" spans="1:19" customFormat="1" ht="13.9" customHeight="1" x14ac:dyDescent="0.35">
      <c r="A59" s="902">
        <f>IF(B59="","",SUBTOTAL(3,$B$12:B59))</f>
        <v>48</v>
      </c>
      <c r="B59" s="908" t="s">
        <v>1368</v>
      </c>
      <c r="C59" s="904">
        <v>2496.3940000000002</v>
      </c>
      <c r="D59" s="321" t="s">
        <v>1318</v>
      </c>
      <c r="E59" s="321"/>
      <c r="F59" s="321">
        <v>6</v>
      </c>
      <c r="G59" s="321">
        <v>6</v>
      </c>
      <c r="H59" s="321">
        <f t="shared" si="1"/>
        <v>0</v>
      </c>
      <c r="I59" s="321"/>
      <c r="J59" s="321">
        <v>3</v>
      </c>
      <c r="K59" s="3">
        <f t="shared" si="0"/>
        <v>3</v>
      </c>
      <c r="L59" s="321" t="s">
        <v>1432</v>
      </c>
      <c r="M59" s="909"/>
      <c r="N59" s="321"/>
      <c r="O59" s="909"/>
      <c r="P59" s="910"/>
      <c r="Q59" s="321"/>
      <c r="R59" s="910"/>
      <c r="S59" s="911"/>
    </row>
    <row r="60" spans="1:19" customFormat="1" ht="14.25" customHeight="1" x14ac:dyDescent="0.35">
      <c r="A60" s="902">
        <f>IF(B60="","",SUBTOTAL(3,$B$12:B60))</f>
        <v>49</v>
      </c>
      <c r="B60" s="1001" t="s">
        <v>1369</v>
      </c>
      <c r="C60" s="994">
        <v>2583.5889999999999</v>
      </c>
      <c r="D60" s="321" t="s">
        <v>1318</v>
      </c>
      <c r="E60" s="321"/>
      <c r="F60" s="321">
        <v>7</v>
      </c>
      <c r="G60" s="321">
        <v>7</v>
      </c>
      <c r="H60" s="321">
        <f t="shared" si="1"/>
        <v>0</v>
      </c>
      <c r="I60" s="321"/>
      <c r="J60" s="321">
        <v>6</v>
      </c>
      <c r="K60" s="3">
        <f t="shared" si="0"/>
        <v>1</v>
      </c>
      <c r="L60" s="321" t="s">
        <v>73</v>
      </c>
      <c r="M60" s="909"/>
      <c r="N60" s="321"/>
      <c r="O60" s="909"/>
      <c r="P60" s="910"/>
      <c r="Q60" s="321"/>
      <c r="R60" s="910"/>
      <c r="S60" s="911"/>
    </row>
    <row r="61" spans="1:19" customFormat="1" ht="14.25" customHeight="1" x14ac:dyDescent="0.35">
      <c r="A61" s="902">
        <f>IF(B61="","",SUBTOTAL(3,$B$12:B61))</f>
        <v>50</v>
      </c>
      <c r="B61" s="1001" t="s">
        <v>1370</v>
      </c>
      <c r="C61" s="994">
        <v>4163.6769999999997</v>
      </c>
      <c r="D61" s="321" t="s">
        <v>1318</v>
      </c>
      <c r="E61" s="321"/>
      <c r="F61" s="321">
        <v>11</v>
      </c>
      <c r="G61" s="321">
        <v>11</v>
      </c>
      <c r="H61" s="321">
        <f t="shared" si="1"/>
        <v>0</v>
      </c>
      <c r="I61" s="321"/>
      <c r="J61" s="321">
        <v>11</v>
      </c>
      <c r="K61" s="3">
        <f t="shared" si="0"/>
        <v>0</v>
      </c>
      <c r="L61" s="321"/>
      <c r="M61" s="909"/>
      <c r="N61" s="321"/>
      <c r="O61" s="909"/>
      <c r="P61" s="910"/>
      <c r="Q61" s="321"/>
      <c r="R61" s="910"/>
      <c r="S61" s="911"/>
    </row>
    <row r="62" spans="1:19" customFormat="1" ht="14.25" customHeight="1" x14ac:dyDescent="0.35">
      <c r="A62" s="902">
        <f>IF(B62="","",SUBTOTAL(3,$B$12:B62))</f>
        <v>51</v>
      </c>
      <c r="B62" s="908" t="s">
        <v>1371</v>
      </c>
      <c r="C62" s="904">
        <v>4716.8109999999997</v>
      </c>
      <c r="D62" s="321" t="s">
        <v>1318</v>
      </c>
      <c r="E62" s="321"/>
      <c r="F62" s="321">
        <v>12</v>
      </c>
      <c r="G62" s="321">
        <v>12</v>
      </c>
      <c r="H62" s="321">
        <f t="shared" si="1"/>
        <v>0</v>
      </c>
      <c r="I62" s="321"/>
      <c r="J62" s="321">
        <v>8</v>
      </c>
      <c r="K62" s="3">
        <f t="shared" si="0"/>
        <v>4</v>
      </c>
      <c r="L62" s="321" t="s">
        <v>1447</v>
      </c>
      <c r="M62" s="909"/>
      <c r="N62" s="321"/>
      <c r="O62" s="909"/>
      <c r="P62" s="910"/>
      <c r="Q62" s="321"/>
      <c r="R62" s="910"/>
      <c r="S62" s="911"/>
    </row>
    <row r="63" spans="1:19" customFormat="1" ht="14.25" customHeight="1" x14ac:dyDescent="0.35">
      <c r="A63" s="902">
        <f>IF(B63="","",SUBTOTAL(3,$B$12:B63))</f>
        <v>52</v>
      </c>
      <c r="B63" s="908" t="s">
        <v>1372</v>
      </c>
      <c r="C63" s="904">
        <v>4665.9179999999997</v>
      </c>
      <c r="D63" s="321" t="s">
        <v>1318</v>
      </c>
      <c r="E63" s="321"/>
      <c r="F63" s="321">
        <v>12</v>
      </c>
      <c r="G63" s="321">
        <v>12</v>
      </c>
      <c r="H63" s="321">
        <f t="shared" si="1"/>
        <v>0</v>
      </c>
      <c r="I63" s="321"/>
      <c r="J63" s="321">
        <v>1</v>
      </c>
      <c r="K63" s="3">
        <f t="shared" si="0"/>
        <v>11</v>
      </c>
      <c r="L63" s="321"/>
      <c r="M63" s="909"/>
      <c r="N63" s="321"/>
      <c r="O63" s="909"/>
      <c r="P63" s="910"/>
      <c r="Q63" s="321"/>
      <c r="R63" s="910"/>
      <c r="S63" s="911"/>
    </row>
    <row r="64" spans="1:19" customFormat="1" ht="14.25" customHeight="1" x14ac:dyDescent="0.35">
      <c r="A64" s="902">
        <f>IF(B64="","",SUBTOTAL(3,$B$12:B64))</f>
        <v>53</v>
      </c>
      <c r="B64" s="908" t="s">
        <v>1373</v>
      </c>
      <c r="C64" s="904">
        <v>410.60700000000003</v>
      </c>
      <c r="D64" s="321" t="s">
        <v>1317</v>
      </c>
      <c r="E64" s="321"/>
      <c r="F64" s="321">
        <v>1</v>
      </c>
      <c r="G64" s="321">
        <v>1</v>
      </c>
      <c r="H64" s="321">
        <f t="shared" si="1"/>
        <v>0</v>
      </c>
      <c r="I64" s="321"/>
      <c r="J64" s="321">
        <v>0</v>
      </c>
      <c r="K64" s="3">
        <f t="shared" si="0"/>
        <v>1</v>
      </c>
      <c r="L64" s="321"/>
      <c r="M64" s="909"/>
      <c r="N64" s="321"/>
      <c r="O64" s="909"/>
      <c r="P64" s="910"/>
      <c r="Q64" s="321"/>
      <c r="R64" s="910"/>
      <c r="S64" s="911"/>
    </row>
    <row r="65" spans="1:19" customFormat="1" ht="14.25" customHeight="1" x14ac:dyDescent="0.35">
      <c r="A65" s="902">
        <f>IF(B65="","",SUBTOTAL(3,$B$12:B65))</f>
        <v>54</v>
      </c>
      <c r="B65" s="908" t="s">
        <v>1374</v>
      </c>
      <c r="C65" s="904">
        <v>823.78199999999993</v>
      </c>
      <c r="D65" s="321" t="s">
        <v>1318</v>
      </c>
      <c r="E65" s="321"/>
      <c r="F65" s="321">
        <v>2</v>
      </c>
      <c r="G65" s="321">
        <v>2</v>
      </c>
      <c r="H65" s="321">
        <f t="shared" si="1"/>
        <v>0</v>
      </c>
      <c r="I65" s="321"/>
      <c r="J65" s="321">
        <v>0</v>
      </c>
      <c r="K65" s="3">
        <f t="shared" si="0"/>
        <v>2</v>
      </c>
      <c r="L65" s="321"/>
      <c r="M65" s="909"/>
      <c r="N65" s="321"/>
      <c r="O65" s="909"/>
      <c r="P65" s="910"/>
      <c r="Q65" s="321"/>
      <c r="R65" s="910"/>
      <c r="S65" s="911"/>
    </row>
    <row r="66" spans="1:19" customFormat="1" ht="14.25" customHeight="1" x14ac:dyDescent="0.35">
      <c r="A66" s="902">
        <f>IF(B66="","",SUBTOTAL(3,$B$12:B66))</f>
        <v>55</v>
      </c>
      <c r="B66" s="908" t="s">
        <v>1375</v>
      </c>
      <c r="C66" s="904">
        <v>1258.998</v>
      </c>
      <c r="D66" s="321" t="s">
        <v>1318</v>
      </c>
      <c r="E66" s="321"/>
      <c r="F66" s="321">
        <v>3</v>
      </c>
      <c r="G66" s="321">
        <v>3</v>
      </c>
      <c r="H66" s="321">
        <f t="shared" si="1"/>
        <v>0</v>
      </c>
      <c r="I66" s="321"/>
      <c r="J66" s="321">
        <v>0</v>
      </c>
      <c r="K66" s="3">
        <f t="shared" si="0"/>
        <v>3</v>
      </c>
      <c r="L66" s="321"/>
      <c r="M66" s="909"/>
      <c r="N66" s="321"/>
      <c r="O66" s="909"/>
      <c r="P66" s="910"/>
      <c r="Q66" s="321"/>
      <c r="R66" s="910"/>
      <c r="S66" s="911"/>
    </row>
    <row r="67" spans="1:19" customFormat="1" ht="14.25" customHeight="1" x14ac:dyDescent="0.35">
      <c r="A67" s="902">
        <f>IF(B67="","",SUBTOTAL(3,$B$12:B67))</f>
        <v>56</v>
      </c>
      <c r="B67" s="908" t="s">
        <v>1376</v>
      </c>
      <c r="C67" s="904">
        <v>424.89100000000002</v>
      </c>
      <c r="D67" s="321" t="s">
        <v>1317</v>
      </c>
      <c r="E67" s="321"/>
      <c r="F67" s="321">
        <v>1</v>
      </c>
      <c r="G67" s="321">
        <v>1</v>
      </c>
      <c r="H67" s="321">
        <f t="shared" si="1"/>
        <v>0</v>
      </c>
      <c r="I67" s="321"/>
      <c r="J67" s="321">
        <v>0</v>
      </c>
      <c r="K67" s="3">
        <f t="shared" si="0"/>
        <v>1</v>
      </c>
      <c r="L67" s="321" t="s">
        <v>79</v>
      </c>
      <c r="M67" s="909"/>
      <c r="N67" s="321"/>
      <c r="O67" s="909"/>
      <c r="P67" s="910"/>
      <c r="Q67" s="321"/>
      <c r="R67" s="910"/>
      <c r="S67" s="911"/>
    </row>
    <row r="68" spans="1:19" customFormat="1" ht="14.25" customHeight="1" x14ac:dyDescent="0.35">
      <c r="A68" s="902">
        <f>IF(B68="","",SUBTOTAL(3,$B$12:B68))</f>
        <v>57</v>
      </c>
      <c r="B68" s="908" t="s">
        <v>1377</v>
      </c>
      <c r="C68" s="904">
        <v>3436.4119999999998</v>
      </c>
      <c r="D68" s="321" t="s">
        <v>1318</v>
      </c>
      <c r="E68" s="321"/>
      <c r="F68" s="321">
        <v>9</v>
      </c>
      <c r="G68" s="321">
        <v>9</v>
      </c>
      <c r="H68" s="321">
        <f t="shared" si="1"/>
        <v>0</v>
      </c>
      <c r="I68" s="321"/>
      <c r="J68" s="321">
        <v>0</v>
      </c>
      <c r="K68" s="3">
        <f t="shared" si="0"/>
        <v>9</v>
      </c>
      <c r="L68" s="321" t="s">
        <v>1433</v>
      </c>
      <c r="M68" s="909"/>
      <c r="N68" s="321"/>
      <c r="O68" s="909"/>
      <c r="P68" s="910"/>
      <c r="Q68" s="321"/>
      <c r="R68" s="910"/>
      <c r="S68" s="911"/>
    </row>
    <row r="69" spans="1:19" customFormat="1" ht="14.25" customHeight="1" x14ac:dyDescent="0.35">
      <c r="A69" s="902">
        <f>IF(B69="","",SUBTOTAL(3,$B$12:B69))</f>
        <v>58</v>
      </c>
      <c r="B69" s="908" t="s">
        <v>1434</v>
      </c>
      <c r="C69" s="904">
        <v>2383.1549999999997</v>
      </c>
      <c r="D69" s="321" t="s">
        <v>1318</v>
      </c>
      <c r="E69" s="321"/>
      <c r="F69" s="321">
        <v>6</v>
      </c>
      <c r="G69" s="321">
        <v>5</v>
      </c>
      <c r="H69" s="321">
        <f t="shared" si="1"/>
        <v>1</v>
      </c>
      <c r="I69" s="321" t="s">
        <v>1282</v>
      </c>
      <c r="J69" s="321">
        <v>0</v>
      </c>
      <c r="K69" s="3">
        <f t="shared" si="0"/>
        <v>6</v>
      </c>
      <c r="L69" s="321" t="s">
        <v>1435</v>
      </c>
      <c r="M69" s="909"/>
      <c r="N69" s="321"/>
      <c r="O69" s="909"/>
      <c r="P69" s="910"/>
      <c r="Q69" s="321"/>
      <c r="R69" s="910"/>
      <c r="S69" s="911"/>
    </row>
    <row r="70" spans="1:19" customFormat="1" ht="14.25" customHeight="1" x14ac:dyDescent="0.35">
      <c r="A70" s="902">
        <f>IF(B70="","",SUBTOTAL(3,$B$12:B70))</f>
        <v>59</v>
      </c>
      <c r="B70" s="908" t="s">
        <v>1436</v>
      </c>
      <c r="C70" s="904">
        <v>208.53</v>
      </c>
      <c r="D70" s="321" t="s">
        <v>1317</v>
      </c>
      <c r="E70" s="321"/>
      <c r="F70" s="321">
        <v>1</v>
      </c>
      <c r="G70" s="321">
        <v>0</v>
      </c>
      <c r="H70" s="321">
        <f t="shared" si="1"/>
        <v>1</v>
      </c>
      <c r="I70" s="321" t="s">
        <v>1283</v>
      </c>
      <c r="J70" s="321">
        <v>0</v>
      </c>
      <c r="K70" s="3">
        <f>F70-J70</f>
        <v>1</v>
      </c>
      <c r="L70" s="321" t="s">
        <v>1283</v>
      </c>
      <c r="M70" s="909"/>
      <c r="N70" s="321"/>
      <c r="O70" s="909"/>
      <c r="P70" s="910"/>
      <c r="Q70" s="321"/>
      <c r="R70" s="910"/>
      <c r="S70" s="911"/>
    </row>
    <row r="71" spans="1:19" ht="15" thickBot="1" x14ac:dyDescent="0.4">
      <c r="C71" s="883">
        <f>SUM(C12:C70)</f>
        <v>117850.83100000003</v>
      </c>
      <c r="F71" s="3">
        <f>SUM(F12:F70)</f>
        <v>306</v>
      </c>
      <c r="G71" s="3">
        <f t="shared" ref="G71:H71" si="2">SUM(G12:G70)</f>
        <v>276</v>
      </c>
      <c r="H71" s="3">
        <f t="shared" si="2"/>
        <v>30</v>
      </c>
      <c r="J71" s="3">
        <f>SUM(J12:J70)</f>
        <v>93</v>
      </c>
      <c r="K71" s="3">
        <f>SUM(K12:K70)</f>
        <v>213</v>
      </c>
    </row>
    <row r="72" spans="1:19" ht="38.25" customHeight="1" thickBot="1" x14ac:dyDescent="0.4">
      <c r="A72" s="879" t="s">
        <v>1314</v>
      </c>
      <c r="B72" s="881" t="s">
        <v>1315</v>
      </c>
      <c r="C72" s="880" t="s">
        <v>1324</v>
      </c>
      <c r="D72" s="895"/>
      <c r="E72" s="892"/>
      <c r="F72" s="892"/>
      <c r="H72" s="2"/>
    </row>
    <row r="73" spans="1:19" ht="14.5" x14ac:dyDescent="0.35">
      <c r="A73" s="882">
        <v>1</v>
      </c>
      <c r="B73" s="884" t="s">
        <v>1318</v>
      </c>
      <c r="C73" s="885">
        <f>SUMIF(D12:D70,B73,C12:C70)/1000</f>
        <v>110.170096</v>
      </c>
      <c r="D73" s="883"/>
      <c r="E73" s="893"/>
      <c r="F73" s="893"/>
      <c r="H73" s="2"/>
    </row>
    <row r="74" spans="1:19" ht="15" thickBot="1" x14ac:dyDescent="0.4">
      <c r="A74" s="886">
        <v>2</v>
      </c>
      <c r="B74" s="887" t="s">
        <v>1317</v>
      </c>
      <c r="C74" s="888">
        <f>SUMIF(D12:D70,B74,C12:C70)/1000</f>
        <v>7.6807349999999994</v>
      </c>
      <c r="D74" s="883"/>
      <c r="E74" s="893"/>
      <c r="F74" s="893"/>
      <c r="H74" s="2"/>
    </row>
    <row r="75" spans="1:19" ht="15" thickBot="1" x14ac:dyDescent="0.4">
      <c r="A75" s="1334" t="s">
        <v>1325</v>
      </c>
      <c r="B75" s="1335"/>
      <c r="C75" s="889">
        <f>C74+C73</f>
        <v>117.850831</v>
      </c>
      <c r="D75" s="896"/>
      <c r="E75" s="894"/>
      <c r="F75" s="894"/>
      <c r="H75" s="2"/>
    </row>
  </sheetData>
  <autoFilter ref="A11:S75" xr:uid="{70EC563B-FBAF-4C6C-B646-8C551870EAC0}"/>
  <mergeCells count="35">
    <mergeCell ref="A75:B75"/>
    <mergeCell ref="F9:F11"/>
    <mergeCell ref="G9:I9"/>
    <mergeCell ref="J9:L9"/>
    <mergeCell ref="M9:P9"/>
    <mergeCell ref="H10:I10"/>
    <mergeCell ref="K10:L10"/>
    <mergeCell ref="M10:N10"/>
    <mergeCell ref="O10:P10"/>
    <mergeCell ref="A9:A11"/>
    <mergeCell ref="B9:B11"/>
    <mergeCell ref="C9:C11"/>
    <mergeCell ref="D9:D11"/>
    <mergeCell ref="E9:E11"/>
    <mergeCell ref="C7:D7"/>
    <mergeCell ref="E7:F7"/>
    <mergeCell ref="G7:H7"/>
    <mergeCell ref="I7:J7"/>
    <mergeCell ref="K7:L7"/>
    <mergeCell ref="C5:D5"/>
    <mergeCell ref="E5:F5"/>
    <mergeCell ref="G5:H5"/>
    <mergeCell ref="I5:J5"/>
    <mergeCell ref="K5:L5"/>
    <mergeCell ref="C6:D6"/>
    <mergeCell ref="E6:F6"/>
    <mergeCell ref="G6:H6"/>
    <mergeCell ref="I6:J6"/>
    <mergeCell ref="K6:L6"/>
    <mergeCell ref="A2:Q2"/>
    <mergeCell ref="C4:D4"/>
    <mergeCell ref="E4:F4"/>
    <mergeCell ref="G4:H4"/>
    <mergeCell ref="I4:J4"/>
    <mergeCell ref="K4:L4"/>
  </mergeCells>
  <conditionalFormatting sqref="B71:B76">
    <cfRule type="duplicateValues" dxfId="9" priority="4"/>
    <cfRule type="duplicateValues" dxfId="8" priority="5"/>
  </conditionalFormatting>
  <conditionalFormatting sqref="B71:B1048576">
    <cfRule type="duplicateValues" dxfId="7" priority="3"/>
  </conditionalFormatting>
  <conditionalFormatting sqref="P12:P70">
    <cfRule type="containsText" dxfId="6" priority="1" operator="containsText" text="WIP">
      <formula>NOT(ISERROR(SEARCH("WIP",P12)))</formula>
    </cfRule>
  </conditionalFormatting>
  <conditionalFormatting sqref="Q2:Q9">
    <cfRule type="containsText" dxfId="5" priority="2" operator="containsText" text="WIP">
      <formula>NOT(ISERROR(SEARCH("WIP",Q2)))</formula>
    </cfRule>
  </conditionalFormatting>
  <pageMargins left="0.59" right="0.28000000000000003" top="0.46" bottom="0.31" header="0.3" footer="0.3"/>
  <pageSetup scale="47" orientation="landscape"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FF2B-E282-4550-A4E6-01E0C1BDD4F1}">
  <sheetPr codeName="Sheet28"/>
  <dimension ref="A2:T30"/>
  <sheetViews>
    <sheetView topLeftCell="C1" workbookViewId="0">
      <selection activeCell="P7" sqref="P7"/>
    </sheetView>
  </sheetViews>
  <sheetFormatPr defaultRowHeight="14.5" x14ac:dyDescent="0.35"/>
  <cols>
    <col min="1" max="1" width="17.1796875" customWidth="1"/>
    <col min="2" max="2" width="10" bestFit="1" customWidth="1"/>
    <col min="4" max="4" width="19.54296875" style="157" customWidth="1"/>
    <col min="5" max="5" width="22.453125" style="157" customWidth="1"/>
    <col min="7" max="13" width="0" hidden="1" customWidth="1"/>
    <col min="15" max="15" width="28.81640625" bestFit="1" customWidth="1"/>
    <col min="19" max="19" width="28.81640625" bestFit="1" customWidth="1"/>
    <col min="20" max="20" width="15.26953125" customWidth="1"/>
  </cols>
  <sheetData>
    <row r="2" spans="1:20" ht="18.5" x14ac:dyDescent="0.35">
      <c r="A2" s="429" t="s">
        <v>1147</v>
      </c>
      <c r="B2" s="430" t="s">
        <v>971</v>
      </c>
      <c r="C2" s="486" t="s">
        <v>975</v>
      </c>
      <c r="D2" s="486" t="s">
        <v>1148</v>
      </c>
      <c r="E2" s="486" t="s">
        <v>1154</v>
      </c>
      <c r="N2" s="165"/>
    </row>
    <row r="3" spans="1:20" ht="18.5" x14ac:dyDescent="0.35">
      <c r="A3" s="429"/>
      <c r="B3" s="430"/>
      <c r="C3" s="486" t="s">
        <v>86</v>
      </c>
      <c r="D3" s="486" t="s">
        <v>87</v>
      </c>
      <c r="E3" s="88" t="s">
        <v>1155</v>
      </c>
      <c r="N3" s="1559" t="s">
        <v>1156</v>
      </c>
      <c r="O3" s="1559"/>
      <c r="P3" s="1559"/>
      <c r="Q3" s="1559"/>
      <c r="R3" s="1559"/>
      <c r="S3" s="1559"/>
      <c r="T3" s="1559"/>
    </row>
    <row r="4" spans="1:20" ht="18.5" x14ac:dyDescent="0.35">
      <c r="A4" s="576" t="s">
        <v>909</v>
      </c>
      <c r="B4" s="577" t="s">
        <v>234</v>
      </c>
      <c r="C4" s="578"/>
      <c r="D4" s="88">
        <f>P30</f>
        <v>34895460.788644001</v>
      </c>
      <c r="E4" s="88"/>
      <c r="N4" s="636" t="s">
        <v>1138</v>
      </c>
      <c r="O4" s="637"/>
      <c r="P4" s="637"/>
      <c r="R4" s="636" t="s">
        <v>1151</v>
      </c>
      <c r="S4" s="637"/>
      <c r="T4" s="637"/>
    </row>
    <row r="5" spans="1:20" ht="18.5" x14ac:dyDescent="0.35">
      <c r="A5" s="429"/>
      <c r="B5" s="430"/>
      <c r="C5" s="486">
        <v>340</v>
      </c>
      <c r="D5" s="88"/>
      <c r="E5" s="88">
        <f>C5*67</f>
        <v>22780</v>
      </c>
      <c r="N5" s="164" t="s">
        <v>394</v>
      </c>
      <c r="O5" s="113"/>
      <c r="P5" s="113"/>
      <c r="R5" s="164" t="s">
        <v>394</v>
      </c>
      <c r="S5" s="113"/>
      <c r="T5" s="113"/>
    </row>
    <row r="6" spans="1:20" ht="18.5" x14ac:dyDescent="0.35">
      <c r="A6" s="427" t="s">
        <v>910</v>
      </c>
      <c r="B6" s="437" t="s">
        <v>80</v>
      </c>
      <c r="C6" s="486"/>
      <c r="D6" s="88">
        <f>P16</f>
        <v>1163.4222740119999</v>
      </c>
      <c r="E6" s="88"/>
      <c r="N6" s="113"/>
      <c r="O6" s="113" t="s">
        <v>1139</v>
      </c>
      <c r="P6" s="113">
        <v>30.466239999999999</v>
      </c>
      <c r="R6" s="113"/>
      <c r="S6" s="113" t="s">
        <v>1139</v>
      </c>
      <c r="T6" s="113" t="s">
        <v>1149</v>
      </c>
    </row>
    <row r="7" spans="1:20" ht="18.5" x14ac:dyDescent="0.35">
      <c r="A7" s="429"/>
      <c r="B7" s="430"/>
      <c r="C7" s="486">
        <v>419.99900000000002</v>
      </c>
      <c r="D7" s="88"/>
      <c r="E7" s="88">
        <f t="shared" ref="E7:E17" si="0">C7*67</f>
        <v>28139.933000000001</v>
      </c>
      <c r="N7" s="113"/>
      <c r="O7" s="113" t="s">
        <v>1140</v>
      </c>
      <c r="P7" s="113">
        <v>4.55</v>
      </c>
      <c r="R7" s="113"/>
      <c r="S7" s="113" t="s">
        <v>1140</v>
      </c>
      <c r="T7" s="113">
        <v>4.55</v>
      </c>
    </row>
    <row r="8" spans="1:20" ht="18.5" x14ac:dyDescent="0.35">
      <c r="A8" s="427" t="s">
        <v>911</v>
      </c>
      <c r="B8" s="437" t="s">
        <v>80</v>
      </c>
      <c r="C8" s="486"/>
      <c r="D8" s="88">
        <f>P16</f>
        <v>1163.4222740119999</v>
      </c>
      <c r="E8" s="88"/>
      <c r="N8" s="113"/>
      <c r="O8" s="113" t="s">
        <v>1141</v>
      </c>
      <c r="P8" s="113">
        <v>2</v>
      </c>
      <c r="R8" s="113"/>
      <c r="S8" s="113" t="s">
        <v>1141</v>
      </c>
      <c r="T8" s="113">
        <v>2</v>
      </c>
    </row>
    <row r="9" spans="1:20" ht="18.5" x14ac:dyDescent="0.35">
      <c r="A9" s="429"/>
      <c r="B9" s="430"/>
      <c r="C9" s="486">
        <v>415</v>
      </c>
      <c r="D9" s="88"/>
      <c r="E9" s="88">
        <f>C9*67</f>
        <v>27805</v>
      </c>
      <c r="N9" s="113"/>
      <c r="O9" s="113" t="s">
        <v>1142</v>
      </c>
      <c r="P9" s="113">
        <f>SUM(P6:P8)</f>
        <v>37.016239999999996</v>
      </c>
      <c r="R9" s="113"/>
      <c r="S9" s="113" t="s">
        <v>1142</v>
      </c>
      <c r="T9" s="113">
        <f>SUM(T6:T8)</f>
        <v>6.55</v>
      </c>
    </row>
    <row r="10" spans="1:20" ht="18.5" x14ac:dyDescent="0.35">
      <c r="A10" s="427" t="s">
        <v>912</v>
      </c>
      <c r="B10" s="437" t="s">
        <v>50</v>
      </c>
      <c r="C10" s="486"/>
      <c r="D10" s="88">
        <f>T16</f>
        <v>213.67305200000004</v>
      </c>
      <c r="E10" s="88"/>
      <c r="N10" s="164" t="s">
        <v>1143</v>
      </c>
      <c r="O10" s="113"/>
      <c r="P10" s="113"/>
      <c r="R10" s="164" t="s">
        <v>1143</v>
      </c>
      <c r="S10" s="113"/>
      <c r="T10" s="113"/>
    </row>
    <row r="11" spans="1:20" ht="18.5" x14ac:dyDescent="0.35">
      <c r="A11" s="429"/>
      <c r="B11" s="430"/>
      <c r="C11" s="486">
        <v>365</v>
      </c>
      <c r="D11" s="88"/>
      <c r="E11" s="88">
        <f t="shared" si="0"/>
        <v>24455</v>
      </c>
      <c r="N11" s="113"/>
      <c r="O11" s="113" t="s">
        <v>1144</v>
      </c>
      <c r="P11" s="113">
        <v>24.880050000000001</v>
      </c>
      <c r="R11" s="113"/>
      <c r="S11" s="113" t="s">
        <v>1144</v>
      </c>
      <c r="T11" s="113">
        <v>26.071840000000002</v>
      </c>
    </row>
    <row r="12" spans="1:20" ht="18.5" x14ac:dyDescent="0.35">
      <c r="A12" s="427" t="s">
        <v>913</v>
      </c>
      <c r="B12" s="437" t="s">
        <v>80</v>
      </c>
      <c r="C12" s="486"/>
      <c r="D12" s="88">
        <f>P16</f>
        <v>1163.4222740119999</v>
      </c>
      <c r="E12" s="88"/>
      <c r="N12" s="113"/>
      <c r="O12" s="113" t="s">
        <v>1140</v>
      </c>
      <c r="P12" s="113">
        <v>4.55</v>
      </c>
      <c r="R12" s="113"/>
      <c r="S12" s="113" t="s">
        <v>1140</v>
      </c>
      <c r="T12" s="113">
        <v>4.55</v>
      </c>
    </row>
    <row r="13" spans="1:20" ht="18.5" x14ac:dyDescent="0.35">
      <c r="A13" s="429"/>
      <c r="B13" s="430"/>
      <c r="C13" s="486">
        <v>330</v>
      </c>
      <c r="D13" s="88"/>
      <c r="E13" s="88">
        <f t="shared" si="0"/>
        <v>22110</v>
      </c>
      <c r="N13" s="113"/>
      <c r="O13" s="113" t="s">
        <v>1141</v>
      </c>
      <c r="P13" s="113">
        <v>2</v>
      </c>
      <c r="R13" s="113"/>
      <c r="S13" s="113" t="s">
        <v>1141</v>
      </c>
      <c r="T13" s="113">
        <v>2</v>
      </c>
    </row>
    <row r="14" spans="1:20" ht="18.5" x14ac:dyDescent="0.35">
      <c r="A14" s="427" t="s">
        <v>914</v>
      </c>
      <c r="B14" s="437" t="s">
        <v>50</v>
      </c>
      <c r="C14" s="486"/>
      <c r="D14" s="88">
        <f>T16</f>
        <v>213.67305200000004</v>
      </c>
      <c r="E14" s="88"/>
      <c r="N14" s="113"/>
      <c r="O14" s="113" t="s">
        <v>1145</v>
      </c>
      <c r="P14" s="113">
        <f>SUM(P11:P13)</f>
        <v>31.430050000000001</v>
      </c>
      <c r="R14" s="113"/>
      <c r="S14" s="113" t="s">
        <v>1145</v>
      </c>
      <c r="T14" s="113">
        <f>SUM(T11:T13)</f>
        <v>32.621840000000006</v>
      </c>
    </row>
    <row r="15" spans="1:20" ht="18.5" x14ac:dyDescent="0.35">
      <c r="A15" s="429"/>
      <c r="B15" s="430"/>
      <c r="C15" s="486">
        <v>457</v>
      </c>
      <c r="D15" s="88"/>
      <c r="E15" s="88">
        <f t="shared" si="0"/>
        <v>30619</v>
      </c>
      <c r="N15" s="113"/>
      <c r="O15" s="113"/>
      <c r="P15" s="113"/>
      <c r="R15" s="113"/>
      <c r="S15" s="113"/>
      <c r="T15" s="113"/>
    </row>
    <row r="16" spans="1:20" ht="18.5" x14ac:dyDescent="0.35">
      <c r="A16" s="427" t="s">
        <v>915</v>
      </c>
      <c r="B16" s="437" t="s">
        <v>50</v>
      </c>
      <c r="C16" s="486"/>
      <c r="D16" s="88">
        <f>T16</f>
        <v>213.67305200000004</v>
      </c>
      <c r="E16" s="88"/>
      <c r="N16" s="113"/>
      <c r="O16" s="113" t="s">
        <v>1146</v>
      </c>
      <c r="P16" s="113">
        <f>P14*P9</f>
        <v>1163.4222740119999</v>
      </c>
      <c r="R16" s="113"/>
      <c r="S16" s="113" t="s">
        <v>1146</v>
      </c>
      <c r="T16" s="113">
        <f>T14*T9</f>
        <v>213.67305200000004</v>
      </c>
    </row>
    <row r="17" spans="1:20" ht="18.5" x14ac:dyDescent="0.35">
      <c r="A17" s="429"/>
      <c r="B17" s="430"/>
      <c r="C17" s="486">
        <v>354.61200000000002</v>
      </c>
      <c r="D17" s="88"/>
      <c r="E17" s="88">
        <f t="shared" si="0"/>
        <v>23759.004000000001</v>
      </c>
    </row>
    <row r="18" spans="1:20" ht="18.5" x14ac:dyDescent="0.35">
      <c r="A18" s="429" t="s">
        <v>265</v>
      </c>
      <c r="B18" s="430" t="s">
        <v>235</v>
      </c>
      <c r="C18" s="485"/>
      <c r="D18" s="88">
        <f>T30</f>
        <v>34911639.162063986</v>
      </c>
      <c r="E18" s="88"/>
      <c r="N18" s="164" t="s">
        <v>234</v>
      </c>
      <c r="O18" s="113"/>
      <c r="P18" s="113"/>
      <c r="R18" s="164" t="s">
        <v>235</v>
      </c>
      <c r="S18" s="113"/>
      <c r="T18" s="113"/>
    </row>
    <row r="19" spans="1:20" x14ac:dyDescent="0.35">
      <c r="N19" s="164" t="s">
        <v>394</v>
      </c>
      <c r="O19" s="113"/>
      <c r="P19" s="113"/>
      <c r="R19" s="164" t="s">
        <v>394</v>
      </c>
      <c r="S19" s="113"/>
      <c r="T19" s="113"/>
    </row>
    <row r="20" spans="1:20" x14ac:dyDescent="0.35">
      <c r="N20" s="113"/>
      <c r="O20" s="113" t="s">
        <v>1150</v>
      </c>
      <c r="P20" s="113">
        <v>25.238</v>
      </c>
      <c r="R20" s="113"/>
      <c r="S20" s="113" t="s">
        <v>1150</v>
      </c>
      <c r="T20" s="113">
        <v>26.607209999999998</v>
      </c>
    </row>
    <row r="21" spans="1:20" x14ac:dyDescent="0.35">
      <c r="N21" s="113"/>
      <c r="O21" s="113" t="s">
        <v>1140</v>
      </c>
      <c r="P21" s="113">
        <v>5880</v>
      </c>
      <c r="R21" s="113"/>
      <c r="S21" s="113" t="s">
        <v>1140</v>
      </c>
      <c r="T21" s="113">
        <v>5880</v>
      </c>
    </row>
    <row r="22" spans="1:20" x14ac:dyDescent="0.35">
      <c r="N22" s="113"/>
      <c r="O22" s="113" t="s">
        <v>1141</v>
      </c>
      <c r="P22" s="113">
        <v>2</v>
      </c>
      <c r="R22" s="113"/>
      <c r="S22" s="113" t="s">
        <v>1141</v>
      </c>
      <c r="T22" s="113">
        <v>2</v>
      </c>
    </row>
    <row r="23" spans="1:20" x14ac:dyDescent="0.35">
      <c r="N23" s="113"/>
      <c r="O23" s="113" t="s">
        <v>1142</v>
      </c>
      <c r="P23" s="113">
        <f>SUM(P20:P22)</f>
        <v>5907.2380000000003</v>
      </c>
      <c r="R23" s="113"/>
      <c r="S23" s="113" t="s">
        <v>1142</v>
      </c>
      <c r="T23" s="113">
        <f>SUM(T20:T22)</f>
        <v>5908.6072100000001</v>
      </c>
    </row>
    <row r="24" spans="1:20" x14ac:dyDescent="0.35">
      <c r="N24" s="164" t="s">
        <v>1143</v>
      </c>
      <c r="O24" s="113"/>
      <c r="P24" s="113"/>
      <c r="R24" s="164" t="s">
        <v>1143</v>
      </c>
      <c r="S24" s="113"/>
      <c r="T24" s="113"/>
    </row>
    <row r="25" spans="1:20" x14ac:dyDescent="0.35">
      <c r="N25" s="113"/>
      <c r="O25" s="113" t="s">
        <v>1150</v>
      </c>
      <c r="P25" s="113">
        <v>25.238</v>
      </c>
      <c r="R25" s="113"/>
      <c r="S25" s="113" t="s">
        <v>1150</v>
      </c>
      <c r="T25" s="113">
        <v>26.607209999999998</v>
      </c>
    </row>
    <row r="26" spans="1:20" x14ac:dyDescent="0.35">
      <c r="N26" s="113"/>
      <c r="O26" s="113" t="s">
        <v>1140</v>
      </c>
      <c r="P26" s="113">
        <v>5880</v>
      </c>
      <c r="R26" s="113"/>
      <c r="S26" s="113" t="s">
        <v>1140</v>
      </c>
      <c r="T26" s="113">
        <v>5880</v>
      </c>
    </row>
    <row r="27" spans="1:20" x14ac:dyDescent="0.35">
      <c r="N27" s="113"/>
      <c r="O27" s="113" t="s">
        <v>1141</v>
      </c>
      <c r="P27" s="113">
        <v>2</v>
      </c>
      <c r="R27" s="113"/>
      <c r="S27" s="113" t="s">
        <v>1141</v>
      </c>
      <c r="T27" s="113">
        <v>2</v>
      </c>
    </row>
    <row r="28" spans="1:20" x14ac:dyDescent="0.35">
      <c r="N28" s="113"/>
      <c r="O28" s="113" t="s">
        <v>1145</v>
      </c>
      <c r="P28" s="113">
        <f>SUM(P25:P27)</f>
        <v>5907.2380000000003</v>
      </c>
      <c r="R28" s="113"/>
      <c r="S28" s="113" t="s">
        <v>1145</v>
      </c>
      <c r="T28" s="113">
        <f>SUM(T25:T27)</f>
        <v>5908.6072100000001</v>
      </c>
    </row>
    <row r="29" spans="1:20" x14ac:dyDescent="0.35">
      <c r="N29" s="113"/>
      <c r="O29" s="113"/>
      <c r="P29" s="113"/>
      <c r="R29" s="113"/>
      <c r="S29" s="113"/>
      <c r="T29" s="113"/>
    </row>
    <row r="30" spans="1:20" x14ac:dyDescent="0.35">
      <c r="N30" s="113"/>
      <c r="O30" s="113" t="s">
        <v>1152</v>
      </c>
      <c r="P30" s="113">
        <f>P28*P23</f>
        <v>34895460.788644001</v>
      </c>
      <c r="R30" s="113"/>
      <c r="S30" s="113" t="s">
        <v>1153</v>
      </c>
      <c r="T30" s="113">
        <f>T28*T23</f>
        <v>34911639.162063986</v>
      </c>
    </row>
  </sheetData>
  <mergeCells count="1">
    <mergeCell ref="N3:T3"/>
  </mergeCells>
  <conditionalFormatting sqref="A2:A18">
    <cfRule type="duplicateValues" dxfId="4" priority="1"/>
  </conditionalFormatting>
  <conditionalFormatting sqref="B17 A2:A18">
    <cfRule type="duplicateValues" dxfId="3" priority="4"/>
    <cfRule type="duplicateValues" dxfId="2" priority="5"/>
  </conditionalFormatting>
  <conditionalFormatting sqref="C17">
    <cfRule type="duplicateValues" dxfId="1" priority="2"/>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25</vt:i4>
      </vt:variant>
    </vt:vector>
  </HeadingPairs>
  <TitlesOfParts>
    <vt:vector size="52" baseType="lpstr">
      <vt:lpstr>TA413_PBNTL</vt:lpstr>
      <vt:lpstr>Visual Chart</vt:lpstr>
      <vt:lpstr>Stretch readiness </vt:lpstr>
      <vt:lpstr>L2 Plan vs Actual</vt:lpstr>
      <vt:lpstr>Survey summary</vt:lpstr>
      <vt:lpstr>Detailed Survey </vt:lpstr>
      <vt:lpstr>Check Survey </vt:lpstr>
      <vt:lpstr>ROW Tracker</vt:lpstr>
      <vt:lpstr>Foundation</vt:lpstr>
      <vt:lpstr>Earthing</vt:lpstr>
      <vt:lpstr>Erection Compiled</vt:lpstr>
      <vt:lpstr>Project Details</vt:lpstr>
      <vt:lpstr>Stringing</vt:lpstr>
      <vt:lpstr>Tack Welding</vt:lpstr>
      <vt:lpstr>OPGW</vt:lpstr>
      <vt:lpstr>Accessories</vt:lpstr>
      <vt:lpstr>Supply Status</vt:lpstr>
      <vt:lpstr>Hardware Supply</vt:lpstr>
      <vt:lpstr>Crossing status</vt:lpstr>
      <vt:lpstr>Statutory Proposals</vt:lpstr>
      <vt:lpstr>Tower Abstarct </vt:lpstr>
      <vt:lpstr>Tower Abstract sheet</vt:lpstr>
      <vt:lpstr>Location Summary</vt:lpstr>
      <vt:lpstr>Foundation Daily Progress</vt:lpstr>
      <vt:lpstr>Tower PRS abstract </vt:lpstr>
      <vt:lpstr>Stretch readiness  (2)</vt:lpstr>
      <vt:lpstr>Area</vt:lpstr>
      <vt:lpstr>'Check Survey '!Print_Area</vt:lpstr>
      <vt:lpstr>'Crossing status'!Print_Area</vt:lpstr>
      <vt:lpstr>'Detailed Survey '!Print_Area</vt:lpstr>
      <vt:lpstr>Earthing!Print_Area</vt:lpstr>
      <vt:lpstr>'Erection Compiled'!Print_Area</vt:lpstr>
      <vt:lpstr>Foundation!Print_Area</vt:lpstr>
      <vt:lpstr>'Foundation Daily Progress'!Print_Area</vt:lpstr>
      <vt:lpstr>'Hardware Supply'!Print_Area</vt:lpstr>
      <vt:lpstr>'Location Summary'!Print_Area</vt:lpstr>
      <vt:lpstr>'ROW Tracker'!Print_Area</vt:lpstr>
      <vt:lpstr>'Statutory Proposals'!Print_Area</vt:lpstr>
      <vt:lpstr>'Supply Status'!Print_Area</vt:lpstr>
      <vt:lpstr>TA413_PBNTL!Print_Area</vt:lpstr>
      <vt:lpstr>'Tower Abstract sheet'!Print_Area</vt:lpstr>
      <vt:lpstr>'Visual Chart'!Print_Area</vt:lpstr>
      <vt:lpstr>'Check Survey '!Print_Titles</vt:lpstr>
      <vt:lpstr>'Detailed Survey '!Print_Titles</vt:lpstr>
      <vt:lpstr>'Erection Compiled'!Print_Titles</vt:lpstr>
      <vt:lpstr>Foundation!Print_Titles</vt:lpstr>
      <vt:lpstr>'Hardware Supply'!Print_Titles</vt:lpstr>
      <vt:lpstr>'Location Summary'!Print_Titles</vt:lpstr>
      <vt:lpstr>'Statutory Proposals'!Print_Titles</vt:lpstr>
      <vt:lpstr>'Stretch readiness '!Print_Titles</vt:lpstr>
      <vt:lpstr>'Tower Abstract sheet'!Print_Titles</vt:lpstr>
      <vt:lpstr>'Visual Chart'!Print_Titles</vt:lpstr>
    </vt:vector>
  </TitlesOfParts>
  <Company>Associated Transrail Structures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Navjeet Singh</dc:creator>
  <cp:lastModifiedBy>Bharat Kaushik</cp:lastModifiedBy>
  <cp:lastPrinted>2025-10-09T04:09:37Z</cp:lastPrinted>
  <dcterms:created xsi:type="dcterms:W3CDTF">2014-09-09T10:51:37Z</dcterms:created>
  <dcterms:modified xsi:type="dcterms:W3CDTF">2025-10-09T09:57:34Z</dcterms:modified>
</cp:coreProperties>
</file>